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style3.xml" ContentType="application/vnd.ms-office.chartstyle+xml"/>
  <Override PartName="/xl/charts/chart7.xml" ContentType="application/vnd.openxmlformats-officedocument.drawingml.chart+xml"/>
  <Override PartName="/xl/charts/colors2.xml" ContentType="application/vnd.ms-office.chartcolorstyle+xml"/>
  <Override PartName="/xl/charts/style2.xml" ContentType="application/vnd.ms-office.chartstyle+xml"/>
  <Override PartName="/xl/charts/chart6.xml" ContentType="application/vnd.openxmlformats-officedocument.drawingml.chart+xml"/>
  <Override PartName="/xl/charts/colors1.xml" ContentType="application/vnd.ms-office.chartcolorstyle+xml"/>
  <Override PartName="/xl/charts/colors3.xml" ContentType="application/vnd.ms-office.chartcolorsty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style1.xml" ContentType="application/vnd.ms-office.chartstyle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10.xml" ContentType="application/vnd.openxmlformats-officedocument.drawing+xml"/>
  <Override PartName="/xl/drawings/drawing12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3.xml" ContentType="application/vnd.openxmlformats-officedocument.drawing+xml"/>
  <Override PartName="/xl/worksheets/sheet1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4.xml" ContentType="application/vnd.openxmlformats-officedocument.drawingml.char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Override1.xml" ContentType="application/vnd.openxmlformats-officedocument.themeOverride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4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5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Тази_работна_книга"/>
  <mc:AlternateContent xmlns:mc="http://schemas.openxmlformats.org/markup-compatibility/2006">
    <mc:Choice Requires="x15">
      <x15ac:absPath xmlns:x15ac="http://schemas.microsoft.com/office/spreadsheetml/2010/11/ac" url="D:\moyata\cafecommunications.bg\DSK\2020\KEP\"/>
    </mc:Choice>
  </mc:AlternateContent>
  <bookViews>
    <workbookView xWindow="0" yWindow="0" windowWidth="20490" windowHeight="7755" tabRatio="791" firstSheet="11" activeTab="19"/>
  </bookViews>
  <sheets>
    <sheet name="SUMMARY_TV" sheetId="21" r:id="rId1"/>
    <sheet name="bTV Coeff" sheetId="12" state="hidden" r:id="rId2"/>
    <sheet name="bTV March" sheetId="178" r:id="rId3"/>
    <sheet name="bTV April" sheetId="186" r:id="rId4"/>
    <sheet name="bTV NC March" sheetId="179" r:id="rId5"/>
    <sheet name="bTV October nonst" sheetId="183" state="hidden" r:id="rId6"/>
    <sheet name="MTG RTG September 2019" sheetId="99" state="hidden" r:id="rId7"/>
    <sheet name="Coeff MTG" sheetId="25" state="hidden" r:id="rId8"/>
    <sheet name="bTV NC April" sheetId="187" r:id="rId9"/>
    <sheet name="NBG_March" sheetId="188" r:id="rId10"/>
    <sheet name="NBG_April" sheetId="171" r:id="rId11"/>
    <sheet name="NBG_nonst" sheetId="184" r:id="rId12"/>
    <sheet name="TSH March" sheetId="185" r:id="rId13"/>
    <sheet name="TSH April" sheetId="189" r:id="rId14"/>
    <sheet name="CinemaCity " sheetId="190" r:id="rId15"/>
    <sheet name="Arena" sheetId="196" r:id="rId16"/>
    <sheet name="Metro" sheetId="192" r:id="rId17"/>
    <sheet name="Presa" sheetId="193" r:id="rId18"/>
    <sheet name="Display" sheetId="194" r:id="rId19"/>
    <sheet name="Budget" sheetId="195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_____RBS3" localSheetId="19">[1]Lookup!$A$194:$A$199</definedName>
    <definedName name="_____RBS3" localSheetId="14">[2]Lookup!$A$194:$A$199</definedName>
    <definedName name="_____RBS3" localSheetId="18">[1]Lookup!$A$194:$A$199</definedName>
    <definedName name="_____RBS3">[1]Lookup!$A$194:$A$199</definedName>
    <definedName name="____RBS3" localSheetId="19">[1]Lookup!$A$194:$A$199</definedName>
    <definedName name="____RBS3" localSheetId="14">[2]Lookup!$A$194:$A$199</definedName>
    <definedName name="____RBS3" localSheetId="18">[1]Lookup!$A$194:$A$199</definedName>
    <definedName name="____RBS3">[1]Lookup!$A$194:$A$199</definedName>
    <definedName name="___PT2" localSheetId="19">[1]Lookup!$B$151:$B$161</definedName>
    <definedName name="___PT2" localSheetId="14">[2]Lookup!$B$151:$B$161</definedName>
    <definedName name="___PT2" localSheetId="18">[1]Lookup!$B$151:$B$161</definedName>
    <definedName name="___PT2">[1]Lookup!$B$151:$B$161</definedName>
    <definedName name="___RBS3" localSheetId="19">[3]Lookup!$A$194:$A$199</definedName>
    <definedName name="___RBS3" localSheetId="14">[4]Lookup!$A$194:$A$199</definedName>
    <definedName name="___RBS3" localSheetId="18">[3]Lookup!$A$194:$A$199</definedName>
    <definedName name="___RBS3">[3]Lookup!$A$194:$A$199</definedName>
    <definedName name="__PT2" localSheetId="19">[3]Lookup!$B$151:$B$161</definedName>
    <definedName name="__PT2" localSheetId="14">[4]Lookup!$B$151:$B$161</definedName>
    <definedName name="__PT2" localSheetId="18">[3]Lookup!$B$151:$B$161</definedName>
    <definedName name="__PT2">[3]Lookup!$B$151:$B$161</definedName>
    <definedName name="__RBS3" localSheetId="19">[3]Lookup!$A$194:$A$199</definedName>
    <definedName name="__RBS3" localSheetId="14">[4]Lookup!$A$194:$A$199</definedName>
    <definedName name="__RBS3" localSheetId="18">[3]Lookup!$A$194:$A$199</definedName>
    <definedName name="__RBS3">[3]Lookup!$A$194:$A$199</definedName>
    <definedName name="__xlnm.Print_Area" localSheetId="3">#REF!</definedName>
    <definedName name="__xlnm.Print_Area" localSheetId="2">#REF!</definedName>
    <definedName name="__xlnm.Print_Area" localSheetId="8">#REF!</definedName>
    <definedName name="__xlnm.Print_Area" localSheetId="4">#REF!</definedName>
    <definedName name="__xlnm.Print_Area" localSheetId="5">#REF!</definedName>
    <definedName name="__xlnm.Print_Area" localSheetId="19">#REF!</definedName>
    <definedName name="__xlnm.Print_Area" localSheetId="14">#REF!</definedName>
    <definedName name="__xlnm.Print_Area" localSheetId="18">#REF!</definedName>
    <definedName name="__xlnm.Print_Area" localSheetId="16">#REF!</definedName>
    <definedName name="__xlnm.Print_Area" localSheetId="11">#REF!</definedName>
    <definedName name="__xlnm.Print_Area" localSheetId="17">#REF!</definedName>
    <definedName name="__xlnm.Print_Area" localSheetId="13">#REF!</definedName>
    <definedName name="__xlnm.Print_Area" localSheetId="12">#REF!</definedName>
    <definedName name="__xlnm.Print_Area">#REF!</definedName>
    <definedName name="__xlnm.Print_Area_1">0</definedName>
    <definedName name="_1_???">"#REF!"</definedName>
    <definedName name="_2_???">"#REF!"</definedName>
    <definedName name="_3_???">NA()</definedName>
    <definedName name="_4_???">NA()</definedName>
    <definedName name="_xlnm._FilterDatabase" localSheetId="3" hidden="1">'bTV April'!$A$11:$CT$87</definedName>
    <definedName name="_xlnm._FilterDatabase" localSheetId="1" hidden="1">'bTV Coeff'!$A$1:$B$121</definedName>
    <definedName name="_xlnm._FilterDatabase" localSheetId="2" hidden="1">'bTV March'!$A$11:$DA$88</definedName>
    <definedName name="_xlnm._FilterDatabase" localSheetId="8" hidden="1">'bTV NC April'!$A$14:$BO$28</definedName>
    <definedName name="_xlnm._FilterDatabase" localSheetId="4" hidden="1">'bTV NC March'!$A$14:$BO$28</definedName>
    <definedName name="_xlnm._FilterDatabase" localSheetId="5" hidden="1">'bTV October nonst'!$A$11:$CR$101</definedName>
    <definedName name="_xlnm._FilterDatabase" localSheetId="6" hidden="1">'MTG RTG September 2019'!$D$3:$M$141</definedName>
    <definedName name="_xlnm._FilterDatabase" localSheetId="10" hidden="1">NBG_April!$A$14:$CO$250</definedName>
    <definedName name="_xlnm._FilterDatabase" localSheetId="9" hidden="1">NBG_March!$A$14:$CO$276</definedName>
    <definedName name="_xlnm._FilterDatabase" localSheetId="11" hidden="1">NBG_nonst!$A$14:$CM$225</definedName>
    <definedName name="_xlnm._FilterDatabase" localSheetId="13" hidden="1">'TSH April'!$A$14:$DI$135</definedName>
    <definedName name="_xlnm._FilterDatabase" localSheetId="12" hidden="1">'TSH March'!$A$14:$DI$134</definedName>
    <definedName name="_PT2" localSheetId="19">[5]Lookup!$B$167:$B$187</definedName>
    <definedName name="_PT2" localSheetId="18">[6]Lookup!$B$175:$B$195</definedName>
    <definedName name="_PT2" localSheetId="17">[7]Lookup!$B$167:$B$187</definedName>
    <definedName name="_PT2">[6]Lookup!$B$175:$B$195</definedName>
    <definedName name="_TG2" localSheetId="3">[8]data!#REF!</definedName>
    <definedName name="_TG2" localSheetId="2">[8]data!#REF!</definedName>
    <definedName name="_TG2" localSheetId="8">[8]data!#REF!</definedName>
    <definedName name="_TG2" localSheetId="4">[8]data!#REF!</definedName>
    <definedName name="_TG2" localSheetId="5">[8]data!#REF!</definedName>
    <definedName name="_TG2" localSheetId="19">[8]data!#REF!</definedName>
    <definedName name="_TG2" localSheetId="14">[8]data!#REF!</definedName>
    <definedName name="_TG2" localSheetId="18">[8]data!#REF!</definedName>
    <definedName name="_TG2" localSheetId="16">[8]data!#REF!</definedName>
    <definedName name="_TG2" localSheetId="10">[8]data!#REF!</definedName>
    <definedName name="_TG2" localSheetId="9">[8]data!#REF!</definedName>
    <definedName name="_TG2" localSheetId="11">[8]data!#REF!</definedName>
    <definedName name="_TG2" localSheetId="17">[8]data!#REF!</definedName>
    <definedName name="_TG2" localSheetId="13">[9]data!#REF!</definedName>
    <definedName name="_TG2" localSheetId="12">[9]data!#REF!</definedName>
    <definedName name="_TG2">[8]data!#REF!</definedName>
    <definedName name="_TG3" localSheetId="3">[8]data!#REF!</definedName>
    <definedName name="_TG3" localSheetId="2">[8]data!#REF!</definedName>
    <definedName name="_TG3" localSheetId="8">[8]data!#REF!</definedName>
    <definedName name="_TG3" localSheetId="4">[8]data!#REF!</definedName>
    <definedName name="_TG3" localSheetId="5">[8]data!#REF!</definedName>
    <definedName name="_TG3" localSheetId="19">[8]data!#REF!</definedName>
    <definedName name="_TG3" localSheetId="14">[8]data!#REF!</definedName>
    <definedName name="_TG3" localSheetId="18">[8]data!#REF!</definedName>
    <definedName name="_TG3" localSheetId="16">[8]data!#REF!</definedName>
    <definedName name="_TG3" localSheetId="10">[8]data!#REF!</definedName>
    <definedName name="_TG3" localSheetId="9">[8]data!#REF!</definedName>
    <definedName name="_TG3" localSheetId="11">[8]data!#REF!</definedName>
    <definedName name="_TG3" localSheetId="17">[8]data!#REF!</definedName>
    <definedName name="_TG3" localSheetId="13">[9]data!#REF!</definedName>
    <definedName name="_TG3" localSheetId="12">[9]data!#REF!</definedName>
    <definedName name="_TG3">[8]data!#REF!</definedName>
    <definedName name="a" localSheetId="3">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</definedName>
    <definedName name="a" localSheetId="2">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</definedName>
    <definedName name="a" localSheetId="8">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</definedName>
    <definedName name="a" localSheetId="4">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</definedName>
    <definedName name="a" localSheetId="5">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</definedName>
    <definedName name="a" localSheetId="19">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</definedName>
    <definedName name="a" localSheetId="14">#REF!,#REF!,#REF!,#REF!,#REF!,#REF!,#REF!,#REF!,#REF!,#REF!,#REF!,#REF!,#REF!,#REF!,#REF!,#REF!,#REF!,#REF!,#REF!,#REF!,#REF!,#REF!,#REF!,#REF!,#REF!,#REF!,#REF!,#REF!,#REF!,#REF!,#REF!</definedName>
    <definedName name="a" localSheetId="18">#REF!,#REF!,#REF!,#REF!,#REF!,#REF!,#REF!,#REF!,#REF!,#REF!,#REF!,#REF!,#REF!,#REF!,#REF!,#REF!,#REF!,#REF!,#REF!,#REF!,#REF!,#REF!,#REF!,#REF!,#REF!,#REF!,#REF!,#REF!,#REF!,#REF!,#REF!</definedName>
    <definedName name="a" localSheetId="16">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</definedName>
    <definedName name="a" localSheetId="11">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</definedName>
    <definedName name="a" localSheetId="17">#REF!,#REF!,#REF!,#REF!,#REF!,#REF!,#REF!,#REF!,#REF!,#REF!,#REF!,#REF!,#REF!,#REF!,#REF!,#REF!,#REF!,#REF!,#REF!,#REF!,#REF!,#REF!,#REF!,#REF!,#REF!,#REF!,#REF!,#REF!,#REF!,#REF!,#REF!</definedName>
    <definedName name="a" localSheetId="13">#REF!,#REF!,#REF!,#REF!,#REF!,#REF!,#REF!,#REF!,#REF!,#REF!,#REF!,#REF!,#REF!,#REF!,#REF!,#REF!,#REF!,#REF!,#REF!,#REF!,#REF!,#REF!,#REF!,#REF!,#REF!,#REF!,#REF!,#REF!,#REF!,#REF!,#REF!</definedName>
    <definedName name="a" localSheetId="12">#REF!,#REF!,#REF!,#REF!,#REF!,#REF!,#REF!,#REF!,#REF!,#REF!,#REF!,#REF!,#REF!,#REF!,#REF!,#REF!,#REF!,#REF!,#REF!,#REF!,#REF!,#REF!,#REF!,#REF!,#REF!,#REF!,#REF!,#REF!,#REF!,#REF!,#REF!</definedName>
    <definedName name="a">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</definedName>
    <definedName name="a_1">0</definedName>
    <definedName name="AC" localSheetId="3">#REF!</definedName>
    <definedName name="AC" localSheetId="2">#REF!</definedName>
    <definedName name="AC" localSheetId="8">#REF!</definedName>
    <definedName name="AC" localSheetId="4">#REF!</definedName>
    <definedName name="AC" localSheetId="5">#REF!</definedName>
    <definedName name="AC" localSheetId="19">#REF!</definedName>
    <definedName name="AC" localSheetId="14">#REF!</definedName>
    <definedName name="AC" localSheetId="18">#REF!</definedName>
    <definedName name="AC" localSheetId="16">#REF!</definedName>
    <definedName name="AC" localSheetId="10">#REF!</definedName>
    <definedName name="AC" localSheetId="9">#REF!</definedName>
    <definedName name="AC" localSheetId="11">#REF!</definedName>
    <definedName name="AC" localSheetId="17">#REF!</definedName>
    <definedName name="AC" localSheetId="13">#REF!</definedName>
    <definedName name="AC" localSheetId="12">#REF!</definedName>
    <definedName name="AC">#REF!</definedName>
    <definedName name="Agency" localSheetId="19">[5]Lookup!$A$66:$A$67</definedName>
    <definedName name="Agency" localSheetId="18">[6]Lookup!$A$66:$A$67</definedName>
    <definedName name="Agency" localSheetId="17">[7]Lookup!$A$66:$A$67</definedName>
    <definedName name="Agency">[6]Lookup!$A$66:$A$67</definedName>
    <definedName name="all_sites">[10]this_sheet!$W$1</definedName>
    <definedName name="APPROVAL" localSheetId="3">#REF!</definedName>
    <definedName name="APPROVAL" localSheetId="2">#REF!</definedName>
    <definedName name="APPROVAL" localSheetId="8">#REF!</definedName>
    <definedName name="APPROVAL" localSheetId="4">#REF!</definedName>
    <definedName name="APPROVAL" localSheetId="5">#REF!</definedName>
    <definedName name="APPROVAL" localSheetId="19">#REF!</definedName>
    <definedName name="APPROVAL" localSheetId="14">#REF!</definedName>
    <definedName name="APPROVAL" localSheetId="18">#REF!</definedName>
    <definedName name="APPROVAL" localSheetId="16">#REF!</definedName>
    <definedName name="APPROVAL" localSheetId="6">#REF!</definedName>
    <definedName name="APPROVAL" localSheetId="10">#REF!</definedName>
    <definedName name="APPROVAL" localSheetId="9">#REF!</definedName>
    <definedName name="APPROVAL" localSheetId="11">#REF!</definedName>
    <definedName name="APPROVAL" localSheetId="17">#REF!</definedName>
    <definedName name="APPROVAL" localSheetId="13">#REF!</definedName>
    <definedName name="APPROVAL" localSheetId="12">#REF!</definedName>
    <definedName name="APPROVAL">#REF!</definedName>
    <definedName name="BNK_2018" localSheetId="19">[11]Lookup!$A$143:$A$149</definedName>
    <definedName name="BNK_2018" localSheetId="14">[12]Lookup!$A$143:$A$149</definedName>
    <definedName name="BNK_2018" localSheetId="18">[11]Lookup!$A$143:$A$149</definedName>
    <definedName name="BNK_2018">[11]Lookup!$A$143:$A$149</definedName>
    <definedName name="Code" localSheetId="3">#REF!</definedName>
    <definedName name="Code" localSheetId="2">#REF!</definedName>
    <definedName name="Code" localSheetId="8">#REF!</definedName>
    <definedName name="Code" localSheetId="4">#REF!</definedName>
    <definedName name="Code" localSheetId="5">#REF!</definedName>
    <definedName name="Code" localSheetId="19">#REF!</definedName>
    <definedName name="Code" localSheetId="14">#REF!</definedName>
    <definedName name="Code" localSheetId="18">#REF!</definedName>
    <definedName name="Code" localSheetId="16">#REF!</definedName>
    <definedName name="Code" localSheetId="10">#REF!</definedName>
    <definedName name="Code" localSheetId="9">#REF!</definedName>
    <definedName name="Code" localSheetId="11">#REF!</definedName>
    <definedName name="Code" localSheetId="17">#REF!</definedName>
    <definedName name="Code" localSheetId="13">#REF!</definedName>
    <definedName name="Code" localSheetId="12">#REF!</definedName>
    <definedName name="Code">#REF!</definedName>
    <definedName name="Code_1">0</definedName>
    <definedName name="Code4" localSheetId="19">[13]Summary!$K$4:$K$11</definedName>
    <definedName name="Code4" localSheetId="14">[14]Summary!$K$4:$K$11</definedName>
    <definedName name="Code4" localSheetId="18">[13]Summary!$K$4:$K$11</definedName>
    <definedName name="Code4" localSheetId="13">[15]Summary!$K$4:$K$11</definedName>
    <definedName name="Code4" localSheetId="12">[15]Summary!$K$4:$K$11</definedName>
    <definedName name="Code4">[13]Summary!$K$4:$K$11</definedName>
    <definedName name="Codes2" localSheetId="3">#REF!</definedName>
    <definedName name="Codes2" localSheetId="2">#REF!</definedName>
    <definedName name="Codes2" localSheetId="8">#REF!</definedName>
    <definedName name="Codes2" localSheetId="4">#REF!</definedName>
    <definedName name="Codes2" localSheetId="5">#REF!</definedName>
    <definedName name="Codes2" localSheetId="19">#REF!</definedName>
    <definedName name="Codes2" localSheetId="14">#REF!</definedName>
    <definedName name="Codes2" localSheetId="18">#REF!</definedName>
    <definedName name="Codes2" localSheetId="16">#REF!</definedName>
    <definedName name="Codes2" localSheetId="10">#REF!</definedName>
    <definedName name="Codes2" localSheetId="9">#REF!</definedName>
    <definedName name="Codes2" localSheetId="11">#REF!</definedName>
    <definedName name="Codes2" localSheetId="17">#REF!</definedName>
    <definedName name="Codes2" localSheetId="13">#REF!</definedName>
    <definedName name="Codes2" localSheetId="12">#REF!</definedName>
    <definedName name="Codes2">#REF!</definedName>
    <definedName name="Codes2_1">0</definedName>
    <definedName name="Codes3" localSheetId="19">[5]Summary_MTG!$K$4:$K$11</definedName>
    <definedName name="Codes3" localSheetId="14">#REF!</definedName>
    <definedName name="Codes3" localSheetId="18">#REF!</definedName>
    <definedName name="Codes3" localSheetId="17">[7]Summary!$K$4:$K$11</definedName>
    <definedName name="Codes3" localSheetId="13">#REF!</definedName>
    <definedName name="Codes3" localSheetId="12">#REF!</definedName>
    <definedName name="Codes3">[6]Summary_June!$K$4:$K$11</definedName>
    <definedName name="Codes3_1">0</definedName>
    <definedName name="Creatives" localSheetId="3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Creatives" localSheetId="2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Creatives" localSheetId="8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Creatives" localSheetId="4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Creatives" localSheetId="5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Creatives" localSheetId="19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Creatives" localSheetId="14">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</definedName>
    <definedName name="Creatives" localSheetId="18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Creatives" localSheetId="16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Creatives" localSheetId="11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Creatives" localSheetId="17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Creatives" localSheetId="13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Creatives" localSheetId="12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Creatives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Creatives_1">0</definedName>
    <definedName name="d" localSheetId="3">#REF!</definedName>
    <definedName name="d" localSheetId="2">#REF!</definedName>
    <definedName name="d" localSheetId="8">#REF!</definedName>
    <definedName name="d" localSheetId="4">#REF!</definedName>
    <definedName name="d" localSheetId="5">#REF!</definedName>
    <definedName name="d" localSheetId="19">#REF!</definedName>
    <definedName name="d" localSheetId="14">#REF!</definedName>
    <definedName name="d" localSheetId="18">#REF!</definedName>
    <definedName name="d" localSheetId="16">#REF!</definedName>
    <definedName name="d" localSheetId="10">#REF!</definedName>
    <definedName name="d" localSheetId="9">#REF!</definedName>
    <definedName name="d" localSheetId="11">#REF!</definedName>
    <definedName name="d" localSheetId="17">#REF!</definedName>
    <definedName name="d" localSheetId="13">#REF!</definedName>
    <definedName name="d" localSheetId="12">#REF!</definedName>
    <definedName name="d">#REF!</definedName>
    <definedName name="day" localSheetId="3">[8]data!#REF!</definedName>
    <definedName name="day" localSheetId="2">[8]data!#REF!</definedName>
    <definedName name="day" localSheetId="8">[8]data!#REF!</definedName>
    <definedName name="day" localSheetId="4">[8]data!#REF!</definedName>
    <definedName name="day" localSheetId="5">[8]data!#REF!</definedName>
    <definedName name="day" localSheetId="19">[8]data!#REF!</definedName>
    <definedName name="day" localSheetId="14">[8]data!#REF!</definedName>
    <definedName name="day" localSheetId="18">[8]data!#REF!</definedName>
    <definedName name="day" localSheetId="16">[8]data!#REF!</definedName>
    <definedName name="day" localSheetId="10">[8]data!#REF!</definedName>
    <definedName name="day" localSheetId="9">[8]data!#REF!</definedName>
    <definedName name="day" localSheetId="11">[8]data!#REF!</definedName>
    <definedName name="day" localSheetId="17">[8]data!#REF!</definedName>
    <definedName name="day" localSheetId="13">[9]data!#REF!</definedName>
    <definedName name="day" localSheetId="12">[9]data!#REF!</definedName>
    <definedName name="day">[8]data!#REF!</definedName>
    <definedName name="days" localSheetId="3">[8]data!#REF!</definedName>
    <definedName name="days" localSheetId="2">[8]data!#REF!</definedName>
    <definedName name="days" localSheetId="8">[8]data!#REF!</definedName>
    <definedName name="days" localSheetId="4">[8]data!#REF!</definedName>
    <definedName name="days" localSheetId="5">[8]data!#REF!</definedName>
    <definedName name="days" localSheetId="19">[8]data!#REF!</definedName>
    <definedName name="days" localSheetId="14">[8]data!#REF!</definedName>
    <definedName name="days" localSheetId="18">[8]data!#REF!</definedName>
    <definedName name="days" localSheetId="16">[8]data!#REF!</definedName>
    <definedName name="days" localSheetId="10">[8]data!#REF!</definedName>
    <definedName name="days" localSheetId="9">[8]data!#REF!</definedName>
    <definedName name="days" localSheetId="11">[8]data!#REF!</definedName>
    <definedName name="days" localSheetId="17">[8]data!#REF!</definedName>
    <definedName name="days" localSheetId="13">[9]data!#REF!</definedName>
    <definedName name="days" localSheetId="12">[9]data!#REF!</definedName>
    <definedName name="days">[8]data!#REF!</definedName>
    <definedName name="ds" localSheetId="3">data</definedName>
    <definedName name="ds" localSheetId="2">data</definedName>
    <definedName name="ds" localSheetId="8">data</definedName>
    <definedName name="ds" localSheetId="4">data</definedName>
    <definedName name="ds" localSheetId="5">data</definedName>
    <definedName name="ds" localSheetId="19">data</definedName>
    <definedName name="ds" localSheetId="14">data</definedName>
    <definedName name="ds" localSheetId="18">data</definedName>
    <definedName name="ds" localSheetId="16">data</definedName>
    <definedName name="ds" localSheetId="10">data</definedName>
    <definedName name="ds" localSheetId="9">data</definedName>
    <definedName name="ds" localSheetId="11">data</definedName>
    <definedName name="ds" localSheetId="17">data</definedName>
    <definedName name="ds" localSheetId="13">data</definedName>
    <definedName name="ds" localSheetId="12">data</definedName>
    <definedName name="ds">data</definedName>
    <definedName name="duration1" localSheetId="13">[9]data!$B$17:$B$103</definedName>
    <definedName name="duration1" localSheetId="12">[9]data!$B$17:$B$103</definedName>
    <definedName name="duration1">[8]data!$B$17:$B$103</definedName>
    <definedName name="duration3" localSheetId="13">[9]data!$B$17:$B$104</definedName>
    <definedName name="duration3" localSheetId="12">[9]data!$B$17:$B$104</definedName>
    <definedName name="duration3">[8]data!$B$17:$B$104</definedName>
    <definedName name="Free" localSheetId="3">#REF!,#REF!,#REF!,#REF!,#REF!,#REF!,#REF!,#REF!,#REF!,#REF!,#REF!,#REF!,#REF!,#REF!,#REF!,#REF!,#REF!,#REF!,#REF!,#REF!,#REF!,#REF!,#REF!,#REF!,#REF!,#REF!,#REF!,#REF!,#REF!,#REF!,#REF!</definedName>
    <definedName name="Free" localSheetId="2">#REF!,#REF!,#REF!,#REF!,#REF!,#REF!,#REF!,#REF!,#REF!,#REF!,#REF!,#REF!,#REF!,#REF!,#REF!,#REF!,#REF!,#REF!,#REF!,#REF!,#REF!,#REF!,#REF!,#REF!,#REF!,#REF!,#REF!,#REF!,#REF!,#REF!,#REF!</definedName>
    <definedName name="Free" localSheetId="8">#REF!,#REF!,#REF!,#REF!,#REF!,#REF!,#REF!,#REF!,#REF!,#REF!,#REF!,#REF!,#REF!,#REF!,#REF!,#REF!,#REF!,#REF!,#REF!,#REF!,#REF!,#REF!,#REF!,#REF!,#REF!,#REF!,#REF!,#REF!,#REF!,#REF!,#REF!</definedName>
    <definedName name="Free" localSheetId="4">#REF!,#REF!,#REF!,#REF!,#REF!,#REF!,#REF!,#REF!,#REF!,#REF!,#REF!,#REF!,#REF!,#REF!,#REF!,#REF!,#REF!,#REF!,#REF!,#REF!,#REF!,#REF!,#REF!,#REF!,#REF!,#REF!,#REF!,#REF!,#REF!,#REF!,#REF!</definedName>
    <definedName name="Free" localSheetId="5">#REF!,#REF!,#REF!,#REF!,#REF!,#REF!,#REF!,#REF!,#REF!,#REF!,#REF!,#REF!,#REF!,#REF!,#REF!,#REF!,#REF!,#REF!,#REF!,#REF!,#REF!,#REF!,#REF!,#REF!,#REF!,#REF!,#REF!,#REF!,#REF!,#REF!,#REF!</definedName>
    <definedName name="Free" localSheetId="19">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</definedName>
    <definedName name="Free" localSheetId="14">#REF!,#REF!,#REF!,#REF!,#REF!,#REF!,#REF!,#REF!,#REF!,#REF!,#REF!,#REF!,#REF!,#REF!,#REF!,#REF!,#REF!,#REF!,#REF!,#REF!,#REF!,#REF!,#REF!,#REF!,#REF!,#REF!,#REF!,#REF!,#REF!,#REF!,#REF!</definedName>
    <definedName name="Free" localSheetId="18">#REF!,#REF!,#REF!,#REF!,#REF!,#REF!,#REF!,#REF!,#REF!,#REF!,#REF!,#REF!,#REF!,#REF!,#REF!,#REF!,#REF!,#REF!,#REF!,#REF!,#REF!,#REF!,#REF!,#REF!,#REF!,#REF!,#REF!,#REF!,#REF!,#REF!,#REF!</definedName>
    <definedName name="Free" localSheetId="16">#REF!,#REF!,#REF!,#REF!,#REF!,#REF!,#REF!,#REF!,#REF!,#REF!,#REF!,#REF!,#REF!,#REF!,#REF!,#REF!,#REF!,#REF!,#REF!,#REF!,#REF!,#REF!,#REF!,#REF!,#REF!,#REF!,#REF!,#REF!,#REF!,#REF!,#REF!</definedName>
    <definedName name="Free" localSheetId="10">#REF!,#REF!,#REF!,#REF!,#REF!,#REF!,#REF!,#REF!,#REF!,#REF!,#REF!,#REF!,#REF!,#REF!,#REF!,#REF!,#REF!,#REF!,#REF!,#REF!,#REF!,#REF!,#REF!,#REF!,#REF!,#REF!,#REF!,#REF!,#REF!,#REF!,#REF!</definedName>
    <definedName name="Free" localSheetId="9">#REF!,#REF!,#REF!,#REF!,#REF!,#REF!,#REF!,#REF!,#REF!,#REF!,#REF!,#REF!,#REF!,#REF!,#REF!,#REF!,#REF!,#REF!,#REF!,#REF!,#REF!,#REF!,#REF!,#REF!,#REF!,#REF!,#REF!,#REF!,#REF!,#REF!,#REF!</definedName>
    <definedName name="Free" localSheetId="11">#REF!,#REF!,#REF!,#REF!,#REF!,#REF!,#REF!,#REF!,#REF!,#REF!,#REF!,#REF!,#REF!,#REF!,#REF!,#REF!,#REF!,#REF!,#REF!,#REF!,#REF!,#REF!,#REF!,#REF!,#REF!,#REF!,#REF!,#REF!,#REF!,#REF!,#REF!</definedName>
    <definedName name="Free" localSheetId="17">#REF!,#REF!,#REF!,#REF!,#REF!,#REF!,#REF!,#REF!,#REF!,#REF!,#REF!,#REF!,#REF!,#REF!,#REF!,#REF!,#REF!,#REF!,#REF!,#REF!,#REF!,#REF!,#REF!,#REF!,#REF!,#REF!,#REF!,#REF!,#REF!,#REF!,#REF!</definedName>
    <definedName name="Free" localSheetId="13">#REF!,#REF!,#REF!,#REF!,#REF!,#REF!,#REF!,#REF!,#REF!,#REF!,#REF!,#REF!,#REF!,#REF!,#REF!,#REF!,#REF!,#REF!,#REF!,#REF!,#REF!,#REF!,#REF!,#REF!,#REF!,#REF!,#REF!,#REF!,#REF!,#REF!,#REF!</definedName>
    <definedName name="Free" localSheetId="12">#REF!,#REF!,#REF!,#REF!,#REF!,#REF!,#REF!,#REF!,#REF!,#REF!,#REF!,#REF!,#REF!,#REF!,#REF!,#REF!,#REF!,#REF!,#REF!,#REF!,#REF!,#REF!,#REF!,#REF!,#REF!,#REF!,#REF!,#REF!,#REF!,#REF!,#REF!</definedName>
    <definedName name="Free">#REF!,#REF!,#REF!,#REF!,#REF!,#REF!,#REF!,#REF!,#REF!,#REF!,#REF!,#REF!,#REF!,#REF!,#REF!,#REF!,#REF!,#REF!,#REF!,#REF!,#REF!,#REF!,#REF!,#REF!,#REF!,#REF!,#REF!,#REF!,#REF!,#REF!,#REF!</definedName>
    <definedName name="Free_1">0</definedName>
    <definedName name="Growth2" localSheetId="19">[5]Lookup!$A$86:$A$91</definedName>
    <definedName name="Growth2" localSheetId="18">[6]Lookup!$A$87:$A$92</definedName>
    <definedName name="Growth2" localSheetId="17">[7]Lookup!$A$86:$A$91</definedName>
    <definedName name="Growth2">[6]Lookup!$A$87:$A$92</definedName>
    <definedName name="HD" localSheetId="13">[9]data!$Q$10:$Q$11</definedName>
    <definedName name="HD" localSheetId="12">[9]data!$Q$10:$Q$11</definedName>
    <definedName name="HD">[8]data!$Q$10:$Q$11</definedName>
    <definedName name="Ideacomm_прах_за_пране" comment="дмина" localSheetId="3">#REF!</definedName>
    <definedName name="Ideacomm_прах_за_пране" comment="дмина" localSheetId="2">#REF!</definedName>
    <definedName name="Ideacomm_прах_за_пране" comment="дмина" localSheetId="8">#REF!</definedName>
    <definedName name="Ideacomm_прах_за_пране" comment="дмина" localSheetId="4">#REF!</definedName>
    <definedName name="Ideacomm_прах_за_пране" comment="дмина" localSheetId="5">#REF!</definedName>
    <definedName name="Ideacomm_прах_за_пране" comment="дмина" localSheetId="19">#REF!</definedName>
    <definedName name="Ideacomm_прах_за_пране" comment="дмина" localSheetId="14">#REF!</definedName>
    <definedName name="Ideacomm_прах_за_пране" comment="дмина" localSheetId="18">#REF!</definedName>
    <definedName name="Ideacomm_прах_за_пране" comment="дмина" localSheetId="16">#REF!</definedName>
    <definedName name="Ideacomm_прах_за_пране" comment="дмина" localSheetId="11">#REF!</definedName>
    <definedName name="Ideacomm_прах_за_пране" comment="дмина" localSheetId="17">#REF!</definedName>
    <definedName name="Ideacomm_прах_за_пране" comment="дмина" localSheetId="13">#REF!</definedName>
    <definedName name="Ideacomm_прах_за_пране" comment="дмина" localSheetId="12">#REF!</definedName>
    <definedName name="Ideacomm_прах_за_пране" comment="дмина">#REF!</definedName>
    <definedName name="Internet2" localSheetId="19">[5]Lookup!$A$232:$A$235</definedName>
    <definedName name="Internet2" localSheetId="18">[6]Lookup!$A$240:$A$248</definedName>
    <definedName name="Internet2" localSheetId="17">[7]Lookup!$A$232:$A$235</definedName>
    <definedName name="Internet2">[6]Lookup!$A$240:$A$248</definedName>
    <definedName name="Loyalty2" localSheetId="19">[5]Lookup!$A$95:$A$103</definedName>
    <definedName name="Loyalty2" localSheetId="18">[6]Lookup!$A$96:$A$107</definedName>
    <definedName name="Loyalty2" localSheetId="17">[7]Lookup!$A$95:$A$103</definedName>
    <definedName name="Loyalty2">[6]Lookup!$A$96:$A$107</definedName>
    <definedName name="MaxiGo_Update" localSheetId="3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MaxiGo_Update" localSheetId="2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MaxiGo_Update" localSheetId="8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MaxiGo_Update" localSheetId="4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MaxiGo_Update" localSheetId="5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MaxiGo_Update" localSheetId="19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MaxiGo_Update" localSheetId="14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MaxiGo_Update" localSheetId="18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MaxiGo_Update" localSheetId="16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MaxiGo_Update" localSheetId="11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MaxiGo_Update" localSheetId="17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MaxiGo_Update" localSheetId="13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MaxiGo_Update" localSheetId="12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MaxiGo_Update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MaxiGo_Update_1">0</definedName>
    <definedName name="Mixes" localSheetId="3">data</definedName>
    <definedName name="Mixes" localSheetId="2">data</definedName>
    <definedName name="Mixes" localSheetId="8">data</definedName>
    <definedName name="Mixes" localSheetId="4">data</definedName>
    <definedName name="Mixes" localSheetId="5">data</definedName>
    <definedName name="Mixes" localSheetId="19">data</definedName>
    <definedName name="Mixes" localSheetId="14">data</definedName>
    <definedName name="Mixes" localSheetId="7">data</definedName>
    <definedName name="Mixes" localSheetId="18">data</definedName>
    <definedName name="Mixes" localSheetId="16">data</definedName>
    <definedName name="Mixes" localSheetId="6">data</definedName>
    <definedName name="Mixes" localSheetId="10">data</definedName>
    <definedName name="Mixes" localSheetId="9">data</definedName>
    <definedName name="Mixes" localSheetId="11">data</definedName>
    <definedName name="Mixes" localSheetId="17">data</definedName>
    <definedName name="Mixes" localSheetId="13">data</definedName>
    <definedName name="Mixes" localSheetId="12">data</definedName>
    <definedName name="Mixes">data</definedName>
    <definedName name="Mixes1" localSheetId="3">data</definedName>
    <definedName name="Mixes1" localSheetId="2">data</definedName>
    <definedName name="Mixes1" localSheetId="8">data</definedName>
    <definedName name="Mixes1" localSheetId="4">data</definedName>
    <definedName name="Mixes1" localSheetId="5">data</definedName>
    <definedName name="Mixes1" localSheetId="19">data</definedName>
    <definedName name="Mixes1" localSheetId="14">data</definedName>
    <definedName name="Mixes1" localSheetId="18">data</definedName>
    <definedName name="Mixes1" localSheetId="16">data</definedName>
    <definedName name="Mixes1" localSheetId="6">data</definedName>
    <definedName name="Mixes1" localSheetId="10">data</definedName>
    <definedName name="Mixes1" localSheetId="9">data</definedName>
    <definedName name="Mixes1" localSheetId="11">data</definedName>
    <definedName name="Mixes1" localSheetId="17">data</definedName>
    <definedName name="Mixes1" localSheetId="13">data</definedName>
    <definedName name="Mixes1" localSheetId="12">data</definedName>
    <definedName name="Mixes1">data</definedName>
    <definedName name="Mode" localSheetId="3">[8]data!#REF!</definedName>
    <definedName name="Mode" localSheetId="2">[8]data!#REF!</definedName>
    <definedName name="Mode" localSheetId="8">[8]data!#REF!</definedName>
    <definedName name="Mode" localSheetId="4">[8]data!#REF!</definedName>
    <definedName name="Mode" localSheetId="5">[8]data!#REF!</definedName>
    <definedName name="Mode" localSheetId="19">[5]Lookup!$A$139:$A$140</definedName>
    <definedName name="Mode" localSheetId="14">[8]data!#REF!</definedName>
    <definedName name="Mode" localSheetId="18">[6]Lookup!$A$143:$A$144</definedName>
    <definedName name="Mode" localSheetId="16">[8]data!#REF!</definedName>
    <definedName name="Mode" localSheetId="10">[8]data!#REF!</definedName>
    <definedName name="Mode" localSheetId="9">[8]data!#REF!</definedName>
    <definedName name="Mode" localSheetId="11">[8]data!#REF!</definedName>
    <definedName name="Mode" localSheetId="17">[7]Lookup!$A$139:$A$140</definedName>
    <definedName name="Mode" localSheetId="13">[9]data!#REF!</definedName>
    <definedName name="Mode" localSheetId="12">[9]data!#REF!</definedName>
    <definedName name="Mode">[8]data!#REF!</definedName>
    <definedName name="NationalGeographic" localSheetId="3">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</definedName>
    <definedName name="NationalGeographic" localSheetId="2">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</definedName>
    <definedName name="NationalGeographic" localSheetId="8">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</definedName>
    <definedName name="NationalGeographic" localSheetId="4">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</definedName>
    <definedName name="NationalGeographic" localSheetId="5">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</definedName>
    <definedName name="NationalGeographic" localSheetId="19">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,[5]Summary_MTG!#REF!</definedName>
    <definedName name="NationalGeographic" localSheetId="14">#REF!,#REF!,#REF!,#REF!,#REF!,#REF!,#REF!,#REF!,#REF!,#REF!,#REF!,#REF!,#REF!,#REF!,#REF!,#REF!,#REF!,#REF!,#REF!,#REF!,#REF!,#REF!,#REF!,#REF!,#REF!,#REF!,#REF!,#REF!,#REF!,#REF!,#REF!</definedName>
    <definedName name="NationalGeographic" localSheetId="18">#REF!,#REF!,#REF!,#REF!,#REF!,#REF!,#REF!,#REF!,#REF!,#REF!,#REF!,#REF!,#REF!,#REF!,#REF!,#REF!,#REF!,#REF!,#REF!,#REF!,#REF!,#REF!,#REF!,#REF!,#REF!,#REF!,#REF!,#REF!,#REF!,#REF!,#REF!</definedName>
    <definedName name="NationalGeographic" localSheetId="16">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</definedName>
    <definedName name="NationalGeographic" localSheetId="11">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</definedName>
    <definedName name="NationalGeographic" localSheetId="17">#REF!,#REF!,#REF!,#REF!,#REF!,#REF!,#REF!,#REF!,#REF!,#REF!,#REF!,#REF!,#REF!,#REF!,#REF!,#REF!,#REF!,#REF!,#REF!,#REF!,#REF!,#REF!,#REF!,#REF!,#REF!,#REF!,#REF!,#REF!,#REF!,#REF!,#REF!</definedName>
    <definedName name="NationalGeographic" localSheetId="13">#REF!,#REF!,#REF!,#REF!,#REF!,#REF!,#REF!,#REF!,#REF!,#REF!,#REF!,#REF!,#REF!,#REF!,#REF!,#REF!,#REF!,#REF!,#REF!,#REF!,#REF!,#REF!,#REF!,#REF!,#REF!,#REF!,#REF!,#REF!,#REF!,#REF!,#REF!</definedName>
    <definedName name="NationalGeographic" localSheetId="12">#REF!,#REF!,#REF!,#REF!,#REF!,#REF!,#REF!,#REF!,#REF!,#REF!,#REF!,#REF!,#REF!,#REF!,#REF!,#REF!,#REF!,#REF!,#REF!,#REF!,#REF!,#REF!,#REF!,#REF!,#REF!,#REF!,#REF!,#REF!,#REF!,#REF!,#REF!</definedName>
    <definedName name="NationalGeographic">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,[6]Summary_June!#REF!</definedName>
    <definedName name="NationalGeographic_1">0</definedName>
    <definedName name="newdays" localSheetId="13">[9]data!$Q$4:$Q$6</definedName>
    <definedName name="newdays" localSheetId="12">[9]data!$Q$4:$Q$6</definedName>
    <definedName name="newdays">[8]data!$Q$4:$Q$6</definedName>
    <definedName name="newdays1" localSheetId="13">[9]data!$Q$29:$Q$31</definedName>
    <definedName name="newdays1" localSheetId="12">[9]data!$Q$29:$Q$31</definedName>
    <definedName name="newdays1">[8]data!$Q$29:$Q$31</definedName>
    <definedName name="newnew" localSheetId="19">[5]Lookup!$A$195:$A$202</definedName>
    <definedName name="newnew" localSheetId="18">[6]Lookup!$A$203:$A$210</definedName>
    <definedName name="newnew" localSheetId="17">[7]Lookup!$A$195:$A$202</definedName>
    <definedName name="newnew">[6]Lookup!$A$203:$A$210</definedName>
    <definedName name="novatv" localSheetId="19">[19]Lookup!$A$143:$A$149</definedName>
    <definedName name="novatv" localSheetId="14">[20]Lookup!$A$143:$A$149</definedName>
    <definedName name="novatv" localSheetId="18">[19]Lookup!$A$143:$A$149</definedName>
    <definedName name="novatv">[19]Lookup!$A$143:$A$149</definedName>
    <definedName name="Package" localSheetId="3">[8]data!#REF!</definedName>
    <definedName name="Package" localSheetId="2">[8]data!#REF!</definedName>
    <definedName name="Package" localSheetId="8">[8]data!#REF!</definedName>
    <definedName name="Package" localSheetId="4">[8]data!#REF!</definedName>
    <definedName name="Package" localSheetId="5">[8]data!#REF!</definedName>
    <definedName name="Package" localSheetId="19">[8]data!#REF!</definedName>
    <definedName name="Package" localSheetId="14">[8]data!#REF!</definedName>
    <definedName name="Package" localSheetId="18">[8]data!#REF!</definedName>
    <definedName name="Package" localSheetId="16">[8]data!#REF!</definedName>
    <definedName name="Package" localSheetId="10">[8]data!#REF!</definedName>
    <definedName name="Package" localSheetId="9">[8]data!#REF!</definedName>
    <definedName name="Package" localSheetId="11">[8]data!#REF!</definedName>
    <definedName name="Package" localSheetId="17">[8]data!#REF!</definedName>
    <definedName name="Package" localSheetId="13">[9]data!#REF!</definedName>
    <definedName name="Package" localSheetId="12">[9]data!#REF!</definedName>
    <definedName name="Package">[8]data!#REF!</definedName>
    <definedName name="Package2" localSheetId="19">[5]Lookup!$A$116:$A$122</definedName>
    <definedName name="Package2" localSheetId="18">[6]Lookup!$A$120:$A$126</definedName>
    <definedName name="Package2" localSheetId="17">[7]Lookup!$A$116:$A$122</definedName>
    <definedName name="Package2">[6]Lookup!$A$120:$A$126</definedName>
    <definedName name="Parvi" localSheetId="3">[21]zenith!#REF!</definedName>
    <definedName name="Parvi" localSheetId="2">[21]zenith!#REF!</definedName>
    <definedName name="Parvi" localSheetId="8">[21]zenith!#REF!</definedName>
    <definedName name="Parvi" localSheetId="4">[21]zenith!#REF!</definedName>
    <definedName name="Parvi" localSheetId="5">[21]zenith!#REF!</definedName>
    <definedName name="Parvi" localSheetId="19">[21]zenith!#REF!</definedName>
    <definedName name="Parvi" localSheetId="14">[21]zenith!#REF!</definedName>
    <definedName name="Parvi" localSheetId="18">[21]zenith!#REF!</definedName>
    <definedName name="Parvi" localSheetId="16">[21]zenith!#REF!</definedName>
    <definedName name="Parvi" localSheetId="11">[21]zenith!#REF!</definedName>
    <definedName name="Parvi" localSheetId="17">[21]zenith!#REF!</definedName>
    <definedName name="Parvi" localSheetId="13">[21]zenith!#REF!</definedName>
    <definedName name="Parvi" localSheetId="12">[21]zenith!#REF!</definedName>
    <definedName name="Parvi">[21]zenith!#REF!</definedName>
    <definedName name="Parvi_1">0</definedName>
    <definedName name="percent1" localSheetId="13">[9]data!$N$4:$N$33</definedName>
    <definedName name="percent1" localSheetId="12">[9]data!$N$4:$N$33</definedName>
    <definedName name="percent1">[8]data!$N$4:$N$33</definedName>
    <definedName name="Position" localSheetId="19">[5]Lookup!$A$143:$A$149</definedName>
    <definedName name="Position" localSheetId="18">[22]Lookup!$A$147:$A$157</definedName>
    <definedName name="Position" localSheetId="17">[7]Lookup!$A$143:$A$149</definedName>
    <definedName name="Position">[23]Lookup!$A$147:$A$157</definedName>
    <definedName name="Positions2" localSheetId="13">[9]data!$C$5:$C$7</definedName>
    <definedName name="Positions2" localSheetId="12">[9]data!$C$5:$C$7</definedName>
    <definedName name="Positions2">[8]data!$C$5:$C$7</definedName>
    <definedName name="Positions4" localSheetId="13">[9]data!$C$5:$C$9</definedName>
    <definedName name="Positions4" localSheetId="12">[9]data!$C$5:$C$9</definedName>
    <definedName name="Positions4">[8]data!$C$5:$C$9</definedName>
    <definedName name="_xlnm.Print_Area" localSheetId="14">'CinemaCity '!$A$1:$L$66</definedName>
    <definedName name="_xlnm.Print_Area" localSheetId="18">Display!$A$1:$BH$59</definedName>
    <definedName name="_xlnm.Print_Area" localSheetId="0">SUMMARY_TV!$A$1:$BQ$114</definedName>
    <definedName name="Promodays">[24]Names!$C$9</definedName>
    <definedName name="PTInd" localSheetId="19">[5]Lookup!$A$169:$A$187</definedName>
    <definedName name="PTInd" localSheetId="18">[6]Lookup!$A$177:$A$195</definedName>
    <definedName name="PTInd" localSheetId="17">[7]Lookup!$A$169:$A$187</definedName>
    <definedName name="PTInd">[6]Lookup!$A$177:$A$195</definedName>
    <definedName name="RBS" localSheetId="3">[8]data!#REF!</definedName>
    <definedName name="RBS" localSheetId="2">[8]data!#REF!</definedName>
    <definedName name="RBS" localSheetId="8">[8]data!#REF!</definedName>
    <definedName name="RBS" localSheetId="4">[8]data!#REF!</definedName>
    <definedName name="RBS" localSheetId="5">[8]data!#REF!</definedName>
    <definedName name="RBS" localSheetId="19">[8]data!#REF!</definedName>
    <definedName name="RBS" localSheetId="14">[8]data!#REF!</definedName>
    <definedName name="RBS" localSheetId="18">[8]data!#REF!</definedName>
    <definedName name="RBS" localSheetId="16">[8]data!#REF!</definedName>
    <definedName name="RBS" localSheetId="10">[8]data!#REF!</definedName>
    <definedName name="RBS" localSheetId="9">[8]data!#REF!</definedName>
    <definedName name="RBS" localSheetId="11">[8]data!#REF!</definedName>
    <definedName name="RBS" localSheetId="17">[8]data!#REF!</definedName>
    <definedName name="RBS" localSheetId="13">[9]data!#REF!</definedName>
    <definedName name="RBS" localSheetId="12">[9]data!#REF!</definedName>
    <definedName name="RBS">[8]data!#REF!</definedName>
    <definedName name="RByS" localSheetId="3">[8]data!#REF!</definedName>
    <definedName name="RByS" localSheetId="2">[8]data!#REF!</definedName>
    <definedName name="RByS" localSheetId="8">[8]data!#REF!</definedName>
    <definedName name="RByS" localSheetId="4">[8]data!#REF!</definedName>
    <definedName name="RByS" localSheetId="5">[8]data!#REF!</definedName>
    <definedName name="RByS" localSheetId="19">[8]data!#REF!</definedName>
    <definedName name="RByS" localSheetId="14">[8]data!#REF!</definedName>
    <definedName name="RByS" localSheetId="18">[8]data!#REF!</definedName>
    <definedName name="RByS" localSheetId="16">[8]data!#REF!</definedName>
    <definedName name="RByS" localSheetId="10">[8]data!#REF!</definedName>
    <definedName name="RByS" localSheetId="9">[8]data!#REF!</definedName>
    <definedName name="RByS" localSheetId="11">[8]data!#REF!</definedName>
    <definedName name="RByS" localSheetId="17">[8]data!#REF!</definedName>
    <definedName name="RByS" localSheetId="13">[9]data!#REF!</definedName>
    <definedName name="RByS" localSheetId="12">[9]data!#REF!</definedName>
    <definedName name="RByS">[8]data!#REF!</definedName>
    <definedName name="Reklama" localSheetId="13">[9]data!$C$12:$C$13</definedName>
    <definedName name="Reklama" localSheetId="12">[9]data!$C$12:$C$13</definedName>
    <definedName name="Reklama">[8]data!$C$12:$C$13</definedName>
    <definedName name="reklama3" localSheetId="13">[9]data!$C$11:$C$15</definedName>
    <definedName name="reklama3" localSheetId="12">[9]data!$C$11:$C$15</definedName>
    <definedName name="reklama3">[8]data!$C$11:$C$15</definedName>
    <definedName name="sammary" localSheetId="19">[19]Lookup!$A$70:$A$84</definedName>
    <definedName name="sammary" localSheetId="14">[20]Lookup!$A$70:$A$84</definedName>
    <definedName name="sammary" localSheetId="18">[19]Lookup!$A$70:$A$84</definedName>
    <definedName name="sammary">[19]Lookup!$A$70:$A$84</definedName>
    <definedName name="SpotVersionsTV7packx5">[25]Calcs!$AZ$3:$AZ$52</definedName>
    <definedName name="SpotVersionsTV7rateCardx5" localSheetId="13">[26]Calcs!$BE$3:$BE$52</definedName>
    <definedName name="SpotVersionsTV7rateCardx5" localSheetId="12">[26]Calcs!$BE$3:$BE$52</definedName>
    <definedName name="SpotVersionsTV7rateCardx5">[27]Calcs!$BE$3:$BE$52</definedName>
    <definedName name="target" localSheetId="13">[9]data!$F$3:$I$3</definedName>
    <definedName name="target" localSheetId="12">[9]data!$F$3:$I$3</definedName>
    <definedName name="target">[8]data!$F$3:$I$3</definedName>
    <definedName name="TGNew" localSheetId="19">[5]Lookup!$C$2:$C$11</definedName>
    <definedName name="TGNew" localSheetId="18">[6]Lookup!$C$2:$C$11</definedName>
    <definedName name="TGNew" localSheetId="17">[7]Lookup!$C$2:$C$11</definedName>
    <definedName name="TGNew">[6]Lookup!$C$2:$C$11</definedName>
    <definedName name="this_sheet" localSheetId="3">data</definedName>
    <definedName name="this_sheet" localSheetId="2">data</definedName>
    <definedName name="this_sheet" localSheetId="8">data</definedName>
    <definedName name="this_sheet" localSheetId="4">data</definedName>
    <definedName name="this_sheet" localSheetId="5">data</definedName>
    <definedName name="this_sheet" localSheetId="19">data</definedName>
    <definedName name="this_sheet" localSheetId="14">data</definedName>
    <definedName name="this_sheet" localSheetId="7">data</definedName>
    <definedName name="this_sheet" localSheetId="18">data</definedName>
    <definedName name="this_sheet" localSheetId="16">data</definedName>
    <definedName name="this_sheet" localSheetId="6">data</definedName>
    <definedName name="this_sheet" localSheetId="10">data</definedName>
    <definedName name="this_sheet" localSheetId="9">data</definedName>
    <definedName name="this_sheet" localSheetId="11">data</definedName>
    <definedName name="this_sheet" localSheetId="17">data</definedName>
    <definedName name="this_sheet" localSheetId="13">data</definedName>
    <definedName name="this_sheet" localSheetId="12">data</definedName>
    <definedName name="this_sheet">data</definedName>
    <definedName name="time" localSheetId="3">[8]data!#REF!</definedName>
    <definedName name="time" localSheetId="2">[8]data!#REF!</definedName>
    <definedName name="time" localSheetId="8">[8]data!#REF!</definedName>
    <definedName name="time" localSheetId="4">[8]data!#REF!</definedName>
    <definedName name="time" localSheetId="5">[8]data!#REF!</definedName>
    <definedName name="time" localSheetId="19">[8]data!#REF!</definedName>
    <definedName name="time" localSheetId="14">[8]data!#REF!</definedName>
    <definedName name="time" localSheetId="18">[8]data!#REF!</definedName>
    <definedName name="time" localSheetId="16">[8]data!#REF!</definedName>
    <definedName name="time" localSheetId="10">[8]data!#REF!</definedName>
    <definedName name="time" localSheetId="9">[8]data!#REF!</definedName>
    <definedName name="time" localSheetId="11">[8]data!#REF!</definedName>
    <definedName name="time" localSheetId="17">[8]data!#REF!</definedName>
    <definedName name="time" localSheetId="13">[9]data!#REF!</definedName>
    <definedName name="time" localSheetId="12">[9]data!#REF!</definedName>
    <definedName name="time">[8]data!#REF!</definedName>
    <definedName name="time1" localSheetId="13">[9]data!$Z$5:$Z$11</definedName>
    <definedName name="time1" localSheetId="12">[9]data!$Z$5:$Z$11</definedName>
    <definedName name="time1">[8]data!$Z$5:$Z$11</definedName>
    <definedName name="time3" localSheetId="13">[9]data!$R$28:$V$28</definedName>
    <definedName name="time3" localSheetId="12">[9]data!$R$28:$V$28</definedName>
    <definedName name="time3">[8]data!$R$28:$V$28</definedName>
    <definedName name="time4" localSheetId="13">[9]data!$Q$18:$Q$23</definedName>
    <definedName name="time4" localSheetId="12">[9]data!$Q$18:$Q$23</definedName>
    <definedName name="time4">[8]data!$Q$18:$Q$23</definedName>
    <definedName name="time6" localSheetId="13">[9]data!$Z$14:$Z$17</definedName>
    <definedName name="time6" localSheetId="12">[9]data!$Z$14:$Z$17</definedName>
    <definedName name="time6">[8]data!$Z$14:$Z$17</definedName>
    <definedName name="times" localSheetId="3">[8]data!#REF!</definedName>
    <definedName name="times" localSheetId="2">[8]data!#REF!</definedName>
    <definedName name="times" localSheetId="8">[8]data!#REF!</definedName>
    <definedName name="times" localSheetId="4">[8]data!#REF!</definedName>
    <definedName name="times" localSheetId="5">[8]data!#REF!</definedName>
    <definedName name="times" localSheetId="19">[8]data!#REF!</definedName>
    <definedName name="times" localSheetId="14">[8]data!#REF!</definedName>
    <definedName name="times" localSheetId="18">[8]data!#REF!</definedName>
    <definedName name="times" localSheetId="16">[8]data!#REF!</definedName>
    <definedName name="times" localSheetId="10">[8]data!#REF!</definedName>
    <definedName name="times" localSheetId="9">[8]data!#REF!</definedName>
    <definedName name="times" localSheetId="11">[8]data!#REF!</definedName>
    <definedName name="times" localSheetId="17">[8]data!#REF!</definedName>
    <definedName name="times" localSheetId="13">[9]data!#REF!</definedName>
    <definedName name="times" localSheetId="12">[9]data!#REF!</definedName>
    <definedName name="times">[8]data!#REF!</definedName>
    <definedName name="TPS" localSheetId="19">[5]Lookup!$A$157:$A$165</definedName>
    <definedName name="TPS" localSheetId="18">[6]Lookup!$A$165:$A$173</definedName>
    <definedName name="TPS" localSheetId="17">[7]Lookup!$A$157:$A$165</definedName>
    <definedName name="TPS">[6]Lookup!$A$165:$A$173</definedName>
    <definedName name="Transportation73" localSheetId="19">#REF!</definedName>
    <definedName name="Transportation73" localSheetId="14">#REF!</definedName>
    <definedName name="Transportation73" localSheetId="18">#REF!</definedName>
    <definedName name="Transportation73" localSheetId="16">#REF!</definedName>
    <definedName name="Transportation73" localSheetId="17">#REF!</definedName>
    <definedName name="Transportation73">#REF!</definedName>
    <definedName name="Transportation736" localSheetId="19">#REF!</definedName>
    <definedName name="Transportation736" localSheetId="14">#REF!</definedName>
    <definedName name="Transportation736" localSheetId="18">#REF!</definedName>
    <definedName name="Transportation736" localSheetId="16">#REF!</definedName>
    <definedName name="Transportation736" localSheetId="17">#REF!</definedName>
    <definedName name="Transportation736">#REF!</definedName>
    <definedName name="TVC" localSheetId="3">#REF!</definedName>
    <definedName name="TVC" localSheetId="2">#REF!</definedName>
    <definedName name="TVC" localSheetId="8">#REF!</definedName>
    <definedName name="TVC" localSheetId="4">#REF!</definedName>
    <definedName name="TVC" localSheetId="5">#REF!</definedName>
    <definedName name="TVC" localSheetId="19">#REF!</definedName>
    <definedName name="TVC" localSheetId="14">#REF!</definedName>
    <definedName name="TVC" localSheetId="18">#REF!</definedName>
    <definedName name="TVC" localSheetId="16">#REF!</definedName>
    <definedName name="TVC" localSheetId="10">#REF!</definedName>
    <definedName name="TVC" localSheetId="9">#REF!</definedName>
    <definedName name="TVC" localSheetId="11">#REF!</definedName>
    <definedName name="TVC" localSheetId="17">#REF!</definedName>
    <definedName name="TVC" localSheetId="13">#REF!</definedName>
    <definedName name="TVC" localSheetId="12">#REF!</definedName>
    <definedName name="TVC">#REF!</definedName>
    <definedName name="TVC_1">0</definedName>
    <definedName name="u" localSheetId="3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u" localSheetId="2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u" localSheetId="8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u" localSheetId="4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u" localSheetId="5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u" localSheetId="19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u" localSheetId="14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u" localSheetId="18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u" localSheetId="16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u" localSheetId="11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u" localSheetId="17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u" localSheetId="13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u" localSheetId="12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u">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,[18]Summary_MTG_Video_spots!#REF!</definedName>
    <definedName name="u_1">0</definedName>
    <definedName name="USD_DEM">[24]Names!$A$2</definedName>
    <definedName name="Vol" localSheetId="19">[5]Lookup!$A$70:$A$84</definedName>
    <definedName name="Vol" localSheetId="18">[6]Lookup!$A$70:$A$85</definedName>
    <definedName name="Vol" localSheetId="17">[7]Lookup!$A$70:$A$84</definedName>
    <definedName name="Vol">[6]Lookup!$A$70:$A$85</definedName>
    <definedName name="Vtori" localSheetId="3">[21]zenith!#REF!</definedName>
    <definedName name="Vtori" localSheetId="2">[21]zenith!#REF!</definedName>
    <definedName name="Vtori" localSheetId="8">[21]zenith!#REF!</definedName>
    <definedName name="Vtori" localSheetId="4">[21]zenith!#REF!</definedName>
    <definedName name="Vtori" localSheetId="5">[21]zenith!#REF!</definedName>
    <definedName name="Vtori" localSheetId="19">[21]zenith!#REF!</definedName>
    <definedName name="Vtori" localSheetId="14">[21]zenith!#REF!</definedName>
    <definedName name="Vtori" localSheetId="18">[21]zenith!#REF!</definedName>
    <definedName name="Vtori" localSheetId="16">[21]zenith!#REF!</definedName>
    <definedName name="Vtori" localSheetId="11">[21]zenith!#REF!</definedName>
    <definedName name="Vtori" localSheetId="17">[21]zenith!#REF!</definedName>
    <definedName name="Vtori" localSheetId="13">[21]zenith!#REF!</definedName>
    <definedName name="Vtori" localSheetId="12">[21]zenith!#REF!</definedName>
    <definedName name="Vtori">[21]zenith!#REF!</definedName>
    <definedName name="www" localSheetId="3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www" localSheetId="2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www" localSheetId="8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www" localSheetId="4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www" localSheetId="5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www" localSheetId="19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www" localSheetId="14">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,[17]Summary_MTG!#REF!</definedName>
    <definedName name="www" localSheetId="18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www" localSheetId="16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www" localSheetId="11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www" localSheetId="17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www" localSheetId="13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www" localSheetId="12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www">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,[16]Summary_MTG!#REF!</definedName>
    <definedName name="www_1">0</definedName>
    <definedName name="ааа" localSheetId="3">#REF!</definedName>
    <definedName name="ааа" localSheetId="2">#REF!</definedName>
    <definedName name="ааа" localSheetId="8">#REF!</definedName>
    <definedName name="ааа" localSheetId="4">#REF!</definedName>
    <definedName name="ааа" localSheetId="5">#REF!</definedName>
    <definedName name="ааа" localSheetId="19">#REF!</definedName>
    <definedName name="ааа" localSheetId="14">#REF!</definedName>
    <definedName name="ааа" localSheetId="18">#REF!</definedName>
    <definedName name="ааа" localSheetId="16">#REF!</definedName>
    <definedName name="ааа" localSheetId="11">#REF!</definedName>
    <definedName name="ааа" localSheetId="17">#REF!</definedName>
    <definedName name="ааа" localSheetId="13">#REF!</definedName>
    <definedName name="ааа" localSheetId="12">#REF!</definedName>
    <definedName name="ааа">#REF!</definedName>
    <definedName name="ааа_1">0</definedName>
    <definedName name="ккк" localSheetId="3">#REF!</definedName>
    <definedName name="ккк" localSheetId="2">#REF!</definedName>
    <definedName name="ккк" localSheetId="8">#REF!</definedName>
    <definedName name="ккк" localSheetId="4">#REF!</definedName>
    <definedName name="ккк" localSheetId="5">#REF!</definedName>
    <definedName name="ккк" localSheetId="19">#REF!</definedName>
    <definedName name="ккк" localSheetId="14">#REF!</definedName>
    <definedName name="ккк" localSheetId="18">#REF!</definedName>
    <definedName name="ккк" localSheetId="16">#REF!</definedName>
    <definedName name="ккк" localSheetId="11">#REF!</definedName>
    <definedName name="ккк" localSheetId="17">#REF!</definedName>
    <definedName name="ккк" localSheetId="13">#REF!</definedName>
    <definedName name="ккк" localSheetId="12">#REF!</definedName>
    <definedName name="ккк">#REF!</definedName>
    <definedName name="ккк_1">0</definedName>
    <definedName name="нуна" localSheetId="3">#REF!</definedName>
    <definedName name="нуна" localSheetId="2">#REF!</definedName>
    <definedName name="нуна" localSheetId="8">#REF!</definedName>
    <definedName name="нуна" localSheetId="4">#REF!</definedName>
    <definedName name="нуна" localSheetId="5">#REF!</definedName>
    <definedName name="нуна" localSheetId="19">#REF!</definedName>
    <definedName name="нуна" localSheetId="14">#REF!</definedName>
    <definedName name="нуна" localSheetId="18">#REF!</definedName>
    <definedName name="нуна" localSheetId="16">#REF!</definedName>
    <definedName name="нуна" localSheetId="11">#REF!</definedName>
    <definedName name="нуна" localSheetId="17">#REF!</definedName>
    <definedName name="нуна" localSheetId="13">#REF!</definedName>
    <definedName name="нуна" localSheetId="12">#REF!</definedName>
    <definedName name="нуна">#REF!</definedName>
    <definedName name="ффф" localSheetId="3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ффф" localSheetId="2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ффф" localSheetId="8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ффф" localSheetId="4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ффф" localSheetId="5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ффф" localSheetId="19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ффф" localSheetId="14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ффф" localSheetId="18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ффф" localSheetId="16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ффф" localSheetId="11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ффф" localSheetId="17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ффф" localSheetId="13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ффф" localSheetId="12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ффф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ффф_1">0</definedName>
    <definedName name="яяя" localSheetId="3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яяя" localSheetId="2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яяя" localSheetId="8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яяя" localSheetId="4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яяя" localSheetId="5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яяя" localSheetId="19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яяя" localSheetId="14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яяя" localSheetId="18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яяя" localSheetId="16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яяя" localSheetId="11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яяя" localSheetId="17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яяя" localSheetId="13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яяя" localSheetId="12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яяя">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,[28]Summary_MTG_Video_spots!#REF!</definedName>
    <definedName name="яяя_1">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46" i="194" l="1"/>
  <c r="I46" i="194"/>
  <c r="C31" i="196" l="1"/>
  <c r="C32" i="196" s="1"/>
  <c r="D73" i="195" l="1"/>
  <c r="D17" i="195" l="1"/>
  <c r="E17" i="195" s="1"/>
  <c r="C59" i="194"/>
  <c r="BF50" i="194"/>
  <c r="BE50" i="194"/>
  <c r="BD50" i="194"/>
  <c r="BC50" i="194"/>
  <c r="BB50" i="194"/>
  <c r="BA50" i="194"/>
  <c r="AZ50" i="194"/>
  <c r="AY50" i="194"/>
  <c r="AX50" i="194"/>
  <c r="AW50" i="194"/>
  <c r="AV50" i="194"/>
  <c r="AU50" i="194"/>
  <c r="AT50" i="194"/>
  <c r="AS50" i="194"/>
  <c r="AR50" i="194"/>
  <c r="AQ50" i="194"/>
  <c r="AP50" i="194"/>
  <c r="AO50" i="194"/>
  <c r="AN50" i="194"/>
  <c r="AM50" i="194"/>
  <c r="AL50" i="194"/>
  <c r="AK50" i="194"/>
  <c r="AJ50" i="194"/>
  <c r="AI50" i="194"/>
  <c r="AH50" i="194"/>
  <c r="AG50" i="194"/>
  <c r="AF50" i="194"/>
  <c r="AE50" i="194"/>
  <c r="AD50" i="194"/>
  <c r="AC50" i="194"/>
  <c r="AB50" i="194"/>
  <c r="AA50" i="194"/>
  <c r="Z50" i="194"/>
  <c r="Y50" i="194"/>
  <c r="X50" i="194"/>
  <c r="W50" i="194"/>
  <c r="V50" i="194"/>
  <c r="U50" i="194"/>
  <c r="T50" i="194"/>
  <c r="S50" i="194"/>
  <c r="R50" i="194"/>
  <c r="Q50" i="194"/>
  <c r="J47" i="194"/>
  <c r="J48" i="194" s="1"/>
  <c r="P46" i="194"/>
  <c r="P47" i="194" s="1"/>
  <c r="P48" i="194" s="1"/>
  <c r="N51" i="194" s="1"/>
  <c r="L47" i="194"/>
  <c r="L48" i="194" s="1"/>
  <c r="N43" i="194"/>
  <c r="J43" i="194" s="1"/>
  <c r="I43" i="194"/>
  <c r="N42" i="194"/>
  <c r="J42" i="194" s="1"/>
  <c r="I42" i="194"/>
  <c r="I38" i="194"/>
  <c r="H38" i="194"/>
  <c r="I37" i="194"/>
  <c r="H37" i="194"/>
  <c r="J37" i="194" s="1"/>
  <c r="P37" i="194" s="1"/>
  <c r="I35" i="194"/>
  <c r="H35" i="194"/>
  <c r="I34" i="194"/>
  <c r="H34" i="194"/>
  <c r="I33" i="194"/>
  <c r="H33" i="194"/>
  <c r="I32" i="194"/>
  <c r="H32" i="194"/>
  <c r="I31" i="194"/>
  <c r="H31" i="194"/>
  <c r="I30" i="194"/>
  <c r="H30" i="194"/>
  <c r="I29" i="194"/>
  <c r="H29" i="194"/>
  <c r="N28" i="194"/>
  <c r="I28" i="194"/>
  <c r="H28" i="194"/>
  <c r="I27" i="194"/>
  <c r="H27" i="194"/>
  <c r="I26" i="194"/>
  <c r="H26" i="194"/>
  <c r="I25" i="194"/>
  <c r="H25" i="194"/>
  <c r="I24" i="194"/>
  <c r="H24" i="194"/>
  <c r="I23" i="194"/>
  <c r="J23" i="194" s="1"/>
  <c r="I22" i="194"/>
  <c r="H22" i="194"/>
  <c r="I21" i="194"/>
  <c r="H21" i="194"/>
  <c r="I20" i="194"/>
  <c r="H20" i="194"/>
  <c r="I19" i="194"/>
  <c r="H19" i="194"/>
  <c r="I18" i="194"/>
  <c r="H18" i="194"/>
  <c r="J18" i="194" s="1"/>
  <c r="I17" i="194"/>
  <c r="H17" i="194"/>
  <c r="I16" i="194"/>
  <c r="H16" i="194"/>
  <c r="I15" i="194"/>
  <c r="H15" i="194"/>
  <c r="I14" i="194"/>
  <c r="H14" i="194"/>
  <c r="I13" i="194"/>
  <c r="H13" i="194"/>
  <c r="I12" i="194"/>
  <c r="H12" i="194"/>
  <c r="J12" i="194" s="1"/>
  <c r="I11" i="194"/>
  <c r="H11" i="194"/>
  <c r="I10" i="194"/>
  <c r="H10" i="194"/>
  <c r="I9" i="194"/>
  <c r="H9" i="194"/>
  <c r="AV8" i="194"/>
  <c r="AW8" i="194" s="1"/>
  <c r="AX8" i="194" s="1"/>
  <c r="AY8" i="194" s="1"/>
  <c r="AZ8" i="194" s="1"/>
  <c r="BA8" i="194" s="1"/>
  <c r="AO8" i="194"/>
  <c r="AP8" i="194" s="1"/>
  <c r="AQ8" i="194" s="1"/>
  <c r="AR8" i="194" s="1"/>
  <c r="AS8" i="194" s="1"/>
  <c r="AT8" i="194" s="1"/>
  <c r="AL8" i="194"/>
  <c r="AM8" i="194" s="1"/>
  <c r="Z8" i="194"/>
  <c r="AA8" i="194" s="1"/>
  <c r="AB8" i="194" s="1"/>
  <c r="AC8" i="194" s="1"/>
  <c r="AD8" i="194" s="1"/>
  <c r="AE8" i="194" s="1"/>
  <c r="AF8" i="194" s="1"/>
  <c r="AG8" i="194" s="1"/>
  <c r="AH8" i="194" s="1"/>
  <c r="S8" i="194"/>
  <c r="T8" i="194" s="1"/>
  <c r="U8" i="194" s="1"/>
  <c r="V8" i="194" s="1"/>
  <c r="W8" i="194" s="1"/>
  <c r="BG16" i="193"/>
  <c r="BF16" i="193"/>
  <c r="BE16" i="193"/>
  <c r="BD16" i="193"/>
  <c r="BC16" i="193"/>
  <c r="BB16" i="193"/>
  <c r="BA16" i="193"/>
  <c r="AZ16" i="193"/>
  <c r="AY16" i="193"/>
  <c r="AX16" i="193"/>
  <c r="AW16" i="193"/>
  <c r="AV16" i="193"/>
  <c r="AU16" i="193"/>
  <c r="AT16" i="193"/>
  <c r="AS16" i="193"/>
  <c r="AR16" i="193"/>
  <c r="AQ16" i="193"/>
  <c r="AP16" i="193"/>
  <c r="AO16" i="193"/>
  <c r="AN16" i="193"/>
  <c r="AM16" i="193"/>
  <c r="AL16" i="193"/>
  <c r="AK16" i="193"/>
  <c r="AJ16" i="193"/>
  <c r="AI16" i="193"/>
  <c r="AH16" i="193"/>
  <c r="AG16" i="193"/>
  <c r="AF16" i="193"/>
  <c r="AE16" i="193"/>
  <c r="AD16" i="193"/>
  <c r="AC16" i="193"/>
  <c r="AB16" i="193"/>
  <c r="AA16" i="193"/>
  <c r="Z16" i="193"/>
  <c r="Y16" i="193"/>
  <c r="X16" i="193"/>
  <c r="W16" i="193"/>
  <c r="V16" i="193"/>
  <c r="U16" i="193"/>
  <c r="T16" i="193"/>
  <c r="S16" i="193"/>
  <c r="R16" i="193"/>
  <c r="Q15" i="193"/>
  <c r="O15" i="193"/>
  <c r="P15" i="193" s="1"/>
  <c r="J15" i="193"/>
  <c r="J14" i="193"/>
  <c r="H14" i="193"/>
  <c r="L14" i="193" s="1"/>
  <c r="Q14" i="193" s="1"/>
  <c r="Q13" i="193"/>
  <c r="J13" i="193"/>
  <c r="O13" i="193" s="1"/>
  <c r="P13" i="193" s="1"/>
  <c r="Q12" i="193"/>
  <c r="J12" i="193"/>
  <c r="O12" i="193" s="1"/>
  <c r="P12" i="193" s="1"/>
  <c r="Q11" i="193"/>
  <c r="J11" i="193"/>
  <c r="O11" i="193" s="1"/>
  <c r="P11" i="193" s="1"/>
  <c r="D52" i="192"/>
  <c r="D53" i="192" s="1"/>
  <c r="E29" i="195" s="1"/>
  <c r="F29" i="195" s="1"/>
  <c r="G59" i="190"/>
  <c r="F59" i="190"/>
  <c r="E59" i="190"/>
  <c r="D59" i="190"/>
  <c r="C59" i="190"/>
  <c r="H58" i="190"/>
  <c r="F24" i="190" s="1"/>
  <c r="H57" i="190"/>
  <c r="F23" i="190" s="1"/>
  <c r="H23" i="190" s="1"/>
  <c r="H56" i="190"/>
  <c r="F22" i="190" s="1"/>
  <c r="H55" i="190"/>
  <c r="H54" i="190"/>
  <c r="F20" i="190" s="1"/>
  <c r="H53" i="190"/>
  <c r="F19" i="190" s="1"/>
  <c r="H19" i="190" s="1"/>
  <c r="H52" i="190"/>
  <c r="F18" i="190" s="1"/>
  <c r="G49" i="190"/>
  <c r="F49" i="190"/>
  <c r="E49" i="190"/>
  <c r="D49" i="190"/>
  <c r="C49" i="190"/>
  <c r="H48" i="190"/>
  <c r="H47" i="190"/>
  <c r="H46" i="190"/>
  <c r="H45" i="190"/>
  <c r="H44" i="190"/>
  <c r="H43" i="190"/>
  <c r="H42" i="190"/>
  <c r="A42" i="190"/>
  <c r="A43" i="190" s="1"/>
  <c r="A44" i="190" s="1"/>
  <c r="A45" i="190" s="1"/>
  <c r="A46" i="190" s="1"/>
  <c r="A47" i="190" s="1"/>
  <c r="A48" i="190" s="1"/>
  <c r="H41" i="190"/>
  <c r="C40" i="190"/>
  <c r="D39" i="190" s="1"/>
  <c r="D40" i="190" s="1"/>
  <c r="E39" i="190" s="1"/>
  <c r="E40" i="190" s="1"/>
  <c r="F39" i="190" s="1"/>
  <c r="F40" i="190" s="1"/>
  <c r="G39" i="190" s="1"/>
  <c r="G40" i="190" s="1"/>
  <c r="G24" i="190"/>
  <c r="G23" i="190"/>
  <c r="G22" i="190"/>
  <c r="G21" i="190"/>
  <c r="F21" i="190"/>
  <c r="G20" i="190"/>
  <c r="G19" i="190"/>
  <c r="B19" i="190"/>
  <c r="B20" i="190" s="1"/>
  <c r="B21" i="190" s="1"/>
  <c r="B22" i="190" s="1"/>
  <c r="B23" i="190" s="1"/>
  <c r="B24" i="190" s="1"/>
  <c r="G18" i="190"/>
  <c r="H18" i="190" l="1"/>
  <c r="J9" i="194"/>
  <c r="P9" i="194" s="1"/>
  <c r="J11" i="194"/>
  <c r="P11" i="194" s="1"/>
  <c r="J19" i="194"/>
  <c r="P19" i="194" s="1"/>
  <c r="J38" i="194"/>
  <c r="J17" i="194"/>
  <c r="P17" i="194" s="1"/>
  <c r="H24" i="190"/>
  <c r="H21" i="190"/>
  <c r="J30" i="194"/>
  <c r="P30" i="194" s="1"/>
  <c r="J32" i="194"/>
  <c r="P32" i="194" s="1"/>
  <c r="J34" i="194"/>
  <c r="P34" i="194" s="1"/>
  <c r="H20" i="190"/>
  <c r="H59" i="190"/>
  <c r="H22" i="190"/>
  <c r="J13" i="194"/>
  <c r="P13" i="194" s="1"/>
  <c r="J15" i="194"/>
  <c r="P15" i="194" s="1"/>
  <c r="H49" i="190"/>
  <c r="J10" i="194"/>
  <c r="L10" i="194" s="1"/>
  <c r="N10" i="194" s="1"/>
  <c r="J21" i="194"/>
  <c r="P21" i="194" s="1"/>
  <c r="J29" i="194"/>
  <c r="F25" i="190"/>
  <c r="F27" i="190" s="1"/>
  <c r="J20" i="194"/>
  <c r="P20" i="194" s="1"/>
  <c r="J24" i="194"/>
  <c r="L24" i="194" s="1"/>
  <c r="N24" i="194" s="1"/>
  <c r="J26" i="194"/>
  <c r="P26" i="194" s="1"/>
  <c r="J28" i="194"/>
  <c r="P28" i="194" s="1"/>
  <c r="J31" i="194"/>
  <c r="L31" i="194" s="1"/>
  <c r="N31" i="194" s="1"/>
  <c r="B72" i="194" s="1"/>
  <c r="N46" i="194"/>
  <c r="B70" i="194" s="1"/>
  <c r="J16" i="193"/>
  <c r="J14" i="194"/>
  <c r="L14" i="194" s="1"/>
  <c r="N14" i="194" s="1"/>
  <c r="J22" i="194"/>
  <c r="L22" i="194" s="1"/>
  <c r="N22" i="194" s="1"/>
  <c r="B68" i="194" s="1"/>
  <c r="J33" i="194"/>
  <c r="L33" i="194" s="1"/>
  <c r="N33" i="194" s="1"/>
  <c r="B64" i="194" s="1"/>
  <c r="J16" i="194"/>
  <c r="J25" i="194"/>
  <c r="L25" i="194" s="1"/>
  <c r="N25" i="194" s="1"/>
  <c r="J27" i="194"/>
  <c r="P27" i="194" s="1"/>
  <c r="J35" i="194"/>
  <c r="L35" i="194" s="1"/>
  <c r="N35" i="194" s="1"/>
  <c r="D57" i="195"/>
  <c r="F17" i="195"/>
  <c r="I17" i="195" s="1"/>
  <c r="J17" i="195" s="1"/>
  <c r="G29" i="195"/>
  <c r="D42" i="195"/>
  <c r="H29" i="195"/>
  <c r="L16" i="194"/>
  <c r="N16" i="194" s="1"/>
  <c r="P16" i="194"/>
  <c r="L18" i="194"/>
  <c r="N18" i="194" s="1"/>
  <c r="P18" i="194"/>
  <c r="L23" i="194"/>
  <c r="N23" i="194" s="1"/>
  <c r="P23" i="194"/>
  <c r="L38" i="194"/>
  <c r="J39" i="194"/>
  <c r="P38" i="194"/>
  <c r="P39" i="194" s="1"/>
  <c r="L12" i="194"/>
  <c r="N12" i="194" s="1"/>
  <c r="P12" i="194"/>
  <c r="L20" i="194"/>
  <c r="N20" i="194" s="1"/>
  <c r="L26" i="194"/>
  <c r="N26" i="194" s="1"/>
  <c r="B67" i="194" s="1"/>
  <c r="L29" i="194"/>
  <c r="N29" i="194" s="1"/>
  <c r="B73" i="194" s="1"/>
  <c r="P29" i="194"/>
  <c r="P22" i="194"/>
  <c r="L9" i="194"/>
  <c r="L15" i="194"/>
  <c r="N15" i="194" s="1"/>
  <c r="B66" i="194" s="1"/>
  <c r="L17" i="194"/>
  <c r="N17" i="194" s="1"/>
  <c r="L19" i="194"/>
  <c r="N19" i="194" s="1"/>
  <c r="L32" i="194"/>
  <c r="N32" i="194" s="1"/>
  <c r="L34" i="194"/>
  <c r="N34" i="194" s="1"/>
  <c r="L37" i="194"/>
  <c r="N37" i="194" s="1"/>
  <c r="O14" i="193"/>
  <c r="P14" i="193" s="1"/>
  <c r="L11" i="194" l="1"/>
  <c r="N11" i="194" s="1"/>
  <c r="H25" i="190"/>
  <c r="H27" i="190" s="1"/>
  <c r="H29" i="190" s="1"/>
  <c r="H31" i="190" s="1"/>
  <c r="H33" i="190" s="1"/>
  <c r="E25" i="195" s="1"/>
  <c r="F25" i="195" s="1"/>
  <c r="N47" i="194"/>
  <c r="D75" i="195" s="1"/>
  <c r="B78" i="194"/>
  <c r="P16" i="193"/>
  <c r="P17" i="193" s="1"/>
  <c r="L30" i="194"/>
  <c r="N30" i="194" s="1"/>
  <c r="B71" i="194" s="1"/>
  <c r="L27" i="194"/>
  <c r="N27" i="194" s="1"/>
  <c r="B74" i="194" s="1"/>
  <c r="L21" i="194"/>
  <c r="N21" i="194" s="1"/>
  <c r="B69" i="194" s="1"/>
  <c r="L13" i="194"/>
  <c r="N13" i="194" s="1"/>
  <c r="P31" i="194"/>
  <c r="P24" i="194"/>
  <c r="P10" i="194"/>
  <c r="P14" i="194"/>
  <c r="P25" i="194"/>
  <c r="D40" i="195"/>
  <c r="G25" i="195"/>
  <c r="H25" i="195"/>
  <c r="J36" i="194"/>
  <c r="J40" i="194" s="1"/>
  <c r="P33" i="194"/>
  <c r="P35" i="194"/>
  <c r="B65" i="194"/>
  <c r="I29" i="195"/>
  <c r="J29" i="195" s="1"/>
  <c r="L39" i="194"/>
  <c r="N38" i="194"/>
  <c r="N39" i="194" s="1"/>
  <c r="N9" i="194"/>
  <c r="B63" i="194"/>
  <c r="B60" i="194"/>
  <c r="O16" i="193"/>
  <c r="H34" i="190"/>
  <c r="H9" i="190"/>
  <c r="E27" i="195" l="1"/>
  <c r="P18" i="193"/>
  <c r="P19" i="193" s="1"/>
  <c r="D59" i="195"/>
  <c r="H35" i="190"/>
  <c r="L36" i="194"/>
  <c r="L40" i="194" s="1"/>
  <c r="B62" i="194"/>
  <c r="P36" i="194"/>
  <c r="P40" i="194" s="1"/>
  <c r="N50" i="194" s="1"/>
  <c r="I25" i="195"/>
  <c r="J25" i="195" s="1"/>
  <c r="B61" i="194"/>
  <c r="B59" i="194" s="1"/>
  <c r="D59" i="194" s="1"/>
  <c r="N36" i="194"/>
  <c r="N40" i="194" s="1"/>
  <c r="D72" i="195" l="1"/>
  <c r="N49" i="194"/>
  <c r="F27" i="195"/>
  <c r="D41" i="195"/>
  <c r="H27" i="195"/>
  <c r="G27" i="195"/>
  <c r="N52" i="194"/>
  <c r="E33" i="195" s="1"/>
  <c r="O50" i="194"/>
  <c r="I27" i="195" l="1"/>
  <c r="J27" i="195" s="1"/>
  <c r="N54" i="194"/>
  <c r="E31" i="195"/>
  <c r="F31" i="195" s="1"/>
  <c r="E99" i="195" s="1"/>
  <c r="N55" i="194"/>
  <c r="N53" i="194"/>
  <c r="D71" i="195" s="1"/>
  <c r="F33" i="195"/>
  <c r="G33" i="195"/>
  <c r="H33" i="195"/>
  <c r="D76" i="195"/>
  <c r="M32" i="184"/>
  <c r="N32" i="184"/>
  <c r="O32" i="184"/>
  <c r="P32" i="184"/>
  <c r="R32" i="184"/>
  <c r="M33" i="184"/>
  <c r="N33" i="184"/>
  <c r="O33" i="184"/>
  <c r="P33" i="184"/>
  <c r="R33" i="184"/>
  <c r="M34" i="184"/>
  <c r="N34" i="184"/>
  <c r="O34" i="184"/>
  <c r="P34" i="184"/>
  <c r="R34" i="184"/>
  <c r="M35" i="184"/>
  <c r="N35" i="184"/>
  <c r="O35" i="184"/>
  <c r="P35" i="184"/>
  <c r="R35" i="184"/>
  <c r="M36" i="184"/>
  <c r="N36" i="184"/>
  <c r="O36" i="184"/>
  <c r="P36" i="184"/>
  <c r="R36" i="184"/>
  <c r="M37" i="184"/>
  <c r="N37" i="184"/>
  <c r="O37" i="184"/>
  <c r="P37" i="184"/>
  <c r="R37" i="184"/>
  <c r="M38" i="184"/>
  <c r="N38" i="184"/>
  <c r="O38" i="184"/>
  <c r="P38" i="184"/>
  <c r="R38" i="184"/>
  <c r="M39" i="184"/>
  <c r="N39" i="184"/>
  <c r="O39" i="184"/>
  <c r="P39" i="184"/>
  <c r="R39" i="184"/>
  <c r="M40" i="184"/>
  <c r="N40" i="184"/>
  <c r="O40" i="184"/>
  <c r="P40" i="184"/>
  <c r="R40" i="184"/>
  <c r="M41" i="184"/>
  <c r="N41" i="184"/>
  <c r="O41" i="184"/>
  <c r="P41" i="184"/>
  <c r="R41" i="184"/>
  <c r="M42" i="184"/>
  <c r="N42" i="184"/>
  <c r="O42" i="184"/>
  <c r="P42" i="184"/>
  <c r="R42" i="184"/>
  <c r="M43" i="184"/>
  <c r="N43" i="184"/>
  <c r="O43" i="184"/>
  <c r="P43" i="184"/>
  <c r="R43" i="184"/>
  <c r="M44" i="184"/>
  <c r="N44" i="184"/>
  <c r="O44" i="184"/>
  <c r="P44" i="184"/>
  <c r="R44" i="184"/>
  <c r="M45" i="184"/>
  <c r="N45" i="184"/>
  <c r="O45" i="184"/>
  <c r="P45" i="184"/>
  <c r="R45" i="184"/>
  <c r="M46" i="184"/>
  <c r="N46" i="184"/>
  <c r="O46" i="184"/>
  <c r="P46" i="184"/>
  <c r="R46" i="184"/>
  <c r="M47" i="184"/>
  <c r="N47" i="184"/>
  <c r="O47" i="184"/>
  <c r="P47" i="184"/>
  <c r="R47" i="184"/>
  <c r="M48" i="184"/>
  <c r="N48" i="184"/>
  <c r="O48" i="184"/>
  <c r="P48" i="184"/>
  <c r="R48" i="184"/>
  <c r="M49" i="184"/>
  <c r="N49" i="184"/>
  <c r="O49" i="184"/>
  <c r="P49" i="184"/>
  <c r="R49" i="184"/>
  <c r="M50" i="184"/>
  <c r="N50" i="184"/>
  <c r="O50" i="184"/>
  <c r="P50" i="184"/>
  <c r="R50" i="184"/>
  <c r="M51" i="184"/>
  <c r="N51" i="184"/>
  <c r="O51" i="184"/>
  <c r="P51" i="184"/>
  <c r="R51" i="184"/>
  <c r="M52" i="184"/>
  <c r="N52" i="184"/>
  <c r="O52" i="184"/>
  <c r="P52" i="184"/>
  <c r="R52" i="184"/>
  <c r="M53" i="184"/>
  <c r="N53" i="184"/>
  <c r="O53" i="184"/>
  <c r="P53" i="184"/>
  <c r="R53" i="184"/>
  <c r="M54" i="184"/>
  <c r="N54" i="184"/>
  <c r="O54" i="184"/>
  <c r="P54" i="184"/>
  <c r="R54" i="184"/>
  <c r="M55" i="184"/>
  <c r="N55" i="184"/>
  <c r="O55" i="184"/>
  <c r="P55" i="184"/>
  <c r="R55" i="184"/>
  <c r="M56" i="184"/>
  <c r="N56" i="184"/>
  <c r="O56" i="184"/>
  <c r="P56" i="184"/>
  <c r="R56" i="184"/>
  <c r="M57" i="184"/>
  <c r="N57" i="184"/>
  <c r="O57" i="184"/>
  <c r="P57" i="184"/>
  <c r="R57" i="184"/>
  <c r="M58" i="184"/>
  <c r="N58" i="184"/>
  <c r="O58" i="184"/>
  <c r="P58" i="184"/>
  <c r="R58" i="184"/>
  <c r="M59" i="184"/>
  <c r="N59" i="184"/>
  <c r="O59" i="184"/>
  <c r="P59" i="184"/>
  <c r="R59" i="184"/>
  <c r="M60" i="184"/>
  <c r="N60" i="184"/>
  <c r="O60" i="184"/>
  <c r="P60" i="184"/>
  <c r="R60" i="184"/>
  <c r="M61" i="184"/>
  <c r="N61" i="184"/>
  <c r="O61" i="184"/>
  <c r="P61" i="184"/>
  <c r="R61" i="184"/>
  <c r="M62" i="184"/>
  <c r="N62" i="184"/>
  <c r="O62" i="184"/>
  <c r="P62" i="184"/>
  <c r="R62" i="184"/>
  <c r="M63" i="184"/>
  <c r="N63" i="184"/>
  <c r="O63" i="184"/>
  <c r="P63" i="184"/>
  <c r="R63" i="184"/>
  <c r="M64" i="184"/>
  <c r="N64" i="184"/>
  <c r="O64" i="184"/>
  <c r="P64" i="184"/>
  <c r="R64" i="184"/>
  <c r="M65" i="184"/>
  <c r="N65" i="184"/>
  <c r="O65" i="184"/>
  <c r="P65" i="184"/>
  <c r="R65" i="184"/>
  <c r="M66" i="184"/>
  <c r="N66" i="184"/>
  <c r="O66" i="184"/>
  <c r="P66" i="184"/>
  <c r="R66" i="184"/>
  <c r="M67" i="184"/>
  <c r="N67" i="184"/>
  <c r="O67" i="184"/>
  <c r="P67" i="184"/>
  <c r="R67" i="184"/>
  <c r="M68" i="184"/>
  <c r="N68" i="184"/>
  <c r="O68" i="184"/>
  <c r="P68" i="184"/>
  <c r="R68" i="184"/>
  <c r="M69" i="184"/>
  <c r="N69" i="184"/>
  <c r="O69" i="184"/>
  <c r="P69" i="184"/>
  <c r="R69" i="184"/>
  <c r="M70" i="184"/>
  <c r="N70" i="184"/>
  <c r="O70" i="184"/>
  <c r="P70" i="184"/>
  <c r="R70" i="184"/>
  <c r="M71" i="184"/>
  <c r="N71" i="184"/>
  <c r="O71" i="184"/>
  <c r="P71" i="184"/>
  <c r="R71" i="184"/>
  <c r="M72" i="184"/>
  <c r="N72" i="184"/>
  <c r="O72" i="184"/>
  <c r="P72" i="184"/>
  <c r="R72" i="184"/>
  <c r="M73" i="184"/>
  <c r="N73" i="184"/>
  <c r="O73" i="184"/>
  <c r="P73" i="184"/>
  <c r="R73" i="184"/>
  <c r="M74" i="184"/>
  <c r="N74" i="184"/>
  <c r="O74" i="184"/>
  <c r="P74" i="184"/>
  <c r="R74" i="184"/>
  <c r="M75" i="184"/>
  <c r="N75" i="184"/>
  <c r="O75" i="184"/>
  <c r="P75" i="184"/>
  <c r="R75" i="184"/>
  <c r="M76" i="184"/>
  <c r="N76" i="184"/>
  <c r="O76" i="184"/>
  <c r="P76" i="184"/>
  <c r="R76" i="184"/>
  <c r="M77" i="184"/>
  <c r="N77" i="184"/>
  <c r="O77" i="184"/>
  <c r="P77" i="184"/>
  <c r="R77" i="184"/>
  <c r="M78" i="184"/>
  <c r="N78" i="184"/>
  <c r="O78" i="184"/>
  <c r="P78" i="184"/>
  <c r="R78" i="184"/>
  <c r="M79" i="184"/>
  <c r="N79" i="184"/>
  <c r="O79" i="184"/>
  <c r="P79" i="184"/>
  <c r="R79" i="184"/>
  <c r="M80" i="184"/>
  <c r="N80" i="184"/>
  <c r="O80" i="184"/>
  <c r="P80" i="184"/>
  <c r="R80" i="184"/>
  <c r="M81" i="184"/>
  <c r="N81" i="184"/>
  <c r="O81" i="184"/>
  <c r="P81" i="184"/>
  <c r="R81" i="184"/>
  <c r="M82" i="184"/>
  <c r="N82" i="184"/>
  <c r="O82" i="184"/>
  <c r="P82" i="184"/>
  <c r="R82" i="184"/>
  <c r="M83" i="184"/>
  <c r="N83" i="184"/>
  <c r="O83" i="184"/>
  <c r="P83" i="184"/>
  <c r="R83" i="184"/>
  <c r="M84" i="184"/>
  <c r="N84" i="184"/>
  <c r="O84" i="184"/>
  <c r="P84" i="184"/>
  <c r="R84" i="184"/>
  <c r="M85" i="184"/>
  <c r="N85" i="184"/>
  <c r="O85" i="184"/>
  <c r="P85" i="184"/>
  <c r="R85" i="184"/>
  <c r="M86" i="184"/>
  <c r="N86" i="184"/>
  <c r="O86" i="184"/>
  <c r="P86" i="184"/>
  <c r="R86" i="184"/>
  <c r="M87" i="184"/>
  <c r="N87" i="184"/>
  <c r="O87" i="184"/>
  <c r="P87" i="184"/>
  <c r="R87" i="184"/>
  <c r="M88" i="184"/>
  <c r="N88" i="184"/>
  <c r="O88" i="184"/>
  <c r="P88" i="184"/>
  <c r="R88" i="184"/>
  <c r="M89" i="184"/>
  <c r="N89" i="184"/>
  <c r="O89" i="184"/>
  <c r="P89" i="184"/>
  <c r="R89" i="184"/>
  <c r="M90" i="184"/>
  <c r="N90" i="184"/>
  <c r="O90" i="184"/>
  <c r="P90" i="184"/>
  <c r="R90" i="184"/>
  <c r="M91" i="184"/>
  <c r="N91" i="184"/>
  <c r="O91" i="184"/>
  <c r="P91" i="184"/>
  <c r="R91" i="184"/>
  <c r="M92" i="184"/>
  <c r="N92" i="184"/>
  <c r="O92" i="184"/>
  <c r="P92" i="184"/>
  <c r="R92" i="184"/>
  <c r="M93" i="184"/>
  <c r="N93" i="184"/>
  <c r="O93" i="184"/>
  <c r="P93" i="184"/>
  <c r="R93" i="184"/>
  <c r="M94" i="184"/>
  <c r="N94" i="184"/>
  <c r="O94" i="184"/>
  <c r="P94" i="184"/>
  <c r="R94" i="184"/>
  <c r="M95" i="184"/>
  <c r="N95" i="184"/>
  <c r="O95" i="184"/>
  <c r="P95" i="184"/>
  <c r="R95" i="184"/>
  <c r="M96" i="184"/>
  <c r="N96" i="184"/>
  <c r="O96" i="184"/>
  <c r="P96" i="184"/>
  <c r="R96" i="184"/>
  <c r="M97" i="184"/>
  <c r="N97" i="184"/>
  <c r="O97" i="184"/>
  <c r="P97" i="184"/>
  <c r="R97" i="184"/>
  <c r="M98" i="184"/>
  <c r="N98" i="184"/>
  <c r="O98" i="184"/>
  <c r="P98" i="184"/>
  <c r="R98" i="184"/>
  <c r="M99" i="184"/>
  <c r="N99" i="184"/>
  <c r="O99" i="184"/>
  <c r="P99" i="184"/>
  <c r="R99" i="184"/>
  <c r="M100" i="184"/>
  <c r="N100" i="184"/>
  <c r="O100" i="184"/>
  <c r="P100" i="184"/>
  <c r="R100" i="184"/>
  <c r="M101" i="184"/>
  <c r="N101" i="184"/>
  <c r="O101" i="184"/>
  <c r="P101" i="184"/>
  <c r="R101" i="184"/>
  <c r="M102" i="184"/>
  <c r="N102" i="184"/>
  <c r="O102" i="184"/>
  <c r="P102" i="184"/>
  <c r="R102" i="184"/>
  <c r="M103" i="184"/>
  <c r="N103" i="184"/>
  <c r="O103" i="184"/>
  <c r="P103" i="184"/>
  <c r="R103" i="184"/>
  <c r="M104" i="184"/>
  <c r="N104" i="184"/>
  <c r="O104" i="184"/>
  <c r="P104" i="184"/>
  <c r="R104" i="184"/>
  <c r="M105" i="184"/>
  <c r="N105" i="184"/>
  <c r="O105" i="184"/>
  <c r="P105" i="184"/>
  <c r="R105" i="184"/>
  <c r="M106" i="184"/>
  <c r="N106" i="184"/>
  <c r="O106" i="184"/>
  <c r="P106" i="184"/>
  <c r="R106" i="184"/>
  <c r="M107" i="184"/>
  <c r="N107" i="184"/>
  <c r="O107" i="184"/>
  <c r="P107" i="184"/>
  <c r="R107" i="184"/>
  <c r="M108" i="184"/>
  <c r="N108" i="184"/>
  <c r="O108" i="184"/>
  <c r="P108" i="184"/>
  <c r="R108" i="184"/>
  <c r="M109" i="184"/>
  <c r="N109" i="184"/>
  <c r="O109" i="184"/>
  <c r="P109" i="184"/>
  <c r="R109" i="184"/>
  <c r="M110" i="184"/>
  <c r="N110" i="184"/>
  <c r="O110" i="184"/>
  <c r="P110" i="184"/>
  <c r="R110" i="184"/>
  <c r="M111" i="184"/>
  <c r="N111" i="184"/>
  <c r="O111" i="184"/>
  <c r="P111" i="184"/>
  <c r="R111" i="184"/>
  <c r="M112" i="184"/>
  <c r="N112" i="184"/>
  <c r="O112" i="184"/>
  <c r="P112" i="184"/>
  <c r="R112" i="184"/>
  <c r="M113" i="184"/>
  <c r="N113" i="184"/>
  <c r="O113" i="184"/>
  <c r="P113" i="184"/>
  <c r="R113" i="184"/>
  <c r="M114" i="184"/>
  <c r="N114" i="184"/>
  <c r="O114" i="184"/>
  <c r="P114" i="184"/>
  <c r="R114" i="184"/>
  <c r="M115" i="184"/>
  <c r="N115" i="184"/>
  <c r="O115" i="184"/>
  <c r="P115" i="184"/>
  <c r="R115" i="184"/>
  <c r="M116" i="184"/>
  <c r="N116" i="184"/>
  <c r="O116" i="184"/>
  <c r="P116" i="184"/>
  <c r="R116" i="184"/>
  <c r="M117" i="184"/>
  <c r="N117" i="184"/>
  <c r="O117" i="184"/>
  <c r="P117" i="184"/>
  <c r="R117" i="184"/>
  <c r="M118" i="184"/>
  <c r="N118" i="184"/>
  <c r="O118" i="184"/>
  <c r="P118" i="184"/>
  <c r="R118" i="184"/>
  <c r="M119" i="184"/>
  <c r="N119" i="184"/>
  <c r="O119" i="184"/>
  <c r="P119" i="184"/>
  <c r="R119" i="184"/>
  <c r="M120" i="184"/>
  <c r="N120" i="184"/>
  <c r="O120" i="184"/>
  <c r="P120" i="184"/>
  <c r="R120" i="184"/>
  <c r="M121" i="184"/>
  <c r="N121" i="184"/>
  <c r="O121" i="184"/>
  <c r="P121" i="184"/>
  <c r="R121" i="184"/>
  <c r="M122" i="184"/>
  <c r="N122" i="184"/>
  <c r="O122" i="184"/>
  <c r="P122" i="184"/>
  <c r="R122" i="184"/>
  <c r="M123" i="184"/>
  <c r="N123" i="184"/>
  <c r="O123" i="184"/>
  <c r="P123" i="184"/>
  <c r="R123" i="184"/>
  <c r="M124" i="184"/>
  <c r="N124" i="184"/>
  <c r="O124" i="184"/>
  <c r="P124" i="184"/>
  <c r="R124" i="184"/>
  <c r="M125" i="184"/>
  <c r="N125" i="184"/>
  <c r="O125" i="184"/>
  <c r="P125" i="184"/>
  <c r="R125" i="184"/>
  <c r="M126" i="184"/>
  <c r="N126" i="184"/>
  <c r="O126" i="184"/>
  <c r="P126" i="184"/>
  <c r="R126" i="184"/>
  <c r="M127" i="184"/>
  <c r="N127" i="184"/>
  <c r="O127" i="184"/>
  <c r="P127" i="184"/>
  <c r="R127" i="184"/>
  <c r="M128" i="184"/>
  <c r="N128" i="184"/>
  <c r="O128" i="184"/>
  <c r="P128" i="184"/>
  <c r="R128" i="184"/>
  <c r="M129" i="184"/>
  <c r="N129" i="184"/>
  <c r="O129" i="184"/>
  <c r="P129" i="184"/>
  <c r="R129" i="184"/>
  <c r="M130" i="184"/>
  <c r="N130" i="184"/>
  <c r="O130" i="184"/>
  <c r="P130" i="184"/>
  <c r="R130" i="184"/>
  <c r="M131" i="184"/>
  <c r="N131" i="184"/>
  <c r="O131" i="184"/>
  <c r="P131" i="184"/>
  <c r="R131" i="184"/>
  <c r="M132" i="184"/>
  <c r="N132" i="184"/>
  <c r="O132" i="184"/>
  <c r="P132" i="184"/>
  <c r="R132" i="184"/>
  <c r="M133" i="184"/>
  <c r="N133" i="184"/>
  <c r="O133" i="184"/>
  <c r="P133" i="184"/>
  <c r="R133" i="184"/>
  <c r="M134" i="184"/>
  <c r="N134" i="184"/>
  <c r="O134" i="184"/>
  <c r="P134" i="184"/>
  <c r="R134" i="184"/>
  <c r="M135" i="184"/>
  <c r="N135" i="184"/>
  <c r="O135" i="184"/>
  <c r="P135" i="184"/>
  <c r="R135" i="184"/>
  <c r="M136" i="184"/>
  <c r="N136" i="184"/>
  <c r="O136" i="184"/>
  <c r="P136" i="184"/>
  <c r="R136" i="184"/>
  <c r="M137" i="184"/>
  <c r="N137" i="184"/>
  <c r="O137" i="184"/>
  <c r="P137" i="184"/>
  <c r="R137" i="184"/>
  <c r="M138" i="184"/>
  <c r="N138" i="184"/>
  <c r="K138" i="184" s="1"/>
  <c r="O138" i="184"/>
  <c r="L138" i="184" s="1"/>
  <c r="P138" i="184"/>
  <c r="R138" i="184"/>
  <c r="M139" i="184"/>
  <c r="N139" i="184"/>
  <c r="O139" i="184"/>
  <c r="P139" i="184"/>
  <c r="R139" i="184"/>
  <c r="M140" i="184"/>
  <c r="N140" i="184"/>
  <c r="O140" i="184"/>
  <c r="P140" i="184"/>
  <c r="R140" i="184"/>
  <c r="M141" i="184"/>
  <c r="N141" i="184"/>
  <c r="O141" i="184"/>
  <c r="P141" i="184"/>
  <c r="R141" i="184"/>
  <c r="M142" i="184"/>
  <c r="N142" i="184"/>
  <c r="O142" i="184"/>
  <c r="P142" i="184"/>
  <c r="R142" i="184"/>
  <c r="M143" i="184"/>
  <c r="N143" i="184"/>
  <c r="O143" i="184"/>
  <c r="P143" i="184"/>
  <c r="R143" i="184"/>
  <c r="M144" i="184"/>
  <c r="N144" i="184"/>
  <c r="O144" i="184"/>
  <c r="P144" i="184"/>
  <c r="R144" i="184"/>
  <c r="M145" i="184"/>
  <c r="N145" i="184"/>
  <c r="O145" i="184"/>
  <c r="P145" i="184"/>
  <c r="R145" i="184"/>
  <c r="M146" i="184"/>
  <c r="N146" i="184"/>
  <c r="O146" i="184"/>
  <c r="P146" i="184"/>
  <c r="R146" i="184"/>
  <c r="M147" i="184"/>
  <c r="N147" i="184"/>
  <c r="O147" i="184"/>
  <c r="P147" i="184"/>
  <c r="R147" i="184"/>
  <c r="M148" i="184"/>
  <c r="N148" i="184"/>
  <c r="O148" i="184"/>
  <c r="P148" i="184"/>
  <c r="R148" i="184"/>
  <c r="M149" i="184"/>
  <c r="N149" i="184"/>
  <c r="O149" i="184"/>
  <c r="P149" i="184"/>
  <c r="R149" i="184"/>
  <c r="M150" i="184"/>
  <c r="N150" i="184"/>
  <c r="O150" i="184"/>
  <c r="P150" i="184"/>
  <c r="R150" i="184"/>
  <c r="M151" i="184"/>
  <c r="N151" i="184"/>
  <c r="O151" i="184"/>
  <c r="P151" i="184"/>
  <c r="R151" i="184"/>
  <c r="M152" i="184"/>
  <c r="N152" i="184"/>
  <c r="K152" i="184" s="1"/>
  <c r="O152" i="184"/>
  <c r="L152" i="184" s="1"/>
  <c r="P152" i="184"/>
  <c r="R152" i="184"/>
  <c r="M153" i="184"/>
  <c r="N153" i="184"/>
  <c r="O153" i="184"/>
  <c r="P153" i="184"/>
  <c r="R153" i="184"/>
  <c r="M154" i="184"/>
  <c r="N154" i="184"/>
  <c r="O154" i="184"/>
  <c r="P154" i="184"/>
  <c r="R154" i="184"/>
  <c r="M155" i="184"/>
  <c r="N155" i="184"/>
  <c r="O155" i="184"/>
  <c r="P155" i="184"/>
  <c r="R155" i="184"/>
  <c r="M156" i="184"/>
  <c r="N156" i="184"/>
  <c r="O156" i="184"/>
  <c r="P156" i="184"/>
  <c r="R156" i="184"/>
  <c r="M157" i="184"/>
  <c r="N157" i="184"/>
  <c r="O157" i="184"/>
  <c r="P157" i="184"/>
  <c r="R157" i="184"/>
  <c r="M158" i="184"/>
  <c r="N158" i="184"/>
  <c r="O158" i="184"/>
  <c r="P158" i="184"/>
  <c r="R158" i="184"/>
  <c r="M159" i="184"/>
  <c r="N159" i="184"/>
  <c r="O159" i="184"/>
  <c r="P159" i="184"/>
  <c r="R159" i="184"/>
  <c r="M160" i="184"/>
  <c r="N160" i="184"/>
  <c r="O160" i="184"/>
  <c r="P160" i="184"/>
  <c r="R160" i="184"/>
  <c r="M161" i="184"/>
  <c r="N161" i="184"/>
  <c r="O161" i="184"/>
  <c r="P161" i="184"/>
  <c r="R161" i="184"/>
  <c r="M162" i="184"/>
  <c r="N162" i="184"/>
  <c r="O162" i="184"/>
  <c r="P162" i="184"/>
  <c r="R162" i="184"/>
  <c r="M163" i="184"/>
  <c r="N163" i="184"/>
  <c r="O163" i="184"/>
  <c r="P163" i="184"/>
  <c r="R163" i="184"/>
  <c r="M164" i="184"/>
  <c r="N164" i="184"/>
  <c r="O164" i="184"/>
  <c r="P164" i="184"/>
  <c r="R164" i="184"/>
  <c r="M165" i="184"/>
  <c r="N165" i="184"/>
  <c r="O165" i="184"/>
  <c r="P165" i="184"/>
  <c r="R165" i="184"/>
  <c r="M166" i="184"/>
  <c r="N166" i="184"/>
  <c r="O166" i="184"/>
  <c r="P166" i="184"/>
  <c r="R166" i="184"/>
  <c r="M167" i="184"/>
  <c r="N167" i="184"/>
  <c r="O167" i="184"/>
  <c r="P167" i="184"/>
  <c r="R167" i="184"/>
  <c r="M168" i="184"/>
  <c r="N168" i="184"/>
  <c r="O168" i="184"/>
  <c r="P168" i="184"/>
  <c r="R168" i="184"/>
  <c r="M169" i="184"/>
  <c r="N169" i="184"/>
  <c r="O169" i="184"/>
  <c r="P169" i="184"/>
  <c r="R169" i="184"/>
  <c r="M170" i="184"/>
  <c r="N170" i="184"/>
  <c r="O170" i="184"/>
  <c r="P170" i="184"/>
  <c r="R170" i="184"/>
  <c r="M171" i="184"/>
  <c r="N171" i="184"/>
  <c r="O171" i="184"/>
  <c r="P171" i="184"/>
  <c r="R171" i="184"/>
  <c r="M172" i="184"/>
  <c r="N172" i="184"/>
  <c r="O172" i="184"/>
  <c r="P172" i="184"/>
  <c r="R172" i="184"/>
  <c r="M173" i="184"/>
  <c r="N173" i="184"/>
  <c r="O173" i="184"/>
  <c r="P173" i="184"/>
  <c r="R173" i="184"/>
  <c r="M174" i="184"/>
  <c r="N174" i="184"/>
  <c r="O174" i="184"/>
  <c r="P174" i="184"/>
  <c r="R174" i="184"/>
  <c r="M175" i="184"/>
  <c r="N175" i="184"/>
  <c r="O175" i="184"/>
  <c r="P175" i="184"/>
  <c r="R175" i="184"/>
  <c r="M176" i="184"/>
  <c r="N176" i="184"/>
  <c r="O176" i="184"/>
  <c r="P176" i="184"/>
  <c r="R176" i="184"/>
  <c r="M177" i="184"/>
  <c r="N177" i="184"/>
  <c r="O177" i="184"/>
  <c r="P177" i="184"/>
  <c r="R177" i="184"/>
  <c r="M178" i="184"/>
  <c r="N178" i="184"/>
  <c r="O178" i="184"/>
  <c r="P178" i="184"/>
  <c r="R178" i="184"/>
  <c r="M179" i="184"/>
  <c r="N179" i="184"/>
  <c r="O179" i="184"/>
  <c r="P179" i="184"/>
  <c r="R179" i="184"/>
  <c r="M180" i="184"/>
  <c r="N180" i="184"/>
  <c r="O180" i="184"/>
  <c r="P180" i="184"/>
  <c r="R180" i="184"/>
  <c r="M181" i="184"/>
  <c r="N181" i="184"/>
  <c r="O181" i="184"/>
  <c r="P181" i="184"/>
  <c r="R181" i="184"/>
  <c r="M182" i="184"/>
  <c r="N182" i="184"/>
  <c r="O182" i="184"/>
  <c r="P182" i="184"/>
  <c r="R182" i="184"/>
  <c r="M183" i="184"/>
  <c r="N183" i="184"/>
  <c r="O183" i="184"/>
  <c r="P183" i="184"/>
  <c r="R183" i="184"/>
  <c r="M184" i="184"/>
  <c r="N184" i="184"/>
  <c r="O184" i="184"/>
  <c r="P184" i="184"/>
  <c r="R184" i="184"/>
  <c r="M185" i="184"/>
  <c r="N185" i="184"/>
  <c r="O185" i="184"/>
  <c r="P185" i="184"/>
  <c r="R185" i="184"/>
  <c r="M186" i="184"/>
  <c r="N186" i="184"/>
  <c r="O186" i="184"/>
  <c r="P186" i="184"/>
  <c r="R186" i="184"/>
  <c r="M187" i="184"/>
  <c r="N187" i="184"/>
  <c r="O187" i="184"/>
  <c r="P187" i="184"/>
  <c r="R187" i="184"/>
  <c r="M188" i="184"/>
  <c r="N188" i="184"/>
  <c r="O188" i="184"/>
  <c r="P188" i="184"/>
  <c r="R188" i="184"/>
  <c r="M189" i="184"/>
  <c r="N189" i="184"/>
  <c r="O189" i="184"/>
  <c r="P189" i="184"/>
  <c r="R189" i="184"/>
  <c r="M190" i="184"/>
  <c r="N190" i="184"/>
  <c r="O190" i="184"/>
  <c r="P190" i="184"/>
  <c r="R190" i="184"/>
  <c r="M191" i="184"/>
  <c r="N191" i="184"/>
  <c r="O191" i="184"/>
  <c r="P191" i="184"/>
  <c r="R191" i="184"/>
  <c r="M192" i="184"/>
  <c r="N192" i="184"/>
  <c r="O192" i="184"/>
  <c r="P192" i="184"/>
  <c r="R192" i="184"/>
  <c r="M193" i="184"/>
  <c r="N193" i="184"/>
  <c r="O193" i="184"/>
  <c r="P193" i="184"/>
  <c r="R193" i="184"/>
  <c r="M194" i="184"/>
  <c r="N194" i="184"/>
  <c r="O194" i="184"/>
  <c r="P194" i="184"/>
  <c r="R194" i="184"/>
  <c r="M195" i="184"/>
  <c r="N195" i="184"/>
  <c r="O195" i="184"/>
  <c r="P195" i="184"/>
  <c r="R195" i="184"/>
  <c r="M196" i="184"/>
  <c r="N196" i="184"/>
  <c r="O196" i="184"/>
  <c r="P196" i="184"/>
  <c r="R196" i="184"/>
  <c r="M197" i="184"/>
  <c r="N197" i="184"/>
  <c r="O197" i="184"/>
  <c r="P197" i="184"/>
  <c r="R197" i="184"/>
  <c r="M198" i="184"/>
  <c r="N198" i="184"/>
  <c r="O198" i="184"/>
  <c r="P198" i="184"/>
  <c r="R198" i="184"/>
  <c r="M199" i="184"/>
  <c r="N199" i="184"/>
  <c r="O199" i="184"/>
  <c r="P199" i="184"/>
  <c r="R199" i="184"/>
  <c r="M200" i="184"/>
  <c r="N200" i="184"/>
  <c r="O200" i="184"/>
  <c r="P200" i="184"/>
  <c r="R200" i="184"/>
  <c r="M201" i="184"/>
  <c r="N201" i="184"/>
  <c r="O201" i="184"/>
  <c r="P201" i="184"/>
  <c r="R201" i="184"/>
  <c r="M202" i="184"/>
  <c r="N202" i="184"/>
  <c r="O202" i="184"/>
  <c r="P202" i="184"/>
  <c r="R202" i="184"/>
  <c r="M203" i="184"/>
  <c r="N203" i="184"/>
  <c r="O203" i="184"/>
  <c r="P203" i="184"/>
  <c r="R203" i="184"/>
  <c r="M204" i="184"/>
  <c r="N204" i="184"/>
  <c r="O204" i="184"/>
  <c r="P204" i="184"/>
  <c r="R204" i="184"/>
  <c r="M205" i="184"/>
  <c r="N205" i="184"/>
  <c r="O205" i="184"/>
  <c r="P205" i="184"/>
  <c r="R205" i="184"/>
  <c r="M206" i="184"/>
  <c r="N206" i="184"/>
  <c r="O206" i="184"/>
  <c r="P206" i="184"/>
  <c r="R206" i="184"/>
  <c r="M207" i="184"/>
  <c r="N207" i="184"/>
  <c r="O207" i="184"/>
  <c r="P207" i="184"/>
  <c r="R207" i="184"/>
  <c r="M208" i="184"/>
  <c r="N208" i="184"/>
  <c r="O208" i="184"/>
  <c r="P208" i="184"/>
  <c r="R208" i="184"/>
  <c r="M209" i="184"/>
  <c r="N209" i="184"/>
  <c r="O209" i="184"/>
  <c r="P209" i="184"/>
  <c r="R209" i="184"/>
  <c r="M210" i="184"/>
  <c r="N210" i="184"/>
  <c r="O210" i="184"/>
  <c r="P210" i="184"/>
  <c r="R210" i="184"/>
  <c r="M211" i="184"/>
  <c r="N211" i="184"/>
  <c r="O211" i="184"/>
  <c r="P211" i="184"/>
  <c r="R211" i="184"/>
  <c r="M212" i="184"/>
  <c r="N212" i="184"/>
  <c r="O212" i="184"/>
  <c r="P212" i="184"/>
  <c r="R212" i="184"/>
  <c r="M213" i="184"/>
  <c r="N213" i="184"/>
  <c r="O213" i="184"/>
  <c r="P213" i="184"/>
  <c r="R213" i="184"/>
  <c r="M214" i="184"/>
  <c r="N214" i="184"/>
  <c r="O214" i="184"/>
  <c r="P214" i="184"/>
  <c r="R214" i="184"/>
  <c r="M215" i="184"/>
  <c r="N215" i="184"/>
  <c r="O215" i="184"/>
  <c r="P215" i="184"/>
  <c r="R215" i="184"/>
  <c r="M216" i="184"/>
  <c r="N216" i="184"/>
  <c r="O216" i="184"/>
  <c r="P216" i="184"/>
  <c r="R216" i="184"/>
  <c r="M217" i="184"/>
  <c r="N217" i="184"/>
  <c r="O217" i="184"/>
  <c r="P217" i="184"/>
  <c r="R217" i="184"/>
  <c r="M218" i="184"/>
  <c r="N218" i="184"/>
  <c r="O218" i="184"/>
  <c r="P218" i="184"/>
  <c r="R218" i="184"/>
  <c r="M219" i="184"/>
  <c r="N219" i="184"/>
  <c r="O219" i="184"/>
  <c r="P219" i="184"/>
  <c r="R219" i="184"/>
  <c r="M220" i="184"/>
  <c r="N220" i="184"/>
  <c r="O220" i="184"/>
  <c r="P220" i="184"/>
  <c r="R220" i="184"/>
  <c r="M221" i="184"/>
  <c r="N221" i="184"/>
  <c r="O221" i="184"/>
  <c r="P221" i="184"/>
  <c r="R221" i="184"/>
  <c r="M222" i="184"/>
  <c r="N222" i="184"/>
  <c r="O222" i="184"/>
  <c r="P222" i="184"/>
  <c r="R222" i="184"/>
  <c r="M223" i="184"/>
  <c r="N223" i="184"/>
  <c r="O223" i="184"/>
  <c r="P223" i="184"/>
  <c r="R223" i="184"/>
  <c r="M224" i="184"/>
  <c r="N224" i="184"/>
  <c r="O224" i="184"/>
  <c r="P224" i="184"/>
  <c r="R224" i="184"/>
  <c r="AJ9" i="184"/>
  <c r="AQ9" i="184" s="1"/>
  <c r="AX9" i="184" s="1"/>
  <c r="BE9" i="184" s="1"/>
  <c r="BL9" i="184" s="1"/>
  <c r="BS9" i="184" s="1"/>
  <c r="BZ9" i="184" s="1"/>
  <c r="CG9" i="184" s="1"/>
  <c r="A119" i="171"/>
  <c r="S63" i="184" l="1"/>
  <c r="I33" i="195"/>
  <c r="J33" i="195" s="1"/>
  <c r="S114" i="184"/>
  <c r="S98" i="184"/>
  <c r="S62" i="184"/>
  <c r="S182" i="184"/>
  <c r="S166" i="184"/>
  <c r="S47" i="184"/>
  <c r="F98" i="195"/>
  <c r="S174" i="184"/>
  <c r="S172" i="184"/>
  <c r="S160" i="184"/>
  <c r="S148" i="184"/>
  <c r="S222" i="184"/>
  <c r="S210" i="184"/>
  <c r="S206" i="184"/>
  <c r="S194" i="184"/>
  <c r="S186" i="184"/>
  <c r="S178" i="184"/>
  <c r="S163" i="184"/>
  <c r="S136" i="184"/>
  <c r="S120" i="184"/>
  <c r="S112" i="184"/>
  <c r="S108" i="184"/>
  <c r="S107" i="184"/>
  <c r="S102" i="184"/>
  <c r="S79" i="184"/>
  <c r="S78" i="184"/>
  <c r="S59" i="184"/>
  <c r="S103" i="184"/>
  <c r="S99" i="184"/>
  <c r="S91" i="184"/>
  <c r="S67" i="184"/>
  <c r="S43" i="184"/>
  <c r="H31" i="195"/>
  <c r="G31" i="195"/>
  <c r="D43" i="195"/>
  <c r="S202" i="184"/>
  <c r="S198" i="184"/>
  <c r="S190" i="184"/>
  <c r="S200" i="184"/>
  <c r="S170" i="184"/>
  <c r="S156" i="184"/>
  <c r="S155" i="184"/>
  <c r="J152" i="184"/>
  <c r="S144" i="184"/>
  <c r="S143" i="184"/>
  <c r="S139" i="184"/>
  <c r="S128" i="184"/>
  <c r="S124" i="184"/>
  <c r="S115" i="184"/>
  <c r="S110" i="184"/>
  <c r="S106" i="184"/>
  <c r="S104" i="184"/>
  <c r="S71" i="184"/>
  <c r="S55" i="184"/>
  <c r="S51" i="184"/>
  <c r="S46" i="184"/>
  <c r="S132" i="184"/>
  <c r="S131" i="184"/>
  <c r="S116" i="184"/>
  <c r="S111" i="184"/>
  <c r="S100" i="184"/>
  <c r="S75" i="184"/>
  <c r="S39" i="184"/>
  <c r="S35" i="184"/>
  <c r="S140" i="184"/>
  <c r="S223" i="184"/>
  <c r="S185" i="184"/>
  <c r="S126" i="184"/>
  <c r="S95" i="184"/>
  <c r="S87" i="184"/>
  <c r="S197" i="184"/>
  <c r="S184" i="184"/>
  <c r="S181" i="184"/>
  <c r="S168" i="184"/>
  <c r="S165" i="184"/>
  <c r="S152" i="184"/>
  <c r="S127" i="184"/>
  <c r="S122" i="184"/>
  <c r="S74" i="184"/>
  <c r="S58" i="184"/>
  <c r="S42" i="184"/>
  <c r="S215" i="184"/>
  <c r="S188" i="184"/>
  <c r="S180" i="184"/>
  <c r="S177" i="184"/>
  <c r="S164" i="184"/>
  <c r="S151" i="184"/>
  <c r="S134" i="184"/>
  <c r="S123" i="184"/>
  <c r="S118" i="184"/>
  <c r="S70" i="184"/>
  <c r="S54" i="184"/>
  <c r="S38" i="184"/>
  <c r="S219" i="184"/>
  <c r="S169" i="184"/>
  <c r="S83" i="184"/>
  <c r="S224" i="184"/>
  <c r="S221" i="184"/>
  <c r="S220" i="184"/>
  <c r="S218" i="184"/>
  <c r="S217" i="184"/>
  <c r="S216" i="184"/>
  <c r="S214" i="184"/>
  <c r="S213" i="184"/>
  <c r="S212" i="184"/>
  <c r="S208" i="184"/>
  <c r="S204" i="184"/>
  <c r="S199" i="184"/>
  <c r="S196" i="184"/>
  <c r="S193" i="184"/>
  <c r="S211" i="184"/>
  <c r="S207" i="184"/>
  <c r="S203" i="184"/>
  <c r="S192" i="184"/>
  <c r="S189" i="184"/>
  <c r="S176" i="184"/>
  <c r="S173" i="184"/>
  <c r="S159" i="184"/>
  <c r="S147" i="184"/>
  <c r="S135" i="184"/>
  <c r="S130" i="184"/>
  <c r="S119" i="184"/>
  <c r="S94" i="184"/>
  <c r="S90" i="184"/>
  <c r="S86" i="184"/>
  <c r="S82" i="184"/>
  <c r="S66" i="184"/>
  <c r="S50" i="184"/>
  <c r="S34" i="184"/>
  <c r="S195" i="184"/>
  <c r="S191" i="184"/>
  <c r="S187" i="184"/>
  <c r="S183" i="184"/>
  <c r="S179" i="184"/>
  <c r="S175" i="184"/>
  <c r="S171" i="184"/>
  <c r="S167" i="184"/>
  <c r="S209" i="184"/>
  <c r="S205" i="184"/>
  <c r="S201" i="184"/>
  <c r="S162" i="184"/>
  <c r="S161" i="184"/>
  <c r="S157" i="184"/>
  <c r="S153" i="184"/>
  <c r="S149" i="184"/>
  <c r="S145" i="184"/>
  <c r="S141" i="184"/>
  <c r="J138" i="184"/>
  <c r="S92" i="184"/>
  <c r="S84" i="184"/>
  <c r="S137" i="184"/>
  <c r="S133" i="184"/>
  <c r="S129" i="184"/>
  <c r="S125" i="184"/>
  <c r="S121" i="184"/>
  <c r="S117" i="184"/>
  <c r="S158" i="184"/>
  <c r="S154" i="184"/>
  <c r="S150" i="184"/>
  <c r="S146" i="184"/>
  <c r="S142" i="184"/>
  <c r="S138" i="184"/>
  <c r="S96" i="184"/>
  <c r="S88" i="184"/>
  <c r="S113" i="184"/>
  <c r="S109" i="184"/>
  <c r="S105" i="184"/>
  <c r="S101" i="184"/>
  <c r="S97" i="184"/>
  <c r="S93" i="184"/>
  <c r="S89" i="184"/>
  <c r="S85" i="184"/>
  <c r="S81" i="184"/>
  <c r="S77" i="184"/>
  <c r="S73" i="184"/>
  <c r="S69" i="184"/>
  <c r="S65" i="184"/>
  <c r="S61" i="184"/>
  <c r="S57" i="184"/>
  <c r="S53" i="184"/>
  <c r="S49" i="184"/>
  <c r="S45" i="184"/>
  <c r="S41" i="184"/>
  <c r="S37" i="184"/>
  <c r="S33" i="184"/>
  <c r="S80" i="184"/>
  <c r="S76" i="184"/>
  <c r="S72" i="184"/>
  <c r="S68" i="184"/>
  <c r="S64" i="184"/>
  <c r="S60" i="184"/>
  <c r="S56" i="184"/>
  <c r="S52" i="184"/>
  <c r="S48" i="184"/>
  <c r="S44" i="184"/>
  <c r="S40" i="184"/>
  <c r="S36" i="184"/>
  <c r="S32" i="184"/>
  <c r="I31" i="195" l="1"/>
  <c r="J31" i="195" s="1"/>
  <c r="A41" i="188"/>
  <c r="AG109" i="178"/>
  <c r="E11" i="21" s="1"/>
  <c r="AH109" i="178"/>
  <c r="F11" i="21" s="1"/>
  <c r="AI109" i="178"/>
  <c r="G11" i="21" s="1"/>
  <c r="AJ109" i="178"/>
  <c r="H11" i="21" s="1"/>
  <c r="AK109" i="178"/>
  <c r="I11" i="21" s="1"/>
  <c r="AL109" i="178"/>
  <c r="J11" i="21" s="1"/>
  <c r="AM109" i="178"/>
  <c r="K11" i="21" s="1"/>
  <c r="AN109" i="178"/>
  <c r="L11" i="21" s="1"/>
  <c r="AO109" i="178"/>
  <c r="M11" i="21" s="1"/>
  <c r="AP109" i="178"/>
  <c r="N11" i="21" s="1"/>
  <c r="AQ109" i="178"/>
  <c r="O11" i="21" s="1"/>
  <c r="AR109" i="178"/>
  <c r="P11" i="21" s="1"/>
  <c r="AS109" i="178"/>
  <c r="Q11" i="21" s="1"/>
  <c r="AT109" i="178"/>
  <c r="R11" i="21" s="1"/>
  <c r="AU109" i="178"/>
  <c r="S11" i="21" s="1"/>
  <c r="AV109" i="178"/>
  <c r="T11" i="21" s="1"/>
  <c r="AW109" i="178"/>
  <c r="U11" i="21" s="1"/>
  <c r="AX109" i="178"/>
  <c r="V11" i="21" s="1"/>
  <c r="AY109" i="178"/>
  <c r="W11" i="21" s="1"/>
  <c r="AZ109" i="178"/>
  <c r="X11" i="21" s="1"/>
  <c r="BA109" i="178"/>
  <c r="Y11" i="21" s="1"/>
  <c r="BB109" i="178"/>
  <c r="Z11" i="21" s="1"/>
  <c r="R46" i="189" l="1"/>
  <c r="U46" i="189" s="1"/>
  <c r="P46" i="189"/>
  <c r="O46" i="189"/>
  <c r="N46" i="189"/>
  <c r="M46" i="189"/>
  <c r="L46" i="189"/>
  <c r="K46" i="189"/>
  <c r="V46" i="189" l="1"/>
  <c r="W46" i="189"/>
  <c r="T46" i="189"/>
  <c r="X46" i="189"/>
  <c r="S46" i="189"/>
  <c r="I46" i="189"/>
  <c r="Q46" i="189"/>
  <c r="J46" i="189" s="1"/>
  <c r="C227" i="171"/>
  <c r="D227" i="171"/>
  <c r="E227" i="171"/>
  <c r="F227" i="171"/>
  <c r="G227" i="171"/>
  <c r="H227" i="171"/>
  <c r="M227" i="171"/>
  <c r="O227" i="171"/>
  <c r="P227" i="171"/>
  <c r="Q227" i="171"/>
  <c r="R227" i="171"/>
  <c r="T227" i="171"/>
  <c r="C228" i="171"/>
  <c r="D228" i="171"/>
  <c r="E228" i="171"/>
  <c r="F228" i="171"/>
  <c r="G228" i="171"/>
  <c r="H228" i="171"/>
  <c r="M228" i="171"/>
  <c r="O228" i="171"/>
  <c r="P228" i="171"/>
  <c r="Q228" i="171"/>
  <c r="R228" i="171"/>
  <c r="T228" i="171"/>
  <c r="C229" i="171"/>
  <c r="D229" i="171"/>
  <c r="E229" i="171"/>
  <c r="F229" i="171"/>
  <c r="G229" i="171"/>
  <c r="H229" i="171"/>
  <c r="V229" i="171" s="1"/>
  <c r="M229" i="171"/>
  <c r="O229" i="171"/>
  <c r="P229" i="171"/>
  <c r="Q229" i="171"/>
  <c r="R229" i="171"/>
  <c r="T229" i="171"/>
  <c r="C230" i="171"/>
  <c r="D230" i="171"/>
  <c r="E230" i="171"/>
  <c r="F230" i="171"/>
  <c r="G230" i="171"/>
  <c r="H230" i="171"/>
  <c r="M230" i="171"/>
  <c r="O230" i="171"/>
  <c r="P230" i="171"/>
  <c r="Q230" i="171"/>
  <c r="R230" i="171"/>
  <c r="T230" i="171"/>
  <c r="C231" i="171"/>
  <c r="D231" i="171"/>
  <c r="E231" i="171"/>
  <c r="F231" i="171"/>
  <c r="G231" i="171"/>
  <c r="H231" i="171"/>
  <c r="V231" i="171" s="1"/>
  <c r="M231" i="171"/>
  <c r="O231" i="171"/>
  <c r="P231" i="171"/>
  <c r="Q231" i="171"/>
  <c r="R231" i="171"/>
  <c r="T231" i="171"/>
  <c r="C232" i="171"/>
  <c r="D232" i="171"/>
  <c r="E232" i="171"/>
  <c r="F232" i="171"/>
  <c r="G232" i="171"/>
  <c r="H232" i="171"/>
  <c r="M232" i="171"/>
  <c r="O232" i="171"/>
  <c r="P232" i="171"/>
  <c r="Q232" i="171"/>
  <c r="R232" i="171"/>
  <c r="T232" i="171"/>
  <c r="C233" i="171"/>
  <c r="D233" i="171"/>
  <c r="E233" i="171"/>
  <c r="F233" i="171"/>
  <c r="G233" i="171"/>
  <c r="H233" i="171"/>
  <c r="V233" i="171" s="1"/>
  <c r="M233" i="171"/>
  <c r="O233" i="171"/>
  <c r="P233" i="171"/>
  <c r="Q233" i="171"/>
  <c r="R233" i="171"/>
  <c r="T233" i="171"/>
  <c r="C234" i="171"/>
  <c r="D234" i="171"/>
  <c r="E234" i="171"/>
  <c r="F234" i="171"/>
  <c r="G234" i="171"/>
  <c r="H234" i="171"/>
  <c r="M234" i="171"/>
  <c r="O234" i="171"/>
  <c r="P234" i="171"/>
  <c r="Q234" i="171"/>
  <c r="R234" i="171"/>
  <c r="T234" i="171"/>
  <c r="C235" i="171"/>
  <c r="D235" i="171"/>
  <c r="E235" i="171"/>
  <c r="F235" i="171"/>
  <c r="G235" i="171"/>
  <c r="H235" i="171"/>
  <c r="V235" i="171" s="1"/>
  <c r="M235" i="171"/>
  <c r="O235" i="171"/>
  <c r="P235" i="171"/>
  <c r="Q235" i="171"/>
  <c r="R235" i="171"/>
  <c r="T235" i="171"/>
  <c r="C236" i="171"/>
  <c r="D236" i="171"/>
  <c r="E236" i="171"/>
  <c r="F236" i="171"/>
  <c r="G236" i="171"/>
  <c r="H236" i="171"/>
  <c r="M236" i="171"/>
  <c r="O236" i="171"/>
  <c r="P236" i="171"/>
  <c r="Q236" i="171"/>
  <c r="R236" i="171"/>
  <c r="T236" i="171"/>
  <c r="C237" i="171"/>
  <c r="D237" i="171"/>
  <c r="E237" i="171"/>
  <c r="F237" i="171"/>
  <c r="G237" i="171"/>
  <c r="H237" i="171"/>
  <c r="V237" i="171" s="1"/>
  <c r="M237" i="171"/>
  <c r="O237" i="171"/>
  <c r="P237" i="171"/>
  <c r="Q237" i="171"/>
  <c r="R237" i="171"/>
  <c r="T237" i="171"/>
  <c r="C238" i="171"/>
  <c r="D238" i="171"/>
  <c r="E238" i="171"/>
  <c r="F238" i="171"/>
  <c r="G238" i="171"/>
  <c r="H238" i="171"/>
  <c r="V238" i="171" s="1"/>
  <c r="M238" i="171"/>
  <c r="O238" i="171"/>
  <c r="P238" i="171"/>
  <c r="Q238" i="171"/>
  <c r="R238" i="171"/>
  <c r="T238" i="171"/>
  <c r="C239" i="171"/>
  <c r="D239" i="171"/>
  <c r="E239" i="171"/>
  <c r="F239" i="171"/>
  <c r="G239" i="171"/>
  <c r="H239" i="171"/>
  <c r="V239" i="171" s="1"/>
  <c r="M239" i="171"/>
  <c r="O239" i="171"/>
  <c r="P239" i="171"/>
  <c r="Q239" i="171"/>
  <c r="R239" i="171"/>
  <c r="T239" i="171"/>
  <c r="C240" i="171"/>
  <c r="D240" i="171"/>
  <c r="E240" i="171"/>
  <c r="F240" i="171"/>
  <c r="G240" i="171"/>
  <c r="H240" i="171"/>
  <c r="V240" i="171" s="1"/>
  <c r="M240" i="171"/>
  <c r="O240" i="171"/>
  <c r="P240" i="171"/>
  <c r="Q240" i="171"/>
  <c r="R240" i="171"/>
  <c r="T240" i="171"/>
  <c r="C241" i="171"/>
  <c r="D241" i="171"/>
  <c r="E241" i="171"/>
  <c r="F241" i="171"/>
  <c r="G241" i="171"/>
  <c r="H241" i="171"/>
  <c r="V241" i="171" s="1"/>
  <c r="I241" i="171" s="1"/>
  <c r="M241" i="171"/>
  <c r="O241" i="171"/>
  <c r="P241" i="171"/>
  <c r="Q241" i="171"/>
  <c r="R241" i="171"/>
  <c r="T241" i="171"/>
  <c r="C242" i="171"/>
  <c r="D242" i="171"/>
  <c r="E242" i="171"/>
  <c r="F242" i="171"/>
  <c r="G242" i="171"/>
  <c r="H242" i="171"/>
  <c r="V242" i="171" s="1"/>
  <c r="M242" i="171"/>
  <c r="O242" i="171"/>
  <c r="P242" i="171"/>
  <c r="Q242" i="171"/>
  <c r="R242" i="171"/>
  <c r="T242" i="171"/>
  <c r="C243" i="171"/>
  <c r="D243" i="171"/>
  <c r="E243" i="171"/>
  <c r="F243" i="171"/>
  <c r="G243" i="171"/>
  <c r="H243" i="171"/>
  <c r="V243" i="171" s="1"/>
  <c r="M243" i="171"/>
  <c r="O243" i="171"/>
  <c r="P243" i="171"/>
  <c r="Q243" i="171"/>
  <c r="R243" i="171"/>
  <c r="T243" i="171"/>
  <c r="C244" i="171"/>
  <c r="D244" i="171"/>
  <c r="E244" i="171"/>
  <c r="F244" i="171"/>
  <c r="G244" i="171"/>
  <c r="H244" i="171"/>
  <c r="V244" i="171" s="1"/>
  <c r="M244" i="171"/>
  <c r="O244" i="171"/>
  <c r="P244" i="171"/>
  <c r="Q244" i="171"/>
  <c r="R244" i="171"/>
  <c r="T244" i="171"/>
  <c r="C245" i="171"/>
  <c r="D245" i="171"/>
  <c r="E245" i="171"/>
  <c r="F245" i="171"/>
  <c r="G245" i="171"/>
  <c r="H245" i="171"/>
  <c r="V245" i="171" s="1"/>
  <c r="M245" i="171"/>
  <c r="O245" i="171"/>
  <c r="P245" i="171"/>
  <c r="Q245" i="171"/>
  <c r="R245" i="171"/>
  <c r="T245" i="171"/>
  <c r="C246" i="171"/>
  <c r="D246" i="171"/>
  <c r="E246" i="171"/>
  <c r="F246" i="171"/>
  <c r="G246" i="171"/>
  <c r="H246" i="171"/>
  <c r="M246" i="171"/>
  <c r="O246" i="171"/>
  <c r="P246" i="171"/>
  <c r="Q246" i="171"/>
  <c r="R246" i="171"/>
  <c r="T246" i="171"/>
  <c r="C247" i="171"/>
  <c r="D247" i="171"/>
  <c r="E247" i="171"/>
  <c r="F247" i="171"/>
  <c r="G247" i="171"/>
  <c r="H247" i="171"/>
  <c r="V247" i="171" s="1"/>
  <c r="M247" i="171"/>
  <c r="O247" i="171"/>
  <c r="P247" i="171"/>
  <c r="Q247" i="171"/>
  <c r="R247" i="171"/>
  <c r="T247" i="171"/>
  <c r="C248" i="171"/>
  <c r="D248" i="171"/>
  <c r="E248" i="171"/>
  <c r="F248" i="171"/>
  <c r="G248" i="171"/>
  <c r="H248" i="171"/>
  <c r="M248" i="171"/>
  <c r="O248" i="171"/>
  <c r="P248" i="171"/>
  <c r="Q248" i="171"/>
  <c r="R248" i="171"/>
  <c r="T248" i="171"/>
  <c r="C249" i="171"/>
  <c r="D249" i="171"/>
  <c r="E249" i="171"/>
  <c r="F249" i="171"/>
  <c r="G249" i="171"/>
  <c r="H249" i="171"/>
  <c r="V249" i="171" s="1"/>
  <c r="M249" i="171"/>
  <c r="O249" i="171"/>
  <c r="P249" i="171"/>
  <c r="Q249" i="171"/>
  <c r="R249" i="171"/>
  <c r="T249" i="171"/>
  <c r="A210" i="188"/>
  <c r="A211" i="188"/>
  <c r="A212" i="188"/>
  <c r="A213" i="188"/>
  <c r="A214" i="188"/>
  <c r="A215" i="188"/>
  <c r="A216" i="188"/>
  <c r="A217" i="188"/>
  <c r="A218" i="188"/>
  <c r="A219" i="188"/>
  <c r="A220" i="188"/>
  <c r="A221" i="188"/>
  <c r="A222" i="188"/>
  <c r="A223" i="188"/>
  <c r="A224" i="188"/>
  <c r="A225" i="188"/>
  <c r="A226" i="188"/>
  <c r="A227" i="188"/>
  <c r="A228" i="188"/>
  <c r="A229" i="188"/>
  <c r="A230" i="188"/>
  <c r="A231" i="188"/>
  <c r="A232" i="188"/>
  <c r="A233" i="188"/>
  <c r="A234" i="188"/>
  <c r="A235" i="188"/>
  <c r="A236" i="188"/>
  <c r="A237" i="188"/>
  <c r="A238" i="188"/>
  <c r="A239" i="188"/>
  <c r="A240" i="188"/>
  <c r="A241" i="188"/>
  <c r="A242" i="188"/>
  <c r="A243" i="188"/>
  <c r="A244" i="188"/>
  <c r="A245" i="188"/>
  <c r="A246" i="188"/>
  <c r="A247" i="188"/>
  <c r="A248" i="188"/>
  <c r="A249" i="188"/>
  <c r="A250" i="188"/>
  <c r="A251" i="188"/>
  <c r="A252" i="188"/>
  <c r="A253" i="188"/>
  <c r="A254" i="188"/>
  <c r="A255" i="188"/>
  <c r="A256" i="188"/>
  <c r="A257" i="188"/>
  <c r="A258" i="188"/>
  <c r="A259" i="188"/>
  <c r="A260" i="188"/>
  <c r="A261" i="188"/>
  <c r="A262" i="188"/>
  <c r="A263" i="188"/>
  <c r="A264" i="188"/>
  <c r="A265" i="188"/>
  <c r="A266" i="188"/>
  <c r="C227" i="188"/>
  <c r="D227" i="188"/>
  <c r="E227" i="188"/>
  <c r="F227" i="188"/>
  <c r="G227" i="188"/>
  <c r="H227" i="188"/>
  <c r="M227" i="188"/>
  <c r="O227" i="188"/>
  <c r="P227" i="188"/>
  <c r="Q227" i="188"/>
  <c r="R227" i="188"/>
  <c r="T227" i="188"/>
  <c r="C228" i="188"/>
  <c r="D228" i="188"/>
  <c r="E228" i="188"/>
  <c r="F228" i="188"/>
  <c r="G228" i="188"/>
  <c r="H228" i="188"/>
  <c r="V228" i="188" s="1"/>
  <c r="M228" i="188"/>
  <c r="O228" i="188"/>
  <c r="P228" i="188"/>
  <c r="Q228" i="188"/>
  <c r="R228" i="188"/>
  <c r="T228" i="188"/>
  <c r="C229" i="188"/>
  <c r="D229" i="188"/>
  <c r="E229" i="188"/>
  <c r="F229" i="188"/>
  <c r="G229" i="188"/>
  <c r="H229" i="188"/>
  <c r="M229" i="188"/>
  <c r="O229" i="188"/>
  <c r="P229" i="188"/>
  <c r="Q229" i="188"/>
  <c r="R229" i="188"/>
  <c r="T229" i="188"/>
  <c r="C230" i="188"/>
  <c r="D230" i="188"/>
  <c r="E230" i="188"/>
  <c r="F230" i="188"/>
  <c r="G230" i="188"/>
  <c r="H230" i="188"/>
  <c r="V230" i="188" s="1"/>
  <c r="M230" i="188"/>
  <c r="O230" i="188"/>
  <c r="P230" i="188"/>
  <c r="Q230" i="188"/>
  <c r="R230" i="188"/>
  <c r="T230" i="188"/>
  <c r="C231" i="188"/>
  <c r="D231" i="188"/>
  <c r="E231" i="188"/>
  <c r="F231" i="188"/>
  <c r="G231" i="188"/>
  <c r="H231" i="188"/>
  <c r="M231" i="188"/>
  <c r="O231" i="188"/>
  <c r="P231" i="188"/>
  <c r="Q231" i="188"/>
  <c r="R231" i="188"/>
  <c r="T231" i="188"/>
  <c r="C232" i="188"/>
  <c r="D232" i="188"/>
  <c r="E232" i="188"/>
  <c r="F232" i="188"/>
  <c r="G232" i="188"/>
  <c r="H232" i="188"/>
  <c r="V232" i="188" s="1"/>
  <c r="M232" i="188"/>
  <c r="O232" i="188"/>
  <c r="P232" i="188"/>
  <c r="Q232" i="188"/>
  <c r="R232" i="188"/>
  <c r="T232" i="188"/>
  <c r="C233" i="188"/>
  <c r="D233" i="188"/>
  <c r="E233" i="188"/>
  <c r="F233" i="188"/>
  <c r="G233" i="188"/>
  <c r="H233" i="188"/>
  <c r="V233" i="188" s="1"/>
  <c r="M233" i="188"/>
  <c r="O233" i="188"/>
  <c r="P233" i="188"/>
  <c r="Q233" i="188"/>
  <c r="R233" i="188"/>
  <c r="T233" i="188"/>
  <c r="C234" i="188"/>
  <c r="D234" i="188"/>
  <c r="E234" i="188"/>
  <c r="F234" i="188"/>
  <c r="G234" i="188"/>
  <c r="H234" i="188"/>
  <c r="V234" i="188" s="1"/>
  <c r="M234" i="188"/>
  <c r="O234" i="188"/>
  <c r="P234" i="188"/>
  <c r="Q234" i="188"/>
  <c r="R234" i="188"/>
  <c r="T234" i="188"/>
  <c r="C235" i="188"/>
  <c r="D235" i="188"/>
  <c r="E235" i="188"/>
  <c r="F235" i="188"/>
  <c r="G235" i="188"/>
  <c r="H235" i="188"/>
  <c r="M235" i="188"/>
  <c r="O235" i="188"/>
  <c r="P235" i="188"/>
  <c r="Q235" i="188"/>
  <c r="R235" i="188"/>
  <c r="T235" i="188"/>
  <c r="C236" i="188"/>
  <c r="D236" i="188"/>
  <c r="E236" i="188"/>
  <c r="F236" i="188"/>
  <c r="G236" i="188"/>
  <c r="H236" i="188"/>
  <c r="V236" i="188" s="1"/>
  <c r="M236" i="188"/>
  <c r="O236" i="188"/>
  <c r="P236" i="188"/>
  <c r="Q236" i="188"/>
  <c r="R236" i="188"/>
  <c r="T236" i="188"/>
  <c r="C237" i="188"/>
  <c r="D237" i="188"/>
  <c r="E237" i="188"/>
  <c r="F237" i="188"/>
  <c r="G237" i="188"/>
  <c r="H237" i="188"/>
  <c r="V237" i="188" s="1"/>
  <c r="M237" i="188"/>
  <c r="O237" i="188"/>
  <c r="P237" i="188"/>
  <c r="Q237" i="188"/>
  <c r="R237" i="188"/>
  <c r="T237" i="188"/>
  <c r="C238" i="188"/>
  <c r="D238" i="188"/>
  <c r="E238" i="188"/>
  <c r="F238" i="188"/>
  <c r="G238" i="188"/>
  <c r="H238" i="188"/>
  <c r="V238" i="188" s="1"/>
  <c r="M238" i="188"/>
  <c r="O238" i="188"/>
  <c r="P238" i="188"/>
  <c r="Q238" i="188"/>
  <c r="R238" i="188"/>
  <c r="T238" i="188"/>
  <c r="C239" i="188"/>
  <c r="D239" i="188"/>
  <c r="E239" i="188"/>
  <c r="F239" i="188"/>
  <c r="G239" i="188"/>
  <c r="H239" i="188"/>
  <c r="V239" i="188" s="1"/>
  <c r="M239" i="188"/>
  <c r="O239" i="188"/>
  <c r="P239" i="188"/>
  <c r="Q239" i="188"/>
  <c r="R239" i="188"/>
  <c r="T239" i="188"/>
  <c r="C240" i="188"/>
  <c r="D240" i="188"/>
  <c r="E240" i="188"/>
  <c r="F240" i="188"/>
  <c r="G240" i="188"/>
  <c r="H240" i="188"/>
  <c r="V240" i="188" s="1"/>
  <c r="M240" i="188"/>
  <c r="O240" i="188"/>
  <c r="P240" i="188"/>
  <c r="Q240" i="188"/>
  <c r="R240" i="188"/>
  <c r="T240" i="188"/>
  <c r="C241" i="188"/>
  <c r="D241" i="188"/>
  <c r="E241" i="188"/>
  <c r="F241" i="188"/>
  <c r="G241" i="188"/>
  <c r="H241" i="188"/>
  <c r="V241" i="188" s="1"/>
  <c r="M241" i="188"/>
  <c r="O241" i="188"/>
  <c r="P241" i="188"/>
  <c r="Q241" i="188"/>
  <c r="R241" i="188"/>
  <c r="T241" i="188"/>
  <c r="C242" i="188"/>
  <c r="D242" i="188"/>
  <c r="E242" i="188"/>
  <c r="F242" i="188"/>
  <c r="G242" i="188"/>
  <c r="H242" i="188"/>
  <c r="V242" i="188" s="1"/>
  <c r="M242" i="188"/>
  <c r="O242" i="188"/>
  <c r="P242" i="188"/>
  <c r="Q242" i="188"/>
  <c r="R242" i="188"/>
  <c r="T242" i="188"/>
  <c r="C243" i="188"/>
  <c r="D243" i="188"/>
  <c r="E243" i="188"/>
  <c r="F243" i="188"/>
  <c r="G243" i="188"/>
  <c r="H243" i="188"/>
  <c r="V243" i="188" s="1"/>
  <c r="M243" i="188"/>
  <c r="O243" i="188"/>
  <c r="P243" i="188"/>
  <c r="Q243" i="188"/>
  <c r="R243" i="188"/>
  <c r="T243" i="188"/>
  <c r="C244" i="188"/>
  <c r="D244" i="188"/>
  <c r="E244" i="188"/>
  <c r="F244" i="188"/>
  <c r="G244" i="188"/>
  <c r="H244" i="188"/>
  <c r="V244" i="188" s="1"/>
  <c r="M244" i="188"/>
  <c r="O244" i="188"/>
  <c r="P244" i="188"/>
  <c r="Q244" i="188"/>
  <c r="R244" i="188"/>
  <c r="T244" i="188"/>
  <c r="C245" i="188"/>
  <c r="D245" i="188"/>
  <c r="E245" i="188"/>
  <c r="F245" i="188"/>
  <c r="G245" i="188"/>
  <c r="H245" i="188"/>
  <c r="V245" i="188" s="1"/>
  <c r="M245" i="188"/>
  <c r="O245" i="188"/>
  <c r="P245" i="188"/>
  <c r="Q245" i="188"/>
  <c r="R245" i="188"/>
  <c r="T245" i="188"/>
  <c r="C246" i="188"/>
  <c r="D246" i="188"/>
  <c r="E246" i="188"/>
  <c r="F246" i="188"/>
  <c r="G246" i="188"/>
  <c r="H246" i="188"/>
  <c r="V246" i="188" s="1"/>
  <c r="M246" i="188"/>
  <c r="O246" i="188"/>
  <c r="P246" i="188"/>
  <c r="Q246" i="188"/>
  <c r="R246" i="188"/>
  <c r="T246" i="188"/>
  <c r="C247" i="188"/>
  <c r="D247" i="188"/>
  <c r="E247" i="188"/>
  <c r="F247" i="188"/>
  <c r="G247" i="188"/>
  <c r="H247" i="188"/>
  <c r="V247" i="188" s="1"/>
  <c r="M247" i="188"/>
  <c r="O247" i="188"/>
  <c r="P247" i="188"/>
  <c r="Q247" i="188"/>
  <c r="R247" i="188"/>
  <c r="T247" i="188"/>
  <c r="C248" i="188"/>
  <c r="D248" i="188"/>
  <c r="E248" i="188"/>
  <c r="F248" i="188"/>
  <c r="G248" i="188"/>
  <c r="H248" i="188"/>
  <c r="V248" i="188" s="1"/>
  <c r="M248" i="188"/>
  <c r="O248" i="188"/>
  <c r="P248" i="188"/>
  <c r="Q248" i="188"/>
  <c r="R248" i="188"/>
  <c r="T248" i="188"/>
  <c r="C249" i="188"/>
  <c r="D249" i="188"/>
  <c r="E249" i="188"/>
  <c r="F249" i="188"/>
  <c r="G249" i="188"/>
  <c r="H249" i="188"/>
  <c r="V249" i="188" s="1"/>
  <c r="M249" i="188"/>
  <c r="O249" i="188"/>
  <c r="P249" i="188"/>
  <c r="Q249" i="188"/>
  <c r="R249" i="188"/>
  <c r="T249" i="188"/>
  <c r="C250" i="188"/>
  <c r="D250" i="188"/>
  <c r="E250" i="188"/>
  <c r="F250" i="188"/>
  <c r="G250" i="188"/>
  <c r="H250" i="188"/>
  <c r="V250" i="188" s="1"/>
  <c r="M250" i="188"/>
  <c r="O250" i="188"/>
  <c r="P250" i="188"/>
  <c r="Q250" i="188"/>
  <c r="R250" i="188"/>
  <c r="T250" i="188"/>
  <c r="C251" i="188"/>
  <c r="D251" i="188"/>
  <c r="E251" i="188"/>
  <c r="F251" i="188"/>
  <c r="G251" i="188"/>
  <c r="H251" i="188"/>
  <c r="M251" i="188"/>
  <c r="O251" i="188"/>
  <c r="P251" i="188"/>
  <c r="Q251" i="188"/>
  <c r="R251" i="188"/>
  <c r="T251" i="188"/>
  <c r="C252" i="188"/>
  <c r="D252" i="188"/>
  <c r="E252" i="188"/>
  <c r="F252" i="188"/>
  <c r="G252" i="188"/>
  <c r="H252" i="188"/>
  <c r="M252" i="188"/>
  <c r="O252" i="188"/>
  <c r="P252" i="188"/>
  <c r="Q252" i="188"/>
  <c r="R252" i="188"/>
  <c r="T252" i="188"/>
  <c r="C253" i="188"/>
  <c r="D253" i="188"/>
  <c r="E253" i="188"/>
  <c r="F253" i="188"/>
  <c r="G253" i="188"/>
  <c r="H253" i="188"/>
  <c r="V253" i="188" s="1"/>
  <c r="M253" i="188"/>
  <c r="O253" i="188"/>
  <c r="P253" i="188"/>
  <c r="Q253" i="188"/>
  <c r="R253" i="188"/>
  <c r="T253" i="188"/>
  <c r="C254" i="188"/>
  <c r="D254" i="188"/>
  <c r="E254" i="188"/>
  <c r="F254" i="188"/>
  <c r="G254" i="188"/>
  <c r="H254" i="188"/>
  <c r="V254" i="188" s="1"/>
  <c r="M254" i="188"/>
  <c r="O254" i="188"/>
  <c r="P254" i="188"/>
  <c r="Q254" i="188"/>
  <c r="R254" i="188"/>
  <c r="T254" i="188"/>
  <c r="C255" i="188"/>
  <c r="D255" i="188"/>
  <c r="E255" i="188"/>
  <c r="F255" i="188"/>
  <c r="G255" i="188"/>
  <c r="H255" i="188"/>
  <c r="V255" i="188" s="1"/>
  <c r="M255" i="188"/>
  <c r="O255" i="188"/>
  <c r="P255" i="188"/>
  <c r="Q255" i="188"/>
  <c r="R255" i="188"/>
  <c r="T255" i="188"/>
  <c r="C256" i="188"/>
  <c r="D256" i="188"/>
  <c r="E256" i="188"/>
  <c r="F256" i="188"/>
  <c r="G256" i="188"/>
  <c r="H256" i="188"/>
  <c r="V256" i="188" s="1"/>
  <c r="M256" i="188"/>
  <c r="O256" i="188"/>
  <c r="P256" i="188"/>
  <c r="Q256" i="188"/>
  <c r="R256" i="188"/>
  <c r="T256" i="188"/>
  <c r="C257" i="188"/>
  <c r="D257" i="188"/>
  <c r="E257" i="188"/>
  <c r="F257" i="188"/>
  <c r="G257" i="188"/>
  <c r="H257" i="188"/>
  <c r="M257" i="188"/>
  <c r="O257" i="188"/>
  <c r="P257" i="188"/>
  <c r="Q257" i="188"/>
  <c r="R257" i="188"/>
  <c r="T257" i="188"/>
  <c r="C258" i="188"/>
  <c r="D258" i="188"/>
  <c r="E258" i="188"/>
  <c r="F258" i="188"/>
  <c r="G258" i="188"/>
  <c r="H258" i="188"/>
  <c r="V258" i="188" s="1"/>
  <c r="M258" i="188"/>
  <c r="O258" i="188"/>
  <c r="P258" i="188"/>
  <c r="Q258" i="188"/>
  <c r="R258" i="188"/>
  <c r="T258" i="188"/>
  <c r="C259" i="188"/>
  <c r="D259" i="188"/>
  <c r="E259" i="188"/>
  <c r="F259" i="188"/>
  <c r="G259" i="188"/>
  <c r="H259" i="188"/>
  <c r="M259" i="188"/>
  <c r="O259" i="188"/>
  <c r="P259" i="188"/>
  <c r="Q259" i="188"/>
  <c r="R259" i="188"/>
  <c r="T259" i="188"/>
  <c r="C260" i="188"/>
  <c r="D260" i="188"/>
  <c r="E260" i="188"/>
  <c r="F260" i="188"/>
  <c r="G260" i="188"/>
  <c r="H260" i="188"/>
  <c r="V260" i="188" s="1"/>
  <c r="M260" i="188"/>
  <c r="O260" i="188"/>
  <c r="P260" i="188"/>
  <c r="Q260" i="188"/>
  <c r="R260" i="188"/>
  <c r="T260" i="188"/>
  <c r="C261" i="188"/>
  <c r="D261" i="188"/>
  <c r="E261" i="188"/>
  <c r="F261" i="188"/>
  <c r="G261" i="188"/>
  <c r="H261" i="188"/>
  <c r="V261" i="188" s="1"/>
  <c r="M261" i="188"/>
  <c r="O261" i="188"/>
  <c r="P261" i="188"/>
  <c r="Q261" i="188"/>
  <c r="R261" i="188"/>
  <c r="T261" i="188"/>
  <c r="C262" i="188"/>
  <c r="D262" i="188"/>
  <c r="E262" i="188"/>
  <c r="F262" i="188"/>
  <c r="G262" i="188"/>
  <c r="H262" i="188"/>
  <c r="V262" i="188" s="1"/>
  <c r="M262" i="188"/>
  <c r="O262" i="188"/>
  <c r="P262" i="188"/>
  <c r="Q262" i="188"/>
  <c r="R262" i="188"/>
  <c r="T262" i="188"/>
  <c r="C263" i="188"/>
  <c r="D263" i="188"/>
  <c r="E263" i="188"/>
  <c r="F263" i="188"/>
  <c r="G263" i="188"/>
  <c r="H263" i="188"/>
  <c r="V263" i="188" s="1"/>
  <c r="M263" i="188"/>
  <c r="O263" i="188"/>
  <c r="P263" i="188"/>
  <c r="Q263" i="188"/>
  <c r="R263" i="188"/>
  <c r="T263" i="188"/>
  <c r="C264" i="188"/>
  <c r="D264" i="188"/>
  <c r="E264" i="188"/>
  <c r="F264" i="188"/>
  <c r="G264" i="188"/>
  <c r="H264" i="188"/>
  <c r="V264" i="188" s="1"/>
  <c r="M264" i="188"/>
  <c r="O264" i="188"/>
  <c r="P264" i="188"/>
  <c r="Q264" i="188"/>
  <c r="R264" i="188"/>
  <c r="T264" i="188"/>
  <c r="C265" i="188"/>
  <c r="D265" i="188"/>
  <c r="E265" i="188"/>
  <c r="F265" i="188"/>
  <c r="G265" i="188"/>
  <c r="H265" i="188"/>
  <c r="V265" i="188" s="1"/>
  <c r="M265" i="188"/>
  <c r="O265" i="188"/>
  <c r="P265" i="188"/>
  <c r="Q265" i="188"/>
  <c r="R265" i="188"/>
  <c r="T265" i="188"/>
  <c r="C266" i="188"/>
  <c r="D266" i="188"/>
  <c r="E266" i="188"/>
  <c r="F266" i="188"/>
  <c r="G266" i="188"/>
  <c r="H266" i="188"/>
  <c r="V266" i="188" s="1"/>
  <c r="M266" i="188"/>
  <c r="O266" i="188"/>
  <c r="P266" i="188"/>
  <c r="Q266" i="188"/>
  <c r="R266" i="188"/>
  <c r="T266" i="188"/>
  <c r="C267" i="188"/>
  <c r="D267" i="188"/>
  <c r="E267" i="188"/>
  <c r="F267" i="188"/>
  <c r="G267" i="188"/>
  <c r="H267" i="188"/>
  <c r="V267" i="188" s="1"/>
  <c r="M267" i="188"/>
  <c r="O267" i="188"/>
  <c r="P267" i="188"/>
  <c r="Q267" i="188"/>
  <c r="R267" i="188"/>
  <c r="T267" i="188"/>
  <c r="C268" i="188"/>
  <c r="D268" i="188"/>
  <c r="E268" i="188"/>
  <c r="F268" i="188"/>
  <c r="G268" i="188"/>
  <c r="H268" i="188"/>
  <c r="V268" i="188" s="1"/>
  <c r="M268" i="188"/>
  <c r="O268" i="188"/>
  <c r="P268" i="188"/>
  <c r="Q268" i="188"/>
  <c r="R268" i="188"/>
  <c r="T268" i="188"/>
  <c r="C269" i="188"/>
  <c r="D269" i="188"/>
  <c r="E269" i="188"/>
  <c r="F269" i="188"/>
  <c r="G269" i="188"/>
  <c r="H269" i="188"/>
  <c r="V269" i="188" s="1"/>
  <c r="M269" i="188"/>
  <c r="O269" i="188"/>
  <c r="P269" i="188"/>
  <c r="Q269" i="188"/>
  <c r="R269" i="188"/>
  <c r="T269" i="188"/>
  <c r="C270" i="188"/>
  <c r="D270" i="188"/>
  <c r="E270" i="188"/>
  <c r="F270" i="188"/>
  <c r="G270" i="188"/>
  <c r="H270" i="188"/>
  <c r="V270" i="188" s="1"/>
  <c r="M270" i="188"/>
  <c r="O270" i="188"/>
  <c r="P270" i="188"/>
  <c r="Q270" i="188"/>
  <c r="R270" i="188"/>
  <c r="T270" i="188"/>
  <c r="C271" i="188"/>
  <c r="D271" i="188"/>
  <c r="E271" i="188"/>
  <c r="F271" i="188"/>
  <c r="G271" i="188"/>
  <c r="H271" i="188"/>
  <c r="V271" i="188" s="1"/>
  <c r="M271" i="188"/>
  <c r="O271" i="188"/>
  <c r="P271" i="188"/>
  <c r="Q271" i="188"/>
  <c r="R271" i="188"/>
  <c r="T271" i="188"/>
  <c r="C272" i="188"/>
  <c r="D272" i="188"/>
  <c r="E272" i="188"/>
  <c r="F272" i="188"/>
  <c r="G272" i="188"/>
  <c r="H272" i="188"/>
  <c r="V272" i="188" s="1"/>
  <c r="M272" i="188"/>
  <c r="O272" i="188"/>
  <c r="P272" i="188"/>
  <c r="Q272" i="188"/>
  <c r="R272" i="188"/>
  <c r="T272" i="188"/>
  <c r="C273" i="188"/>
  <c r="D273" i="188"/>
  <c r="E273" i="188"/>
  <c r="F273" i="188"/>
  <c r="G273" i="188"/>
  <c r="H273" i="188"/>
  <c r="V273" i="188" s="1"/>
  <c r="M273" i="188"/>
  <c r="O273" i="188"/>
  <c r="P273" i="188"/>
  <c r="Q273" i="188"/>
  <c r="R273" i="188"/>
  <c r="T273" i="188"/>
  <c r="C274" i="188"/>
  <c r="D274" i="188"/>
  <c r="E274" i="188"/>
  <c r="F274" i="188"/>
  <c r="G274" i="188"/>
  <c r="H274" i="188"/>
  <c r="V274" i="188" s="1"/>
  <c r="M274" i="188"/>
  <c r="O274" i="188"/>
  <c r="P274" i="188"/>
  <c r="Q274" i="188"/>
  <c r="R274" i="188"/>
  <c r="T274" i="188"/>
  <c r="C275" i="188"/>
  <c r="D275" i="188"/>
  <c r="E275" i="188"/>
  <c r="F275" i="188"/>
  <c r="G275" i="188"/>
  <c r="H275" i="188"/>
  <c r="V275" i="188" s="1"/>
  <c r="M275" i="188"/>
  <c r="O275" i="188"/>
  <c r="P275" i="188"/>
  <c r="Q275" i="188"/>
  <c r="R275" i="188"/>
  <c r="T275" i="188"/>
  <c r="U236" i="171" l="1"/>
  <c r="J236" i="171" s="1"/>
  <c r="U232" i="171"/>
  <c r="J232" i="171" s="1"/>
  <c r="L234" i="171"/>
  <c r="L230" i="171"/>
  <c r="U252" i="188"/>
  <c r="N252" i="188" s="1"/>
  <c r="U232" i="188"/>
  <c r="N232" i="188" s="1"/>
  <c r="U228" i="188"/>
  <c r="J228" i="188" s="1"/>
  <c r="U246" i="188"/>
  <c r="N246" i="188" s="1"/>
  <c r="U240" i="188"/>
  <c r="N240" i="188" s="1"/>
  <c r="U238" i="188"/>
  <c r="N238" i="188" s="1"/>
  <c r="L259" i="188"/>
  <c r="L257" i="188"/>
  <c r="K251" i="188"/>
  <c r="U249" i="188"/>
  <c r="N249" i="188" s="1"/>
  <c r="U247" i="188"/>
  <c r="N247" i="188" s="1"/>
  <c r="U241" i="188"/>
  <c r="N241" i="188" s="1"/>
  <c r="U270" i="188"/>
  <c r="J270" i="188" s="1"/>
  <c r="K227" i="188"/>
  <c r="U250" i="188"/>
  <c r="N250" i="188" s="1"/>
  <c r="U244" i="188"/>
  <c r="N244" i="188" s="1"/>
  <c r="U236" i="188"/>
  <c r="J236" i="188" s="1"/>
  <c r="U272" i="188"/>
  <c r="J272" i="188" s="1"/>
  <c r="U268" i="188"/>
  <c r="J268" i="188" s="1"/>
  <c r="U266" i="188"/>
  <c r="J266" i="188" s="1"/>
  <c r="U264" i="188"/>
  <c r="N264" i="188" s="1"/>
  <c r="U262" i="188"/>
  <c r="J262" i="188" s="1"/>
  <c r="U235" i="188"/>
  <c r="N235" i="188" s="1"/>
  <c r="K235" i="188"/>
  <c r="U233" i="188"/>
  <c r="N233" i="188" s="1"/>
  <c r="U230" i="188"/>
  <c r="N230" i="188" s="1"/>
  <c r="U245" i="188"/>
  <c r="U242" i="188"/>
  <c r="J242" i="188" s="1"/>
  <c r="U231" i="188"/>
  <c r="N231" i="188" s="1"/>
  <c r="K231" i="188"/>
  <c r="K229" i="188"/>
  <c r="U274" i="188"/>
  <c r="J274" i="188" s="1"/>
  <c r="U243" i="188"/>
  <c r="N243" i="188" s="1"/>
  <c r="U259" i="188"/>
  <c r="J259" i="188" s="1"/>
  <c r="U257" i="188"/>
  <c r="N257" i="188" s="1"/>
  <c r="U251" i="188"/>
  <c r="N251" i="188" s="1"/>
  <c r="U248" i="188"/>
  <c r="N248" i="188" s="1"/>
  <c r="U239" i="188"/>
  <c r="N239" i="188" s="1"/>
  <c r="U237" i="188"/>
  <c r="N237" i="188" s="1"/>
  <c r="U234" i="188"/>
  <c r="N234" i="188" s="1"/>
  <c r="Y46" i="189"/>
  <c r="K248" i="171"/>
  <c r="K246" i="171"/>
  <c r="U234" i="171"/>
  <c r="J234" i="171" s="1"/>
  <c r="U242" i="171"/>
  <c r="J242" i="171" s="1"/>
  <c r="U228" i="171"/>
  <c r="J228" i="171" s="1"/>
  <c r="U240" i="171"/>
  <c r="J240" i="171" s="1"/>
  <c r="U248" i="171"/>
  <c r="J248" i="171" s="1"/>
  <c r="U246" i="171"/>
  <c r="J246" i="171" s="1"/>
  <c r="U230" i="171"/>
  <c r="J230" i="171" s="1"/>
  <c r="U227" i="171"/>
  <c r="N227" i="171" s="1"/>
  <c r="K227" i="171"/>
  <c r="U249" i="171"/>
  <c r="N249" i="171" s="1"/>
  <c r="U247" i="171"/>
  <c r="N247" i="171" s="1"/>
  <c r="U244" i="171"/>
  <c r="J244" i="171" s="1"/>
  <c r="U238" i="171"/>
  <c r="J238" i="171" s="1"/>
  <c r="L247" i="171"/>
  <c r="L241" i="171"/>
  <c r="L229" i="171"/>
  <c r="L243" i="171"/>
  <c r="K241" i="171"/>
  <c r="K235" i="171"/>
  <c r="L233" i="171"/>
  <c r="I247" i="171"/>
  <c r="L235" i="171"/>
  <c r="I245" i="171"/>
  <c r="L249" i="171"/>
  <c r="K245" i="171"/>
  <c r="K243" i="171"/>
  <c r="L239" i="171"/>
  <c r="L237" i="171"/>
  <c r="K233" i="171"/>
  <c r="L231" i="171"/>
  <c r="L242" i="171"/>
  <c r="K239" i="171"/>
  <c r="L238" i="171"/>
  <c r="K237" i="171"/>
  <c r="K231" i="171"/>
  <c r="L245" i="171"/>
  <c r="V248" i="171"/>
  <c r="K242" i="171"/>
  <c r="K238" i="171"/>
  <c r="K229" i="171"/>
  <c r="V227" i="171"/>
  <c r="I227" i="171" s="1"/>
  <c r="L227" i="171"/>
  <c r="K249" i="171"/>
  <c r="V236" i="171"/>
  <c r="K236" i="171"/>
  <c r="V232" i="171"/>
  <c r="K232" i="171"/>
  <c r="L248" i="171"/>
  <c r="V246" i="171"/>
  <c r="I242" i="171"/>
  <c r="I238" i="171"/>
  <c r="V230" i="171"/>
  <c r="K230" i="171"/>
  <c r="I244" i="171"/>
  <c r="I240" i="171"/>
  <c r="N232" i="171"/>
  <c r="V228" i="171"/>
  <c r="K228" i="171"/>
  <c r="L246" i="171"/>
  <c r="I249" i="171"/>
  <c r="L244" i="171"/>
  <c r="I243" i="171"/>
  <c r="L240" i="171"/>
  <c r="I239" i="171"/>
  <c r="V234" i="171"/>
  <c r="K234" i="171"/>
  <c r="K247" i="171"/>
  <c r="K244" i="171"/>
  <c r="K240" i="171"/>
  <c r="I237" i="171"/>
  <c r="L236" i="171"/>
  <c r="L232" i="171"/>
  <c r="L228" i="171"/>
  <c r="I235" i="171"/>
  <c r="I233" i="171"/>
  <c r="I231" i="171"/>
  <c r="I229" i="171"/>
  <c r="U245" i="171"/>
  <c r="U243" i="171"/>
  <c r="U241" i="171"/>
  <c r="U239" i="171"/>
  <c r="U237" i="171"/>
  <c r="U235" i="171"/>
  <c r="U233" i="171"/>
  <c r="U231" i="171"/>
  <c r="U229" i="171"/>
  <c r="L246" i="188"/>
  <c r="L254" i="188"/>
  <c r="K261" i="188"/>
  <c r="K250" i="188"/>
  <c r="L242" i="188"/>
  <c r="L230" i="188"/>
  <c r="K230" i="188"/>
  <c r="K275" i="188"/>
  <c r="L273" i="188"/>
  <c r="L258" i="188"/>
  <c r="L240" i="188"/>
  <c r="V235" i="188"/>
  <c r="I235" i="188" s="1"/>
  <c r="K234" i="188"/>
  <c r="L260" i="188"/>
  <c r="L256" i="188"/>
  <c r="L248" i="188"/>
  <c r="L234" i="188"/>
  <c r="K273" i="188"/>
  <c r="L267" i="188"/>
  <c r="K259" i="188"/>
  <c r="K257" i="188"/>
  <c r="K228" i="188"/>
  <c r="K267" i="188"/>
  <c r="L266" i="188"/>
  <c r="L252" i="188"/>
  <c r="L261" i="188"/>
  <c r="L271" i="188"/>
  <c r="L270" i="188"/>
  <c r="L265" i="188"/>
  <c r="K271" i="188"/>
  <c r="L269" i="188"/>
  <c r="L268" i="188"/>
  <c r="K265" i="188"/>
  <c r="L263" i="188"/>
  <c r="L262" i="188"/>
  <c r="K238" i="188"/>
  <c r="L275" i="188"/>
  <c r="L274" i="188"/>
  <c r="L272" i="188"/>
  <c r="K269" i="188"/>
  <c r="K263" i="188"/>
  <c r="K260" i="188"/>
  <c r="K258" i="188"/>
  <c r="K256" i="188"/>
  <c r="L255" i="188"/>
  <c r="K246" i="188"/>
  <c r="K242" i="188"/>
  <c r="L236" i="188"/>
  <c r="L232" i="188"/>
  <c r="V231" i="188"/>
  <c r="V229" i="188"/>
  <c r="L229" i="188"/>
  <c r="L264" i="188"/>
  <c r="I260" i="188"/>
  <c r="I258" i="188"/>
  <c r="I256" i="188"/>
  <c r="L238" i="188"/>
  <c r="V227" i="188"/>
  <c r="L227" i="188"/>
  <c r="I253" i="188"/>
  <c r="N272" i="188"/>
  <c r="N259" i="188"/>
  <c r="I273" i="188"/>
  <c r="I269" i="188"/>
  <c r="K268" i="188"/>
  <c r="K266" i="188"/>
  <c r="K264" i="188"/>
  <c r="I263" i="188"/>
  <c r="L250" i="188"/>
  <c r="L244" i="188"/>
  <c r="I241" i="188"/>
  <c r="K241" i="188"/>
  <c r="L241" i="188"/>
  <c r="I233" i="188"/>
  <c r="U275" i="188"/>
  <c r="U273" i="188"/>
  <c r="U271" i="188"/>
  <c r="U269" i="188"/>
  <c r="U267" i="188"/>
  <c r="U265" i="188"/>
  <c r="U263" i="188"/>
  <c r="U261" i="188"/>
  <c r="K255" i="188"/>
  <c r="U254" i="188"/>
  <c r="U253" i="188"/>
  <c r="V252" i="188"/>
  <c r="K252" i="188"/>
  <c r="I245" i="188"/>
  <c r="K245" i="188"/>
  <c r="L245" i="188"/>
  <c r="I239" i="188"/>
  <c r="K239" i="188"/>
  <c r="L239" i="188"/>
  <c r="I275" i="188"/>
  <c r="K274" i="188"/>
  <c r="K272" i="188"/>
  <c r="K270" i="188"/>
  <c r="I261" i="188"/>
  <c r="I272" i="188"/>
  <c r="I270" i="188"/>
  <c r="I268" i="188"/>
  <c r="I266" i="188"/>
  <c r="I264" i="188"/>
  <c r="I262" i="188"/>
  <c r="U260" i="188"/>
  <c r="U258" i="188"/>
  <c r="U256" i="188"/>
  <c r="K254" i="188"/>
  <c r="V251" i="188"/>
  <c r="L251" i="188"/>
  <c r="I249" i="188"/>
  <c r="K249" i="188"/>
  <c r="L249" i="188"/>
  <c r="I243" i="188"/>
  <c r="K243" i="188"/>
  <c r="L243" i="188"/>
  <c r="I271" i="188"/>
  <c r="I267" i="188"/>
  <c r="I265" i="188"/>
  <c r="K262" i="188"/>
  <c r="U255" i="188"/>
  <c r="K253" i="188"/>
  <c r="L253" i="188"/>
  <c r="I274" i="188"/>
  <c r="V259" i="188"/>
  <c r="V257" i="188"/>
  <c r="I255" i="188"/>
  <c r="I247" i="188"/>
  <c r="K247" i="188"/>
  <c r="L247" i="188"/>
  <c r="I237" i="188"/>
  <c r="K237" i="188"/>
  <c r="L237" i="188"/>
  <c r="K233" i="188"/>
  <c r="L233" i="188"/>
  <c r="I254" i="188"/>
  <c r="I250" i="188"/>
  <c r="K248" i="188"/>
  <c r="I246" i="188"/>
  <c r="K244" i="188"/>
  <c r="I242" i="188"/>
  <c r="K240" i="188"/>
  <c r="I238" i="188"/>
  <c r="K236" i="188"/>
  <c r="I234" i="188"/>
  <c r="K232" i="188"/>
  <c r="I230" i="188"/>
  <c r="U229" i="188"/>
  <c r="L228" i="188"/>
  <c r="I248" i="188"/>
  <c r="I244" i="188"/>
  <c r="I240" i="188"/>
  <c r="I236" i="188"/>
  <c r="L235" i="188"/>
  <c r="I232" i="188"/>
  <c r="L231" i="188"/>
  <c r="I228" i="188"/>
  <c r="U227" i="188"/>
  <c r="J249" i="188" l="1"/>
  <c r="J232" i="188"/>
  <c r="N262" i="188"/>
  <c r="N236" i="188"/>
  <c r="J231" i="188"/>
  <c r="N236" i="171"/>
  <c r="N234" i="171"/>
  <c r="J257" i="188"/>
  <c r="J250" i="188"/>
  <c r="J238" i="188"/>
  <c r="J230" i="188"/>
  <c r="J252" i="188"/>
  <c r="J248" i="188"/>
  <c r="J240" i="188"/>
  <c r="N240" i="171"/>
  <c r="J227" i="171"/>
  <c r="N228" i="171"/>
  <c r="J247" i="171"/>
  <c r="N244" i="171"/>
  <c r="N242" i="188"/>
  <c r="J241" i="188"/>
  <c r="J235" i="188"/>
  <c r="N268" i="188"/>
  <c r="N245" i="188"/>
  <c r="J245" i="188"/>
  <c r="N228" i="188"/>
  <c r="J246" i="188"/>
  <c r="J247" i="188"/>
  <c r="J239" i="188"/>
  <c r="J243" i="188"/>
  <c r="J264" i="188"/>
  <c r="J237" i="188"/>
  <c r="J244" i="188"/>
  <c r="N266" i="188"/>
  <c r="N274" i="188"/>
  <c r="N270" i="188"/>
  <c r="J233" i="188"/>
  <c r="J251" i="188"/>
  <c r="J234" i="188"/>
  <c r="N246" i="171"/>
  <c r="J249" i="171"/>
  <c r="N242" i="171"/>
  <c r="N238" i="171"/>
  <c r="N248" i="171"/>
  <c r="N230" i="171"/>
  <c r="I248" i="171"/>
  <c r="N243" i="171"/>
  <c r="J243" i="171"/>
  <c r="I230" i="171"/>
  <c r="I236" i="171"/>
  <c r="J229" i="171"/>
  <c r="N229" i="171"/>
  <c r="J233" i="171"/>
  <c r="N233" i="171"/>
  <c r="J237" i="171"/>
  <c r="N237" i="171"/>
  <c r="J245" i="171"/>
  <c r="N245" i="171"/>
  <c r="N239" i="171"/>
  <c r="J239" i="171"/>
  <c r="I228" i="171"/>
  <c r="I246" i="171"/>
  <c r="I232" i="171"/>
  <c r="N231" i="171"/>
  <c r="J231" i="171"/>
  <c r="N235" i="171"/>
  <c r="J235" i="171"/>
  <c r="J241" i="171"/>
  <c r="N241" i="171"/>
  <c r="I234" i="171"/>
  <c r="I229" i="188"/>
  <c r="I227" i="188"/>
  <c r="I231" i="188"/>
  <c r="J254" i="188"/>
  <c r="N254" i="188"/>
  <c r="N258" i="188"/>
  <c r="J258" i="188"/>
  <c r="J253" i="188"/>
  <c r="N253" i="188"/>
  <c r="J229" i="188"/>
  <c r="N229" i="188"/>
  <c r="N260" i="188"/>
  <c r="J260" i="188"/>
  <c r="I257" i="188"/>
  <c r="I251" i="188"/>
  <c r="N227" i="188"/>
  <c r="J227" i="188"/>
  <c r="N255" i="188"/>
  <c r="J255" i="188"/>
  <c r="I259" i="188"/>
  <c r="N256" i="188"/>
  <c r="J256" i="188"/>
  <c r="I252" i="188"/>
  <c r="J261" i="188"/>
  <c r="N261" i="188"/>
  <c r="J263" i="188"/>
  <c r="N263" i="188"/>
  <c r="J265" i="188"/>
  <c r="N265" i="188"/>
  <c r="J267" i="188"/>
  <c r="N267" i="188"/>
  <c r="J269" i="188"/>
  <c r="N269" i="188"/>
  <c r="J271" i="188"/>
  <c r="N271" i="188"/>
  <c r="J273" i="188"/>
  <c r="N273" i="188"/>
  <c r="J275" i="188"/>
  <c r="N275" i="188"/>
  <c r="Y13" i="186" l="1"/>
  <c r="Y14" i="186"/>
  <c r="Y15" i="186"/>
  <c r="Y16" i="186"/>
  <c r="Y17" i="186"/>
  <c r="Y18" i="186"/>
  <c r="Y19" i="186"/>
  <c r="Y20" i="186"/>
  <c r="Y21" i="186"/>
  <c r="Y22" i="186"/>
  <c r="Y23" i="186"/>
  <c r="Y24" i="186"/>
  <c r="Y25" i="186"/>
  <c r="Y26" i="186"/>
  <c r="Y27" i="186"/>
  <c r="Y28" i="186"/>
  <c r="Y29" i="186"/>
  <c r="Y30" i="186"/>
  <c r="Y31" i="186"/>
  <c r="Y32" i="186"/>
  <c r="Y33" i="186"/>
  <c r="Y34" i="186"/>
  <c r="Y35" i="186"/>
  <c r="Y36" i="186"/>
  <c r="Y37" i="186"/>
  <c r="Y38" i="186"/>
  <c r="Y39" i="186"/>
  <c r="Y40" i="186"/>
  <c r="Y41" i="186"/>
  <c r="Y42" i="186"/>
  <c r="Y43" i="186"/>
  <c r="Y44" i="186"/>
  <c r="Y45" i="186"/>
  <c r="Y46" i="186"/>
  <c r="Y47" i="186"/>
  <c r="Y48" i="186"/>
  <c r="Y49" i="186"/>
  <c r="Y50" i="186"/>
  <c r="Y51" i="186"/>
  <c r="Y52" i="186"/>
  <c r="Y53" i="186"/>
  <c r="Y54" i="186"/>
  <c r="Y55" i="186"/>
  <c r="Y56" i="186"/>
  <c r="Y57" i="186"/>
  <c r="Y58" i="186"/>
  <c r="Y59" i="186"/>
  <c r="Y60" i="186"/>
  <c r="Y61" i="186"/>
  <c r="Y62" i="186"/>
  <c r="Y63" i="186"/>
  <c r="Y64" i="186"/>
  <c r="Y65" i="186"/>
  <c r="Y66" i="186"/>
  <c r="Y67" i="186"/>
  <c r="Y68" i="186"/>
  <c r="Y69" i="186"/>
  <c r="Y70" i="186"/>
  <c r="Y71" i="186"/>
  <c r="Y72" i="186"/>
  <c r="Y73" i="186"/>
  <c r="Y74" i="186"/>
  <c r="Y75" i="186"/>
  <c r="Y76" i="186"/>
  <c r="Y77" i="186"/>
  <c r="V13" i="178"/>
  <c r="V14" i="178"/>
  <c r="V15" i="178"/>
  <c r="V16" i="178"/>
  <c r="V17" i="178"/>
  <c r="V18" i="178"/>
  <c r="V19" i="178"/>
  <c r="V20" i="178"/>
  <c r="V21" i="178"/>
  <c r="V22" i="178"/>
  <c r="V23" i="178"/>
  <c r="V24" i="178"/>
  <c r="V25" i="178"/>
  <c r="V26" i="178"/>
  <c r="V27" i="178"/>
  <c r="V28" i="178"/>
  <c r="V29" i="178"/>
  <c r="V30" i="178"/>
  <c r="V31" i="178"/>
  <c r="V32" i="178"/>
  <c r="V33" i="178"/>
  <c r="V34" i="178"/>
  <c r="V35" i="178"/>
  <c r="V36" i="178"/>
  <c r="V37" i="178"/>
  <c r="V38" i="178"/>
  <c r="V39" i="178"/>
  <c r="V40" i="178"/>
  <c r="V41" i="178"/>
  <c r="V42" i="178"/>
  <c r="V43" i="178"/>
  <c r="V44" i="178"/>
  <c r="V45" i="178"/>
  <c r="V46" i="178"/>
  <c r="V47" i="178"/>
  <c r="V48" i="178"/>
  <c r="V49" i="178"/>
  <c r="V50" i="178"/>
  <c r="V51" i="178"/>
  <c r="V52" i="178"/>
  <c r="V53" i="178"/>
  <c r="V54" i="178"/>
  <c r="V55" i="178"/>
  <c r="V56" i="178"/>
  <c r="V57" i="178"/>
  <c r="V58" i="178"/>
  <c r="V59" i="178"/>
  <c r="V60" i="178"/>
  <c r="V61" i="178"/>
  <c r="V62" i="178"/>
  <c r="V63" i="178"/>
  <c r="V64" i="178"/>
  <c r="V65" i="178"/>
  <c r="V66" i="178"/>
  <c r="V67" i="178"/>
  <c r="V68" i="178"/>
  <c r="V69" i="178"/>
  <c r="V70" i="178"/>
  <c r="V71" i="178"/>
  <c r="V72" i="178"/>
  <c r="V73" i="178"/>
  <c r="V74" i="178"/>
  <c r="V75" i="178"/>
  <c r="V76" i="178"/>
  <c r="V77" i="178"/>
  <c r="AB74" i="186" l="1"/>
  <c r="AA77" i="186"/>
  <c r="AB73" i="186"/>
  <c r="AA73" i="186"/>
  <c r="AB77" i="186"/>
  <c r="AB75" i="186"/>
  <c r="AA71" i="186"/>
  <c r="AB76" i="186"/>
  <c r="AB72" i="186"/>
  <c r="AB71" i="186"/>
  <c r="AA76" i="186"/>
  <c r="AA75" i="186"/>
  <c r="AA74" i="186"/>
  <c r="AA72" i="186"/>
  <c r="AJ9" i="187"/>
  <c r="AQ9" i="187" s="1"/>
  <c r="AX9" i="187" s="1"/>
  <c r="BE9" i="187" s="1"/>
  <c r="BL9" i="187" s="1"/>
  <c r="BS9" i="187" s="1"/>
  <c r="BZ9" i="187" s="1"/>
  <c r="CG9" i="187" s="1"/>
  <c r="AJ9" i="179"/>
  <c r="AQ9" i="179" s="1"/>
  <c r="AX9" i="179" s="1"/>
  <c r="BE9" i="179" s="1"/>
  <c r="BL9" i="179" s="1"/>
  <c r="BS9" i="179" s="1"/>
  <c r="BZ9" i="179" s="1"/>
  <c r="CG9" i="179" s="1"/>
  <c r="AP6" i="186"/>
  <c r="AW6" i="186" s="1"/>
  <c r="BD6" i="186" s="1"/>
  <c r="BK6" i="186" s="1"/>
  <c r="BR6" i="186" s="1"/>
  <c r="BY6" i="186" s="1"/>
  <c r="CF6" i="186" s="1"/>
  <c r="CM6" i="186" s="1"/>
  <c r="AM6" i="178"/>
  <c r="AT6" i="178" s="1"/>
  <c r="BA6" i="178" s="1"/>
  <c r="BH6" i="178" s="1"/>
  <c r="BO6" i="178" s="1"/>
  <c r="BV6" i="178" s="1"/>
  <c r="CC6" i="178" s="1"/>
  <c r="CJ6" i="178" s="1"/>
  <c r="AL9" i="171"/>
  <c r="AS9" i="171" s="1"/>
  <c r="AZ9" i="171" s="1"/>
  <c r="BG9" i="171" s="1"/>
  <c r="BN9" i="171" s="1"/>
  <c r="BU9" i="171" s="1"/>
  <c r="CB9" i="171" s="1"/>
  <c r="CI9" i="171" s="1"/>
  <c r="AL9" i="188"/>
  <c r="AS9" i="188" s="1"/>
  <c r="AZ9" i="188" s="1"/>
  <c r="BG9" i="188" s="1"/>
  <c r="BN9" i="188" s="1"/>
  <c r="BU9" i="188" s="1"/>
  <c r="CB9" i="188" s="1"/>
  <c r="CI9" i="188" s="1"/>
  <c r="AH10" i="185"/>
  <c r="AO10" i="185" s="1"/>
  <c r="AV10" i="185" s="1"/>
  <c r="BC10" i="185" s="1"/>
  <c r="BJ10" i="185" s="1"/>
  <c r="BQ10" i="185" s="1"/>
  <c r="BX10" i="185" s="1"/>
  <c r="CE10" i="185" s="1"/>
  <c r="AH10" i="189"/>
  <c r="AO10" i="189" s="1"/>
  <c r="AV10" i="189" s="1"/>
  <c r="BC10" i="189" s="1"/>
  <c r="BJ10" i="189" s="1"/>
  <c r="BQ10" i="189" s="1"/>
  <c r="BX10" i="189" s="1"/>
  <c r="CE10" i="189" s="1"/>
  <c r="K7" i="21"/>
  <c r="R7" i="21" s="1"/>
  <c r="Y7" i="21" s="1"/>
  <c r="AF7" i="21" s="1"/>
  <c r="AM7" i="21" s="1"/>
  <c r="AT7" i="21" s="1"/>
  <c r="BA7" i="21" s="1"/>
  <c r="BH7" i="21" s="1"/>
  <c r="L65" i="186" l="1"/>
  <c r="L66" i="186"/>
  <c r="L67" i="186"/>
  <c r="L68" i="186"/>
  <c r="L69" i="186"/>
  <c r="L70" i="186"/>
  <c r="M70" i="186"/>
  <c r="P58" i="186"/>
  <c r="K58" i="186" s="1"/>
  <c r="P59" i="186"/>
  <c r="K59" i="186" s="1"/>
  <c r="P60" i="186"/>
  <c r="K60" i="186" s="1"/>
  <c r="P61" i="186"/>
  <c r="K61" i="186" s="1"/>
  <c r="P62" i="186"/>
  <c r="K62" i="186" s="1"/>
  <c r="P63" i="186"/>
  <c r="K63" i="186" s="1"/>
  <c r="P64" i="186"/>
  <c r="K64" i="186" s="1"/>
  <c r="P65" i="186"/>
  <c r="K65" i="186" s="1"/>
  <c r="P66" i="186"/>
  <c r="K66" i="186" s="1"/>
  <c r="P67" i="186"/>
  <c r="K67" i="186" s="1"/>
  <c r="P68" i="186"/>
  <c r="K68" i="186" s="1"/>
  <c r="P69" i="186"/>
  <c r="K69" i="186" s="1"/>
  <c r="P70" i="186"/>
  <c r="W70" i="186" s="1"/>
  <c r="AG91" i="186"/>
  <c r="AG92" i="186"/>
  <c r="AG93" i="186"/>
  <c r="AG94" i="186"/>
  <c r="AG95" i="186"/>
  <c r="AG96" i="186"/>
  <c r="AG97" i="186"/>
  <c r="AG98" i="186"/>
  <c r="AG99" i="186"/>
  <c r="AA70" i="186"/>
  <c r="K70" i="186" l="1"/>
  <c r="J70" i="186" s="1"/>
  <c r="AB70" i="186"/>
  <c r="M15" i="171"/>
  <c r="M16" i="171"/>
  <c r="M17" i="171"/>
  <c r="M18" i="171"/>
  <c r="M19" i="171"/>
  <c r="M20" i="171"/>
  <c r="M21" i="171"/>
  <c r="M22" i="171"/>
  <c r="M23" i="171"/>
  <c r="M24" i="171"/>
  <c r="M25" i="171"/>
  <c r="M26" i="171"/>
  <c r="M27" i="171"/>
  <c r="M28" i="171"/>
  <c r="M29" i="171"/>
  <c r="M30" i="171"/>
  <c r="M31" i="171"/>
  <c r="M32" i="171"/>
  <c r="M33" i="171"/>
  <c r="M34" i="171"/>
  <c r="M35" i="171"/>
  <c r="M36" i="171"/>
  <c r="M37" i="171"/>
  <c r="M38" i="171"/>
  <c r="M39" i="171"/>
  <c r="M40" i="171"/>
  <c r="M41" i="171"/>
  <c r="M42" i="171"/>
  <c r="M43" i="171"/>
  <c r="M44" i="171"/>
  <c r="M45" i="171"/>
  <c r="M46" i="171"/>
  <c r="M47" i="171"/>
  <c r="M48" i="171"/>
  <c r="M49" i="171"/>
  <c r="M50" i="171"/>
  <c r="M51" i="171"/>
  <c r="M52" i="171"/>
  <c r="M53" i="171"/>
  <c r="M54" i="171"/>
  <c r="M55" i="171"/>
  <c r="M56" i="171"/>
  <c r="M57" i="171"/>
  <c r="M58" i="171"/>
  <c r="M59" i="171"/>
  <c r="M60" i="171"/>
  <c r="M61" i="171"/>
  <c r="M62" i="171"/>
  <c r="M63" i="171"/>
  <c r="M64" i="171"/>
  <c r="M65" i="171"/>
  <c r="M66" i="171"/>
  <c r="M67" i="171"/>
  <c r="M68" i="171"/>
  <c r="M69" i="171"/>
  <c r="M70" i="171"/>
  <c r="M71" i="171"/>
  <c r="M72" i="171"/>
  <c r="M73" i="171"/>
  <c r="M74" i="171"/>
  <c r="M75" i="171"/>
  <c r="M76" i="171"/>
  <c r="M77" i="171"/>
  <c r="M78" i="171"/>
  <c r="M79" i="171"/>
  <c r="M80" i="171"/>
  <c r="M81" i="171"/>
  <c r="M82" i="171"/>
  <c r="M83" i="171"/>
  <c r="M84" i="171"/>
  <c r="M85" i="171"/>
  <c r="M86" i="171"/>
  <c r="M87" i="171"/>
  <c r="M88" i="171"/>
  <c r="M89" i="171"/>
  <c r="M90" i="171"/>
  <c r="M91" i="171"/>
  <c r="M92" i="171"/>
  <c r="M93" i="171"/>
  <c r="M94" i="171"/>
  <c r="M95" i="171"/>
  <c r="M96" i="171"/>
  <c r="M97" i="171"/>
  <c r="M98" i="171"/>
  <c r="M99" i="171"/>
  <c r="M100" i="171"/>
  <c r="M101" i="171"/>
  <c r="M102" i="171"/>
  <c r="M103" i="171"/>
  <c r="M104" i="171"/>
  <c r="M105" i="171"/>
  <c r="M106" i="171"/>
  <c r="M107" i="171"/>
  <c r="M108" i="171"/>
  <c r="M109" i="171"/>
  <c r="M110" i="171"/>
  <c r="M111" i="171"/>
  <c r="M112" i="171"/>
  <c r="M113" i="171"/>
  <c r="M114" i="171"/>
  <c r="M115" i="171"/>
  <c r="M116" i="171"/>
  <c r="M117" i="171"/>
  <c r="M118" i="171"/>
  <c r="M119" i="171"/>
  <c r="M120" i="171"/>
  <c r="M121" i="171"/>
  <c r="M122" i="171"/>
  <c r="M123" i="171"/>
  <c r="M124" i="171"/>
  <c r="M125" i="171"/>
  <c r="M126" i="171"/>
  <c r="M127" i="171"/>
  <c r="M128" i="171"/>
  <c r="M129" i="171"/>
  <c r="M130" i="171"/>
  <c r="M131" i="171"/>
  <c r="M132" i="171"/>
  <c r="M133" i="171"/>
  <c r="M134" i="171"/>
  <c r="M135" i="171"/>
  <c r="M136" i="171"/>
  <c r="M137" i="171"/>
  <c r="M138" i="171"/>
  <c r="M139" i="171"/>
  <c r="M140" i="171"/>
  <c r="M141" i="171"/>
  <c r="M142" i="171"/>
  <c r="M143" i="171"/>
  <c r="M144" i="171"/>
  <c r="M145" i="171"/>
  <c r="M146" i="171"/>
  <c r="M147" i="171"/>
  <c r="M148" i="171"/>
  <c r="M149" i="171"/>
  <c r="M150" i="171"/>
  <c r="M151" i="171"/>
  <c r="M152" i="171"/>
  <c r="M153" i="171"/>
  <c r="M154" i="171"/>
  <c r="M155" i="171"/>
  <c r="M156" i="171"/>
  <c r="M157" i="171"/>
  <c r="M158" i="171"/>
  <c r="M159" i="171"/>
  <c r="M160" i="171"/>
  <c r="M161" i="171"/>
  <c r="M162" i="171"/>
  <c r="M163" i="171"/>
  <c r="M164" i="171"/>
  <c r="M165" i="171"/>
  <c r="M166" i="171"/>
  <c r="M167" i="171"/>
  <c r="M168" i="171"/>
  <c r="M169" i="171"/>
  <c r="M170" i="171"/>
  <c r="M171" i="171"/>
  <c r="M172" i="171"/>
  <c r="M173" i="171"/>
  <c r="M174" i="171"/>
  <c r="M175" i="171"/>
  <c r="M176" i="171"/>
  <c r="M177" i="171"/>
  <c r="M178" i="171"/>
  <c r="M179" i="171"/>
  <c r="M180" i="171"/>
  <c r="M181" i="171"/>
  <c r="M182" i="171"/>
  <c r="M183" i="171"/>
  <c r="M184" i="171"/>
  <c r="M185" i="171"/>
  <c r="M186" i="171"/>
  <c r="M187" i="171"/>
  <c r="M188" i="171"/>
  <c r="M189" i="171"/>
  <c r="M190" i="171"/>
  <c r="M191" i="171"/>
  <c r="M192" i="171"/>
  <c r="M193" i="171"/>
  <c r="M194" i="171"/>
  <c r="M195" i="171"/>
  <c r="M196" i="171"/>
  <c r="M197" i="171"/>
  <c r="M198" i="171"/>
  <c r="M199" i="171"/>
  <c r="M200" i="171"/>
  <c r="M201" i="171"/>
  <c r="M202" i="171"/>
  <c r="M203" i="171"/>
  <c r="M204" i="171"/>
  <c r="M205" i="171"/>
  <c r="M206" i="171"/>
  <c r="M207" i="171"/>
  <c r="M208" i="171"/>
  <c r="M209" i="171"/>
  <c r="M210" i="171"/>
  <c r="M211" i="171"/>
  <c r="M212" i="171"/>
  <c r="M213" i="171"/>
  <c r="M214" i="171"/>
  <c r="M215" i="171"/>
  <c r="M216" i="171"/>
  <c r="M217" i="171"/>
  <c r="M218" i="171"/>
  <c r="M219" i="171"/>
  <c r="M220" i="171"/>
  <c r="M221" i="171"/>
  <c r="M222" i="171"/>
  <c r="M223" i="171"/>
  <c r="M224" i="171"/>
  <c r="M225" i="171"/>
  <c r="M226" i="171"/>
  <c r="E4" i="179" l="1"/>
  <c r="E3" i="179"/>
  <c r="C2" i="178"/>
  <c r="M91" i="186" l="1"/>
  <c r="M92" i="186"/>
  <c r="M93" i="186"/>
  <c r="M94" i="186"/>
  <c r="M95" i="186"/>
  <c r="M96" i="186"/>
  <c r="M97" i="186"/>
  <c r="L91" i="186"/>
  <c r="L92" i="186"/>
  <c r="L93" i="186"/>
  <c r="L94" i="186"/>
  <c r="L95" i="186"/>
  <c r="L96" i="186"/>
  <c r="L97" i="186"/>
  <c r="K91" i="186"/>
  <c r="K92" i="186"/>
  <c r="K93" i="186"/>
  <c r="K94" i="186"/>
  <c r="K95" i="186"/>
  <c r="K96" i="186"/>
  <c r="K97" i="186"/>
  <c r="R13" i="186"/>
  <c r="M13" i="186" s="1"/>
  <c r="R14" i="186"/>
  <c r="M14" i="186" s="1"/>
  <c r="R15" i="186"/>
  <c r="M15" i="186" s="1"/>
  <c r="R16" i="186"/>
  <c r="M16" i="186" s="1"/>
  <c r="R17" i="186"/>
  <c r="M17" i="186" s="1"/>
  <c r="R18" i="186"/>
  <c r="M18" i="186" s="1"/>
  <c r="R19" i="186"/>
  <c r="M19" i="186" s="1"/>
  <c r="R20" i="186"/>
  <c r="M20" i="186" s="1"/>
  <c r="R21" i="186"/>
  <c r="M21" i="186" s="1"/>
  <c r="R22" i="186"/>
  <c r="M22" i="186" s="1"/>
  <c r="R23" i="186"/>
  <c r="M23" i="186" s="1"/>
  <c r="R24" i="186"/>
  <c r="M24" i="186" s="1"/>
  <c r="R25" i="186"/>
  <c r="M25" i="186" s="1"/>
  <c r="R26" i="186"/>
  <c r="M26" i="186" s="1"/>
  <c r="R27" i="186"/>
  <c r="M27" i="186" s="1"/>
  <c r="R28" i="186"/>
  <c r="M28" i="186" s="1"/>
  <c r="R29" i="186"/>
  <c r="M29" i="186" s="1"/>
  <c r="R30" i="186"/>
  <c r="M30" i="186" s="1"/>
  <c r="R31" i="186"/>
  <c r="M31" i="186" s="1"/>
  <c r="R32" i="186"/>
  <c r="M32" i="186" s="1"/>
  <c r="R33" i="186"/>
  <c r="M33" i="186" s="1"/>
  <c r="R34" i="186"/>
  <c r="M34" i="186" s="1"/>
  <c r="R35" i="186"/>
  <c r="M35" i="186" s="1"/>
  <c r="R36" i="186"/>
  <c r="M36" i="186" s="1"/>
  <c r="R37" i="186"/>
  <c r="M37" i="186" s="1"/>
  <c r="R38" i="186"/>
  <c r="M38" i="186" s="1"/>
  <c r="R39" i="186"/>
  <c r="M39" i="186" s="1"/>
  <c r="R40" i="186"/>
  <c r="M40" i="186" s="1"/>
  <c r="R41" i="186"/>
  <c r="M41" i="186" s="1"/>
  <c r="R42" i="186"/>
  <c r="M42" i="186" s="1"/>
  <c r="R43" i="186"/>
  <c r="M43" i="186" s="1"/>
  <c r="R44" i="186"/>
  <c r="M44" i="186" s="1"/>
  <c r="R45" i="186"/>
  <c r="M45" i="186" s="1"/>
  <c r="R46" i="186"/>
  <c r="M46" i="186" s="1"/>
  <c r="R47" i="186"/>
  <c r="M47" i="186" s="1"/>
  <c r="R48" i="186"/>
  <c r="M48" i="186" s="1"/>
  <c r="R49" i="186"/>
  <c r="M49" i="186" s="1"/>
  <c r="R50" i="186"/>
  <c r="M50" i="186" s="1"/>
  <c r="R51" i="186"/>
  <c r="M51" i="186" s="1"/>
  <c r="R52" i="186"/>
  <c r="M52" i="186" s="1"/>
  <c r="R53" i="186"/>
  <c r="M53" i="186" s="1"/>
  <c r="R54" i="186"/>
  <c r="M54" i="186" s="1"/>
  <c r="R55" i="186"/>
  <c r="M55" i="186" s="1"/>
  <c r="R56" i="186"/>
  <c r="M56" i="186" s="1"/>
  <c r="R57" i="186"/>
  <c r="M57" i="186" s="1"/>
  <c r="R58" i="186"/>
  <c r="M58" i="186" s="1"/>
  <c r="R59" i="186"/>
  <c r="M59" i="186" s="1"/>
  <c r="R60" i="186"/>
  <c r="M60" i="186" s="1"/>
  <c r="R61" i="186"/>
  <c r="M61" i="186" s="1"/>
  <c r="R62" i="186"/>
  <c r="M62" i="186" s="1"/>
  <c r="R63" i="186"/>
  <c r="M63" i="186" s="1"/>
  <c r="R64" i="186"/>
  <c r="M64" i="186" s="1"/>
  <c r="R65" i="186"/>
  <c r="M65" i="186" s="1"/>
  <c r="J65" i="186" s="1"/>
  <c r="R66" i="186"/>
  <c r="M66" i="186" s="1"/>
  <c r="J66" i="186" s="1"/>
  <c r="R67" i="186"/>
  <c r="M67" i="186" s="1"/>
  <c r="J67" i="186" s="1"/>
  <c r="R68" i="186"/>
  <c r="M68" i="186" s="1"/>
  <c r="J68" i="186" s="1"/>
  <c r="R69" i="186"/>
  <c r="M69" i="186" s="1"/>
  <c r="J69" i="186" s="1"/>
  <c r="AJ104" i="186"/>
  <c r="AK104" i="186"/>
  <c r="AL104" i="186"/>
  <c r="AM104" i="186"/>
  <c r="AN104" i="186"/>
  <c r="AO104" i="186"/>
  <c r="AP104" i="186"/>
  <c r="AQ104" i="186"/>
  <c r="AR104" i="186"/>
  <c r="AS104" i="186"/>
  <c r="AT104" i="186"/>
  <c r="AU104" i="186"/>
  <c r="AV104" i="186"/>
  <c r="AW104" i="186"/>
  <c r="AX104" i="186"/>
  <c r="AY104" i="186"/>
  <c r="AZ104" i="186"/>
  <c r="BA104" i="186"/>
  <c r="BB104" i="186"/>
  <c r="BC104" i="186"/>
  <c r="BD104" i="186"/>
  <c r="BE104" i="186"/>
  <c r="BF104" i="186"/>
  <c r="AA42" i="21" s="1"/>
  <c r="BG104" i="186"/>
  <c r="AB42" i="21" s="1"/>
  <c r="BH104" i="186"/>
  <c r="AC42" i="21" s="1"/>
  <c r="BI104" i="186"/>
  <c r="AD42" i="21" s="1"/>
  <c r="BJ104" i="186"/>
  <c r="AE42" i="21" s="1"/>
  <c r="BK104" i="186"/>
  <c r="AF42" i="21" s="1"/>
  <c r="BL104" i="186"/>
  <c r="AG42" i="21" s="1"/>
  <c r="BM104" i="186"/>
  <c r="AH42" i="21" s="1"/>
  <c r="BN104" i="186"/>
  <c r="AI42" i="21" s="1"/>
  <c r="BO104" i="186"/>
  <c r="AJ42" i="21" s="1"/>
  <c r="BP104" i="186"/>
  <c r="AK42" i="21" s="1"/>
  <c r="BQ104" i="186"/>
  <c r="AL42" i="21" s="1"/>
  <c r="BR104" i="186"/>
  <c r="AM42" i="21" s="1"/>
  <c r="BS104" i="186"/>
  <c r="AN42" i="21" s="1"/>
  <c r="BT104" i="186"/>
  <c r="AO42" i="21" s="1"/>
  <c r="BU104" i="186"/>
  <c r="AP42" i="21" s="1"/>
  <c r="BV104" i="186"/>
  <c r="AQ42" i="21" s="1"/>
  <c r="BW104" i="186"/>
  <c r="AR42" i="21" s="1"/>
  <c r="BX104" i="186"/>
  <c r="AS42" i="21" s="1"/>
  <c r="BY104" i="186"/>
  <c r="AT42" i="21" s="1"/>
  <c r="BZ104" i="186"/>
  <c r="AU42" i="21" s="1"/>
  <c r="CA104" i="186"/>
  <c r="AV42" i="21" s="1"/>
  <c r="CB104" i="186"/>
  <c r="AW42" i="21" s="1"/>
  <c r="CC104" i="186"/>
  <c r="AX42" i="21" s="1"/>
  <c r="CD104" i="186"/>
  <c r="AY42" i="21" s="1"/>
  <c r="CE104" i="186"/>
  <c r="AZ42" i="21" s="1"/>
  <c r="CF104" i="186"/>
  <c r="BA42" i="21" s="1"/>
  <c r="CG104" i="186"/>
  <c r="BB42" i="21" s="1"/>
  <c r="CH104" i="186"/>
  <c r="BC42" i="21" s="1"/>
  <c r="CI104" i="186"/>
  <c r="BD42" i="21" s="1"/>
  <c r="CJ104" i="186"/>
  <c r="BE42" i="21" s="1"/>
  <c r="CK104" i="186"/>
  <c r="BF42" i="21" s="1"/>
  <c r="CL104" i="186"/>
  <c r="BG42" i="21" s="1"/>
  <c r="CM104" i="186"/>
  <c r="BH42" i="21" s="1"/>
  <c r="CN104" i="186"/>
  <c r="BI42" i="21" s="1"/>
  <c r="CO104" i="186"/>
  <c r="BJ42" i="21" s="1"/>
  <c r="CP104" i="186"/>
  <c r="BK42" i="21" s="1"/>
  <c r="CQ104" i="186"/>
  <c r="BL42" i="21" s="1"/>
  <c r="CR104" i="186"/>
  <c r="BM42" i="21" s="1"/>
  <c r="CS104" i="186"/>
  <c r="BN42" i="21" s="1"/>
  <c r="AI104" i="186"/>
  <c r="AJ102" i="186"/>
  <c r="AK102" i="186"/>
  <c r="AL102" i="186"/>
  <c r="AM102" i="186"/>
  <c r="AN102" i="186"/>
  <c r="AO102" i="186"/>
  <c r="AP102" i="186"/>
  <c r="AQ102" i="186"/>
  <c r="AR102" i="186"/>
  <c r="AS102" i="186"/>
  <c r="AT102" i="186"/>
  <c r="AU102" i="186"/>
  <c r="AV102" i="186"/>
  <c r="AW102" i="186"/>
  <c r="AX102" i="186"/>
  <c r="AY102" i="186"/>
  <c r="AZ102" i="186"/>
  <c r="BA102" i="186"/>
  <c r="BB102" i="186"/>
  <c r="BC102" i="186"/>
  <c r="BD102" i="186"/>
  <c r="BE102" i="186"/>
  <c r="BF102" i="186"/>
  <c r="AA11" i="21" s="1"/>
  <c r="BG102" i="186"/>
  <c r="AB11" i="21" s="1"/>
  <c r="BH102" i="186"/>
  <c r="AC11" i="21" s="1"/>
  <c r="BI102" i="186"/>
  <c r="AD11" i="21" s="1"/>
  <c r="BJ102" i="186"/>
  <c r="AE11" i="21" s="1"/>
  <c r="BK102" i="186"/>
  <c r="AF11" i="21" s="1"/>
  <c r="BL102" i="186"/>
  <c r="AG11" i="21" s="1"/>
  <c r="BM102" i="186"/>
  <c r="AH11" i="21" s="1"/>
  <c r="BN102" i="186"/>
  <c r="AI11" i="21" s="1"/>
  <c r="BO102" i="186"/>
  <c r="AJ11" i="21" s="1"/>
  <c r="BP102" i="186"/>
  <c r="AK11" i="21" s="1"/>
  <c r="BQ102" i="186"/>
  <c r="AL11" i="21" s="1"/>
  <c r="BR102" i="186"/>
  <c r="AM11" i="21" s="1"/>
  <c r="BS102" i="186"/>
  <c r="AN11" i="21" s="1"/>
  <c r="BT102" i="186"/>
  <c r="AO11" i="21" s="1"/>
  <c r="BU102" i="186"/>
  <c r="AP11" i="21" s="1"/>
  <c r="BV102" i="186"/>
  <c r="AQ11" i="21" s="1"/>
  <c r="BW102" i="186"/>
  <c r="AR11" i="21" s="1"/>
  <c r="BX102" i="186"/>
  <c r="AS11" i="21" s="1"/>
  <c r="BY102" i="186"/>
  <c r="AT11" i="21" s="1"/>
  <c r="BZ102" i="186"/>
  <c r="AU11" i="21" s="1"/>
  <c r="CA102" i="186"/>
  <c r="AV11" i="21" s="1"/>
  <c r="CB102" i="186"/>
  <c r="AW11" i="21" s="1"/>
  <c r="CC102" i="186"/>
  <c r="AX11" i="21" s="1"/>
  <c r="CD102" i="186"/>
  <c r="AY11" i="21" s="1"/>
  <c r="CE102" i="186"/>
  <c r="AZ11" i="21" s="1"/>
  <c r="CF102" i="186"/>
  <c r="BA11" i="21" s="1"/>
  <c r="CG102" i="186"/>
  <c r="BB11" i="21" s="1"/>
  <c r="CH102" i="186"/>
  <c r="BC11" i="21" s="1"/>
  <c r="CI102" i="186"/>
  <c r="BD11" i="21" s="1"/>
  <c r="CJ102" i="186"/>
  <c r="BE11" i="21" s="1"/>
  <c r="CK102" i="186"/>
  <c r="BF11" i="21" s="1"/>
  <c r="CL102" i="186"/>
  <c r="BG11" i="21" s="1"/>
  <c r="CM102" i="186"/>
  <c r="BH11" i="21" s="1"/>
  <c r="CN102" i="186"/>
  <c r="BI11" i="21" s="1"/>
  <c r="CO102" i="186"/>
  <c r="BJ11" i="21" s="1"/>
  <c r="CP102" i="186"/>
  <c r="BK11" i="21" s="1"/>
  <c r="CQ102" i="186"/>
  <c r="BL11" i="21" s="1"/>
  <c r="CR102" i="186"/>
  <c r="BM11" i="21" s="1"/>
  <c r="CS102" i="186"/>
  <c r="BN11" i="21" s="1"/>
  <c r="AI102" i="186"/>
  <c r="W66" i="186" l="1"/>
  <c r="W67" i="186"/>
  <c r="W69" i="186"/>
  <c r="W65" i="186"/>
  <c r="W68" i="186"/>
  <c r="L67" i="183"/>
  <c r="L68" i="183"/>
  <c r="L69" i="183"/>
  <c r="L70" i="183"/>
  <c r="L71" i="183"/>
  <c r="L72" i="183"/>
  <c r="L73" i="183"/>
  <c r="L74" i="183"/>
  <c r="L75" i="183"/>
  <c r="L76" i="183"/>
  <c r="L77" i="183"/>
  <c r="L78" i="183"/>
  <c r="L79" i="183"/>
  <c r="L80" i="183"/>
  <c r="L81" i="183"/>
  <c r="L82" i="183"/>
  <c r="L83" i="183"/>
  <c r="L84" i="183"/>
  <c r="L85" i="183"/>
  <c r="K67" i="183"/>
  <c r="K68" i="183"/>
  <c r="K69" i="183"/>
  <c r="K70" i="183"/>
  <c r="K71" i="183"/>
  <c r="K72" i="183"/>
  <c r="K73" i="183"/>
  <c r="K74" i="183"/>
  <c r="K75" i="183"/>
  <c r="K76" i="183"/>
  <c r="K77" i="183"/>
  <c r="K78" i="183"/>
  <c r="K79" i="183"/>
  <c r="K80" i="183"/>
  <c r="K81" i="183"/>
  <c r="K82" i="183"/>
  <c r="K83" i="183"/>
  <c r="K84" i="183"/>
  <c r="K85" i="183"/>
  <c r="X41" i="183"/>
  <c r="W13" i="183"/>
  <c r="X13" i="183" s="1"/>
  <c r="W14" i="183"/>
  <c r="X14" i="183" s="1"/>
  <c r="W15" i="183"/>
  <c r="X15" i="183" s="1"/>
  <c r="W16" i="183"/>
  <c r="X16" i="183" s="1"/>
  <c r="W17" i="183"/>
  <c r="X17" i="183" s="1"/>
  <c r="W18" i="183"/>
  <c r="X18" i="183" s="1"/>
  <c r="W19" i="183"/>
  <c r="X19" i="183" s="1"/>
  <c r="W20" i="183"/>
  <c r="X20" i="183" s="1"/>
  <c r="W21" i="183"/>
  <c r="X21" i="183" s="1"/>
  <c r="W22" i="183"/>
  <c r="X22" i="183" s="1"/>
  <c r="W23" i="183"/>
  <c r="X23" i="183" s="1"/>
  <c r="W24" i="183"/>
  <c r="X24" i="183" s="1"/>
  <c r="W25" i="183"/>
  <c r="X25" i="183" s="1"/>
  <c r="W26" i="183"/>
  <c r="X26" i="183" s="1"/>
  <c r="W27" i="183"/>
  <c r="X27" i="183" s="1"/>
  <c r="W28" i="183"/>
  <c r="X28" i="183" s="1"/>
  <c r="W29" i="183"/>
  <c r="X29" i="183" s="1"/>
  <c r="W30" i="183"/>
  <c r="X30" i="183" s="1"/>
  <c r="W31" i="183"/>
  <c r="X31" i="183" s="1"/>
  <c r="W32" i="183"/>
  <c r="X32" i="183" s="1"/>
  <c r="W33" i="183"/>
  <c r="X33" i="183" s="1"/>
  <c r="W34" i="183"/>
  <c r="X34" i="183" s="1"/>
  <c r="W35" i="183"/>
  <c r="X35" i="183" s="1"/>
  <c r="W36" i="183"/>
  <c r="X36" i="183" s="1"/>
  <c r="W37" i="183"/>
  <c r="X37" i="183" s="1"/>
  <c r="W38" i="183"/>
  <c r="X38" i="183" s="1"/>
  <c r="W39" i="183"/>
  <c r="X39" i="183" s="1"/>
  <c r="W40" i="183"/>
  <c r="X40" i="183" s="1"/>
  <c r="W41" i="183"/>
  <c r="W42" i="183"/>
  <c r="X42" i="183" s="1"/>
  <c r="W43" i="183"/>
  <c r="X43" i="183" s="1"/>
  <c r="W44" i="183"/>
  <c r="X44" i="183" s="1"/>
  <c r="W45" i="183"/>
  <c r="X45" i="183" s="1"/>
  <c r="W46" i="183"/>
  <c r="X46" i="183" s="1"/>
  <c r="W47" i="183"/>
  <c r="X47" i="183" s="1"/>
  <c r="W48" i="183"/>
  <c r="X48" i="183" s="1"/>
  <c r="W49" i="183"/>
  <c r="X49" i="183" s="1"/>
  <c r="W50" i="183"/>
  <c r="X50" i="183" s="1"/>
  <c r="W51" i="183"/>
  <c r="X51" i="183" s="1"/>
  <c r="W52" i="183"/>
  <c r="X52" i="183" s="1"/>
  <c r="W53" i="183"/>
  <c r="X53" i="183" s="1"/>
  <c r="W54" i="183"/>
  <c r="X54" i="183" s="1"/>
  <c r="W55" i="183"/>
  <c r="X55" i="183" s="1"/>
  <c r="W56" i="183"/>
  <c r="X56" i="183" s="1"/>
  <c r="W57" i="183"/>
  <c r="X57" i="183" s="1"/>
  <c r="W58" i="183"/>
  <c r="X58" i="183" s="1"/>
  <c r="W59" i="183"/>
  <c r="X59" i="183" s="1"/>
  <c r="W60" i="183"/>
  <c r="X60" i="183" s="1"/>
  <c r="W61" i="183"/>
  <c r="X61" i="183" s="1"/>
  <c r="W62" i="183"/>
  <c r="X62" i="183" s="1"/>
  <c r="W63" i="183"/>
  <c r="X63" i="183" s="1"/>
  <c r="W64" i="183"/>
  <c r="X64" i="183" s="1"/>
  <c r="W65" i="183"/>
  <c r="X65" i="183" s="1"/>
  <c r="W66" i="183"/>
  <c r="X66" i="183" s="1"/>
  <c r="W67" i="183"/>
  <c r="X67" i="183" s="1"/>
  <c r="W68" i="183"/>
  <c r="X68" i="183" s="1"/>
  <c r="W69" i="183"/>
  <c r="X69" i="183" s="1"/>
  <c r="W70" i="183"/>
  <c r="X70" i="183" s="1"/>
  <c r="W71" i="183"/>
  <c r="X71" i="183" s="1"/>
  <c r="W72" i="183"/>
  <c r="X72" i="183" s="1"/>
  <c r="Z72" i="183" s="1"/>
  <c r="W73" i="183"/>
  <c r="X73" i="183" s="1"/>
  <c r="W74" i="183"/>
  <c r="X74" i="183" s="1"/>
  <c r="Z74" i="183" s="1"/>
  <c r="W75" i="183"/>
  <c r="X75" i="183" s="1"/>
  <c r="W76" i="183"/>
  <c r="X76" i="183" s="1"/>
  <c r="W77" i="183"/>
  <c r="X77" i="183" s="1"/>
  <c r="W78" i="183"/>
  <c r="X78" i="183" s="1"/>
  <c r="W79" i="183"/>
  <c r="X79" i="183" s="1"/>
  <c r="W80" i="183"/>
  <c r="X80" i="183" s="1"/>
  <c r="W81" i="183"/>
  <c r="X81" i="183" s="1"/>
  <c r="W82" i="183"/>
  <c r="X82" i="183" s="1"/>
  <c r="W83" i="183"/>
  <c r="X83" i="183" s="1"/>
  <c r="W84" i="183"/>
  <c r="X84" i="183" s="1"/>
  <c r="W85" i="183"/>
  <c r="X85" i="183" s="1"/>
  <c r="W12" i="183"/>
  <c r="Z83" i="183" l="1"/>
  <c r="AA83" i="183"/>
  <c r="Z79" i="183"/>
  <c r="AA79" i="183"/>
  <c r="AA82" i="183"/>
  <c r="Z82" i="183"/>
  <c r="Z77" i="183"/>
  <c r="AA77" i="183"/>
  <c r="AA84" i="183"/>
  <c r="Z84" i="183"/>
  <c r="AA80" i="183"/>
  <c r="Z80" i="183"/>
  <c r="Z68" i="183"/>
  <c r="Z81" i="183"/>
  <c r="AA81" i="183"/>
  <c r="Z71" i="183"/>
  <c r="AA71" i="183"/>
  <c r="AA78" i="183"/>
  <c r="AA74" i="183"/>
  <c r="Z70" i="183"/>
  <c r="Z76" i="183"/>
  <c r="AA68" i="183"/>
  <c r="AA72" i="183"/>
  <c r="Z85" i="183"/>
  <c r="AA85" i="183"/>
  <c r="Z73" i="183"/>
  <c r="AA73" i="183"/>
  <c r="Z75" i="183"/>
  <c r="AA75" i="183"/>
  <c r="Z67" i="183"/>
  <c r="AA67" i="183"/>
  <c r="Z69" i="183"/>
  <c r="AA69" i="183"/>
  <c r="Z78" i="183"/>
  <c r="AA70" i="183"/>
  <c r="AA76" i="183"/>
  <c r="AF228" i="184"/>
  <c r="AI228" i="184"/>
  <c r="AL228" i="184"/>
  <c r="AO228" i="184"/>
  <c r="AP228" i="184"/>
  <c r="BW228" i="184"/>
  <c r="BX228" i="184"/>
  <c r="BY228" i="184"/>
  <c r="BZ228" i="184"/>
  <c r="CA228" i="184"/>
  <c r="CB228" i="184"/>
  <c r="CC228" i="184"/>
  <c r="CD228" i="184"/>
  <c r="CE228" i="184"/>
  <c r="CF228" i="184"/>
  <c r="CG228" i="184"/>
  <c r="CH228" i="184"/>
  <c r="CI228" i="184"/>
  <c r="CJ228" i="184"/>
  <c r="CK228" i="184"/>
  <c r="CL228" i="184"/>
  <c r="CM228" i="184"/>
  <c r="AD226" i="184"/>
  <c r="E17" i="21" s="1"/>
  <c r="AE226" i="184"/>
  <c r="F17" i="21" s="1"/>
  <c r="AF226" i="184"/>
  <c r="G17" i="21" s="1"/>
  <c r="AG226" i="184"/>
  <c r="H17" i="21" s="1"/>
  <c r="AH226" i="184"/>
  <c r="I17" i="21" s="1"/>
  <c r="AI226" i="184"/>
  <c r="J17" i="21" s="1"/>
  <c r="AJ226" i="184"/>
  <c r="K17" i="21" s="1"/>
  <c r="AK226" i="184"/>
  <c r="L17" i="21" s="1"/>
  <c r="AL226" i="184"/>
  <c r="M17" i="21" s="1"/>
  <c r="AM226" i="184"/>
  <c r="N17" i="21" s="1"/>
  <c r="AN226" i="184"/>
  <c r="O17" i="21" s="1"/>
  <c r="AO226" i="184"/>
  <c r="P17" i="21" s="1"/>
  <c r="AP226" i="184"/>
  <c r="Q17" i="21" s="1"/>
  <c r="AQ226" i="184"/>
  <c r="R17" i="21" s="1"/>
  <c r="AR226" i="184"/>
  <c r="S17" i="21" s="1"/>
  <c r="AS226" i="184"/>
  <c r="T17" i="21" s="1"/>
  <c r="AT226" i="184"/>
  <c r="U17" i="21" s="1"/>
  <c r="AU226" i="184"/>
  <c r="V17" i="21" s="1"/>
  <c r="AV226" i="184"/>
  <c r="W17" i="21" s="1"/>
  <c r="AW226" i="184"/>
  <c r="X17" i="21" s="1"/>
  <c r="AX226" i="184"/>
  <c r="Y17" i="21" s="1"/>
  <c r="AY226" i="184"/>
  <c r="Z17" i="21" s="1"/>
  <c r="AZ226" i="184"/>
  <c r="AA17" i="21" s="1"/>
  <c r="BA226" i="184"/>
  <c r="AB17" i="21" s="1"/>
  <c r="BB226" i="184"/>
  <c r="AC17" i="21" s="1"/>
  <c r="BC226" i="184"/>
  <c r="AD17" i="21" s="1"/>
  <c r="BD226" i="184"/>
  <c r="AE17" i="21" s="1"/>
  <c r="BE226" i="184"/>
  <c r="AF17" i="21" s="1"/>
  <c r="BF226" i="184"/>
  <c r="AG17" i="21" s="1"/>
  <c r="BG226" i="184"/>
  <c r="AH17" i="21" s="1"/>
  <c r="BH226" i="184"/>
  <c r="AI17" i="21" s="1"/>
  <c r="BI226" i="184"/>
  <c r="AJ17" i="21" s="1"/>
  <c r="BJ226" i="184"/>
  <c r="AK17" i="21" s="1"/>
  <c r="BK226" i="184"/>
  <c r="AL17" i="21" s="1"/>
  <c r="BL226" i="184"/>
  <c r="AM17" i="21" s="1"/>
  <c r="BM226" i="184"/>
  <c r="AN17" i="21" s="1"/>
  <c r="BN226" i="184"/>
  <c r="AO17" i="21" s="1"/>
  <c r="BO226" i="184"/>
  <c r="AP17" i="21" s="1"/>
  <c r="BP226" i="184"/>
  <c r="AQ17" i="21" s="1"/>
  <c r="BQ226" i="184"/>
  <c r="AR17" i="21" s="1"/>
  <c r="BR226" i="184"/>
  <c r="AS17" i="21" s="1"/>
  <c r="BS226" i="184"/>
  <c r="AT17" i="21" s="1"/>
  <c r="BT226" i="184"/>
  <c r="AU17" i="21" s="1"/>
  <c r="BU226" i="184"/>
  <c r="AV17" i="21" s="1"/>
  <c r="BV226" i="184"/>
  <c r="AW17" i="21" s="1"/>
  <c r="BW226" i="184"/>
  <c r="AX17" i="21" s="1"/>
  <c r="BX226" i="184"/>
  <c r="AY17" i="21" s="1"/>
  <c r="BY226" i="184"/>
  <c r="AZ17" i="21" s="1"/>
  <c r="BZ226" i="184"/>
  <c r="BA17" i="21" s="1"/>
  <c r="CA226" i="184"/>
  <c r="BB17" i="21" s="1"/>
  <c r="CB226" i="184"/>
  <c r="BC17" i="21" s="1"/>
  <c r="CC226" i="184"/>
  <c r="BD17" i="21" s="1"/>
  <c r="CD226" i="184"/>
  <c r="BE17" i="21" s="1"/>
  <c r="CE226" i="184"/>
  <c r="BF17" i="21" s="1"/>
  <c r="CF226" i="184"/>
  <c r="BG17" i="21" s="1"/>
  <c r="CG226" i="184"/>
  <c r="BH17" i="21" s="1"/>
  <c r="CH226" i="184"/>
  <c r="BI17" i="21" s="1"/>
  <c r="CI226" i="184"/>
  <c r="BJ17" i="21" s="1"/>
  <c r="CJ226" i="184"/>
  <c r="BK17" i="21" s="1"/>
  <c r="CK226" i="184"/>
  <c r="BL17" i="21" s="1"/>
  <c r="CL226" i="184"/>
  <c r="BM17" i="21" s="1"/>
  <c r="CM226" i="184"/>
  <c r="BN17" i="21" s="1"/>
  <c r="AC226" i="184"/>
  <c r="D17" i="21" s="1"/>
  <c r="N16" i="184" l="1"/>
  <c r="N17" i="184"/>
  <c r="N18" i="184"/>
  <c r="N19" i="184"/>
  <c r="N20" i="184"/>
  <c r="N21" i="184"/>
  <c r="N22" i="184"/>
  <c r="N23" i="184"/>
  <c r="N24" i="184"/>
  <c r="N25" i="184"/>
  <c r="N26" i="184"/>
  <c r="N27" i="184"/>
  <c r="N28" i="184"/>
  <c r="N29" i="184"/>
  <c r="N30" i="184"/>
  <c r="N31" i="184"/>
  <c r="N15" i="184"/>
  <c r="E4" i="185" l="1"/>
  <c r="E3" i="185"/>
  <c r="E4" i="189"/>
  <c r="E3" i="189"/>
  <c r="E4" i="188"/>
  <c r="E3" i="188"/>
  <c r="E4" i="171"/>
  <c r="E3" i="171"/>
  <c r="E4" i="187"/>
  <c r="E3" i="187"/>
  <c r="C2" i="186"/>
  <c r="O69" i="186" l="1"/>
  <c r="X91" i="186"/>
  <c r="X92" i="186"/>
  <c r="X93" i="186"/>
  <c r="X94" i="186"/>
  <c r="X95" i="186"/>
  <c r="X96" i="186"/>
  <c r="X97" i="186"/>
  <c r="O66" i="186" l="1"/>
  <c r="O65" i="186"/>
  <c r="O67" i="186"/>
  <c r="O68" i="186"/>
  <c r="T90" i="178"/>
  <c r="J90" i="178" s="1"/>
  <c r="T91" i="178"/>
  <c r="J91" i="178" s="1"/>
  <c r="T92" i="178"/>
  <c r="J92" i="178" s="1"/>
  <c r="T93" i="178"/>
  <c r="J93" i="178" s="1"/>
  <c r="T94" i="178"/>
  <c r="J94" i="178" s="1"/>
  <c r="T95" i="178"/>
  <c r="J95" i="178" s="1"/>
  <c r="T96" i="178"/>
  <c r="J96" i="178" s="1"/>
  <c r="T97" i="178"/>
  <c r="J97" i="178" s="1"/>
  <c r="T98" i="178"/>
  <c r="J98" i="178" s="1"/>
  <c r="T99" i="178"/>
  <c r="J99" i="178" s="1"/>
  <c r="T100" i="178"/>
  <c r="J100" i="178" s="1"/>
  <c r="T101" i="178"/>
  <c r="J101" i="178" s="1"/>
  <c r="T102" i="178"/>
  <c r="J102" i="178" s="1"/>
  <c r="T103" i="178"/>
  <c r="J103" i="178" s="1"/>
  <c r="T104" i="178"/>
  <c r="J104" i="178" s="1"/>
  <c r="T105" i="178"/>
  <c r="J105" i="178" s="1"/>
  <c r="T106" i="178"/>
  <c r="J106" i="178" s="1"/>
  <c r="M61" i="178"/>
  <c r="M62" i="178"/>
  <c r="M63" i="178"/>
  <c r="M64" i="178"/>
  <c r="M65" i="178"/>
  <c r="M66" i="178"/>
  <c r="M67" i="178"/>
  <c r="M68" i="178"/>
  <c r="T68" i="178" s="1"/>
  <c r="J68" i="178" s="1"/>
  <c r="M69" i="178"/>
  <c r="T69" i="178" s="1"/>
  <c r="J69" i="178" s="1"/>
  <c r="M70" i="178"/>
  <c r="M71" i="178"/>
  <c r="T71" i="178" s="1"/>
  <c r="J71" i="178" s="1"/>
  <c r="M72" i="178"/>
  <c r="T72" i="178" s="1"/>
  <c r="J72" i="178" s="1"/>
  <c r="M73" i="178"/>
  <c r="T73" i="178" s="1"/>
  <c r="J73" i="178" s="1"/>
  <c r="M74" i="178"/>
  <c r="T74" i="178" s="1"/>
  <c r="J74" i="178" s="1"/>
  <c r="M75" i="178"/>
  <c r="T75" i="178" s="1"/>
  <c r="J75" i="178" s="1"/>
  <c r="M76" i="178"/>
  <c r="T76" i="178" s="1"/>
  <c r="J76" i="178" s="1"/>
  <c r="M77" i="178"/>
  <c r="T77" i="178" s="1"/>
  <c r="J77" i="178" s="1"/>
  <c r="L76" i="178" l="1"/>
  <c r="E269" i="171"/>
  <c r="A56" i="171"/>
  <c r="X141" i="189" l="1"/>
  <c r="W141" i="189"/>
  <c r="V141" i="189"/>
  <c r="U141" i="189"/>
  <c r="CK137" i="189"/>
  <c r="BN47" i="21" s="1"/>
  <c r="CJ137" i="189"/>
  <c r="BM47" i="21" s="1"/>
  <c r="CI137" i="189"/>
  <c r="BL47" i="21" s="1"/>
  <c r="CH137" i="189"/>
  <c r="BK47" i="21" s="1"/>
  <c r="CG137" i="189"/>
  <c r="BJ47" i="21" s="1"/>
  <c r="CF137" i="189"/>
  <c r="BI47" i="21" s="1"/>
  <c r="CE137" i="189"/>
  <c r="BH47" i="21" s="1"/>
  <c r="CD137" i="189"/>
  <c r="BG47" i="21" s="1"/>
  <c r="CC137" i="189"/>
  <c r="BF47" i="21" s="1"/>
  <c r="CB137" i="189"/>
  <c r="BE47" i="21" s="1"/>
  <c r="CA137" i="189"/>
  <c r="BD47" i="21" s="1"/>
  <c r="BZ137" i="189"/>
  <c r="BC47" i="21" s="1"/>
  <c r="BY137" i="189"/>
  <c r="BB47" i="21" s="1"/>
  <c r="BX137" i="189"/>
  <c r="BA47" i="21" s="1"/>
  <c r="BW137" i="189"/>
  <c r="AZ47" i="21" s="1"/>
  <c r="BV137" i="189"/>
  <c r="AY47" i="21" s="1"/>
  <c r="BU137" i="189"/>
  <c r="AX47" i="21" s="1"/>
  <c r="BT137" i="189"/>
  <c r="AW47" i="21" s="1"/>
  <c r="BS137" i="189"/>
  <c r="AV47" i="21" s="1"/>
  <c r="BR137" i="189"/>
  <c r="AU47" i="21" s="1"/>
  <c r="BQ137" i="189"/>
  <c r="AT47" i="21" s="1"/>
  <c r="BP137" i="189"/>
  <c r="AS47" i="21" s="1"/>
  <c r="BO137" i="189"/>
  <c r="AR47" i="21" s="1"/>
  <c r="BN137" i="189"/>
  <c r="AQ47" i="21" s="1"/>
  <c r="BM137" i="189"/>
  <c r="AP47" i="21" s="1"/>
  <c r="BL137" i="189"/>
  <c r="AO47" i="21" s="1"/>
  <c r="BK137" i="189"/>
  <c r="AN47" i="21" s="1"/>
  <c r="BJ137" i="189"/>
  <c r="AM47" i="21" s="1"/>
  <c r="BI137" i="189"/>
  <c r="AL47" i="21" s="1"/>
  <c r="BH137" i="189"/>
  <c r="AK47" i="21" s="1"/>
  <c r="BG137" i="189"/>
  <c r="AJ47" i="21" s="1"/>
  <c r="BF137" i="189"/>
  <c r="AI47" i="21" s="1"/>
  <c r="BE137" i="189"/>
  <c r="AH47" i="21" s="1"/>
  <c r="BD137" i="189"/>
  <c r="AG47" i="21" s="1"/>
  <c r="BC137" i="189"/>
  <c r="AF47" i="21" s="1"/>
  <c r="BB137" i="189"/>
  <c r="AE47" i="21" s="1"/>
  <c r="BA137" i="189"/>
  <c r="AD47" i="21" s="1"/>
  <c r="AZ137" i="189"/>
  <c r="AC47" i="21" s="1"/>
  <c r="AY137" i="189"/>
  <c r="AB47" i="21" s="1"/>
  <c r="AX137" i="189"/>
  <c r="AA47" i="21" s="1"/>
  <c r="AW137" i="189"/>
  <c r="AV137" i="189"/>
  <c r="AU137" i="189"/>
  <c r="AT137" i="189"/>
  <c r="AS137" i="189"/>
  <c r="AR137" i="189"/>
  <c r="AQ137" i="189"/>
  <c r="AP137" i="189"/>
  <c r="AO137" i="189"/>
  <c r="AN137" i="189"/>
  <c r="AM137" i="189"/>
  <c r="AL137" i="189"/>
  <c r="AK137" i="189"/>
  <c r="AJ137" i="189"/>
  <c r="AI137" i="189"/>
  <c r="AH137" i="189"/>
  <c r="AG137" i="189"/>
  <c r="AF137" i="189"/>
  <c r="AE137" i="189"/>
  <c r="AD137" i="189"/>
  <c r="AC137" i="189"/>
  <c r="AB137" i="189"/>
  <c r="AA137" i="189"/>
  <c r="CM135" i="189"/>
  <c r="CK135" i="189"/>
  <c r="CJ135" i="189"/>
  <c r="CI135" i="189"/>
  <c r="CH135" i="189"/>
  <c r="CG135" i="189"/>
  <c r="CF135" i="189"/>
  <c r="CE135" i="189"/>
  <c r="CD135" i="189"/>
  <c r="CC135" i="189"/>
  <c r="CB135" i="189"/>
  <c r="CA135" i="189"/>
  <c r="BZ135" i="189"/>
  <c r="BY135" i="189"/>
  <c r="BX135" i="189"/>
  <c r="BW135" i="189"/>
  <c r="BV135" i="189"/>
  <c r="BU135" i="189"/>
  <c r="BT135" i="189"/>
  <c r="BS135" i="189"/>
  <c r="BR135" i="189"/>
  <c r="BQ135" i="189"/>
  <c r="BP135" i="189"/>
  <c r="BO135" i="189"/>
  <c r="BN135" i="189"/>
  <c r="BM135" i="189"/>
  <c r="BL135" i="189"/>
  <c r="BK135" i="189"/>
  <c r="BJ135" i="189"/>
  <c r="BI135" i="189"/>
  <c r="BH135" i="189"/>
  <c r="BG135" i="189"/>
  <c r="BF135" i="189"/>
  <c r="BE135" i="189"/>
  <c r="BD135" i="189"/>
  <c r="BC135" i="189"/>
  <c r="BB135" i="189"/>
  <c r="BA135" i="189"/>
  <c r="AZ135" i="189"/>
  <c r="AY135" i="189"/>
  <c r="AX135" i="189"/>
  <c r="AW135" i="189"/>
  <c r="AV135" i="189"/>
  <c r="AU135" i="189"/>
  <c r="AT135" i="189"/>
  <c r="AS135" i="189"/>
  <c r="AR135" i="189"/>
  <c r="AQ135" i="189"/>
  <c r="AP135" i="189"/>
  <c r="AO135" i="189"/>
  <c r="AN135" i="189"/>
  <c r="AM135" i="189"/>
  <c r="AL135" i="189"/>
  <c r="AK135" i="189"/>
  <c r="AJ135" i="189"/>
  <c r="AI135" i="189"/>
  <c r="AH135" i="189"/>
  <c r="AG135" i="189"/>
  <c r="AF135" i="189"/>
  <c r="AE135" i="189"/>
  <c r="AD135" i="189"/>
  <c r="AC135" i="189"/>
  <c r="AB135" i="189"/>
  <c r="AA135" i="189"/>
  <c r="R133" i="189"/>
  <c r="I133" i="189" s="1"/>
  <c r="L133" i="189"/>
  <c r="K133" i="189"/>
  <c r="R132" i="189"/>
  <c r="L132" i="189"/>
  <c r="K132" i="189"/>
  <c r="R131" i="189"/>
  <c r="T131" i="189" s="1"/>
  <c r="L131" i="189"/>
  <c r="K131" i="189"/>
  <c r="R130" i="189"/>
  <c r="S130" i="189" s="1"/>
  <c r="L130" i="189"/>
  <c r="K130" i="189"/>
  <c r="R129" i="189"/>
  <c r="L129" i="189"/>
  <c r="K129" i="189"/>
  <c r="R128" i="189"/>
  <c r="S128" i="189" s="1"/>
  <c r="L128" i="189"/>
  <c r="K128" i="189"/>
  <c r="R127" i="189"/>
  <c r="T127" i="189" s="1"/>
  <c r="L127" i="189"/>
  <c r="K127" i="189"/>
  <c r="R126" i="189"/>
  <c r="S126" i="189" s="1"/>
  <c r="L126" i="189"/>
  <c r="K126" i="189"/>
  <c r="R125" i="189"/>
  <c r="I125" i="189" s="1"/>
  <c r="L125" i="189"/>
  <c r="K125" i="189"/>
  <c r="R124" i="189"/>
  <c r="L124" i="189"/>
  <c r="K124" i="189"/>
  <c r="R123" i="189"/>
  <c r="T123" i="189" s="1"/>
  <c r="L123" i="189"/>
  <c r="K123" i="189"/>
  <c r="R122" i="189"/>
  <c r="S122" i="189" s="1"/>
  <c r="L122" i="189"/>
  <c r="K122" i="189"/>
  <c r="R121" i="189"/>
  <c r="L121" i="189"/>
  <c r="K121" i="189"/>
  <c r="R120" i="189"/>
  <c r="S120" i="189" s="1"/>
  <c r="L120" i="189"/>
  <c r="K120" i="189"/>
  <c r="R119" i="189"/>
  <c r="T119" i="189" s="1"/>
  <c r="L119" i="189"/>
  <c r="K119" i="189"/>
  <c r="R118" i="189"/>
  <c r="S118" i="189" s="1"/>
  <c r="L118" i="189"/>
  <c r="K118" i="189"/>
  <c r="R117" i="189"/>
  <c r="T117" i="189" s="1"/>
  <c r="L117" i="189"/>
  <c r="K117" i="189"/>
  <c r="R116" i="189"/>
  <c r="I116" i="189" s="1"/>
  <c r="L116" i="189"/>
  <c r="K116" i="189"/>
  <c r="R115" i="189"/>
  <c r="S115" i="189" s="1"/>
  <c r="L115" i="189"/>
  <c r="K115" i="189"/>
  <c r="R114" i="189"/>
  <c r="S114" i="189" s="1"/>
  <c r="L114" i="189"/>
  <c r="K114" i="189"/>
  <c r="R113" i="189"/>
  <c r="T113" i="189" s="1"/>
  <c r="L113" i="189"/>
  <c r="K113" i="189"/>
  <c r="R112" i="189"/>
  <c r="T112" i="189" s="1"/>
  <c r="L112" i="189"/>
  <c r="K112" i="189"/>
  <c r="R111" i="189"/>
  <c r="T111" i="189" s="1"/>
  <c r="L111" i="189"/>
  <c r="K111" i="189"/>
  <c r="R110" i="189"/>
  <c r="T110" i="189" s="1"/>
  <c r="L110" i="189"/>
  <c r="K110" i="189"/>
  <c r="R109" i="189"/>
  <c r="L109" i="189"/>
  <c r="K109" i="189"/>
  <c r="R108" i="189"/>
  <c r="T108" i="189" s="1"/>
  <c r="L108" i="189"/>
  <c r="K108" i="189"/>
  <c r="R107" i="189"/>
  <c r="L107" i="189"/>
  <c r="K107" i="189"/>
  <c r="R106" i="189"/>
  <c r="T106" i="189" s="1"/>
  <c r="L106" i="189"/>
  <c r="K106" i="189"/>
  <c r="R105" i="189"/>
  <c r="T105" i="189" s="1"/>
  <c r="L105" i="189"/>
  <c r="K105" i="189"/>
  <c r="R104" i="189"/>
  <c r="T104" i="189" s="1"/>
  <c r="L104" i="189"/>
  <c r="K104" i="189"/>
  <c r="R103" i="189"/>
  <c r="L103" i="189"/>
  <c r="K103" i="189"/>
  <c r="R102" i="189"/>
  <c r="T102" i="189" s="1"/>
  <c r="L102" i="189"/>
  <c r="K102" i="189"/>
  <c r="R101" i="189"/>
  <c r="L101" i="189"/>
  <c r="K101" i="189"/>
  <c r="R100" i="189"/>
  <c r="T100" i="189" s="1"/>
  <c r="L100" i="189"/>
  <c r="K100" i="189"/>
  <c r="R99" i="189"/>
  <c r="T99" i="189" s="1"/>
  <c r="L99" i="189"/>
  <c r="K99" i="189"/>
  <c r="R98" i="189"/>
  <c r="T98" i="189" s="1"/>
  <c r="L98" i="189"/>
  <c r="K98" i="189"/>
  <c r="R97" i="189"/>
  <c r="T97" i="189" s="1"/>
  <c r="L97" i="189"/>
  <c r="K97" i="189"/>
  <c r="R96" i="189"/>
  <c r="T96" i="189" s="1"/>
  <c r="L96" i="189"/>
  <c r="K96" i="189"/>
  <c r="R95" i="189"/>
  <c r="L95" i="189"/>
  <c r="K95" i="189"/>
  <c r="R94" i="189"/>
  <c r="T94" i="189" s="1"/>
  <c r="L94" i="189"/>
  <c r="K94" i="189"/>
  <c r="R93" i="189"/>
  <c r="L93" i="189"/>
  <c r="K93" i="189"/>
  <c r="R92" i="189"/>
  <c r="T92" i="189" s="1"/>
  <c r="L92" i="189"/>
  <c r="K92" i="189"/>
  <c r="R91" i="189"/>
  <c r="T91" i="189" s="1"/>
  <c r="L91" i="189"/>
  <c r="K91" i="189"/>
  <c r="R90" i="189"/>
  <c r="T90" i="189" s="1"/>
  <c r="L90" i="189"/>
  <c r="K90" i="189"/>
  <c r="R89" i="189"/>
  <c r="T89" i="189" s="1"/>
  <c r="L89" i="189"/>
  <c r="K89" i="189"/>
  <c r="R88" i="189"/>
  <c r="S88" i="189" s="1"/>
  <c r="L88" i="189"/>
  <c r="K88" i="189"/>
  <c r="R87" i="189"/>
  <c r="T87" i="189" s="1"/>
  <c r="L87" i="189"/>
  <c r="K87" i="189"/>
  <c r="R86" i="189"/>
  <c r="T86" i="189" s="1"/>
  <c r="L86" i="189"/>
  <c r="K86" i="189"/>
  <c r="R85" i="189"/>
  <c r="T85" i="189" s="1"/>
  <c r="L85" i="189"/>
  <c r="K85" i="189"/>
  <c r="R84" i="189"/>
  <c r="T84" i="189" s="1"/>
  <c r="L84" i="189"/>
  <c r="K84" i="189"/>
  <c r="R83" i="189"/>
  <c r="L83" i="189"/>
  <c r="K83" i="189"/>
  <c r="R82" i="189"/>
  <c r="T82" i="189" s="1"/>
  <c r="L82" i="189"/>
  <c r="K82" i="189"/>
  <c r="R81" i="189"/>
  <c r="L81" i="189"/>
  <c r="K81" i="189"/>
  <c r="R80" i="189"/>
  <c r="T80" i="189" s="1"/>
  <c r="L80" i="189"/>
  <c r="K80" i="189"/>
  <c r="R79" i="189"/>
  <c r="T79" i="189" s="1"/>
  <c r="L79" i="189"/>
  <c r="K79" i="189"/>
  <c r="R78" i="189"/>
  <c r="L78" i="189"/>
  <c r="K78" i="189"/>
  <c r="R77" i="189"/>
  <c r="T77" i="189" s="1"/>
  <c r="L77" i="189"/>
  <c r="K77" i="189"/>
  <c r="R76" i="189"/>
  <c r="T76" i="189" s="1"/>
  <c r="L76" i="189"/>
  <c r="K76" i="189"/>
  <c r="R75" i="189"/>
  <c r="T75" i="189" s="1"/>
  <c r="L75" i="189"/>
  <c r="K75" i="189"/>
  <c r="R74" i="189"/>
  <c r="T74" i="189" s="1"/>
  <c r="L74" i="189"/>
  <c r="K74" i="189"/>
  <c r="R73" i="189"/>
  <c r="T73" i="189" s="1"/>
  <c r="L73" i="189"/>
  <c r="K73" i="189"/>
  <c r="R72" i="189"/>
  <c r="T72" i="189" s="1"/>
  <c r="L72" i="189"/>
  <c r="K72" i="189"/>
  <c r="R71" i="189"/>
  <c r="T71" i="189" s="1"/>
  <c r="L71" i="189"/>
  <c r="K71" i="189"/>
  <c r="R70" i="189"/>
  <c r="T70" i="189" s="1"/>
  <c r="L70" i="189"/>
  <c r="K70" i="189"/>
  <c r="R69" i="189"/>
  <c r="T69" i="189" s="1"/>
  <c r="L69" i="189"/>
  <c r="K69" i="189"/>
  <c r="R68" i="189"/>
  <c r="T68" i="189" s="1"/>
  <c r="L68" i="189"/>
  <c r="K68" i="189"/>
  <c r="R67" i="189"/>
  <c r="X67" i="189" s="1"/>
  <c r="P67" i="189"/>
  <c r="O67" i="189"/>
  <c r="N67" i="189"/>
  <c r="M67" i="189"/>
  <c r="L67" i="189"/>
  <c r="K67" i="189"/>
  <c r="R66" i="189"/>
  <c r="V66" i="189" s="1"/>
  <c r="P66" i="189"/>
  <c r="O66" i="189"/>
  <c r="N66" i="189"/>
  <c r="M66" i="189"/>
  <c r="L66" i="189"/>
  <c r="K66" i="189"/>
  <c r="R65" i="189"/>
  <c r="X65" i="189" s="1"/>
  <c r="P65" i="189"/>
  <c r="O65" i="189"/>
  <c r="N65" i="189"/>
  <c r="M65" i="189"/>
  <c r="L65" i="189"/>
  <c r="K65" i="189"/>
  <c r="R64" i="189"/>
  <c r="V64" i="189" s="1"/>
  <c r="P64" i="189"/>
  <c r="O64" i="189"/>
  <c r="N64" i="189"/>
  <c r="M64" i="189"/>
  <c r="L64" i="189"/>
  <c r="K64" i="189"/>
  <c r="R63" i="189"/>
  <c r="X63" i="189" s="1"/>
  <c r="P63" i="189"/>
  <c r="O63" i="189"/>
  <c r="N63" i="189"/>
  <c r="M63" i="189"/>
  <c r="L63" i="189"/>
  <c r="K63" i="189"/>
  <c r="R62" i="189"/>
  <c r="V62" i="189" s="1"/>
  <c r="P62" i="189"/>
  <c r="O62" i="189"/>
  <c r="N62" i="189"/>
  <c r="M62" i="189"/>
  <c r="L62" i="189"/>
  <c r="K62" i="189"/>
  <c r="R61" i="189"/>
  <c r="X61" i="189" s="1"/>
  <c r="P61" i="189"/>
  <c r="O61" i="189"/>
  <c r="N61" i="189"/>
  <c r="M61" i="189"/>
  <c r="L61" i="189"/>
  <c r="K61" i="189"/>
  <c r="R60" i="189"/>
  <c r="V60" i="189" s="1"/>
  <c r="P60" i="189"/>
  <c r="O60" i="189"/>
  <c r="N60" i="189"/>
  <c r="M60" i="189"/>
  <c r="L60" i="189"/>
  <c r="K60" i="189"/>
  <c r="R59" i="189"/>
  <c r="X59" i="189" s="1"/>
  <c r="P59" i="189"/>
  <c r="O59" i="189"/>
  <c r="N59" i="189"/>
  <c r="M59" i="189"/>
  <c r="L59" i="189"/>
  <c r="K59" i="189"/>
  <c r="R58" i="189"/>
  <c r="V58" i="189" s="1"/>
  <c r="P58" i="189"/>
  <c r="O58" i="189"/>
  <c r="N58" i="189"/>
  <c r="M58" i="189"/>
  <c r="L58" i="189"/>
  <c r="K58" i="189"/>
  <c r="R57" i="189"/>
  <c r="X57" i="189" s="1"/>
  <c r="P57" i="189"/>
  <c r="O57" i="189"/>
  <c r="N57" i="189"/>
  <c r="M57" i="189"/>
  <c r="L57" i="189"/>
  <c r="K57" i="189"/>
  <c r="R56" i="189"/>
  <c r="V56" i="189" s="1"/>
  <c r="P56" i="189"/>
  <c r="O56" i="189"/>
  <c r="N56" i="189"/>
  <c r="M56" i="189"/>
  <c r="L56" i="189"/>
  <c r="K56" i="189"/>
  <c r="R55" i="189"/>
  <c r="X55" i="189" s="1"/>
  <c r="P55" i="189"/>
  <c r="O55" i="189"/>
  <c r="N55" i="189"/>
  <c r="M55" i="189"/>
  <c r="L55" i="189"/>
  <c r="K55" i="189"/>
  <c r="R54" i="189"/>
  <c r="V54" i="189" s="1"/>
  <c r="P54" i="189"/>
  <c r="O54" i="189"/>
  <c r="N54" i="189"/>
  <c r="M54" i="189"/>
  <c r="L54" i="189"/>
  <c r="K54" i="189"/>
  <c r="R53" i="189"/>
  <c r="X53" i="189" s="1"/>
  <c r="P53" i="189"/>
  <c r="O53" i="189"/>
  <c r="N53" i="189"/>
  <c r="M53" i="189"/>
  <c r="L53" i="189"/>
  <c r="K53" i="189"/>
  <c r="R52" i="189"/>
  <c r="V52" i="189" s="1"/>
  <c r="P52" i="189"/>
  <c r="O52" i="189"/>
  <c r="N52" i="189"/>
  <c r="M52" i="189"/>
  <c r="L52" i="189"/>
  <c r="K52" i="189"/>
  <c r="R51" i="189"/>
  <c r="X51" i="189" s="1"/>
  <c r="P51" i="189"/>
  <c r="O51" i="189"/>
  <c r="N51" i="189"/>
  <c r="M51" i="189"/>
  <c r="L51" i="189"/>
  <c r="K51" i="189"/>
  <c r="R50" i="189"/>
  <c r="V50" i="189" s="1"/>
  <c r="P50" i="189"/>
  <c r="O50" i="189"/>
  <c r="N50" i="189"/>
  <c r="M50" i="189"/>
  <c r="L50" i="189"/>
  <c r="K50" i="189"/>
  <c r="R49" i="189"/>
  <c r="X49" i="189" s="1"/>
  <c r="P49" i="189"/>
  <c r="O49" i="189"/>
  <c r="N49" i="189"/>
  <c r="M49" i="189"/>
  <c r="L49" i="189"/>
  <c r="K49" i="189"/>
  <c r="R48" i="189"/>
  <c r="V48" i="189" s="1"/>
  <c r="P48" i="189"/>
  <c r="O48" i="189"/>
  <c r="N48" i="189"/>
  <c r="M48" i="189"/>
  <c r="L48" i="189"/>
  <c r="K48" i="189"/>
  <c r="R47" i="189"/>
  <c r="X47" i="189" s="1"/>
  <c r="P47" i="189"/>
  <c r="O47" i="189"/>
  <c r="N47" i="189"/>
  <c r="M47" i="189"/>
  <c r="L47" i="189"/>
  <c r="K47" i="189"/>
  <c r="R45" i="189"/>
  <c r="V45" i="189" s="1"/>
  <c r="P45" i="189"/>
  <c r="O45" i="189"/>
  <c r="N45" i="189"/>
  <c r="M45" i="189"/>
  <c r="L45" i="189"/>
  <c r="K45" i="189"/>
  <c r="R44" i="189"/>
  <c r="X44" i="189" s="1"/>
  <c r="P44" i="189"/>
  <c r="O44" i="189"/>
  <c r="N44" i="189"/>
  <c r="M44" i="189"/>
  <c r="L44" i="189"/>
  <c r="K44" i="189"/>
  <c r="R43" i="189"/>
  <c r="V43" i="189" s="1"/>
  <c r="P43" i="189"/>
  <c r="O43" i="189"/>
  <c r="N43" i="189"/>
  <c r="M43" i="189"/>
  <c r="L43" i="189"/>
  <c r="K43" i="189"/>
  <c r="R42" i="189"/>
  <c r="V42" i="189" s="1"/>
  <c r="P42" i="189"/>
  <c r="O42" i="189"/>
  <c r="N42" i="189"/>
  <c r="M42" i="189"/>
  <c r="L42" i="189"/>
  <c r="K42" i="189"/>
  <c r="R41" i="189"/>
  <c r="V41" i="189" s="1"/>
  <c r="P41" i="189"/>
  <c r="O41" i="189"/>
  <c r="N41" i="189"/>
  <c r="M41" i="189"/>
  <c r="L41" i="189"/>
  <c r="K41" i="189"/>
  <c r="R40" i="189"/>
  <c r="X40" i="189" s="1"/>
  <c r="P40" i="189"/>
  <c r="O40" i="189"/>
  <c r="N40" i="189"/>
  <c r="M40" i="189"/>
  <c r="L40" i="189"/>
  <c r="K40" i="189"/>
  <c r="R39" i="189"/>
  <c r="V39" i="189" s="1"/>
  <c r="P39" i="189"/>
  <c r="O39" i="189"/>
  <c r="N39" i="189"/>
  <c r="M39" i="189"/>
  <c r="L39" i="189"/>
  <c r="K39" i="189"/>
  <c r="R38" i="189"/>
  <c r="T38" i="189" s="1"/>
  <c r="P38" i="189"/>
  <c r="O38" i="189"/>
  <c r="N38" i="189"/>
  <c r="M38" i="189"/>
  <c r="L38" i="189"/>
  <c r="K38" i="189"/>
  <c r="R37" i="189"/>
  <c r="V37" i="189" s="1"/>
  <c r="P37" i="189"/>
  <c r="O37" i="189"/>
  <c r="N37" i="189"/>
  <c r="M37" i="189"/>
  <c r="L37" i="189"/>
  <c r="K37" i="189"/>
  <c r="R36" i="189"/>
  <c r="V36" i="189" s="1"/>
  <c r="P36" i="189"/>
  <c r="O36" i="189"/>
  <c r="N36" i="189"/>
  <c r="M36" i="189"/>
  <c r="L36" i="189"/>
  <c r="K36" i="189"/>
  <c r="R35" i="189"/>
  <c r="V35" i="189" s="1"/>
  <c r="P35" i="189"/>
  <c r="O35" i="189"/>
  <c r="N35" i="189"/>
  <c r="M35" i="189"/>
  <c r="L35" i="189"/>
  <c r="K35" i="189"/>
  <c r="R34" i="189"/>
  <c r="V34" i="189" s="1"/>
  <c r="P34" i="189"/>
  <c r="O34" i="189"/>
  <c r="N34" i="189"/>
  <c r="M34" i="189"/>
  <c r="L34" i="189"/>
  <c r="K34" i="189"/>
  <c r="R33" i="189"/>
  <c r="X33" i="189" s="1"/>
  <c r="P33" i="189"/>
  <c r="O33" i="189"/>
  <c r="N33" i="189"/>
  <c r="M33" i="189"/>
  <c r="L33" i="189"/>
  <c r="K33" i="189"/>
  <c r="R32" i="189"/>
  <c r="X32" i="189" s="1"/>
  <c r="P32" i="189"/>
  <c r="O32" i="189"/>
  <c r="N32" i="189"/>
  <c r="M32" i="189"/>
  <c r="L32" i="189"/>
  <c r="K32" i="189"/>
  <c r="R31" i="189"/>
  <c r="U31" i="189" s="1"/>
  <c r="P31" i="189"/>
  <c r="O31" i="189"/>
  <c r="N31" i="189"/>
  <c r="M31" i="189"/>
  <c r="L31" i="189"/>
  <c r="K31" i="189"/>
  <c r="R30" i="189"/>
  <c r="V30" i="189" s="1"/>
  <c r="P30" i="189"/>
  <c r="O30" i="189"/>
  <c r="N30" i="189"/>
  <c r="M30" i="189"/>
  <c r="L30" i="189"/>
  <c r="K30" i="189"/>
  <c r="R29" i="189"/>
  <c r="W29" i="189" s="1"/>
  <c r="P29" i="189"/>
  <c r="O29" i="189"/>
  <c r="N29" i="189"/>
  <c r="M29" i="189"/>
  <c r="L29" i="189"/>
  <c r="K29" i="189"/>
  <c r="R28" i="189"/>
  <c r="X28" i="189" s="1"/>
  <c r="P28" i="189"/>
  <c r="O28" i="189"/>
  <c r="N28" i="189"/>
  <c r="M28" i="189"/>
  <c r="L28" i="189"/>
  <c r="K28" i="189"/>
  <c r="R27" i="189"/>
  <c r="U27" i="189" s="1"/>
  <c r="P27" i="189"/>
  <c r="O27" i="189"/>
  <c r="N27" i="189"/>
  <c r="M27" i="189"/>
  <c r="L27" i="189"/>
  <c r="K27" i="189"/>
  <c r="R26" i="189"/>
  <c r="V26" i="189" s="1"/>
  <c r="P26" i="189"/>
  <c r="O26" i="189"/>
  <c r="N26" i="189"/>
  <c r="M26" i="189"/>
  <c r="L26" i="189"/>
  <c r="K26" i="189"/>
  <c r="R25" i="189"/>
  <c r="W25" i="189" s="1"/>
  <c r="P25" i="189"/>
  <c r="O25" i="189"/>
  <c r="N25" i="189"/>
  <c r="M25" i="189"/>
  <c r="L25" i="189"/>
  <c r="K25" i="189"/>
  <c r="R24" i="189"/>
  <c r="X24" i="189" s="1"/>
  <c r="P24" i="189"/>
  <c r="O24" i="189"/>
  <c r="N24" i="189"/>
  <c r="M24" i="189"/>
  <c r="L24" i="189"/>
  <c r="K24" i="189"/>
  <c r="R23" i="189"/>
  <c r="U23" i="189" s="1"/>
  <c r="P23" i="189"/>
  <c r="O23" i="189"/>
  <c r="N23" i="189"/>
  <c r="M23" i="189"/>
  <c r="L23" i="189"/>
  <c r="K23" i="189"/>
  <c r="R22" i="189"/>
  <c r="V22" i="189" s="1"/>
  <c r="P22" i="189"/>
  <c r="O22" i="189"/>
  <c r="N22" i="189"/>
  <c r="M22" i="189"/>
  <c r="L22" i="189"/>
  <c r="K22" i="189"/>
  <c r="R21" i="189"/>
  <c r="W21" i="189" s="1"/>
  <c r="P21" i="189"/>
  <c r="O21" i="189"/>
  <c r="N21" i="189"/>
  <c r="M21" i="189"/>
  <c r="L21" i="189"/>
  <c r="K21" i="189"/>
  <c r="R20" i="189"/>
  <c r="X20" i="189" s="1"/>
  <c r="P20" i="189"/>
  <c r="O20" i="189"/>
  <c r="N20" i="189"/>
  <c r="M20" i="189"/>
  <c r="L20" i="189"/>
  <c r="K20" i="189"/>
  <c r="R19" i="189"/>
  <c r="U19" i="189" s="1"/>
  <c r="P19" i="189"/>
  <c r="O19" i="189"/>
  <c r="N19" i="189"/>
  <c r="M19" i="189"/>
  <c r="L19" i="189"/>
  <c r="K19" i="189"/>
  <c r="R18" i="189"/>
  <c r="V18" i="189" s="1"/>
  <c r="P18" i="189"/>
  <c r="O18" i="189"/>
  <c r="N18" i="189"/>
  <c r="M18" i="189"/>
  <c r="L18" i="189"/>
  <c r="K18" i="189"/>
  <c r="R17" i="189"/>
  <c r="W17" i="189" s="1"/>
  <c r="P17" i="189"/>
  <c r="O17" i="189"/>
  <c r="N17" i="189"/>
  <c r="M17" i="189"/>
  <c r="L17" i="189"/>
  <c r="K17" i="189"/>
  <c r="R16" i="189"/>
  <c r="X16" i="189" s="1"/>
  <c r="P16" i="189"/>
  <c r="O16" i="189"/>
  <c r="N16" i="189"/>
  <c r="M16" i="189"/>
  <c r="L16" i="189"/>
  <c r="K16" i="189"/>
  <c r="R15" i="189"/>
  <c r="U15" i="189" s="1"/>
  <c r="P15" i="189"/>
  <c r="O15" i="189"/>
  <c r="N15" i="189"/>
  <c r="M15" i="189"/>
  <c r="L15" i="189"/>
  <c r="K15" i="189"/>
  <c r="H13" i="189"/>
  <c r="F8" i="189"/>
  <c r="P14" i="189" s="1"/>
  <c r="X14" i="189" s="1"/>
  <c r="F7" i="189"/>
  <c r="O14" i="189" s="1"/>
  <c r="W14" i="189" s="1"/>
  <c r="Y6" i="189"/>
  <c r="F6" i="189"/>
  <c r="N141" i="189" s="1"/>
  <c r="Y5" i="189"/>
  <c r="F5" i="189"/>
  <c r="M141" i="189" s="1"/>
  <c r="Y4" i="189"/>
  <c r="F4" i="189"/>
  <c r="L141" i="189" s="1"/>
  <c r="Y3" i="189"/>
  <c r="F3" i="189"/>
  <c r="S14" i="189" s="1"/>
  <c r="Y12" i="186"/>
  <c r="E295" i="188"/>
  <c r="AB282" i="188"/>
  <c r="AA282" i="188"/>
  <c r="Z282" i="188"/>
  <c r="Y282" i="188"/>
  <c r="R282" i="188"/>
  <c r="Q282" i="188"/>
  <c r="P282" i="188"/>
  <c r="CO279" i="188"/>
  <c r="CN279" i="188"/>
  <c r="CM279" i="188"/>
  <c r="CL279" i="188"/>
  <c r="CK279" i="188"/>
  <c r="CJ279" i="188"/>
  <c r="CI279" i="188"/>
  <c r="CH279" i="188"/>
  <c r="CG279" i="188"/>
  <c r="CF279" i="188"/>
  <c r="CE279" i="188"/>
  <c r="CD279" i="188"/>
  <c r="CC279" i="188"/>
  <c r="CB279" i="188"/>
  <c r="CA279" i="188"/>
  <c r="BZ279" i="188"/>
  <c r="BY279" i="188"/>
  <c r="BX279" i="188"/>
  <c r="BW279" i="188"/>
  <c r="BV279" i="188"/>
  <c r="BU279" i="188"/>
  <c r="BT279" i="188"/>
  <c r="BS279" i="188"/>
  <c r="BR279" i="188"/>
  <c r="BQ279" i="188"/>
  <c r="BP279" i="188"/>
  <c r="BO279" i="188"/>
  <c r="BN279" i="188"/>
  <c r="S279" i="188"/>
  <c r="CO277" i="188"/>
  <c r="CN277" i="188"/>
  <c r="CM277" i="188"/>
  <c r="CL277" i="188"/>
  <c r="CK277" i="188"/>
  <c r="CJ277" i="188"/>
  <c r="CI277" i="188"/>
  <c r="CH277" i="188"/>
  <c r="CG277" i="188"/>
  <c r="CF277" i="188"/>
  <c r="CE277" i="188"/>
  <c r="CD277" i="188"/>
  <c r="CC277" i="188"/>
  <c r="CB277" i="188"/>
  <c r="CA277" i="188"/>
  <c r="BZ277" i="188"/>
  <c r="BY277" i="188"/>
  <c r="BX277" i="188"/>
  <c r="BW277" i="188"/>
  <c r="BV277" i="188"/>
  <c r="BU277" i="188"/>
  <c r="BT277" i="188"/>
  <c r="BS277" i="188"/>
  <c r="BR277" i="188"/>
  <c r="BQ277" i="188"/>
  <c r="BP277" i="188"/>
  <c r="BO277" i="188"/>
  <c r="BN277" i="188"/>
  <c r="BM277" i="188"/>
  <c r="BL277" i="188"/>
  <c r="BK277" i="188"/>
  <c r="BJ277" i="188"/>
  <c r="BI277" i="188"/>
  <c r="BH277" i="188"/>
  <c r="BG277" i="188"/>
  <c r="BF277" i="188"/>
  <c r="BE277" i="188"/>
  <c r="BD277" i="188"/>
  <c r="BC277" i="188"/>
  <c r="BB277" i="188"/>
  <c r="BA277" i="188"/>
  <c r="AZ277" i="188"/>
  <c r="AY277" i="188"/>
  <c r="AX277" i="188"/>
  <c r="AW277" i="188"/>
  <c r="AV277" i="188"/>
  <c r="AU277" i="188"/>
  <c r="AT277" i="188"/>
  <c r="AS277" i="188"/>
  <c r="AR277" i="188"/>
  <c r="AQ277" i="188"/>
  <c r="AP277" i="188"/>
  <c r="AO277" i="188"/>
  <c r="AN277" i="188"/>
  <c r="AM277" i="188"/>
  <c r="AL277" i="188"/>
  <c r="AK277" i="188"/>
  <c r="AJ277" i="188"/>
  <c r="AI277" i="188"/>
  <c r="AH277" i="188"/>
  <c r="AG277" i="188"/>
  <c r="AF277" i="188"/>
  <c r="AE277" i="188"/>
  <c r="T226" i="188"/>
  <c r="R226" i="188"/>
  <c r="Q226" i="188"/>
  <c r="P226" i="188"/>
  <c r="O226" i="188"/>
  <c r="M226" i="188"/>
  <c r="H226" i="188"/>
  <c r="G226" i="188"/>
  <c r="F226" i="188"/>
  <c r="E226" i="188"/>
  <c r="D226" i="188"/>
  <c r="C226" i="188"/>
  <c r="T225" i="188"/>
  <c r="R225" i="188"/>
  <c r="Q225" i="188"/>
  <c r="P225" i="188"/>
  <c r="O225" i="188"/>
  <c r="M225" i="188"/>
  <c r="H225" i="188"/>
  <c r="G225" i="188"/>
  <c r="F225" i="188"/>
  <c r="E225" i="188"/>
  <c r="D225" i="188"/>
  <c r="C225" i="188"/>
  <c r="T224" i="188"/>
  <c r="R224" i="188"/>
  <c r="Q224" i="188"/>
  <c r="P224" i="188"/>
  <c r="O224" i="188"/>
  <c r="M224" i="188"/>
  <c r="H224" i="188"/>
  <c r="G224" i="188"/>
  <c r="F224" i="188"/>
  <c r="E224" i="188"/>
  <c r="D224" i="188"/>
  <c r="C224" i="188"/>
  <c r="T223" i="188"/>
  <c r="R223" i="188"/>
  <c r="Q223" i="188"/>
  <c r="P223" i="188"/>
  <c r="O223" i="188"/>
  <c r="M223" i="188"/>
  <c r="H223" i="188"/>
  <c r="G223" i="188"/>
  <c r="F223" i="188"/>
  <c r="E223" i="188"/>
  <c r="D223" i="188"/>
  <c r="C223" i="188"/>
  <c r="T222" i="188"/>
  <c r="R222" i="188"/>
  <c r="Q222" i="188"/>
  <c r="P222" i="188"/>
  <c r="O222" i="188"/>
  <c r="M222" i="188"/>
  <c r="H222" i="188"/>
  <c r="G222" i="188"/>
  <c r="F222" i="188"/>
  <c r="E222" i="188"/>
  <c r="D222" i="188"/>
  <c r="C222" i="188"/>
  <c r="T221" i="188"/>
  <c r="R221" i="188"/>
  <c r="Q221" i="188"/>
  <c r="P221" i="188"/>
  <c r="O221" i="188"/>
  <c r="M221" i="188"/>
  <c r="H221" i="188"/>
  <c r="G221" i="188"/>
  <c r="F221" i="188"/>
  <c r="E221" i="188"/>
  <c r="D221" i="188"/>
  <c r="C221" i="188"/>
  <c r="T220" i="188"/>
  <c r="R220" i="188"/>
  <c r="Q220" i="188"/>
  <c r="P220" i="188"/>
  <c r="O220" i="188"/>
  <c r="M220" i="188"/>
  <c r="H220" i="188"/>
  <c r="G220" i="188"/>
  <c r="F220" i="188"/>
  <c r="E220" i="188"/>
  <c r="D220" i="188"/>
  <c r="C220" i="188"/>
  <c r="T219" i="188"/>
  <c r="R219" i="188"/>
  <c r="Q219" i="188"/>
  <c r="P219" i="188"/>
  <c r="O219" i="188"/>
  <c r="M219" i="188"/>
  <c r="H219" i="188"/>
  <c r="V219" i="188" s="1"/>
  <c r="G219" i="188"/>
  <c r="F219" i="188"/>
  <c r="E219" i="188"/>
  <c r="D219" i="188"/>
  <c r="C219" i="188"/>
  <c r="T218" i="188"/>
  <c r="R218" i="188"/>
  <c r="Q218" i="188"/>
  <c r="P218" i="188"/>
  <c r="O218" i="188"/>
  <c r="M218" i="188"/>
  <c r="H218" i="188"/>
  <c r="G218" i="188"/>
  <c r="F218" i="188"/>
  <c r="E218" i="188"/>
  <c r="D218" i="188"/>
  <c r="C218" i="188"/>
  <c r="T217" i="188"/>
  <c r="R217" i="188"/>
  <c r="Q217" i="188"/>
  <c r="P217" i="188"/>
  <c r="O217" i="188"/>
  <c r="M217" i="188"/>
  <c r="H217" i="188"/>
  <c r="G217" i="188"/>
  <c r="F217" i="188"/>
  <c r="E217" i="188"/>
  <c r="D217" i="188"/>
  <c r="C217" i="188"/>
  <c r="T216" i="188"/>
  <c r="R216" i="188"/>
  <c r="Q216" i="188"/>
  <c r="P216" i="188"/>
  <c r="O216" i="188"/>
  <c r="M216" i="188"/>
  <c r="H216" i="188"/>
  <c r="G216" i="188"/>
  <c r="F216" i="188"/>
  <c r="E216" i="188"/>
  <c r="D216" i="188"/>
  <c r="C216" i="188"/>
  <c r="T215" i="188"/>
  <c r="R215" i="188"/>
  <c r="Q215" i="188"/>
  <c r="P215" i="188"/>
  <c r="O215" i="188"/>
  <c r="M215" i="188"/>
  <c r="H215" i="188"/>
  <c r="G215" i="188"/>
  <c r="F215" i="188"/>
  <c r="E215" i="188"/>
  <c r="D215" i="188"/>
  <c r="C215" i="188"/>
  <c r="T214" i="188"/>
  <c r="R214" i="188"/>
  <c r="Q214" i="188"/>
  <c r="P214" i="188"/>
  <c r="O214" i="188"/>
  <c r="M214" i="188"/>
  <c r="H214" i="188"/>
  <c r="G214" i="188"/>
  <c r="F214" i="188"/>
  <c r="E214" i="188"/>
  <c r="D214" i="188"/>
  <c r="C214" i="188"/>
  <c r="T213" i="188"/>
  <c r="R213" i="188"/>
  <c r="Q213" i="188"/>
  <c r="P213" i="188"/>
  <c r="O213" i="188"/>
  <c r="M213" i="188"/>
  <c r="H213" i="188"/>
  <c r="G213" i="188"/>
  <c r="F213" i="188"/>
  <c r="E213" i="188"/>
  <c r="D213" i="188"/>
  <c r="C213" i="188"/>
  <c r="T212" i="188"/>
  <c r="R212" i="188"/>
  <c r="Q212" i="188"/>
  <c r="P212" i="188"/>
  <c r="O212" i="188"/>
  <c r="M212" i="188"/>
  <c r="H212" i="188"/>
  <c r="V212" i="188" s="1"/>
  <c r="G212" i="188"/>
  <c r="F212" i="188"/>
  <c r="E212" i="188"/>
  <c r="D212" i="188"/>
  <c r="C212" i="188"/>
  <c r="T211" i="188"/>
  <c r="R211" i="188"/>
  <c r="Q211" i="188"/>
  <c r="P211" i="188"/>
  <c r="O211" i="188"/>
  <c r="M211" i="188"/>
  <c r="H211" i="188"/>
  <c r="G211" i="188"/>
  <c r="F211" i="188"/>
  <c r="E211" i="188"/>
  <c r="D211" i="188"/>
  <c r="C211" i="188"/>
  <c r="T210" i="188"/>
  <c r="R210" i="188"/>
  <c r="Q210" i="188"/>
  <c r="P210" i="188"/>
  <c r="O210" i="188"/>
  <c r="M210" i="188"/>
  <c r="H210" i="188"/>
  <c r="G210" i="188"/>
  <c r="F210" i="188"/>
  <c r="E210" i="188"/>
  <c r="D210" i="188"/>
  <c r="C210" i="188"/>
  <c r="T209" i="188"/>
  <c r="R209" i="188"/>
  <c r="Q209" i="188"/>
  <c r="P209" i="188"/>
  <c r="O209" i="188"/>
  <c r="M209" i="188"/>
  <c r="H209" i="188"/>
  <c r="G209" i="188"/>
  <c r="F209" i="188"/>
  <c r="E209" i="188"/>
  <c r="D209" i="188"/>
  <c r="C209" i="188"/>
  <c r="A209" i="188"/>
  <c r="T208" i="188"/>
  <c r="R208" i="188"/>
  <c r="Q208" i="188"/>
  <c r="P208" i="188"/>
  <c r="O208" i="188"/>
  <c r="M208" i="188"/>
  <c r="H208" i="188"/>
  <c r="V208" i="188" s="1"/>
  <c r="G208" i="188"/>
  <c r="F208" i="188"/>
  <c r="E208" i="188"/>
  <c r="D208" i="188"/>
  <c r="C208" i="188"/>
  <c r="A208" i="188"/>
  <c r="T207" i="188"/>
  <c r="R207" i="188"/>
  <c r="Q207" i="188"/>
  <c r="P207" i="188"/>
  <c r="O207" i="188"/>
  <c r="M207" i="188"/>
  <c r="H207" i="188"/>
  <c r="G207" i="188"/>
  <c r="F207" i="188"/>
  <c r="E207" i="188"/>
  <c r="D207" i="188"/>
  <c r="C207" i="188"/>
  <c r="A207" i="188"/>
  <c r="T206" i="188"/>
  <c r="R206" i="188"/>
  <c r="Q206" i="188"/>
  <c r="P206" i="188"/>
  <c r="O206" i="188"/>
  <c r="M206" i="188"/>
  <c r="H206" i="188"/>
  <c r="G206" i="188"/>
  <c r="F206" i="188"/>
  <c r="E206" i="188"/>
  <c r="D206" i="188"/>
  <c r="C206" i="188"/>
  <c r="A206" i="188"/>
  <c r="T205" i="188"/>
  <c r="R205" i="188"/>
  <c r="Q205" i="188"/>
  <c r="P205" i="188"/>
  <c r="O205" i="188"/>
  <c r="M205" i="188"/>
  <c r="H205" i="188"/>
  <c r="G205" i="188"/>
  <c r="F205" i="188"/>
  <c r="E205" i="188"/>
  <c r="D205" i="188"/>
  <c r="C205" i="188"/>
  <c r="A205" i="188"/>
  <c r="T204" i="188"/>
  <c r="R204" i="188"/>
  <c r="Q204" i="188"/>
  <c r="P204" i="188"/>
  <c r="O204" i="188"/>
  <c r="M204" i="188"/>
  <c r="H204" i="188"/>
  <c r="V204" i="188" s="1"/>
  <c r="G204" i="188"/>
  <c r="F204" i="188"/>
  <c r="E204" i="188"/>
  <c r="D204" i="188"/>
  <c r="C204" i="188"/>
  <c r="A204" i="188"/>
  <c r="T203" i="188"/>
  <c r="R203" i="188"/>
  <c r="Q203" i="188"/>
  <c r="P203" i="188"/>
  <c r="O203" i="188"/>
  <c r="M203" i="188"/>
  <c r="H203" i="188"/>
  <c r="G203" i="188"/>
  <c r="F203" i="188"/>
  <c r="E203" i="188"/>
  <c r="D203" i="188"/>
  <c r="C203" i="188"/>
  <c r="A203" i="188"/>
  <c r="T202" i="188"/>
  <c r="R202" i="188"/>
  <c r="Q202" i="188"/>
  <c r="P202" i="188"/>
  <c r="O202" i="188"/>
  <c r="M202" i="188"/>
  <c r="H202" i="188"/>
  <c r="G202" i="188"/>
  <c r="F202" i="188"/>
  <c r="E202" i="188"/>
  <c r="D202" i="188"/>
  <c r="C202" i="188"/>
  <c r="A202" i="188"/>
  <c r="T201" i="188"/>
  <c r="R201" i="188"/>
  <c r="Q201" i="188"/>
  <c r="P201" i="188"/>
  <c r="O201" i="188"/>
  <c r="M201" i="188"/>
  <c r="H201" i="188"/>
  <c r="G201" i="188"/>
  <c r="F201" i="188"/>
  <c r="E201" i="188"/>
  <c r="D201" i="188"/>
  <c r="C201" i="188"/>
  <c r="A201" i="188"/>
  <c r="T200" i="188"/>
  <c r="R200" i="188"/>
  <c r="Q200" i="188"/>
  <c r="P200" i="188"/>
  <c r="O200" i="188"/>
  <c r="M200" i="188"/>
  <c r="H200" i="188"/>
  <c r="G200" i="188"/>
  <c r="F200" i="188"/>
  <c r="E200" i="188"/>
  <c r="D200" i="188"/>
  <c r="C200" i="188"/>
  <c r="A200" i="188"/>
  <c r="T199" i="188"/>
  <c r="R199" i="188"/>
  <c r="Q199" i="188"/>
  <c r="P199" i="188"/>
  <c r="O199" i="188"/>
  <c r="M199" i="188"/>
  <c r="H199" i="188"/>
  <c r="G199" i="188"/>
  <c r="F199" i="188"/>
  <c r="E199" i="188"/>
  <c r="D199" i="188"/>
  <c r="C199" i="188"/>
  <c r="A199" i="188"/>
  <c r="T198" i="188"/>
  <c r="R198" i="188"/>
  <c r="Q198" i="188"/>
  <c r="P198" i="188"/>
  <c r="O198" i="188"/>
  <c r="M198" i="188"/>
  <c r="H198" i="188"/>
  <c r="G198" i="188"/>
  <c r="F198" i="188"/>
  <c r="E198" i="188"/>
  <c r="D198" i="188"/>
  <c r="C198" i="188"/>
  <c r="A198" i="188"/>
  <c r="T197" i="188"/>
  <c r="R197" i="188"/>
  <c r="Q197" i="188"/>
  <c r="P197" i="188"/>
  <c r="O197" i="188"/>
  <c r="M197" i="188"/>
  <c r="H197" i="188"/>
  <c r="G197" i="188"/>
  <c r="F197" i="188"/>
  <c r="E197" i="188"/>
  <c r="D197" i="188"/>
  <c r="C197" i="188"/>
  <c r="A197" i="188"/>
  <c r="T196" i="188"/>
  <c r="R196" i="188"/>
  <c r="Q196" i="188"/>
  <c r="P196" i="188"/>
  <c r="O196" i="188"/>
  <c r="M196" i="188"/>
  <c r="H196" i="188"/>
  <c r="V196" i="188" s="1"/>
  <c r="G196" i="188"/>
  <c r="F196" i="188"/>
  <c r="E196" i="188"/>
  <c r="D196" i="188"/>
  <c r="C196" i="188"/>
  <c r="A196" i="188"/>
  <c r="T195" i="188"/>
  <c r="R195" i="188"/>
  <c r="Q195" i="188"/>
  <c r="P195" i="188"/>
  <c r="O195" i="188"/>
  <c r="M195" i="188"/>
  <c r="H195" i="188"/>
  <c r="G195" i="188"/>
  <c r="F195" i="188"/>
  <c r="E195" i="188"/>
  <c r="D195" i="188"/>
  <c r="C195" i="188"/>
  <c r="A195" i="188"/>
  <c r="T194" i="188"/>
  <c r="R194" i="188"/>
  <c r="Q194" i="188"/>
  <c r="P194" i="188"/>
  <c r="O194" i="188"/>
  <c r="M194" i="188"/>
  <c r="H194" i="188"/>
  <c r="G194" i="188"/>
  <c r="F194" i="188"/>
  <c r="E194" i="188"/>
  <c r="D194" i="188"/>
  <c r="C194" i="188"/>
  <c r="A194" i="188"/>
  <c r="T193" i="188"/>
  <c r="R193" i="188"/>
  <c r="Q193" i="188"/>
  <c r="P193" i="188"/>
  <c r="O193" i="188"/>
  <c r="M193" i="188"/>
  <c r="H193" i="188"/>
  <c r="G193" i="188"/>
  <c r="F193" i="188"/>
  <c r="E193" i="188"/>
  <c r="D193" i="188"/>
  <c r="C193" i="188"/>
  <c r="A193" i="188"/>
  <c r="T192" i="188"/>
  <c r="R192" i="188"/>
  <c r="Q192" i="188"/>
  <c r="P192" i="188"/>
  <c r="O192" i="188"/>
  <c r="M192" i="188"/>
  <c r="H192" i="188"/>
  <c r="V192" i="188" s="1"/>
  <c r="G192" i="188"/>
  <c r="F192" i="188"/>
  <c r="E192" i="188"/>
  <c r="D192" i="188"/>
  <c r="C192" i="188"/>
  <c r="A192" i="188"/>
  <c r="T191" i="188"/>
  <c r="R191" i="188"/>
  <c r="Q191" i="188"/>
  <c r="P191" i="188"/>
  <c r="O191" i="188"/>
  <c r="M191" i="188"/>
  <c r="H191" i="188"/>
  <c r="V191" i="188" s="1"/>
  <c r="G191" i="188"/>
  <c r="F191" i="188"/>
  <c r="E191" i="188"/>
  <c r="D191" i="188"/>
  <c r="C191" i="188"/>
  <c r="A191" i="188"/>
  <c r="T190" i="188"/>
  <c r="R190" i="188"/>
  <c r="Q190" i="188"/>
  <c r="P190" i="188"/>
  <c r="O190" i="188"/>
  <c r="M190" i="188"/>
  <c r="H190" i="188"/>
  <c r="G190" i="188"/>
  <c r="F190" i="188"/>
  <c r="E190" i="188"/>
  <c r="D190" i="188"/>
  <c r="C190" i="188"/>
  <c r="A190" i="188"/>
  <c r="T189" i="188"/>
  <c r="R189" i="188"/>
  <c r="Q189" i="188"/>
  <c r="P189" i="188"/>
  <c r="O189" i="188"/>
  <c r="M189" i="188"/>
  <c r="H189" i="188"/>
  <c r="G189" i="188"/>
  <c r="F189" i="188"/>
  <c r="E189" i="188"/>
  <c r="D189" i="188"/>
  <c r="C189" i="188"/>
  <c r="A189" i="188"/>
  <c r="T188" i="188"/>
  <c r="R188" i="188"/>
  <c r="Q188" i="188"/>
  <c r="P188" i="188"/>
  <c r="O188" i="188"/>
  <c r="M188" i="188"/>
  <c r="H188" i="188"/>
  <c r="V188" i="188" s="1"/>
  <c r="G188" i="188"/>
  <c r="F188" i="188"/>
  <c r="E188" i="188"/>
  <c r="D188" i="188"/>
  <c r="C188" i="188"/>
  <c r="A188" i="188"/>
  <c r="T187" i="188"/>
  <c r="R187" i="188"/>
  <c r="Q187" i="188"/>
  <c r="P187" i="188"/>
  <c r="O187" i="188"/>
  <c r="M187" i="188"/>
  <c r="H187" i="188"/>
  <c r="G187" i="188"/>
  <c r="F187" i="188"/>
  <c r="E187" i="188"/>
  <c r="D187" i="188"/>
  <c r="C187" i="188"/>
  <c r="A187" i="188"/>
  <c r="T186" i="188"/>
  <c r="R186" i="188"/>
  <c r="Q186" i="188"/>
  <c r="P186" i="188"/>
  <c r="O186" i="188"/>
  <c r="M186" i="188"/>
  <c r="H186" i="188"/>
  <c r="G186" i="188"/>
  <c r="F186" i="188"/>
  <c r="E186" i="188"/>
  <c r="D186" i="188"/>
  <c r="C186" i="188"/>
  <c r="A186" i="188"/>
  <c r="T185" i="188"/>
  <c r="R185" i="188"/>
  <c r="Q185" i="188"/>
  <c r="P185" i="188"/>
  <c r="O185" i="188"/>
  <c r="M185" i="188"/>
  <c r="H185" i="188"/>
  <c r="G185" i="188"/>
  <c r="F185" i="188"/>
  <c r="E185" i="188"/>
  <c r="D185" i="188"/>
  <c r="C185" i="188"/>
  <c r="A185" i="188"/>
  <c r="T184" i="188"/>
  <c r="R184" i="188"/>
  <c r="Q184" i="188"/>
  <c r="P184" i="188"/>
  <c r="O184" i="188"/>
  <c r="M184" i="188"/>
  <c r="H184" i="188"/>
  <c r="V184" i="188" s="1"/>
  <c r="G184" i="188"/>
  <c r="F184" i="188"/>
  <c r="E184" i="188"/>
  <c r="D184" i="188"/>
  <c r="C184" i="188"/>
  <c r="A184" i="188"/>
  <c r="T183" i="188"/>
  <c r="R183" i="188"/>
  <c r="Q183" i="188"/>
  <c r="P183" i="188"/>
  <c r="O183" i="188"/>
  <c r="M183" i="188"/>
  <c r="H183" i="188"/>
  <c r="G183" i="188"/>
  <c r="F183" i="188"/>
  <c r="E183" i="188"/>
  <c r="D183" i="188"/>
  <c r="C183" i="188"/>
  <c r="A183" i="188"/>
  <c r="T182" i="188"/>
  <c r="R182" i="188"/>
  <c r="Q182" i="188"/>
  <c r="P182" i="188"/>
  <c r="O182" i="188"/>
  <c r="M182" i="188"/>
  <c r="H182" i="188"/>
  <c r="G182" i="188"/>
  <c r="F182" i="188"/>
  <c r="E182" i="188"/>
  <c r="D182" i="188"/>
  <c r="C182" i="188"/>
  <c r="A182" i="188"/>
  <c r="T181" i="188"/>
  <c r="R181" i="188"/>
  <c r="Q181" i="188"/>
  <c r="P181" i="188"/>
  <c r="O181" i="188"/>
  <c r="M181" i="188"/>
  <c r="H181" i="188"/>
  <c r="G181" i="188"/>
  <c r="F181" i="188"/>
  <c r="E181" i="188"/>
  <c r="D181" i="188"/>
  <c r="C181" i="188"/>
  <c r="A181" i="188"/>
  <c r="T180" i="188"/>
  <c r="R180" i="188"/>
  <c r="Q180" i="188"/>
  <c r="P180" i="188"/>
  <c r="O180" i="188"/>
  <c r="M180" i="188"/>
  <c r="H180" i="188"/>
  <c r="V180" i="188" s="1"/>
  <c r="G180" i="188"/>
  <c r="F180" i="188"/>
  <c r="E180" i="188"/>
  <c r="D180" i="188"/>
  <c r="C180" i="188"/>
  <c r="A180" i="188"/>
  <c r="T179" i="188"/>
  <c r="R179" i="188"/>
  <c r="Q179" i="188"/>
  <c r="P179" i="188"/>
  <c r="O179" i="188"/>
  <c r="M179" i="188"/>
  <c r="H179" i="188"/>
  <c r="G179" i="188"/>
  <c r="F179" i="188"/>
  <c r="E179" i="188"/>
  <c r="D179" i="188"/>
  <c r="C179" i="188"/>
  <c r="A179" i="188"/>
  <c r="T178" i="188"/>
  <c r="R178" i="188"/>
  <c r="Q178" i="188"/>
  <c r="P178" i="188"/>
  <c r="O178" i="188"/>
  <c r="M178" i="188"/>
  <c r="H178" i="188"/>
  <c r="G178" i="188"/>
  <c r="F178" i="188"/>
  <c r="E178" i="188"/>
  <c r="D178" i="188"/>
  <c r="C178" i="188"/>
  <c r="A178" i="188"/>
  <c r="T177" i="188"/>
  <c r="R177" i="188"/>
  <c r="Q177" i="188"/>
  <c r="P177" i="188"/>
  <c r="O177" i="188"/>
  <c r="M177" i="188"/>
  <c r="H177" i="188"/>
  <c r="G177" i="188"/>
  <c r="F177" i="188"/>
  <c r="E177" i="188"/>
  <c r="D177" i="188"/>
  <c r="C177" i="188"/>
  <c r="A177" i="188"/>
  <c r="T176" i="188"/>
  <c r="R176" i="188"/>
  <c r="Q176" i="188"/>
  <c r="P176" i="188"/>
  <c r="O176" i="188"/>
  <c r="M176" i="188"/>
  <c r="H176" i="188"/>
  <c r="V176" i="188" s="1"/>
  <c r="G176" i="188"/>
  <c r="F176" i="188"/>
  <c r="E176" i="188"/>
  <c r="D176" i="188"/>
  <c r="C176" i="188"/>
  <c r="A176" i="188"/>
  <c r="T175" i="188"/>
  <c r="R175" i="188"/>
  <c r="Q175" i="188"/>
  <c r="P175" i="188"/>
  <c r="O175" i="188"/>
  <c r="M175" i="188"/>
  <c r="H175" i="188"/>
  <c r="G175" i="188"/>
  <c r="F175" i="188"/>
  <c r="E175" i="188"/>
  <c r="D175" i="188"/>
  <c r="C175" i="188"/>
  <c r="A175" i="188"/>
  <c r="T174" i="188"/>
  <c r="R174" i="188"/>
  <c r="Q174" i="188"/>
  <c r="P174" i="188"/>
  <c r="O174" i="188"/>
  <c r="M174" i="188"/>
  <c r="H174" i="188"/>
  <c r="G174" i="188"/>
  <c r="F174" i="188"/>
  <c r="E174" i="188"/>
  <c r="D174" i="188"/>
  <c r="C174" i="188"/>
  <c r="A174" i="188"/>
  <c r="T173" i="188"/>
  <c r="R173" i="188"/>
  <c r="Q173" i="188"/>
  <c r="P173" i="188"/>
  <c r="O173" i="188"/>
  <c r="M173" i="188"/>
  <c r="H173" i="188"/>
  <c r="G173" i="188"/>
  <c r="F173" i="188"/>
  <c r="E173" i="188"/>
  <c r="D173" i="188"/>
  <c r="C173" i="188"/>
  <c r="A173" i="188"/>
  <c r="T172" i="188"/>
  <c r="R172" i="188"/>
  <c r="Q172" i="188"/>
  <c r="P172" i="188"/>
  <c r="O172" i="188"/>
  <c r="M172" i="188"/>
  <c r="H172" i="188"/>
  <c r="V172" i="188" s="1"/>
  <c r="G172" i="188"/>
  <c r="F172" i="188"/>
  <c r="E172" i="188"/>
  <c r="D172" i="188"/>
  <c r="C172" i="188"/>
  <c r="A172" i="188"/>
  <c r="T171" i="188"/>
  <c r="R171" i="188"/>
  <c r="Q171" i="188"/>
  <c r="P171" i="188"/>
  <c r="O171" i="188"/>
  <c r="M171" i="188"/>
  <c r="H171" i="188"/>
  <c r="G171" i="188"/>
  <c r="F171" i="188"/>
  <c r="E171" i="188"/>
  <c r="D171" i="188"/>
  <c r="C171" i="188"/>
  <c r="A171" i="188"/>
  <c r="T170" i="188"/>
  <c r="R170" i="188"/>
  <c r="Q170" i="188"/>
  <c r="P170" i="188"/>
  <c r="O170" i="188"/>
  <c r="M170" i="188"/>
  <c r="H170" i="188"/>
  <c r="G170" i="188"/>
  <c r="F170" i="188"/>
  <c r="E170" i="188"/>
  <c r="D170" i="188"/>
  <c r="C170" i="188"/>
  <c r="A170" i="188"/>
  <c r="T169" i="188"/>
  <c r="R169" i="188"/>
  <c r="Q169" i="188"/>
  <c r="P169" i="188"/>
  <c r="O169" i="188"/>
  <c r="M169" i="188"/>
  <c r="H169" i="188"/>
  <c r="G169" i="188"/>
  <c r="F169" i="188"/>
  <c r="E169" i="188"/>
  <c r="D169" i="188"/>
  <c r="C169" i="188"/>
  <c r="A169" i="188"/>
  <c r="T168" i="188"/>
  <c r="R168" i="188"/>
  <c r="Q168" i="188"/>
  <c r="P168" i="188"/>
  <c r="O168" i="188"/>
  <c r="M168" i="188"/>
  <c r="H168" i="188"/>
  <c r="G168" i="188"/>
  <c r="F168" i="188"/>
  <c r="E168" i="188"/>
  <c r="D168" i="188"/>
  <c r="C168" i="188"/>
  <c r="A168" i="188"/>
  <c r="T167" i="188"/>
  <c r="R167" i="188"/>
  <c r="Q167" i="188"/>
  <c r="P167" i="188"/>
  <c r="O167" i="188"/>
  <c r="M167" i="188"/>
  <c r="H167" i="188"/>
  <c r="G167" i="188"/>
  <c r="F167" i="188"/>
  <c r="E167" i="188"/>
  <c r="D167" i="188"/>
  <c r="C167" i="188"/>
  <c r="A167" i="188"/>
  <c r="T166" i="188"/>
  <c r="R166" i="188"/>
  <c r="Q166" i="188"/>
  <c r="P166" i="188"/>
  <c r="O166" i="188"/>
  <c r="M166" i="188"/>
  <c r="H166" i="188"/>
  <c r="G166" i="188"/>
  <c r="F166" i="188"/>
  <c r="E166" i="188"/>
  <c r="D166" i="188"/>
  <c r="C166" i="188"/>
  <c r="A166" i="188"/>
  <c r="T165" i="188"/>
  <c r="R165" i="188"/>
  <c r="Q165" i="188"/>
  <c r="P165" i="188"/>
  <c r="O165" i="188"/>
  <c r="M165" i="188"/>
  <c r="H165" i="188"/>
  <c r="G165" i="188"/>
  <c r="F165" i="188"/>
  <c r="E165" i="188"/>
  <c r="D165" i="188"/>
  <c r="C165" i="188"/>
  <c r="A165" i="188"/>
  <c r="T164" i="188"/>
  <c r="R164" i="188"/>
  <c r="Q164" i="188"/>
  <c r="P164" i="188"/>
  <c r="O164" i="188"/>
  <c r="M164" i="188"/>
  <c r="H164" i="188"/>
  <c r="G164" i="188"/>
  <c r="F164" i="188"/>
  <c r="E164" i="188"/>
  <c r="D164" i="188"/>
  <c r="C164" i="188"/>
  <c r="A164" i="188"/>
  <c r="T163" i="188"/>
  <c r="R163" i="188"/>
  <c r="Q163" i="188"/>
  <c r="P163" i="188"/>
  <c r="O163" i="188"/>
  <c r="M163" i="188"/>
  <c r="H163" i="188"/>
  <c r="G163" i="188"/>
  <c r="F163" i="188"/>
  <c r="E163" i="188"/>
  <c r="D163" i="188"/>
  <c r="C163" i="188"/>
  <c r="A163" i="188"/>
  <c r="T162" i="188"/>
  <c r="R162" i="188"/>
  <c r="Q162" i="188"/>
  <c r="P162" i="188"/>
  <c r="O162" i="188"/>
  <c r="M162" i="188"/>
  <c r="H162" i="188"/>
  <c r="G162" i="188"/>
  <c r="F162" i="188"/>
  <c r="E162" i="188"/>
  <c r="D162" i="188"/>
  <c r="C162" i="188"/>
  <c r="A162" i="188"/>
  <c r="T161" i="188"/>
  <c r="R161" i="188"/>
  <c r="Q161" i="188"/>
  <c r="P161" i="188"/>
  <c r="O161" i="188"/>
  <c r="M161" i="188"/>
  <c r="H161" i="188"/>
  <c r="G161" i="188"/>
  <c r="F161" i="188"/>
  <c r="E161" i="188"/>
  <c r="D161" i="188"/>
  <c r="C161" i="188"/>
  <c r="A161" i="188"/>
  <c r="T160" i="188"/>
  <c r="R160" i="188"/>
  <c r="Q160" i="188"/>
  <c r="P160" i="188"/>
  <c r="O160" i="188"/>
  <c r="M160" i="188"/>
  <c r="H160" i="188"/>
  <c r="G160" i="188"/>
  <c r="F160" i="188"/>
  <c r="E160" i="188"/>
  <c r="D160" i="188"/>
  <c r="C160" i="188"/>
  <c r="A160" i="188"/>
  <c r="T159" i="188"/>
  <c r="R159" i="188"/>
  <c r="Q159" i="188"/>
  <c r="P159" i="188"/>
  <c r="O159" i="188"/>
  <c r="M159" i="188"/>
  <c r="H159" i="188"/>
  <c r="G159" i="188"/>
  <c r="F159" i="188"/>
  <c r="E159" i="188"/>
  <c r="D159" i="188"/>
  <c r="C159" i="188"/>
  <c r="A159" i="188"/>
  <c r="T158" i="188"/>
  <c r="R158" i="188"/>
  <c r="Q158" i="188"/>
  <c r="P158" i="188"/>
  <c r="O158" i="188"/>
  <c r="M158" i="188"/>
  <c r="H158" i="188"/>
  <c r="G158" i="188"/>
  <c r="F158" i="188"/>
  <c r="E158" i="188"/>
  <c r="D158" i="188"/>
  <c r="C158" i="188"/>
  <c r="A158" i="188"/>
  <c r="T157" i="188"/>
  <c r="R157" i="188"/>
  <c r="Q157" i="188"/>
  <c r="P157" i="188"/>
  <c r="O157" i="188"/>
  <c r="M157" i="188"/>
  <c r="H157" i="188"/>
  <c r="G157" i="188"/>
  <c r="F157" i="188"/>
  <c r="E157" i="188"/>
  <c r="D157" i="188"/>
  <c r="C157" i="188"/>
  <c r="A157" i="188"/>
  <c r="T156" i="188"/>
  <c r="R156" i="188"/>
  <c r="Q156" i="188"/>
  <c r="P156" i="188"/>
  <c r="O156" i="188"/>
  <c r="M156" i="188"/>
  <c r="H156" i="188"/>
  <c r="G156" i="188"/>
  <c r="F156" i="188"/>
  <c r="E156" i="188"/>
  <c r="D156" i="188"/>
  <c r="C156" i="188"/>
  <c r="A156" i="188"/>
  <c r="T155" i="188"/>
  <c r="R155" i="188"/>
  <c r="Q155" i="188"/>
  <c r="P155" i="188"/>
  <c r="O155" i="188"/>
  <c r="M155" i="188"/>
  <c r="H155" i="188"/>
  <c r="G155" i="188"/>
  <c r="F155" i="188"/>
  <c r="E155" i="188"/>
  <c r="D155" i="188"/>
  <c r="C155" i="188"/>
  <c r="A155" i="188"/>
  <c r="T154" i="188"/>
  <c r="R154" i="188"/>
  <c r="Q154" i="188"/>
  <c r="P154" i="188"/>
  <c r="O154" i="188"/>
  <c r="M154" i="188"/>
  <c r="H154" i="188"/>
  <c r="G154" i="188"/>
  <c r="F154" i="188"/>
  <c r="E154" i="188"/>
  <c r="D154" i="188"/>
  <c r="C154" i="188"/>
  <c r="A154" i="188"/>
  <c r="T153" i="188"/>
  <c r="R153" i="188"/>
  <c r="Q153" i="188"/>
  <c r="P153" i="188"/>
  <c r="O153" i="188"/>
  <c r="M153" i="188"/>
  <c r="H153" i="188"/>
  <c r="G153" i="188"/>
  <c r="F153" i="188"/>
  <c r="E153" i="188"/>
  <c r="D153" i="188"/>
  <c r="C153" i="188"/>
  <c r="A153" i="188"/>
  <c r="T152" i="188"/>
  <c r="R152" i="188"/>
  <c r="Q152" i="188"/>
  <c r="P152" i="188"/>
  <c r="O152" i="188"/>
  <c r="M152" i="188"/>
  <c r="H152" i="188"/>
  <c r="G152" i="188"/>
  <c r="F152" i="188"/>
  <c r="E152" i="188"/>
  <c r="D152" i="188"/>
  <c r="C152" i="188"/>
  <c r="A152" i="188"/>
  <c r="T151" i="188"/>
  <c r="R151" i="188"/>
  <c r="Q151" i="188"/>
  <c r="P151" i="188"/>
  <c r="O151" i="188"/>
  <c r="M151" i="188"/>
  <c r="H151" i="188"/>
  <c r="G151" i="188"/>
  <c r="F151" i="188"/>
  <c r="E151" i="188"/>
  <c r="D151" i="188"/>
  <c r="C151" i="188"/>
  <c r="A151" i="188"/>
  <c r="T150" i="188"/>
  <c r="R150" i="188"/>
  <c r="Q150" i="188"/>
  <c r="P150" i="188"/>
  <c r="O150" i="188"/>
  <c r="M150" i="188"/>
  <c r="H150" i="188"/>
  <c r="G150" i="188"/>
  <c r="F150" i="188"/>
  <c r="E150" i="188"/>
  <c r="D150" i="188"/>
  <c r="C150" i="188"/>
  <c r="A150" i="188"/>
  <c r="T149" i="188"/>
  <c r="R149" i="188"/>
  <c r="Q149" i="188"/>
  <c r="P149" i="188"/>
  <c r="O149" i="188"/>
  <c r="M149" i="188"/>
  <c r="H149" i="188"/>
  <c r="G149" i="188"/>
  <c r="F149" i="188"/>
  <c r="E149" i="188"/>
  <c r="D149" i="188"/>
  <c r="C149" i="188"/>
  <c r="A149" i="188"/>
  <c r="T148" i="188"/>
  <c r="R148" i="188"/>
  <c r="Q148" i="188"/>
  <c r="P148" i="188"/>
  <c r="O148" i="188"/>
  <c r="M148" i="188"/>
  <c r="H148" i="188"/>
  <c r="G148" i="188"/>
  <c r="F148" i="188"/>
  <c r="E148" i="188"/>
  <c r="D148" i="188"/>
  <c r="C148" i="188"/>
  <c r="A148" i="188"/>
  <c r="T147" i="188"/>
  <c r="R147" i="188"/>
  <c r="Q147" i="188"/>
  <c r="P147" i="188"/>
  <c r="O147" i="188"/>
  <c r="M147" i="188"/>
  <c r="H147" i="188"/>
  <c r="G147" i="188"/>
  <c r="F147" i="188"/>
  <c r="E147" i="188"/>
  <c r="D147" i="188"/>
  <c r="C147" i="188"/>
  <c r="A147" i="188"/>
  <c r="T146" i="188"/>
  <c r="R146" i="188"/>
  <c r="Q146" i="188"/>
  <c r="P146" i="188"/>
  <c r="O146" i="188"/>
  <c r="M146" i="188"/>
  <c r="H146" i="188"/>
  <c r="G146" i="188"/>
  <c r="F146" i="188"/>
  <c r="E146" i="188"/>
  <c r="D146" i="188"/>
  <c r="C146" i="188"/>
  <c r="A146" i="188"/>
  <c r="T145" i="188"/>
  <c r="R145" i="188"/>
  <c r="Q145" i="188"/>
  <c r="P145" i="188"/>
  <c r="O145" i="188"/>
  <c r="M145" i="188"/>
  <c r="H145" i="188"/>
  <c r="G145" i="188"/>
  <c r="F145" i="188"/>
  <c r="E145" i="188"/>
  <c r="D145" i="188"/>
  <c r="C145" i="188"/>
  <c r="A145" i="188"/>
  <c r="T144" i="188"/>
  <c r="R144" i="188"/>
  <c r="Q144" i="188"/>
  <c r="P144" i="188"/>
  <c r="O144" i="188"/>
  <c r="M144" i="188"/>
  <c r="H144" i="188"/>
  <c r="G144" i="188"/>
  <c r="F144" i="188"/>
  <c r="E144" i="188"/>
  <c r="D144" i="188"/>
  <c r="C144" i="188"/>
  <c r="A144" i="188"/>
  <c r="T143" i="188"/>
  <c r="R143" i="188"/>
  <c r="Q143" i="188"/>
  <c r="P143" i="188"/>
  <c r="O143" i="188"/>
  <c r="M143" i="188"/>
  <c r="H143" i="188"/>
  <c r="G143" i="188"/>
  <c r="F143" i="188"/>
  <c r="E143" i="188"/>
  <c r="D143" i="188"/>
  <c r="C143" i="188"/>
  <c r="A143" i="188"/>
  <c r="T142" i="188"/>
  <c r="R142" i="188"/>
  <c r="Q142" i="188"/>
  <c r="P142" i="188"/>
  <c r="O142" i="188"/>
  <c r="M142" i="188"/>
  <c r="H142" i="188"/>
  <c r="G142" i="188"/>
  <c r="F142" i="188"/>
  <c r="E142" i="188"/>
  <c r="D142" i="188"/>
  <c r="C142" i="188"/>
  <c r="A142" i="188"/>
  <c r="T141" i="188"/>
  <c r="R141" i="188"/>
  <c r="Q141" i="188"/>
  <c r="P141" i="188"/>
  <c r="O141" i="188"/>
  <c r="M141" i="188"/>
  <c r="H141" i="188"/>
  <c r="G141" i="188"/>
  <c r="F141" i="188"/>
  <c r="E141" i="188"/>
  <c r="D141" i="188"/>
  <c r="C141" i="188"/>
  <c r="A141" i="188"/>
  <c r="T140" i="188"/>
  <c r="R140" i="188"/>
  <c r="Q140" i="188"/>
  <c r="P140" i="188"/>
  <c r="O140" i="188"/>
  <c r="M140" i="188"/>
  <c r="H140" i="188"/>
  <c r="G140" i="188"/>
  <c r="F140" i="188"/>
  <c r="E140" i="188"/>
  <c r="D140" i="188"/>
  <c r="C140" i="188"/>
  <c r="A140" i="188"/>
  <c r="T139" i="188"/>
  <c r="R139" i="188"/>
  <c r="Q139" i="188"/>
  <c r="P139" i="188"/>
  <c r="O139" i="188"/>
  <c r="M139" i="188"/>
  <c r="H139" i="188"/>
  <c r="G139" i="188"/>
  <c r="F139" i="188"/>
  <c r="E139" i="188"/>
  <c r="D139" i="188"/>
  <c r="C139" i="188"/>
  <c r="A139" i="188"/>
  <c r="T138" i="188"/>
  <c r="R138" i="188"/>
  <c r="Q138" i="188"/>
  <c r="P138" i="188"/>
  <c r="O138" i="188"/>
  <c r="M138" i="188"/>
  <c r="H138" i="188"/>
  <c r="G138" i="188"/>
  <c r="F138" i="188"/>
  <c r="E138" i="188"/>
  <c r="D138" i="188"/>
  <c r="C138" i="188"/>
  <c r="A138" i="188"/>
  <c r="T137" i="188"/>
  <c r="R137" i="188"/>
  <c r="Q137" i="188"/>
  <c r="P137" i="188"/>
  <c r="O137" i="188"/>
  <c r="M137" i="188"/>
  <c r="H137" i="188"/>
  <c r="G137" i="188"/>
  <c r="F137" i="188"/>
  <c r="E137" i="188"/>
  <c r="D137" i="188"/>
  <c r="C137" i="188"/>
  <c r="A137" i="188"/>
  <c r="T136" i="188"/>
  <c r="R136" i="188"/>
  <c r="Q136" i="188"/>
  <c r="P136" i="188"/>
  <c r="O136" i="188"/>
  <c r="M136" i="188"/>
  <c r="H136" i="188"/>
  <c r="G136" i="188"/>
  <c r="F136" i="188"/>
  <c r="E136" i="188"/>
  <c r="D136" i="188"/>
  <c r="C136" i="188"/>
  <c r="A136" i="188"/>
  <c r="T135" i="188"/>
  <c r="R135" i="188"/>
  <c r="Q135" i="188"/>
  <c r="P135" i="188"/>
  <c r="O135" i="188"/>
  <c r="M135" i="188"/>
  <c r="H135" i="188"/>
  <c r="G135" i="188"/>
  <c r="F135" i="188"/>
  <c r="E135" i="188"/>
  <c r="D135" i="188"/>
  <c r="C135" i="188"/>
  <c r="A135" i="188"/>
  <c r="T134" i="188"/>
  <c r="R134" i="188"/>
  <c r="Q134" i="188"/>
  <c r="P134" i="188"/>
  <c r="O134" i="188"/>
  <c r="M134" i="188"/>
  <c r="H134" i="188"/>
  <c r="G134" i="188"/>
  <c r="F134" i="188"/>
  <c r="E134" i="188"/>
  <c r="D134" i="188"/>
  <c r="C134" i="188"/>
  <c r="A134" i="188"/>
  <c r="T133" i="188"/>
  <c r="R133" i="188"/>
  <c r="Q133" i="188"/>
  <c r="P133" i="188"/>
  <c r="O133" i="188"/>
  <c r="M133" i="188"/>
  <c r="H133" i="188"/>
  <c r="G133" i="188"/>
  <c r="F133" i="188"/>
  <c r="E133" i="188"/>
  <c r="D133" i="188"/>
  <c r="C133" i="188"/>
  <c r="A133" i="188"/>
  <c r="T132" i="188"/>
  <c r="R132" i="188"/>
  <c r="Q132" i="188"/>
  <c r="P132" i="188"/>
  <c r="O132" i="188"/>
  <c r="M132" i="188"/>
  <c r="H132" i="188"/>
  <c r="G132" i="188"/>
  <c r="F132" i="188"/>
  <c r="E132" i="188"/>
  <c r="D132" i="188"/>
  <c r="C132" i="188"/>
  <c r="A132" i="188"/>
  <c r="T131" i="188"/>
  <c r="R131" i="188"/>
  <c r="Q131" i="188"/>
  <c r="P131" i="188"/>
  <c r="O131" i="188"/>
  <c r="M131" i="188"/>
  <c r="H131" i="188"/>
  <c r="G131" i="188"/>
  <c r="F131" i="188"/>
  <c r="E131" i="188"/>
  <c r="D131" i="188"/>
  <c r="C131" i="188"/>
  <c r="A131" i="188"/>
  <c r="T130" i="188"/>
  <c r="R130" i="188"/>
  <c r="Q130" i="188"/>
  <c r="P130" i="188"/>
  <c r="O130" i="188"/>
  <c r="M130" i="188"/>
  <c r="H130" i="188"/>
  <c r="G130" i="188"/>
  <c r="F130" i="188"/>
  <c r="E130" i="188"/>
  <c r="D130" i="188"/>
  <c r="C130" i="188"/>
  <c r="A130" i="188"/>
  <c r="T129" i="188"/>
  <c r="R129" i="188"/>
  <c r="Q129" i="188"/>
  <c r="P129" i="188"/>
  <c r="O129" i="188"/>
  <c r="M129" i="188"/>
  <c r="H129" i="188"/>
  <c r="G129" i="188"/>
  <c r="F129" i="188"/>
  <c r="E129" i="188"/>
  <c r="D129" i="188"/>
  <c r="C129" i="188"/>
  <c r="A129" i="188"/>
  <c r="T128" i="188"/>
  <c r="R128" i="188"/>
  <c r="Q128" i="188"/>
  <c r="P128" i="188"/>
  <c r="O128" i="188"/>
  <c r="M128" i="188"/>
  <c r="H128" i="188"/>
  <c r="G128" i="188"/>
  <c r="F128" i="188"/>
  <c r="E128" i="188"/>
  <c r="D128" i="188"/>
  <c r="C128" i="188"/>
  <c r="A128" i="188"/>
  <c r="T127" i="188"/>
  <c r="R127" i="188"/>
  <c r="Q127" i="188"/>
  <c r="P127" i="188"/>
  <c r="O127" i="188"/>
  <c r="M127" i="188"/>
  <c r="H127" i="188"/>
  <c r="G127" i="188"/>
  <c r="F127" i="188"/>
  <c r="E127" i="188"/>
  <c r="D127" i="188"/>
  <c r="C127" i="188"/>
  <c r="A127" i="188"/>
  <c r="T126" i="188"/>
  <c r="R126" i="188"/>
  <c r="Q126" i="188"/>
  <c r="P126" i="188"/>
  <c r="O126" i="188"/>
  <c r="M126" i="188"/>
  <c r="H126" i="188"/>
  <c r="G126" i="188"/>
  <c r="F126" i="188"/>
  <c r="E126" i="188"/>
  <c r="D126" i="188"/>
  <c r="C126" i="188"/>
  <c r="A126" i="188"/>
  <c r="T125" i="188"/>
  <c r="R125" i="188"/>
  <c r="Q125" i="188"/>
  <c r="P125" i="188"/>
  <c r="O125" i="188"/>
  <c r="M125" i="188"/>
  <c r="H125" i="188"/>
  <c r="G125" i="188"/>
  <c r="F125" i="188"/>
  <c r="E125" i="188"/>
  <c r="D125" i="188"/>
  <c r="C125" i="188"/>
  <c r="A125" i="188"/>
  <c r="T124" i="188"/>
  <c r="R124" i="188"/>
  <c r="Q124" i="188"/>
  <c r="P124" i="188"/>
  <c r="O124" i="188"/>
  <c r="M124" i="188"/>
  <c r="H124" i="188"/>
  <c r="G124" i="188"/>
  <c r="F124" i="188"/>
  <c r="E124" i="188"/>
  <c r="D124" i="188"/>
  <c r="C124" i="188"/>
  <c r="A124" i="188"/>
  <c r="T123" i="188"/>
  <c r="R123" i="188"/>
  <c r="Q123" i="188"/>
  <c r="P123" i="188"/>
  <c r="O123" i="188"/>
  <c r="M123" i="188"/>
  <c r="H123" i="188"/>
  <c r="G123" i="188"/>
  <c r="F123" i="188"/>
  <c r="E123" i="188"/>
  <c r="D123" i="188"/>
  <c r="C123" i="188"/>
  <c r="A123" i="188"/>
  <c r="T122" i="188"/>
  <c r="R122" i="188"/>
  <c r="Q122" i="188"/>
  <c r="P122" i="188"/>
  <c r="O122" i="188"/>
  <c r="M122" i="188"/>
  <c r="H122" i="188"/>
  <c r="G122" i="188"/>
  <c r="F122" i="188"/>
  <c r="E122" i="188"/>
  <c r="D122" i="188"/>
  <c r="C122" i="188"/>
  <c r="A122" i="188"/>
  <c r="T121" i="188"/>
  <c r="R121" i="188"/>
  <c r="Q121" i="188"/>
  <c r="P121" i="188"/>
  <c r="O121" i="188"/>
  <c r="M121" i="188"/>
  <c r="H121" i="188"/>
  <c r="G121" i="188"/>
  <c r="F121" i="188"/>
  <c r="E121" i="188"/>
  <c r="D121" i="188"/>
  <c r="C121" i="188"/>
  <c r="A121" i="188"/>
  <c r="T120" i="188"/>
  <c r="R120" i="188"/>
  <c r="Q120" i="188"/>
  <c r="P120" i="188"/>
  <c r="O120" i="188"/>
  <c r="M120" i="188"/>
  <c r="H120" i="188"/>
  <c r="G120" i="188"/>
  <c r="F120" i="188"/>
  <c r="E120" i="188"/>
  <c r="D120" i="188"/>
  <c r="C120" i="188"/>
  <c r="A120" i="188"/>
  <c r="T119" i="188"/>
  <c r="R119" i="188"/>
  <c r="Q119" i="188"/>
  <c r="P119" i="188"/>
  <c r="O119" i="188"/>
  <c r="M119" i="188"/>
  <c r="H119" i="188"/>
  <c r="G119" i="188"/>
  <c r="F119" i="188"/>
  <c r="E119" i="188"/>
  <c r="D119" i="188"/>
  <c r="C119" i="188"/>
  <c r="A119" i="188"/>
  <c r="T118" i="188"/>
  <c r="R118" i="188"/>
  <c r="Q118" i="188"/>
  <c r="P118" i="188"/>
  <c r="O118" i="188"/>
  <c r="M118" i="188"/>
  <c r="H118" i="188"/>
  <c r="G118" i="188"/>
  <c r="F118" i="188"/>
  <c r="E118" i="188"/>
  <c r="D118" i="188"/>
  <c r="C118" i="188"/>
  <c r="A118" i="188"/>
  <c r="T117" i="188"/>
  <c r="R117" i="188"/>
  <c r="Q117" i="188"/>
  <c r="P117" i="188"/>
  <c r="O117" i="188"/>
  <c r="M117" i="188"/>
  <c r="H117" i="188"/>
  <c r="G117" i="188"/>
  <c r="F117" i="188"/>
  <c r="E117" i="188"/>
  <c r="D117" i="188"/>
  <c r="C117" i="188"/>
  <c r="A117" i="188"/>
  <c r="T116" i="188"/>
  <c r="R116" i="188"/>
  <c r="Q116" i="188"/>
  <c r="P116" i="188"/>
  <c r="O116" i="188"/>
  <c r="M116" i="188"/>
  <c r="H116" i="188"/>
  <c r="G116" i="188"/>
  <c r="F116" i="188"/>
  <c r="E116" i="188"/>
  <c r="D116" i="188"/>
  <c r="C116" i="188"/>
  <c r="A116" i="188"/>
  <c r="T115" i="188"/>
  <c r="R115" i="188"/>
  <c r="Q115" i="188"/>
  <c r="P115" i="188"/>
  <c r="O115" i="188"/>
  <c r="M115" i="188"/>
  <c r="H115" i="188"/>
  <c r="G115" i="188"/>
  <c r="F115" i="188"/>
  <c r="E115" i="188"/>
  <c r="D115" i="188"/>
  <c r="C115" i="188"/>
  <c r="A115" i="188"/>
  <c r="T114" i="188"/>
  <c r="R114" i="188"/>
  <c r="Q114" i="188"/>
  <c r="P114" i="188"/>
  <c r="O114" i="188"/>
  <c r="M114" i="188"/>
  <c r="H114" i="188"/>
  <c r="G114" i="188"/>
  <c r="F114" i="188"/>
  <c r="E114" i="188"/>
  <c r="D114" i="188"/>
  <c r="C114" i="188"/>
  <c r="A114" i="188"/>
  <c r="T113" i="188"/>
  <c r="R113" i="188"/>
  <c r="Q113" i="188"/>
  <c r="P113" i="188"/>
  <c r="O113" i="188"/>
  <c r="M113" i="188"/>
  <c r="H113" i="188"/>
  <c r="G113" i="188"/>
  <c r="F113" i="188"/>
  <c r="E113" i="188"/>
  <c r="D113" i="188"/>
  <c r="C113" i="188"/>
  <c r="A113" i="188"/>
  <c r="T112" i="188"/>
  <c r="R112" i="188"/>
  <c r="Q112" i="188"/>
  <c r="P112" i="188"/>
  <c r="O112" i="188"/>
  <c r="M112" i="188"/>
  <c r="H112" i="188"/>
  <c r="G112" i="188"/>
  <c r="F112" i="188"/>
  <c r="E112" i="188"/>
  <c r="D112" i="188"/>
  <c r="C112" i="188"/>
  <c r="A112" i="188"/>
  <c r="T111" i="188"/>
  <c r="R111" i="188"/>
  <c r="Q111" i="188"/>
  <c r="P111" i="188"/>
  <c r="O111" i="188"/>
  <c r="M111" i="188"/>
  <c r="H111" i="188"/>
  <c r="G111" i="188"/>
  <c r="F111" i="188"/>
  <c r="E111" i="188"/>
  <c r="D111" i="188"/>
  <c r="C111" i="188"/>
  <c r="A111" i="188"/>
  <c r="T110" i="188"/>
  <c r="R110" i="188"/>
  <c r="Q110" i="188"/>
  <c r="P110" i="188"/>
  <c r="O110" i="188"/>
  <c r="M110" i="188"/>
  <c r="H110" i="188"/>
  <c r="G110" i="188"/>
  <c r="F110" i="188"/>
  <c r="E110" i="188"/>
  <c r="D110" i="188"/>
  <c r="C110" i="188"/>
  <c r="A110" i="188"/>
  <c r="T109" i="188"/>
  <c r="R109" i="188"/>
  <c r="Q109" i="188"/>
  <c r="P109" i="188"/>
  <c r="O109" i="188"/>
  <c r="M109" i="188"/>
  <c r="H109" i="188"/>
  <c r="G109" i="188"/>
  <c r="F109" i="188"/>
  <c r="E109" i="188"/>
  <c r="D109" i="188"/>
  <c r="C109" i="188"/>
  <c r="A109" i="188"/>
  <c r="T108" i="188"/>
  <c r="R108" i="188"/>
  <c r="Q108" i="188"/>
  <c r="P108" i="188"/>
  <c r="O108" i="188"/>
  <c r="M108" i="188"/>
  <c r="H108" i="188"/>
  <c r="G108" i="188"/>
  <c r="F108" i="188"/>
  <c r="E108" i="188"/>
  <c r="D108" i="188"/>
  <c r="C108" i="188"/>
  <c r="A108" i="188"/>
  <c r="T107" i="188"/>
  <c r="R107" i="188"/>
  <c r="Q107" i="188"/>
  <c r="P107" i="188"/>
  <c r="O107" i="188"/>
  <c r="M107" i="188"/>
  <c r="H107" i="188"/>
  <c r="G107" i="188"/>
  <c r="F107" i="188"/>
  <c r="E107" i="188"/>
  <c r="D107" i="188"/>
  <c r="C107" i="188"/>
  <c r="A107" i="188"/>
  <c r="T106" i="188"/>
  <c r="R106" i="188"/>
  <c r="Q106" i="188"/>
  <c r="P106" i="188"/>
  <c r="O106" i="188"/>
  <c r="M106" i="188"/>
  <c r="H106" i="188"/>
  <c r="G106" i="188"/>
  <c r="F106" i="188"/>
  <c r="E106" i="188"/>
  <c r="D106" i="188"/>
  <c r="C106" i="188"/>
  <c r="A106" i="188"/>
  <c r="T105" i="188"/>
  <c r="R105" i="188"/>
  <c r="Q105" i="188"/>
  <c r="P105" i="188"/>
  <c r="O105" i="188"/>
  <c r="M105" i="188"/>
  <c r="H105" i="188"/>
  <c r="G105" i="188"/>
  <c r="F105" i="188"/>
  <c r="E105" i="188"/>
  <c r="D105" i="188"/>
  <c r="C105" i="188"/>
  <c r="A105" i="188"/>
  <c r="T104" i="188"/>
  <c r="R104" i="188"/>
  <c r="Q104" i="188"/>
  <c r="P104" i="188"/>
  <c r="O104" i="188"/>
  <c r="M104" i="188"/>
  <c r="H104" i="188"/>
  <c r="G104" i="188"/>
  <c r="F104" i="188"/>
  <c r="E104" i="188"/>
  <c r="D104" i="188"/>
  <c r="C104" i="188"/>
  <c r="A104" i="188"/>
  <c r="T103" i="188"/>
  <c r="R103" i="188"/>
  <c r="Q103" i="188"/>
  <c r="P103" i="188"/>
  <c r="O103" i="188"/>
  <c r="M103" i="188"/>
  <c r="H103" i="188"/>
  <c r="G103" i="188"/>
  <c r="F103" i="188"/>
  <c r="E103" i="188"/>
  <c r="D103" i="188"/>
  <c r="C103" i="188"/>
  <c r="A103" i="188"/>
  <c r="T102" i="188"/>
  <c r="R102" i="188"/>
  <c r="Q102" i="188"/>
  <c r="P102" i="188"/>
  <c r="O102" i="188"/>
  <c r="M102" i="188"/>
  <c r="H102" i="188"/>
  <c r="V102" i="188" s="1"/>
  <c r="G102" i="188"/>
  <c r="F102" i="188"/>
  <c r="E102" i="188"/>
  <c r="D102" i="188"/>
  <c r="C102" i="188"/>
  <c r="A102" i="188"/>
  <c r="T101" i="188"/>
  <c r="R101" i="188"/>
  <c r="Q101" i="188"/>
  <c r="P101" i="188"/>
  <c r="O101" i="188"/>
  <c r="M101" i="188"/>
  <c r="H101" i="188"/>
  <c r="G101" i="188"/>
  <c r="F101" i="188"/>
  <c r="E101" i="188"/>
  <c r="D101" i="188"/>
  <c r="C101" i="188"/>
  <c r="A101" i="188"/>
  <c r="T100" i="188"/>
  <c r="R100" i="188"/>
  <c r="Q100" i="188"/>
  <c r="P100" i="188"/>
  <c r="O100" i="188"/>
  <c r="M100" i="188"/>
  <c r="H100" i="188"/>
  <c r="G100" i="188"/>
  <c r="F100" i="188"/>
  <c r="E100" i="188"/>
  <c r="D100" i="188"/>
  <c r="C100" i="188"/>
  <c r="A100" i="188"/>
  <c r="T99" i="188"/>
  <c r="R99" i="188"/>
  <c r="Q99" i="188"/>
  <c r="P99" i="188"/>
  <c r="O99" i="188"/>
  <c r="M99" i="188"/>
  <c r="H99" i="188"/>
  <c r="G99" i="188"/>
  <c r="F99" i="188"/>
  <c r="E99" i="188"/>
  <c r="D99" i="188"/>
  <c r="C99" i="188"/>
  <c r="A99" i="188"/>
  <c r="T98" i="188"/>
  <c r="R98" i="188"/>
  <c r="Q98" i="188"/>
  <c r="P98" i="188"/>
  <c r="O98" i="188"/>
  <c r="M98" i="188"/>
  <c r="H98" i="188"/>
  <c r="G98" i="188"/>
  <c r="F98" i="188"/>
  <c r="E98" i="188"/>
  <c r="D98" i="188"/>
  <c r="C98" i="188"/>
  <c r="A98" i="188"/>
  <c r="T97" i="188"/>
  <c r="R97" i="188"/>
  <c r="Q97" i="188"/>
  <c r="P97" i="188"/>
  <c r="O97" i="188"/>
  <c r="M97" i="188"/>
  <c r="H97" i="188"/>
  <c r="G97" i="188"/>
  <c r="F97" i="188"/>
  <c r="E97" i="188"/>
  <c r="D97" i="188"/>
  <c r="C97" i="188"/>
  <c r="A97" i="188"/>
  <c r="T96" i="188"/>
  <c r="R96" i="188"/>
  <c r="Q96" i="188"/>
  <c r="P96" i="188"/>
  <c r="O96" i="188"/>
  <c r="M96" i="188"/>
  <c r="H96" i="188"/>
  <c r="G96" i="188"/>
  <c r="F96" i="188"/>
  <c r="E96" i="188"/>
  <c r="D96" i="188"/>
  <c r="C96" i="188"/>
  <c r="A96" i="188"/>
  <c r="T95" i="188"/>
  <c r="R95" i="188"/>
  <c r="Q95" i="188"/>
  <c r="P95" i="188"/>
  <c r="O95" i="188"/>
  <c r="M95" i="188"/>
  <c r="H95" i="188"/>
  <c r="G95" i="188"/>
  <c r="F95" i="188"/>
  <c r="E95" i="188"/>
  <c r="D95" i="188"/>
  <c r="C95" i="188"/>
  <c r="A95" i="188"/>
  <c r="T94" i="188"/>
  <c r="R94" i="188"/>
  <c r="Q94" i="188"/>
  <c r="P94" i="188"/>
  <c r="O94" i="188"/>
  <c r="M94" i="188"/>
  <c r="H94" i="188"/>
  <c r="G94" i="188"/>
  <c r="F94" i="188"/>
  <c r="E94" i="188"/>
  <c r="D94" i="188"/>
  <c r="C94" i="188"/>
  <c r="A94" i="188"/>
  <c r="T93" i="188"/>
  <c r="R93" i="188"/>
  <c r="Q93" i="188"/>
  <c r="P93" i="188"/>
  <c r="O93" i="188"/>
  <c r="M93" i="188"/>
  <c r="H93" i="188"/>
  <c r="V93" i="188" s="1"/>
  <c r="G93" i="188"/>
  <c r="F93" i="188"/>
  <c r="E93" i="188"/>
  <c r="D93" i="188"/>
  <c r="C93" i="188"/>
  <c r="A93" i="188"/>
  <c r="T92" i="188"/>
  <c r="R92" i="188"/>
  <c r="Q92" i="188"/>
  <c r="P92" i="188"/>
  <c r="O92" i="188"/>
  <c r="M92" i="188"/>
  <c r="H92" i="188"/>
  <c r="G92" i="188"/>
  <c r="F92" i="188"/>
  <c r="E92" i="188"/>
  <c r="D92" i="188"/>
  <c r="C92" i="188"/>
  <c r="A92" i="188"/>
  <c r="T91" i="188"/>
  <c r="R91" i="188"/>
  <c r="Q91" i="188"/>
  <c r="P91" i="188"/>
  <c r="O91" i="188"/>
  <c r="M91" i="188"/>
  <c r="H91" i="188"/>
  <c r="G91" i="188"/>
  <c r="F91" i="188"/>
  <c r="E91" i="188"/>
  <c r="D91" i="188"/>
  <c r="C91" i="188"/>
  <c r="A91" i="188"/>
  <c r="T90" i="188"/>
  <c r="R90" i="188"/>
  <c r="Q90" i="188"/>
  <c r="P90" i="188"/>
  <c r="O90" i="188"/>
  <c r="M90" i="188"/>
  <c r="H90" i="188"/>
  <c r="V90" i="188" s="1"/>
  <c r="G90" i="188"/>
  <c r="F90" i="188"/>
  <c r="E90" i="188"/>
  <c r="D90" i="188"/>
  <c r="C90" i="188"/>
  <c r="A90" i="188"/>
  <c r="T89" i="188"/>
  <c r="R89" i="188"/>
  <c r="Q89" i="188"/>
  <c r="P89" i="188"/>
  <c r="O89" i="188"/>
  <c r="M89" i="188"/>
  <c r="H89" i="188"/>
  <c r="G89" i="188"/>
  <c r="F89" i="188"/>
  <c r="E89" i="188"/>
  <c r="D89" i="188"/>
  <c r="C89" i="188"/>
  <c r="A89" i="188"/>
  <c r="T88" i="188"/>
  <c r="R88" i="188"/>
  <c r="Q88" i="188"/>
  <c r="P88" i="188"/>
  <c r="O88" i="188"/>
  <c r="M88" i="188"/>
  <c r="H88" i="188"/>
  <c r="G88" i="188"/>
  <c r="F88" i="188"/>
  <c r="E88" i="188"/>
  <c r="D88" i="188"/>
  <c r="C88" i="188"/>
  <c r="A88" i="188"/>
  <c r="T87" i="188"/>
  <c r="R87" i="188"/>
  <c r="Q87" i="188"/>
  <c r="P87" i="188"/>
  <c r="O87" i="188"/>
  <c r="M87" i="188"/>
  <c r="H87" i="188"/>
  <c r="G87" i="188"/>
  <c r="F87" i="188"/>
  <c r="E87" i="188"/>
  <c r="D87" i="188"/>
  <c r="C87" i="188"/>
  <c r="A87" i="188"/>
  <c r="T86" i="188"/>
  <c r="R86" i="188"/>
  <c r="Q86" i="188"/>
  <c r="P86" i="188"/>
  <c r="O86" i="188"/>
  <c r="M86" i="188"/>
  <c r="H86" i="188"/>
  <c r="V86" i="188" s="1"/>
  <c r="G86" i="188"/>
  <c r="F86" i="188"/>
  <c r="E86" i="188"/>
  <c r="D86" i="188"/>
  <c r="C86" i="188"/>
  <c r="A86" i="188"/>
  <c r="T85" i="188"/>
  <c r="R85" i="188"/>
  <c r="Q85" i="188"/>
  <c r="P85" i="188"/>
  <c r="O85" i="188"/>
  <c r="M85" i="188"/>
  <c r="H85" i="188"/>
  <c r="G85" i="188"/>
  <c r="F85" i="188"/>
  <c r="E85" i="188"/>
  <c r="D85" i="188"/>
  <c r="C85" i="188"/>
  <c r="A85" i="188"/>
  <c r="T84" i="188"/>
  <c r="R84" i="188"/>
  <c r="Q84" i="188"/>
  <c r="P84" i="188"/>
  <c r="O84" i="188"/>
  <c r="M84" i="188"/>
  <c r="H84" i="188"/>
  <c r="G84" i="188"/>
  <c r="F84" i="188"/>
  <c r="E84" i="188"/>
  <c r="D84" i="188"/>
  <c r="C84" i="188"/>
  <c r="A84" i="188"/>
  <c r="T83" i="188"/>
  <c r="R83" i="188"/>
  <c r="Q83" i="188"/>
  <c r="P83" i="188"/>
  <c r="O83" i="188"/>
  <c r="M83" i="188"/>
  <c r="H83" i="188"/>
  <c r="G83" i="188"/>
  <c r="F83" i="188"/>
  <c r="E83" i="188"/>
  <c r="D83" i="188"/>
  <c r="C83" i="188"/>
  <c r="A83" i="188"/>
  <c r="T82" i="188"/>
  <c r="R82" i="188"/>
  <c r="Q82" i="188"/>
  <c r="P82" i="188"/>
  <c r="O82" i="188"/>
  <c r="M82" i="188"/>
  <c r="H82" i="188"/>
  <c r="V82" i="188" s="1"/>
  <c r="G82" i="188"/>
  <c r="F82" i="188"/>
  <c r="E82" i="188"/>
  <c r="D82" i="188"/>
  <c r="C82" i="188"/>
  <c r="A82" i="188"/>
  <c r="T81" i="188"/>
  <c r="R81" i="188"/>
  <c r="Q81" i="188"/>
  <c r="P81" i="188"/>
  <c r="O81" i="188"/>
  <c r="M81" i="188"/>
  <c r="H81" i="188"/>
  <c r="G81" i="188"/>
  <c r="F81" i="188"/>
  <c r="E81" i="188"/>
  <c r="D81" i="188"/>
  <c r="C81" i="188"/>
  <c r="A81" i="188"/>
  <c r="T80" i="188"/>
  <c r="R80" i="188"/>
  <c r="Q80" i="188"/>
  <c r="P80" i="188"/>
  <c r="O80" i="188"/>
  <c r="M80" i="188"/>
  <c r="H80" i="188"/>
  <c r="G80" i="188"/>
  <c r="F80" i="188"/>
  <c r="E80" i="188"/>
  <c r="D80" i="188"/>
  <c r="C80" i="188"/>
  <c r="A80" i="188"/>
  <c r="T79" i="188"/>
  <c r="R79" i="188"/>
  <c r="Q79" i="188"/>
  <c r="P79" i="188"/>
  <c r="O79" i="188"/>
  <c r="M79" i="188"/>
  <c r="H79" i="188"/>
  <c r="G79" i="188"/>
  <c r="F79" i="188"/>
  <c r="E79" i="188"/>
  <c r="D79" i="188"/>
  <c r="C79" i="188"/>
  <c r="A79" i="188"/>
  <c r="T78" i="188"/>
  <c r="R78" i="188"/>
  <c r="Q78" i="188"/>
  <c r="P78" i="188"/>
  <c r="O78" i="188"/>
  <c r="M78" i="188"/>
  <c r="H78" i="188"/>
  <c r="G78" i="188"/>
  <c r="F78" i="188"/>
  <c r="E78" i="188"/>
  <c r="D78" i="188"/>
  <c r="C78" i="188"/>
  <c r="A78" i="188"/>
  <c r="T77" i="188"/>
  <c r="R77" i="188"/>
  <c r="Q77" i="188"/>
  <c r="P77" i="188"/>
  <c r="O77" i="188"/>
  <c r="M77" i="188"/>
  <c r="H77" i="188"/>
  <c r="G77" i="188"/>
  <c r="F77" i="188"/>
  <c r="E77" i="188"/>
  <c r="D77" i="188"/>
  <c r="C77" i="188"/>
  <c r="A77" i="188"/>
  <c r="T76" i="188"/>
  <c r="R76" i="188"/>
  <c r="Q76" i="188"/>
  <c r="P76" i="188"/>
  <c r="O76" i="188"/>
  <c r="M76" i="188"/>
  <c r="H76" i="188"/>
  <c r="G76" i="188"/>
  <c r="F76" i="188"/>
  <c r="E76" i="188"/>
  <c r="D76" i="188"/>
  <c r="C76" i="188"/>
  <c r="A76" i="188"/>
  <c r="T75" i="188"/>
  <c r="R75" i="188"/>
  <c r="Q75" i="188"/>
  <c r="P75" i="188"/>
  <c r="O75" i="188"/>
  <c r="M75" i="188"/>
  <c r="H75" i="188"/>
  <c r="G75" i="188"/>
  <c r="F75" i="188"/>
  <c r="E75" i="188"/>
  <c r="D75" i="188"/>
  <c r="C75" i="188"/>
  <c r="A75" i="188"/>
  <c r="T74" i="188"/>
  <c r="R74" i="188"/>
  <c r="Q74" i="188"/>
  <c r="P74" i="188"/>
  <c r="O74" i="188"/>
  <c r="M74" i="188"/>
  <c r="H74" i="188"/>
  <c r="V74" i="188" s="1"/>
  <c r="G74" i="188"/>
  <c r="F74" i="188"/>
  <c r="E74" i="188"/>
  <c r="D74" i="188"/>
  <c r="C74" i="188"/>
  <c r="A74" i="188"/>
  <c r="T73" i="188"/>
  <c r="R73" i="188"/>
  <c r="Q73" i="188"/>
  <c r="P73" i="188"/>
  <c r="O73" i="188"/>
  <c r="M73" i="188"/>
  <c r="H73" i="188"/>
  <c r="G73" i="188"/>
  <c r="F73" i="188"/>
  <c r="E73" i="188"/>
  <c r="D73" i="188"/>
  <c r="C73" i="188"/>
  <c r="A73" i="188"/>
  <c r="T72" i="188"/>
  <c r="R72" i="188"/>
  <c r="Q72" i="188"/>
  <c r="P72" i="188"/>
  <c r="O72" i="188"/>
  <c r="M72" i="188"/>
  <c r="H72" i="188"/>
  <c r="G72" i="188"/>
  <c r="F72" i="188"/>
  <c r="E72" i="188"/>
  <c r="D72" i="188"/>
  <c r="C72" i="188"/>
  <c r="A72" i="188"/>
  <c r="T71" i="188"/>
  <c r="R71" i="188"/>
  <c r="Q71" i="188"/>
  <c r="P71" i="188"/>
  <c r="O71" i="188"/>
  <c r="M71" i="188"/>
  <c r="H71" i="188"/>
  <c r="G71" i="188"/>
  <c r="F71" i="188"/>
  <c r="E71" i="188"/>
  <c r="D71" i="188"/>
  <c r="C71" i="188"/>
  <c r="A71" i="188"/>
  <c r="T70" i="188"/>
  <c r="R70" i="188"/>
  <c r="Q70" i="188"/>
  <c r="P70" i="188"/>
  <c r="O70" i="188"/>
  <c r="M70" i="188"/>
  <c r="H70" i="188"/>
  <c r="V70" i="188" s="1"/>
  <c r="G70" i="188"/>
  <c r="F70" i="188"/>
  <c r="E70" i="188"/>
  <c r="D70" i="188"/>
  <c r="C70" i="188"/>
  <c r="A70" i="188"/>
  <c r="T69" i="188"/>
  <c r="R69" i="188"/>
  <c r="Q69" i="188"/>
  <c r="P69" i="188"/>
  <c r="O69" i="188"/>
  <c r="M69" i="188"/>
  <c r="H69" i="188"/>
  <c r="G69" i="188"/>
  <c r="F69" i="188"/>
  <c r="E69" i="188"/>
  <c r="D69" i="188"/>
  <c r="C69" i="188"/>
  <c r="A69" i="188"/>
  <c r="T68" i="188"/>
  <c r="R68" i="188"/>
  <c r="Q68" i="188"/>
  <c r="P68" i="188"/>
  <c r="O68" i="188"/>
  <c r="M68" i="188"/>
  <c r="H68" i="188"/>
  <c r="G68" i="188"/>
  <c r="F68" i="188"/>
  <c r="E68" i="188"/>
  <c r="D68" i="188"/>
  <c r="C68" i="188"/>
  <c r="A68" i="188"/>
  <c r="T67" i="188"/>
  <c r="R67" i="188"/>
  <c r="Q67" i="188"/>
  <c r="P67" i="188"/>
  <c r="O67" i="188"/>
  <c r="M67" i="188"/>
  <c r="H67" i="188"/>
  <c r="G67" i="188"/>
  <c r="F67" i="188"/>
  <c r="E67" i="188"/>
  <c r="D67" i="188"/>
  <c r="C67" i="188"/>
  <c r="A67" i="188"/>
  <c r="T66" i="188"/>
  <c r="R66" i="188"/>
  <c r="Q66" i="188"/>
  <c r="P66" i="188"/>
  <c r="O66" i="188"/>
  <c r="M66" i="188"/>
  <c r="H66" i="188"/>
  <c r="V66" i="188" s="1"/>
  <c r="G66" i="188"/>
  <c r="F66" i="188"/>
  <c r="E66" i="188"/>
  <c r="D66" i="188"/>
  <c r="C66" i="188"/>
  <c r="A66" i="188"/>
  <c r="T65" i="188"/>
  <c r="R65" i="188"/>
  <c r="Q65" i="188"/>
  <c r="P65" i="188"/>
  <c r="O65" i="188"/>
  <c r="M65" i="188"/>
  <c r="H65" i="188"/>
  <c r="G65" i="188"/>
  <c r="F65" i="188"/>
  <c r="E65" i="188"/>
  <c r="D65" i="188"/>
  <c r="C65" i="188"/>
  <c r="A65" i="188"/>
  <c r="T64" i="188"/>
  <c r="R64" i="188"/>
  <c r="Q64" i="188"/>
  <c r="P64" i="188"/>
  <c r="O64" i="188"/>
  <c r="M64" i="188"/>
  <c r="H64" i="188"/>
  <c r="G64" i="188"/>
  <c r="F64" i="188"/>
  <c r="E64" i="188"/>
  <c r="D64" i="188"/>
  <c r="C64" i="188"/>
  <c r="A64" i="188"/>
  <c r="T63" i="188"/>
  <c r="R63" i="188"/>
  <c r="Q63" i="188"/>
  <c r="P63" i="188"/>
  <c r="O63" i="188"/>
  <c r="M63" i="188"/>
  <c r="H63" i="188"/>
  <c r="G63" i="188"/>
  <c r="F63" i="188"/>
  <c r="E63" i="188"/>
  <c r="D63" i="188"/>
  <c r="C63" i="188"/>
  <c r="A63" i="188"/>
  <c r="T62" i="188"/>
  <c r="R62" i="188"/>
  <c r="Q62" i="188"/>
  <c r="P62" i="188"/>
  <c r="O62" i="188"/>
  <c r="M62" i="188"/>
  <c r="H62" i="188"/>
  <c r="V62" i="188" s="1"/>
  <c r="G62" i="188"/>
  <c r="F62" i="188"/>
  <c r="E62" i="188"/>
  <c r="D62" i="188"/>
  <c r="C62" i="188"/>
  <c r="A62" i="188"/>
  <c r="T61" i="188"/>
  <c r="R61" i="188"/>
  <c r="Q61" i="188"/>
  <c r="P61" i="188"/>
  <c r="O61" i="188"/>
  <c r="M61" i="188"/>
  <c r="H61" i="188"/>
  <c r="G61" i="188"/>
  <c r="F61" i="188"/>
  <c r="E61" i="188"/>
  <c r="D61" i="188"/>
  <c r="C61" i="188"/>
  <c r="A61" i="188"/>
  <c r="T60" i="188"/>
  <c r="R60" i="188"/>
  <c r="Q60" i="188"/>
  <c r="P60" i="188"/>
  <c r="O60" i="188"/>
  <c r="M60" i="188"/>
  <c r="H60" i="188"/>
  <c r="G60" i="188"/>
  <c r="F60" i="188"/>
  <c r="E60" i="188"/>
  <c r="D60" i="188"/>
  <c r="C60" i="188"/>
  <c r="A60" i="188"/>
  <c r="T59" i="188"/>
  <c r="R59" i="188"/>
  <c r="Q59" i="188"/>
  <c r="P59" i="188"/>
  <c r="O59" i="188"/>
  <c r="M59" i="188"/>
  <c r="H59" i="188"/>
  <c r="G59" i="188"/>
  <c r="F59" i="188"/>
  <c r="E59" i="188"/>
  <c r="D59" i="188"/>
  <c r="C59" i="188"/>
  <c r="A59" i="188"/>
  <c r="T58" i="188"/>
  <c r="R58" i="188"/>
  <c r="Q58" i="188"/>
  <c r="P58" i="188"/>
  <c r="O58" i="188"/>
  <c r="M58" i="188"/>
  <c r="H58" i="188"/>
  <c r="V58" i="188" s="1"/>
  <c r="G58" i="188"/>
  <c r="F58" i="188"/>
  <c r="E58" i="188"/>
  <c r="D58" i="188"/>
  <c r="C58" i="188"/>
  <c r="A58" i="188"/>
  <c r="T57" i="188"/>
  <c r="R57" i="188"/>
  <c r="Q57" i="188"/>
  <c r="P57" i="188"/>
  <c r="O57" i="188"/>
  <c r="M57" i="188"/>
  <c r="H57" i="188"/>
  <c r="G57" i="188"/>
  <c r="F57" i="188"/>
  <c r="E57" i="188"/>
  <c r="D57" i="188"/>
  <c r="C57" i="188"/>
  <c r="A57" i="188"/>
  <c r="T56" i="188"/>
  <c r="R56" i="188"/>
  <c r="Q56" i="188"/>
  <c r="P56" i="188"/>
  <c r="O56" i="188"/>
  <c r="M56" i="188"/>
  <c r="H56" i="188"/>
  <c r="G56" i="188"/>
  <c r="F56" i="188"/>
  <c r="E56" i="188"/>
  <c r="D56" i="188"/>
  <c r="C56" i="188"/>
  <c r="A56" i="188"/>
  <c r="T55" i="188"/>
  <c r="R55" i="188"/>
  <c r="Q55" i="188"/>
  <c r="P55" i="188"/>
  <c r="O55" i="188"/>
  <c r="M55" i="188"/>
  <c r="H55" i="188"/>
  <c r="G55" i="188"/>
  <c r="F55" i="188"/>
  <c r="E55" i="188"/>
  <c r="D55" i="188"/>
  <c r="C55" i="188"/>
  <c r="A55" i="188"/>
  <c r="T54" i="188"/>
  <c r="R54" i="188"/>
  <c r="Q54" i="188"/>
  <c r="P54" i="188"/>
  <c r="O54" i="188"/>
  <c r="M54" i="188"/>
  <c r="H54" i="188"/>
  <c r="V54" i="188" s="1"/>
  <c r="G54" i="188"/>
  <c r="F54" i="188"/>
  <c r="E54" i="188"/>
  <c r="D54" i="188"/>
  <c r="C54" i="188"/>
  <c r="A54" i="188"/>
  <c r="T53" i="188"/>
  <c r="R53" i="188"/>
  <c r="Q53" i="188"/>
  <c r="P53" i="188"/>
  <c r="O53" i="188"/>
  <c r="M53" i="188"/>
  <c r="H53" i="188"/>
  <c r="G53" i="188"/>
  <c r="F53" i="188"/>
  <c r="E53" i="188"/>
  <c r="D53" i="188"/>
  <c r="C53" i="188"/>
  <c r="A53" i="188"/>
  <c r="T52" i="188"/>
  <c r="R52" i="188"/>
  <c r="Q52" i="188"/>
  <c r="P52" i="188"/>
  <c r="O52" i="188"/>
  <c r="M52" i="188"/>
  <c r="H52" i="188"/>
  <c r="G52" i="188"/>
  <c r="F52" i="188"/>
  <c r="E52" i="188"/>
  <c r="D52" i="188"/>
  <c r="C52" i="188"/>
  <c r="A52" i="188"/>
  <c r="T51" i="188"/>
  <c r="R51" i="188"/>
  <c r="Q51" i="188"/>
  <c r="P51" i="188"/>
  <c r="O51" i="188"/>
  <c r="M51" i="188"/>
  <c r="H51" i="188"/>
  <c r="G51" i="188"/>
  <c r="F51" i="188"/>
  <c r="E51" i="188"/>
  <c r="D51" i="188"/>
  <c r="C51" i="188"/>
  <c r="A51" i="188"/>
  <c r="T50" i="188"/>
  <c r="R50" i="188"/>
  <c r="Q50" i="188"/>
  <c r="P50" i="188"/>
  <c r="O50" i="188"/>
  <c r="M50" i="188"/>
  <c r="H50" i="188"/>
  <c r="V50" i="188" s="1"/>
  <c r="G50" i="188"/>
  <c r="F50" i="188"/>
  <c r="E50" i="188"/>
  <c r="D50" i="188"/>
  <c r="C50" i="188"/>
  <c r="A50" i="188"/>
  <c r="T49" i="188"/>
  <c r="R49" i="188"/>
  <c r="Q49" i="188"/>
  <c r="P49" i="188"/>
  <c r="O49" i="188"/>
  <c r="M49" i="188"/>
  <c r="H49" i="188"/>
  <c r="G49" i="188"/>
  <c r="F49" i="188"/>
  <c r="E49" i="188"/>
  <c r="D49" i="188"/>
  <c r="C49" i="188"/>
  <c r="A49" i="188"/>
  <c r="T48" i="188"/>
  <c r="R48" i="188"/>
  <c r="Q48" i="188"/>
  <c r="P48" i="188"/>
  <c r="O48" i="188"/>
  <c r="M48" i="188"/>
  <c r="H48" i="188"/>
  <c r="G48" i="188"/>
  <c r="F48" i="188"/>
  <c r="E48" i="188"/>
  <c r="D48" i="188"/>
  <c r="C48" i="188"/>
  <c r="A48" i="188"/>
  <c r="T47" i="188"/>
  <c r="R47" i="188"/>
  <c r="Q47" i="188"/>
  <c r="P47" i="188"/>
  <c r="O47" i="188"/>
  <c r="M47" i="188"/>
  <c r="H47" i="188"/>
  <c r="G47" i="188"/>
  <c r="F47" i="188"/>
  <c r="E47" i="188"/>
  <c r="D47" i="188"/>
  <c r="C47" i="188"/>
  <c r="A47" i="188"/>
  <c r="T46" i="188"/>
  <c r="R46" i="188"/>
  <c r="Q46" i="188"/>
  <c r="P46" i="188"/>
  <c r="O46" i="188"/>
  <c r="M46" i="188"/>
  <c r="H46" i="188"/>
  <c r="V46" i="188" s="1"/>
  <c r="G46" i="188"/>
  <c r="F46" i="188"/>
  <c r="E46" i="188"/>
  <c r="D46" i="188"/>
  <c r="C46" i="188"/>
  <c r="A46" i="188"/>
  <c r="T45" i="188"/>
  <c r="R45" i="188"/>
  <c r="Q45" i="188"/>
  <c r="P45" i="188"/>
  <c r="O45" i="188"/>
  <c r="M45" i="188"/>
  <c r="H45" i="188"/>
  <c r="G45" i="188"/>
  <c r="F45" i="188"/>
  <c r="E45" i="188"/>
  <c r="D45" i="188"/>
  <c r="C45" i="188"/>
  <c r="A45" i="188"/>
  <c r="T44" i="188"/>
  <c r="R44" i="188"/>
  <c r="Q44" i="188"/>
  <c r="P44" i="188"/>
  <c r="O44" i="188"/>
  <c r="M44" i="188"/>
  <c r="H44" i="188"/>
  <c r="G44" i="188"/>
  <c r="F44" i="188"/>
  <c r="E44" i="188"/>
  <c r="D44" i="188"/>
  <c r="C44" i="188"/>
  <c r="A44" i="188"/>
  <c r="T43" i="188"/>
  <c r="R43" i="188"/>
  <c r="Q43" i="188"/>
  <c r="P43" i="188"/>
  <c r="O43" i="188"/>
  <c r="M43" i="188"/>
  <c r="H43" i="188"/>
  <c r="V43" i="188" s="1"/>
  <c r="G43" i="188"/>
  <c r="F43" i="188"/>
  <c r="E43" i="188"/>
  <c r="D43" i="188"/>
  <c r="C43" i="188"/>
  <c r="A43" i="188"/>
  <c r="T42" i="188"/>
  <c r="R42" i="188"/>
  <c r="Q42" i="188"/>
  <c r="P42" i="188"/>
  <c r="O42" i="188"/>
  <c r="M42" i="188"/>
  <c r="H42" i="188"/>
  <c r="V42" i="188" s="1"/>
  <c r="G42" i="188"/>
  <c r="F42" i="188"/>
  <c r="E42" i="188"/>
  <c r="D42" i="188"/>
  <c r="C42" i="188"/>
  <c r="A42" i="188"/>
  <c r="T41" i="188"/>
  <c r="R41" i="188"/>
  <c r="Q41" i="188"/>
  <c r="P41" i="188"/>
  <c r="O41" i="188"/>
  <c r="M41" i="188"/>
  <c r="H41" i="188"/>
  <c r="G41" i="188"/>
  <c r="F41" i="188"/>
  <c r="E41" i="188"/>
  <c r="D41" i="188"/>
  <c r="C41" i="188"/>
  <c r="T40" i="188"/>
  <c r="R40" i="188"/>
  <c r="Q40" i="188"/>
  <c r="P40" i="188"/>
  <c r="O40" i="188"/>
  <c r="M40" i="188"/>
  <c r="H40" i="188"/>
  <c r="G40" i="188"/>
  <c r="F40" i="188"/>
  <c r="E40" i="188"/>
  <c r="D40" i="188"/>
  <c r="C40" i="188"/>
  <c r="A40" i="188"/>
  <c r="T39" i="188"/>
  <c r="R39" i="188"/>
  <c r="Q39" i="188"/>
  <c r="P39" i="188"/>
  <c r="O39" i="188"/>
  <c r="M39" i="188"/>
  <c r="H39" i="188"/>
  <c r="G39" i="188"/>
  <c r="F39" i="188"/>
  <c r="E39" i="188"/>
  <c r="D39" i="188"/>
  <c r="C39" i="188"/>
  <c r="A39" i="188"/>
  <c r="T38" i="188"/>
  <c r="R38" i="188"/>
  <c r="Q38" i="188"/>
  <c r="P38" i="188"/>
  <c r="O38" i="188"/>
  <c r="M38" i="188"/>
  <c r="H38" i="188"/>
  <c r="V38" i="188" s="1"/>
  <c r="G38" i="188"/>
  <c r="F38" i="188"/>
  <c r="E38" i="188"/>
  <c r="D38" i="188"/>
  <c r="C38" i="188"/>
  <c r="A38" i="188"/>
  <c r="T37" i="188"/>
  <c r="R37" i="188"/>
  <c r="Q37" i="188"/>
  <c r="P37" i="188"/>
  <c r="O37" i="188"/>
  <c r="M37" i="188"/>
  <c r="H37" i="188"/>
  <c r="V37" i="188" s="1"/>
  <c r="G37" i="188"/>
  <c r="F37" i="188"/>
  <c r="E37" i="188"/>
  <c r="D37" i="188"/>
  <c r="C37" i="188"/>
  <c r="A37" i="188"/>
  <c r="T36" i="188"/>
  <c r="R36" i="188"/>
  <c r="Q36" i="188"/>
  <c r="P36" i="188"/>
  <c r="O36" i="188"/>
  <c r="M36" i="188"/>
  <c r="H36" i="188"/>
  <c r="G36" i="188"/>
  <c r="F36" i="188"/>
  <c r="E36" i="188"/>
  <c r="D36" i="188"/>
  <c r="C36" i="188"/>
  <c r="A36" i="188"/>
  <c r="T35" i="188"/>
  <c r="R35" i="188"/>
  <c r="Q35" i="188"/>
  <c r="P35" i="188"/>
  <c r="O35" i="188"/>
  <c r="M35" i="188"/>
  <c r="H35" i="188"/>
  <c r="G35" i="188"/>
  <c r="F35" i="188"/>
  <c r="E35" i="188"/>
  <c r="D35" i="188"/>
  <c r="C35" i="188"/>
  <c r="A35" i="188"/>
  <c r="T34" i="188"/>
  <c r="R34" i="188"/>
  <c r="Q34" i="188"/>
  <c r="P34" i="188"/>
  <c r="O34" i="188"/>
  <c r="M34" i="188"/>
  <c r="H34" i="188"/>
  <c r="V34" i="188" s="1"/>
  <c r="G34" i="188"/>
  <c r="F34" i="188"/>
  <c r="E34" i="188"/>
  <c r="D34" i="188"/>
  <c r="C34" i="188"/>
  <c r="A34" i="188"/>
  <c r="T33" i="188"/>
  <c r="R33" i="188"/>
  <c r="Q33" i="188"/>
  <c r="P33" i="188"/>
  <c r="O33" i="188"/>
  <c r="M33" i="188"/>
  <c r="H33" i="188"/>
  <c r="V33" i="188" s="1"/>
  <c r="G33" i="188"/>
  <c r="F33" i="188"/>
  <c r="E33" i="188"/>
  <c r="D33" i="188"/>
  <c r="C33" i="188"/>
  <c r="A33" i="188"/>
  <c r="T32" i="188"/>
  <c r="R32" i="188"/>
  <c r="Q32" i="188"/>
  <c r="P32" i="188"/>
  <c r="O32" i="188"/>
  <c r="M32" i="188"/>
  <c r="H32" i="188"/>
  <c r="G32" i="188"/>
  <c r="F32" i="188"/>
  <c r="E32" i="188"/>
  <c r="D32" i="188"/>
  <c r="C32" i="188"/>
  <c r="A32" i="188"/>
  <c r="T31" i="188"/>
  <c r="R31" i="188"/>
  <c r="Q31" i="188"/>
  <c r="P31" i="188"/>
  <c r="O31" i="188"/>
  <c r="M31" i="188"/>
  <c r="H31" i="188"/>
  <c r="G31" i="188"/>
  <c r="F31" i="188"/>
  <c r="E31" i="188"/>
  <c r="D31" i="188"/>
  <c r="C31" i="188"/>
  <c r="A31" i="188"/>
  <c r="T30" i="188"/>
  <c r="R30" i="188"/>
  <c r="Q30" i="188"/>
  <c r="P30" i="188"/>
  <c r="O30" i="188"/>
  <c r="M30" i="188"/>
  <c r="H30" i="188"/>
  <c r="V30" i="188" s="1"/>
  <c r="G30" i="188"/>
  <c r="F30" i="188"/>
  <c r="E30" i="188"/>
  <c r="D30" i="188"/>
  <c r="C30" i="188"/>
  <c r="A30" i="188"/>
  <c r="T29" i="188"/>
  <c r="R29" i="188"/>
  <c r="Q29" i="188"/>
  <c r="P29" i="188"/>
  <c r="O29" i="188"/>
  <c r="M29" i="188"/>
  <c r="H29" i="188"/>
  <c r="V29" i="188" s="1"/>
  <c r="G29" i="188"/>
  <c r="F29" i="188"/>
  <c r="E29" i="188"/>
  <c r="D29" i="188"/>
  <c r="C29" i="188"/>
  <c r="A29" i="188"/>
  <c r="T28" i="188"/>
  <c r="R28" i="188"/>
  <c r="Q28" i="188"/>
  <c r="P28" i="188"/>
  <c r="O28" i="188"/>
  <c r="M28" i="188"/>
  <c r="H28" i="188"/>
  <c r="G28" i="188"/>
  <c r="F28" i="188"/>
  <c r="E28" i="188"/>
  <c r="D28" i="188"/>
  <c r="C28" i="188"/>
  <c r="A28" i="188"/>
  <c r="T27" i="188"/>
  <c r="R27" i="188"/>
  <c r="Q27" i="188"/>
  <c r="P27" i="188"/>
  <c r="O27" i="188"/>
  <c r="M27" i="188"/>
  <c r="H27" i="188"/>
  <c r="G27" i="188"/>
  <c r="F27" i="188"/>
  <c r="E27" i="188"/>
  <c r="D27" i="188"/>
  <c r="C27" i="188"/>
  <c r="A27" i="188"/>
  <c r="T26" i="188"/>
  <c r="R26" i="188"/>
  <c r="Q26" i="188"/>
  <c r="P26" i="188"/>
  <c r="O26" i="188"/>
  <c r="M26" i="188"/>
  <c r="H26" i="188"/>
  <c r="V26" i="188" s="1"/>
  <c r="G26" i="188"/>
  <c r="F26" i="188"/>
  <c r="E26" i="188"/>
  <c r="D26" i="188"/>
  <c r="C26" i="188"/>
  <c r="A26" i="188"/>
  <c r="T25" i="188"/>
  <c r="R25" i="188"/>
  <c r="Q25" i="188"/>
  <c r="P25" i="188"/>
  <c r="O25" i="188"/>
  <c r="M25" i="188"/>
  <c r="H25" i="188"/>
  <c r="V25" i="188" s="1"/>
  <c r="G25" i="188"/>
  <c r="F25" i="188"/>
  <c r="E25" i="188"/>
  <c r="D25" i="188"/>
  <c r="C25" i="188"/>
  <c r="A25" i="188"/>
  <c r="T24" i="188"/>
  <c r="R24" i="188"/>
  <c r="Q24" i="188"/>
  <c r="P24" i="188"/>
  <c r="O24" i="188"/>
  <c r="M24" i="188"/>
  <c r="H24" i="188"/>
  <c r="G24" i="188"/>
  <c r="F24" i="188"/>
  <c r="E24" i="188"/>
  <c r="D24" i="188"/>
  <c r="C24" i="188"/>
  <c r="A24" i="188"/>
  <c r="T23" i="188"/>
  <c r="R23" i="188"/>
  <c r="Q23" i="188"/>
  <c r="P23" i="188"/>
  <c r="O23" i="188"/>
  <c r="M23" i="188"/>
  <c r="H23" i="188"/>
  <c r="G23" i="188"/>
  <c r="F23" i="188"/>
  <c r="E23" i="188"/>
  <c r="D23" i="188"/>
  <c r="C23" i="188"/>
  <c r="A23" i="188"/>
  <c r="T22" i="188"/>
  <c r="R22" i="188"/>
  <c r="Q22" i="188"/>
  <c r="P22" i="188"/>
  <c r="O22" i="188"/>
  <c r="M22" i="188"/>
  <c r="H22" i="188"/>
  <c r="V22" i="188" s="1"/>
  <c r="G22" i="188"/>
  <c r="F22" i="188"/>
  <c r="E22" i="188"/>
  <c r="D22" i="188"/>
  <c r="C22" i="188"/>
  <c r="A22" i="188"/>
  <c r="T21" i="188"/>
  <c r="R21" i="188"/>
  <c r="Q21" i="188"/>
  <c r="P21" i="188"/>
  <c r="O21" i="188"/>
  <c r="M21" i="188"/>
  <c r="H21" i="188"/>
  <c r="V21" i="188" s="1"/>
  <c r="G21" i="188"/>
  <c r="F21" i="188"/>
  <c r="E21" i="188"/>
  <c r="D21" i="188"/>
  <c r="C21" i="188"/>
  <c r="A21" i="188"/>
  <c r="T20" i="188"/>
  <c r="R20" i="188"/>
  <c r="Q20" i="188"/>
  <c r="P20" i="188"/>
  <c r="O20" i="188"/>
  <c r="M20" i="188"/>
  <c r="H20" i="188"/>
  <c r="G20" i="188"/>
  <c r="F20" i="188"/>
  <c r="E20" i="188"/>
  <c r="D20" i="188"/>
  <c r="C20" i="188"/>
  <c r="A20" i="188"/>
  <c r="T19" i="188"/>
  <c r="R19" i="188"/>
  <c r="Q19" i="188"/>
  <c r="P19" i="188"/>
  <c r="O19" i="188"/>
  <c r="M19" i="188"/>
  <c r="H19" i="188"/>
  <c r="G19" i="188"/>
  <c r="F19" i="188"/>
  <c r="E19" i="188"/>
  <c r="D19" i="188"/>
  <c r="C19" i="188"/>
  <c r="A19" i="188"/>
  <c r="T18" i="188"/>
  <c r="R18" i="188"/>
  <c r="Q18" i="188"/>
  <c r="P18" i="188"/>
  <c r="O18" i="188"/>
  <c r="M18" i="188"/>
  <c r="H18" i="188"/>
  <c r="V18" i="188" s="1"/>
  <c r="G18" i="188"/>
  <c r="F18" i="188"/>
  <c r="E18" i="188"/>
  <c r="D18" i="188"/>
  <c r="C18" i="188"/>
  <c r="A18" i="188"/>
  <c r="T17" i="188"/>
  <c r="R17" i="188"/>
  <c r="Q17" i="188"/>
  <c r="P17" i="188"/>
  <c r="O17" i="188"/>
  <c r="M17" i="188"/>
  <c r="H17" i="188"/>
  <c r="V17" i="188" s="1"/>
  <c r="G17" i="188"/>
  <c r="F17" i="188"/>
  <c r="E17" i="188"/>
  <c r="D17" i="188"/>
  <c r="C17" i="188"/>
  <c r="A17" i="188"/>
  <c r="T16" i="188"/>
  <c r="R16" i="188"/>
  <c r="Q16" i="188"/>
  <c r="P16" i="188"/>
  <c r="O16" i="188"/>
  <c r="M16" i="188"/>
  <c r="H16" i="188"/>
  <c r="G16" i="188"/>
  <c r="F16" i="188"/>
  <c r="E16" i="188"/>
  <c r="D16" i="188"/>
  <c r="C16" i="188"/>
  <c r="A16" i="188"/>
  <c r="T15" i="188"/>
  <c r="R15" i="188"/>
  <c r="Q15" i="188"/>
  <c r="P15" i="188"/>
  <c r="O15" i="188"/>
  <c r="M15" i="188"/>
  <c r="H15" i="188"/>
  <c r="G15" i="188"/>
  <c r="F15" i="188"/>
  <c r="E15" i="188"/>
  <c r="D15" i="188"/>
  <c r="C15" i="188"/>
  <c r="A15" i="188"/>
  <c r="Z14" i="188"/>
  <c r="Y14" i="188"/>
  <c r="X14" i="188"/>
  <c r="R14" i="188"/>
  <c r="Q14" i="188"/>
  <c r="P14" i="188"/>
  <c r="H13" i="188"/>
  <c r="I8" i="188"/>
  <c r="H8" i="188"/>
  <c r="F8" i="188"/>
  <c r="T14" i="188" s="1"/>
  <c r="AB14" i="188" s="1"/>
  <c r="I7" i="188"/>
  <c r="H7" i="188"/>
  <c r="F7" i="188"/>
  <c r="S14" i="188" s="1"/>
  <c r="AA14" i="188" s="1"/>
  <c r="AC6" i="188"/>
  <c r="H6" i="188"/>
  <c r="AC5" i="188"/>
  <c r="H5" i="188"/>
  <c r="AC4" i="188"/>
  <c r="H4" i="188"/>
  <c r="AC3" i="188"/>
  <c r="H3" i="188"/>
  <c r="F3" i="188"/>
  <c r="V14" i="189" l="1"/>
  <c r="AF298" i="188"/>
  <c r="E30" i="21" s="1"/>
  <c r="BR298" i="188"/>
  <c r="CL298" i="188"/>
  <c r="AO299" i="188"/>
  <c r="N31" i="21" s="1"/>
  <c r="BE299" i="188"/>
  <c r="BQ299" i="188"/>
  <c r="CC299" i="188"/>
  <c r="CO299" i="188"/>
  <c r="AS298" i="188"/>
  <c r="R30" i="21" s="1"/>
  <c r="AG298" i="188"/>
  <c r="F30" i="21" s="1"/>
  <c r="AW298" i="188"/>
  <c r="V30" i="21" s="1"/>
  <c r="BK298" i="188"/>
  <c r="BW298" i="188"/>
  <c r="CI298" i="188"/>
  <c r="AH298" i="188"/>
  <c r="G30" i="21" s="1"/>
  <c r="AN298" i="188"/>
  <c r="M30" i="21" s="1"/>
  <c r="AT298" i="188"/>
  <c r="S30" i="21" s="1"/>
  <c r="AZ298" i="188"/>
  <c r="Y30" i="21" s="1"/>
  <c r="BD298" i="188"/>
  <c r="BH298" i="188"/>
  <c r="BL298" i="188"/>
  <c r="BP298" i="188"/>
  <c r="BT298" i="188"/>
  <c r="BX298" i="188"/>
  <c r="CB298" i="188"/>
  <c r="CF298" i="188"/>
  <c r="CJ298" i="188"/>
  <c r="CN298" i="188"/>
  <c r="AG299" i="188"/>
  <c r="F31" i="21" s="1"/>
  <c r="AM299" i="188"/>
  <c r="L31" i="21" s="1"/>
  <c r="AS299" i="188"/>
  <c r="R31" i="21" s="1"/>
  <c r="AW299" i="188"/>
  <c r="V31" i="21" s="1"/>
  <c r="BC299" i="188"/>
  <c r="BG299" i="188"/>
  <c r="BK299" i="188"/>
  <c r="BO299" i="188"/>
  <c r="BS299" i="188"/>
  <c r="BW299" i="188"/>
  <c r="CA299" i="188"/>
  <c r="CE299" i="188"/>
  <c r="CI299" i="188"/>
  <c r="CM299" i="188"/>
  <c r="AE298" i="188"/>
  <c r="D30" i="21" s="1"/>
  <c r="AI298" i="188"/>
  <c r="H30" i="21" s="1"/>
  <c r="AO298" i="188"/>
  <c r="N30" i="21" s="1"/>
  <c r="AU298" i="188"/>
  <c r="T30" i="21" s="1"/>
  <c r="BA298" i="188"/>
  <c r="Z30" i="21" s="1"/>
  <c r="BE298" i="188"/>
  <c r="BI298" i="188"/>
  <c r="BM298" i="188"/>
  <c r="BQ298" i="188"/>
  <c r="BU298" i="188"/>
  <c r="BY298" i="188"/>
  <c r="CC298" i="188"/>
  <c r="CG298" i="188"/>
  <c r="CK298" i="188"/>
  <c r="CO298" i="188"/>
  <c r="AH299" i="188"/>
  <c r="G31" i="21" s="1"/>
  <c r="AN299" i="188"/>
  <c r="M31" i="21" s="1"/>
  <c r="AT299" i="188"/>
  <c r="S31" i="21" s="1"/>
  <c r="AZ299" i="188"/>
  <c r="Y31" i="21" s="1"/>
  <c r="BD299" i="188"/>
  <c r="BH299" i="188"/>
  <c r="BL299" i="188"/>
  <c r="BP299" i="188"/>
  <c r="BT299" i="188"/>
  <c r="BX299" i="188"/>
  <c r="CB299" i="188"/>
  <c r="CF299" i="188"/>
  <c r="CJ299" i="188"/>
  <c r="CN299" i="188"/>
  <c r="AL298" i="188"/>
  <c r="K30" i="21" s="1"/>
  <c r="AP298" i="188"/>
  <c r="O30" i="21" s="1"/>
  <c r="AV298" i="188"/>
  <c r="U30" i="21" s="1"/>
  <c r="BB298" i="188"/>
  <c r="BF298" i="188"/>
  <c r="BJ298" i="188"/>
  <c r="BN298" i="188"/>
  <c r="BV298" i="188"/>
  <c r="BZ298" i="188"/>
  <c r="CD298" i="188"/>
  <c r="CH298" i="188"/>
  <c r="AE299" i="188"/>
  <c r="D31" i="21" s="1"/>
  <c r="AI299" i="188"/>
  <c r="H31" i="21" s="1"/>
  <c r="AU299" i="188"/>
  <c r="T31" i="21" s="1"/>
  <c r="BA299" i="188"/>
  <c r="Z31" i="21" s="1"/>
  <c r="BI299" i="188"/>
  <c r="BM299" i="188"/>
  <c r="BU299" i="188"/>
  <c r="BY299" i="188"/>
  <c r="CG299" i="188"/>
  <c r="CK299" i="188"/>
  <c r="AM298" i="188"/>
  <c r="L30" i="21" s="1"/>
  <c r="BC298" i="188"/>
  <c r="BG298" i="188"/>
  <c r="BO298" i="188"/>
  <c r="BS298" i="188"/>
  <c r="CA298" i="188"/>
  <c r="CE298" i="188"/>
  <c r="AP299" i="188"/>
  <c r="O31" i="21" s="1"/>
  <c r="BJ299" i="188"/>
  <c r="BZ299" i="188"/>
  <c r="CM298" i="188"/>
  <c r="AV299" i="188"/>
  <c r="U31" i="21" s="1"/>
  <c r="BN299" i="188"/>
  <c r="CD299" i="188"/>
  <c r="AF299" i="188"/>
  <c r="E31" i="21" s="1"/>
  <c r="BB299" i="188"/>
  <c r="BR299" i="188"/>
  <c r="CH299" i="188"/>
  <c r="AL299" i="188"/>
  <c r="K31" i="21" s="1"/>
  <c r="BF299" i="188"/>
  <c r="BV299" i="188"/>
  <c r="CL299" i="188"/>
  <c r="AJ298" i="188"/>
  <c r="I30" i="21" s="1"/>
  <c r="AR298" i="188"/>
  <c r="Q30" i="21" s="1"/>
  <c r="AK299" i="188"/>
  <c r="J31" i="21" s="1"/>
  <c r="AK298" i="188"/>
  <c r="J30" i="21" s="1"/>
  <c r="AX299" i="188"/>
  <c r="W31" i="21" s="1"/>
  <c r="AX298" i="188"/>
  <c r="W30" i="21" s="1"/>
  <c r="AQ299" i="188"/>
  <c r="P31" i="21" s="1"/>
  <c r="AY299" i="188"/>
  <c r="X31" i="21" s="1"/>
  <c r="AQ298" i="188"/>
  <c r="P30" i="21" s="1"/>
  <c r="AY298" i="188"/>
  <c r="X30" i="21" s="1"/>
  <c r="AJ299" i="188"/>
  <c r="I31" i="21" s="1"/>
  <c r="AR299" i="188"/>
  <c r="Q31" i="21" s="1"/>
  <c r="AN279" i="188"/>
  <c r="M46" i="21" s="1"/>
  <c r="AQ279" i="188"/>
  <c r="P46" i="21" s="1"/>
  <c r="AL279" i="188"/>
  <c r="K46" i="21" s="1"/>
  <c r="AS279" i="188"/>
  <c r="R46" i="21" s="1"/>
  <c r="AO279" i="188"/>
  <c r="N46" i="21" s="1"/>
  <c r="AG279" i="188"/>
  <c r="F46" i="21" s="1"/>
  <c r="AM279" i="188"/>
  <c r="L46" i="21" s="1"/>
  <c r="AR279" i="188"/>
  <c r="Q46" i="21" s="1"/>
  <c r="AI279" i="188"/>
  <c r="H46" i="21" s="1"/>
  <c r="AE279" i="188"/>
  <c r="D46" i="21" s="1"/>
  <c r="AP279" i="188"/>
  <c r="O46" i="21" s="1"/>
  <c r="AH279" i="188"/>
  <c r="G46" i="21" s="1"/>
  <c r="X228" i="188"/>
  <c r="X246" i="188"/>
  <c r="X258" i="188"/>
  <c r="X272" i="188"/>
  <c r="X244" i="188"/>
  <c r="X245" i="188"/>
  <c r="X267" i="188"/>
  <c r="X249" i="188"/>
  <c r="X243" i="188"/>
  <c r="X275" i="188"/>
  <c r="X247" i="188"/>
  <c r="X234" i="188"/>
  <c r="X242" i="188"/>
  <c r="X248" i="188"/>
  <c r="X260" i="188"/>
  <c r="X240" i="188"/>
  <c r="X232" i="188"/>
  <c r="X253" i="188"/>
  <c r="X273" i="188"/>
  <c r="X271" i="188"/>
  <c r="X261" i="188"/>
  <c r="X241" i="188"/>
  <c r="X270" i="188"/>
  <c r="X269" i="188"/>
  <c r="X263" i="188"/>
  <c r="X237" i="188"/>
  <c r="X264" i="188"/>
  <c r="X239" i="188"/>
  <c r="X265" i="188"/>
  <c r="X238" i="188"/>
  <c r="X254" i="188"/>
  <c r="X230" i="188"/>
  <c r="X262" i="188"/>
  <c r="X255" i="188"/>
  <c r="X274" i="188"/>
  <c r="X266" i="188"/>
  <c r="X250" i="188"/>
  <c r="X233" i="188"/>
  <c r="X256" i="188"/>
  <c r="X268" i="188"/>
  <c r="X236" i="188"/>
  <c r="X229" i="188"/>
  <c r="X231" i="188"/>
  <c r="X259" i="188"/>
  <c r="X227" i="188"/>
  <c r="X251" i="188"/>
  <c r="X235" i="188"/>
  <c r="X257" i="188"/>
  <c r="X252" i="188"/>
  <c r="Y254" i="188"/>
  <c r="Y248" i="188"/>
  <c r="Y236" i="188"/>
  <c r="Y250" i="188"/>
  <c r="Y258" i="188"/>
  <c r="Y242" i="188"/>
  <c r="Y270" i="188"/>
  <c r="Y268" i="188"/>
  <c r="Y243" i="188"/>
  <c r="Y274" i="188"/>
  <c r="Y247" i="188"/>
  <c r="Y266" i="188"/>
  <c r="Y240" i="188"/>
  <c r="Y256" i="188"/>
  <c r="Y232" i="188"/>
  <c r="Y260" i="188"/>
  <c r="Y245" i="188"/>
  <c r="Y262" i="188"/>
  <c r="Y238" i="188"/>
  <c r="Y269" i="188"/>
  <c r="Y261" i="188"/>
  <c r="Y241" i="188"/>
  <c r="Y233" i="188"/>
  <c r="Y271" i="188"/>
  <c r="Y263" i="188"/>
  <c r="Y246" i="188"/>
  <c r="Y265" i="188"/>
  <c r="Y249" i="188"/>
  <c r="Y228" i="188"/>
  <c r="Y275" i="188"/>
  <c r="Y267" i="188"/>
  <c r="Y244" i="188"/>
  <c r="Y230" i="188"/>
  <c r="Y264" i="188"/>
  <c r="Y239" i="188"/>
  <c r="Y234" i="188"/>
  <c r="Y272" i="188"/>
  <c r="Y253" i="188"/>
  <c r="Y273" i="188"/>
  <c r="Y255" i="188"/>
  <c r="Y237" i="188"/>
  <c r="Y229" i="188"/>
  <c r="Y259" i="188"/>
  <c r="Y252" i="188"/>
  <c r="Y251" i="188"/>
  <c r="Y231" i="188"/>
  <c r="Y257" i="188"/>
  <c r="Y227" i="188"/>
  <c r="Y235" i="188"/>
  <c r="Z267" i="188"/>
  <c r="Z260" i="188"/>
  <c r="Z256" i="188"/>
  <c r="Z233" i="188"/>
  <c r="Z245" i="188"/>
  <c r="Z249" i="188"/>
  <c r="Z238" i="188"/>
  <c r="Z248" i="188"/>
  <c r="Z240" i="188"/>
  <c r="Z228" i="188"/>
  <c r="Z255" i="188"/>
  <c r="Z266" i="188"/>
  <c r="Z239" i="188"/>
  <c r="Z269" i="188"/>
  <c r="Z247" i="188"/>
  <c r="Z244" i="188"/>
  <c r="Z263" i="188"/>
  <c r="Z241" i="188"/>
  <c r="Z265" i="188"/>
  <c r="Z272" i="188"/>
  <c r="Z242" i="188"/>
  <c r="Z264" i="188"/>
  <c r="Z253" i="188"/>
  <c r="Z234" i="188"/>
  <c r="Z270" i="188"/>
  <c r="Z275" i="188"/>
  <c r="Z271" i="188"/>
  <c r="Z268" i="188"/>
  <c r="Z258" i="188"/>
  <c r="Z273" i="188"/>
  <c r="Z254" i="188"/>
  <c r="Z230" i="188"/>
  <c r="Z262" i="188"/>
  <c r="Z274" i="188"/>
  <c r="Z243" i="188"/>
  <c r="Z237" i="188"/>
  <c r="Z246" i="188"/>
  <c r="Z232" i="188"/>
  <c r="Z261" i="188"/>
  <c r="Z250" i="188"/>
  <c r="Z236" i="188"/>
  <c r="Z227" i="188"/>
  <c r="Z231" i="188"/>
  <c r="Z229" i="188"/>
  <c r="Z257" i="188"/>
  <c r="Z259" i="188"/>
  <c r="Z252" i="188"/>
  <c r="Z251" i="188"/>
  <c r="Z235" i="188"/>
  <c r="W267" i="188"/>
  <c r="W261" i="188"/>
  <c r="W236" i="188"/>
  <c r="W258" i="188"/>
  <c r="W243" i="188"/>
  <c r="W247" i="188"/>
  <c r="W242" i="188"/>
  <c r="W248" i="188"/>
  <c r="W265" i="188"/>
  <c r="W246" i="188"/>
  <c r="W250" i="188"/>
  <c r="W271" i="188"/>
  <c r="W260" i="188"/>
  <c r="W241" i="188"/>
  <c r="W233" i="188"/>
  <c r="W272" i="188"/>
  <c r="W264" i="188"/>
  <c r="W245" i="188"/>
  <c r="W256" i="188"/>
  <c r="W253" i="188"/>
  <c r="W274" i="188"/>
  <c r="W266" i="188"/>
  <c r="W249" i="188"/>
  <c r="W255" i="188"/>
  <c r="W237" i="188"/>
  <c r="W228" i="188"/>
  <c r="W254" i="188"/>
  <c r="W275" i="188"/>
  <c r="W232" i="188"/>
  <c r="W239" i="188"/>
  <c r="W262" i="188"/>
  <c r="W263" i="188"/>
  <c r="W230" i="188"/>
  <c r="W273" i="188"/>
  <c r="W234" i="188"/>
  <c r="W240" i="188"/>
  <c r="W268" i="188"/>
  <c r="W269" i="188"/>
  <c r="W238" i="188"/>
  <c r="W244" i="188"/>
  <c r="W270" i="188"/>
  <c r="W251" i="188"/>
  <c r="W252" i="188"/>
  <c r="W229" i="188"/>
  <c r="W227" i="188"/>
  <c r="W259" i="188"/>
  <c r="W231" i="188"/>
  <c r="W235" i="188"/>
  <c r="W257" i="188"/>
  <c r="AB254" i="188"/>
  <c r="AB264" i="188"/>
  <c r="AB262" i="188"/>
  <c r="AB255" i="188"/>
  <c r="AB260" i="188"/>
  <c r="AB233" i="188"/>
  <c r="AB239" i="188"/>
  <c r="AB269" i="188"/>
  <c r="AB261" i="188"/>
  <c r="AB230" i="188"/>
  <c r="AB234" i="188"/>
  <c r="AB232" i="188"/>
  <c r="AB270" i="188"/>
  <c r="AB274" i="188"/>
  <c r="AB236" i="188"/>
  <c r="AB244" i="188"/>
  <c r="AB256" i="188"/>
  <c r="AB246" i="188"/>
  <c r="AB267" i="188"/>
  <c r="AB248" i="188"/>
  <c r="AB253" i="188"/>
  <c r="AB263" i="188"/>
  <c r="AB243" i="188"/>
  <c r="AB258" i="188"/>
  <c r="AB228" i="188"/>
  <c r="AB245" i="188"/>
  <c r="AB240" i="188"/>
  <c r="AB266" i="188"/>
  <c r="AB275" i="188"/>
  <c r="AB249" i="188"/>
  <c r="AB273" i="188"/>
  <c r="AB247" i="188"/>
  <c r="AB250" i="188"/>
  <c r="AB242" i="188"/>
  <c r="AB268" i="188"/>
  <c r="AB241" i="188"/>
  <c r="AB265" i="188"/>
  <c r="AB272" i="188"/>
  <c r="AB238" i="188"/>
  <c r="AB271" i="188"/>
  <c r="AB237" i="188"/>
  <c r="AB235" i="188"/>
  <c r="AB252" i="188"/>
  <c r="AB257" i="188"/>
  <c r="AB229" i="188"/>
  <c r="AB227" i="188"/>
  <c r="AB231" i="188"/>
  <c r="AB251" i="188"/>
  <c r="AB259" i="188"/>
  <c r="AA242" i="188"/>
  <c r="AA250" i="188"/>
  <c r="AA256" i="188"/>
  <c r="AA246" i="188"/>
  <c r="AA237" i="188"/>
  <c r="AA238" i="188"/>
  <c r="AA236" i="188"/>
  <c r="AA274" i="188"/>
  <c r="AA272" i="188"/>
  <c r="AA270" i="188"/>
  <c r="AA268" i="188"/>
  <c r="AA266" i="188"/>
  <c r="AA264" i="188"/>
  <c r="AA262" i="188"/>
  <c r="AA273" i="188"/>
  <c r="AA265" i="188"/>
  <c r="AA247" i="188"/>
  <c r="AA258" i="188"/>
  <c r="AA254" i="188"/>
  <c r="AA230" i="188"/>
  <c r="AA234" i="188"/>
  <c r="AA248" i="188"/>
  <c r="AA243" i="188"/>
  <c r="AA253" i="188"/>
  <c r="AA275" i="188"/>
  <c r="AA263" i="188"/>
  <c r="AA232" i="188"/>
  <c r="AA261" i="188"/>
  <c r="AA233" i="188"/>
  <c r="AA241" i="188"/>
  <c r="AA269" i="188"/>
  <c r="AA255" i="188"/>
  <c r="AA228" i="188"/>
  <c r="AA244" i="188"/>
  <c r="AA249" i="188"/>
  <c r="AA260" i="188"/>
  <c r="AA245" i="188"/>
  <c r="AA239" i="188"/>
  <c r="AA271" i="188"/>
  <c r="AA240" i="188"/>
  <c r="AA267" i="188"/>
  <c r="AA227" i="188"/>
  <c r="AA257" i="188"/>
  <c r="AA231" i="188"/>
  <c r="AA259" i="188"/>
  <c r="AA235" i="188"/>
  <c r="AA229" i="188"/>
  <c r="AA251" i="188"/>
  <c r="AA252" i="188"/>
  <c r="Q41" i="189"/>
  <c r="J41" i="189" s="1"/>
  <c r="I96" i="189"/>
  <c r="I74" i="189"/>
  <c r="Y42" i="188"/>
  <c r="Y50" i="188"/>
  <c r="Y58" i="188"/>
  <c r="Y66" i="188"/>
  <c r="Y74" i="188"/>
  <c r="Y82" i="188"/>
  <c r="Y90" i="188"/>
  <c r="Q25" i="189"/>
  <c r="J25" i="189" s="1"/>
  <c r="Q125" i="189"/>
  <c r="J125" i="189" s="1"/>
  <c r="Q129" i="189"/>
  <c r="J129" i="189" s="1"/>
  <c r="Q133" i="189"/>
  <c r="J133" i="189" s="1"/>
  <c r="U45" i="189"/>
  <c r="Q82" i="189"/>
  <c r="J82" i="189" s="1"/>
  <c r="I90" i="189"/>
  <c r="Q96" i="189"/>
  <c r="J96" i="189" s="1"/>
  <c r="Y176" i="188"/>
  <c r="AB204" i="188"/>
  <c r="X42" i="189"/>
  <c r="T43" i="189"/>
  <c r="W45" i="189"/>
  <c r="U28" i="189"/>
  <c r="W54" i="189"/>
  <c r="T56" i="189"/>
  <c r="V57" i="189"/>
  <c r="Q80" i="189"/>
  <c r="J80" i="189" s="1"/>
  <c r="Q102" i="189"/>
  <c r="J102" i="189" s="1"/>
  <c r="Q118" i="189"/>
  <c r="J118" i="189" s="1"/>
  <c r="X46" i="188"/>
  <c r="X62" i="188"/>
  <c r="X172" i="188"/>
  <c r="X54" i="188"/>
  <c r="X70" i="188"/>
  <c r="AJ279" i="188"/>
  <c r="I46" i="21" s="1"/>
  <c r="AK279" i="188"/>
  <c r="J46" i="21" s="1"/>
  <c r="L20" i="188"/>
  <c r="L32" i="188"/>
  <c r="L36" i="188"/>
  <c r="L40" i="188"/>
  <c r="L44" i="188"/>
  <c r="L48" i="188"/>
  <c r="L52" i="188"/>
  <c r="L56" i="188"/>
  <c r="L68" i="188"/>
  <c r="L76" i="188"/>
  <c r="L84" i="188"/>
  <c r="L96" i="188"/>
  <c r="AF279" i="188"/>
  <c r="E46" i="21" s="1"/>
  <c r="L14" i="189"/>
  <c r="Q74" i="189"/>
  <c r="J74" i="189" s="1"/>
  <c r="Q86" i="189"/>
  <c r="J86" i="189" s="1"/>
  <c r="Q100" i="189"/>
  <c r="J100" i="189" s="1"/>
  <c r="Q98" i="189"/>
  <c r="J98" i="189" s="1"/>
  <c r="Q126" i="189"/>
  <c r="J126" i="189" s="1"/>
  <c r="I123" i="189"/>
  <c r="S123" i="189"/>
  <c r="Y123" i="189" s="1"/>
  <c r="Q43" i="189"/>
  <c r="J43" i="189" s="1"/>
  <c r="Q76" i="189"/>
  <c r="J76" i="189" s="1"/>
  <c r="T78" i="189"/>
  <c r="I78" i="189"/>
  <c r="AH136" i="189"/>
  <c r="BJ136" i="189"/>
  <c r="BX136" i="189"/>
  <c r="AH138" i="189"/>
  <c r="BJ138" i="189"/>
  <c r="BQ138" i="189"/>
  <c r="BX138" i="189"/>
  <c r="Q35" i="189"/>
  <c r="J35" i="189" s="1"/>
  <c r="Q37" i="189"/>
  <c r="J37" i="189" s="1"/>
  <c r="I45" i="189"/>
  <c r="S45" i="189"/>
  <c r="Q47" i="189"/>
  <c r="J47" i="189" s="1"/>
  <c r="Q50" i="189"/>
  <c r="J50" i="189" s="1"/>
  <c r="I54" i="189"/>
  <c r="S54" i="189"/>
  <c r="Q60" i="189"/>
  <c r="J60" i="189" s="1"/>
  <c r="Q78" i="189"/>
  <c r="J78" i="189" s="1"/>
  <c r="Q114" i="189"/>
  <c r="J114" i="189" s="1"/>
  <c r="Q117" i="189"/>
  <c r="J117" i="189" s="1"/>
  <c r="Q121" i="189"/>
  <c r="J121" i="189" s="1"/>
  <c r="I131" i="189"/>
  <c r="AB212" i="188"/>
  <c r="BI279" i="188"/>
  <c r="BH279" i="188"/>
  <c r="AU279" i="188"/>
  <c r="T46" i="21" s="1"/>
  <c r="AX279" i="188"/>
  <c r="W46" i="21" s="1"/>
  <c r="BD279" i="188"/>
  <c r="BM279" i="188"/>
  <c r="L92" i="188"/>
  <c r="L80" i="188"/>
  <c r="AT279" i="188"/>
  <c r="S46" i="21" s="1"/>
  <c r="L175" i="188"/>
  <c r="L179" i="188"/>
  <c r="L183" i="188"/>
  <c r="L187" i="188"/>
  <c r="L195" i="188"/>
  <c r="L203" i="188"/>
  <c r="L207" i="188"/>
  <c r="U42" i="188"/>
  <c r="N42" i="188" s="1"/>
  <c r="U50" i="188"/>
  <c r="N50" i="188" s="1"/>
  <c r="U66" i="188"/>
  <c r="J66" i="188" s="1"/>
  <c r="U74" i="188"/>
  <c r="N74" i="188" s="1"/>
  <c r="U82" i="188"/>
  <c r="N82" i="188" s="1"/>
  <c r="U90" i="188"/>
  <c r="J90" i="188" s="1"/>
  <c r="K100" i="188"/>
  <c r="U173" i="188"/>
  <c r="N173" i="188" s="1"/>
  <c r="U181" i="188"/>
  <c r="J181" i="188" s="1"/>
  <c r="U189" i="188"/>
  <c r="J189" i="188" s="1"/>
  <c r="U193" i="188"/>
  <c r="J193" i="188" s="1"/>
  <c r="U197" i="188"/>
  <c r="N197" i="188" s="1"/>
  <c r="U201" i="188"/>
  <c r="J201" i="188" s="1"/>
  <c r="U205" i="188"/>
  <c r="N205" i="188" s="1"/>
  <c r="U209" i="188"/>
  <c r="N209" i="188" s="1"/>
  <c r="K216" i="188"/>
  <c r="U218" i="188"/>
  <c r="J218" i="188" s="1"/>
  <c r="K220" i="188"/>
  <c r="K224" i="188"/>
  <c r="L24" i="188"/>
  <c r="L60" i="188"/>
  <c r="BF279" i="188"/>
  <c r="AY279" i="188"/>
  <c r="X46" i="21" s="1"/>
  <c r="U58" i="188"/>
  <c r="N58" i="188" s="1"/>
  <c r="BE279" i="188"/>
  <c r="BL279" i="188"/>
  <c r="BK279" i="188"/>
  <c r="BC279" i="188"/>
  <c r="L16" i="188"/>
  <c r="BA279" i="188"/>
  <c r="Z46" i="21" s="1"/>
  <c r="AW279" i="188"/>
  <c r="V46" i="21" s="1"/>
  <c r="BB279" i="188"/>
  <c r="BJ279" i="188"/>
  <c r="BG279" i="188"/>
  <c r="AZ279" i="188"/>
  <c r="Y46" i="21" s="1"/>
  <c r="I4" i="188"/>
  <c r="L28" i="188"/>
  <c r="U30" i="188"/>
  <c r="N30" i="188" s="1"/>
  <c r="AV279" i="188"/>
  <c r="U46" i="21" s="1"/>
  <c r="K61" i="188"/>
  <c r="K173" i="188"/>
  <c r="K177" i="188"/>
  <c r="K181" i="188"/>
  <c r="K185" i="188"/>
  <c r="I6" i="188"/>
  <c r="L41" i="188"/>
  <c r="L49" i="188"/>
  <c r="L57" i="188"/>
  <c r="L65" i="188"/>
  <c r="L81" i="188"/>
  <c r="U94" i="188"/>
  <c r="N94" i="188" s="1"/>
  <c r="U99" i="188"/>
  <c r="J99" i="188" s="1"/>
  <c r="L101" i="188"/>
  <c r="U102" i="188"/>
  <c r="J102" i="188" s="1"/>
  <c r="L109" i="188"/>
  <c r="L117" i="188"/>
  <c r="L125" i="188"/>
  <c r="U126" i="188"/>
  <c r="J126" i="188" s="1"/>
  <c r="L133" i="188"/>
  <c r="L137" i="188"/>
  <c r="L145" i="188"/>
  <c r="L153" i="188"/>
  <c r="U154" i="188"/>
  <c r="N154" i="188" s="1"/>
  <c r="L161" i="188"/>
  <c r="U162" i="188"/>
  <c r="J162" i="188" s="1"/>
  <c r="L169" i="188"/>
  <c r="U191" i="188"/>
  <c r="N191" i="188" s="1"/>
  <c r="L197" i="188"/>
  <c r="U198" i="188"/>
  <c r="J198" i="188" s="1"/>
  <c r="L205" i="188"/>
  <c r="U206" i="188"/>
  <c r="N206" i="188" s="1"/>
  <c r="U215" i="188"/>
  <c r="N215" i="188" s="1"/>
  <c r="L217" i="188"/>
  <c r="L221" i="188"/>
  <c r="U223" i="188"/>
  <c r="N223" i="188" s="1"/>
  <c r="L225" i="188"/>
  <c r="AE278" i="188"/>
  <c r="BG278" i="188"/>
  <c r="BN280" i="188"/>
  <c r="U16" i="188"/>
  <c r="N16" i="188" s="1"/>
  <c r="U19" i="188"/>
  <c r="N19" i="188" s="1"/>
  <c r="U24" i="188"/>
  <c r="N24" i="188" s="1"/>
  <c r="U28" i="188"/>
  <c r="N28" i="188" s="1"/>
  <c r="U32" i="188"/>
  <c r="N32" i="188" s="1"/>
  <c r="U35" i="188"/>
  <c r="N35" i="188" s="1"/>
  <c r="U36" i="188"/>
  <c r="J36" i="188" s="1"/>
  <c r="U39" i="188"/>
  <c r="N39" i="188" s="1"/>
  <c r="U40" i="188"/>
  <c r="N40" i="188" s="1"/>
  <c r="U43" i="188"/>
  <c r="N43" i="188" s="1"/>
  <c r="U51" i="188"/>
  <c r="J51" i="188" s="1"/>
  <c r="U59" i="188"/>
  <c r="N59" i="188" s="1"/>
  <c r="U67" i="188"/>
  <c r="J67" i="188" s="1"/>
  <c r="U75" i="188"/>
  <c r="N75" i="188" s="1"/>
  <c r="U79" i="188"/>
  <c r="N79" i="188" s="1"/>
  <c r="U83" i="188"/>
  <c r="N83" i="188" s="1"/>
  <c r="U91" i="188"/>
  <c r="N91" i="188" s="1"/>
  <c r="U95" i="188"/>
  <c r="N95" i="188" s="1"/>
  <c r="L174" i="188"/>
  <c r="L178" i="188"/>
  <c r="L182" i="188"/>
  <c r="L186" i="188"/>
  <c r="L190" i="188"/>
  <c r="U192" i="188"/>
  <c r="N192" i="188" s="1"/>
  <c r="L194" i="188"/>
  <c r="L198" i="188"/>
  <c r="U200" i="188"/>
  <c r="J200" i="188" s="1"/>
  <c r="L202" i="188"/>
  <c r="U204" i="188"/>
  <c r="N204" i="188" s="1"/>
  <c r="U208" i="188"/>
  <c r="N208" i="188" s="1"/>
  <c r="L210" i="188"/>
  <c r="L45" i="188"/>
  <c r="L53" i="188"/>
  <c r="L73" i="188"/>
  <c r="L85" i="188"/>
  <c r="U86" i="188"/>
  <c r="J86" i="188" s="1"/>
  <c r="L89" i="188"/>
  <c r="L97" i="188"/>
  <c r="L105" i="188"/>
  <c r="U106" i="188"/>
  <c r="N106" i="188" s="1"/>
  <c r="L113" i="188"/>
  <c r="L121" i="188"/>
  <c r="L129" i="188"/>
  <c r="U130" i="188"/>
  <c r="N130" i="188" s="1"/>
  <c r="U134" i="188"/>
  <c r="N134" i="188" s="1"/>
  <c r="L141" i="188"/>
  <c r="U142" i="188"/>
  <c r="N142" i="188" s="1"/>
  <c r="L149" i="188"/>
  <c r="L157" i="188"/>
  <c r="U158" i="188"/>
  <c r="J158" i="188" s="1"/>
  <c r="L165" i="188"/>
  <c r="L189" i="188"/>
  <c r="U190" i="188"/>
  <c r="J190" i="188" s="1"/>
  <c r="U199" i="188"/>
  <c r="N199" i="188" s="1"/>
  <c r="U207" i="188"/>
  <c r="N207" i="188" s="1"/>
  <c r="U214" i="188"/>
  <c r="N214" i="188" s="1"/>
  <c r="U222" i="188"/>
  <c r="N222" i="188" s="1"/>
  <c r="AL278" i="188"/>
  <c r="BN278" i="188"/>
  <c r="CI280" i="188"/>
  <c r="P279" i="188"/>
  <c r="U20" i="188"/>
  <c r="N20" i="188" s="1"/>
  <c r="U23" i="188"/>
  <c r="J23" i="188" s="1"/>
  <c r="U27" i="188"/>
  <c r="J27" i="188" s="1"/>
  <c r="U31" i="188"/>
  <c r="N31" i="188" s="1"/>
  <c r="U17" i="188"/>
  <c r="J17" i="188" s="1"/>
  <c r="K19" i="188"/>
  <c r="U21" i="188"/>
  <c r="J21" i="188" s="1"/>
  <c r="K23" i="188"/>
  <c r="U25" i="188"/>
  <c r="N25" i="188" s="1"/>
  <c r="K27" i="188"/>
  <c r="U29" i="188"/>
  <c r="J29" i="188" s="1"/>
  <c r="K31" i="188"/>
  <c r="U33" i="188"/>
  <c r="J33" i="188" s="1"/>
  <c r="K35" i="188"/>
  <c r="U37" i="188"/>
  <c r="J37" i="188" s="1"/>
  <c r="K39" i="188"/>
  <c r="K47" i="188"/>
  <c r="U48" i="188"/>
  <c r="N48" i="188" s="1"/>
  <c r="K51" i="188"/>
  <c r="K55" i="188"/>
  <c r="U56" i="188"/>
  <c r="N56" i="188" s="1"/>
  <c r="K59" i="188"/>
  <c r="K63" i="188"/>
  <c r="U64" i="188"/>
  <c r="N64" i="188" s="1"/>
  <c r="K67" i="188"/>
  <c r="K71" i="188"/>
  <c r="U72" i="188"/>
  <c r="N72" i="188" s="1"/>
  <c r="K75" i="188"/>
  <c r="K79" i="188"/>
  <c r="U80" i="188"/>
  <c r="N80" i="188" s="1"/>
  <c r="K83" i="188"/>
  <c r="K87" i="188"/>
  <c r="U88" i="188"/>
  <c r="N88" i="188" s="1"/>
  <c r="K91" i="188"/>
  <c r="K95" i="188"/>
  <c r="U96" i="188"/>
  <c r="N96" i="188" s="1"/>
  <c r="U172" i="188"/>
  <c r="N172" i="188" s="1"/>
  <c r="U180" i="188"/>
  <c r="J180" i="188" s="1"/>
  <c r="X21" i="189"/>
  <c r="U32" i="189"/>
  <c r="T51" i="189"/>
  <c r="I62" i="189"/>
  <c r="S62" i="189"/>
  <c r="V67" i="189"/>
  <c r="I108" i="189"/>
  <c r="S108" i="189"/>
  <c r="Y108" i="189" s="1"/>
  <c r="I110" i="189"/>
  <c r="S110" i="189"/>
  <c r="Y110" i="189" s="1"/>
  <c r="I112" i="189"/>
  <c r="S112" i="189"/>
  <c r="Y112" i="189" s="1"/>
  <c r="I114" i="189"/>
  <c r="T114" i="189"/>
  <c r="Y114" i="189" s="1"/>
  <c r="T115" i="189"/>
  <c r="S116" i="189"/>
  <c r="T48" i="189"/>
  <c r="V49" i="189"/>
  <c r="V51" i="189"/>
  <c r="I72" i="189"/>
  <c r="S72" i="189"/>
  <c r="Y72" i="189" s="1"/>
  <c r="S90" i="189"/>
  <c r="Y90" i="189" s="1"/>
  <c r="I102" i="189"/>
  <c r="S131" i="189"/>
  <c r="Y131" i="189" s="1"/>
  <c r="U24" i="189"/>
  <c r="T39" i="189"/>
  <c r="V40" i="189"/>
  <c r="W41" i="189"/>
  <c r="T42" i="189"/>
  <c r="T52" i="189"/>
  <c r="S78" i="189"/>
  <c r="I80" i="189"/>
  <c r="T26" i="189"/>
  <c r="I35" i="189"/>
  <c r="S35" i="189"/>
  <c r="I50" i="189"/>
  <c r="S50" i="189"/>
  <c r="U54" i="189"/>
  <c r="V59" i="189"/>
  <c r="W62" i="189"/>
  <c r="T64" i="189"/>
  <c r="V65" i="189"/>
  <c r="I76" i="189"/>
  <c r="S80" i="189"/>
  <c r="Y80" i="189" s="1"/>
  <c r="I92" i="189"/>
  <c r="S92" i="189"/>
  <c r="Y92" i="189" s="1"/>
  <c r="I94" i="189"/>
  <c r="I104" i="189"/>
  <c r="S104" i="189"/>
  <c r="Y104" i="189" s="1"/>
  <c r="I106" i="189"/>
  <c r="S106" i="189"/>
  <c r="Y106" i="189" s="1"/>
  <c r="I117" i="189"/>
  <c r="I118" i="189"/>
  <c r="I119" i="189"/>
  <c r="S119" i="189"/>
  <c r="Y119" i="189" s="1"/>
  <c r="I126" i="189"/>
  <c r="I127" i="189"/>
  <c r="S127" i="189"/>
  <c r="Y127" i="189" s="1"/>
  <c r="U35" i="189"/>
  <c r="W50" i="189"/>
  <c r="X17" i="189"/>
  <c r="T30" i="189"/>
  <c r="X35" i="189"/>
  <c r="T36" i="189"/>
  <c r="U37" i="189"/>
  <c r="I41" i="189"/>
  <c r="S41" i="189"/>
  <c r="I82" i="189"/>
  <c r="S82" i="189"/>
  <c r="Y82" i="189" s="1"/>
  <c r="I84" i="189"/>
  <c r="S84" i="189"/>
  <c r="Y84" i="189" s="1"/>
  <c r="I86" i="189"/>
  <c r="S86" i="189"/>
  <c r="Y86" i="189" s="1"/>
  <c r="T88" i="189"/>
  <c r="Y88" i="189" s="1"/>
  <c r="I98" i="189"/>
  <c r="S98" i="189"/>
  <c r="Y98" i="189" s="1"/>
  <c r="I100" i="189"/>
  <c r="I113" i="189"/>
  <c r="S113" i="189"/>
  <c r="Y113" i="189" s="1"/>
  <c r="Q29" i="189"/>
  <c r="J29" i="189" s="1"/>
  <c r="Q90" i="189"/>
  <c r="J90" i="189" s="1"/>
  <c r="Q52" i="189"/>
  <c r="J52" i="189" s="1"/>
  <c r="Q106" i="189"/>
  <c r="J106" i="189" s="1"/>
  <c r="Q108" i="189"/>
  <c r="J108" i="189" s="1"/>
  <c r="Q104" i="189"/>
  <c r="J104" i="189" s="1"/>
  <c r="Q99" i="189"/>
  <c r="J99" i="189" s="1"/>
  <c r="Q122" i="189"/>
  <c r="J122" i="189" s="1"/>
  <c r="Q130" i="189"/>
  <c r="J130" i="189" s="1"/>
  <c r="Q103" i="189"/>
  <c r="J103" i="189" s="1"/>
  <c r="Q97" i="189"/>
  <c r="J97" i="189" s="1"/>
  <c r="Q113" i="189"/>
  <c r="J113" i="189" s="1"/>
  <c r="Q92" i="189"/>
  <c r="J92" i="189" s="1"/>
  <c r="Q94" i="189"/>
  <c r="J94" i="189" s="1"/>
  <c r="Q70" i="189"/>
  <c r="J70" i="189" s="1"/>
  <c r="Q62" i="189"/>
  <c r="J62" i="189" s="1"/>
  <c r="Q63" i="189"/>
  <c r="J63" i="189" s="1"/>
  <c r="Q55" i="189"/>
  <c r="J55" i="189" s="1"/>
  <c r="Q56" i="189"/>
  <c r="J56" i="189" s="1"/>
  <c r="Q48" i="189"/>
  <c r="J48" i="189" s="1"/>
  <c r="Q45" i="189"/>
  <c r="J45" i="189" s="1"/>
  <c r="Q34" i="189"/>
  <c r="J34" i="189" s="1"/>
  <c r="Q38" i="189"/>
  <c r="J38" i="189" s="1"/>
  <c r="Q39" i="189"/>
  <c r="J39" i="189" s="1"/>
  <c r="Q21" i="189"/>
  <c r="J21" i="189" s="1"/>
  <c r="Q17" i="189"/>
  <c r="J17" i="189" s="1"/>
  <c r="AV138" i="189"/>
  <c r="AV136" i="189"/>
  <c r="AO138" i="189"/>
  <c r="K143" i="189"/>
  <c r="O143" i="189"/>
  <c r="W18" i="189"/>
  <c r="W22" i="189"/>
  <c r="X25" i="189"/>
  <c r="W26" i="189"/>
  <c r="X29" i="189"/>
  <c r="W30" i="189"/>
  <c r="X38" i="189"/>
  <c r="W39" i="189"/>
  <c r="W43" i="189"/>
  <c r="W48" i="189"/>
  <c r="W52" i="189"/>
  <c r="W56" i="189"/>
  <c r="U58" i="189"/>
  <c r="T60" i="189"/>
  <c r="I16" i="189"/>
  <c r="S16" i="189"/>
  <c r="I18" i="189"/>
  <c r="S18" i="189"/>
  <c r="X18" i="189"/>
  <c r="I20" i="189"/>
  <c r="S20" i="189"/>
  <c r="I22" i="189"/>
  <c r="S22" i="189"/>
  <c r="X22" i="189"/>
  <c r="I24" i="189"/>
  <c r="S24" i="189"/>
  <c r="I26" i="189"/>
  <c r="S26" i="189"/>
  <c r="X26" i="189"/>
  <c r="I28" i="189"/>
  <c r="S28" i="189"/>
  <c r="I30" i="189"/>
  <c r="S30" i="189"/>
  <c r="X30" i="189"/>
  <c r="I32" i="189"/>
  <c r="S32" i="189"/>
  <c r="T35" i="189"/>
  <c r="I37" i="189"/>
  <c r="S37" i="189"/>
  <c r="I39" i="189"/>
  <c r="S39" i="189"/>
  <c r="X39" i="189"/>
  <c r="T40" i="189"/>
  <c r="U41" i="189"/>
  <c r="I43" i="189"/>
  <c r="S43" i="189"/>
  <c r="X43" i="189"/>
  <c r="I48" i="189"/>
  <c r="S48" i="189"/>
  <c r="X48" i="189"/>
  <c r="T49" i="189"/>
  <c r="U50" i="189"/>
  <c r="I52" i="189"/>
  <c r="S52" i="189"/>
  <c r="X52" i="189"/>
  <c r="I56" i="189"/>
  <c r="S56" i="189"/>
  <c r="X56" i="189"/>
  <c r="T57" i="189"/>
  <c r="W58" i="189"/>
  <c r="T59" i="189"/>
  <c r="U60" i="189"/>
  <c r="U62" i="189"/>
  <c r="U64" i="189"/>
  <c r="I66" i="189"/>
  <c r="S66" i="189"/>
  <c r="I68" i="189"/>
  <c r="S68" i="189"/>
  <c r="Y68" i="189" s="1"/>
  <c r="S76" i="189"/>
  <c r="Y76" i="189" s="1"/>
  <c r="S96" i="189"/>
  <c r="Y96" i="189" s="1"/>
  <c r="S102" i="189"/>
  <c r="Y102" i="189" s="1"/>
  <c r="T116" i="189"/>
  <c r="T118" i="189"/>
  <c r="Y118" i="189" s="1"/>
  <c r="I122" i="189"/>
  <c r="T122" i="189"/>
  <c r="Y122" i="189" s="1"/>
  <c r="T126" i="189"/>
  <c r="Y126" i="189" s="1"/>
  <c r="I130" i="189"/>
  <c r="T130" i="189"/>
  <c r="Y130" i="189" s="1"/>
  <c r="U16" i="189"/>
  <c r="T18" i="189"/>
  <c r="U20" i="189"/>
  <c r="T22" i="189"/>
  <c r="W60" i="189"/>
  <c r="W64" i="189"/>
  <c r="U66" i="189"/>
  <c r="W16" i="189"/>
  <c r="T17" i="189"/>
  <c r="U18" i="189"/>
  <c r="W20" i="189"/>
  <c r="T21" i="189"/>
  <c r="U22" i="189"/>
  <c r="W24" i="189"/>
  <c r="T25" i="189"/>
  <c r="U26" i="189"/>
  <c r="W28" i="189"/>
  <c r="T29" i="189"/>
  <c r="U30" i="189"/>
  <c r="W32" i="189"/>
  <c r="T33" i="189"/>
  <c r="U34" i="189"/>
  <c r="W35" i="189"/>
  <c r="W37" i="189"/>
  <c r="U39" i="189"/>
  <c r="U43" i="189"/>
  <c r="U48" i="189"/>
  <c r="U52" i="189"/>
  <c r="U56" i="189"/>
  <c r="I58" i="189"/>
  <c r="S58" i="189"/>
  <c r="I60" i="189"/>
  <c r="S60" i="189"/>
  <c r="X60" i="189"/>
  <c r="I64" i="189"/>
  <c r="S64" i="189"/>
  <c r="X64" i="189"/>
  <c r="T65" i="189"/>
  <c r="W66" i="189"/>
  <c r="T67" i="189"/>
  <c r="I70" i="189"/>
  <c r="S70" i="189"/>
  <c r="Y70" i="189" s="1"/>
  <c r="S74" i="189"/>
  <c r="Y74" i="189" s="1"/>
  <c r="I88" i="189"/>
  <c r="S94" i="189"/>
  <c r="Y94" i="189" s="1"/>
  <c r="S100" i="189"/>
  <c r="Y100" i="189" s="1"/>
  <c r="I115" i="189"/>
  <c r="S117" i="189"/>
  <c r="Y117" i="189" s="1"/>
  <c r="V19" i="189"/>
  <c r="Q20" i="189"/>
  <c r="J20" i="189" s="1"/>
  <c r="Q24" i="189"/>
  <c r="J24" i="189" s="1"/>
  <c r="Q28" i="189"/>
  <c r="J28" i="189" s="1"/>
  <c r="V31" i="189"/>
  <c r="Q32" i="189"/>
  <c r="J32" i="189" s="1"/>
  <c r="Q36" i="189"/>
  <c r="J36" i="189" s="1"/>
  <c r="Q54" i="189"/>
  <c r="J54" i="189" s="1"/>
  <c r="Q83" i="189"/>
  <c r="J83" i="189" s="1"/>
  <c r="S93" i="189"/>
  <c r="I93" i="189"/>
  <c r="I95" i="189"/>
  <c r="S95" i="189"/>
  <c r="S101" i="189"/>
  <c r="I101" i="189"/>
  <c r="I103" i="189"/>
  <c r="S103" i="189"/>
  <c r="Q131" i="189"/>
  <c r="J131" i="189" s="1"/>
  <c r="I3" i="189"/>
  <c r="I5" i="189"/>
  <c r="I7" i="189"/>
  <c r="M14" i="189"/>
  <c r="K142" i="189"/>
  <c r="K137" i="189"/>
  <c r="O137" i="189"/>
  <c r="O142" i="189"/>
  <c r="S15" i="189"/>
  <c r="W15" i="189"/>
  <c r="V16" i="189"/>
  <c r="I17" i="189"/>
  <c r="U17" i="189"/>
  <c r="L143" i="189"/>
  <c r="P143" i="189"/>
  <c r="S19" i="189"/>
  <c r="W19" i="189"/>
  <c r="V20" i="189"/>
  <c r="I21" i="189"/>
  <c r="U21" i="189"/>
  <c r="S23" i="189"/>
  <c r="W23" i="189"/>
  <c r="V24" i="189"/>
  <c r="I25" i="189"/>
  <c r="U25" i="189"/>
  <c r="S27" i="189"/>
  <c r="W27" i="189"/>
  <c r="V28" i="189"/>
  <c r="I29" i="189"/>
  <c r="U29" i="189"/>
  <c r="S31" i="189"/>
  <c r="W31" i="189"/>
  <c r="V32" i="189"/>
  <c r="I33" i="189"/>
  <c r="Q33" i="189"/>
  <c r="J33" i="189" s="1"/>
  <c r="U33" i="189"/>
  <c r="I34" i="189"/>
  <c r="U38" i="189"/>
  <c r="I38" i="189"/>
  <c r="W38" i="189"/>
  <c r="S38" i="189"/>
  <c r="W44" i="189"/>
  <c r="S44" i="189"/>
  <c r="U44" i="189"/>
  <c r="I44" i="189"/>
  <c r="U47" i="189"/>
  <c r="I47" i="189"/>
  <c r="W47" i="189"/>
  <c r="S47" i="189"/>
  <c r="W53" i="189"/>
  <c r="S53" i="189"/>
  <c r="U53" i="189"/>
  <c r="I53" i="189"/>
  <c r="U55" i="189"/>
  <c r="I55" i="189"/>
  <c r="W55" i="189"/>
  <c r="S55" i="189"/>
  <c r="W61" i="189"/>
  <c r="S61" i="189"/>
  <c r="U61" i="189"/>
  <c r="I61" i="189"/>
  <c r="U63" i="189"/>
  <c r="I63" i="189"/>
  <c r="W63" i="189"/>
  <c r="S63" i="189"/>
  <c r="Q71" i="189"/>
  <c r="J71" i="189" s="1"/>
  <c r="S81" i="189"/>
  <c r="I81" i="189"/>
  <c r="I83" i="189"/>
  <c r="S83" i="189"/>
  <c r="Q87" i="189"/>
  <c r="J87" i="189" s="1"/>
  <c r="T93" i="189"/>
  <c r="T95" i="189"/>
  <c r="T101" i="189"/>
  <c r="T103" i="189"/>
  <c r="I107" i="189"/>
  <c r="S107" i="189"/>
  <c r="S109" i="189"/>
  <c r="I109" i="189"/>
  <c r="T121" i="189"/>
  <c r="S121" i="189"/>
  <c r="I121" i="189"/>
  <c r="Q123" i="189"/>
  <c r="J123" i="189" s="1"/>
  <c r="Q132" i="189"/>
  <c r="J132" i="189" s="1"/>
  <c r="N142" i="189"/>
  <c r="N137" i="189"/>
  <c r="V15" i="189"/>
  <c r="Q16" i="189"/>
  <c r="J16" i="189" s="1"/>
  <c r="V27" i="189"/>
  <c r="Q64" i="189"/>
  <c r="J64" i="189" s="1"/>
  <c r="S77" i="189"/>
  <c r="Y77" i="189" s="1"/>
  <c r="I77" i="189"/>
  <c r="I99" i="189"/>
  <c r="S99" i="189"/>
  <c r="Y99" i="189" s="1"/>
  <c r="S105" i="189"/>
  <c r="Y105" i="189" s="1"/>
  <c r="I105" i="189"/>
  <c r="Q109" i="189"/>
  <c r="J109" i="189" s="1"/>
  <c r="I124" i="189"/>
  <c r="T124" i="189"/>
  <c r="S124" i="189"/>
  <c r="T129" i="189"/>
  <c r="S129" i="189"/>
  <c r="I129" i="189"/>
  <c r="I8" i="189"/>
  <c r="N14" i="189"/>
  <c r="T14" i="189"/>
  <c r="L142" i="189"/>
  <c r="L137" i="189"/>
  <c r="P142" i="189"/>
  <c r="T15" i="189"/>
  <c r="X15" i="189"/>
  <c r="V17" i="189"/>
  <c r="M143" i="189"/>
  <c r="Q18" i="189"/>
  <c r="T19" i="189"/>
  <c r="X19" i="189"/>
  <c r="V21" i="189"/>
  <c r="Q22" i="189"/>
  <c r="J22" i="189" s="1"/>
  <c r="T23" i="189"/>
  <c r="X23" i="189"/>
  <c r="V25" i="189"/>
  <c r="Q26" i="189"/>
  <c r="J26" i="189" s="1"/>
  <c r="T27" i="189"/>
  <c r="X27" i="189"/>
  <c r="V29" i="189"/>
  <c r="Q30" i="189"/>
  <c r="J30" i="189" s="1"/>
  <c r="T31" i="189"/>
  <c r="X31" i="189"/>
  <c r="V33" i="189"/>
  <c r="W34" i="189"/>
  <c r="S34" i="189"/>
  <c r="X34" i="189"/>
  <c r="U36" i="189"/>
  <c r="I36" i="189"/>
  <c r="W36" i="189"/>
  <c r="Q42" i="189"/>
  <c r="J42" i="189" s="1"/>
  <c r="T44" i="189"/>
  <c r="T47" i="189"/>
  <c r="Q51" i="189"/>
  <c r="J51" i="189" s="1"/>
  <c r="T53" i="189"/>
  <c r="T55" i="189"/>
  <c r="Q58" i="189"/>
  <c r="J58" i="189" s="1"/>
  <c r="Q59" i="189"/>
  <c r="J59" i="189" s="1"/>
  <c r="T61" i="189"/>
  <c r="T63" i="189"/>
  <c r="Q66" i="189"/>
  <c r="J66" i="189" s="1"/>
  <c r="Q67" i="189"/>
  <c r="J67" i="189" s="1"/>
  <c r="Q68" i="189"/>
  <c r="J68" i="189" s="1"/>
  <c r="S69" i="189"/>
  <c r="Y69" i="189" s="1"/>
  <c r="I69" i="189"/>
  <c r="I71" i="189"/>
  <c r="S71" i="189"/>
  <c r="Y71" i="189" s="1"/>
  <c r="Q75" i="189"/>
  <c r="J75" i="189" s="1"/>
  <c r="T81" i="189"/>
  <c r="T83" i="189"/>
  <c r="Q84" i="189"/>
  <c r="J84" i="189" s="1"/>
  <c r="S85" i="189"/>
  <c r="Y85" i="189" s="1"/>
  <c r="I85" i="189"/>
  <c r="I87" i="189"/>
  <c r="S87" i="189"/>
  <c r="Y87" i="189" s="1"/>
  <c r="Q91" i="189"/>
  <c r="J91" i="189" s="1"/>
  <c r="T107" i="189"/>
  <c r="T109" i="189"/>
  <c r="Q110" i="189"/>
  <c r="J110" i="189" s="1"/>
  <c r="I111" i="189"/>
  <c r="S111" i="189"/>
  <c r="Y111" i="189" s="1"/>
  <c r="Q124" i="189"/>
  <c r="J124" i="189" s="1"/>
  <c r="CK161" i="189"/>
  <c r="BN38" i="21" s="1"/>
  <c r="CG161" i="189"/>
  <c r="BJ38" i="21" s="1"/>
  <c r="CC161" i="189"/>
  <c r="BF38" i="21" s="1"/>
  <c r="BY161" i="189"/>
  <c r="BB38" i="21" s="1"/>
  <c r="BU161" i="189"/>
  <c r="AX38" i="21" s="1"/>
  <c r="BQ161" i="189"/>
  <c r="AT38" i="21" s="1"/>
  <c r="BM161" i="189"/>
  <c r="AP38" i="21" s="1"/>
  <c r="BI161" i="189"/>
  <c r="AL38" i="21" s="1"/>
  <c r="BE161" i="189"/>
  <c r="AH38" i="21" s="1"/>
  <c r="BA161" i="189"/>
  <c r="AD38" i="21" s="1"/>
  <c r="AW161" i="189"/>
  <c r="AS161" i="189"/>
  <c r="AO161" i="189"/>
  <c r="AK161" i="189"/>
  <c r="AG161" i="189"/>
  <c r="CJ161" i="189"/>
  <c r="BM38" i="21" s="1"/>
  <c r="CF161" i="189"/>
  <c r="BI38" i="21" s="1"/>
  <c r="CB161" i="189"/>
  <c r="BE38" i="21" s="1"/>
  <c r="BX161" i="189"/>
  <c r="BA38" i="21" s="1"/>
  <c r="BT161" i="189"/>
  <c r="AW38" i="21" s="1"/>
  <c r="BP161" i="189"/>
  <c r="AS38" i="21" s="1"/>
  <c r="BL161" i="189"/>
  <c r="AO38" i="21" s="1"/>
  <c r="BH161" i="189"/>
  <c r="AK38" i="21" s="1"/>
  <c r="BD161" i="189"/>
  <c r="AG38" i="21" s="1"/>
  <c r="AZ161" i="189"/>
  <c r="AC38" i="21" s="1"/>
  <c r="AV161" i="189"/>
  <c r="AR161" i="189"/>
  <c r="AN161" i="189"/>
  <c r="AJ161" i="189"/>
  <c r="AF161" i="189"/>
  <c r="AB161" i="189"/>
  <c r="CI160" i="189"/>
  <c r="BL37" i="21" s="1"/>
  <c r="CE160" i="189"/>
  <c r="BH37" i="21" s="1"/>
  <c r="CA160" i="189"/>
  <c r="BD37" i="21" s="1"/>
  <c r="BW160" i="189"/>
  <c r="AZ37" i="21" s="1"/>
  <c r="BS160" i="189"/>
  <c r="AV37" i="21" s="1"/>
  <c r="BO160" i="189"/>
  <c r="AR37" i="21" s="1"/>
  <c r="BK160" i="189"/>
  <c r="AN37" i="21" s="1"/>
  <c r="BG160" i="189"/>
  <c r="AJ37" i="21" s="1"/>
  <c r="BC160" i="189"/>
  <c r="AF37" i="21" s="1"/>
  <c r="AY160" i="189"/>
  <c r="AB37" i="21" s="1"/>
  <c r="AU160" i="189"/>
  <c r="AQ160" i="189"/>
  <c r="AM160" i="189"/>
  <c r="AI160" i="189"/>
  <c r="AE160" i="189"/>
  <c r="AA160" i="189"/>
  <c r="CH159" i="189"/>
  <c r="BK36" i="21" s="1"/>
  <c r="CD159" i="189"/>
  <c r="BG36" i="21" s="1"/>
  <c r="BZ159" i="189"/>
  <c r="BC36" i="21" s="1"/>
  <c r="BV159" i="189"/>
  <c r="AY36" i="21" s="1"/>
  <c r="BR159" i="189"/>
  <c r="AU36" i="21" s="1"/>
  <c r="BN159" i="189"/>
  <c r="AQ36" i="21" s="1"/>
  <c r="BJ159" i="189"/>
  <c r="AM36" i="21" s="1"/>
  <c r="BF159" i="189"/>
  <c r="AI36" i="21" s="1"/>
  <c r="BB159" i="189"/>
  <c r="AE36" i="21" s="1"/>
  <c r="AX159" i="189"/>
  <c r="AA36" i="21" s="1"/>
  <c r="AT159" i="189"/>
  <c r="AP159" i="189"/>
  <c r="AL159" i="189"/>
  <c r="AH159" i="189"/>
  <c r="AD159" i="189"/>
  <c r="CK158" i="189"/>
  <c r="BN35" i="21" s="1"/>
  <c r="CG158" i="189"/>
  <c r="BJ35" i="21" s="1"/>
  <c r="CC158" i="189"/>
  <c r="BF35" i="21" s="1"/>
  <c r="BY158" i="189"/>
  <c r="BB35" i="21" s="1"/>
  <c r="BU158" i="189"/>
  <c r="AX35" i="21" s="1"/>
  <c r="BQ158" i="189"/>
  <c r="AT35" i="21" s="1"/>
  <c r="BM158" i="189"/>
  <c r="AP35" i="21" s="1"/>
  <c r="BI158" i="189"/>
  <c r="AL35" i="21" s="1"/>
  <c r="BE158" i="189"/>
  <c r="AH35" i="21" s="1"/>
  <c r="BA158" i="189"/>
  <c r="AD35" i="21" s="1"/>
  <c r="AW158" i="189"/>
  <c r="AS158" i="189"/>
  <c r="AO158" i="189"/>
  <c r="AK158" i="189"/>
  <c r="AG158" i="189"/>
  <c r="AC158" i="189"/>
  <c r="CH161" i="189"/>
  <c r="BK38" i="21" s="1"/>
  <c r="BZ161" i="189"/>
  <c r="BC38" i="21" s="1"/>
  <c r="BR161" i="189"/>
  <c r="AU38" i="21" s="1"/>
  <c r="BJ161" i="189"/>
  <c r="AM38" i="21" s="1"/>
  <c r="BB161" i="189"/>
  <c r="AE38" i="21" s="1"/>
  <c r="AT161" i="189"/>
  <c r="AL161" i="189"/>
  <c r="AD161" i="189"/>
  <c r="CH160" i="189"/>
  <c r="BK37" i="21" s="1"/>
  <c r="CC160" i="189"/>
  <c r="BF37" i="21" s="1"/>
  <c r="BX160" i="189"/>
  <c r="BA37" i="21" s="1"/>
  <c r="BR160" i="189"/>
  <c r="AU37" i="21" s="1"/>
  <c r="BM160" i="189"/>
  <c r="AP37" i="21" s="1"/>
  <c r="BH160" i="189"/>
  <c r="AK37" i="21" s="1"/>
  <c r="BB160" i="189"/>
  <c r="AE37" i="21" s="1"/>
  <c r="AW160" i="189"/>
  <c r="AR160" i="189"/>
  <c r="AL160" i="189"/>
  <c r="AG160" i="189"/>
  <c r="AB160" i="189"/>
  <c r="CK159" i="189"/>
  <c r="BN36" i="21" s="1"/>
  <c r="CF159" i="189"/>
  <c r="BI36" i="21" s="1"/>
  <c r="CA159" i="189"/>
  <c r="BD36" i="21" s="1"/>
  <c r="BU159" i="189"/>
  <c r="AX36" i="21" s="1"/>
  <c r="BP159" i="189"/>
  <c r="AS36" i="21" s="1"/>
  <c r="BK159" i="189"/>
  <c r="AN36" i="21" s="1"/>
  <c r="BE159" i="189"/>
  <c r="AH36" i="21" s="1"/>
  <c r="AZ159" i="189"/>
  <c r="AC36" i="21" s="1"/>
  <c r="AU159" i="189"/>
  <c r="AO159" i="189"/>
  <c r="AJ159" i="189"/>
  <c r="AE159" i="189"/>
  <c r="CI158" i="189"/>
  <c r="BL35" i="21" s="1"/>
  <c r="CD158" i="189"/>
  <c r="BG35" i="21" s="1"/>
  <c r="BX158" i="189"/>
  <c r="BA35" i="21" s="1"/>
  <c r="BS158" i="189"/>
  <c r="AV35" i="21" s="1"/>
  <c r="BN158" i="189"/>
  <c r="AQ35" i="21" s="1"/>
  <c r="BH158" i="189"/>
  <c r="AK35" i="21" s="1"/>
  <c r="BC158" i="189"/>
  <c r="AF35" i="21" s="1"/>
  <c r="AX158" i="189"/>
  <c r="AA35" i="21" s="1"/>
  <c r="AR158" i="189"/>
  <c r="AM158" i="189"/>
  <c r="AH158" i="189"/>
  <c r="AB158" i="189"/>
  <c r="CI157" i="189"/>
  <c r="BL34" i="21" s="1"/>
  <c r="CE157" i="189"/>
  <c r="BH34" i="21" s="1"/>
  <c r="CA157" i="189"/>
  <c r="BD34" i="21" s="1"/>
  <c r="BW157" i="189"/>
  <c r="AZ34" i="21" s="1"/>
  <c r="BS157" i="189"/>
  <c r="AV34" i="21" s="1"/>
  <c r="BO157" i="189"/>
  <c r="AR34" i="21" s="1"/>
  <c r="BK157" i="189"/>
  <c r="AN34" i="21" s="1"/>
  <c r="BG157" i="189"/>
  <c r="AJ34" i="21" s="1"/>
  <c r="BC157" i="189"/>
  <c r="AF34" i="21" s="1"/>
  <c r="AY157" i="189"/>
  <c r="AB34" i="21" s="1"/>
  <c r="AU157" i="189"/>
  <c r="AQ157" i="189"/>
  <c r="AM157" i="189"/>
  <c r="AI157" i="189"/>
  <c r="AE157" i="189"/>
  <c r="AA157" i="189"/>
  <c r="CI156" i="189"/>
  <c r="BL33" i="21" s="1"/>
  <c r="CE156" i="189"/>
  <c r="BH33" i="21" s="1"/>
  <c r="CA156" i="189"/>
  <c r="BD33" i="21" s="1"/>
  <c r="BW156" i="189"/>
  <c r="AZ33" i="21" s="1"/>
  <c r="BS156" i="189"/>
  <c r="AV33" i="21" s="1"/>
  <c r="BO156" i="189"/>
  <c r="AR33" i="21" s="1"/>
  <c r="BK156" i="189"/>
  <c r="AN33" i="21" s="1"/>
  <c r="BG156" i="189"/>
  <c r="AJ33" i="21" s="1"/>
  <c r="BC156" i="189"/>
  <c r="AF33" i="21" s="1"/>
  <c r="AY156" i="189"/>
  <c r="AB33" i="21" s="1"/>
  <c r="AU156" i="189"/>
  <c r="AQ156" i="189"/>
  <c r="AM156" i="189"/>
  <c r="AI156" i="189"/>
  <c r="AE156" i="189"/>
  <c r="CD161" i="189"/>
  <c r="BG38" i="21" s="1"/>
  <c r="BV161" i="189"/>
  <c r="AY38" i="21" s="1"/>
  <c r="BN161" i="189"/>
  <c r="AQ38" i="21" s="1"/>
  <c r="BF161" i="189"/>
  <c r="AI38" i="21" s="1"/>
  <c r="AX161" i="189"/>
  <c r="AA38" i="21" s="1"/>
  <c r="AP161" i="189"/>
  <c r="AH161" i="189"/>
  <c r="AA161" i="189"/>
  <c r="CK160" i="189"/>
  <c r="BN37" i="21" s="1"/>
  <c r="CF160" i="189"/>
  <c r="BI37" i="21" s="1"/>
  <c r="BZ160" i="189"/>
  <c r="BC37" i="21" s="1"/>
  <c r="BU160" i="189"/>
  <c r="AX37" i="21" s="1"/>
  <c r="BP160" i="189"/>
  <c r="AS37" i="21" s="1"/>
  <c r="BJ160" i="189"/>
  <c r="AM37" i="21" s="1"/>
  <c r="BE160" i="189"/>
  <c r="AH37" i="21" s="1"/>
  <c r="AZ160" i="189"/>
  <c r="AC37" i="21" s="1"/>
  <c r="AT160" i="189"/>
  <c r="AO160" i="189"/>
  <c r="AJ160" i="189"/>
  <c r="AD160" i="189"/>
  <c r="CI159" i="189"/>
  <c r="BL36" i="21" s="1"/>
  <c r="CC159" i="189"/>
  <c r="BF36" i="21" s="1"/>
  <c r="BX159" i="189"/>
  <c r="BA36" i="21" s="1"/>
  <c r="BS159" i="189"/>
  <c r="AV36" i="21" s="1"/>
  <c r="BM159" i="189"/>
  <c r="AP36" i="21" s="1"/>
  <c r="BH159" i="189"/>
  <c r="AK36" i="21" s="1"/>
  <c r="BC159" i="189"/>
  <c r="AF36" i="21" s="1"/>
  <c r="AW159" i="189"/>
  <c r="AR159" i="189"/>
  <c r="AM159" i="189"/>
  <c r="AG159" i="189"/>
  <c r="AB159" i="189"/>
  <c r="CF158" i="189"/>
  <c r="BI35" i="21" s="1"/>
  <c r="CA158" i="189"/>
  <c r="BD35" i="21" s="1"/>
  <c r="BV158" i="189"/>
  <c r="AY35" i="21" s="1"/>
  <c r="BP158" i="189"/>
  <c r="AS35" i="21" s="1"/>
  <c r="BK158" i="189"/>
  <c r="AN35" i="21" s="1"/>
  <c r="BF158" i="189"/>
  <c r="AI35" i="21" s="1"/>
  <c r="AZ158" i="189"/>
  <c r="AC35" i="21" s="1"/>
  <c r="AU158" i="189"/>
  <c r="AP158" i="189"/>
  <c r="AJ158" i="189"/>
  <c r="AE158" i="189"/>
  <c r="CK157" i="189"/>
  <c r="BN34" i="21" s="1"/>
  <c r="CG157" i="189"/>
  <c r="BJ34" i="21" s="1"/>
  <c r="CC157" i="189"/>
  <c r="BF34" i="21" s="1"/>
  <c r="BY157" i="189"/>
  <c r="BB34" i="21" s="1"/>
  <c r="BU157" i="189"/>
  <c r="AX34" i="21" s="1"/>
  <c r="BQ157" i="189"/>
  <c r="AT34" i="21" s="1"/>
  <c r="BM157" i="189"/>
  <c r="AP34" i="21" s="1"/>
  <c r="BI157" i="189"/>
  <c r="AL34" i="21" s="1"/>
  <c r="BE157" i="189"/>
  <c r="AH34" i="21" s="1"/>
  <c r="BA157" i="189"/>
  <c r="AD34" i="21" s="1"/>
  <c r="AW157" i="189"/>
  <c r="AS157" i="189"/>
  <c r="AO157" i="189"/>
  <c r="AK157" i="189"/>
  <c r="AG157" i="189"/>
  <c r="AC157" i="189"/>
  <c r="CK156" i="189"/>
  <c r="BN33" i="21" s="1"/>
  <c r="CG156" i="189"/>
  <c r="BJ33" i="21" s="1"/>
  <c r="CC156" i="189"/>
  <c r="BF33" i="21" s="1"/>
  <c r="BY156" i="189"/>
  <c r="BB33" i="21" s="1"/>
  <c r="BU156" i="189"/>
  <c r="AX33" i="21" s="1"/>
  <c r="BQ156" i="189"/>
  <c r="AT33" i="21" s="1"/>
  <c r="BM156" i="189"/>
  <c r="AP33" i="21" s="1"/>
  <c r="BI156" i="189"/>
  <c r="AL33" i="21" s="1"/>
  <c r="BE156" i="189"/>
  <c r="AH33" i="21" s="1"/>
  <c r="BA156" i="189"/>
  <c r="AD33" i="21" s="1"/>
  <c r="AW156" i="189"/>
  <c r="AS156" i="189"/>
  <c r="AO156" i="189"/>
  <c r="AK156" i="189"/>
  <c r="AG156" i="189"/>
  <c r="AC156" i="189"/>
  <c r="CK155" i="189"/>
  <c r="BN32" i="21" s="1"/>
  <c r="CG155" i="189"/>
  <c r="BJ32" i="21" s="1"/>
  <c r="CC155" i="189"/>
  <c r="BF32" i="21" s="1"/>
  <c r="BY155" i="189"/>
  <c r="BB32" i="21" s="1"/>
  <c r="BU155" i="189"/>
  <c r="AX32" i="21" s="1"/>
  <c r="BQ155" i="189"/>
  <c r="AT32" i="21" s="1"/>
  <c r="BM155" i="189"/>
  <c r="AP32" i="21" s="1"/>
  <c r="BI155" i="189"/>
  <c r="AL32" i="21" s="1"/>
  <c r="BE155" i="189"/>
  <c r="AH32" i="21" s="1"/>
  <c r="BA155" i="189"/>
  <c r="AD32" i="21" s="1"/>
  <c r="AW155" i="189"/>
  <c r="AS155" i="189"/>
  <c r="AO155" i="189"/>
  <c r="AK155" i="189"/>
  <c r="AG155" i="189"/>
  <c r="AC155" i="189"/>
  <c r="CA161" i="189"/>
  <c r="BD38" i="21" s="1"/>
  <c r="BK161" i="189"/>
  <c r="AN38" i="21" s="1"/>
  <c r="AU161" i="189"/>
  <c r="AE161" i="189"/>
  <c r="CJ160" i="189"/>
  <c r="BM37" i="21" s="1"/>
  <c r="BY160" i="189"/>
  <c r="BB37" i="21" s="1"/>
  <c r="BN160" i="189"/>
  <c r="AQ37" i="21" s="1"/>
  <c r="BD160" i="189"/>
  <c r="AG37" i="21" s="1"/>
  <c r="AS160" i="189"/>
  <c r="AH160" i="189"/>
  <c r="CB159" i="189"/>
  <c r="BE36" i="21" s="1"/>
  <c r="BQ159" i="189"/>
  <c r="AT36" i="21" s="1"/>
  <c r="BG159" i="189"/>
  <c r="AJ36" i="21" s="1"/>
  <c r="AV159" i="189"/>
  <c r="AK159" i="189"/>
  <c r="AA159" i="189"/>
  <c r="CE158" i="189"/>
  <c r="BH35" i="21" s="1"/>
  <c r="BT158" i="189"/>
  <c r="AW35" i="21" s="1"/>
  <c r="BJ158" i="189"/>
  <c r="AM35" i="21" s="1"/>
  <c r="AY158" i="189"/>
  <c r="AB35" i="21" s="1"/>
  <c r="AN158" i="189"/>
  <c r="AD158" i="189"/>
  <c r="CJ157" i="189"/>
  <c r="BM34" i="21" s="1"/>
  <c r="CB157" i="189"/>
  <c r="BE34" i="21" s="1"/>
  <c r="BT157" i="189"/>
  <c r="AW34" i="21" s="1"/>
  <c r="BL157" i="189"/>
  <c r="AO34" i="21" s="1"/>
  <c r="BD157" i="189"/>
  <c r="AG34" i="21" s="1"/>
  <c r="AV157" i="189"/>
  <c r="AN157" i="189"/>
  <c r="AF157" i="189"/>
  <c r="CJ156" i="189"/>
  <c r="BM33" i="21" s="1"/>
  <c r="CB156" i="189"/>
  <c r="BE33" i="21" s="1"/>
  <c r="BT156" i="189"/>
  <c r="AW33" i="21" s="1"/>
  <c r="BL156" i="189"/>
  <c r="AO33" i="21" s="1"/>
  <c r="BD156" i="189"/>
  <c r="AG33" i="21" s="1"/>
  <c r="AV156" i="189"/>
  <c r="AN156" i="189"/>
  <c r="AF156" i="189"/>
  <c r="CF155" i="189"/>
  <c r="BI32" i="21" s="1"/>
  <c r="CA155" i="189"/>
  <c r="BD32" i="21" s="1"/>
  <c r="BV155" i="189"/>
  <c r="AY32" i="21" s="1"/>
  <c r="BP155" i="189"/>
  <c r="AS32" i="21" s="1"/>
  <c r="BK155" i="189"/>
  <c r="AN32" i="21" s="1"/>
  <c r="BF155" i="189"/>
  <c r="AI32" i="21" s="1"/>
  <c r="AZ155" i="189"/>
  <c r="AC32" i="21" s="1"/>
  <c r="AU155" i="189"/>
  <c r="AP155" i="189"/>
  <c r="AJ155" i="189"/>
  <c r="AE155" i="189"/>
  <c r="BW161" i="189"/>
  <c r="AZ38" i="21" s="1"/>
  <c r="BG161" i="189"/>
  <c r="AJ38" i="21" s="1"/>
  <c r="AQ161" i="189"/>
  <c r="AC161" i="189"/>
  <c r="CG160" i="189"/>
  <c r="BJ37" i="21" s="1"/>
  <c r="BV160" i="189"/>
  <c r="AY37" i="21" s="1"/>
  <c r="BL160" i="189"/>
  <c r="AO37" i="21" s="1"/>
  <c r="BA160" i="189"/>
  <c r="AD37" i="21" s="1"/>
  <c r="AP160" i="189"/>
  <c r="AF160" i="189"/>
  <c r="CJ159" i="189"/>
  <c r="BM36" i="21" s="1"/>
  <c r="BY159" i="189"/>
  <c r="BB36" i="21" s="1"/>
  <c r="BO159" i="189"/>
  <c r="AR36" i="21" s="1"/>
  <c r="BD159" i="189"/>
  <c r="AG36" i="21" s="1"/>
  <c r="AS159" i="189"/>
  <c r="AI159" i="189"/>
  <c r="CB158" i="189"/>
  <c r="BE35" i="21" s="1"/>
  <c r="BR158" i="189"/>
  <c r="AU35" i="21" s="1"/>
  <c r="BG158" i="189"/>
  <c r="AJ35" i="21" s="1"/>
  <c r="AV158" i="189"/>
  <c r="AL158" i="189"/>
  <c r="AA158" i="189"/>
  <c r="CH157" i="189"/>
  <c r="BK34" i="21" s="1"/>
  <c r="BZ157" i="189"/>
  <c r="BC34" i="21" s="1"/>
  <c r="BR157" i="189"/>
  <c r="AU34" i="21" s="1"/>
  <c r="BJ157" i="189"/>
  <c r="AM34" i="21" s="1"/>
  <c r="BB157" i="189"/>
  <c r="AE34" i="21" s="1"/>
  <c r="AT157" i="189"/>
  <c r="AL157" i="189"/>
  <c r="AD157" i="189"/>
  <c r="CH156" i="189"/>
  <c r="BK33" i="21" s="1"/>
  <c r="BZ156" i="189"/>
  <c r="BC33" i="21" s="1"/>
  <c r="BR156" i="189"/>
  <c r="AU33" i="21" s="1"/>
  <c r="BJ156" i="189"/>
  <c r="AM33" i="21" s="1"/>
  <c r="BB156" i="189"/>
  <c r="AE33" i="21" s="1"/>
  <c r="AT156" i="189"/>
  <c r="AL156" i="189"/>
  <c r="AD156" i="189"/>
  <c r="CJ155" i="189"/>
  <c r="BM32" i="21" s="1"/>
  <c r="CE155" i="189"/>
  <c r="BH32" i="21" s="1"/>
  <c r="BZ155" i="189"/>
  <c r="BC32" i="21" s="1"/>
  <c r="BT155" i="189"/>
  <c r="AW32" i="21" s="1"/>
  <c r="BO155" i="189"/>
  <c r="AR32" i="21" s="1"/>
  <c r="BJ155" i="189"/>
  <c r="AM32" i="21" s="1"/>
  <c r="BD155" i="189"/>
  <c r="AG32" i="21" s="1"/>
  <c r="AY155" i="189"/>
  <c r="AB32" i="21" s="1"/>
  <c r="AT155" i="189"/>
  <c r="AN155" i="189"/>
  <c r="AI155" i="189"/>
  <c r="AD155" i="189"/>
  <c r="K141" i="189"/>
  <c r="CI161" i="189"/>
  <c r="BL38" i="21" s="1"/>
  <c r="BS161" i="189"/>
  <c r="AV38" i="21" s="1"/>
  <c r="BC161" i="189"/>
  <c r="AF38" i="21" s="1"/>
  <c r="AM161" i="189"/>
  <c r="CD160" i="189"/>
  <c r="BG37" i="21" s="1"/>
  <c r="BT160" i="189"/>
  <c r="AW37" i="21" s="1"/>
  <c r="BI160" i="189"/>
  <c r="AL37" i="21" s="1"/>
  <c r="AX160" i="189"/>
  <c r="AA37" i="21" s="1"/>
  <c r="AN160" i="189"/>
  <c r="AC160" i="189"/>
  <c r="CG159" i="189"/>
  <c r="BJ36" i="21" s="1"/>
  <c r="BW159" i="189"/>
  <c r="AZ36" i="21" s="1"/>
  <c r="BL159" i="189"/>
  <c r="AO36" i="21" s="1"/>
  <c r="BA159" i="189"/>
  <c r="AD36" i="21" s="1"/>
  <c r="AQ159" i="189"/>
  <c r="AF159" i="189"/>
  <c r="CJ158" i="189"/>
  <c r="BM35" i="21" s="1"/>
  <c r="BZ158" i="189"/>
  <c r="BC35" i="21" s="1"/>
  <c r="BO158" i="189"/>
  <c r="AR35" i="21" s="1"/>
  <c r="BD158" i="189"/>
  <c r="AG35" i="21" s="1"/>
  <c r="AT158" i="189"/>
  <c r="AI158" i="189"/>
  <c r="CF157" i="189"/>
  <c r="BI34" i="21" s="1"/>
  <c r="BX157" i="189"/>
  <c r="BA34" i="21" s="1"/>
  <c r="BP157" i="189"/>
  <c r="AS34" i="21" s="1"/>
  <c r="BH157" i="189"/>
  <c r="AK34" i="21" s="1"/>
  <c r="AZ157" i="189"/>
  <c r="AC34" i="21" s="1"/>
  <c r="AR157" i="189"/>
  <c r="AJ157" i="189"/>
  <c r="AB157" i="189"/>
  <c r="CF156" i="189"/>
  <c r="BI33" i="21" s="1"/>
  <c r="BX156" i="189"/>
  <c r="BA33" i="21" s="1"/>
  <c r="BP156" i="189"/>
  <c r="AS33" i="21" s="1"/>
  <c r="BH156" i="189"/>
  <c r="AK33" i="21" s="1"/>
  <c r="AZ156" i="189"/>
  <c r="AC33" i="21" s="1"/>
  <c r="AR156" i="189"/>
  <c r="AJ156" i="189"/>
  <c r="AB156" i="189"/>
  <c r="CI155" i="189"/>
  <c r="BL32" i="21" s="1"/>
  <c r="CD155" i="189"/>
  <c r="BG32" i="21" s="1"/>
  <c r="BX155" i="189"/>
  <c r="BA32" i="21" s="1"/>
  <c r="BS155" i="189"/>
  <c r="AV32" i="21" s="1"/>
  <c r="BN155" i="189"/>
  <c r="AQ32" i="21" s="1"/>
  <c r="BH155" i="189"/>
  <c r="AK32" i="21" s="1"/>
  <c r="BC155" i="189"/>
  <c r="AF32" i="21" s="1"/>
  <c r="AX155" i="189"/>
  <c r="AA32" i="21" s="1"/>
  <c r="AR155" i="189"/>
  <c r="AM155" i="189"/>
  <c r="AH155" i="189"/>
  <c r="AB155" i="189"/>
  <c r="CE161" i="189"/>
  <c r="BH38" i="21" s="1"/>
  <c r="BO161" i="189"/>
  <c r="AR38" i="21" s="1"/>
  <c r="AY161" i="189"/>
  <c r="AB38" i="21" s="1"/>
  <c r="AI161" i="189"/>
  <c r="CB160" i="189"/>
  <c r="BE37" i="21" s="1"/>
  <c r="BQ160" i="189"/>
  <c r="AT37" i="21" s="1"/>
  <c r="BF160" i="189"/>
  <c r="AI37" i="21" s="1"/>
  <c r="AV160" i="189"/>
  <c r="AK160" i="189"/>
  <c r="CE159" i="189"/>
  <c r="BH36" i="21" s="1"/>
  <c r="BT159" i="189"/>
  <c r="AW36" i="21" s="1"/>
  <c r="BI159" i="189"/>
  <c r="AL36" i="21" s="1"/>
  <c r="AY159" i="189"/>
  <c r="AB36" i="21" s="1"/>
  <c r="AN159" i="189"/>
  <c r="AC159" i="189"/>
  <c r="CH158" i="189"/>
  <c r="BK35" i="21" s="1"/>
  <c r="BW158" i="189"/>
  <c r="AZ35" i="21" s="1"/>
  <c r="BL158" i="189"/>
  <c r="AO35" i="21" s="1"/>
  <c r="BB158" i="189"/>
  <c r="AE35" i="21" s="1"/>
  <c r="AQ158" i="189"/>
  <c r="AF158" i="189"/>
  <c r="CD157" i="189"/>
  <c r="BG34" i="21" s="1"/>
  <c r="BV157" i="189"/>
  <c r="AY34" i="21" s="1"/>
  <c r="BN157" i="189"/>
  <c r="AQ34" i="21" s="1"/>
  <c r="BF157" i="189"/>
  <c r="AI34" i="21" s="1"/>
  <c r="AX157" i="189"/>
  <c r="AA34" i="21" s="1"/>
  <c r="AP157" i="189"/>
  <c r="AH157" i="189"/>
  <c r="CD156" i="189"/>
  <c r="BG33" i="21" s="1"/>
  <c r="BV156" i="189"/>
  <c r="AY33" i="21" s="1"/>
  <c r="BN156" i="189"/>
  <c r="AQ33" i="21" s="1"/>
  <c r="BF156" i="189"/>
  <c r="AI33" i="21" s="1"/>
  <c r="AX156" i="189"/>
  <c r="AA33" i="21" s="1"/>
  <c r="AP156" i="189"/>
  <c r="AH156" i="189"/>
  <c r="AA156" i="189"/>
  <c r="CH155" i="189"/>
  <c r="BK32" i="21" s="1"/>
  <c r="CB155" i="189"/>
  <c r="BE32" i="21" s="1"/>
  <c r="BW155" i="189"/>
  <c r="AZ32" i="21" s="1"/>
  <c r="BR155" i="189"/>
  <c r="AU32" i="21" s="1"/>
  <c r="BL155" i="189"/>
  <c r="AO32" i="21" s="1"/>
  <c r="BG155" i="189"/>
  <c r="AJ32" i="21" s="1"/>
  <c r="BB155" i="189"/>
  <c r="AE32" i="21" s="1"/>
  <c r="AV155" i="189"/>
  <c r="AQ155" i="189"/>
  <c r="AL155" i="189"/>
  <c r="AF155" i="189"/>
  <c r="AA155" i="189"/>
  <c r="V23" i="189"/>
  <c r="I79" i="189"/>
  <c r="S79" i="189"/>
  <c r="Y79" i="189" s="1"/>
  <c r="S97" i="189"/>
  <c r="Y97" i="189" s="1"/>
  <c r="I97" i="189"/>
  <c r="Q119" i="189"/>
  <c r="J119" i="189" s="1"/>
  <c r="I4" i="189"/>
  <c r="I6" i="189"/>
  <c r="K14" i="189"/>
  <c r="U14" i="189"/>
  <c r="I15" i="189"/>
  <c r="M142" i="189"/>
  <c r="M137" i="189"/>
  <c r="Q15" i="189"/>
  <c r="T16" i="189"/>
  <c r="S17" i="189"/>
  <c r="N143" i="189"/>
  <c r="I19" i="189"/>
  <c r="Q19" i="189"/>
  <c r="J19" i="189" s="1"/>
  <c r="T20" i="189"/>
  <c r="S21" i="189"/>
  <c r="I23" i="189"/>
  <c r="Q23" i="189"/>
  <c r="J23" i="189" s="1"/>
  <c r="T24" i="189"/>
  <c r="S25" i="189"/>
  <c r="I27" i="189"/>
  <c r="Q27" i="189"/>
  <c r="J27" i="189" s="1"/>
  <c r="T28" i="189"/>
  <c r="S29" i="189"/>
  <c r="I31" i="189"/>
  <c r="Q31" i="189"/>
  <c r="J31" i="189" s="1"/>
  <c r="T32" i="189"/>
  <c r="S33" i="189"/>
  <c r="W33" i="189"/>
  <c r="T34" i="189"/>
  <c r="S36" i="189"/>
  <c r="X36" i="189"/>
  <c r="V38" i="189"/>
  <c r="W40" i="189"/>
  <c r="S40" i="189"/>
  <c r="U40" i="189"/>
  <c r="I40" i="189"/>
  <c r="U42" i="189"/>
  <c r="I42" i="189"/>
  <c r="W42" i="189"/>
  <c r="S42" i="189"/>
  <c r="V44" i="189"/>
  <c r="V47" i="189"/>
  <c r="W49" i="189"/>
  <c r="S49" i="189"/>
  <c r="U49" i="189"/>
  <c r="I49" i="189"/>
  <c r="U51" i="189"/>
  <c r="I51" i="189"/>
  <c r="W51" i="189"/>
  <c r="S51" i="189"/>
  <c r="V53" i="189"/>
  <c r="V55" i="189"/>
  <c r="W57" i="189"/>
  <c r="S57" i="189"/>
  <c r="U57" i="189"/>
  <c r="I57" i="189"/>
  <c r="U59" i="189"/>
  <c r="I59" i="189"/>
  <c r="W59" i="189"/>
  <c r="S59" i="189"/>
  <c r="V61" i="189"/>
  <c r="V63" i="189"/>
  <c r="W65" i="189"/>
  <c r="S65" i="189"/>
  <c r="U65" i="189"/>
  <c r="I65" i="189"/>
  <c r="U67" i="189"/>
  <c r="I67" i="189"/>
  <c r="W67" i="189"/>
  <c r="S67" i="189"/>
  <c r="Q72" i="189"/>
  <c r="J72" i="189" s="1"/>
  <c r="S73" i="189"/>
  <c r="Y73" i="189" s="1"/>
  <c r="I73" i="189"/>
  <c r="I75" i="189"/>
  <c r="S75" i="189"/>
  <c r="Y75" i="189" s="1"/>
  <c r="Q79" i="189"/>
  <c r="J79" i="189" s="1"/>
  <c r="Q88" i="189"/>
  <c r="J88" i="189" s="1"/>
  <c r="S89" i="189"/>
  <c r="Y89" i="189" s="1"/>
  <c r="I89" i="189"/>
  <c r="I91" i="189"/>
  <c r="S91" i="189"/>
  <c r="Y91" i="189" s="1"/>
  <c r="Q95" i="189"/>
  <c r="J95" i="189" s="1"/>
  <c r="Q101" i="189"/>
  <c r="J101" i="189" s="1"/>
  <c r="Q105" i="189"/>
  <c r="J105" i="189" s="1"/>
  <c r="Q112" i="189"/>
  <c r="J112" i="189" s="1"/>
  <c r="Y115" i="189"/>
  <c r="I132" i="189"/>
  <c r="T132" i="189"/>
  <c r="S132" i="189"/>
  <c r="P137" i="189"/>
  <c r="T37" i="189"/>
  <c r="X37" i="189"/>
  <c r="Q40" i="189"/>
  <c r="J40" i="189" s="1"/>
  <c r="T41" i="189"/>
  <c r="X41" i="189"/>
  <c r="Q44" i="189"/>
  <c r="J44" i="189" s="1"/>
  <c r="T45" i="189"/>
  <c r="X45" i="189"/>
  <c r="Q49" i="189"/>
  <c r="J49" i="189" s="1"/>
  <c r="T50" i="189"/>
  <c r="X50" i="189"/>
  <c r="Q53" i="189"/>
  <c r="J53" i="189" s="1"/>
  <c r="T54" i="189"/>
  <c r="X54" i="189"/>
  <c r="Q57" i="189"/>
  <c r="J57" i="189" s="1"/>
  <c r="T58" i="189"/>
  <c r="X58" i="189"/>
  <c r="Q61" i="189"/>
  <c r="J61" i="189" s="1"/>
  <c r="T62" i="189"/>
  <c r="X62" i="189"/>
  <c r="Q65" i="189"/>
  <c r="J65" i="189" s="1"/>
  <c r="T66" i="189"/>
  <c r="X66" i="189"/>
  <c r="Q69" i="189"/>
  <c r="J69" i="189" s="1"/>
  <c r="Q73" i="189"/>
  <c r="J73" i="189" s="1"/>
  <c r="Q77" i="189"/>
  <c r="J77" i="189" s="1"/>
  <c r="Q81" i="189"/>
  <c r="J81" i="189" s="1"/>
  <c r="Q85" i="189"/>
  <c r="J85" i="189" s="1"/>
  <c r="Q89" i="189"/>
  <c r="J89" i="189" s="1"/>
  <c r="Q93" i="189"/>
  <c r="J93" i="189" s="1"/>
  <c r="Q116" i="189"/>
  <c r="J116" i="189" s="1"/>
  <c r="I120" i="189"/>
  <c r="T120" i="189"/>
  <c r="Y120" i="189" s="1"/>
  <c r="T125" i="189"/>
  <c r="S125" i="189"/>
  <c r="Q128" i="189"/>
  <c r="J128" i="189" s="1"/>
  <c r="AA136" i="189"/>
  <c r="BC136" i="189"/>
  <c r="CE136" i="189"/>
  <c r="AA138" i="189"/>
  <c r="BC138" i="189"/>
  <c r="CE138" i="189"/>
  <c r="Q107" i="189"/>
  <c r="J107" i="189" s="1"/>
  <c r="Q111" i="189"/>
  <c r="J111" i="189" s="1"/>
  <c r="Q115" i="189"/>
  <c r="J115" i="189" s="1"/>
  <c r="Q120" i="189"/>
  <c r="J120" i="189" s="1"/>
  <c r="Q127" i="189"/>
  <c r="J127" i="189" s="1"/>
  <c r="I128" i="189"/>
  <c r="T128" i="189"/>
  <c r="Y128" i="189" s="1"/>
  <c r="T133" i="189"/>
  <c r="S133" i="189"/>
  <c r="AO136" i="189"/>
  <c r="BQ136" i="189"/>
  <c r="X208" i="188"/>
  <c r="V80" i="188"/>
  <c r="X80" i="188" s="1"/>
  <c r="K195" i="188"/>
  <c r="L71" i="188"/>
  <c r="L172" i="188"/>
  <c r="K175" i="188"/>
  <c r="K203" i="188"/>
  <c r="K221" i="188"/>
  <c r="L177" i="188"/>
  <c r="V177" i="188"/>
  <c r="I177" i="188" s="1"/>
  <c r="K219" i="188"/>
  <c r="V85" i="188"/>
  <c r="W85" i="188" s="1"/>
  <c r="K187" i="188"/>
  <c r="K34" i="188"/>
  <c r="K38" i="188"/>
  <c r="K62" i="188"/>
  <c r="L104" i="188"/>
  <c r="L108" i="188"/>
  <c r="L112" i="188"/>
  <c r="L116" i="188"/>
  <c r="L120" i="188"/>
  <c r="L124" i="188"/>
  <c r="L128" i="188"/>
  <c r="L132" i="188"/>
  <c r="L136" i="188"/>
  <c r="L140" i="188"/>
  <c r="L144" i="188"/>
  <c r="L148" i="188"/>
  <c r="L152" i="188"/>
  <c r="L156" i="188"/>
  <c r="L160" i="188"/>
  <c r="L164" i="188"/>
  <c r="L168" i="188"/>
  <c r="V179" i="188"/>
  <c r="I179" i="188" s="1"/>
  <c r="K180" i="188"/>
  <c r="K183" i="188"/>
  <c r="K54" i="188"/>
  <c r="V73" i="188"/>
  <c r="I73" i="188" s="1"/>
  <c r="K85" i="188"/>
  <c r="K86" i="188"/>
  <c r="V96" i="188"/>
  <c r="AB96" i="188" s="1"/>
  <c r="K179" i="188"/>
  <c r="V187" i="188"/>
  <c r="Y187" i="188" s="1"/>
  <c r="V190" i="188"/>
  <c r="X190" i="188" s="1"/>
  <c r="V195" i="188"/>
  <c r="I195" i="188" s="1"/>
  <c r="V198" i="188"/>
  <c r="X198" i="188" s="1"/>
  <c r="V203" i="188"/>
  <c r="W203" i="188" s="1"/>
  <c r="K204" i="188"/>
  <c r="K207" i="188"/>
  <c r="K30" i="188"/>
  <c r="K70" i="188"/>
  <c r="V71" i="188"/>
  <c r="I71" i="188" s="1"/>
  <c r="L138" i="188"/>
  <c r="L146" i="188"/>
  <c r="L150" i="188"/>
  <c r="L166" i="188"/>
  <c r="L220" i="188"/>
  <c r="K22" i="188"/>
  <c r="K46" i="188"/>
  <c r="L78" i="188"/>
  <c r="K102" i="188"/>
  <c r="W191" i="188"/>
  <c r="I191" i="188"/>
  <c r="Z93" i="188"/>
  <c r="AB93" i="188"/>
  <c r="I93" i="188"/>
  <c r="V16" i="188"/>
  <c r="AA16" i="188" s="1"/>
  <c r="V24" i="188"/>
  <c r="AB24" i="188" s="1"/>
  <c r="V60" i="188"/>
  <c r="AB60" i="188" s="1"/>
  <c r="L211" i="188"/>
  <c r="K211" i="188"/>
  <c r="K213" i="188"/>
  <c r="L213" i="188"/>
  <c r="V40" i="188"/>
  <c r="Z40" i="188" s="1"/>
  <c r="K41" i="188"/>
  <c r="L47" i="188"/>
  <c r="V49" i="188"/>
  <c r="Z49" i="188" s="1"/>
  <c r="V57" i="188"/>
  <c r="Z57" i="188" s="1"/>
  <c r="V92" i="188"/>
  <c r="AB92" i="188" s="1"/>
  <c r="L103" i="188"/>
  <c r="V103" i="188"/>
  <c r="X103" i="188" s="1"/>
  <c r="L119" i="188"/>
  <c r="V119" i="188"/>
  <c r="Z119" i="188" s="1"/>
  <c r="L135" i="188"/>
  <c r="V135" i="188"/>
  <c r="AA135" i="188" s="1"/>
  <c r="L151" i="188"/>
  <c r="V151" i="188"/>
  <c r="Z151" i="188" s="1"/>
  <c r="L159" i="188"/>
  <c r="V159" i="188"/>
  <c r="AB159" i="188" s="1"/>
  <c r="L185" i="188"/>
  <c r="V185" i="188"/>
  <c r="AA185" i="188" s="1"/>
  <c r="L199" i="188"/>
  <c r="K199" i="188"/>
  <c r="V199" i="188"/>
  <c r="I199" i="188" s="1"/>
  <c r="V202" i="188"/>
  <c r="I202" i="188" s="1"/>
  <c r="V218" i="188"/>
  <c r="Y218" i="188" s="1"/>
  <c r="L218" i="188"/>
  <c r="K218" i="188"/>
  <c r="V226" i="188"/>
  <c r="Y226" i="188" s="1"/>
  <c r="L226" i="188"/>
  <c r="V44" i="188"/>
  <c r="Y44" i="188" s="1"/>
  <c r="V47" i="188"/>
  <c r="AB47" i="188" s="1"/>
  <c r="V48" i="188"/>
  <c r="Y48" i="188" s="1"/>
  <c r="V52" i="188"/>
  <c r="AB52" i="188" s="1"/>
  <c r="L55" i="188"/>
  <c r="V55" i="188"/>
  <c r="Y55" i="188" s="1"/>
  <c r="V56" i="188"/>
  <c r="Y56" i="188" s="1"/>
  <c r="L88" i="188"/>
  <c r="V88" i="188"/>
  <c r="Y88" i="188" s="1"/>
  <c r="L93" i="188"/>
  <c r="K93" i="188"/>
  <c r="L111" i="188"/>
  <c r="V111" i="188"/>
  <c r="Z111" i="188" s="1"/>
  <c r="L127" i="188"/>
  <c r="V127" i="188"/>
  <c r="Y127" i="188" s="1"/>
  <c r="L143" i="188"/>
  <c r="V143" i="188"/>
  <c r="AB143" i="188" s="1"/>
  <c r="L167" i="188"/>
  <c r="V167" i="188"/>
  <c r="Y167" i="188" s="1"/>
  <c r="K18" i="188"/>
  <c r="V20" i="188"/>
  <c r="AA20" i="188" s="1"/>
  <c r="K26" i="188"/>
  <c r="V28" i="188"/>
  <c r="AB28" i="188" s="1"/>
  <c r="V32" i="188"/>
  <c r="X32" i="188" s="1"/>
  <c r="K33" i="188"/>
  <c r="V36" i="188"/>
  <c r="W36" i="188" s="1"/>
  <c r="K40" i="188"/>
  <c r="V45" i="188"/>
  <c r="W45" i="188" s="1"/>
  <c r="V53" i="188"/>
  <c r="Y53" i="188" s="1"/>
  <c r="L64" i="188"/>
  <c r="V64" i="188"/>
  <c r="Y64" i="188" s="1"/>
  <c r="L69" i="188"/>
  <c r="K69" i="188"/>
  <c r="V69" i="188"/>
  <c r="W69" i="188" s="1"/>
  <c r="V78" i="188"/>
  <c r="I78" i="188" s="1"/>
  <c r="K78" i="188"/>
  <c r="L87" i="188"/>
  <c r="V87" i="188"/>
  <c r="AB87" i="188" s="1"/>
  <c r="L219" i="188"/>
  <c r="V221" i="188"/>
  <c r="I221" i="188" s="1"/>
  <c r="V41" i="188"/>
  <c r="Y41" i="188" s="1"/>
  <c r="V94" i="188"/>
  <c r="X94" i="188" s="1"/>
  <c r="K94" i="188"/>
  <c r="L191" i="188"/>
  <c r="K191" i="188"/>
  <c r="V210" i="188"/>
  <c r="AA210" i="188" s="1"/>
  <c r="V211" i="188"/>
  <c r="W211" i="188" s="1"/>
  <c r="O3" i="188"/>
  <c r="P3" i="188" s="1"/>
  <c r="H276" i="188"/>
  <c r="K32" i="188"/>
  <c r="K36" i="188"/>
  <c r="K45" i="188"/>
  <c r="K53" i="188"/>
  <c r="L61" i="188"/>
  <c r="V61" i="188"/>
  <c r="L63" i="188"/>
  <c r="V63" i="188"/>
  <c r="V68" i="188"/>
  <c r="Y68" i="188" s="1"/>
  <c r="L72" i="188"/>
  <c r="V72" i="188"/>
  <c r="Y72" i="188" s="1"/>
  <c r="V76" i="188"/>
  <c r="Z76" i="188" s="1"/>
  <c r="L77" i="188"/>
  <c r="K77" i="188"/>
  <c r="V77" i="188"/>
  <c r="V89" i="188"/>
  <c r="AB89" i="188" s="1"/>
  <c r="L107" i="188"/>
  <c r="V107" i="188"/>
  <c r="AA107" i="188" s="1"/>
  <c r="L115" i="188"/>
  <c r="V115" i="188"/>
  <c r="Y115" i="188" s="1"/>
  <c r="L123" i="188"/>
  <c r="V123" i="188"/>
  <c r="Z123" i="188" s="1"/>
  <c r="L131" i="188"/>
  <c r="V131" i="188"/>
  <c r="Y131" i="188" s="1"/>
  <c r="L139" i="188"/>
  <c r="V139" i="188"/>
  <c r="Y139" i="188" s="1"/>
  <c r="L147" i="188"/>
  <c r="V147" i="188"/>
  <c r="Y147" i="188" s="1"/>
  <c r="L155" i="188"/>
  <c r="V155" i="188"/>
  <c r="Z155" i="188" s="1"/>
  <c r="L163" i="188"/>
  <c r="V163" i="188"/>
  <c r="Y163" i="188" s="1"/>
  <c r="L171" i="188"/>
  <c r="V171" i="188"/>
  <c r="W171" i="188" s="1"/>
  <c r="V178" i="188"/>
  <c r="W178" i="188" s="1"/>
  <c r="V200" i="188"/>
  <c r="I200" i="188" s="1"/>
  <c r="K200" i="188"/>
  <c r="L206" i="188"/>
  <c r="V206" i="188"/>
  <c r="X206" i="188" s="1"/>
  <c r="V65" i="188"/>
  <c r="AA65" i="188" s="1"/>
  <c r="V84" i="188"/>
  <c r="Z84" i="188" s="1"/>
  <c r="V101" i="188"/>
  <c r="W101" i="188" s="1"/>
  <c r="L110" i="188"/>
  <c r="L114" i="188"/>
  <c r="L118" i="188"/>
  <c r="L122" i="188"/>
  <c r="L176" i="188"/>
  <c r="V182" i="188"/>
  <c r="Z182" i="188" s="1"/>
  <c r="L184" i="188"/>
  <c r="V217" i="188"/>
  <c r="I217" i="188" s="1"/>
  <c r="V225" i="188"/>
  <c r="I225" i="188" s="1"/>
  <c r="V79" i="188"/>
  <c r="I79" i="188" s="1"/>
  <c r="V81" i="188"/>
  <c r="AA81" i="188" s="1"/>
  <c r="V95" i="188"/>
  <c r="I95" i="188" s="1"/>
  <c r="V97" i="188"/>
  <c r="AA97" i="188" s="1"/>
  <c r="V105" i="188"/>
  <c r="W105" i="188" s="1"/>
  <c r="V109" i="188"/>
  <c r="AA109" i="188" s="1"/>
  <c r="V113" i="188"/>
  <c r="W113" i="188" s="1"/>
  <c r="V117" i="188"/>
  <c r="AA117" i="188" s="1"/>
  <c r="V121" i="188"/>
  <c r="AA121" i="188" s="1"/>
  <c r="V125" i="188"/>
  <c r="Z125" i="188" s="1"/>
  <c r="V129" i="188"/>
  <c r="AA129" i="188" s="1"/>
  <c r="V133" i="188"/>
  <c r="Z133" i="188" s="1"/>
  <c r="V137" i="188"/>
  <c r="AA137" i="188" s="1"/>
  <c r="V141" i="188"/>
  <c r="Z141" i="188" s="1"/>
  <c r="V145" i="188"/>
  <c r="Y145" i="188" s="1"/>
  <c r="V149" i="188"/>
  <c r="AA149" i="188" s="1"/>
  <c r="V153" i="188"/>
  <c r="Y153" i="188" s="1"/>
  <c r="V157" i="188"/>
  <c r="Z157" i="188" s="1"/>
  <c r="V161" i="188"/>
  <c r="Z161" i="188" s="1"/>
  <c r="V165" i="188"/>
  <c r="Z165" i="188" s="1"/>
  <c r="V169" i="188"/>
  <c r="AA169" i="188" s="1"/>
  <c r="V174" i="188"/>
  <c r="Y174" i="188" s="1"/>
  <c r="V175" i="188"/>
  <c r="I175" i="188" s="1"/>
  <c r="K176" i="188"/>
  <c r="V183" i="188"/>
  <c r="I183" i="188" s="1"/>
  <c r="K184" i="188"/>
  <c r="V186" i="188"/>
  <c r="AB186" i="188" s="1"/>
  <c r="V194" i="188"/>
  <c r="X194" i="188" s="1"/>
  <c r="V207" i="188"/>
  <c r="I207" i="188" s="1"/>
  <c r="AA30" i="188"/>
  <c r="W30" i="188"/>
  <c r="Z30" i="188"/>
  <c r="I30" i="188"/>
  <c r="AB30" i="188"/>
  <c r="X30" i="188"/>
  <c r="Y30" i="188"/>
  <c r="AA34" i="188"/>
  <c r="W34" i="188"/>
  <c r="Z34" i="188"/>
  <c r="I34" i="188"/>
  <c r="X34" i="188"/>
  <c r="Y34" i="188"/>
  <c r="AB34" i="188"/>
  <c r="AA22" i="188"/>
  <c r="W22" i="188"/>
  <c r="Z22" i="188"/>
  <c r="I22" i="188"/>
  <c r="Y22" i="188"/>
  <c r="AB22" i="188"/>
  <c r="X22" i="188"/>
  <c r="AA38" i="188"/>
  <c r="W38" i="188"/>
  <c r="Z38" i="188"/>
  <c r="I38" i="188"/>
  <c r="Y38" i="188"/>
  <c r="AB38" i="188"/>
  <c r="X38" i="188"/>
  <c r="Z17" i="188"/>
  <c r="I17" i="188"/>
  <c r="Y17" i="188"/>
  <c r="AA17" i="188"/>
  <c r="X17" i="188"/>
  <c r="W17" i="188"/>
  <c r="AB17" i="188"/>
  <c r="Z25" i="188"/>
  <c r="I25" i="188"/>
  <c r="Y25" i="188"/>
  <c r="W25" i="188"/>
  <c r="AB25" i="188"/>
  <c r="X25" i="188"/>
  <c r="AA25" i="188"/>
  <c r="AA18" i="188"/>
  <c r="W18" i="188"/>
  <c r="Z18" i="188"/>
  <c r="I18" i="188"/>
  <c r="AB18" i="188"/>
  <c r="Y18" i="188"/>
  <c r="X18" i="188"/>
  <c r="AA26" i="188"/>
  <c r="W26" i="188"/>
  <c r="Z26" i="188"/>
  <c r="I26" i="188"/>
  <c r="Y26" i="188"/>
  <c r="AB26" i="188"/>
  <c r="X26" i="188"/>
  <c r="AB43" i="188"/>
  <c r="X43" i="188"/>
  <c r="AA43" i="188"/>
  <c r="W43" i="188"/>
  <c r="Z43" i="188"/>
  <c r="I43" i="188"/>
  <c r="Y43" i="188"/>
  <c r="Z21" i="188"/>
  <c r="I21" i="188"/>
  <c r="Y21" i="188"/>
  <c r="W21" i="188"/>
  <c r="AB21" i="188"/>
  <c r="X21" i="188"/>
  <c r="AA21" i="188"/>
  <c r="Z29" i="188"/>
  <c r="I29" i="188"/>
  <c r="Y29" i="188"/>
  <c r="W29" i="188"/>
  <c r="AB29" i="188"/>
  <c r="X29" i="188"/>
  <c r="AA29" i="188"/>
  <c r="Z33" i="188"/>
  <c r="I33" i="188"/>
  <c r="Y33" i="188"/>
  <c r="AB33" i="188"/>
  <c r="X33" i="188"/>
  <c r="AA33" i="188"/>
  <c r="W33" i="188"/>
  <c r="Z37" i="188"/>
  <c r="I37" i="188"/>
  <c r="AA37" i="188"/>
  <c r="Y37" i="188"/>
  <c r="AB37" i="188"/>
  <c r="X37" i="188"/>
  <c r="W37" i="188"/>
  <c r="CL297" i="188"/>
  <c r="BK29" i="21" s="1"/>
  <c r="CH297" i="188"/>
  <c r="BG29" i="21" s="1"/>
  <c r="CD297" i="188"/>
  <c r="BC29" i="21" s="1"/>
  <c r="BZ297" i="188"/>
  <c r="AY29" i="21" s="1"/>
  <c r="BV297" i="188"/>
  <c r="AU29" i="21" s="1"/>
  <c r="BR297" i="188"/>
  <c r="BN297" i="188"/>
  <c r="BJ297" i="188"/>
  <c r="BF297" i="188"/>
  <c r="BB297" i="188"/>
  <c r="AX297" i="188"/>
  <c r="W29" i="21" s="1"/>
  <c r="AT297" i="188"/>
  <c r="S29" i="21" s="1"/>
  <c r="AP297" i="188"/>
  <c r="O29" i="21" s="1"/>
  <c r="AL297" i="188"/>
  <c r="K29" i="21" s="1"/>
  <c r="AH297" i="188"/>
  <c r="G29" i="21" s="1"/>
  <c r="CL296" i="188"/>
  <c r="BK28" i="21" s="1"/>
  <c r="CH296" i="188"/>
  <c r="BG28" i="21" s="1"/>
  <c r="CD296" i="188"/>
  <c r="BC28" i="21" s="1"/>
  <c r="BZ296" i="188"/>
  <c r="AY28" i="21" s="1"/>
  <c r="BV296" i="188"/>
  <c r="AU28" i="21" s="1"/>
  <c r="BR296" i="188"/>
  <c r="BN296" i="188"/>
  <c r="BJ296" i="188"/>
  <c r="BF296" i="188"/>
  <c r="BB296" i="188"/>
  <c r="AX296" i="188"/>
  <c r="W28" i="21" s="1"/>
  <c r="AT296" i="188"/>
  <c r="S28" i="21" s="1"/>
  <c r="AP296" i="188"/>
  <c r="O28" i="21" s="1"/>
  <c r="AL296" i="188"/>
  <c r="K28" i="21" s="1"/>
  <c r="AH296" i="188"/>
  <c r="G28" i="21" s="1"/>
  <c r="CM295" i="188"/>
  <c r="BL27" i="21" s="1"/>
  <c r="CI295" i="188"/>
  <c r="BH27" i="21" s="1"/>
  <c r="CE295" i="188"/>
  <c r="BD27" i="21" s="1"/>
  <c r="CA295" i="188"/>
  <c r="AZ27" i="21" s="1"/>
  <c r="BW295" i="188"/>
  <c r="AV27" i="21" s="1"/>
  <c r="BS295" i="188"/>
  <c r="AR27" i="21" s="1"/>
  <c r="BO295" i="188"/>
  <c r="BK295" i="188"/>
  <c r="BG295" i="188"/>
  <c r="BC295" i="188"/>
  <c r="AY295" i="188"/>
  <c r="X27" i="21" s="1"/>
  <c r="AU295" i="188"/>
  <c r="T27" i="21" s="1"/>
  <c r="AQ295" i="188"/>
  <c r="P27" i="21" s="1"/>
  <c r="AM295" i="188"/>
  <c r="L27" i="21" s="1"/>
  <c r="AI295" i="188"/>
  <c r="H27" i="21" s="1"/>
  <c r="AE295" i="188"/>
  <c r="D27" i="21" s="1"/>
  <c r="CN294" i="188"/>
  <c r="BM26" i="21" s="1"/>
  <c r="CJ294" i="188"/>
  <c r="BI26" i="21" s="1"/>
  <c r="CF294" i="188"/>
  <c r="BE26" i="21" s="1"/>
  <c r="CN297" i="188"/>
  <c r="BM29" i="21" s="1"/>
  <c r="CI297" i="188"/>
  <c r="BH29" i="21" s="1"/>
  <c r="CC297" i="188"/>
  <c r="BB29" i="21" s="1"/>
  <c r="BX297" i="188"/>
  <c r="AW29" i="21" s="1"/>
  <c r="BS297" i="188"/>
  <c r="AR29" i="21" s="1"/>
  <c r="BM297" i="188"/>
  <c r="BH297" i="188"/>
  <c r="BC297" i="188"/>
  <c r="AW297" i="188"/>
  <c r="V29" i="21" s="1"/>
  <c r="AR297" i="188"/>
  <c r="Q29" i="21" s="1"/>
  <c r="AM297" i="188"/>
  <c r="L29" i="21" s="1"/>
  <c r="AG297" i="188"/>
  <c r="F29" i="21" s="1"/>
  <c r="CN296" i="188"/>
  <c r="BM28" i="21" s="1"/>
  <c r="CI296" i="188"/>
  <c r="BH28" i="21" s="1"/>
  <c r="CC296" i="188"/>
  <c r="BB28" i="21" s="1"/>
  <c r="BX296" i="188"/>
  <c r="AW28" i="21" s="1"/>
  <c r="BS296" i="188"/>
  <c r="AR28" i="21" s="1"/>
  <c r="BM296" i="188"/>
  <c r="BH296" i="188"/>
  <c r="BC296" i="188"/>
  <c r="AW296" i="188"/>
  <c r="V28" i="21" s="1"/>
  <c r="AR296" i="188"/>
  <c r="Q28" i="21" s="1"/>
  <c r="AM296" i="188"/>
  <c r="L28" i="21" s="1"/>
  <c r="AG296" i="188"/>
  <c r="F28" i="21" s="1"/>
  <c r="CO295" i="188"/>
  <c r="BN27" i="21" s="1"/>
  <c r="CJ295" i="188"/>
  <c r="BI27" i="21" s="1"/>
  <c r="CD295" i="188"/>
  <c r="BC27" i="21" s="1"/>
  <c r="BY295" i="188"/>
  <c r="AX27" i="21" s="1"/>
  <c r="BT295" i="188"/>
  <c r="AS27" i="21" s="1"/>
  <c r="BN295" i="188"/>
  <c r="BI295" i="188"/>
  <c r="BD295" i="188"/>
  <c r="AX295" i="188"/>
  <c r="W27" i="21" s="1"/>
  <c r="AS295" i="188"/>
  <c r="R27" i="21" s="1"/>
  <c r="AN295" i="188"/>
  <c r="M27" i="21" s="1"/>
  <c r="AH295" i="188"/>
  <c r="G27" i="21" s="1"/>
  <c r="CK294" i="188"/>
  <c r="BJ26" i="21" s="1"/>
  <c r="CE294" i="188"/>
  <c r="BD26" i="21" s="1"/>
  <c r="CA294" i="188"/>
  <c r="AZ26" i="21" s="1"/>
  <c r="BW294" i="188"/>
  <c r="AV26" i="21" s="1"/>
  <c r="BS294" i="188"/>
  <c r="AR26" i="21" s="1"/>
  <c r="BO294" i="188"/>
  <c r="BK294" i="188"/>
  <c r="BG294" i="188"/>
  <c r="BC294" i="188"/>
  <c r="AY294" i="188"/>
  <c r="X26" i="21" s="1"/>
  <c r="AU294" i="188"/>
  <c r="T26" i="21" s="1"/>
  <c r="AQ294" i="188"/>
  <c r="P26" i="21" s="1"/>
  <c r="AM294" i="188"/>
  <c r="L26" i="21" s="1"/>
  <c r="AI294" i="188"/>
  <c r="H26" i="21" s="1"/>
  <c r="AE294" i="188"/>
  <c r="D26" i="21" s="1"/>
  <c r="CM293" i="188"/>
  <c r="BL25" i="21" s="1"/>
  <c r="CI293" i="188"/>
  <c r="BH25" i="21" s="1"/>
  <c r="CE293" i="188"/>
  <c r="BD25" i="21" s="1"/>
  <c r="CA293" i="188"/>
  <c r="AZ25" i="21" s="1"/>
  <c r="BW293" i="188"/>
  <c r="AV25" i="21" s="1"/>
  <c r="BS293" i="188"/>
  <c r="AR25" i="21" s="1"/>
  <c r="BO293" i="188"/>
  <c r="BK293" i="188"/>
  <c r="BG293" i="188"/>
  <c r="BC293" i="188"/>
  <c r="AY293" i="188"/>
  <c r="X25" i="21" s="1"/>
  <c r="AU293" i="188"/>
  <c r="T25" i="21" s="1"/>
  <c r="CJ297" i="188"/>
  <c r="BI29" i="21" s="1"/>
  <c r="CB297" i="188"/>
  <c r="BA29" i="21" s="1"/>
  <c r="BU297" i="188"/>
  <c r="AT29" i="21" s="1"/>
  <c r="BO297" i="188"/>
  <c r="BG297" i="188"/>
  <c r="AZ297" i="188"/>
  <c r="Y29" i="21" s="1"/>
  <c r="AS297" i="188"/>
  <c r="R29" i="21" s="1"/>
  <c r="AK297" i="188"/>
  <c r="J29" i="21" s="1"/>
  <c r="AE297" i="188"/>
  <c r="D29" i="21" s="1"/>
  <c r="CJ296" i="188"/>
  <c r="BI28" i="21" s="1"/>
  <c r="CB296" i="188"/>
  <c r="BA28" i="21" s="1"/>
  <c r="BU296" i="188"/>
  <c r="AT28" i="21" s="1"/>
  <c r="BO296" i="188"/>
  <c r="BG296" i="188"/>
  <c r="AZ296" i="188"/>
  <c r="Y28" i="21" s="1"/>
  <c r="AS296" i="188"/>
  <c r="R28" i="21" s="1"/>
  <c r="AK296" i="188"/>
  <c r="J28" i="21" s="1"/>
  <c r="AE296" i="188"/>
  <c r="D28" i="21" s="1"/>
  <c r="CK295" i="188"/>
  <c r="BJ27" i="21" s="1"/>
  <c r="CC295" i="188"/>
  <c r="BB27" i="21" s="1"/>
  <c r="BV295" i="188"/>
  <c r="AU27" i="21" s="1"/>
  <c r="BP295" i="188"/>
  <c r="BH295" i="188"/>
  <c r="BA295" i="188"/>
  <c r="Z27" i="21" s="1"/>
  <c r="AT295" i="188"/>
  <c r="S27" i="21" s="1"/>
  <c r="AL295" i="188"/>
  <c r="K27" i="21" s="1"/>
  <c r="AF295" i="188"/>
  <c r="E27" i="21" s="1"/>
  <c r="CL294" i="188"/>
  <c r="BK26" i="21" s="1"/>
  <c r="CD294" i="188"/>
  <c r="BC26" i="21" s="1"/>
  <c r="BY294" i="188"/>
  <c r="AX26" i="21" s="1"/>
  <c r="BT294" i="188"/>
  <c r="AS26" i="21" s="1"/>
  <c r="BN294" i="188"/>
  <c r="BI294" i="188"/>
  <c r="BD294" i="188"/>
  <c r="AX294" i="188"/>
  <c r="W26" i="21" s="1"/>
  <c r="AS294" i="188"/>
  <c r="R26" i="21" s="1"/>
  <c r="AN294" i="188"/>
  <c r="M26" i="21" s="1"/>
  <c r="AH294" i="188"/>
  <c r="G26" i="21" s="1"/>
  <c r="CO293" i="188"/>
  <c r="BN25" i="21" s="1"/>
  <c r="CJ293" i="188"/>
  <c r="BI25" i="21" s="1"/>
  <c r="CD293" i="188"/>
  <c r="BC25" i="21" s="1"/>
  <c r="BY293" i="188"/>
  <c r="AX25" i="21" s="1"/>
  <c r="BT293" i="188"/>
  <c r="AS25" i="21" s="1"/>
  <c r="BN293" i="188"/>
  <c r="BI293" i="188"/>
  <c r="BD293" i="188"/>
  <c r="AX293" i="188"/>
  <c r="W25" i="21" s="1"/>
  <c r="AS293" i="188"/>
  <c r="R25" i="21" s="1"/>
  <c r="AO293" i="188"/>
  <c r="N25" i="21" s="1"/>
  <c r="AK293" i="188"/>
  <c r="J25" i="21" s="1"/>
  <c r="AG293" i="188"/>
  <c r="F25" i="21" s="1"/>
  <c r="CO292" i="188"/>
  <c r="BN24" i="21" s="1"/>
  <c r="CK292" i="188"/>
  <c r="BJ24" i="21" s="1"/>
  <c r="CG292" i="188"/>
  <c r="BF24" i="21" s="1"/>
  <c r="CC292" i="188"/>
  <c r="BB24" i="21" s="1"/>
  <c r="BY292" i="188"/>
  <c r="AX24" i="21" s="1"/>
  <c r="BU292" i="188"/>
  <c r="AT24" i="21" s="1"/>
  <c r="BQ292" i="188"/>
  <c r="BM292" i="188"/>
  <c r="BI292" i="188"/>
  <c r="BE292" i="188"/>
  <c r="BA292" i="188"/>
  <c r="Z24" i="21" s="1"/>
  <c r="AW292" i="188"/>
  <c r="V24" i="21" s="1"/>
  <c r="AS292" i="188"/>
  <c r="R24" i="21" s="1"/>
  <c r="AO292" i="188"/>
  <c r="N24" i="21" s="1"/>
  <c r="AK292" i="188"/>
  <c r="J24" i="21" s="1"/>
  <c r="AG292" i="188"/>
  <c r="F24" i="21" s="1"/>
  <c r="CO291" i="188"/>
  <c r="BN23" i="21" s="1"/>
  <c r="CK291" i="188"/>
  <c r="BJ23" i="21" s="1"/>
  <c r="CG291" i="188"/>
  <c r="BF23" i="21" s="1"/>
  <c r="CC291" i="188"/>
  <c r="BB23" i="21" s="1"/>
  <c r="BY291" i="188"/>
  <c r="AX23" i="21" s="1"/>
  <c r="BU291" i="188"/>
  <c r="AT23" i="21" s="1"/>
  <c r="BQ291" i="188"/>
  <c r="BM291" i="188"/>
  <c r="BI291" i="188"/>
  <c r="BE291" i="188"/>
  <c r="BA291" i="188"/>
  <c r="Z23" i="21" s="1"/>
  <c r="AW291" i="188"/>
  <c r="V23" i="21" s="1"/>
  <c r="AS291" i="188"/>
  <c r="R23" i="21" s="1"/>
  <c r="AO291" i="188"/>
  <c r="N23" i="21" s="1"/>
  <c r="AK291" i="188"/>
  <c r="J23" i="21" s="1"/>
  <c r="CO297" i="188"/>
  <c r="BN29" i="21" s="1"/>
  <c r="CG297" i="188"/>
  <c r="BF29" i="21" s="1"/>
  <c r="CA297" i="188"/>
  <c r="AZ29" i="21" s="1"/>
  <c r="BT297" i="188"/>
  <c r="AS29" i="21" s="1"/>
  <c r="BL297" i="188"/>
  <c r="BE297" i="188"/>
  <c r="AY297" i="188"/>
  <c r="X29" i="21" s="1"/>
  <c r="AQ297" i="188"/>
  <c r="P29" i="21" s="1"/>
  <c r="AJ297" i="188"/>
  <c r="I29" i="21" s="1"/>
  <c r="CO296" i="188"/>
  <c r="BN28" i="21" s="1"/>
  <c r="CG296" i="188"/>
  <c r="BF28" i="21" s="1"/>
  <c r="CA296" i="188"/>
  <c r="AZ28" i="21" s="1"/>
  <c r="BT296" i="188"/>
  <c r="AS28" i="21" s="1"/>
  <c r="BL296" i="188"/>
  <c r="BE296" i="188"/>
  <c r="AY296" i="188"/>
  <c r="X28" i="21" s="1"/>
  <c r="AQ296" i="188"/>
  <c r="P28" i="21" s="1"/>
  <c r="AJ296" i="188"/>
  <c r="I28" i="21" s="1"/>
  <c r="CH295" i="188"/>
  <c r="BG27" i="21" s="1"/>
  <c r="CB295" i="188"/>
  <c r="BA27" i="21" s="1"/>
  <c r="BU295" i="188"/>
  <c r="AT27" i="21" s="1"/>
  <c r="BM295" i="188"/>
  <c r="BF295" i="188"/>
  <c r="AZ295" i="188"/>
  <c r="Y27" i="21" s="1"/>
  <c r="AR295" i="188"/>
  <c r="Q27" i="21" s="1"/>
  <c r="AK295" i="188"/>
  <c r="J27" i="21" s="1"/>
  <c r="CI294" i="188"/>
  <c r="BH26" i="21" s="1"/>
  <c r="CC294" i="188"/>
  <c r="BB26" i="21" s="1"/>
  <c r="BX294" i="188"/>
  <c r="AW26" i="21" s="1"/>
  <c r="BR294" i="188"/>
  <c r="BM294" i="188"/>
  <c r="BH294" i="188"/>
  <c r="BB294" i="188"/>
  <c r="AW294" i="188"/>
  <c r="V26" i="21" s="1"/>
  <c r="AR294" i="188"/>
  <c r="Q26" i="21" s="1"/>
  <c r="AL294" i="188"/>
  <c r="K26" i="21" s="1"/>
  <c r="AG294" i="188"/>
  <c r="F26" i="21" s="1"/>
  <c r="CN293" i="188"/>
  <c r="BM25" i="21" s="1"/>
  <c r="CH293" i="188"/>
  <c r="BG25" i="21" s="1"/>
  <c r="CC293" i="188"/>
  <c r="BB25" i="21" s="1"/>
  <c r="BX293" i="188"/>
  <c r="AW25" i="21" s="1"/>
  <c r="BR293" i="188"/>
  <c r="BM293" i="188"/>
  <c r="BH293" i="188"/>
  <c r="BB293" i="188"/>
  <c r="AW293" i="188"/>
  <c r="V25" i="21" s="1"/>
  <c r="AR293" i="188"/>
  <c r="Q25" i="21" s="1"/>
  <c r="AN293" i="188"/>
  <c r="M25" i="21" s="1"/>
  <c r="AJ293" i="188"/>
  <c r="I25" i="21" s="1"/>
  <c r="AF293" i="188"/>
  <c r="E25" i="21" s="1"/>
  <c r="CN292" i="188"/>
  <c r="BM24" i="21" s="1"/>
  <c r="CJ292" i="188"/>
  <c r="BI24" i="21" s="1"/>
  <c r="CF292" i="188"/>
  <c r="BE24" i="21" s="1"/>
  <c r="CB292" i="188"/>
  <c r="BA24" i="21" s="1"/>
  <c r="BX292" i="188"/>
  <c r="AW24" i="21" s="1"/>
  <c r="BT292" i="188"/>
  <c r="AS24" i="21" s="1"/>
  <c r="BP292" i="188"/>
  <c r="BL292" i="188"/>
  <c r="BH292" i="188"/>
  <c r="BD292" i="188"/>
  <c r="AZ292" i="188"/>
  <c r="Y24" i="21" s="1"/>
  <c r="AV292" i="188"/>
  <c r="U24" i="21" s="1"/>
  <c r="AR292" i="188"/>
  <c r="Q24" i="21" s="1"/>
  <c r="AN292" i="188"/>
  <c r="M24" i="21" s="1"/>
  <c r="AJ292" i="188"/>
  <c r="I24" i="21" s="1"/>
  <c r="AF292" i="188"/>
  <c r="E24" i="21" s="1"/>
  <c r="CN291" i="188"/>
  <c r="BM23" i="21" s="1"/>
  <c r="CJ291" i="188"/>
  <c r="BI23" i="21" s="1"/>
  <c r="CF291" i="188"/>
  <c r="BE23" i="21" s="1"/>
  <c r="CF297" i="188"/>
  <c r="BE29" i="21" s="1"/>
  <c r="BQ297" i="188"/>
  <c r="BD297" i="188"/>
  <c r="AO297" i="188"/>
  <c r="N29" i="21" s="1"/>
  <c r="CM296" i="188"/>
  <c r="BL28" i="21" s="1"/>
  <c r="BY296" i="188"/>
  <c r="AX28" i="21" s="1"/>
  <c r="BK296" i="188"/>
  <c r="AV296" i="188"/>
  <c r="U28" i="21" s="1"/>
  <c r="AI296" i="188"/>
  <c r="H28" i="21" s="1"/>
  <c r="CG295" i="188"/>
  <c r="BF27" i="21" s="1"/>
  <c r="BR295" i="188"/>
  <c r="BE295" i="188"/>
  <c r="AP295" i="188"/>
  <c r="O27" i="21" s="1"/>
  <c r="CG294" i="188"/>
  <c r="BF26" i="21" s="1"/>
  <c r="BU294" i="188"/>
  <c r="AT26" i="21" s="1"/>
  <c r="BJ294" i="188"/>
  <c r="AZ294" i="188"/>
  <c r="Y26" i="21" s="1"/>
  <c r="AO294" i="188"/>
  <c r="N26" i="21" s="1"/>
  <c r="CF293" i="188"/>
  <c r="BE25" i="21" s="1"/>
  <c r="BU293" i="188"/>
  <c r="AT25" i="21" s="1"/>
  <c r="BJ293" i="188"/>
  <c r="AZ293" i="188"/>
  <c r="Y25" i="21" s="1"/>
  <c r="AP293" i="188"/>
  <c r="O25" i="21" s="1"/>
  <c r="AH293" i="188"/>
  <c r="G25" i="21" s="1"/>
  <c r="CL292" i="188"/>
  <c r="BK24" i="21" s="1"/>
  <c r="CD292" i="188"/>
  <c r="BC24" i="21" s="1"/>
  <c r="BV292" i="188"/>
  <c r="AU24" i="21" s="1"/>
  <c r="BN292" i="188"/>
  <c r="BF292" i="188"/>
  <c r="AX292" i="188"/>
  <c r="W24" i="21" s="1"/>
  <c r="AP292" i="188"/>
  <c r="O24" i="21" s="1"/>
  <c r="AH292" i="188"/>
  <c r="G24" i="21" s="1"/>
  <c r="CL291" i="188"/>
  <c r="BK23" i="21" s="1"/>
  <c r="CD291" i="188"/>
  <c r="BC23" i="21" s="1"/>
  <c r="BX291" i="188"/>
  <c r="AW23" i="21" s="1"/>
  <c r="BS291" i="188"/>
  <c r="AR23" i="21" s="1"/>
  <c r="BN291" i="188"/>
  <c r="BH291" i="188"/>
  <c r="BC291" i="188"/>
  <c r="AX291" i="188"/>
  <c r="W23" i="21" s="1"/>
  <c r="AR291" i="188"/>
  <c r="Q23" i="21" s="1"/>
  <c r="AM291" i="188"/>
  <c r="L23" i="21" s="1"/>
  <c r="AH291" i="188"/>
  <c r="G23" i="21" s="1"/>
  <c r="CL290" i="188"/>
  <c r="BK22" i="21" s="1"/>
  <c r="CH290" i="188"/>
  <c r="BG22" i="21" s="1"/>
  <c r="CD290" i="188"/>
  <c r="BC22" i="21" s="1"/>
  <c r="BZ290" i="188"/>
  <c r="AY22" i="21" s="1"/>
  <c r="BV290" i="188"/>
  <c r="AU22" i="21" s="1"/>
  <c r="BR290" i="188"/>
  <c r="BN290" i="188"/>
  <c r="BJ290" i="188"/>
  <c r="BF290" i="188"/>
  <c r="BB290" i="188"/>
  <c r="AX290" i="188"/>
  <c r="W22" i="21" s="1"/>
  <c r="AT290" i="188"/>
  <c r="S22" i="21" s="1"/>
  <c r="AP290" i="188"/>
  <c r="O22" i="21" s="1"/>
  <c r="AL290" i="188"/>
  <c r="K22" i="21" s="1"/>
  <c r="AH290" i="188"/>
  <c r="G22" i="21" s="1"/>
  <c r="CL289" i="188"/>
  <c r="BK21" i="21" s="1"/>
  <c r="CH289" i="188"/>
  <c r="BG21" i="21" s="1"/>
  <c r="CD289" i="188"/>
  <c r="BC21" i="21" s="1"/>
  <c r="BZ289" i="188"/>
  <c r="AY21" i="21" s="1"/>
  <c r="BV289" i="188"/>
  <c r="AU21" i="21" s="1"/>
  <c r="BR289" i="188"/>
  <c r="BN289" i="188"/>
  <c r="BJ289" i="188"/>
  <c r="BF289" i="188"/>
  <c r="BB289" i="188"/>
  <c r="AX289" i="188"/>
  <c r="W21" i="21" s="1"/>
  <c r="AT289" i="188"/>
  <c r="S21" i="21" s="1"/>
  <c r="AP289" i="188"/>
  <c r="O21" i="21" s="1"/>
  <c r="AL289" i="188"/>
  <c r="K21" i="21" s="1"/>
  <c r="AH289" i="188"/>
  <c r="G21" i="21" s="1"/>
  <c r="CM288" i="188"/>
  <c r="BL20" i="21" s="1"/>
  <c r="CI288" i="188"/>
  <c r="BH20" i="21" s="1"/>
  <c r="CE288" i="188"/>
  <c r="BD20" i="21" s="1"/>
  <c r="CA288" i="188"/>
  <c r="AZ20" i="21" s="1"/>
  <c r="BW288" i="188"/>
  <c r="AV20" i="21" s="1"/>
  <c r="BS288" i="188"/>
  <c r="AR20" i="21" s="1"/>
  <c r="BO288" i="188"/>
  <c r="BK288" i="188"/>
  <c r="BG288" i="188"/>
  <c r="BC288" i="188"/>
  <c r="AY288" i="188"/>
  <c r="X20" i="21" s="1"/>
  <c r="AU288" i="188"/>
  <c r="T20" i="21" s="1"/>
  <c r="AQ288" i="188"/>
  <c r="P20" i="21" s="1"/>
  <c r="AM288" i="188"/>
  <c r="L20" i="21" s="1"/>
  <c r="AI288" i="188"/>
  <c r="H20" i="21" s="1"/>
  <c r="AE288" i="188"/>
  <c r="D20" i="21" s="1"/>
  <c r="CM287" i="188"/>
  <c r="BL19" i="21" s="1"/>
  <c r="CI287" i="188"/>
  <c r="BH19" i="21" s="1"/>
  <c r="CE287" i="188"/>
  <c r="BD19" i="21" s="1"/>
  <c r="CA287" i="188"/>
  <c r="AZ19" i="21" s="1"/>
  <c r="BW287" i="188"/>
  <c r="AV19" i="21" s="1"/>
  <c r="BS287" i="188"/>
  <c r="AR19" i="21" s="1"/>
  <c r="BO287" i="188"/>
  <c r="BK287" i="188"/>
  <c r="BG287" i="188"/>
  <c r="BC287" i="188"/>
  <c r="AY287" i="188"/>
  <c r="X19" i="21" s="1"/>
  <c r="AU287" i="188"/>
  <c r="T19" i="21" s="1"/>
  <c r="AQ287" i="188"/>
  <c r="P19" i="21" s="1"/>
  <c r="AM287" i="188"/>
  <c r="L19" i="21" s="1"/>
  <c r="AI287" i="188"/>
  <c r="H19" i="21" s="1"/>
  <c r="AE287" i="188"/>
  <c r="D19" i="21" s="1"/>
  <c r="CM286" i="188"/>
  <c r="CI286" i="188"/>
  <c r="CE286" i="188"/>
  <c r="CA286" i="188"/>
  <c r="BW286" i="188"/>
  <c r="BS286" i="188"/>
  <c r="BO286" i="188"/>
  <c r="BK286" i="188"/>
  <c r="BG286" i="188"/>
  <c r="BC286" i="188"/>
  <c r="AY286" i="188"/>
  <c r="X18" i="21" s="1"/>
  <c r="AU286" i="188"/>
  <c r="T18" i="21" s="1"/>
  <c r="AQ286" i="188"/>
  <c r="P18" i="21" s="1"/>
  <c r="AM286" i="188"/>
  <c r="L18" i="21" s="1"/>
  <c r="AI286" i="188"/>
  <c r="H18" i="21" s="1"/>
  <c r="AE286" i="188"/>
  <c r="D18" i="21" s="1"/>
  <c r="CE297" i="188"/>
  <c r="BD29" i="21" s="1"/>
  <c r="BP297" i="188"/>
  <c r="BA297" i="188"/>
  <c r="Z29" i="21" s="1"/>
  <c r="AN297" i="188"/>
  <c r="M29" i="21" s="1"/>
  <c r="CK296" i="188"/>
  <c r="BJ28" i="21" s="1"/>
  <c r="BW296" i="188"/>
  <c r="AV28" i="21" s="1"/>
  <c r="BI296" i="188"/>
  <c r="AU296" i="188"/>
  <c r="T28" i="21" s="1"/>
  <c r="AF296" i="188"/>
  <c r="E28" i="21" s="1"/>
  <c r="CF295" i="188"/>
  <c r="BE27" i="21" s="1"/>
  <c r="BQ295" i="188"/>
  <c r="BB295" i="188"/>
  <c r="AO295" i="188"/>
  <c r="N27" i="21" s="1"/>
  <c r="CO294" i="188"/>
  <c r="BN26" i="21" s="1"/>
  <c r="CB294" i="188"/>
  <c r="BA26" i="21" s="1"/>
  <c r="BQ294" i="188"/>
  <c r="BF294" i="188"/>
  <c r="AV294" i="188"/>
  <c r="U26" i="21" s="1"/>
  <c r="AK294" i="188"/>
  <c r="J26" i="21" s="1"/>
  <c r="CL293" i="188"/>
  <c r="BK25" i="21" s="1"/>
  <c r="CB293" i="188"/>
  <c r="BA25" i="21" s="1"/>
  <c r="BQ293" i="188"/>
  <c r="BF293" i="188"/>
  <c r="AV293" i="188"/>
  <c r="U25" i="21" s="1"/>
  <c r="AM293" i="188"/>
  <c r="L25" i="21" s="1"/>
  <c r="AE293" i="188"/>
  <c r="D25" i="21" s="1"/>
  <c r="CI292" i="188"/>
  <c r="BH24" i="21" s="1"/>
  <c r="CA292" i="188"/>
  <c r="AZ24" i="21" s="1"/>
  <c r="BS292" i="188"/>
  <c r="AR24" i="21" s="1"/>
  <c r="BK292" i="188"/>
  <c r="BC292" i="188"/>
  <c r="AU292" i="188"/>
  <c r="T24" i="21" s="1"/>
  <c r="AM292" i="188"/>
  <c r="L24" i="21" s="1"/>
  <c r="AE292" i="188"/>
  <c r="D24" i="21" s="1"/>
  <c r="CI291" i="188"/>
  <c r="BH23" i="21" s="1"/>
  <c r="CB291" i="188"/>
  <c r="BA23" i="21" s="1"/>
  <c r="BW291" i="188"/>
  <c r="AV23" i="21" s="1"/>
  <c r="BR291" i="188"/>
  <c r="BL291" i="188"/>
  <c r="BG291" i="188"/>
  <c r="BB291" i="188"/>
  <c r="AV291" i="188"/>
  <c r="U23" i="21" s="1"/>
  <c r="AQ291" i="188"/>
  <c r="P23" i="21" s="1"/>
  <c r="AL291" i="188"/>
  <c r="K23" i="21" s="1"/>
  <c r="AG291" i="188"/>
  <c r="F23" i="21" s="1"/>
  <c r="CO290" i="188"/>
  <c r="BN22" i="21" s="1"/>
  <c r="CK290" i="188"/>
  <c r="BJ22" i="21" s="1"/>
  <c r="CG290" i="188"/>
  <c r="BF22" i="21" s="1"/>
  <c r="CC290" i="188"/>
  <c r="BB22" i="21" s="1"/>
  <c r="BY290" i="188"/>
  <c r="AX22" i="21" s="1"/>
  <c r="BU290" i="188"/>
  <c r="AT22" i="21" s="1"/>
  <c r="BQ290" i="188"/>
  <c r="BM290" i="188"/>
  <c r="BI290" i="188"/>
  <c r="BE290" i="188"/>
  <c r="BA290" i="188"/>
  <c r="Z22" i="21" s="1"/>
  <c r="AW290" i="188"/>
  <c r="V22" i="21" s="1"/>
  <c r="AS290" i="188"/>
  <c r="R22" i="21" s="1"/>
  <c r="AO290" i="188"/>
  <c r="N22" i="21" s="1"/>
  <c r="AK290" i="188"/>
  <c r="J22" i="21" s="1"/>
  <c r="AG290" i="188"/>
  <c r="F22" i="21" s="1"/>
  <c r="CO289" i="188"/>
  <c r="BN21" i="21" s="1"/>
  <c r="CK289" i="188"/>
  <c r="BJ21" i="21" s="1"/>
  <c r="CG289" i="188"/>
  <c r="BF21" i="21" s="1"/>
  <c r="CC289" i="188"/>
  <c r="BB21" i="21" s="1"/>
  <c r="BY289" i="188"/>
  <c r="AX21" i="21" s="1"/>
  <c r="BU289" i="188"/>
  <c r="AT21" i="21" s="1"/>
  <c r="BQ289" i="188"/>
  <c r="BM289" i="188"/>
  <c r="BI289" i="188"/>
  <c r="BE289" i="188"/>
  <c r="BA289" i="188"/>
  <c r="Z21" i="21" s="1"/>
  <c r="AW289" i="188"/>
  <c r="V21" i="21" s="1"/>
  <c r="AS289" i="188"/>
  <c r="R21" i="21" s="1"/>
  <c r="AO289" i="188"/>
  <c r="N21" i="21" s="1"/>
  <c r="AK289" i="188"/>
  <c r="J21" i="21" s="1"/>
  <c r="AG289" i="188"/>
  <c r="F21" i="21" s="1"/>
  <c r="CL288" i="188"/>
  <c r="BK20" i="21" s="1"/>
  <c r="CH288" i="188"/>
  <c r="BG20" i="21" s="1"/>
  <c r="CD288" i="188"/>
  <c r="BC20" i="21" s="1"/>
  <c r="BZ288" i="188"/>
  <c r="AY20" i="21" s="1"/>
  <c r="BV288" i="188"/>
  <c r="AU20" i="21" s="1"/>
  <c r="BR288" i="188"/>
  <c r="BN288" i="188"/>
  <c r="BJ288" i="188"/>
  <c r="BF288" i="188"/>
  <c r="BB288" i="188"/>
  <c r="AX288" i="188"/>
  <c r="W20" i="21" s="1"/>
  <c r="AT288" i="188"/>
  <c r="S20" i="21" s="1"/>
  <c r="AP288" i="188"/>
  <c r="O20" i="21" s="1"/>
  <c r="AL288" i="188"/>
  <c r="K20" i="21" s="1"/>
  <c r="AH288" i="188"/>
  <c r="G20" i="21" s="1"/>
  <c r="CL287" i="188"/>
  <c r="BK19" i="21" s="1"/>
  <c r="CH287" i="188"/>
  <c r="BG19" i="21" s="1"/>
  <c r="CD287" i="188"/>
  <c r="BC19" i="21" s="1"/>
  <c r="BZ287" i="188"/>
  <c r="AY19" i="21" s="1"/>
  <c r="BV287" i="188"/>
  <c r="AU19" i="21" s="1"/>
  <c r="BR287" i="188"/>
  <c r="BN287" i="188"/>
  <c r="BJ287" i="188"/>
  <c r="BF287" i="188"/>
  <c r="BB287" i="188"/>
  <c r="AX287" i="188"/>
  <c r="W19" i="21" s="1"/>
  <c r="AT287" i="188"/>
  <c r="S19" i="21" s="1"/>
  <c r="AP287" i="188"/>
  <c r="O19" i="21" s="1"/>
  <c r="AL287" i="188"/>
  <c r="K19" i="21" s="1"/>
  <c r="AH287" i="188"/>
  <c r="G19" i="21" s="1"/>
  <c r="CL286" i="188"/>
  <c r="CH286" i="188"/>
  <c r="CD286" i="188"/>
  <c r="BZ286" i="188"/>
  <c r="BV286" i="188"/>
  <c r="BR286" i="188"/>
  <c r="BN286" i="188"/>
  <c r="BJ286" i="188"/>
  <c r="BF286" i="188"/>
  <c r="BB286" i="188"/>
  <c r="AX286" i="188"/>
  <c r="W18" i="21" s="1"/>
  <c r="AT286" i="188"/>
  <c r="S18" i="21" s="1"/>
  <c r="AP286" i="188"/>
  <c r="O18" i="21" s="1"/>
  <c r="AL286" i="188"/>
  <c r="K18" i="21" s="1"/>
  <c r="AH286" i="188"/>
  <c r="G18" i="21" s="1"/>
  <c r="CM297" i="188"/>
  <c r="BL29" i="21" s="1"/>
  <c r="BY297" i="188"/>
  <c r="AX29" i="21" s="1"/>
  <c r="BK297" i="188"/>
  <c r="AV297" i="188"/>
  <c r="U29" i="21" s="1"/>
  <c r="AI297" i="188"/>
  <c r="H29" i="21" s="1"/>
  <c r="CF296" i="188"/>
  <c r="BE28" i="21" s="1"/>
  <c r="BQ296" i="188"/>
  <c r="BD296" i="188"/>
  <c r="AO296" i="188"/>
  <c r="N28" i="21" s="1"/>
  <c r="CN295" i="188"/>
  <c r="BM27" i="21" s="1"/>
  <c r="BZ295" i="188"/>
  <c r="AY27" i="21" s="1"/>
  <c r="BL295" i="188"/>
  <c r="AW295" i="188"/>
  <c r="V27" i="21" s="1"/>
  <c r="AJ295" i="188"/>
  <c r="I27" i="21" s="1"/>
  <c r="CM294" i="188"/>
  <c r="BL26" i="21" s="1"/>
  <c r="BZ294" i="188"/>
  <c r="AY26" i="21" s="1"/>
  <c r="BP294" i="188"/>
  <c r="BE294" i="188"/>
  <c r="AT294" i="188"/>
  <c r="S26" i="21" s="1"/>
  <c r="AJ294" i="188"/>
  <c r="I26" i="21" s="1"/>
  <c r="CK293" i="188"/>
  <c r="BJ25" i="21" s="1"/>
  <c r="BZ293" i="188"/>
  <c r="AY25" i="21" s="1"/>
  <c r="BP293" i="188"/>
  <c r="BE293" i="188"/>
  <c r="AT293" i="188"/>
  <c r="S25" i="21" s="1"/>
  <c r="AL293" i="188"/>
  <c r="K25" i="21" s="1"/>
  <c r="CH292" i="188"/>
  <c r="BG24" i="21" s="1"/>
  <c r="BZ292" i="188"/>
  <c r="AY24" i="21" s="1"/>
  <c r="BR292" i="188"/>
  <c r="BJ292" i="188"/>
  <c r="BB292" i="188"/>
  <c r="AT292" i="188"/>
  <c r="S24" i="21" s="1"/>
  <c r="AL292" i="188"/>
  <c r="K24" i="21" s="1"/>
  <c r="CH291" i="188"/>
  <c r="BG23" i="21" s="1"/>
  <c r="CA291" i="188"/>
  <c r="AZ23" i="21" s="1"/>
  <c r="BV291" i="188"/>
  <c r="AU23" i="21" s="1"/>
  <c r="BP291" i="188"/>
  <c r="BK291" i="188"/>
  <c r="BF291" i="188"/>
  <c r="AZ291" i="188"/>
  <c r="Y23" i="21" s="1"/>
  <c r="AU291" i="188"/>
  <c r="T23" i="21" s="1"/>
  <c r="AP291" i="188"/>
  <c r="O23" i="21" s="1"/>
  <c r="AJ291" i="188"/>
  <c r="I23" i="21" s="1"/>
  <c r="AF291" i="188"/>
  <c r="E23" i="21" s="1"/>
  <c r="CN290" i="188"/>
  <c r="BM22" i="21" s="1"/>
  <c r="CJ290" i="188"/>
  <c r="BI22" i="21" s="1"/>
  <c r="CF290" i="188"/>
  <c r="BE22" i="21" s="1"/>
  <c r="CB290" i="188"/>
  <c r="BA22" i="21" s="1"/>
  <c r="BX290" i="188"/>
  <c r="AW22" i="21" s="1"/>
  <c r="BT290" i="188"/>
  <c r="AS22" i="21" s="1"/>
  <c r="BP290" i="188"/>
  <c r="BL290" i="188"/>
  <c r="BH290" i="188"/>
  <c r="BD290" i="188"/>
  <c r="AZ290" i="188"/>
  <c r="Y22" i="21" s="1"/>
  <c r="AV290" i="188"/>
  <c r="U22" i="21" s="1"/>
  <c r="AR290" i="188"/>
  <c r="Q22" i="21" s="1"/>
  <c r="AN290" i="188"/>
  <c r="M22" i="21" s="1"/>
  <c r="AJ290" i="188"/>
  <c r="I22" i="21" s="1"/>
  <c r="AF290" i="188"/>
  <c r="E22" i="21" s="1"/>
  <c r="CN289" i="188"/>
  <c r="BM21" i="21" s="1"/>
  <c r="CJ289" i="188"/>
  <c r="BI21" i="21" s="1"/>
  <c r="CF289" i="188"/>
  <c r="BE21" i="21" s="1"/>
  <c r="CB289" i="188"/>
  <c r="BA21" i="21" s="1"/>
  <c r="BX289" i="188"/>
  <c r="AW21" i="21" s="1"/>
  <c r="BT289" i="188"/>
  <c r="AS21" i="21" s="1"/>
  <c r="BP289" i="188"/>
  <c r="BL289" i="188"/>
  <c r="BH289" i="188"/>
  <c r="BD289" i="188"/>
  <c r="AZ289" i="188"/>
  <c r="Y21" i="21" s="1"/>
  <c r="AV289" i="188"/>
  <c r="U21" i="21" s="1"/>
  <c r="AR289" i="188"/>
  <c r="Q21" i="21" s="1"/>
  <c r="AN289" i="188"/>
  <c r="M21" i="21" s="1"/>
  <c r="AJ289" i="188"/>
  <c r="I21" i="21" s="1"/>
  <c r="AF289" i="188"/>
  <c r="E21" i="21" s="1"/>
  <c r="CO288" i="188"/>
  <c r="BN20" i="21" s="1"/>
  <c r="CK288" i="188"/>
  <c r="BJ20" i="21" s="1"/>
  <c r="CG288" i="188"/>
  <c r="BF20" i="21" s="1"/>
  <c r="CC288" i="188"/>
  <c r="BB20" i="21" s="1"/>
  <c r="BY288" i="188"/>
  <c r="AX20" i="21" s="1"/>
  <c r="BU288" i="188"/>
  <c r="AT20" i="21" s="1"/>
  <c r="BQ288" i="188"/>
  <c r="BM288" i="188"/>
  <c r="BI288" i="188"/>
  <c r="BE288" i="188"/>
  <c r="BA288" i="188"/>
  <c r="Z20" i="21" s="1"/>
  <c r="AW288" i="188"/>
  <c r="V20" i="21" s="1"/>
  <c r="AS288" i="188"/>
  <c r="R20" i="21" s="1"/>
  <c r="AO288" i="188"/>
  <c r="N20" i="21" s="1"/>
  <c r="AK288" i="188"/>
  <c r="J20" i="21" s="1"/>
  <c r="AG288" i="188"/>
  <c r="F20" i="21" s="1"/>
  <c r="CO287" i="188"/>
  <c r="BN19" i="21" s="1"/>
  <c r="CK287" i="188"/>
  <c r="BJ19" i="21" s="1"/>
  <c r="CG287" i="188"/>
  <c r="BF19" i="21" s="1"/>
  <c r="CC287" i="188"/>
  <c r="BB19" i="21" s="1"/>
  <c r="BY287" i="188"/>
  <c r="AX19" i="21" s="1"/>
  <c r="BU287" i="188"/>
  <c r="AT19" i="21" s="1"/>
  <c r="BQ287" i="188"/>
  <c r="BM287" i="188"/>
  <c r="BI287" i="188"/>
  <c r="BE287" i="188"/>
  <c r="BA287" i="188"/>
  <c r="Z19" i="21" s="1"/>
  <c r="AW287" i="188"/>
  <c r="V19" i="21" s="1"/>
  <c r="AS287" i="188"/>
  <c r="R19" i="21" s="1"/>
  <c r="AO287" i="188"/>
  <c r="N19" i="21" s="1"/>
  <c r="AK287" i="188"/>
  <c r="J19" i="21" s="1"/>
  <c r="AG287" i="188"/>
  <c r="F19" i="21" s="1"/>
  <c r="CO286" i="188"/>
  <c r="CK286" i="188"/>
  <c r="CG286" i="188"/>
  <c r="CC286" i="188"/>
  <c r="BY286" i="188"/>
  <c r="BU286" i="188"/>
  <c r="BQ286" i="188"/>
  <c r="BM286" i="188"/>
  <c r="BI286" i="188"/>
  <c r="BE286" i="188"/>
  <c r="BA286" i="188"/>
  <c r="Z18" i="21" s="1"/>
  <c r="AW286" i="188"/>
  <c r="V18" i="21" s="1"/>
  <c r="AS286" i="188"/>
  <c r="R18" i="21" s="1"/>
  <c r="AO286" i="188"/>
  <c r="N18" i="21" s="1"/>
  <c r="AK286" i="188"/>
  <c r="J18" i="21" s="1"/>
  <c r="AG286" i="188"/>
  <c r="F18" i="21" s="1"/>
  <c r="O282" i="188"/>
  <c r="BW297" i="188"/>
  <c r="AV29" i="21" s="1"/>
  <c r="CE296" i="188"/>
  <c r="BD28" i="21" s="1"/>
  <c r="CL295" i="188"/>
  <c r="BK27" i="21" s="1"/>
  <c r="AG295" i="188"/>
  <c r="F27" i="21" s="1"/>
  <c r="BL294" i="188"/>
  <c r="CG293" i="188"/>
  <c r="BF25" i="21" s="1"/>
  <c r="AQ293" i="188"/>
  <c r="P25" i="21" s="1"/>
  <c r="BW292" i="188"/>
  <c r="AV24" i="21" s="1"/>
  <c r="AQ292" i="188"/>
  <c r="P24" i="21" s="1"/>
  <c r="BZ291" i="188"/>
  <c r="AY23" i="21" s="1"/>
  <c r="BD291" i="188"/>
  <c r="AI291" i="188"/>
  <c r="H23" i="21" s="1"/>
  <c r="CE290" i="188"/>
  <c r="BD22" i="21" s="1"/>
  <c r="BO290" i="188"/>
  <c r="AY290" i="188"/>
  <c r="X22" i="21" s="1"/>
  <c r="AI290" i="188"/>
  <c r="H22" i="21" s="1"/>
  <c r="CE289" i="188"/>
  <c r="BD21" i="21" s="1"/>
  <c r="BO289" i="188"/>
  <c r="AY289" i="188"/>
  <c r="X21" i="21" s="1"/>
  <c r="AI289" i="188"/>
  <c r="H21" i="21" s="1"/>
  <c r="CF288" i="188"/>
  <c r="BE20" i="21" s="1"/>
  <c r="BP288" i="188"/>
  <c r="AZ288" i="188"/>
  <c r="Y20" i="21" s="1"/>
  <c r="AJ288" i="188"/>
  <c r="I20" i="21" s="1"/>
  <c r="CF287" i="188"/>
  <c r="BE19" i="21" s="1"/>
  <c r="BP287" i="188"/>
  <c r="AZ287" i="188"/>
  <c r="Y19" i="21" s="1"/>
  <c r="AJ287" i="188"/>
  <c r="I19" i="21" s="1"/>
  <c r="CF286" i="188"/>
  <c r="BP286" i="188"/>
  <c r="AZ286" i="188"/>
  <c r="AJ286" i="188"/>
  <c r="I18" i="21" s="1"/>
  <c r="BI297" i="188"/>
  <c r="BP296" i="188"/>
  <c r="BX295" i="188"/>
  <c r="AW27" i="21" s="1"/>
  <c r="BA294" i="188"/>
  <c r="Z26" i="21" s="1"/>
  <c r="BV293" i="188"/>
  <c r="AU25" i="21" s="1"/>
  <c r="AI293" i="188"/>
  <c r="H25" i="21" s="1"/>
  <c r="BO292" i="188"/>
  <c r="AI292" i="188"/>
  <c r="H24" i="21" s="1"/>
  <c r="BT291" i="188"/>
  <c r="AS23" i="21" s="1"/>
  <c r="AY291" i="188"/>
  <c r="X23" i="21" s="1"/>
  <c r="AE291" i="188"/>
  <c r="D23" i="21" s="1"/>
  <c r="CA290" i="188"/>
  <c r="AZ22" i="21" s="1"/>
  <c r="BK290" i="188"/>
  <c r="AU290" i="188"/>
  <c r="T22" i="21" s="1"/>
  <c r="AE290" i="188"/>
  <c r="D22" i="21" s="1"/>
  <c r="CA289" i="188"/>
  <c r="AZ21" i="21" s="1"/>
  <c r="BK289" i="188"/>
  <c r="AU289" i="188"/>
  <c r="T21" i="21" s="1"/>
  <c r="AE289" i="188"/>
  <c r="D21" i="21" s="1"/>
  <c r="CB288" i="188"/>
  <c r="BA20" i="21" s="1"/>
  <c r="BL288" i="188"/>
  <c r="AV288" i="188"/>
  <c r="U20" i="21" s="1"/>
  <c r="AF288" i="188"/>
  <c r="E20" i="21" s="1"/>
  <c r="CB287" i="188"/>
  <c r="BA19" i="21" s="1"/>
  <c r="BL287" i="188"/>
  <c r="AV287" i="188"/>
  <c r="U19" i="21" s="1"/>
  <c r="AF287" i="188"/>
  <c r="E19" i="21" s="1"/>
  <c r="CB286" i="188"/>
  <c r="BL286" i="188"/>
  <c r="AV286" i="188"/>
  <c r="U18" i="21" s="1"/>
  <c r="AF286" i="188"/>
  <c r="E18" i="21" s="1"/>
  <c r="AU297" i="188"/>
  <c r="T29" i="21" s="1"/>
  <c r="BA296" i="188"/>
  <c r="Z28" i="21" s="1"/>
  <c r="BJ295" i="188"/>
  <c r="CH294" i="188"/>
  <c r="BG26" i="21" s="1"/>
  <c r="AP294" i="188"/>
  <c r="O26" i="21" s="1"/>
  <c r="BL293" i="188"/>
  <c r="CM292" i="188"/>
  <c r="BL24" i="21" s="1"/>
  <c r="BG292" i="188"/>
  <c r="CM291" i="188"/>
  <c r="BL23" i="21" s="1"/>
  <c r="BO291" i="188"/>
  <c r="AT291" i="188"/>
  <c r="S23" i="21" s="1"/>
  <c r="CM290" i="188"/>
  <c r="BL22" i="21" s="1"/>
  <c r="BW290" i="188"/>
  <c r="AV22" i="21" s="1"/>
  <c r="BG290" i="188"/>
  <c r="AQ290" i="188"/>
  <c r="P22" i="21" s="1"/>
  <c r="CM289" i="188"/>
  <c r="BL21" i="21" s="1"/>
  <c r="BW289" i="188"/>
  <c r="AV21" i="21" s="1"/>
  <c r="BG289" i="188"/>
  <c r="AQ289" i="188"/>
  <c r="P21" i="21" s="1"/>
  <c r="CN288" i="188"/>
  <c r="BM20" i="21" s="1"/>
  <c r="BX288" i="188"/>
  <c r="AW20" i="21" s="1"/>
  <c r="BH288" i="188"/>
  <c r="AR288" i="188"/>
  <c r="Q20" i="21" s="1"/>
  <c r="CN287" i="188"/>
  <c r="BM19" i="21" s="1"/>
  <c r="BX287" i="188"/>
  <c r="AW19" i="21" s="1"/>
  <c r="BH287" i="188"/>
  <c r="AR287" i="188"/>
  <c r="Q19" i="21" s="1"/>
  <c r="CN286" i="188"/>
  <c r="BX286" i="188"/>
  <c r="BH286" i="188"/>
  <c r="AR286" i="188"/>
  <c r="Q18" i="21" s="1"/>
  <c r="AV295" i="188"/>
  <c r="U27" i="21" s="1"/>
  <c r="BA293" i="188"/>
  <c r="Z25" i="21" s="1"/>
  <c r="BJ291" i="188"/>
  <c r="BC290" i="188"/>
  <c r="BC289" i="188"/>
  <c r="BD288" i="188"/>
  <c r="BD287" i="188"/>
  <c r="BD286" i="188"/>
  <c r="CK297" i="188"/>
  <c r="BJ29" i="21" s="1"/>
  <c r="CE292" i="188"/>
  <c r="BD24" i="21" s="1"/>
  <c r="AN291" i="188"/>
  <c r="M23" i="21" s="1"/>
  <c r="AM290" i="188"/>
  <c r="L22" i="21" s="1"/>
  <c r="AM289" i="188"/>
  <c r="L21" i="21" s="1"/>
  <c r="AN288" i="188"/>
  <c r="M20" i="21" s="1"/>
  <c r="AN287" i="188"/>
  <c r="M19" i="21" s="1"/>
  <c r="AN286" i="188"/>
  <c r="M18" i="21" s="1"/>
  <c r="AF297" i="188"/>
  <c r="E29" i="21" s="1"/>
  <c r="BV294" i="188"/>
  <c r="AU26" i="21" s="1"/>
  <c r="AY292" i="188"/>
  <c r="X24" i="21" s="1"/>
  <c r="CI290" i="188"/>
  <c r="BH22" i="21" s="1"/>
  <c r="CI289" i="188"/>
  <c r="BH21" i="21" s="1"/>
  <c r="CJ288" i="188"/>
  <c r="BI20" i="21" s="1"/>
  <c r="CJ287" i="188"/>
  <c r="BI19" i="21" s="1"/>
  <c r="CJ286" i="188"/>
  <c r="AN296" i="188"/>
  <c r="M28" i="21" s="1"/>
  <c r="BS290" i="188"/>
  <c r="AR22" i="21" s="1"/>
  <c r="BT286" i="188"/>
  <c r="BS289" i="188"/>
  <c r="AR21" i="21" s="1"/>
  <c r="AF294" i="188"/>
  <c r="E26" i="21" s="1"/>
  <c r="BT288" i="188"/>
  <c r="AS20" i="21" s="1"/>
  <c r="CE291" i="188"/>
  <c r="BD23" i="21" s="1"/>
  <c r="L19" i="188"/>
  <c r="L23" i="188"/>
  <c r="L27" i="188"/>
  <c r="AB42" i="188"/>
  <c r="U46" i="188"/>
  <c r="U47" i="188"/>
  <c r="U54" i="188"/>
  <c r="U55" i="188"/>
  <c r="U62" i="188"/>
  <c r="U63" i="188"/>
  <c r="U70" i="188"/>
  <c r="U71" i="188"/>
  <c r="U78" i="188"/>
  <c r="U87" i="188"/>
  <c r="U107" i="188"/>
  <c r="K107" i="188"/>
  <c r="U110" i="188"/>
  <c r="U114" i="188"/>
  <c r="U118" i="188"/>
  <c r="U122" i="188"/>
  <c r="U135" i="188"/>
  <c r="K135" i="188"/>
  <c r="U138" i="188"/>
  <c r="U146" i="188"/>
  <c r="U150" i="188"/>
  <c r="U166" i="188"/>
  <c r="U177" i="188"/>
  <c r="K193" i="188"/>
  <c r="V193" i="188"/>
  <c r="L193" i="188"/>
  <c r="Y180" i="188"/>
  <c r="Y102" i="188"/>
  <c r="K17" i="188"/>
  <c r="V19" i="188"/>
  <c r="U22" i="188"/>
  <c r="V23" i="188"/>
  <c r="K25" i="188"/>
  <c r="L26" i="188"/>
  <c r="V27" i="188"/>
  <c r="K29" i="188"/>
  <c r="L34" i="188"/>
  <c r="U34" i="188"/>
  <c r="L38" i="188"/>
  <c r="X42" i="188"/>
  <c r="L46" i="188"/>
  <c r="U49" i="188"/>
  <c r="AA50" i="188"/>
  <c r="W50" i="188"/>
  <c r="Z50" i="188"/>
  <c r="I50" i="188"/>
  <c r="AB50" i="188"/>
  <c r="L54" i="188"/>
  <c r="U57" i="188"/>
  <c r="AA58" i="188"/>
  <c r="W58" i="188"/>
  <c r="Z58" i="188"/>
  <c r="I58" i="188"/>
  <c r="AB58" i="188"/>
  <c r="L62" i="188"/>
  <c r="U65" i="188"/>
  <c r="AA66" i="188"/>
  <c r="W66" i="188"/>
  <c r="Z66" i="188"/>
  <c r="I66" i="188"/>
  <c r="AB66" i="188"/>
  <c r="L70" i="188"/>
  <c r="U73" i="188"/>
  <c r="AA74" i="188"/>
  <c r="W74" i="188"/>
  <c r="Z74" i="188"/>
  <c r="I74" i="188"/>
  <c r="AB74" i="188"/>
  <c r="L79" i="188"/>
  <c r="U81" i="188"/>
  <c r="AA82" i="188"/>
  <c r="W82" i="188"/>
  <c r="Z82" i="188"/>
  <c r="I82" i="188"/>
  <c r="AB82" i="188"/>
  <c r="L86" i="188"/>
  <c r="X86" i="188"/>
  <c r="U89" i="188"/>
  <c r="AA90" i="188"/>
  <c r="W90" i="188"/>
  <c r="Z90" i="188"/>
  <c r="I90" i="188"/>
  <c r="AB90" i="188"/>
  <c r="W93" i="188"/>
  <c r="L94" i="188"/>
  <c r="L95" i="188"/>
  <c r="U97" i="188"/>
  <c r="V98" i="188"/>
  <c r="L98" i="188"/>
  <c r="K98" i="188"/>
  <c r="U101" i="188"/>
  <c r="K101" i="188"/>
  <c r="L102" i="188"/>
  <c r="AA102" i="188"/>
  <c r="L106" i="188"/>
  <c r="L126" i="188"/>
  <c r="L130" i="188"/>
  <c r="L134" i="188"/>
  <c r="L142" i="188"/>
  <c r="L154" i="188"/>
  <c r="L158" i="188"/>
  <c r="L162" i="188"/>
  <c r="U188" i="188"/>
  <c r="K188" i="188"/>
  <c r="K209" i="188"/>
  <c r="V209" i="188"/>
  <c r="L209" i="188"/>
  <c r="U212" i="188"/>
  <c r="K212" i="188"/>
  <c r="V215" i="188"/>
  <c r="L215" i="188"/>
  <c r="K215" i="188"/>
  <c r="U15" i="188"/>
  <c r="L35" i="188"/>
  <c r="L39" i="188"/>
  <c r="U103" i="188"/>
  <c r="K103" i="188"/>
  <c r="U115" i="188"/>
  <c r="K115" i="188"/>
  <c r="U123" i="188"/>
  <c r="K123" i="188"/>
  <c r="U143" i="188"/>
  <c r="K143" i="188"/>
  <c r="U147" i="188"/>
  <c r="K147" i="188"/>
  <c r="U151" i="188"/>
  <c r="K151" i="188"/>
  <c r="U155" i="188"/>
  <c r="K155" i="188"/>
  <c r="U167" i="188"/>
  <c r="K167" i="188"/>
  <c r="U226" i="188"/>
  <c r="K226" i="188"/>
  <c r="Z219" i="188"/>
  <c r="Q279" i="188"/>
  <c r="V15" i="188"/>
  <c r="L18" i="188"/>
  <c r="U18" i="188"/>
  <c r="K21" i="188"/>
  <c r="L22" i="188"/>
  <c r="U26" i="188"/>
  <c r="L30" i="188"/>
  <c r="V31" i="188"/>
  <c r="V35" i="188"/>
  <c r="K37" i="188"/>
  <c r="U38" i="188"/>
  <c r="V39" i="188"/>
  <c r="I3" i="188"/>
  <c r="AA191" i="188"/>
  <c r="AA172" i="188"/>
  <c r="R279" i="188"/>
  <c r="L17" i="188"/>
  <c r="L25" i="188"/>
  <c r="L33" i="188"/>
  <c r="L37" i="188"/>
  <c r="K42" i="188"/>
  <c r="K43" i="188"/>
  <c r="Y46" i="188"/>
  <c r="K49" i="188"/>
  <c r="K50" i="188"/>
  <c r="Y54" i="188"/>
  <c r="K57" i="188"/>
  <c r="K58" i="188"/>
  <c r="Y62" i="188"/>
  <c r="K65" i="188"/>
  <c r="K66" i="188"/>
  <c r="Y70" i="188"/>
  <c r="K73" i="188"/>
  <c r="K74" i="188"/>
  <c r="K81" i="188"/>
  <c r="K82" i="188"/>
  <c r="Y86" i="188"/>
  <c r="K89" i="188"/>
  <c r="K90" i="188"/>
  <c r="X93" i="188"/>
  <c r="K97" i="188"/>
  <c r="U98" i="188"/>
  <c r="U104" i="188"/>
  <c r="U105" i="188"/>
  <c r="K105" i="188"/>
  <c r="U108" i="188"/>
  <c r="U109" i="188"/>
  <c r="K109" i="188"/>
  <c r="U112" i="188"/>
  <c r="U113" i="188"/>
  <c r="K113" i="188"/>
  <c r="U116" i="188"/>
  <c r="U117" i="188"/>
  <c r="K117" i="188"/>
  <c r="U120" i="188"/>
  <c r="U121" i="188"/>
  <c r="K121" i="188"/>
  <c r="U124" i="188"/>
  <c r="U125" i="188"/>
  <c r="K125" i="188"/>
  <c r="U128" i="188"/>
  <c r="U129" i="188"/>
  <c r="K129" i="188"/>
  <c r="U132" i="188"/>
  <c r="U133" i="188"/>
  <c r="K133" i="188"/>
  <c r="U136" i="188"/>
  <c r="U137" i="188"/>
  <c r="K137" i="188"/>
  <c r="U140" i="188"/>
  <c r="U141" i="188"/>
  <c r="K141" i="188"/>
  <c r="U144" i="188"/>
  <c r="U145" i="188"/>
  <c r="K145" i="188"/>
  <c r="U148" i="188"/>
  <c r="U149" i="188"/>
  <c r="K149" i="188"/>
  <c r="U152" i="188"/>
  <c r="U153" i="188"/>
  <c r="K153" i="188"/>
  <c r="U156" i="188"/>
  <c r="U157" i="188"/>
  <c r="K157" i="188"/>
  <c r="U160" i="188"/>
  <c r="U161" i="188"/>
  <c r="K161" i="188"/>
  <c r="U164" i="188"/>
  <c r="U165" i="188"/>
  <c r="K165" i="188"/>
  <c r="U168" i="188"/>
  <c r="U169" i="188"/>
  <c r="K169" i="188"/>
  <c r="U184" i="188"/>
  <c r="U185" i="188"/>
  <c r="AB188" i="188"/>
  <c r="U196" i="188"/>
  <c r="K196" i="188"/>
  <c r="V222" i="188"/>
  <c r="L222" i="188"/>
  <c r="K222" i="188"/>
  <c r="BT287" i="188"/>
  <c r="AS19" i="21" s="1"/>
  <c r="W14" i="188"/>
  <c r="L15" i="188"/>
  <c r="L31" i="188"/>
  <c r="Z42" i="188"/>
  <c r="I42" i="188"/>
  <c r="W42" i="188"/>
  <c r="V99" i="188"/>
  <c r="L99" i="188"/>
  <c r="K99" i="188"/>
  <c r="U111" i="188"/>
  <c r="K111" i="188"/>
  <c r="U119" i="188"/>
  <c r="K119" i="188"/>
  <c r="U127" i="188"/>
  <c r="K127" i="188"/>
  <c r="U131" i="188"/>
  <c r="K131" i="188"/>
  <c r="U139" i="188"/>
  <c r="K139" i="188"/>
  <c r="U159" i="188"/>
  <c r="K159" i="188"/>
  <c r="U163" i="188"/>
  <c r="K163" i="188"/>
  <c r="O4" i="188"/>
  <c r="P4" i="188" s="1"/>
  <c r="I5" i="188"/>
  <c r="AB191" i="188"/>
  <c r="AB196" i="188"/>
  <c r="O14" i="188"/>
  <c r="K16" i="188"/>
  <c r="K20" i="188"/>
  <c r="L21" i="188"/>
  <c r="K24" i="188"/>
  <c r="K28" i="188"/>
  <c r="L29" i="188"/>
  <c r="X191" i="188"/>
  <c r="X184" i="188"/>
  <c r="X176" i="188"/>
  <c r="X192" i="188"/>
  <c r="R284" i="188"/>
  <c r="R283" i="188"/>
  <c r="Q284" i="188"/>
  <c r="Q283" i="188"/>
  <c r="T284" i="188"/>
  <c r="P284" i="188"/>
  <c r="T283" i="188"/>
  <c r="P283" i="188"/>
  <c r="S283" i="188"/>
  <c r="S284" i="188"/>
  <c r="O283" i="188"/>
  <c r="O284" i="188"/>
  <c r="K15" i="188"/>
  <c r="O279" i="188"/>
  <c r="T279" i="188"/>
  <c r="U41" i="188"/>
  <c r="L42" i="188"/>
  <c r="AA42" i="188"/>
  <c r="L43" i="188"/>
  <c r="U44" i="188"/>
  <c r="U45" i="188"/>
  <c r="AA46" i="188"/>
  <c r="W46" i="188"/>
  <c r="Z46" i="188"/>
  <c r="I46" i="188"/>
  <c r="AB46" i="188"/>
  <c r="L50" i="188"/>
  <c r="X50" i="188"/>
  <c r="L51" i="188"/>
  <c r="V51" i="188"/>
  <c r="U52" i="188"/>
  <c r="U53" i="188"/>
  <c r="AA54" i="188"/>
  <c r="W54" i="188"/>
  <c r="Z54" i="188"/>
  <c r="I54" i="188"/>
  <c r="AB54" i="188"/>
  <c r="L58" i="188"/>
  <c r="X58" i="188"/>
  <c r="L59" i="188"/>
  <c r="V59" i="188"/>
  <c r="U60" i="188"/>
  <c r="U61" i="188"/>
  <c r="AA62" i="188"/>
  <c r="W62" i="188"/>
  <c r="Z62" i="188"/>
  <c r="I62" i="188"/>
  <c r="AB62" i="188"/>
  <c r="L66" i="188"/>
  <c r="X66" i="188"/>
  <c r="L67" i="188"/>
  <c r="V67" i="188"/>
  <c r="U68" i="188"/>
  <c r="U69" i="188"/>
  <c r="AA70" i="188"/>
  <c r="W70" i="188"/>
  <c r="Z70" i="188"/>
  <c r="I70" i="188"/>
  <c r="AB70" i="188"/>
  <c r="L74" i="188"/>
  <c r="X74" i="188"/>
  <c r="L75" i="188"/>
  <c r="V75" i="188"/>
  <c r="U76" i="188"/>
  <c r="U77" i="188"/>
  <c r="L82" i="188"/>
  <c r="X82" i="188"/>
  <c r="L83" i="188"/>
  <c r="V83" i="188"/>
  <c r="U84" i="188"/>
  <c r="U85" i="188"/>
  <c r="AA86" i="188"/>
  <c r="W86" i="188"/>
  <c r="Z86" i="188"/>
  <c r="I86" i="188"/>
  <c r="AB86" i="188"/>
  <c r="L90" i="188"/>
  <c r="X90" i="188"/>
  <c r="L91" i="188"/>
  <c r="V91" i="188"/>
  <c r="U92" i="188"/>
  <c r="U93" i="188"/>
  <c r="AA93" i="188"/>
  <c r="U100" i="188"/>
  <c r="Y184" i="188"/>
  <c r="K44" i="188"/>
  <c r="K48" i="188"/>
  <c r="K52" i="188"/>
  <c r="K56" i="188"/>
  <c r="K60" i="188"/>
  <c r="K64" i="188"/>
  <c r="K68" i="188"/>
  <c r="K72" i="188"/>
  <c r="K76" i="188"/>
  <c r="K80" i="188"/>
  <c r="K84" i="188"/>
  <c r="K88" i="188"/>
  <c r="K92" i="188"/>
  <c r="Y93" i="188"/>
  <c r="K96" i="188"/>
  <c r="L100" i="188"/>
  <c r="Z102" i="188"/>
  <c r="I102" i="188"/>
  <c r="AB102" i="188"/>
  <c r="X102" i="188"/>
  <c r="W102" i="188"/>
  <c r="AA208" i="188"/>
  <c r="W208" i="188"/>
  <c r="Z208" i="188"/>
  <c r="I208" i="188"/>
  <c r="Y208" i="188"/>
  <c r="AB208" i="188"/>
  <c r="V100" i="188"/>
  <c r="K104" i="188"/>
  <c r="V104" i="188"/>
  <c r="V106" i="188"/>
  <c r="K106" i="188"/>
  <c r="K108" i="188"/>
  <c r="V108" i="188"/>
  <c r="V110" i="188"/>
  <c r="K110" i="188"/>
  <c r="K112" i="188"/>
  <c r="V112" i="188"/>
  <c r="V114" i="188"/>
  <c r="K114" i="188"/>
  <c r="K116" i="188"/>
  <c r="V116" i="188"/>
  <c r="V118" i="188"/>
  <c r="K118" i="188"/>
  <c r="K120" i="188"/>
  <c r="V120" i="188"/>
  <c r="V122" i="188"/>
  <c r="K122" i="188"/>
  <c r="K124" i="188"/>
  <c r="V124" i="188"/>
  <c r="V126" i="188"/>
  <c r="K126" i="188"/>
  <c r="K128" i="188"/>
  <c r="V128" i="188"/>
  <c r="V130" i="188"/>
  <c r="K130" i="188"/>
  <c r="K132" i="188"/>
  <c r="V132" i="188"/>
  <c r="V134" i="188"/>
  <c r="K134" i="188"/>
  <c r="K136" i="188"/>
  <c r="V136" i="188"/>
  <c r="V138" i="188"/>
  <c r="K138" i="188"/>
  <c r="K140" i="188"/>
  <c r="V140" i="188"/>
  <c r="V142" i="188"/>
  <c r="K142" i="188"/>
  <c r="K144" i="188"/>
  <c r="V144" i="188"/>
  <c r="V146" i="188"/>
  <c r="K146" i="188"/>
  <c r="K148" i="188"/>
  <c r="V148" i="188"/>
  <c r="V150" i="188"/>
  <c r="K150" i="188"/>
  <c r="K152" i="188"/>
  <c r="V152" i="188"/>
  <c r="V154" i="188"/>
  <c r="K154" i="188"/>
  <c r="K156" i="188"/>
  <c r="V156" i="188"/>
  <c r="V158" i="188"/>
  <c r="K158" i="188"/>
  <c r="K160" i="188"/>
  <c r="V160" i="188"/>
  <c r="V162" i="188"/>
  <c r="K162" i="188"/>
  <c r="K164" i="188"/>
  <c r="V164" i="188"/>
  <c r="V166" i="188"/>
  <c r="K166" i="188"/>
  <c r="K168" i="188"/>
  <c r="V168" i="188"/>
  <c r="K170" i="188"/>
  <c r="L170" i="188"/>
  <c r="U170" i="188"/>
  <c r="V170" i="188"/>
  <c r="U171" i="188"/>
  <c r="K171" i="188"/>
  <c r="U176" i="188"/>
  <c r="AA192" i="188"/>
  <c r="W192" i="188"/>
  <c r="Z192" i="188"/>
  <c r="I192" i="188"/>
  <c r="Y192" i="188"/>
  <c r="AB192" i="188"/>
  <c r="K201" i="188"/>
  <c r="V201" i="188"/>
  <c r="L201" i="188"/>
  <c r="U220" i="188"/>
  <c r="Z172" i="188"/>
  <c r="I172" i="188"/>
  <c r="W172" i="188"/>
  <c r="AB172" i="188"/>
  <c r="U178" i="188"/>
  <c r="U179" i="188"/>
  <c r="AA180" i="188"/>
  <c r="W180" i="188"/>
  <c r="Z180" i="188"/>
  <c r="I180" i="188"/>
  <c r="AB180" i="188"/>
  <c r="U186" i="188"/>
  <c r="AA188" i="188"/>
  <c r="W188" i="188"/>
  <c r="Z188" i="188"/>
  <c r="I188" i="188"/>
  <c r="Y188" i="188"/>
  <c r="X188" i="188"/>
  <c r="K189" i="188"/>
  <c r="V189" i="188"/>
  <c r="Z191" i="188"/>
  <c r="U195" i="188"/>
  <c r="U202" i="188"/>
  <c r="AA204" i="188"/>
  <c r="W204" i="188"/>
  <c r="Z204" i="188"/>
  <c r="I204" i="188"/>
  <c r="Y204" i="188"/>
  <c r="X204" i="188"/>
  <c r="K205" i="188"/>
  <c r="V205" i="188"/>
  <c r="U211" i="188"/>
  <c r="U216" i="188"/>
  <c r="K172" i="188"/>
  <c r="Y172" i="188"/>
  <c r="L173" i="188"/>
  <c r="V173" i="188"/>
  <c r="U174" i="188"/>
  <c r="U175" i="188"/>
  <c r="AA176" i="188"/>
  <c r="W176" i="188"/>
  <c r="Z176" i="188"/>
  <c r="I176" i="188"/>
  <c r="AB176" i="188"/>
  <c r="L180" i="188"/>
  <c r="X180" i="188"/>
  <c r="L181" i="188"/>
  <c r="V181" i="188"/>
  <c r="U182" i="188"/>
  <c r="U183" i="188"/>
  <c r="AA184" i="188"/>
  <c r="W184" i="188"/>
  <c r="Z184" i="188"/>
  <c r="I184" i="188"/>
  <c r="AB184" i="188"/>
  <c r="U187" i="188"/>
  <c r="K192" i="188"/>
  <c r="U194" i="188"/>
  <c r="AA196" i="188"/>
  <c r="W196" i="188"/>
  <c r="Z196" i="188"/>
  <c r="I196" i="188"/>
  <c r="Y196" i="188"/>
  <c r="X196" i="188"/>
  <c r="K197" i="188"/>
  <c r="V197" i="188"/>
  <c r="U203" i="188"/>
  <c r="K208" i="188"/>
  <c r="U210" i="188"/>
  <c r="AA212" i="188"/>
  <c r="W212" i="188"/>
  <c r="Z212" i="188"/>
  <c r="I212" i="188"/>
  <c r="Y212" i="188"/>
  <c r="X212" i="188"/>
  <c r="V213" i="188"/>
  <c r="V214" i="188"/>
  <c r="L214" i="188"/>
  <c r="K214" i="188"/>
  <c r="U219" i="188"/>
  <c r="V223" i="188"/>
  <c r="L223" i="188"/>
  <c r="K223" i="188"/>
  <c r="U224" i="188"/>
  <c r="L188" i="188"/>
  <c r="L192" i="188"/>
  <c r="L196" i="188"/>
  <c r="L200" i="188"/>
  <c r="L204" i="188"/>
  <c r="L208" i="188"/>
  <c r="L212" i="188"/>
  <c r="U217" i="188"/>
  <c r="AA219" i="188"/>
  <c r="W219" i="188"/>
  <c r="AB219" i="188"/>
  <c r="V220" i="188"/>
  <c r="U225" i="188"/>
  <c r="CI278" i="188"/>
  <c r="K174" i="188"/>
  <c r="K178" i="188"/>
  <c r="K182" i="188"/>
  <c r="K186" i="188"/>
  <c r="K190" i="188"/>
  <c r="Y191" i="188"/>
  <c r="K194" i="188"/>
  <c r="K198" i="188"/>
  <c r="K202" i="188"/>
  <c r="K206" i="188"/>
  <c r="K210" i="188"/>
  <c r="L216" i="188"/>
  <c r="K217" i="188"/>
  <c r="X219" i="188"/>
  <c r="L224" i="188"/>
  <c r="K225" i="188"/>
  <c r="U213" i="188"/>
  <c r="V216" i="188"/>
  <c r="I219" i="188"/>
  <c r="Y219" i="188"/>
  <c r="U221" i="188"/>
  <c r="V224" i="188"/>
  <c r="AS278" i="188"/>
  <c r="AZ278" i="188"/>
  <c r="BU278" i="188"/>
  <c r="CB278" i="188"/>
  <c r="CB280" i="188"/>
  <c r="BU280" i="188"/>
  <c r="J173" i="188" l="1"/>
  <c r="BM300" i="188"/>
  <c r="BN300" i="188"/>
  <c r="AZ300" i="188"/>
  <c r="Y18" i="21"/>
  <c r="N162" i="188"/>
  <c r="AW300" i="188"/>
  <c r="AL280" i="188"/>
  <c r="AX300" i="188"/>
  <c r="AR300" i="188"/>
  <c r="BQ300" i="188"/>
  <c r="BH300" i="188"/>
  <c r="BX300" i="188"/>
  <c r="AS300" i="188"/>
  <c r="BI300" i="188"/>
  <c r="BY300" i="188"/>
  <c r="BB18" i="21"/>
  <c r="CC300" i="188"/>
  <c r="AH300" i="188"/>
  <c r="BC18" i="21"/>
  <c r="CD300" i="188"/>
  <c r="BC300" i="188"/>
  <c r="AR18" i="21"/>
  <c r="BS300" i="188"/>
  <c r="BH18" i="21"/>
  <c r="CI300" i="188"/>
  <c r="BI18" i="21"/>
  <c r="CJ300" i="188"/>
  <c r="BD300" i="188"/>
  <c r="AV300" i="188"/>
  <c r="BP300" i="188"/>
  <c r="AK300" i="188"/>
  <c r="BA300" i="188"/>
  <c r="BF18" i="21"/>
  <c r="CG300" i="188"/>
  <c r="AL300" i="188"/>
  <c r="BB300" i="188"/>
  <c r="BR300" i="188"/>
  <c r="BG18" i="21"/>
  <c r="CH300" i="188"/>
  <c r="AQ300" i="188"/>
  <c r="BG300" i="188"/>
  <c r="AV18" i="21"/>
  <c r="BW300" i="188"/>
  <c r="BL18" i="21"/>
  <c r="CM300" i="188"/>
  <c r="BM18" i="21"/>
  <c r="CN300" i="188"/>
  <c r="AG300" i="188"/>
  <c r="AS18" i="21"/>
  <c r="BT300" i="188"/>
  <c r="BL300" i="188"/>
  <c r="BE18" i="21"/>
  <c r="CF300" i="188"/>
  <c r="AO300" i="188"/>
  <c r="BE300" i="188"/>
  <c r="AT18" i="21"/>
  <c r="BU300" i="188"/>
  <c r="BJ18" i="21"/>
  <c r="CK300" i="188"/>
  <c r="AP300" i="188"/>
  <c r="BF300" i="188"/>
  <c r="AU18" i="21"/>
  <c r="BV300" i="188"/>
  <c r="BK18" i="21"/>
  <c r="CL300" i="188"/>
  <c r="AE300" i="188"/>
  <c r="AU300" i="188"/>
  <c r="BK300" i="188"/>
  <c r="AZ18" i="21"/>
  <c r="CA300" i="188"/>
  <c r="BA18" i="21"/>
  <c r="CB300" i="188"/>
  <c r="AJ300" i="188"/>
  <c r="BN18" i="21"/>
  <c r="CO300" i="188"/>
  <c r="AT300" i="188"/>
  <c r="BJ300" i="188"/>
  <c r="BZ300" i="188"/>
  <c r="AI300" i="188"/>
  <c r="AY300" i="188"/>
  <c r="BO300" i="188"/>
  <c r="BD18" i="21"/>
  <c r="CE300" i="188"/>
  <c r="AN300" i="188"/>
  <c r="AM300" i="188"/>
  <c r="AF300" i="188"/>
  <c r="AC270" i="188"/>
  <c r="AC227" i="188"/>
  <c r="AC230" i="188"/>
  <c r="AC237" i="188"/>
  <c r="AC274" i="188"/>
  <c r="AC264" i="188"/>
  <c r="AC260" i="188"/>
  <c r="AC265" i="188"/>
  <c r="AC267" i="188"/>
  <c r="AC245" i="188"/>
  <c r="AC243" i="188"/>
  <c r="AC235" i="188"/>
  <c r="AC229" i="188"/>
  <c r="AC244" i="188"/>
  <c r="AC240" i="188"/>
  <c r="AC263" i="188"/>
  <c r="AC275" i="188"/>
  <c r="AC255" i="188"/>
  <c r="AC253" i="188"/>
  <c r="AC272" i="188"/>
  <c r="AC271" i="188"/>
  <c r="AC248" i="188"/>
  <c r="AC258" i="188"/>
  <c r="AC257" i="188"/>
  <c r="AC268" i="188"/>
  <c r="AC232" i="188"/>
  <c r="J59" i="188"/>
  <c r="AC231" i="188"/>
  <c r="AC252" i="188"/>
  <c r="AC238" i="188"/>
  <c r="AC234" i="188"/>
  <c r="AC262" i="188"/>
  <c r="AC254" i="188"/>
  <c r="AC249" i="188"/>
  <c r="AC256" i="188"/>
  <c r="AC233" i="188"/>
  <c r="AC250" i="188"/>
  <c r="AC242" i="188"/>
  <c r="AC236" i="188"/>
  <c r="AC259" i="188"/>
  <c r="AC251" i="188"/>
  <c r="AC269" i="188"/>
  <c r="AC273" i="188"/>
  <c r="AC239" i="188"/>
  <c r="AC228" i="188"/>
  <c r="AC266" i="188"/>
  <c r="AC241" i="188"/>
  <c r="AC246" i="188"/>
  <c r="AC247" i="188"/>
  <c r="AC261" i="188"/>
  <c r="J28" i="188"/>
  <c r="N66" i="188"/>
  <c r="Y78" i="189"/>
  <c r="Y107" i="189"/>
  <c r="N36" i="188"/>
  <c r="N158" i="188"/>
  <c r="J31" i="188"/>
  <c r="J83" i="188"/>
  <c r="K144" i="189"/>
  <c r="J207" i="188"/>
  <c r="J39" i="188"/>
  <c r="Y116" i="189"/>
  <c r="J205" i="188"/>
  <c r="J192" i="188"/>
  <c r="N189" i="188"/>
  <c r="J142" i="188"/>
  <c r="J64" i="188"/>
  <c r="J96" i="188"/>
  <c r="Y81" i="189"/>
  <c r="J209" i="188"/>
  <c r="AE280" i="188"/>
  <c r="N198" i="188"/>
  <c r="N193" i="188"/>
  <c r="J204" i="188"/>
  <c r="J214" i="188"/>
  <c r="N67" i="188"/>
  <c r="J32" i="188"/>
  <c r="J106" i="188"/>
  <c r="J25" i="188"/>
  <c r="N17" i="188"/>
  <c r="J40" i="188"/>
  <c r="N86" i="188"/>
  <c r="N33" i="188"/>
  <c r="N102" i="188"/>
  <c r="J197" i="188"/>
  <c r="J74" i="188"/>
  <c r="N218" i="188"/>
  <c r="N201" i="188"/>
  <c r="AB162" i="189"/>
  <c r="AK162" i="189"/>
  <c r="AO162" i="189"/>
  <c r="AM162" i="189"/>
  <c r="N90" i="188"/>
  <c r="BR162" i="189"/>
  <c r="BS162" i="189"/>
  <c r="BQ162" i="189"/>
  <c r="Y101" i="189"/>
  <c r="Y18" i="189"/>
  <c r="CJ162" i="189"/>
  <c r="BP162" i="189"/>
  <c r="Y36" i="189"/>
  <c r="Y28" i="189"/>
  <c r="Y20" i="189"/>
  <c r="AG162" i="189"/>
  <c r="CC162" i="189"/>
  <c r="P144" i="189"/>
  <c r="J172" i="188"/>
  <c r="J20" i="188"/>
  <c r="J130" i="188"/>
  <c r="J91" i="188"/>
  <c r="N51" i="188"/>
  <c r="J88" i="188"/>
  <c r="N190" i="188"/>
  <c r="J16" i="188"/>
  <c r="N126" i="188"/>
  <c r="N181" i="188"/>
  <c r="J42" i="188"/>
  <c r="J43" i="188"/>
  <c r="J82" i="188"/>
  <c r="J50" i="188"/>
  <c r="N27" i="188"/>
  <c r="J79" i="188"/>
  <c r="J58" i="188"/>
  <c r="N37" i="188"/>
  <c r="N200" i="188"/>
  <c r="N21" i="188"/>
  <c r="J134" i="188"/>
  <c r="AS280" i="188"/>
  <c r="AZ280" i="188"/>
  <c r="BG280" i="188"/>
  <c r="J30" i="188"/>
  <c r="Q285" i="188"/>
  <c r="T285" i="188"/>
  <c r="J222" i="188"/>
  <c r="J154" i="188"/>
  <c r="J208" i="188"/>
  <c r="J19" i="188"/>
  <c r="J94" i="188"/>
  <c r="J35" i="188"/>
  <c r="J56" i="188"/>
  <c r="N180" i="188"/>
  <c r="J75" i="188"/>
  <c r="N23" i="188"/>
  <c r="J80" i="188"/>
  <c r="W143" i="188"/>
  <c r="AA55" i="188"/>
  <c r="O285" i="188"/>
  <c r="J223" i="188"/>
  <c r="J215" i="188"/>
  <c r="U284" i="188"/>
  <c r="R285" i="188"/>
  <c r="J206" i="188"/>
  <c r="J95" i="188"/>
  <c r="N29" i="188"/>
  <c r="J24" i="188"/>
  <c r="J48" i="188"/>
  <c r="J199" i="188"/>
  <c r="N99" i="188"/>
  <c r="J191" i="188"/>
  <c r="J72" i="188"/>
  <c r="AX18" i="21"/>
  <c r="AW18" i="21"/>
  <c r="AY18" i="21"/>
  <c r="Y58" i="189"/>
  <c r="Y41" i="189"/>
  <c r="Y44" i="189"/>
  <c r="Y95" i="189"/>
  <c r="Y35" i="189"/>
  <c r="Y50" i="189"/>
  <c r="Y33" i="189"/>
  <c r="Y53" i="189"/>
  <c r="Y43" i="189"/>
  <c r="Y62" i="189"/>
  <c r="Y45" i="189"/>
  <c r="Y56" i="189"/>
  <c r="Y48" i="189"/>
  <c r="Y39" i="189"/>
  <c r="Y30" i="189"/>
  <c r="Y66" i="189"/>
  <c r="Y54" i="189"/>
  <c r="Y25" i="189"/>
  <c r="Y93" i="189"/>
  <c r="Y64" i="189"/>
  <c r="Y60" i="189"/>
  <c r="Y57" i="189"/>
  <c r="Y40" i="189"/>
  <c r="Y32" i="189"/>
  <c r="Y24" i="189"/>
  <c r="Y17" i="189"/>
  <c r="Y27" i="189"/>
  <c r="Y103" i="189"/>
  <c r="Y52" i="189"/>
  <c r="Y22" i="189"/>
  <c r="Y26" i="189"/>
  <c r="G163" i="189"/>
  <c r="G162" i="189"/>
  <c r="BB162" i="189"/>
  <c r="AU162" i="189"/>
  <c r="BE162" i="189"/>
  <c r="BD162" i="189"/>
  <c r="BC162" i="189"/>
  <c r="AX162" i="189"/>
  <c r="M144" i="189"/>
  <c r="AV162" i="189"/>
  <c r="O144" i="189"/>
  <c r="L144" i="189"/>
  <c r="CL156" i="189"/>
  <c r="N144" i="189"/>
  <c r="Y37" i="189"/>
  <c r="Y15" i="189"/>
  <c r="Y124" i="189"/>
  <c r="X187" i="188"/>
  <c r="AB179" i="188"/>
  <c r="Y61" i="189"/>
  <c r="Y49" i="189"/>
  <c r="Y16" i="189"/>
  <c r="Y109" i="189"/>
  <c r="Y83" i="189"/>
  <c r="Y63" i="189"/>
  <c r="Y23" i="189"/>
  <c r="Y125" i="189"/>
  <c r="Y65" i="189"/>
  <c r="Y59" i="189"/>
  <c r="Y42" i="189"/>
  <c r="Y19" i="189"/>
  <c r="Z226" i="188"/>
  <c r="W202" i="188"/>
  <c r="Y132" i="189"/>
  <c r="Y29" i="189"/>
  <c r="Y31" i="189"/>
  <c r="CL157" i="189"/>
  <c r="Y80" i="188"/>
  <c r="G164" i="189"/>
  <c r="Y67" i="189"/>
  <c r="AF162" i="189"/>
  <c r="BW162" i="189"/>
  <c r="AH162" i="189"/>
  <c r="BX162" i="189"/>
  <c r="AN162" i="189"/>
  <c r="BJ162" i="189"/>
  <c r="CE162" i="189"/>
  <c r="AE162" i="189"/>
  <c r="AZ162" i="189"/>
  <c r="BV162" i="189"/>
  <c r="BU162" i="189"/>
  <c r="CK162" i="189"/>
  <c r="CL161" i="189"/>
  <c r="Q143" i="189"/>
  <c r="J18" i="189"/>
  <c r="I143" i="189" s="1"/>
  <c r="Y129" i="189"/>
  <c r="Y47" i="189"/>
  <c r="BZ162" i="189"/>
  <c r="CG162" i="189"/>
  <c r="AL162" i="189"/>
  <c r="BG162" i="189"/>
  <c r="CB162" i="189"/>
  <c r="BH162" i="189"/>
  <c r="CD162" i="189"/>
  <c r="AT162" i="189"/>
  <c r="BO162" i="189"/>
  <c r="AJ162" i="189"/>
  <c r="BF162" i="189"/>
  <c r="CA162" i="189"/>
  <c r="CL159" i="189"/>
  <c r="AC162" i="189"/>
  <c r="AS162" i="189"/>
  <c r="BI162" i="189"/>
  <c r="BY162" i="189"/>
  <c r="G161" i="189"/>
  <c r="G159" i="189"/>
  <c r="AA162" i="189"/>
  <c r="CL155" i="189"/>
  <c r="AI162" i="189"/>
  <c r="BA162" i="189"/>
  <c r="Y133" i="189"/>
  <c r="Y51" i="189"/>
  <c r="Y21" i="189"/>
  <c r="Q137" i="189"/>
  <c r="Q142" i="189"/>
  <c r="J15" i="189"/>
  <c r="AQ162" i="189"/>
  <c r="BL162" i="189"/>
  <c r="CH162" i="189"/>
  <c r="AR162" i="189"/>
  <c r="BN162" i="189"/>
  <c r="CI162" i="189"/>
  <c r="AD162" i="189"/>
  <c r="AY162" i="189"/>
  <c r="BT162" i="189"/>
  <c r="CL158" i="189"/>
  <c r="AP162" i="189"/>
  <c r="BK162" i="189"/>
  <c r="CF162" i="189"/>
  <c r="AW162" i="189"/>
  <c r="BM162" i="189"/>
  <c r="CL160" i="189"/>
  <c r="G160" i="189"/>
  <c r="Y34" i="189"/>
  <c r="Y121" i="189"/>
  <c r="Y55" i="189"/>
  <c r="Y38" i="189"/>
  <c r="I9" i="189"/>
  <c r="J6" i="189" s="1"/>
  <c r="W80" i="188"/>
  <c r="Y190" i="188"/>
  <c r="Z143" i="188"/>
  <c r="W137" i="188"/>
  <c r="Z190" i="188"/>
  <c r="AA226" i="188"/>
  <c r="Z202" i="188"/>
  <c r="Y194" i="188"/>
  <c r="AB202" i="188"/>
  <c r="W190" i="188"/>
  <c r="Z80" i="188"/>
  <c r="AB226" i="188"/>
  <c r="Y202" i="188"/>
  <c r="AB190" i="188"/>
  <c r="AA141" i="188"/>
  <c r="Z56" i="188"/>
  <c r="Z48" i="188"/>
  <c r="W174" i="188"/>
  <c r="Z225" i="188"/>
  <c r="AB80" i="188"/>
  <c r="X203" i="188"/>
  <c r="Y206" i="188"/>
  <c r="AA187" i="188"/>
  <c r="Z174" i="188"/>
  <c r="W119" i="188"/>
  <c r="AA225" i="188"/>
  <c r="X174" i="188"/>
  <c r="Z72" i="188"/>
  <c r="X179" i="188"/>
  <c r="AB151" i="188"/>
  <c r="AA179" i="188"/>
  <c r="X210" i="188"/>
  <c r="I171" i="188"/>
  <c r="Z149" i="188"/>
  <c r="AB171" i="188"/>
  <c r="AA32" i="188"/>
  <c r="Z32" i="188"/>
  <c r="Y171" i="188"/>
  <c r="Z105" i="188"/>
  <c r="Y217" i="188"/>
  <c r="Z198" i="188"/>
  <c r="Y207" i="188"/>
  <c r="Y183" i="188"/>
  <c r="AA105" i="188"/>
  <c r="X45" i="188"/>
  <c r="AB183" i="188"/>
  <c r="W169" i="188"/>
  <c r="X137" i="188"/>
  <c r="Z121" i="188"/>
  <c r="Y105" i="188"/>
  <c r="AA85" i="188"/>
  <c r="AB32" i="188"/>
  <c r="AA211" i="188"/>
  <c r="AB198" i="188"/>
  <c r="Z169" i="188"/>
  <c r="AA45" i="188"/>
  <c r="X211" i="188"/>
  <c r="I155" i="188"/>
  <c r="X24" i="188"/>
  <c r="W32" i="188"/>
  <c r="AA217" i="188"/>
  <c r="Y211" i="188"/>
  <c r="Z199" i="188"/>
  <c r="X171" i="188"/>
  <c r="AA171" i="188"/>
  <c r="Z183" i="188"/>
  <c r="AA101" i="188"/>
  <c r="Y45" i="188"/>
  <c r="Z153" i="188"/>
  <c r="Z137" i="188"/>
  <c r="W121" i="188"/>
  <c r="AB211" i="188"/>
  <c r="Z97" i="188"/>
  <c r="AB210" i="188"/>
  <c r="W194" i="188"/>
  <c r="W221" i="188"/>
  <c r="Z28" i="188"/>
  <c r="X73" i="188"/>
  <c r="AA194" i="188"/>
  <c r="Z221" i="188"/>
  <c r="AA165" i="188"/>
  <c r="AA133" i="188"/>
  <c r="Z117" i="188"/>
  <c r="AB94" i="188"/>
  <c r="AB84" i="188"/>
  <c r="W57" i="188"/>
  <c r="Y94" i="188"/>
  <c r="X41" i="188"/>
  <c r="AA57" i="188"/>
  <c r="Z44" i="188"/>
  <c r="Y210" i="188"/>
  <c r="W210" i="188"/>
  <c r="AB194" i="188"/>
  <c r="Z94" i="188"/>
  <c r="W28" i="188"/>
  <c r="W79" i="188"/>
  <c r="AA183" i="188"/>
  <c r="W226" i="188"/>
  <c r="Y225" i="188"/>
  <c r="Z178" i="188"/>
  <c r="AA202" i="188"/>
  <c r="AB178" i="188"/>
  <c r="AA190" i="188"/>
  <c r="Z109" i="188"/>
  <c r="X225" i="188"/>
  <c r="X226" i="188"/>
  <c r="W206" i="188"/>
  <c r="X85" i="188"/>
  <c r="W56" i="188"/>
  <c r="W225" i="188"/>
  <c r="AA178" i="188"/>
  <c r="X88" i="188"/>
  <c r="AB85" i="188"/>
  <c r="I226" i="188"/>
  <c r="X202" i="188"/>
  <c r="I190" i="188"/>
  <c r="Y85" i="188"/>
  <c r="Z88" i="188"/>
  <c r="AB111" i="188"/>
  <c r="W48" i="188"/>
  <c r="AB20" i="188"/>
  <c r="W163" i="188"/>
  <c r="W111" i="188"/>
  <c r="Y169" i="188"/>
  <c r="W153" i="188"/>
  <c r="Y121" i="188"/>
  <c r="I139" i="188"/>
  <c r="W195" i="188"/>
  <c r="W139" i="188"/>
  <c r="AA123" i="188"/>
  <c r="AB218" i="188"/>
  <c r="AB177" i="188"/>
  <c r="W73" i="188"/>
  <c r="Z218" i="188"/>
  <c r="AA155" i="188"/>
  <c r="I218" i="188"/>
  <c r="Y195" i="188"/>
  <c r="Z177" i="188"/>
  <c r="Z207" i="188"/>
  <c r="AA177" i="188"/>
  <c r="Y101" i="188"/>
  <c r="X169" i="188"/>
  <c r="AA153" i="188"/>
  <c r="Y137" i="188"/>
  <c r="X121" i="188"/>
  <c r="X105" i="188"/>
  <c r="X101" i="188"/>
  <c r="Z96" i="188"/>
  <c r="X217" i="188"/>
  <c r="X207" i="188"/>
  <c r="AB207" i="188"/>
  <c r="X183" i="188"/>
  <c r="AB155" i="188"/>
  <c r="AB139" i="188"/>
  <c r="I107" i="188"/>
  <c r="Y79" i="188"/>
  <c r="Z171" i="188"/>
  <c r="Y103" i="188"/>
  <c r="AB71" i="188"/>
  <c r="Y177" i="188"/>
  <c r="Y96" i="188"/>
  <c r="Y73" i="188"/>
  <c r="Y129" i="188"/>
  <c r="AB217" i="188"/>
  <c r="I123" i="188"/>
  <c r="Y155" i="188"/>
  <c r="Y135" i="188"/>
  <c r="X123" i="188"/>
  <c r="W107" i="188"/>
  <c r="W218" i="188"/>
  <c r="Y186" i="188"/>
  <c r="X177" i="188"/>
  <c r="X153" i="188"/>
  <c r="Z79" i="188"/>
  <c r="AB101" i="188"/>
  <c r="AB195" i="188"/>
  <c r="AB123" i="188"/>
  <c r="I115" i="188"/>
  <c r="AB107" i="188"/>
  <c r="Y71" i="188"/>
  <c r="AA195" i="188"/>
  <c r="AA207" i="188"/>
  <c r="Z217" i="188"/>
  <c r="X155" i="188"/>
  <c r="Z139" i="188"/>
  <c r="Y123" i="188"/>
  <c r="Z107" i="188"/>
  <c r="AA103" i="188"/>
  <c r="W71" i="188"/>
  <c r="Z195" i="188"/>
  <c r="Z71" i="188"/>
  <c r="Z41" i="188"/>
  <c r="X195" i="188"/>
  <c r="AB103" i="188"/>
  <c r="W96" i="188"/>
  <c r="AB73" i="188"/>
  <c r="Z159" i="188"/>
  <c r="X96" i="188"/>
  <c r="AA73" i="188"/>
  <c r="AA71" i="188"/>
  <c r="W177" i="188"/>
  <c r="AB135" i="188"/>
  <c r="Z73" i="188"/>
  <c r="AA68" i="188"/>
  <c r="W159" i="188"/>
  <c r="X135" i="188"/>
  <c r="X79" i="188"/>
  <c r="X71" i="188"/>
  <c r="W198" i="188"/>
  <c r="Y198" i="188"/>
  <c r="Y57" i="188"/>
  <c r="W161" i="188"/>
  <c r="AA113" i="188"/>
  <c r="X76" i="188"/>
  <c r="X44" i="188"/>
  <c r="X200" i="188"/>
  <c r="Z24" i="188"/>
  <c r="I163" i="188"/>
  <c r="AB147" i="188"/>
  <c r="Z89" i="188"/>
  <c r="Y78" i="188"/>
  <c r="AB57" i="188"/>
  <c r="AA44" i="188"/>
  <c r="X40" i="188"/>
  <c r="AA199" i="188"/>
  <c r="AA24" i="188"/>
  <c r="W179" i="188"/>
  <c r="Z179" i="188"/>
  <c r="AA127" i="188"/>
  <c r="X95" i="188"/>
  <c r="X182" i="188"/>
  <c r="AA198" i="188"/>
  <c r="Z145" i="188"/>
  <c r="AB44" i="188"/>
  <c r="Y40" i="188"/>
  <c r="X199" i="188"/>
  <c r="Z200" i="188"/>
  <c r="W40" i="188"/>
  <c r="W24" i="188"/>
  <c r="W147" i="188"/>
  <c r="AA40" i="188"/>
  <c r="Y199" i="188"/>
  <c r="Y179" i="188"/>
  <c r="W186" i="188"/>
  <c r="I198" i="188"/>
  <c r="X129" i="188"/>
  <c r="Z78" i="188"/>
  <c r="AB199" i="188"/>
  <c r="AB36" i="188"/>
  <c r="W175" i="188"/>
  <c r="AA167" i="188"/>
  <c r="W131" i="188"/>
  <c r="W115" i="188"/>
  <c r="W199" i="188"/>
  <c r="AA80" i="188"/>
  <c r="I80" i="188"/>
  <c r="Y175" i="188"/>
  <c r="Z185" i="188"/>
  <c r="AB182" i="188"/>
  <c r="AA186" i="188"/>
  <c r="Z175" i="188"/>
  <c r="Y89" i="188"/>
  <c r="AA161" i="188"/>
  <c r="W145" i="188"/>
  <c r="Z129" i="188"/>
  <c r="X113" i="188"/>
  <c r="Y113" i="188"/>
  <c r="W89" i="188"/>
  <c r="W78" i="188"/>
  <c r="AB76" i="188"/>
  <c r="X68" i="188"/>
  <c r="W65" i="188"/>
  <c r="AB200" i="188"/>
  <c r="W200" i="188"/>
  <c r="I147" i="188"/>
  <c r="AA92" i="188"/>
  <c r="AA76" i="188"/>
  <c r="W64" i="188"/>
  <c r="I41" i="188"/>
  <c r="X36" i="188"/>
  <c r="W183" i="188"/>
  <c r="W217" i="188"/>
  <c r="AB175" i="188"/>
  <c r="X163" i="188"/>
  <c r="AA163" i="188"/>
  <c r="W155" i="188"/>
  <c r="X147" i="188"/>
  <c r="AA147" i="188"/>
  <c r="X139" i="188"/>
  <c r="AA139" i="188"/>
  <c r="X131" i="188"/>
  <c r="AA131" i="188"/>
  <c r="W123" i="188"/>
  <c r="X115" i="188"/>
  <c r="AA115" i="188"/>
  <c r="Y107" i="188"/>
  <c r="AB95" i="188"/>
  <c r="AA79" i="188"/>
  <c r="X78" i="188"/>
  <c r="Z68" i="188"/>
  <c r="X64" i="188"/>
  <c r="Y185" i="188"/>
  <c r="Y65" i="188"/>
  <c r="X161" i="188"/>
  <c r="Y161" i="188"/>
  <c r="AA145" i="188"/>
  <c r="W129" i="188"/>
  <c r="Z113" i="188"/>
  <c r="Z95" i="188"/>
  <c r="AB78" i="188"/>
  <c r="AA78" i="188"/>
  <c r="Y76" i="188"/>
  <c r="AB68" i="188"/>
  <c r="Z64" i="188"/>
  <c r="AA53" i="188"/>
  <c r="AB187" i="188"/>
  <c r="AB203" i="188"/>
  <c r="Y200" i="188"/>
  <c r="AA200" i="188"/>
  <c r="AB131" i="188"/>
  <c r="Y95" i="188"/>
  <c r="AB65" i="188"/>
  <c r="X53" i="188"/>
  <c r="AA175" i="188"/>
  <c r="AA36" i="188"/>
  <c r="W187" i="188"/>
  <c r="X167" i="188"/>
  <c r="Z163" i="188"/>
  <c r="Z147" i="188"/>
  <c r="Z131" i="188"/>
  <c r="Z115" i="188"/>
  <c r="W95" i="188"/>
  <c r="AA89" i="188"/>
  <c r="AB64" i="188"/>
  <c r="W53" i="188"/>
  <c r="AB41" i="188"/>
  <c r="AA41" i="188"/>
  <c r="Y182" i="188"/>
  <c r="X186" i="188"/>
  <c r="Y203" i="188"/>
  <c r="X145" i="188"/>
  <c r="X175" i="188"/>
  <c r="Z36" i="188"/>
  <c r="AB167" i="188"/>
  <c r="AB163" i="188"/>
  <c r="I131" i="188"/>
  <c r="AB119" i="188"/>
  <c r="AB115" i="188"/>
  <c r="Z65" i="188"/>
  <c r="AA182" i="188"/>
  <c r="W207" i="188"/>
  <c r="X107" i="188"/>
  <c r="AA95" i="188"/>
  <c r="AB79" i="188"/>
  <c r="W41" i="188"/>
  <c r="Z85" i="188"/>
  <c r="I85" i="188"/>
  <c r="AC58" i="188"/>
  <c r="X56" i="188"/>
  <c r="X48" i="188"/>
  <c r="Z203" i="188"/>
  <c r="I203" i="188"/>
  <c r="Z187" i="188"/>
  <c r="I187" i="188"/>
  <c r="AA203" i="188"/>
  <c r="AB56" i="188"/>
  <c r="AB48" i="188"/>
  <c r="AA96" i="188"/>
  <c r="I96" i="188"/>
  <c r="I174" i="188"/>
  <c r="AA174" i="188"/>
  <c r="AB174" i="188"/>
  <c r="I157" i="188"/>
  <c r="AB157" i="188"/>
  <c r="W157" i="188"/>
  <c r="Y157" i="188"/>
  <c r="X157" i="188"/>
  <c r="I141" i="188"/>
  <c r="AB141" i="188"/>
  <c r="W141" i="188"/>
  <c r="Y141" i="188"/>
  <c r="X141" i="188"/>
  <c r="I125" i="188"/>
  <c r="AB125" i="188"/>
  <c r="W125" i="188"/>
  <c r="Y125" i="188"/>
  <c r="X125" i="188"/>
  <c r="I109" i="188"/>
  <c r="AB109" i="188"/>
  <c r="W109" i="188"/>
  <c r="Y109" i="188"/>
  <c r="X109" i="188"/>
  <c r="I81" i="188"/>
  <c r="X81" i="188"/>
  <c r="W81" i="188"/>
  <c r="AB81" i="188"/>
  <c r="Y81" i="188"/>
  <c r="AB206" i="188"/>
  <c r="Z206" i="188"/>
  <c r="AA206" i="188"/>
  <c r="I178" i="188"/>
  <c r="Y178" i="188"/>
  <c r="X178" i="188"/>
  <c r="Z77" i="188"/>
  <c r="AB77" i="188"/>
  <c r="I77" i="188"/>
  <c r="W77" i="188"/>
  <c r="X77" i="188"/>
  <c r="AA77" i="188"/>
  <c r="Y77" i="188"/>
  <c r="AA72" i="188"/>
  <c r="I72" i="188"/>
  <c r="AB72" i="188"/>
  <c r="W72" i="188"/>
  <c r="I63" i="188"/>
  <c r="AB63" i="188"/>
  <c r="Y63" i="188"/>
  <c r="AA63" i="188"/>
  <c r="Z63" i="188"/>
  <c r="I87" i="188"/>
  <c r="W87" i="188"/>
  <c r="Z87" i="188"/>
  <c r="X87" i="188"/>
  <c r="Z69" i="188"/>
  <c r="AB69" i="188"/>
  <c r="I69" i="188"/>
  <c r="Y69" i="188"/>
  <c r="AA69" i="188"/>
  <c r="Y20" i="188"/>
  <c r="I20" i="188"/>
  <c r="Z20" i="188"/>
  <c r="W20" i="188"/>
  <c r="X20" i="188"/>
  <c r="W167" i="188"/>
  <c r="Z167" i="188"/>
  <c r="I167" i="188"/>
  <c r="W127" i="188"/>
  <c r="I127" i="188"/>
  <c r="Z127" i="188"/>
  <c r="I55" i="188"/>
  <c r="X55" i="188"/>
  <c r="Z55" i="188"/>
  <c r="W55" i="188"/>
  <c r="I47" i="188"/>
  <c r="X47" i="188"/>
  <c r="W47" i="188"/>
  <c r="Y47" i="188"/>
  <c r="Z47" i="188"/>
  <c r="I185" i="188"/>
  <c r="W185" i="188"/>
  <c r="X185" i="188"/>
  <c r="AA151" i="188"/>
  <c r="X151" i="188"/>
  <c r="Y151" i="188"/>
  <c r="I151" i="188"/>
  <c r="AA119" i="188"/>
  <c r="X119" i="188"/>
  <c r="Y119" i="188"/>
  <c r="I119" i="188"/>
  <c r="W92" i="188"/>
  <c r="I92" i="188"/>
  <c r="Y92" i="188"/>
  <c r="X92" i="188"/>
  <c r="W60" i="188"/>
  <c r="I60" i="188"/>
  <c r="Y60" i="188"/>
  <c r="X60" i="188"/>
  <c r="AB185" i="188"/>
  <c r="AA157" i="188"/>
  <c r="AA125" i="188"/>
  <c r="AA94" i="188"/>
  <c r="AB225" i="188"/>
  <c r="I206" i="188"/>
  <c r="AB127" i="188"/>
  <c r="Y87" i="188"/>
  <c r="Z81" i="188"/>
  <c r="X69" i="188"/>
  <c r="AA60" i="188"/>
  <c r="W151" i="188"/>
  <c r="X127" i="188"/>
  <c r="AA87" i="188"/>
  <c r="Z60" i="188"/>
  <c r="AB55" i="188"/>
  <c r="AA47" i="188"/>
  <c r="W63" i="188"/>
  <c r="AC37" i="188"/>
  <c r="I194" i="188"/>
  <c r="Z194" i="188"/>
  <c r="I165" i="188"/>
  <c r="AB165" i="188"/>
  <c r="Y165" i="188"/>
  <c r="X165" i="188"/>
  <c r="W165" i="188"/>
  <c r="I149" i="188"/>
  <c r="AB149" i="188"/>
  <c r="Y149" i="188"/>
  <c r="X149" i="188"/>
  <c r="W149" i="188"/>
  <c r="I133" i="188"/>
  <c r="AB133" i="188"/>
  <c r="Y133" i="188"/>
  <c r="X133" i="188"/>
  <c r="W133" i="188"/>
  <c r="I117" i="188"/>
  <c r="AB117" i="188"/>
  <c r="Y117" i="188"/>
  <c r="X117" i="188"/>
  <c r="W117" i="188"/>
  <c r="X97" i="188"/>
  <c r="I97" i="188"/>
  <c r="AB97" i="188"/>
  <c r="W97" i="188"/>
  <c r="Y97" i="188"/>
  <c r="W84" i="188"/>
  <c r="I84" i="188"/>
  <c r="AA84" i="188"/>
  <c r="X84" i="188"/>
  <c r="Y84" i="188"/>
  <c r="Z61" i="188"/>
  <c r="I61" i="188"/>
  <c r="AB61" i="188"/>
  <c r="AA61" i="188"/>
  <c r="Y61" i="188"/>
  <c r="W61" i="188"/>
  <c r="X61" i="188"/>
  <c r="Z210" i="188"/>
  <c r="I210" i="188"/>
  <c r="I94" i="188"/>
  <c r="W94" i="188"/>
  <c r="X221" i="188"/>
  <c r="AA221" i="188"/>
  <c r="Y221" i="188"/>
  <c r="AB221" i="188"/>
  <c r="Y28" i="188"/>
  <c r="I28" i="188"/>
  <c r="AA28" i="188"/>
  <c r="X28" i="188"/>
  <c r="Z92" i="188"/>
  <c r="Y143" i="188"/>
  <c r="I143" i="188"/>
  <c r="AA143" i="188"/>
  <c r="X143" i="188"/>
  <c r="Y111" i="188"/>
  <c r="I111" i="188"/>
  <c r="AA111" i="188"/>
  <c r="X111" i="188"/>
  <c r="AA88" i="188"/>
  <c r="I88" i="188"/>
  <c r="W88" i="188"/>
  <c r="AB88" i="188"/>
  <c r="W52" i="188"/>
  <c r="I52" i="188"/>
  <c r="Z52" i="188"/>
  <c r="AA52" i="188"/>
  <c r="X52" i="188"/>
  <c r="Y52" i="188"/>
  <c r="AA218" i="188"/>
  <c r="X218" i="188"/>
  <c r="AA159" i="188"/>
  <c r="X159" i="188"/>
  <c r="I159" i="188"/>
  <c r="Y159" i="188"/>
  <c r="W135" i="188"/>
  <c r="Z135" i="188"/>
  <c r="I135" i="188"/>
  <c r="W103" i="188"/>
  <c r="Z103" i="188"/>
  <c r="I103" i="188"/>
  <c r="AA49" i="188"/>
  <c r="X49" i="188"/>
  <c r="I49" i="188"/>
  <c r="W49" i="188"/>
  <c r="AB49" i="188"/>
  <c r="Y49" i="188"/>
  <c r="Y16" i="188"/>
  <c r="I16" i="188"/>
  <c r="W16" i="188"/>
  <c r="AB16" i="188"/>
  <c r="Z16" i="188"/>
  <c r="X16" i="188"/>
  <c r="AC184" i="188"/>
  <c r="X72" i="188"/>
  <c r="X63" i="188"/>
  <c r="AC176" i="188"/>
  <c r="AC204" i="188"/>
  <c r="AC102" i="188"/>
  <c r="AC62" i="188"/>
  <c r="AC46" i="188"/>
  <c r="AC191" i="188"/>
  <c r="AC42" i="188"/>
  <c r="AC22" i="188"/>
  <c r="AB169" i="188"/>
  <c r="I169" i="188"/>
  <c r="AB153" i="188"/>
  <c r="I153" i="188"/>
  <c r="AB137" i="188"/>
  <c r="I137" i="188"/>
  <c r="AB121" i="188"/>
  <c r="I121" i="188"/>
  <c r="AB105" i="188"/>
  <c r="I105" i="188"/>
  <c r="Z101" i="188"/>
  <c r="I101" i="188"/>
  <c r="Z211" i="188"/>
  <c r="I211" i="188"/>
  <c r="Z45" i="188"/>
  <c r="AB45" i="188"/>
  <c r="I45" i="188"/>
  <c r="Y32" i="188"/>
  <c r="I32" i="188"/>
  <c r="W44" i="188"/>
  <c r="I44" i="188"/>
  <c r="X57" i="188"/>
  <c r="I57" i="188"/>
  <c r="AB40" i="188"/>
  <c r="I40" i="188"/>
  <c r="Y24" i="188"/>
  <c r="I24" i="188"/>
  <c r="AC70" i="188"/>
  <c r="AC54" i="188"/>
  <c r="Z186" i="188"/>
  <c r="I186" i="188"/>
  <c r="AB161" i="188"/>
  <c r="I161" i="188"/>
  <c r="AB145" i="188"/>
  <c r="I145" i="188"/>
  <c r="AB129" i="188"/>
  <c r="I129" i="188"/>
  <c r="AB113" i="188"/>
  <c r="I113" i="188"/>
  <c r="W182" i="188"/>
  <c r="I182" i="188"/>
  <c r="X65" i="188"/>
  <c r="I65" i="188"/>
  <c r="X89" i="188"/>
  <c r="I89" i="188"/>
  <c r="W76" i="188"/>
  <c r="I76" i="188"/>
  <c r="W68" i="188"/>
  <c r="I68" i="188"/>
  <c r="AA64" i="188"/>
  <c r="I64" i="188"/>
  <c r="Z53" i="188"/>
  <c r="AB53" i="188"/>
  <c r="I53" i="188"/>
  <c r="Y36" i="188"/>
  <c r="I36" i="188"/>
  <c r="AA56" i="188"/>
  <c r="I56" i="188"/>
  <c r="AA48" i="188"/>
  <c r="I48" i="188"/>
  <c r="AC219" i="188"/>
  <c r="AB189" i="188"/>
  <c r="X189" i="188"/>
  <c r="AA189" i="188"/>
  <c r="W189" i="188"/>
  <c r="Z189" i="188"/>
  <c r="I189" i="188"/>
  <c r="Y189" i="188"/>
  <c r="Z162" i="188"/>
  <c r="I162" i="188"/>
  <c r="AB162" i="188"/>
  <c r="X162" i="188"/>
  <c r="Y162" i="188"/>
  <c r="W162" i="188"/>
  <c r="AA162" i="188"/>
  <c r="Z146" i="188"/>
  <c r="I146" i="188"/>
  <c r="AB146" i="188"/>
  <c r="X146" i="188"/>
  <c r="Y146" i="188"/>
  <c r="W146" i="188"/>
  <c r="AA146" i="188"/>
  <c r="Z138" i="188"/>
  <c r="I138" i="188"/>
  <c r="AB138" i="188"/>
  <c r="X138" i="188"/>
  <c r="Y138" i="188"/>
  <c r="W138" i="188"/>
  <c r="AA138" i="188"/>
  <c r="Z130" i="188"/>
  <c r="I130" i="188"/>
  <c r="AB130" i="188"/>
  <c r="X130" i="188"/>
  <c r="Y130" i="188"/>
  <c r="W130" i="188"/>
  <c r="AA130" i="188"/>
  <c r="Z118" i="188"/>
  <c r="I118" i="188"/>
  <c r="AB118" i="188"/>
  <c r="X118" i="188"/>
  <c r="Y118" i="188"/>
  <c r="W118" i="188"/>
  <c r="AA118" i="188"/>
  <c r="Z106" i="188"/>
  <c r="I106" i="188"/>
  <c r="AB106" i="188"/>
  <c r="X106" i="188"/>
  <c r="Y106" i="188"/>
  <c r="W106" i="188"/>
  <c r="AA106" i="188"/>
  <c r="N159" i="188"/>
  <c r="J159" i="188"/>
  <c r="N131" i="188"/>
  <c r="J131" i="188"/>
  <c r="N119" i="188"/>
  <c r="J119" i="188"/>
  <c r="N196" i="188"/>
  <c r="J196" i="188"/>
  <c r="N160" i="188"/>
  <c r="J160" i="188"/>
  <c r="N157" i="188"/>
  <c r="J157" i="188"/>
  <c r="N128" i="188"/>
  <c r="J128" i="188"/>
  <c r="N112" i="188"/>
  <c r="J112" i="188"/>
  <c r="N146" i="188"/>
  <c r="J146" i="188"/>
  <c r="N122" i="188"/>
  <c r="J122" i="188"/>
  <c r="N62" i="188"/>
  <c r="J62" i="188"/>
  <c r="N219" i="188"/>
  <c r="J219" i="188"/>
  <c r="J195" i="188"/>
  <c r="N195" i="188"/>
  <c r="Z150" i="188"/>
  <c r="I150" i="188"/>
  <c r="AB150" i="188"/>
  <c r="X150" i="188"/>
  <c r="Y150" i="188"/>
  <c r="W150" i="188"/>
  <c r="AA150" i="188"/>
  <c r="Z122" i="188"/>
  <c r="I122" i="188"/>
  <c r="AB122" i="188"/>
  <c r="X122" i="188"/>
  <c r="Y122" i="188"/>
  <c r="W122" i="188"/>
  <c r="AA122" i="188"/>
  <c r="AB91" i="188"/>
  <c r="X91" i="188"/>
  <c r="AA91" i="188"/>
  <c r="W91" i="188"/>
  <c r="I91" i="188"/>
  <c r="Y91" i="188"/>
  <c r="Z91" i="188"/>
  <c r="AB75" i="188"/>
  <c r="X75" i="188"/>
  <c r="AA75" i="188"/>
  <c r="W75" i="188"/>
  <c r="I75" i="188"/>
  <c r="Y75" i="188"/>
  <c r="Z75" i="188"/>
  <c r="AB59" i="188"/>
  <c r="X59" i="188"/>
  <c r="AA59" i="188"/>
  <c r="W59" i="188"/>
  <c r="Y59" i="188"/>
  <c r="I59" i="188"/>
  <c r="Z59" i="188"/>
  <c r="J41" i="188"/>
  <c r="N41" i="188"/>
  <c r="K279" i="188"/>
  <c r="N141" i="188"/>
  <c r="J141" i="188"/>
  <c r="N109" i="188"/>
  <c r="J109" i="188"/>
  <c r="P9" i="188"/>
  <c r="Z214" i="188"/>
  <c r="I214" i="188"/>
  <c r="AA214" i="188"/>
  <c r="Y214" i="188"/>
  <c r="X214" i="188"/>
  <c r="AB214" i="188"/>
  <c r="W214" i="188"/>
  <c r="N186" i="188"/>
  <c r="J186" i="188"/>
  <c r="AC172" i="188"/>
  <c r="AB170" i="188"/>
  <c r="X170" i="188"/>
  <c r="W170" i="188"/>
  <c r="I170" i="188"/>
  <c r="Z170" i="188"/>
  <c r="Y170" i="188"/>
  <c r="AA170" i="188"/>
  <c r="AB164" i="188"/>
  <c r="X164" i="188"/>
  <c r="Z164" i="188"/>
  <c r="I164" i="188"/>
  <c r="Y164" i="188"/>
  <c r="W164" i="188"/>
  <c r="AA164" i="188"/>
  <c r="AB156" i="188"/>
  <c r="X156" i="188"/>
  <c r="Z156" i="188"/>
  <c r="I156" i="188"/>
  <c r="Y156" i="188"/>
  <c r="W156" i="188"/>
  <c r="AA156" i="188"/>
  <c r="AB148" i="188"/>
  <c r="X148" i="188"/>
  <c r="Z148" i="188"/>
  <c r="I148" i="188"/>
  <c r="Y148" i="188"/>
  <c r="W148" i="188"/>
  <c r="AA148" i="188"/>
  <c r="AB140" i="188"/>
  <c r="X140" i="188"/>
  <c r="Z140" i="188"/>
  <c r="I140" i="188"/>
  <c r="Y140" i="188"/>
  <c r="W140" i="188"/>
  <c r="AA140" i="188"/>
  <c r="AB132" i="188"/>
  <c r="X132" i="188"/>
  <c r="Z132" i="188"/>
  <c r="I132" i="188"/>
  <c r="Y132" i="188"/>
  <c r="W132" i="188"/>
  <c r="AA132" i="188"/>
  <c r="AB124" i="188"/>
  <c r="X124" i="188"/>
  <c r="Z124" i="188"/>
  <c r="I124" i="188"/>
  <c r="Y124" i="188"/>
  <c r="W124" i="188"/>
  <c r="AA124" i="188"/>
  <c r="AB116" i="188"/>
  <c r="X116" i="188"/>
  <c r="Z116" i="188"/>
  <c r="I116" i="188"/>
  <c r="Y116" i="188"/>
  <c r="W116" i="188"/>
  <c r="AA116" i="188"/>
  <c r="AB108" i="188"/>
  <c r="X108" i="188"/>
  <c r="Z108" i="188"/>
  <c r="I108" i="188"/>
  <c r="Y108" i="188"/>
  <c r="W108" i="188"/>
  <c r="AA108" i="188"/>
  <c r="J85" i="188"/>
  <c r="N85" i="188"/>
  <c r="J84" i="188"/>
  <c r="N84" i="188"/>
  <c r="J69" i="188"/>
  <c r="N69" i="188"/>
  <c r="J68" i="188"/>
  <c r="N68" i="188"/>
  <c r="J53" i="188"/>
  <c r="N53" i="188"/>
  <c r="J52" i="188"/>
  <c r="N52" i="188"/>
  <c r="AA99" i="188"/>
  <c r="W99" i="188"/>
  <c r="AB99" i="188"/>
  <c r="Z99" i="188"/>
  <c r="X99" i="188"/>
  <c r="Y99" i="188"/>
  <c r="I99" i="188"/>
  <c r="N156" i="188"/>
  <c r="J156" i="188"/>
  <c r="N140" i="188"/>
  <c r="J140" i="188"/>
  <c r="AB35" i="188"/>
  <c r="X35" i="188"/>
  <c r="AA35" i="188"/>
  <c r="W35" i="188"/>
  <c r="Z35" i="188"/>
  <c r="I35" i="188"/>
  <c r="Y35" i="188"/>
  <c r="N212" i="188"/>
  <c r="J212" i="188"/>
  <c r="AC50" i="188"/>
  <c r="AB23" i="188"/>
  <c r="X23" i="188"/>
  <c r="AA23" i="188"/>
  <c r="W23" i="188"/>
  <c r="Z23" i="188"/>
  <c r="I23" i="188"/>
  <c r="Y23" i="188"/>
  <c r="AB193" i="188"/>
  <c r="X193" i="188"/>
  <c r="AA193" i="188"/>
  <c r="W193" i="188"/>
  <c r="Z193" i="188"/>
  <c r="I193" i="188"/>
  <c r="Y193" i="188"/>
  <c r="N177" i="188"/>
  <c r="J177" i="188"/>
  <c r="N138" i="188"/>
  <c r="J138" i="188"/>
  <c r="N118" i="188"/>
  <c r="J118" i="188"/>
  <c r="N107" i="188"/>
  <c r="J107" i="188"/>
  <c r="N71" i="188"/>
  <c r="J71" i="188"/>
  <c r="N46" i="188"/>
  <c r="J46" i="188"/>
  <c r="CP290" i="188"/>
  <c r="CP292" i="188"/>
  <c r="CP293" i="188"/>
  <c r="CP296" i="188"/>
  <c r="CP295" i="188"/>
  <c r="AC33" i="188"/>
  <c r="AC38" i="188"/>
  <c r="J203" i="188"/>
  <c r="N203" i="188"/>
  <c r="Z166" i="188"/>
  <c r="I166" i="188"/>
  <c r="AB166" i="188"/>
  <c r="X166" i="188"/>
  <c r="Y166" i="188"/>
  <c r="W166" i="188"/>
  <c r="AA166" i="188"/>
  <c r="Z154" i="188"/>
  <c r="I154" i="188"/>
  <c r="AB154" i="188"/>
  <c r="X154" i="188"/>
  <c r="Y154" i="188"/>
  <c r="W154" i="188"/>
  <c r="AA154" i="188"/>
  <c r="Z134" i="188"/>
  <c r="I134" i="188"/>
  <c r="AB134" i="188"/>
  <c r="X134" i="188"/>
  <c r="Y134" i="188"/>
  <c r="W134" i="188"/>
  <c r="AA134" i="188"/>
  <c r="Z114" i="188"/>
  <c r="I114" i="188"/>
  <c r="AB114" i="188"/>
  <c r="X114" i="188"/>
  <c r="Y114" i="188"/>
  <c r="W114" i="188"/>
  <c r="AA114" i="188"/>
  <c r="Z222" i="188"/>
  <c r="I222" i="188"/>
  <c r="AA222" i="188"/>
  <c r="Y222" i="188"/>
  <c r="X222" i="188"/>
  <c r="W222" i="188"/>
  <c r="AB222" i="188"/>
  <c r="N144" i="188"/>
  <c r="J144" i="188"/>
  <c r="N125" i="188"/>
  <c r="J125" i="188"/>
  <c r="AB39" i="188"/>
  <c r="X39" i="188"/>
  <c r="AA39" i="188"/>
  <c r="W39" i="188"/>
  <c r="Z39" i="188"/>
  <c r="I39" i="188"/>
  <c r="Y39" i="188"/>
  <c r="AB31" i="188"/>
  <c r="X31" i="188"/>
  <c r="AA31" i="188"/>
  <c r="W31" i="188"/>
  <c r="Z31" i="188"/>
  <c r="I31" i="188"/>
  <c r="Y31" i="188"/>
  <c r="N26" i="188"/>
  <c r="J26" i="188"/>
  <c r="AC82" i="188"/>
  <c r="N47" i="188"/>
  <c r="J47" i="188"/>
  <c r="N194" i="188"/>
  <c r="J194" i="188"/>
  <c r="AC180" i="188"/>
  <c r="AB168" i="188"/>
  <c r="X168" i="188"/>
  <c r="Z168" i="188"/>
  <c r="I168" i="188"/>
  <c r="Y168" i="188"/>
  <c r="W168" i="188"/>
  <c r="AA168" i="188"/>
  <c r="AB160" i="188"/>
  <c r="X160" i="188"/>
  <c r="Z160" i="188"/>
  <c r="I160" i="188"/>
  <c r="Y160" i="188"/>
  <c r="W160" i="188"/>
  <c r="AA160" i="188"/>
  <c r="AB152" i="188"/>
  <c r="X152" i="188"/>
  <c r="Z152" i="188"/>
  <c r="I152" i="188"/>
  <c r="Y152" i="188"/>
  <c r="W152" i="188"/>
  <c r="AA152" i="188"/>
  <c r="AB144" i="188"/>
  <c r="X144" i="188"/>
  <c r="Z144" i="188"/>
  <c r="I144" i="188"/>
  <c r="Y144" i="188"/>
  <c r="W144" i="188"/>
  <c r="AA144" i="188"/>
  <c r="AB136" i="188"/>
  <c r="X136" i="188"/>
  <c r="Z136" i="188"/>
  <c r="I136" i="188"/>
  <c r="Y136" i="188"/>
  <c r="W136" i="188"/>
  <c r="AA136" i="188"/>
  <c r="AB128" i="188"/>
  <c r="X128" i="188"/>
  <c r="Z128" i="188"/>
  <c r="I128" i="188"/>
  <c r="Y128" i="188"/>
  <c r="W128" i="188"/>
  <c r="AA128" i="188"/>
  <c r="AB120" i="188"/>
  <c r="X120" i="188"/>
  <c r="Z120" i="188"/>
  <c r="I120" i="188"/>
  <c r="Y120" i="188"/>
  <c r="W120" i="188"/>
  <c r="AA120" i="188"/>
  <c r="AB112" i="188"/>
  <c r="X112" i="188"/>
  <c r="Z112" i="188"/>
  <c r="I112" i="188"/>
  <c r="Y112" i="188"/>
  <c r="W112" i="188"/>
  <c r="AA112" i="188"/>
  <c r="AB104" i="188"/>
  <c r="X104" i="188"/>
  <c r="Z104" i="188"/>
  <c r="I104" i="188"/>
  <c r="Y104" i="188"/>
  <c r="W104" i="188"/>
  <c r="AA104" i="188"/>
  <c r="S285" i="188"/>
  <c r="U283" i="188"/>
  <c r="N169" i="188"/>
  <c r="J169" i="188"/>
  <c r="N153" i="188"/>
  <c r="J153" i="188"/>
  <c r="N137" i="188"/>
  <c r="J137" i="188"/>
  <c r="N124" i="188"/>
  <c r="J124" i="188"/>
  <c r="N121" i="188"/>
  <c r="J121" i="188"/>
  <c r="N108" i="188"/>
  <c r="J108" i="188"/>
  <c r="N105" i="188"/>
  <c r="J105" i="188"/>
  <c r="J98" i="188"/>
  <c r="N98" i="188"/>
  <c r="N38" i="188"/>
  <c r="J38" i="188"/>
  <c r="N167" i="188"/>
  <c r="J167" i="188"/>
  <c r="N151" i="188"/>
  <c r="J151" i="188"/>
  <c r="N143" i="188"/>
  <c r="J143" i="188"/>
  <c r="N115" i="188"/>
  <c r="J115" i="188"/>
  <c r="U279" i="188"/>
  <c r="N15" i="188"/>
  <c r="J15" i="188"/>
  <c r="Z98" i="188"/>
  <c r="I98" i="188"/>
  <c r="AA98" i="188"/>
  <c r="Y98" i="188"/>
  <c r="X98" i="188"/>
  <c r="W98" i="188"/>
  <c r="AB98" i="188"/>
  <c r="J89" i="188"/>
  <c r="N89" i="188"/>
  <c r="N73" i="188"/>
  <c r="J73" i="188"/>
  <c r="CP289" i="188"/>
  <c r="CP291" i="188"/>
  <c r="AB224" i="188"/>
  <c r="X224" i="188"/>
  <c r="AA224" i="188"/>
  <c r="Z224" i="188"/>
  <c r="Y224" i="188"/>
  <c r="W224" i="188"/>
  <c r="I224" i="188"/>
  <c r="AB216" i="188"/>
  <c r="X216" i="188"/>
  <c r="AA216" i="188"/>
  <c r="Z216" i="188"/>
  <c r="Y216" i="188"/>
  <c r="W216" i="188"/>
  <c r="I216" i="188"/>
  <c r="AB220" i="188"/>
  <c r="X220" i="188"/>
  <c r="Y220" i="188"/>
  <c r="W220" i="188"/>
  <c r="I220" i="188"/>
  <c r="AA220" i="188"/>
  <c r="Z220" i="188"/>
  <c r="J217" i="188"/>
  <c r="N217" i="188"/>
  <c r="J224" i="188"/>
  <c r="N224" i="188"/>
  <c r="Y213" i="188"/>
  <c r="Z213" i="188"/>
  <c r="X213" i="188"/>
  <c r="AB213" i="188"/>
  <c r="W213" i="188"/>
  <c r="I213" i="188"/>
  <c r="AA213" i="188"/>
  <c r="N210" i="188"/>
  <c r="J210" i="188"/>
  <c r="AC196" i="188"/>
  <c r="J183" i="188"/>
  <c r="N183" i="188"/>
  <c r="J182" i="188"/>
  <c r="N182" i="188"/>
  <c r="J175" i="188"/>
  <c r="N175" i="188"/>
  <c r="J174" i="188"/>
  <c r="N174" i="188"/>
  <c r="J216" i="188"/>
  <c r="N216" i="188"/>
  <c r="J211" i="188"/>
  <c r="N211" i="188"/>
  <c r="AB205" i="188"/>
  <c r="X205" i="188"/>
  <c r="AA205" i="188"/>
  <c r="W205" i="188"/>
  <c r="Z205" i="188"/>
  <c r="I205" i="188"/>
  <c r="Y205" i="188"/>
  <c r="AC188" i="188"/>
  <c r="AC192" i="188"/>
  <c r="N176" i="188"/>
  <c r="J176" i="188"/>
  <c r="N170" i="188"/>
  <c r="J170" i="188"/>
  <c r="AC86" i="188"/>
  <c r="AB83" i="188"/>
  <c r="X83" i="188"/>
  <c r="AA83" i="188"/>
  <c r="W83" i="188"/>
  <c r="Y83" i="188"/>
  <c r="I83" i="188"/>
  <c r="Z83" i="188"/>
  <c r="AB67" i="188"/>
  <c r="X67" i="188"/>
  <c r="AA67" i="188"/>
  <c r="W67" i="188"/>
  <c r="I67" i="188"/>
  <c r="Y67" i="188"/>
  <c r="Z67" i="188"/>
  <c r="AB51" i="188"/>
  <c r="X51" i="188"/>
  <c r="AA51" i="188"/>
  <c r="W51" i="188"/>
  <c r="I51" i="188"/>
  <c r="Z51" i="188"/>
  <c r="Y51" i="188"/>
  <c r="N163" i="188"/>
  <c r="J163" i="188"/>
  <c r="N139" i="188"/>
  <c r="J139" i="188"/>
  <c r="N127" i="188"/>
  <c r="J127" i="188"/>
  <c r="N111" i="188"/>
  <c r="J111" i="188"/>
  <c r="N185" i="188"/>
  <c r="J185" i="188"/>
  <c r="N168" i="188"/>
  <c r="J168" i="188"/>
  <c r="N165" i="188"/>
  <c r="J165" i="188"/>
  <c r="N152" i="188"/>
  <c r="J152" i="188"/>
  <c r="N149" i="188"/>
  <c r="J149" i="188"/>
  <c r="N136" i="188"/>
  <c r="J136" i="188"/>
  <c r="N133" i="188"/>
  <c r="J133" i="188"/>
  <c r="N120" i="188"/>
  <c r="J120" i="188"/>
  <c r="N117" i="188"/>
  <c r="J117" i="188"/>
  <c r="N104" i="188"/>
  <c r="J104" i="188"/>
  <c r="I9" i="188"/>
  <c r="J5" i="188" s="1"/>
  <c r="N226" i="188"/>
  <c r="J226" i="188"/>
  <c r="N188" i="188"/>
  <c r="J188" i="188"/>
  <c r="J101" i="188"/>
  <c r="N101" i="188"/>
  <c r="AC93" i="188"/>
  <c r="AC90" i="188"/>
  <c r="AC74" i="188"/>
  <c r="N65" i="188"/>
  <c r="J65" i="188"/>
  <c r="AB27" i="188"/>
  <c r="X27" i="188"/>
  <c r="W27" i="188"/>
  <c r="AA27" i="188"/>
  <c r="Z27" i="188"/>
  <c r="I27" i="188"/>
  <c r="Y27" i="188"/>
  <c r="N22" i="188"/>
  <c r="J22" i="188"/>
  <c r="N166" i="188"/>
  <c r="J166" i="188"/>
  <c r="N114" i="188"/>
  <c r="J114" i="188"/>
  <c r="N87" i="188"/>
  <c r="J87" i="188"/>
  <c r="N70" i="188"/>
  <c r="J70" i="188"/>
  <c r="N55" i="188"/>
  <c r="J55" i="188"/>
  <c r="CP297" i="188"/>
  <c r="AC21" i="188"/>
  <c r="AC26" i="188"/>
  <c r="AC25" i="188"/>
  <c r="AC30" i="188"/>
  <c r="AB197" i="188"/>
  <c r="X197" i="188"/>
  <c r="AA197" i="188"/>
  <c r="W197" i="188"/>
  <c r="Z197" i="188"/>
  <c r="I197" i="188"/>
  <c r="Y197" i="188"/>
  <c r="N171" i="188"/>
  <c r="J171" i="188"/>
  <c r="Z158" i="188"/>
  <c r="I158" i="188"/>
  <c r="AB158" i="188"/>
  <c r="X158" i="188"/>
  <c r="Y158" i="188"/>
  <c r="W158" i="188"/>
  <c r="AA158" i="188"/>
  <c r="Z142" i="188"/>
  <c r="I142" i="188"/>
  <c r="AB142" i="188"/>
  <c r="X142" i="188"/>
  <c r="Y142" i="188"/>
  <c r="W142" i="188"/>
  <c r="AA142" i="188"/>
  <c r="Z126" i="188"/>
  <c r="I126" i="188"/>
  <c r="AB126" i="188"/>
  <c r="X126" i="188"/>
  <c r="Y126" i="188"/>
  <c r="W126" i="188"/>
  <c r="AA126" i="188"/>
  <c r="Z110" i="188"/>
  <c r="I110" i="188"/>
  <c r="AB110" i="188"/>
  <c r="X110" i="188"/>
  <c r="Y110" i="188"/>
  <c r="W110" i="188"/>
  <c r="AA110" i="188"/>
  <c r="J225" i="188"/>
  <c r="N225" i="188"/>
  <c r="AA223" i="188"/>
  <c r="W223" i="188"/>
  <c r="AB223" i="188"/>
  <c r="Z223" i="188"/>
  <c r="Y223" i="188"/>
  <c r="I223" i="188"/>
  <c r="X223" i="188"/>
  <c r="J221" i="188"/>
  <c r="N221" i="188"/>
  <c r="N213" i="188"/>
  <c r="J213" i="188"/>
  <c r="AC212" i="188"/>
  <c r="J187" i="188"/>
  <c r="N187" i="188"/>
  <c r="AB181" i="188"/>
  <c r="X181" i="188"/>
  <c r="AA181" i="188"/>
  <c r="W181" i="188"/>
  <c r="Z181" i="188"/>
  <c r="Y181" i="188"/>
  <c r="I181" i="188"/>
  <c r="AB173" i="188"/>
  <c r="X173" i="188"/>
  <c r="AA173" i="188"/>
  <c r="W173" i="188"/>
  <c r="Z173" i="188"/>
  <c r="Y173" i="188"/>
  <c r="I173" i="188"/>
  <c r="N202" i="188"/>
  <c r="J202" i="188"/>
  <c r="J179" i="188"/>
  <c r="N179" i="188"/>
  <c r="N178" i="188"/>
  <c r="J178" i="188"/>
  <c r="J220" i="188"/>
  <c r="N220" i="188"/>
  <c r="AB201" i="188"/>
  <c r="X201" i="188"/>
  <c r="AA201" i="188"/>
  <c r="W201" i="188"/>
  <c r="Z201" i="188"/>
  <c r="I201" i="188"/>
  <c r="Y201" i="188"/>
  <c r="AB100" i="188"/>
  <c r="X100" i="188"/>
  <c r="AA100" i="188"/>
  <c r="Z100" i="188"/>
  <c r="W100" i="188"/>
  <c r="I100" i="188"/>
  <c r="Y100" i="188"/>
  <c r="AC208" i="188"/>
  <c r="J100" i="188"/>
  <c r="N100" i="188"/>
  <c r="J93" i="188"/>
  <c r="N93" i="188"/>
  <c r="J92" i="188"/>
  <c r="N92" i="188"/>
  <c r="J77" i="188"/>
  <c r="N77" i="188"/>
  <c r="J76" i="188"/>
  <c r="N76" i="188"/>
  <c r="J61" i="188"/>
  <c r="N61" i="188"/>
  <c r="J60" i="188"/>
  <c r="N60" i="188"/>
  <c r="J45" i="188"/>
  <c r="N45" i="188"/>
  <c r="J44" i="188"/>
  <c r="N44" i="188"/>
  <c r="P285" i="188"/>
  <c r="L279" i="188"/>
  <c r="N184" i="188"/>
  <c r="J184" i="188"/>
  <c r="N164" i="188"/>
  <c r="J164" i="188"/>
  <c r="N161" i="188"/>
  <c r="J161" i="188"/>
  <c r="N148" i="188"/>
  <c r="J148" i="188"/>
  <c r="N145" i="188"/>
  <c r="J145" i="188"/>
  <c r="N132" i="188"/>
  <c r="J132" i="188"/>
  <c r="N129" i="188"/>
  <c r="J129" i="188"/>
  <c r="N116" i="188"/>
  <c r="J116" i="188"/>
  <c r="N113" i="188"/>
  <c r="J113" i="188"/>
  <c r="N18" i="188"/>
  <c r="J18" i="188"/>
  <c r="AB15" i="188"/>
  <c r="X15" i="188"/>
  <c r="W15" i="188"/>
  <c r="I15" i="188"/>
  <c r="AA15" i="188"/>
  <c r="Z15" i="188"/>
  <c r="Y15" i="188"/>
  <c r="N155" i="188"/>
  <c r="J155" i="188"/>
  <c r="N147" i="188"/>
  <c r="J147" i="188"/>
  <c r="N123" i="188"/>
  <c r="J123" i="188"/>
  <c r="N103" i="188"/>
  <c r="J103" i="188"/>
  <c r="AA215" i="188"/>
  <c r="W215" i="188"/>
  <c r="AB215" i="188"/>
  <c r="Z215" i="188"/>
  <c r="Y215" i="188"/>
  <c r="I215" i="188"/>
  <c r="X215" i="188"/>
  <c r="AB209" i="188"/>
  <c r="X209" i="188"/>
  <c r="AA209" i="188"/>
  <c r="W209" i="188"/>
  <c r="Z209" i="188"/>
  <c r="I209" i="188"/>
  <c r="Y209" i="188"/>
  <c r="N97" i="188"/>
  <c r="J97" i="188"/>
  <c r="N81" i="188"/>
  <c r="J81" i="188"/>
  <c r="AC66" i="188"/>
  <c r="N57" i="188"/>
  <c r="J57" i="188"/>
  <c r="J49" i="188"/>
  <c r="N49" i="188"/>
  <c r="N34" i="188"/>
  <c r="J34" i="188"/>
  <c r="AB19" i="188"/>
  <c r="X19" i="188"/>
  <c r="AA19" i="188"/>
  <c r="W19" i="188"/>
  <c r="Z19" i="188"/>
  <c r="Y19" i="188"/>
  <c r="I19" i="188"/>
  <c r="N150" i="188"/>
  <c r="J150" i="188"/>
  <c r="N135" i="188"/>
  <c r="J135" i="188"/>
  <c r="N110" i="188"/>
  <c r="J110" i="188"/>
  <c r="N78" i="188"/>
  <c r="J78" i="188"/>
  <c r="N63" i="188"/>
  <c r="J63" i="188"/>
  <c r="N54" i="188"/>
  <c r="J54" i="188"/>
  <c r="CP286" i="188"/>
  <c r="CP287" i="188"/>
  <c r="CP288" i="188"/>
  <c r="CP294" i="188"/>
  <c r="AC29" i="188"/>
  <c r="AC43" i="188"/>
  <c r="AC18" i="188"/>
  <c r="AC17" i="188"/>
  <c r="O9" i="188"/>
  <c r="AC34" i="188"/>
  <c r="E162" i="189" l="1"/>
  <c r="E161" i="189"/>
  <c r="I313" i="188"/>
  <c r="I310" i="188"/>
  <c r="I314" i="188"/>
  <c r="J3" i="188"/>
  <c r="I304" i="188"/>
  <c r="I308" i="188"/>
  <c r="H304" i="188"/>
  <c r="H310" i="188"/>
  <c r="I306" i="188"/>
  <c r="I317" i="188"/>
  <c r="I315" i="188"/>
  <c r="I311" i="188"/>
  <c r="E163" i="189"/>
  <c r="J3" i="189"/>
  <c r="J5" i="189"/>
  <c r="J7" i="189"/>
  <c r="E159" i="189"/>
  <c r="E164" i="189"/>
  <c r="Y142" i="189"/>
  <c r="E158" i="189"/>
  <c r="G158" i="189"/>
  <c r="I142" i="189"/>
  <c r="J137" i="189"/>
  <c r="E160" i="189"/>
  <c r="J4" i="189"/>
  <c r="J8" i="189"/>
  <c r="Q144" i="189"/>
  <c r="J142" i="189" s="1"/>
  <c r="CL162" i="189"/>
  <c r="Y143" i="189"/>
  <c r="Y137" i="189"/>
  <c r="J143" i="189"/>
  <c r="AC190" i="188"/>
  <c r="AC80" i="188"/>
  <c r="AC202" i="188"/>
  <c r="AC194" i="188"/>
  <c r="AC32" i="188"/>
  <c r="AC85" i="188"/>
  <c r="AC113" i="188"/>
  <c r="AC211" i="188"/>
  <c r="AC171" i="188"/>
  <c r="AC105" i="188"/>
  <c r="AC137" i="188"/>
  <c r="AC169" i="188"/>
  <c r="AC210" i="188"/>
  <c r="AC226" i="188"/>
  <c r="AC135" i="188"/>
  <c r="AC89" i="188"/>
  <c r="AC161" i="188"/>
  <c r="AC40" i="188"/>
  <c r="AC95" i="188"/>
  <c r="AC73" i="188"/>
  <c r="AC155" i="188"/>
  <c r="AC217" i="188"/>
  <c r="AC107" i="188"/>
  <c r="AC79" i="188"/>
  <c r="AC198" i="188"/>
  <c r="AC225" i="188"/>
  <c r="AC183" i="188"/>
  <c r="AC96" i="188"/>
  <c r="AC71" i="188"/>
  <c r="AC101" i="188"/>
  <c r="AC121" i="188"/>
  <c r="AC153" i="188"/>
  <c r="AC94" i="188"/>
  <c r="AC41" i="188"/>
  <c r="AC207" i="188"/>
  <c r="AC103" i="188"/>
  <c r="AC174" i="188"/>
  <c r="AC203" i="188"/>
  <c r="AC131" i="188"/>
  <c r="AC163" i="188"/>
  <c r="AC179" i="188"/>
  <c r="AC177" i="188"/>
  <c r="AC195" i="188"/>
  <c r="AC139" i="188"/>
  <c r="AC123" i="188"/>
  <c r="AC97" i="188"/>
  <c r="AC56" i="188"/>
  <c r="AC187" i="188"/>
  <c r="AC200" i="188"/>
  <c r="AC115" i="188"/>
  <c r="AC147" i="188"/>
  <c r="AC175" i="188"/>
  <c r="AC24" i="188"/>
  <c r="AC199" i="188"/>
  <c r="AC57" i="188"/>
  <c r="AC53" i="188"/>
  <c r="AC68" i="188"/>
  <c r="AC182" i="188"/>
  <c r="AC129" i="188"/>
  <c r="AC44" i="188"/>
  <c r="AC78" i="188"/>
  <c r="AC76" i="188"/>
  <c r="AC218" i="188"/>
  <c r="AC88" i="188"/>
  <c r="AC111" i="188"/>
  <c r="AC143" i="188"/>
  <c r="AC167" i="188"/>
  <c r="AC178" i="188"/>
  <c r="AC206" i="188"/>
  <c r="AC36" i="188"/>
  <c r="AC151" i="188"/>
  <c r="AC64" i="188"/>
  <c r="AC65" i="188"/>
  <c r="AC145" i="188"/>
  <c r="AC186" i="188"/>
  <c r="AC16" i="188"/>
  <c r="AC49" i="188"/>
  <c r="AC159" i="188"/>
  <c r="AC52" i="188"/>
  <c r="AC28" i="188"/>
  <c r="AC221" i="188"/>
  <c r="AC61" i="188"/>
  <c r="AC117" i="188"/>
  <c r="AC92" i="188"/>
  <c r="AC185" i="188"/>
  <c r="AC47" i="188"/>
  <c r="AC55" i="188"/>
  <c r="AC20" i="188"/>
  <c r="AC69" i="188"/>
  <c r="AC77" i="188"/>
  <c r="AC81" i="188"/>
  <c r="AC109" i="188"/>
  <c r="AC141" i="188"/>
  <c r="AC157" i="188"/>
  <c r="AC48" i="188"/>
  <c r="H315" i="188"/>
  <c r="AC119" i="188"/>
  <c r="H314" i="188"/>
  <c r="H309" i="188"/>
  <c r="AC213" i="188"/>
  <c r="AC220" i="188"/>
  <c r="AC87" i="188"/>
  <c r="AC63" i="188"/>
  <c r="AC45" i="188"/>
  <c r="AC127" i="188"/>
  <c r="AC125" i="188"/>
  <c r="AC112" i="188"/>
  <c r="AC144" i="188"/>
  <c r="AC39" i="188"/>
  <c r="I284" i="188"/>
  <c r="AC215" i="188"/>
  <c r="H318" i="188"/>
  <c r="AC223" i="188"/>
  <c r="AC110" i="188"/>
  <c r="AC197" i="188"/>
  <c r="H311" i="188"/>
  <c r="AC133" i="188"/>
  <c r="AC72" i="188"/>
  <c r="AC181" i="188"/>
  <c r="H313" i="188"/>
  <c r="AC128" i="188"/>
  <c r="AC160" i="188"/>
  <c r="AC84" i="188"/>
  <c r="AC149" i="188"/>
  <c r="H317" i="188"/>
  <c r="AC60" i="188"/>
  <c r="AC19" i="188"/>
  <c r="H316" i="188"/>
  <c r="AC154" i="188"/>
  <c r="AC132" i="188"/>
  <c r="AC164" i="188"/>
  <c r="AC91" i="188"/>
  <c r="AC150" i="188"/>
  <c r="AC130" i="188"/>
  <c r="AC165" i="188"/>
  <c r="CP300" i="188"/>
  <c r="I307" i="188"/>
  <c r="N279" i="188"/>
  <c r="I286" i="188" s="1"/>
  <c r="I303" i="188"/>
  <c r="H306" i="188"/>
  <c r="AC100" i="188"/>
  <c r="AC173" i="188"/>
  <c r="I316" i="188"/>
  <c r="AC158" i="188"/>
  <c r="J8" i="188"/>
  <c r="J7" i="188"/>
  <c r="J4" i="188"/>
  <c r="J6" i="188"/>
  <c r="AC104" i="188"/>
  <c r="AC136" i="188"/>
  <c r="AC168" i="188"/>
  <c r="AC31" i="188"/>
  <c r="AC222" i="188"/>
  <c r="AC134" i="188"/>
  <c r="AC124" i="188"/>
  <c r="AC156" i="188"/>
  <c r="AC75" i="188"/>
  <c r="AC122" i="188"/>
  <c r="AC118" i="188"/>
  <c r="AC162" i="188"/>
  <c r="AC51" i="188"/>
  <c r="AC67" i="188"/>
  <c r="AC83" i="188"/>
  <c r="AC224" i="188"/>
  <c r="AC98" i="188"/>
  <c r="U285" i="188"/>
  <c r="J284" i="188" s="1"/>
  <c r="AC114" i="188"/>
  <c r="AC23" i="188"/>
  <c r="AC116" i="188"/>
  <c r="AC148" i="188"/>
  <c r="AC170" i="188"/>
  <c r="H312" i="188"/>
  <c r="AC214" i="188"/>
  <c r="AC59" i="188"/>
  <c r="AC106" i="188"/>
  <c r="AC146" i="188"/>
  <c r="AC189" i="188"/>
  <c r="AC15" i="188"/>
  <c r="I305" i="188"/>
  <c r="AC201" i="188"/>
  <c r="AC142" i="188"/>
  <c r="AC27" i="188"/>
  <c r="AC209" i="188"/>
  <c r="H305" i="188"/>
  <c r="I318" i="188"/>
  <c r="AC126" i="188"/>
  <c r="H308" i="188"/>
  <c r="AC205" i="188"/>
  <c r="I309" i="188"/>
  <c r="AC216" i="188"/>
  <c r="J279" i="188"/>
  <c r="I283" i="188"/>
  <c r="H303" i="188"/>
  <c r="AC120" i="188"/>
  <c r="AC152" i="188"/>
  <c r="AC166" i="188"/>
  <c r="AC193" i="188"/>
  <c r="AC35" i="188"/>
  <c r="AC99" i="188"/>
  <c r="AC108" i="188"/>
  <c r="AC140" i="188"/>
  <c r="I312" i="188"/>
  <c r="H307" i="188"/>
  <c r="AC138" i="188"/>
  <c r="J9" i="188" l="1"/>
  <c r="J283" i="188"/>
  <c r="E304" i="188"/>
  <c r="E310" i="188"/>
  <c r="G165" i="189"/>
  <c r="J9" i="189"/>
  <c r="Y144" i="189"/>
  <c r="R143" i="189" s="1"/>
  <c r="I144" i="189"/>
  <c r="H142" i="189" s="1"/>
  <c r="E165" i="189"/>
  <c r="F160" i="189" s="1"/>
  <c r="E314" i="188"/>
  <c r="E316" i="188"/>
  <c r="E311" i="188"/>
  <c r="E309" i="188"/>
  <c r="E317" i="188"/>
  <c r="E312" i="188"/>
  <c r="E318" i="188"/>
  <c r="E308" i="188"/>
  <c r="E313" i="188"/>
  <c r="E315" i="188"/>
  <c r="H319" i="188"/>
  <c r="AC284" i="188"/>
  <c r="AC279" i="188"/>
  <c r="AC283" i="188"/>
  <c r="E303" i="188"/>
  <c r="J303" i="188" s="1"/>
  <c r="E305" i="188"/>
  <c r="I285" i="188"/>
  <c r="H284" i="188" s="1"/>
  <c r="E307" i="188"/>
  <c r="E306" i="188"/>
  <c r="I319" i="188"/>
  <c r="R56" i="185"/>
  <c r="U56" i="185" s="1"/>
  <c r="P56" i="185"/>
  <c r="O56" i="185"/>
  <c r="N56" i="185"/>
  <c r="M56" i="185"/>
  <c r="L56" i="185"/>
  <c r="K56" i="185"/>
  <c r="R51" i="185"/>
  <c r="U51" i="185" s="1"/>
  <c r="P51" i="185"/>
  <c r="O51" i="185"/>
  <c r="N51" i="185"/>
  <c r="M51" i="185"/>
  <c r="L51" i="185"/>
  <c r="K51" i="185"/>
  <c r="R33" i="185"/>
  <c r="W33" i="185" s="1"/>
  <c r="P33" i="185"/>
  <c r="O33" i="185"/>
  <c r="N33" i="185"/>
  <c r="M33" i="185"/>
  <c r="L33" i="185"/>
  <c r="K33" i="185"/>
  <c r="R36" i="185"/>
  <c r="U36" i="185" s="1"/>
  <c r="P36" i="185"/>
  <c r="O36" i="185"/>
  <c r="N36" i="185"/>
  <c r="M36" i="185"/>
  <c r="L36" i="185"/>
  <c r="K36" i="185"/>
  <c r="K7" i="189" l="1"/>
  <c r="K5" i="189"/>
  <c r="K3" i="189"/>
  <c r="K6" i="189"/>
  <c r="K4" i="189"/>
  <c r="K8" i="189"/>
  <c r="H143" i="189"/>
  <c r="F161" i="189"/>
  <c r="F162" i="189"/>
  <c r="F164" i="189"/>
  <c r="F158" i="189"/>
  <c r="F159" i="189"/>
  <c r="F163" i="189"/>
  <c r="E148" i="189"/>
  <c r="E155" i="189" s="1"/>
  <c r="L7" i="189"/>
  <c r="L6" i="189"/>
  <c r="L4" i="189"/>
  <c r="L5" i="189"/>
  <c r="L8" i="189"/>
  <c r="L3" i="189"/>
  <c r="R142" i="189"/>
  <c r="H283" i="188"/>
  <c r="E319" i="188"/>
  <c r="F306" i="188" s="1"/>
  <c r="AC285" i="188"/>
  <c r="E289" i="188" s="1"/>
  <c r="E296" i="188" s="1"/>
  <c r="I51" i="185"/>
  <c r="I56" i="185"/>
  <c r="Q56" i="185"/>
  <c r="J56" i="185" s="1"/>
  <c r="V56" i="185"/>
  <c r="S56" i="185"/>
  <c r="W56" i="185"/>
  <c r="T56" i="185"/>
  <c r="X56" i="185"/>
  <c r="W51" i="185"/>
  <c r="T51" i="185"/>
  <c r="X51" i="185"/>
  <c r="V51" i="185"/>
  <c r="S51" i="185"/>
  <c r="Q51" i="185"/>
  <c r="J51" i="185" s="1"/>
  <c r="I33" i="185"/>
  <c r="T33" i="185"/>
  <c r="U33" i="185"/>
  <c r="Q33" i="185"/>
  <c r="J33" i="185" s="1"/>
  <c r="X33" i="185"/>
  <c r="V33" i="185"/>
  <c r="S33" i="185"/>
  <c r="V36" i="185"/>
  <c r="S36" i="185"/>
  <c r="T36" i="185"/>
  <c r="X36" i="185"/>
  <c r="W36" i="185"/>
  <c r="I36" i="185"/>
  <c r="Q36" i="185"/>
  <c r="J36" i="185" s="1"/>
  <c r="F165" i="189" l="1"/>
  <c r="K9" i="189"/>
  <c r="L9" i="189"/>
  <c r="V283" i="188"/>
  <c r="F307" i="188"/>
  <c r="V284" i="188"/>
  <c r="F310" i="188"/>
  <c r="F304" i="188"/>
  <c r="F317" i="188"/>
  <c r="F311" i="188"/>
  <c r="F308" i="188"/>
  <c r="F318" i="188"/>
  <c r="F314" i="188"/>
  <c r="F313" i="188"/>
  <c r="F312" i="188"/>
  <c r="F316" i="188"/>
  <c r="F315" i="188"/>
  <c r="F309" i="188"/>
  <c r="F303" i="188"/>
  <c r="F305" i="188"/>
  <c r="Y56" i="185"/>
  <c r="Y51" i="185"/>
  <c r="Y33" i="185"/>
  <c r="Y36" i="185"/>
  <c r="G304" i="188" l="1"/>
  <c r="F319" i="188"/>
  <c r="G303" i="188"/>
  <c r="AD34" i="179"/>
  <c r="E44" i="21" s="1"/>
  <c r="AE34" i="179"/>
  <c r="F44" i="21" s="1"/>
  <c r="AF34" i="179"/>
  <c r="G44" i="21" s="1"/>
  <c r="AG34" i="179"/>
  <c r="H44" i="21" s="1"/>
  <c r="AH34" i="179"/>
  <c r="I44" i="21" s="1"/>
  <c r="AI34" i="179"/>
  <c r="J44" i="21" s="1"/>
  <c r="AJ34" i="179"/>
  <c r="K44" i="21" s="1"/>
  <c r="AK34" i="179"/>
  <c r="L44" i="21" s="1"/>
  <c r="AL34" i="179"/>
  <c r="M44" i="21" s="1"/>
  <c r="AM34" i="179"/>
  <c r="N44" i="21" s="1"/>
  <c r="AN34" i="179"/>
  <c r="O44" i="21" s="1"/>
  <c r="AO34" i="179"/>
  <c r="P44" i="21" s="1"/>
  <c r="AP34" i="179"/>
  <c r="Q44" i="21" s="1"/>
  <c r="AQ34" i="179"/>
  <c r="R44" i="21" s="1"/>
  <c r="AR34" i="179"/>
  <c r="S44" i="21" s="1"/>
  <c r="AS34" i="179"/>
  <c r="T44" i="21" s="1"/>
  <c r="AT34" i="179"/>
  <c r="U44" i="21" s="1"/>
  <c r="AU34" i="179"/>
  <c r="V44" i="21" s="1"/>
  <c r="AV34" i="179"/>
  <c r="W44" i="21" s="1"/>
  <c r="AW34" i="179"/>
  <c r="X44" i="21" s="1"/>
  <c r="AX34" i="179"/>
  <c r="Y44" i="21" s="1"/>
  <c r="AY34" i="179"/>
  <c r="Z44" i="21" s="1"/>
  <c r="AZ34" i="179"/>
  <c r="BA34" i="179"/>
  <c r="BB34" i="179"/>
  <c r="BC34" i="179"/>
  <c r="BD34" i="179"/>
  <c r="BE34" i="179"/>
  <c r="BF34" i="179"/>
  <c r="BG34" i="179"/>
  <c r="BH34" i="179"/>
  <c r="BI34" i="179"/>
  <c r="BJ34" i="179"/>
  <c r="BK34" i="179"/>
  <c r="BL34" i="179"/>
  <c r="BM34" i="179"/>
  <c r="BN34" i="179"/>
  <c r="BO34" i="179"/>
  <c r="BP34" i="179"/>
  <c r="BQ34" i="179"/>
  <c r="BR34" i="179"/>
  <c r="BS34" i="179"/>
  <c r="BT34" i="179"/>
  <c r="BU34" i="179"/>
  <c r="BV34" i="179"/>
  <c r="BW34" i="179"/>
  <c r="BX34" i="179"/>
  <c r="BY34" i="179"/>
  <c r="BZ34" i="179"/>
  <c r="CA34" i="179"/>
  <c r="CB34" i="179"/>
  <c r="CC34" i="179"/>
  <c r="CD34" i="179"/>
  <c r="CE34" i="179"/>
  <c r="CF34" i="179"/>
  <c r="CG34" i="179"/>
  <c r="CH34" i="179"/>
  <c r="CI34" i="179"/>
  <c r="CJ34" i="179"/>
  <c r="CK34" i="179"/>
  <c r="CL34" i="179"/>
  <c r="CM34" i="179"/>
  <c r="AC34" i="179"/>
  <c r="D44" i="21" s="1"/>
  <c r="R68" i="185" l="1"/>
  <c r="T68" i="185" s="1"/>
  <c r="S68" i="185" l="1"/>
  <c r="I68" i="185"/>
  <c r="K65" i="185"/>
  <c r="K66" i="185"/>
  <c r="K67" i="185"/>
  <c r="R16" i="185" l="1"/>
  <c r="U16" i="185" s="1"/>
  <c r="P16" i="185"/>
  <c r="O16" i="185"/>
  <c r="N16" i="185"/>
  <c r="M16" i="185"/>
  <c r="L16" i="185"/>
  <c r="K16" i="185"/>
  <c r="R77" i="185"/>
  <c r="I77" i="185" s="1"/>
  <c r="R78" i="185"/>
  <c r="S78" i="185" s="1"/>
  <c r="R79" i="185"/>
  <c r="I79" i="185" s="1"/>
  <c r="R80" i="185"/>
  <c r="S80" i="185" s="1"/>
  <c r="R81" i="185"/>
  <c r="K123" i="185"/>
  <c r="L123" i="185"/>
  <c r="R123" i="185"/>
  <c r="I123" i="185" s="1"/>
  <c r="K43" i="185"/>
  <c r="L43" i="185"/>
  <c r="M43" i="185"/>
  <c r="N43" i="185"/>
  <c r="O43" i="185"/>
  <c r="P43" i="185"/>
  <c r="R43" i="185"/>
  <c r="I43" i="185" s="1"/>
  <c r="K49" i="185"/>
  <c r="L49" i="185"/>
  <c r="M49" i="185"/>
  <c r="N49" i="185"/>
  <c r="O49" i="185"/>
  <c r="P49" i="185"/>
  <c r="R49" i="185"/>
  <c r="I49" i="185" s="1"/>
  <c r="K77" i="185"/>
  <c r="L77" i="185"/>
  <c r="K78" i="185"/>
  <c r="L78" i="185"/>
  <c r="K79" i="185"/>
  <c r="L79" i="185"/>
  <c r="K80" i="185"/>
  <c r="L80" i="185"/>
  <c r="K63" i="185"/>
  <c r="L63" i="185"/>
  <c r="M63" i="185"/>
  <c r="N63" i="185"/>
  <c r="O63" i="185"/>
  <c r="P63" i="185"/>
  <c r="R63" i="185"/>
  <c r="I63" i="185" s="1"/>
  <c r="K64" i="185"/>
  <c r="L64" i="185"/>
  <c r="M64" i="185"/>
  <c r="N64" i="185"/>
  <c r="O64" i="185"/>
  <c r="P64" i="185"/>
  <c r="R64" i="185"/>
  <c r="I64" i="185" s="1"/>
  <c r="L65" i="185"/>
  <c r="M65" i="185"/>
  <c r="N65" i="185"/>
  <c r="O65" i="185"/>
  <c r="P65" i="185"/>
  <c r="R65" i="185"/>
  <c r="S65" i="185" s="1"/>
  <c r="L66" i="185"/>
  <c r="M66" i="185"/>
  <c r="N66" i="185"/>
  <c r="O66" i="185"/>
  <c r="P66" i="185"/>
  <c r="R66" i="185"/>
  <c r="S66" i="185" s="1"/>
  <c r="R37" i="185"/>
  <c r="U37" i="185" s="1"/>
  <c r="P37" i="185"/>
  <c r="O37" i="185"/>
  <c r="N37" i="185"/>
  <c r="M37" i="185"/>
  <c r="L37" i="185"/>
  <c r="K37" i="185"/>
  <c r="I16" i="185" l="1"/>
  <c r="Q66" i="185"/>
  <c r="J66" i="185" s="1"/>
  <c r="U66" i="185"/>
  <c r="Q65" i="185"/>
  <c r="T16" i="185"/>
  <c r="T80" i="185"/>
  <c r="Y80" i="185" s="1"/>
  <c r="W43" i="185"/>
  <c r="T123" i="185"/>
  <c r="T79" i="185"/>
  <c r="Q16" i="185"/>
  <c r="J16" i="185" s="1"/>
  <c r="S79" i="185"/>
  <c r="S123" i="185"/>
  <c r="Q79" i="185"/>
  <c r="J79" i="185" s="1"/>
  <c r="Q80" i="185"/>
  <c r="J80" i="185" s="1"/>
  <c r="V43" i="185"/>
  <c r="Q123" i="185"/>
  <c r="J123" i="185" s="1"/>
  <c r="V64" i="185"/>
  <c r="W63" i="185"/>
  <c r="Q78" i="185"/>
  <c r="J78" i="185" s="1"/>
  <c r="V49" i="185"/>
  <c r="X43" i="185"/>
  <c r="X16" i="185"/>
  <c r="I66" i="185"/>
  <c r="J65" i="185"/>
  <c r="U64" i="185"/>
  <c r="V63" i="185"/>
  <c r="Q63" i="185"/>
  <c r="J63" i="185" s="1"/>
  <c r="V65" i="185"/>
  <c r="X64" i="185"/>
  <c r="T64" i="185"/>
  <c r="Q64" i="185"/>
  <c r="J64" i="185" s="1"/>
  <c r="U63" i="185"/>
  <c r="W64" i="185"/>
  <c r="S64" i="185"/>
  <c r="X63" i="185"/>
  <c r="T63" i="185"/>
  <c r="Q77" i="185"/>
  <c r="J77" i="185" s="1"/>
  <c r="V16" i="185"/>
  <c r="S16" i="185"/>
  <c r="W16" i="185"/>
  <c r="U49" i="185"/>
  <c r="X49" i="185"/>
  <c r="T49" i="185"/>
  <c r="W49" i="185"/>
  <c r="S49" i="185"/>
  <c r="U43" i="185"/>
  <c r="T43" i="185"/>
  <c r="S43" i="185"/>
  <c r="V66" i="185"/>
  <c r="T78" i="185"/>
  <c r="Y78" i="185" s="1"/>
  <c r="I78" i="185"/>
  <c r="Q49" i="185"/>
  <c r="J49" i="185" s="1"/>
  <c r="Q43" i="185"/>
  <c r="J43" i="185" s="1"/>
  <c r="I80" i="185"/>
  <c r="T77" i="185"/>
  <c r="S77" i="185"/>
  <c r="X66" i="185"/>
  <c r="T66" i="185"/>
  <c r="U65" i="185"/>
  <c r="I65" i="185"/>
  <c r="S63" i="185"/>
  <c r="W66" i="185"/>
  <c r="X65" i="185"/>
  <c r="T65" i="185"/>
  <c r="W65" i="185"/>
  <c r="S37" i="185"/>
  <c r="W37" i="185"/>
  <c r="T37" i="185"/>
  <c r="X37" i="185"/>
  <c r="V37" i="185"/>
  <c r="I37" i="185"/>
  <c r="Q37" i="185"/>
  <c r="J37" i="185" s="1"/>
  <c r="BA34" i="187"/>
  <c r="AB44" i="21" s="1"/>
  <c r="BB34" i="187"/>
  <c r="AC44" i="21" s="1"/>
  <c r="BC34" i="187"/>
  <c r="AD44" i="21" s="1"/>
  <c r="BD34" i="187"/>
  <c r="AE44" i="21" s="1"/>
  <c r="BE34" i="187"/>
  <c r="AF44" i="21" s="1"/>
  <c r="BF34" i="187"/>
  <c r="AG44" i="21" s="1"/>
  <c r="BG34" i="187"/>
  <c r="AH44" i="21" s="1"/>
  <c r="BH34" i="187"/>
  <c r="AI44" i="21" s="1"/>
  <c r="BI34" i="187"/>
  <c r="AJ44" i="21" s="1"/>
  <c r="BJ34" i="187"/>
  <c r="AK44" i="21" s="1"/>
  <c r="BK34" i="187"/>
  <c r="AL44" i="21" s="1"/>
  <c r="BL34" i="187"/>
  <c r="AM44" i="21" s="1"/>
  <c r="BM34" i="187"/>
  <c r="AN44" i="21" s="1"/>
  <c r="BN34" i="187"/>
  <c r="AO44" i="21" s="1"/>
  <c r="BO34" i="187"/>
  <c r="AP44" i="21" s="1"/>
  <c r="BP34" i="187"/>
  <c r="AQ44" i="21" s="1"/>
  <c r="BQ34" i="187"/>
  <c r="AR44" i="21" s="1"/>
  <c r="BR34" i="187"/>
  <c r="AS44" i="21" s="1"/>
  <c r="BS34" i="187"/>
  <c r="AT44" i="21" s="1"/>
  <c r="BT34" i="187"/>
  <c r="AU44" i="21" s="1"/>
  <c r="BU34" i="187"/>
  <c r="AV44" i="21" s="1"/>
  <c r="BV34" i="187"/>
  <c r="AW44" i="21" s="1"/>
  <c r="BW34" i="187"/>
  <c r="AX44" i="21" s="1"/>
  <c r="BX34" i="187"/>
  <c r="AY44" i="21" s="1"/>
  <c r="BY34" i="187"/>
  <c r="AZ44" i="21" s="1"/>
  <c r="BZ34" i="187"/>
  <c r="BA44" i="21" s="1"/>
  <c r="CA34" i="187"/>
  <c r="BB44" i="21" s="1"/>
  <c r="CB34" i="187"/>
  <c r="BC44" i="21" s="1"/>
  <c r="CC34" i="187"/>
  <c r="BD44" i="21" s="1"/>
  <c r="CD34" i="187"/>
  <c r="BE44" i="21" s="1"/>
  <c r="CE34" i="187"/>
  <c r="BF44" i="21" s="1"/>
  <c r="CF34" i="187"/>
  <c r="BG44" i="21" s="1"/>
  <c r="CG34" i="187"/>
  <c r="BH44" i="21" s="1"/>
  <c r="CH34" i="187"/>
  <c r="BI44" i="21" s="1"/>
  <c r="CI34" i="187"/>
  <c r="BJ44" i="21" s="1"/>
  <c r="CJ34" i="187"/>
  <c r="BK44" i="21" s="1"/>
  <c r="CK34" i="187"/>
  <c r="BL44" i="21" s="1"/>
  <c r="CL34" i="187"/>
  <c r="BM44" i="21" s="1"/>
  <c r="CM34" i="187"/>
  <c r="BN44" i="21" s="1"/>
  <c r="AZ34" i="187"/>
  <c r="AA44" i="21" s="1"/>
  <c r="H4" i="171"/>
  <c r="H4" i="187"/>
  <c r="H4" i="179"/>
  <c r="X240" i="171" l="1"/>
  <c r="X229" i="171"/>
  <c r="X235" i="171"/>
  <c r="X249" i="171"/>
  <c r="X244" i="171"/>
  <c r="X233" i="171"/>
  <c r="X231" i="171"/>
  <c r="X247" i="171"/>
  <c r="X237" i="171"/>
  <c r="X238" i="171"/>
  <c r="X245" i="171"/>
  <c r="X239" i="171"/>
  <c r="X243" i="171"/>
  <c r="X242" i="171"/>
  <c r="X241" i="171"/>
  <c r="X230" i="171"/>
  <c r="X236" i="171"/>
  <c r="X232" i="171"/>
  <c r="X248" i="171"/>
  <c r="X228" i="171"/>
  <c r="X234" i="171"/>
  <c r="X227" i="171"/>
  <c r="X246" i="171"/>
  <c r="Y123" i="185"/>
  <c r="X64" i="178"/>
  <c r="X69" i="178"/>
  <c r="X74" i="178"/>
  <c r="X65" i="178"/>
  <c r="X76" i="178"/>
  <c r="X63" i="178"/>
  <c r="X62" i="178"/>
  <c r="X77" i="178"/>
  <c r="X73" i="178"/>
  <c r="X61" i="178"/>
  <c r="X72" i="178"/>
  <c r="X68" i="178"/>
  <c r="X66" i="178"/>
  <c r="X70" i="178"/>
  <c r="X67" i="178"/>
  <c r="X75" i="178"/>
  <c r="X71" i="178"/>
  <c r="AA68" i="186"/>
  <c r="AA66" i="186"/>
  <c r="AA69" i="186"/>
  <c r="AA67" i="186"/>
  <c r="AA65" i="186"/>
  <c r="Y79" i="185"/>
  <c r="Y64" i="185"/>
  <c r="Y49" i="185"/>
  <c r="Y16" i="185"/>
  <c r="Y63" i="185"/>
  <c r="Y77" i="185"/>
  <c r="Y65" i="185"/>
  <c r="Y43" i="185"/>
  <c r="Y37" i="185"/>
  <c r="Y66" i="185"/>
  <c r="L68" i="185"/>
  <c r="K68" i="185"/>
  <c r="R67" i="185"/>
  <c r="S67" i="185" s="1"/>
  <c r="L67" i="185"/>
  <c r="R76" i="185"/>
  <c r="S76" i="185" s="1"/>
  <c r="L76" i="185"/>
  <c r="K76" i="185"/>
  <c r="R75" i="185"/>
  <c r="S75" i="185" s="1"/>
  <c r="L75" i="185"/>
  <c r="K75" i="185"/>
  <c r="R74" i="185"/>
  <c r="S74" i="185" s="1"/>
  <c r="L74" i="185"/>
  <c r="K74" i="185"/>
  <c r="R32" i="185"/>
  <c r="W32" i="185" s="1"/>
  <c r="P32" i="185"/>
  <c r="O32" i="185"/>
  <c r="N32" i="185"/>
  <c r="M32" i="185"/>
  <c r="L32" i="185"/>
  <c r="K32" i="185"/>
  <c r="R31" i="185"/>
  <c r="U31" i="185" s="1"/>
  <c r="P31" i="185"/>
  <c r="O31" i="185"/>
  <c r="N31" i="185"/>
  <c r="M31" i="185"/>
  <c r="L31" i="185"/>
  <c r="K31" i="185"/>
  <c r="R30" i="185"/>
  <c r="W30" i="185" s="1"/>
  <c r="P30" i="185"/>
  <c r="O30" i="185"/>
  <c r="N30" i="185"/>
  <c r="M30" i="185"/>
  <c r="L30" i="185"/>
  <c r="K30" i="185"/>
  <c r="R52" i="185"/>
  <c r="U52" i="185" s="1"/>
  <c r="P52" i="185"/>
  <c r="O52" i="185"/>
  <c r="N52" i="185"/>
  <c r="M52" i="185"/>
  <c r="L52" i="185"/>
  <c r="K52" i="185"/>
  <c r="L69" i="185"/>
  <c r="L70" i="185"/>
  <c r="L71" i="185"/>
  <c r="L72" i="185"/>
  <c r="L73" i="185"/>
  <c r="L81" i="185"/>
  <c r="L82" i="185"/>
  <c r="L83" i="185"/>
  <c r="L84" i="185"/>
  <c r="L85" i="185"/>
  <c r="L86" i="185"/>
  <c r="L87" i="185"/>
  <c r="L88" i="185"/>
  <c r="L89" i="185"/>
  <c r="L90" i="185"/>
  <c r="L91" i="185"/>
  <c r="L92" i="185"/>
  <c r="L93" i="185"/>
  <c r="L94" i="185"/>
  <c r="L95" i="185"/>
  <c r="L96" i="185"/>
  <c r="L97" i="185"/>
  <c r="L98" i="185"/>
  <c r="L99" i="185"/>
  <c r="L100" i="185"/>
  <c r="L101" i="185"/>
  <c r="L102" i="185"/>
  <c r="L103" i="185"/>
  <c r="L104" i="185"/>
  <c r="L105" i="185"/>
  <c r="L106" i="185"/>
  <c r="L107" i="185"/>
  <c r="L108" i="185"/>
  <c r="L109" i="185"/>
  <c r="L110" i="185"/>
  <c r="L111" i="185"/>
  <c r="L112" i="185"/>
  <c r="L113" i="185"/>
  <c r="L114" i="185"/>
  <c r="L115" i="185"/>
  <c r="L116" i="185"/>
  <c r="L117" i="185"/>
  <c r="L118" i="185"/>
  <c r="L119" i="185"/>
  <c r="L120" i="185"/>
  <c r="L121" i="185"/>
  <c r="L122" i="185"/>
  <c r="L124" i="185"/>
  <c r="L125" i="185"/>
  <c r="L126" i="185"/>
  <c r="L127" i="185"/>
  <c r="L128" i="185"/>
  <c r="L129" i="185"/>
  <c r="L130" i="185"/>
  <c r="L131" i="185"/>
  <c r="L132" i="185"/>
  <c r="R109" i="185"/>
  <c r="S109" i="185" s="1"/>
  <c r="K109" i="185"/>
  <c r="R104" i="185"/>
  <c r="S104" i="185" s="1"/>
  <c r="K104" i="185"/>
  <c r="R114" i="185"/>
  <c r="S114" i="185" s="1"/>
  <c r="K114" i="185"/>
  <c r="R128" i="185"/>
  <c r="S128" i="185" s="1"/>
  <c r="K128" i="185"/>
  <c r="R129" i="185"/>
  <c r="I129" i="185" s="1"/>
  <c r="K129" i="185"/>
  <c r="R124" i="185"/>
  <c r="S124" i="185" s="1"/>
  <c r="K124" i="185"/>
  <c r="R120" i="185"/>
  <c r="S120" i="185" s="1"/>
  <c r="K120" i="185"/>
  <c r="R119" i="185"/>
  <c r="I119" i="185" s="1"/>
  <c r="K119" i="185"/>
  <c r="R115" i="185"/>
  <c r="S115" i="185" s="1"/>
  <c r="K115" i="185"/>
  <c r="R113" i="185"/>
  <c r="I113" i="185" s="1"/>
  <c r="K113" i="185"/>
  <c r="R110" i="185"/>
  <c r="S110" i="185" s="1"/>
  <c r="K110" i="185"/>
  <c r="R108" i="185"/>
  <c r="S108" i="185" s="1"/>
  <c r="K108" i="185"/>
  <c r="R103" i="185"/>
  <c r="S103" i="185" s="1"/>
  <c r="K103" i="185"/>
  <c r="R102" i="185"/>
  <c r="S102" i="185" s="1"/>
  <c r="K102" i="185"/>
  <c r="R69" i="185"/>
  <c r="K69" i="185"/>
  <c r="R23" i="185"/>
  <c r="U23" i="185" s="1"/>
  <c r="P23" i="185"/>
  <c r="O23" i="185"/>
  <c r="N23" i="185"/>
  <c r="M23" i="185"/>
  <c r="L23" i="185"/>
  <c r="K23" i="185"/>
  <c r="R98" i="185"/>
  <c r="I98" i="185" s="1"/>
  <c r="K98" i="185"/>
  <c r="R97" i="185"/>
  <c r="I97" i="185" s="1"/>
  <c r="K97" i="185"/>
  <c r="R89" i="185"/>
  <c r="S89" i="185" s="1"/>
  <c r="K89" i="185"/>
  <c r="R55" i="185"/>
  <c r="X55" i="185" s="1"/>
  <c r="P55" i="185"/>
  <c r="O55" i="185"/>
  <c r="N55" i="185"/>
  <c r="M55" i="185"/>
  <c r="L55" i="185"/>
  <c r="K55" i="185"/>
  <c r="R61" i="185"/>
  <c r="U61" i="185" s="1"/>
  <c r="P61" i="185"/>
  <c r="O61" i="185"/>
  <c r="N61" i="185"/>
  <c r="M61" i="185"/>
  <c r="L61" i="185"/>
  <c r="K61" i="185"/>
  <c r="R73" i="185"/>
  <c r="S73" i="185" s="1"/>
  <c r="K73" i="185"/>
  <c r="R83" i="185"/>
  <c r="T83" i="185" s="1"/>
  <c r="K83" i="185"/>
  <c r="R84" i="185"/>
  <c r="S84" i="185" s="1"/>
  <c r="K84" i="185"/>
  <c r="R70" i="185"/>
  <c r="S70" i="185" s="1"/>
  <c r="K70" i="185"/>
  <c r="R38" i="185"/>
  <c r="W38" i="185" s="1"/>
  <c r="P38" i="185"/>
  <c r="O38" i="185"/>
  <c r="N38" i="185"/>
  <c r="M38" i="185"/>
  <c r="L38" i="185"/>
  <c r="K38" i="185"/>
  <c r="R41" i="185"/>
  <c r="W41" i="185" s="1"/>
  <c r="P41" i="185"/>
  <c r="O41" i="185"/>
  <c r="N41" i="185"/>
  <c r="M41" i="185"/>
  <c r="L41" i="185"/>
  <c r="K41" i="185"/>
  <c r="R40" i="185"/>
  <c r="U40" i="185" s="1"/>
  <c r="P40" i="185"/>
  <c r="O40" i="185"/>
  <c r="N40" i="185"/>
  <c r="M40" i="185"/>
  <c r="L40" i="185"/>
  <c r="K40" i="185"/>
  <c r="R29" i="185"/>
  <c r="U29" i="185" s="1"/>
  <c r="P29" i="185"/>
  <c r="O29" i="185"/>
  <c r="N29" i="185"/>
  <c r="M29" i="185"/>
  <c r="L29" i="185"/>
  <c r="K29" i="185"/>
  <c r="Y68" i="185" l="1"/>
  <c r="T69" i="185"/>
  <c r="I69" i="185"/>
  <c r="Q67" i="185"/>
  <c r="J67" i="185" s="1"/>
  <c r="Q109" i="185"/>
  <c r="J109" i="185" s="1"/>
  <c r="Q128" i="185"/>
  <c r="J128" i="185" s="1"/>
  <c r="Q124" i="185"/>
  <c r="J124" i="185" s="1"/>
  <c r="I61" i="185"/>
  <c r="T61" i="185"/>
  <c r="Q108" i="185"/>
  <c r="J108" i="185" s="1"/>
  <c r="Q73" i="185"/>
  <c r="J73" i="185" s="1"/>
  <c r="Q120" i="185"/>
  <c r="J120" i="185" s="1"/>
  <c r="Q76" i="185"/>
  <c r="J76" i="185" s="1"/>
  <c r="I38" i="185"/>
  <c r="Q114" i="185"/>
  <c r="J114" i="185" s="1"/>
  <c r="I83" i="185"/>
  <c r="T38" i="185"/>
  <c r="Q98" i="185"/>
  <c r="J98" i="185" s="1"/>
  <c r="T108" i="185"/>
  <c r="Y108" i="185" s="1"/>
  <c r="T104" i="185"/>
  <c r="Y104" i="185" s="1"/>
  <c r="T76" i="185"/>
  <c r="Y76" i="185" s="1"/>
  <c r="U38" i="185"/>
  <c r="S83" i="185"/>
  <c r="Y83" i="185" s="1"/>
  <c r="X61" i="185"/>
  <c r="S69" i="185"/>
  <c r="T120" i="185"/>
  <c r="Y120" i="185" s="1"/>
  <c r="T84" i="185"/>
  <c r="Y84" i="185" s="1"/>
  <c r="Q113" i="185"/>
  <c r="J113" i="185" s="1"/>
  <c r="T128" i="185"/>
  <c r="Y128" i="185" s="1"/>
  <c r="T124" i="185"/>
  <c r="Y124" i="185" s="1"/>
  <c r="T119" i="185"/>
  <c r="T115" i="185"/>
  <c r="Y115" i="185" s="1"/>
  <c r="T103" i="185"/>
  <c r="Y103" i="185" s="1"/>
  <c r="T75" i="185"/>
  <c r="Y75" i="185" s="1"/>
  <c r="T67" i="185"/>
  <c r="Y67" i="185" s="1"/>
  <c r="I52" i="185"/>
  <c r="T114" i="185"/>
  <c r="Y114" i="185" s="1"/>
  <c r="T110" i="185"/>
  <c r="Y110" i="185" s="1"/>
  <c r="T102" i="185"/>
  <c r="Y102" i="185" s="1"/>
  <c r="T98" i="185"/>
  <c r="T74" i="185"/>
  <c r="Y74" i="185" s="1"/>
  <c r="T70" i="185"/>
  <c r="Y70" i="185" s="1"/>
  <c r="T129" i="185"/>
  <c r="I109" i="185"/>
  <c r="T113" i="185"/>
  <c r="T109" i="185"/>
  <c r="Y109" i="185" s="1"/>
  <c r="T97" i="185"/>
  <c r="T89" i="185"/>
  <c r="Y89" i="185" s="1"/>
  <c r="T73" i="185"/>
  <c r="Y73" i="185" s="1"/>
  <c r="Q129" i="185"/>
  <c r="J129" i="185" s="1"/>
  <c r="Q103" i="185"/>
  <c r="J103" i="185" s="1"/>
  <c r="I67" i="185"/>
  <c r="Q68" i="185"/>
  <c r="J68" i="185" s="1"/>
  <c r="I114" i="185"/>
  <c r="I73" i="185"/>
  <c r="Q89" i="185"/>
  <c r="J89" i="185" s="1"/>
  <c r="I76" i="185"/>
  <c r="Q75" i="185"/>
  <c r="J75" i="185" s="1"/>
  <c r="I74" i="185"/>
  <c r="I75" i="185"/>
  <c r="Q74" i="185"/>
  <c r="J74" i="185" s="1"/>
  <c r="I30" i="185"/>
  <c r="T30" i="185"/>
  <c r="Q84" i="185"/>
  <c r="J84" i="185" s="1"/>
  <c r="U30" i="185"/>
  <c r="Q69" i="185"/>
  <c r="J69" i="185" s="1"/>
  <c r="Q30" i="185"/>
  <c r="J30" i="185" s="1"/>
  <c r="X30" i="185"/>
  <c r="I32" i="185"/>
  <c r="T32" i="185"/>
  <c r="U32" i="185"/>
  <c r="Q32" i="185"/>
  <c r="J32" i="185" s="1"/>
  <c r="X32" i="185"/>
  <c r="V32" i="185"/>
  <c r="S32" i="185"/>
  <c r="V31" i="185"/>
  <c r="W31" i="185"/>
  <c r="T31" i="185"/>
  <c r="X31" i="185"/>
  <c r="S31" i="185"/>
  <c r="I31" i="185"/>
  <c r="Q31" i="185"/>
  <c r="J31" i="185" s="1"/>
  <c r="V30" i="185"/>
  <c r="S30" i="185"/>
  <c r="Q83" i="185"/>
  <c r="J83" i="185" s="1"/>
  <c r="V52" i="185"/>
  <c r="S52" i="185"/>
  <c r="W52" i="185"/>
  <c r="T52" i="185"/>
  <c r="X52" i="185"/>
  <c r="Q52" i="185"/>
  <c r="J52" i="185" s="1"/>
  <c r="I104" i="185"/>
  <c r="Q119" i="185"/>
  <c r="J119" i="185" s="1"/>
  <c r="Q70" i="185"/>
  <c r="J70" i="185" s="1"/>
  <c r="S129" i="185"/>
  <c r="Y129" i="185" s="1"/>
  <c r="I29" i="185"/>
  <c r="Q38" i="185"/>
  <c r="J38" i="185" s="1"/>
  <c r="X38" i="185"/>
  <c r="I84" i="185"/>
  <c r="I55" i="185"/>
  <c r="U55" i="185"/>
  <c r="Q29" i="185"/>
  <c r="J29" i="185" s="1"/>
  <c r="I70" i="185"/>
  <c r="Q104" i="185"/>
  <c r="J104" i="185" s="1"/>
  <c r="I128" i="185"/>
  <c r="I124" i="185"/>
  <c r="S119" i="185"/>
  <c r="Y119" i="185" s="1"/>
  <c r="I120" i="185"/>
  <c r="S113" i="185"/>
  <c r="Y113" i="185" s="1"/>
  <c r="I115" i="185"/>
  <c r="Q115" i="185"/>
  <c r="J115" i="185" s="1"/>
  <c r="I110" i="185"/>
  <c r="I108" i="185"/>
  <c r="Q110" i="185"/>
  <c r="J110" i="185" s="1"/>
  <c r="I103" i="185"/>
  <c r="I102" i="185"/>
  <c r="Q102" i="185"/>
  <c r="J102" i="185" s="1"/>
  <c r="S98" i="185"/>
  <c r="S97" i="185"/>
  <c r="Y97" i="185" s="1"/>
  <c r="V23" i="185"/>
  <c r="W23" i="185"/>
  <c r="T23" i="185"/>
  <c r="X23" i="185"/>
  <c r="S23" i="185"/>
  <c r="I23" i="185"/>
  <c r="Q23" i="185"/>
  <c r="J23" i="185" s="1"/>
  <c r="Q97" i="185"/>
  <c r="J97" i="185" s="1"/>
  <c r="I89" i="185"/>
  <c r="Q61" i="185"/>
  <c r="J61" i="185" s="1"/>
  <c r="Q55" i="185"/>
  <c r="J55" i="185" s="1"/>
  <c r="V55" i="185"/>
  <c r="S55" i="185"/>
  <c r="W55" i="185"/>
  <c r="T55" i="185"/>
  <c r="V61" i="185"/>
  <c r="S61" i="185"/>
  <c r="W61" i="185"/>
  <c r="Q41" i="185"/>
  <c r="J41" i="185" s="1"/>
  <c r="V38" i="185"/>
  <c r="S38" i="185"/>
  <c r="T41" i="185"/>
  <c r="I41" i="185"/>
  <c r="U41" i="185"/>
  <c r="X41" i="185"/>
  <c r="V41" i="185"/>
  <c r="S41" i="185"/>
  <c r="S40" i="185"/>
  <c r="W40" i="185"/>
  <c r="T40" i="185"/>
  <c r="X40" i="185"/>
  <c r="V40" i="185"/>
  <c r="I40" i="185"/>
  <c r="Q40" i="185"/>
  <c r="J40" i="185" s="1"/>
  <c r="V29" i="185"/>
  <c r="S29" i="185"/>
  <c r="W29" i="185"/>
  <c r="T29" i="185"/>
  <c r="X29" i="185"/>
  <c r="Y69" i="185" l="1"/>
  <c r="Y38" i="185"/>
  <c r="Y30" i="185"/>
  <c r="Y61" i="185"/>
  <c r="Y55" i="185"/>
  <c r="Y23" i="185"/>
  <c r="Y31" i="185"/>
  <c r="Y32" i="185"/>
  <c r="Y98" i="185"/>
  <c r="Y40" i="185"/>
  <c r="Y52" i="185"/>
  <c r="Y29" i="185"/>
  <c r="Y41" i="185"/>
  <c r="E37" i="187"/>
  <c r="Z36" i="187"/>
  <c r="Y36" i="187"/>
  <c r="X36" i="187"/>
  <c r="W36" i="187"/>
  <c r="P36" i="187"/>
  <c r="O36" i="187"/>
  <c r="N36" i="187"/>
  <c r="AY34" i="187"/>
  <c r="AX34" i="187"/>
  <c r="AW34" i="187"/>
  <c r="AV34" i="187"/>
  <c r="AU34" i="187"/>
  <c r="AT34" i="187"/>
  <c r="AS34" i="187"/>
  <c r="AR34" i="187"/>
  <c r="AQ34" i="187"/>
  <c r="AP34" i="187"/>
  <c r="AO34" i="187"/>
  <c r="AN34" i="187"/>
  <c r="AM34" i="187"/>
  <c r="AL34" i="187"/>
  <c r="AK34" i="187"/>
  <c r="AJ34" i="187"/>
  <c r="AI34" i="187"/>
  <c r="AH34" i="187"/>
  <c r="AG34" i="187"/>
  <c r="AF34" i="187"/>
  <c r="AE34" i="187"/>
  <c r="AD34" i="187"/>
  <c r="AC34" i="187"/>
  <c r="CM32" i="187"/>
  <c r="CL32" i="187"/>
  <c r="CK32" i="187"/>
  <c r="CJ32" i="187"/>
  <c r="CI32" i="187"/>
  <c r="CH32" i="187"/>
  <c r="CG32" i="187"/>
  <c r="CF32" i="187"/>
  <c r="CE32" i="187"/>
  <c r="CD32" i="187"/>
  <c r="CC32" i="187"/>
  <c r="CB32" i="187"/>
  <c r="CA32" i="187"/>
  <c r="BZ32" i="187"/>
  <c r="BY32" i="187"/>
  <c r="BX32" i="187"/>
  <c r="BW32" i="187"/>
  <c r="BV32" i="187"/>
  <c r="BU32" i="187"/>
  <c r="BT32" i="187"/>
  <c r="BS32" i="187"/>
  <c r="BR32" i="187"/>
  <c r="BQ32" i="187"/>
  <c r="BP32" i="187"/>
  <c r="BO32" i="187"/>
  <c r="BN32" i="187"/>
  <c r="BM32" i="187"/>
  <c r="BL32" i="187"/>
  <c r="BK32" i="187"/>
  <c r="BJ32" i="187"/>
  <c r="BI32" i="187"/>
  <c r="BH32" i="187"/>
  <c r="BG32" i="187"/>
  <c r="BF32" i="187"/>
  <c r="BE32" i="187"/>
  <c r="BD32" i="187"/>
  <c r="BC32" i="187"/>
  <c r="BB32" i="187"/>
  <c r="BA32" i="187"/>
  <c r="AZ32" i="187"/>
  <c r="AY32" i="187"/>
  <c r="AX32" i="187"/>
  <c r="AW32" i="187"/>
  <c r="AV32" i="187"/>
  <c r="AU32" i="187"/>
  <c r="AT32" i="187"/>
  <c r="AS32" i="187"/>
  <c r="AR32" i="187"/>
  <c r="AQ32" i="187"/>
  <c r="AP32" i="187"/>
  <c r="AO32" i="187"/>
  <c r="AN32" i="187"/>
  <c r="AM32" i="187"/>
  <c r="AL32" i="187"/>
  <c r="AK32" i="187"/>
  <c r="AJ32" i="187"/>
  <c r="AI32" i="187"/>
  <c r="AH32" i="187"/>
  <c r="AG32" i="187"/>
  <c r="AF32" i="187"/>
  <c r="AE32" i="187"/>
  <c r="AD32" i="187"/>
  <c r="AC32" i="187"/>
  <c r="V28" i="187"/>
  <c r="R28" i="187"/>
  <c r="Q28" i="187"/>
  <c r="P28" i="187"/>
  <c r="O28" i="187"/>
  <c r="N28" i="187"/>
  <c r="M28" i="187"/>
  <c r="V27" i="187"/>
  <c r="R27" i="187"/>
  <c r="Q27" i="187"/>
  <c r="P27" i="187"/>
  <c r="O27" i="187"/>
  <c r="N27" i="187"/>
  <c r="M27" i="187"/>
  <c r="V26" i="187"/>
  <c r="R26" i="187"/>
  <c r="Q26" i="187"/>
  <c r="P26" i="187"/>
  <c r="O26" i="187"/>
  <c r="N26" i="187"/>
  <c r="M26" i="187"/>
  <c r="V25" i="187"/>
  <c r="R25" i="187"/>
  <c r="Q25" i="187"/>
  <c r="P25" i="187"/>
  <c r="O25" i="187"/>
  <c r="N25" i="187"/>
  <c r="M25" i="187"/>
  <c r="V24" i="187"/>
  <c r="R24" i="187"/>
  <c r="Q24" i="187"/>
  <c r="P24" i="187"/>
  <c r="O24" i="187"/>
  <c r="N24" i="187"/>
  <c r="M24" i="187"/>
  <c r="V23" i="187"/>
  <c r="R23" i="187"/>
  <c r="Q23" i="187"/>
  <c r="P23" i="187"/>
  <c r="O23" i="187"/>
  <c r="N23" i="187"/>
  <c r="M23" i="187"/>
  <c r="V22" i="187"/>
  <c r="R22" i="187"/>
  <c r="Q22" i="187"/>
  <c r="P22" i="187"/>
  <c r="O22" i="187"/>
  <c r="N22" i="187"/>
  <c r="M22" i="187"/>
  <c r="V21" i="187"/>
  <c r="R21" i="187"/>
  <c r="Q21" i="187"/>
  <c r="P21" i="187"/>
  <c r="O21" i="187"/>
  <c r="N21" i="187"/>
  <c r="M21" i="187"/>
  <c r="V20" i="187"/>
  <c r="R20" i="187"/>
  <c r="Q20" i="187"/>
  <c r="P20" i="187"/>
  <c r="O20" i="187"/>
  <c r="N20" i="187"/>
  <c r="M20" i="187"/>
  <c r="V19" i="187"/>
  <c r="R19" i="187"/>
  <c r="Q19" i="187"/>
  <c r="P19" i="187"/>
  <c r="O19" i="187"/>
  <c r="N19" i="187"/>
  <c r="M19" i="187"/>
  <c r="V18" i="187"/>
  <c r="R18" i="187"/>
  <c r="Q18" i="187"/>
  <c r="P18" i="187"/>
  <c r="O18" i="187"/>
  <c r="N18" i="187"/>
  <c r="M18" i="187"/>
  <c r="V17" i="187"/>
  <c r="R17" i="187"/>
  <c r="Q17" i="187"/>
  <c r="P17" i="187"/>
  <c r="O17" i="187"/>
  <c r="N17" i="187"/>
  <c r="M17" i="187"/>
  <c r="V16" i="187"/>
  <c r="R16" i="187"/>
  <c r="Q16" i="187"/>
  <c r="P16" i="187"/>
  <c r="O16" i="187"/>
  <c r="N16" i="187"/>
  <c r="M16" i="187"/>
  <c r="V15" i="187"/>
  <c r="R15" i="187"/>
  <c r="Q15" i="187"/>
  <c r="P15" i="187"/>
  <c r="O15" i="187"/>
  <c r="N15" i="187"/>
  <c r="M15" i="187"/>
  <c r="X14" i="187"/>
  <c r="W14" i="187"/>
  <c r="V14" i="187"/>
  <c r="P14" i="187"/>
  <c r="O14" i="187"/>
  <c r="N14" i="187"/>
  <c r="H13" i="187"/>
  <c r="AA8" i="187"/>
  <c r="H8" i="187"/>
  <c r="Z26" i="187" s="1"/>
  <c r="F8" i="187"/>
  <c r="R36" i="187" s="1"/>
  <c r="H7" i="187"/>
  <c r="Y15" i="187" s="1"/>
  <c r="F7" i="187"/>
  <c r="Q36" i="187" s="1"/>
  <c r="AA6" i="187"/>
  <c r="H6" i="187"/>
  <c r="X19" i="187" s="1"/>
  <c r="AA5" i="187"/>
  <c r="H5" i="187"/>
  <c r="W28" i="187" s="1"/>
  <c r="AA4" i="187"/>
  <c r="AA3" i="187"/>
  <c r="H3" i="187"/>
  <c r="F3" i="187"/>
  <c r="S109" i="186"/>
  <c r="AC109" i="186" s="1"/>
  <c r="R109" i="186"/>
  <c r="AB109" i="186" s="1"/>
  <c r="Q109" i="186"/>
  <c r="AA109" i="186" s="1"/>
  <c r="V64" i="186"/>
  <c r="U64" i="186"/>
  <c r="T64" i="186"/>
  <c r="S64" i="186"/>
  <c r="Q64" i="186"/>
  <c r="L64" i="186" s="1"/>
  <c r="J64" i="186" s="1"/>
  <c r="AA63" i="186"/>
  <c r="V63" i="186"/>
  <c r="U63" i="186"/>
  <c r="T63" i="186"/>
  <c r="S63" i="186"/>
  <c r="Q63" i="186"/>
  <c r="L63" i="186" s="1"/>
  <c r="J63" i="186" s="1"/>
  <c r="V62" i="186"/>
  <c r="U62" i="186"/>
  <c r="T62" i="186"/>
  <c r="S62" i="186"/>
  <c r="Q62" i="186"/>
  <c r="L62" i="186" s="1"/>
  <c r="J62" i="186" s="1"/>
  <c r="V61" i="186"/>
  <c r="U61" i="186"/>
  <c r="T61" i="186"/>
  <c r="S61" i="186"/>
  <c r="Q61" i="186"/>
  <c r="L61" i="186" s="1"/>
  <c r="J61" i="186" s="1"/>
  <c r="V60" i="186"/>
  <c r="U60" i="186"/>
  <c r="T60" i="186"/>
  <c r="S60" i="186"/>
  <c r="Q60" i="186"/>
  <c r="L60" i="186" s="1"/>
  <c r="J60" i="186" s="1"/>
  <c r="V59" i="186"/>
  <c r="U59" i="186"/>
  <c r="T59" i="186"/>
  <c r="S59" i="186"/>
  <c r="Q59" i="186"/>
  <c r="L59" i="186" s="1"/>
  <c r="J59" i="186" s="1"/>
  <c r="V58" i="186"/>
  <c r="U58" i="186"/>
  <c r="T58" i="186"/>
  <c r="S58" i="186"/>
  <c r="Q58" i="186"/>
  <c r="L58" i="186" s="1"/>
  <c r="J58" i="186" s="1"/>
  <c r="V57" i="186"/>
  <c r="U57" i="186"/>
  <c r="T57" i="186"/>
  <c r="S57" i="186"/>
  <c r="Q57" i="186"/>
  <c r="L57" i="186" s="1"/>
  <c r="P57" i="186"/>
  <c r="K57" i="186" s="1"/>
  <c r="AA56" i="186"/>
  <c r="V56" i="186"/>
  <c r="U56" i="186"/>
  <c r="T56" i="186"/>
  <c r="S56" i="186"/>
  <c r="Q56" i="186"/>
  <c r="L56" i="186" s="1"/>
  <c r="P56" i="186"/>
  <c r="K56" i="186" s="1"/>
  <c r="V55" i="186"/>
  <c r="U55" i="186"/>
  <c r="T55" i="186"/>
  <c r="S55" i="186"/>
  <c r="Q55" i="186"/>
  <c r="L55" i="186" s="1"/>
  <c r="P55" i="186"/>
  <c r="K55" i="186" s="1"/>
  <c r="V54" i="186"/>
  <c r="U54" i="186"/>
  <c r="T54" i="186"/>
  <c r="S54" i="186"/>
  <c r="Q54" i="186"/>
  <c r="L54" i="186" s="1"/>
  <c r="P54" i="186"/>
  <c r="K54" i="186" s="1"/>
  <c r="AA53" i="186"/>
  <c r="V53" i="186"/>
  <c r="U53" i="186"/>
  <c r="T53" i="186"/>
  <c r="S53" i="186"/>
  <c r="Q53" i="186"/>
  <c r="L53" i="186" s="1"/>
  <c r="P53" i="186"/>
  <c r="K53" i="186" s="1"/>
  <c r="AA52" i="186"/>
  <c r="V52" i="186"/>
  <c r="U52" i="186"/>
  <c r="T52" i="186"/>
  <c r="S52" i="186"/>
  <c r="Q52" i="186"/>
  <c r="L52" i="186" s="1"/>
  <c r="P52" i="186"/>
  <c r="K52" i="186" s="1"/>
  <c r="V51" i="186"/>
  <c r="U51" i="186"/>
  <c r="T51" i="186"/>
  <c r="S51" i="186"/>
  <c r="Q51" i="186"/>
  <c r="L51" i="186" s="1"/>
  <c r="P51" i="186"/>
  <c r="K51" i="186" s="1"/>
  <c r="AA50" i="186"/>
  <c r="V50" i="186"/>
  <c r="U50" i="186"/>
  <c r="T50" i="186"/>
  <c r="S50" i="186"/>
  <c r="Q50" i="186"/>
  <c r="L50" i="186" s="1"/>
  <c r="P50" i="186"/>
  <c r="K50" i="186" s="1"/>
  <c r="V49" i="186"/>
  <c r="U49" i="186"/>
  <c r="T49" i="186"/>
  <c r="S49" i="186"/>
  <c r="Q49" i="186"/>
  <c r="L49" i="186" s="1"/>
  <c r="P49" i="186"/>
  <c r="K49" i="186" s="1"/>
  <c r="V48" i="186"/>
  <c r="U48" i="186"/>
  <c r="T48" i="186"/>
  <c r="S48" i="186"/>
  <c r="Q48" i="186"/>
  <c r="L48" i="186" s="1"/>
  <c r="P48" i="186"/>
  <c r="K48" i="186" s="1"/>
  <c r="V47" i="186"/>
  <c r="U47" i="186"/>
  <c r="T47" i="186"/>
  <c r="S47" i="186"/>
  <c r="Q47" i="186"/>
  <c r="L47" i="186" s="1"/>
  <c r="P47" i="186"/>
  <c r="K47" i="186" s="1"/>
  <c r="AA46" i="186"/>
  <c r="V46" i="186"/>
  <c r="U46" i="186"/>
  <c r="T46" i="186"/>
  <c r="S46" i="186"/>
  <c r="Q46" i="186"/>
  <c r="L46" i="186" s="1"/>
  <c r="P46" i="186"/>
  <c r="K46" i="186" s="1"/>
  <c r="AA45" i="186"/>
  <c r="V45" i="186"/>
  <c r="U45" i="186"/>
  <c r="T45" i="186"/>
  <c r="S45" i="186"/>
  <c r="Q45" i="186"/>
  <c r="L45" i="186" s="1"/>
  <c r="P45" i="186"/>
  <c r="K45" i="186" s="1"/>
  <c r="V44" i="186"/>
  <c r="U44" i="186"/>
  <c r="T44" i="186"/>
  <c r="S44" i="186"/>
  <c r="Q44" i="186"/>
  <c r="L44" i="186" s="1"/>
  <c r="P44" i="186"/>
  <c r="K44" i="186" s="1"/>
  <c r="V43" i="186"/>
  <c r="U43" i="186"/>
  <c r="T43" i="186"/>
  <c r="S43" i="186"/>
  <c r="Q43" i="186"/>
  <c r="L43" i="186" s="1"/>
  <c r="P43" i="186"/>
  <c r="K43" i="186" s="1"/>
  <c r="AA42" i="186"/>
  <c r="V42" i="186"/>
  <c r="U42" i="186"/>
  <c r="T42" i="186"/>
  <c r="S42" i="186"/>
  <c r="Q42" i="186"/>
  <c r="L42" i="186" s="1"/>
  <c r="P42" i="186"/>
  <c r="K42" i="186" s="1"/>
  <c r="V41" i="186"/>
  <c r="U41" i="186"/>
  <c r="T41" i="186"/>
  <c r="S41" i="186"/>
  <c r="Q41" i="186"/>
  <c r="L41" i="186" s="1"/>
  <c r="P41" i="186"/>
  <c r="K41" i="186" s="1"/>
  <c r="V40" i="186"/>
  <c r="U40" i="186"/>
  <c r="T40" i="186"/>
  <c r="S40" i="186"/>
  <c r="Q40" i="186"/>
  <c r="L40" i="186" s="1"/>
  <c r="P40" i="186"/>
  <c r="K40" i="186" s="1"/>
  <c r="V39" i="186"/>
  <c r="U39" i="186"/>
  <c r="T39" i="186"/>
  <c r="S39" i="186"/>
  <c r="Q39" i="186"/>
  <c r="L39" i="186" s="1"/>
  <c r="P39" i="186"/>
  <c r="K39" i="186" s="1"/>
  <c r="AA38" i="186"/>
  <c r="V38" i="186"/>
  <c r="U38" i="186"/>
  <c r="T38" i="186"/>
  <c r="S38" i="186"/>
  <c r="Q38" i="186"/>
  <c r="L38" i="186" s="1"/>
  <c r="P38" i="186"/>
  <c r="K38" i="186" s="1"/>
  <c r="V37" i="186"/>
  <c r="U37" i="186"/>
  <c r="T37" i="186"/>
  <c r="S37" i="186"/>
  <c r="Q37" i="186"/>
  <c r="L37" i="186" s="1"/>
  <c r="P37" i="186"/>
  <c r="K37" i="186" s="1"/>
  <c r="V36" i="186"/>
  <c r="U36" i="186"/>
  <c r="T36" i="186"/>
  <c r="S36" i="186"/>
  <c r="Q36" i="186"/>
  <c r="L36" i="186" s="1"/>
  <c r="P36" i="186"/>
  <c r="K36" i="186" s="1"/>
  <c r="V35" i="186"/>
  <c r="U35" i="186"/>
  <c r="T35" i="186"/>
  <c r="S35" i="186"/>
  <c r="Q35" i="186"/>
  <c r="L35" i="186" s="1"/>
  <c r="P35" i="186"/>
  <c r="K35" i="186" s="1"/>
  <c r="AA34" i="186"/>
  <c r="V34" i="186"/>
  <c r="U34" i="186"/>
  <c r="T34" i="186"/>
  <c r="S34" i="186"/>
  <c r="Q34" i="186"/>
  <c r="L34" i="186" s="1"/>
  <c r="P34" i="186"/>
  <c r="K34" i="186" s="1"/>
  <c r="V33" i="186"/>
  <c r="U33" i="186"/>
  <c r="T33" i="186"/>
  <c r="S33" i="186"/>
  <c r="Q33" i="186"/>
  <c r="L33" i="186" s="1"/>
  <c r="P33" i="186"/>
  <c r="K33" i="186" s="1"/>
  <c r="V32" i="186"/>
  <c r="U32" i="186"/>
  <c r="T32" i="186"/>
  <c r="S32" i="186"/>
  <c r="Q32" i="186"/>
  <c r="L32" i="186" s="1"/>
  <c r="P32" i="186"/>
  <c r="K32" i="186" s="1"/>
  <c r="V31" i="186"/>
  <c r="U31" i="186"/>
  <c r="T31" i="186"/>
  <c r="S31" i="186"/>
  <c r="Q31" i="186"/>
  <c r="L31" i="186" s="1"/>
  <c r="P31" i="186"/>
  <c r="K31" i="186" s="1"/>
  <c r="AA30" i="186"/>
  <c r="V30" i="186"/>
  <c r="U30" i="186"/>
  <c r="T30" i="186"/>
  <c r="S30" i="186"/>
  <c r="Q30" i="186"/>
  <c r="L30" i="186" s="1"/>
  <c r="P30" i="186"/>
  <c r="K30" i="186" s="1"/>
  <c r="V29" i="186"/>
  <c r="U29" i="186"/>
  <c r="T29" i="186"/>
  <c r="S29" i="186"/>
  <c r="Q29" i="186"/>
  <c r="L29" i="186" s="1"/>
  <c r="P29" i="186"/>
  <c r="K29" i="186" s="1"/>
  <c r="V28" i="186"/>
  <c r="U28" i="186"/>
  <c r="T28" i="186"/>
  <c r="S28" i="186"/>
  <c r="Q28" i="186"/>
  <c r="L28" i="186" s="1"/>
  <c r="P28" i="186"/>
  <c r="K28" i="186" s="1"/>
  <c r="AA27" i="186"/>
  <c r="V27" i="186"/>
  <c r="U27" i="186"/>
  <c r="T27" i="186"/>
  <c r="S27" i="186"/>
  <c r="Q27" i="186"/>
  <c r="L27" i="186" s="1"/>
  <c r="P27" i="186"/>
  <c r="K27" i="186" s="1"/>
  <c r="AA26" i="186"/>
  <c r="V26" i="186"/>
  <c r="U26" i="186"/>
  <c r="T26" i="186"/>
  <c r="S26" i="186"/>
  <c r="Q26" i="186"/>
  <c r="L26" i="186" s="1"/>
  <c r="P26" i="186"/>
  <c r="K26" i="186" s="1"/>
  <c r="AA25" i="186"/>
  <c r="V25" i="186"/>
  <c r="U25" i="186"/>
  <c r="T25" i="186"/>
  <c r="S25" i="186"/>
  <c r="Q25" i="186"/>
  <c r="L25" i="186" s="1"/>
  <c r="P25" i="186"/>
  <c r="K25" i="186" s="1"/>
  <c r="V24" i="186"/>
  <c r="U24" i="186"/>
  <c r="T24" i="186"/>
  <c r="S24" i="186"/>
  <c r="Q24" i="186"/>
  <c r="L24" i="186" s="1"/>
  <c r="P24" i="186"/>
  <c r="K24" i="186" s="1"/>
  <c r="AA23" i="186"/>
  <c r="V23" i="186"/>
  <c r="U23" i="186"/>
  <c r="T23" i="186"/>
  <c r="S23" i="186"/>
  <c r="Q23" i="186"/>
  <c r="L23" i="186" s="1"/>
  <c r="P23" i="186"/>
  <c r="K23" i="186" s="1"/>
  <c r="V22" i="186"/>
  <c r="U22" i="186"/>
  <c r="T22" i="186"/>
  <c r="S22" i="186"/>
  <c r="Q22" i="186"/>
  <c r="L22" i="186" s="1"/>
  <c r="P22" i="186"/>
  <c r="K22" i="186" s="1"/>
  <c r="V21" i="186"/>
  <c r="U21" i="186"/>
  <c r="T21" i="186"/>
  <c r="S21" i="186"/>
  <c r="Q21" i="186"/>
  <c r="L21" i="186" s="1"/>
  <c r="P21" i="186"/>
  <c r="K21" i="186" s="1"/>
  <c r="V20" i="186"/>
  <c r="U20" i="186"/>
  <c r="T20" i="186"/>
  <c r="S20" i="186"/>
  <c r="Q20" i="186"/>
  <c r="L20" i="186" s="1"/>
  <c r="P20" i="186"/>
  <c r="K20" i="186" s="1"/>
  <c r="V19" i="186"/>
  <c r="U19" i="186"/>
  <c r="T19" i="186"/>
  <c r="S19" i="186"/>
  <c r="Q19" i="186"/>
  <c r="L19" i="186" s="1"/>
  <c r="P19" i="186"/>
  <c r="K19" i="186" s="1"/>
  <c r="V18" i="186"/>
  <c r="U18" i="186"/>
  <c r="T18" i="186"/>
  <c r="S18" i="186"/>
  <c r="Q18" i="186"/>
  <c r="L18" i="186" s="1"/>
  <c r="P18" i="186"/>
  <c r="K18" i="186" s="1"/>
  <c r="AA17" i="186"/>
  <c r="V17" i="186"/>
  <c r="U17" i="186"/>
  <c r="T17" i="186"/>
  <c r="S17" i="186"/>
  <c r="Q17" i="186"/>
  <c r="L17" i="186" s="1"/>
  <c r="P17" i="186"/>
  <c r="K17" i="186" s="1"/>
  <c r="V16" i="186"/>
  <c r="U16" i="186"/>
  <c r="T16" i="186"/>
  <c r="S16" i="186"/>
  <c r="Q16" i="186"/>
  <c r="L16" i="186" s="1"/>
  <c r="P16" i="186"/>
  <c r="K16" i="186" s="1"/>
  <c r="V15" i="186"/>
  <c r="U15" i="186"/>
  <c r="T15" i="186"/>
  <c r="S15" i="186"/>
  <c r="Q15" i="186"/>
  <c r="L15" i="186" s="1"/>
  <c r="P15" i="186"/>
  <c r="K15" i="186" s="1"/>
  <c r="V14" i="186"/>
  <c r="U14" i="186"/>
  <c r="T14" i="186"/>
  <c r="S14" i="186"/>
  <c r="Q14" i="186"/>
  <c r="L14" i="186" s="1"/>
  <c r="P14" i="186"/>
  <c r="K14" i="186" s="1"/>
  <c r="AA13" i="186"/>
  <c r="V13" i="186"/>
  <c r="U13" i="186"/>
  <c r="T13" i="186"/>
  <c r="S13" i="186"/>
  <c r="Q13" i="186"/>
  <c r="L13" i="186" s="1"/>
  <c r="P13" i="186"/>
  <c r="K13" i="186" s="1"/>
  <c r="V12" i="186"/>
  <c r="U12" i="186"/>
  <c r="T12" i="186"/>
  <c r="S12" i="186"/>
  <c r="R12" i="186"/>
  <c r="M12" i="186" s="1"/>
  <c r="Q12" i="186"/>
  <c r="L12" i="186" s="1"/>
  <c r="P12" i="186"/>
  <c r="K12" i="186" s="1"/>
  <c r="AC11" i="186"/>
  <c r="AB11" i="186"/>
  <c r="S11" i="186"/>
  <c r="R11" i="186"/>
  <c r="Q11" i="186"/>
  <c r="H10" i="186"/>
  <c r="J8" i="186"/>
  <c r="F8" i="186"/>
  <c r="D8" i="186"/>
  <c r="V109" i="186" s="1"/>
  <c r="AF109" i="186" s="1"/>
  <c r="F7" i="186"/>
  <c r="D7" i="186"/>
  <c r="U109" i="186" s="1"/>
  <c r="AE109" i="186" s="1"/>
  <c r="F6" i="186"/>
  <c r="D6" i="186"/>
  <c r="T109" i="186" s="1"/>
  <c r="AD109" i="186" s="1"/>
  <c r="X5" i="186"/>
  <c r="F5" i="186"/>
  <c r="X4" i="186"/>
  <c r="X3" i="186"/>
  <c r="X2" i="186"/>
  <c r="F2" i="186"/>
  <c r="D2" i="186"/>
  <c r="P109" i="186" s="1"/>
  <c r="Z109" i="186" s="1"/>
  <c r="AC70" i="186" l="1"/>
  <c r="AC76" i="186"/>
  <c r="AC74" i="186"/>
  <c r="AC75" i="186"/>
  <c r="AC73" i="186"/>
  <c r="AC71" i="186"/>
  <c r="AC72" i="186"/>
  <c r="AC77" i="186"/>
  <c r="AE70" i="186"/>
  <c r="AE77" i="186"/>
  <c r="AE73" i="186"/>
  <c r="AE75" i="186"/>
  <c r="AE76" i="186"/>
  <c r="AE74" i="186"/>
  <c r="AE71" i="186"/>
  <c r="AE72" i="186"/>
  <c r="J25" i="186"/>
  <c r="J40" i="186"/>
  <c r="J42" i="186"/>
  <c r="J52" i="186"/>
  <c r="J55" i="186"/>
  <c r="Z76" i="186"/>
  <c r="Z71" i="186"/>
  <c r="Z72" i="186"/>
  <c r="Z77" i="186"/>
  <c r="Z73" i="186"/>
  <c r="Z74" i="186"/>
  <c r="Z75" i="186"/>
  <c r="AG75" i="186" s="1"/>
  <c r="AD70" i="186"/>
  <c r="AD75" i="186"/>
  <c r="AD71" i="186"/>
  <c r="AD72" i="186"/>
  <c r="AD74" i="186"/>
  <c r="AD77" i="186"/>
  <c r="AD73" i="186"/>
  <c r="AD76" i="186"/>
  <c r="AF70" i="186"/>
  <c r="AF75" i="186"/>
  <c r="AF77" i="186"/>
  <c r="AF72" i="186"/>
  <c r="AF73" i="186"/>
  <c r="AF76" i="186"/>
  <c r="AF74" i="186"/>
  <c r="AF71" i="186"/>
  <c r="J18" i="186"/>
  <c r="J20" i="186"/>
  <c r="J35" i="186"/>
  <c r="J22" i="186"/>
  <c r="J54" i="186"/>
  <c r="J56" i="186"/>
  <c r="Z70" i="186"/>
  <c r="AG70" i="186" s="1"/>
  <c r="Z30" i="186"/>
  <c r="J28" i="186"/>
  <c r="J33" i="186"/>
  <c r="J57" i="186"/>
  <c r="J16" i="186"/>
  <c r="J31" i="186"/>
  <c r="J30" i="186"/>
  <c r="J37" i="186"/>
  <c r="J44" i="186"/>
  <c r="J47" i="186"/>
  <c r="J49" i="186"/>
  <c r="J15" i="186"/>
  <c r="J17" i="186"/>
  <c r="J24" i="186"/>
  <c r="J27" i="186"/>
  <c r="J32" i="186"/>
  <c r="J34" i="186"/>
  <c r="J39" i="186"/>
  <c r="J41" i="186"/>
  <c r="J46" i="186"/>
  <c r="J51" i="186"/>
  <c r="J19" i="186"/>
  <c r="J21" i="186"/>
  <c r="J23" i="186"/>
  <c r="J26" i="186"/>
  <c r="J29" i="186"/>
  <c r="J36" i="186"/>
  <c r="J38" i="186"/>
  <c r="J43" i="186"/>
  <c r="J45" i="186"/>
  <c r="J48" i="186"/>
  <c r="J50" i="186"/>
  <c r="J53" i="186"/>
  <c r="W63" i="186"/>
  <c r="W58" i="186"/>
  <c r="O58" i="186" s="1"/>
  <c r="W60" i="186"/>
  <c r="W61" i="186"/>
  <c r="W64" i="186"/>
  <c r="W59" i="186"/>
  <c r="W62" i="186"/>
  <c r="J13" i="186"/>
  <c r="J14" i="186"/>
  <c r="J12" i="186"/>
  <c r="AE17" i="186"/>
  <c r="AE69" i="186"/>
  <c r="AE65" i="186"/>
  <c r="AE68" i="186"/>
  <c r="AE66" i="186"/>
  <c r="AE67" i="186"/>
  <c r="AC68" i="186"/>
  <c r="AC65" i="186"/>
  <c r="AC69" i="186"/>
  <c r="AC66" i="186"/>
  <c r="AC67" i="186"/>
  <c r="AD66" i="186"/>
  <c r="AD69" i="186"/>
  <c r="AD65" i="186"/>
  <c r="AD68" i="186"/>
  <c r="AD67" i="186"/>
  <c r="AF17" i="186"/>
  <c r="AF65" i="186"/>
  <c r="AF69" i="186"/>
  <c r="AF66" i="186"/>
  <c r="AF68" i="186"/>
  <c r="AF67" i="186"/>
  <c r="P102" i="186"/>
  <c r="Q102" i="186"/>
  <c r="R102" i="186"/>
  <c r="AB67" i="186"/>
  <c r="AB66" i="186"/>
  <c r="AB69" i="186"/>
  <c r="AB65" i="186"/>
  <c r="AB68" i="186"/>
  <c r="Z69" i="186"/>
  <c r="Z67" i="186"/>
  <c r="Z65" i="186"/>
  <c r="Z68" i="186"/>
  <c r="Z66" i="186"/>
  <c r="U22" i="187"/>
  <c r="U26" i="187"/>
  <c r="U17" i="187"/>
  <c r="U15" i="187"/>
  <c r="U23" i="187"/>
  <c r="U27" i="187"/>
  <c r="U21" i="187"/>
  <c r="U16" i="187"/>
  <c r="U24" i="187"/>
  <c r="U28" i="187"/>
  <c r="U25" i="187"/>
  <c r="T11" i="186"/>
  <c r="AE11" i="186"/>
  <c r="AW105" i="186"/>
  <c r="X15" i="187"/>
  <c r="Y23" i="187"/>
  <c r="V110" i="186"/>
  <c r="T115" i="186"/>
  <c r="Q114" i="186"/>
  <c r="AF18" i="186"/>
  <c r="AD19" i="186"/>
  <c r="AD20" i="186"/>
  <c r="AD21" i="186"/>
  <c r="AF22" i="186"/>
  <c r="AF24" i="186"/>
  <c r="AF28" i="186"/>
  <c r="AD33" i="186"/>
  <c r="AD37" i="186"/>
  <c r="AD41" i="186"/>
  <c r="AD49" i="186"/>
  <c r="X24" i="187"/>
  <c r="AZ38" i="187"/>
  <c r="AA14" i="21" s="1"/>
  <c r="BD38" i="187"/>
  <c r="AE14" i="21" s="1"/>
  <c r="BH38" i="187"/>
  <c r="AI14" i="21" s="1"/>
  <c r="BL38" i="187"/>
  <c r="AM14" i="21" s="1"/>
  <c r="BP38" i="187"/>
  <c r="AQ14" i="21" s="1"/>
  <c r="BT38" i="187"/>
  <c r="AU14" i="21" s="1"/>
  <c r="BX38" i="187"/>
  <c r="AY14" i="21" s="1"/>
  <c r="CB38" i="187"/>
  <c r="BC14" i="21" s="1"/>
  <c r="CF38" i="187"/>
  <c r="BG14" i="21" s="1"/>
  <c r="CJ38" i="187"/>
  <c r="BK14" i="21" s="1"/>
  <c r="AZ39" i="187"/>
  <c r="AA15" i="21" s="1"/>
  <c r="BD39" i="187"/>
  <c r="AE15" i="21" s="1"/>
  <c r="BH39" i="187"/>
  <c r="AI15" i="21" s="1"/>
  <c r="BL39" i="187"/>
  <c r="AM15" i="21" s="1"/>
  <c r="BP39" i="187"/>
  <c r="AQ15" i="21" s="1"/>
  <c r="BT39" i="187"/>
  <c r="AU15" i="21" s="1"/>
  <c r="BX39" i="187"/>
  <c r="AY15" i="21" s="1"/>
  <c r="CB39" i="187"/>
  <c r="BC15" i="21" s="1"/>
  <c r="CF39" i="187"/>
  <c r="BG15" i="21" s="1"/>
  <c r="CJ39" i="187"/>
  <c r="BK15" i="21" s="1"/>
  <c r="AZ40" i="187"/>
  <c r="AA16" i="21" s="1"/>
  <c r="BD40" i="187"/>
  <c r="AE16" i="21" s="1"/>
  <c r="BH40" i="187"/>
  <c r="AI16" i="21" s="1"/>
  <c r="BL40" i="187"/>
  <c r="AM16" i="21" s="1"/>
  <c r="BP40" i="187"/>
  <c r="AQ16" i="21" s="1"/>
  <c r="BT40" i="187"/>
  <c r="AU16" i="21" s="1"/>
  <c r="BX40" i="187"/>
  <c r="AY16" i="21" s="1"/>
  <c r="CB40" i="187"/>
  <c r="BC16" i="21" s="1"/>
  <c r="CF40" i="187"/>
  <c r="BG16" i="21" s="1"/>
  <c r="CJ40" i="187"/>
  <c r="BK16" i="21" s="1"/>
  <c r="BA37" i="187"/>
  <c r="AB13" i="21" s="1"/>
  <c r="BE37" i="187"/>
  <c r="AF13" i="21" s="1"/>
  <c r="BI37" i="187"/>
  <c r="AJ13" i="21" s="1"/>
  <c r="BM37" i="187"/>
  <c r="AN13" i="21" s="1"/>
  <c r="BQ37" i="187"/>
  <c r="AR13" i="21" s="1"/>
  <c r="BU37" i="187"/>
  <c r="AV13" i="21" s="1"/>
  <c r="BY37" i="187"/>
  <c r="AZ13" i="21" s="1"/>
  <c r="CC37" i="187"/>
  <c r="BD13" i="21" s="1"/>
  <c r="CG37" i="187"/>
  <c r="BH13" i="21" s="1"/>
  <c r="CK37" i="187"/>
  <c r="BL13" i="21" s="1"/>
  <c r="BF38" i="187"/>
  <c r="AG14" i="21" s="1"/>
  <c r="BV38" i="187"/>
  <c r="AW14" i="21" s="1"/>
  <c r="CD38" i="187"/>
  <c r="BE14" i="21" s="1"/>
  <c r="CL38" i="187"/>
  <c r="BM14" i="21" s="1"/>
  <c r="BF39" i="187"/>
  <c r="AG15" i="21" s="1"/>
  <c r="BV39" i="187"/>
  <c r="AW15" i="21" s="1"/>
  <c r="CD39" i="187"/>
  <c r="BE15" i="21" s="1"/>
  <c r="CL39" i="187"/>
  <c r="BM15" i="21" s="1"/>
  <c r="BF40" i="187"/>
  <c r="AG16" i="21" s="1"/>
  <c r="BN40" i="187"/>
  <c r="AO16" i="21" s="1"/>
  <c r="CH40" i="187"/>
  <c r="BI16" i="21" s="1"/>
  <c r="BC37" i="187"/>
  <c r="AD13" i="21" s="1"/>
  <c r="BK37" i="187"/>
  <c r="AL13" i="21" s="1"/>
  <c r="CE37" i="187"/>
  <c r="BF13" i="21" s="1"/>
  <c r="CM37" i="187"/>
  <c r="BN13" i="21" s="1"/>
  <c r="BC38" i="187"/>
  <c r="AD14" i="21" s="1"/>
  <c r="BK38" i="187"/>
  <c r="AL14" i="21" s="1"/>
  <c r="BS38" i="187"/>
  <c r="AT14" i="21" s="1"/>
  <c r="BW38" i="187"/>
  <c r="AX14" i="21" s="1"/>
  <c r="CE38" i="187"/>
  <c r="BF14" i="21" s="1"/>
  <c r="CM38" i="187"/>
  <c r="BN14" i="21" s="1"/>
  <c r="BG39" i="187"/>
  <c r="AH15" i="21" s="1"/>
  <c r="BO39" i="187"/>
  <c r="AP15" i="21" s="1"/>
  <c r="BW39" i="187"/>
  <c r="AX15" i="21" s="1"/>
  <c r="CE39" i="187"/>
  <c r="BF15" i="21" s="1"/>
  <c r="CM39" i="187"/>
  <c r="BN15" i="21" s="1"/>
  <c r="BG40" i="187"/>
  <c r="AH16" i="21" s="1"/>
  <c r="BO40" i="187"/>
  <c r="AP16" i="21" s="1"/>
  <c r="BW40" i="187"/>
  <c r="AX16" i="21" s="1"/>
  <c r="CE40" i="187"/>
  <c r="BF16" i="21" s="1"/>
  <c r="CM40" i="187"/>
  <c r="BN16" i="21" s="1"/>
  <c r="BH37" i="187"/>
  <c r="AI13" i="21" s="1"/>
  <c r="BP37" i="187"/>
  <c r="AQ13" i="21" s="1"/>
  <c r="BX37" i="187"/>
  <c r="AY13" i="21" s="1"/>
  <c r="CF37" i="187"/>
  <c r="BG13" i="21" s="1"/>
  <c r="AZ37" i="187"/>
  <c r="AA13" i="21" s="1"/>
  <c r="BA38" i="187"/>
  <c r="AB14" i="21" s="1"/>
  <c r="BE38" i="187"/>
  <c r="AF14" i="21" s="1"/>
  <c r="BI38" i="187"/>
  <c r="AJ14" i="21" s="1"/>
  <c r="BM38" i="187"/>
  <c r="AN14" i="21" s="1"/>
  <c r="BQ38" i="187"/>
  <c r="AR14" i="21" s="1"/>
  <c r="BU38" i="187"/>
  <c r="AV14" i="21" s="1"/>
  <c r="BY38" i="187"/>
  <c r="AZ14" i="21" s="1"/>
  <c r="CC38" i="187"/>
  <c r="BD14" i="21" s="1"/>
  <c r="CG38" i="187"/>
  <c r="BH14" i="21" s="1"/>
  <c r="CK38" i="187"/>
  <c r="BL14" i="21" s="1"/>
  <c r="BA39" i="187"/>
  <c r="AB15" i="21" s="1"/>
  <c r="BE39" i="187"/>
  <c r="AF15" i="21" s="1"/>
  <c r="BI39" i="187"/>
  <c r="AJ15" i="21" s="1"/>
  <c r="BM39" i="187"/>
  <c r="AN15" i="21" s="1"/>
  <c r="BQ39" i="187"/>
  <c r="AR15" i="21" s="1"/>
  <c r="BU39" i="187"/>
  <c r="AV15" i="21" s="1"/>
  <c r="BY39" i="187"/>
  <c r="AZ15" i="21" s="1"/>
  <c r="CC39" i="187"/>
  <c r="BD15" i="21" s="1"/>
  <c r="CG39" i="187"/>
  <c r="BH15" i="21" s="1"/>
  <c r="CK39" i="187"/>
  <c r="BL15" i="21" s="1"/>
  <c r="BA40" i="187"/>
  <c r="AB16" i="21" s="1"/>
  <c r="BE40" i="187"/>
  <c r="AF16" i="21" s="1"/>
  <c r="BI40" i="187"/>
  <c r="AJ16" i="21" s="1"/>
  <c r="BM40" i="187"/>
  <c r="AN16" i="21" s="1"/>
  <c r="BQ40" i="187"/>
  <c r="AR16" i="21" s="1"/>
  <c r="BU40" i="187"/>
  <c r="AV16" i="21" s="1"/>
  <c r="BY40" i="187"/>
  <c r="AZ16" i="21" s="1"/>
  <c r="CC40" i="187"/>
  <c r="BD16" i="21" s="1"/>
  <c r="CG40" i="187"/>
  <c r="BH16" i="21" s="1"/>
  <c r="CK40" i="187"/>
  <c r="BL16" i="21" s="1"/>
  <c r="BB37" i="187"/>
  <c r="AC13" i="21" s="1"/>
  <c r="BF37" i="187"/>
  <c r="AG13" i="21" s="1"/>
  <c r="BJ37" i="187"/>
  <c r="AK13" i="21" s="1"/>
  <c r="BN37" i="187"/>
  <c r="AO13" i="21" s="1"/>
  <c r="BR37" i="187"/>
  <c r="AS13" i="21" s="1"/>
  <c r="BV37" i="187"/>
  <c r="AW13" i="21" s="1"/>
  <c r="BZ37" i="187"/>
  <c r="BA13" i="21" s="1"/>
  <c r="CD37" i="187"/>
  <c r="BE13" i="21" s="1"/>
  <c r="CH37" i="187"/>
  <c r="BI13" i="21" s="1"/>
  <c r="CL37" i="187"/>
  <c r="BM13" i="21" s="1"/>
  <c r="BB38" i="187"/>
  <c r="AC14" i="21" s="1"/>
  <c r="BJ38" i="187"/>
  <c r="AK14" i="21" s="1"/>
  <c r="BN38" i="187"/>
  <c r="AO14" i="21" s="1"/>
  <c r="BR38" i="187"/>
  <c r="AS14" i="21" s="1"/>
  <c r="BZ38" i="187"/>
  <c r="BA14" i="21" s="1"/>
  <c r="CH38" i="187"/>
  <c r="BI14" i="21" s="1"/>
  <c r="BB39" i="187"/>
  <c r="AC15" i="21" s="1"/>
  <c r="BJ39" i="187"/>
  <c r="AK15" i="21" s="1"/>
  <c r="BN39" i="187"/>
  <c r="AO15" i="21" s="1"/>
  <c r="BR39" i="187"/>
  <c r="AS15" i="21" s="1"/>
  <c r="BZ39" i="187"/>
  <c r="BA15" i="21" s="1"/>
  <c r="CH39" i="187"/>
  <c r="BI15" i="21" s="1"/>
  <c r="BB40" i="187"/>
  <c r="AC16" i="21" s="1"/>
  <c r="BJ40" i="187"/>
  <c r="AK16" i="21" s="1"/>
  <c r="BR40" i="187"/>
  <c r="AS16" i="21" s="1"/>
  <c r="BV40" i="187"/>
  <c r="AW16" i="21" s="1"/>
  <c r="BZ40" i="187"/>
  <c r="BA16" i="21" s="1"/>
  <c r="CD40" i="187"/>
  <c r="BE16" i="21" s="1"/>
  <c r="CL40" i="187"/>
  <c r="BM16" i="21" s="1"/>
  <c r="BG37" i="187"/>
  <c r="AH13" i="21" s="1"/>
  <c r="BO37" i="187"/>
  <c r="AP13" i="21" s="1"/>
  <c r="BS37" i="187"/>
  <c r="AT13" i="21" s="1"/>
  <c r="BW37" i="187"/>
  <c r="AX13" i="21" s="1"/>
  <c r="CA37" i="187"/>
  <c r="BB13" i="21" s="1"/>
  <c r="CI37" i="187"/>
  <c r="BJ13" i="21" s="1"/>
  <c r="BG38" i="187"/>
  <c r="AH14" i="21" s="1"/>
  <c r="BO38" i="187"/>
  <c r="AP14" i="21" s="1"/>
  <c r="CA38" i="187"/>
  <c r="BB14" i="21" s="1"/>
  <c r="CI38" i="187"/>
  <c r="BJ14" i="21" s="1"/>
  <c r="BC39" i="187"/>
  <c r="AD15" i="21" s="1"/>
  <c r="BK39" i="187"/>
  <c r="AL15" i="21" s="1"/>
  <c r="BS39" i="187"/>
  <c r="AT15" i="21" s="1"/>
  <c r="CA39" i="187"/>
  <c r="BB15" i="21" s="1"/>
  <c r="CI39" i="187"/>
  <c r="BJ15" i="21" s="1"/>
  <c r="BC40" i="187"/>
  <c r="AD16" i="21" s="1"/>
  <c r="BK40" i="187"/>
  <c r="AL16" i="21" s="1"/>
  <c r="BS40" i="187"/>
  <c r="AT16" i="21" s="1"/>
  <c r="CA40" i="187"/>
  <c r="BB16" i="21" s="1"/>
  <c r="CI40" i="187"/>
  <c r="BJ16" i="21" s="1"/>
  <c r="BD37" i="187"/>
  <c r="AE13" i="21" s="1"/>
  <c r="BL37" i="187"/>
  <c r="AM13" i="21" s="1"/>
  <c r="BT37" i="187"/>
  <c r="AU13" i="21" s="1"/>
  <c r="CB37" i="187"/>
  <c r="BC13" i="21" s="1"/>
  <c r="CJ37" i="187"/>
  <c r="BK13" i="21" s="1"/>
  <c r="X16" i="187"/>
  <c r="X27" i="187"/>
  <c r="Z11" i="186"/>
  <c r="AF11" i="186"/>
  <c r="AD12" i="186"/>
  <c r="AD14" i="186"/>
  <c r="AF15" i="186"/>
  <c r="AD16" i="186"/>
  <c r="AQ33" i="187"/>
  <c r="BD103" i="186"/>
  <c r="AE25" i="186"/>
  <c r="AD45" i="186"/>
  <c r="AA14" i="186"/>
  <c r="AE14" i="186"/>
  <c r="AF23" i="186"/>
  <c r="AF14" i="186"/>
  <c r="W47" i="186"/>
  <c r="Z12" i="186"/>
  <c r="S112" i="186"/>
  <c r="AE27" i="186"/>
  <c r="R114" i="186"/>
  <c r="V114" i="186"/>
  <c r="Q115" i="186"/>
  <c r="U115" i="186"/>
  <c r="AA41" i="186"/>
  <c r="AA37" i="186"/>
  <c r="AC18" i="186"/>
  <c r="AD13" i="186"/>
  <c r="W22" i="186"/>
  <c r="O22" i="186" s="1"/>
  <c r="W23" i="186"/>
  <c r="R115" i="186"/>
  <c r="V115" i="186"/>
  <c r="W52" i="186"/>
  <c r="O52" i="186" s="1"/>
  <c r="AX35" i="187"/>
  <c r="AC33" i="187"/>
  <c r="AX33" i="187"/>
  <c r="BZ33" i="187"/>
  <c r="CG33" i="187"/>
  <c r="Z19" i="186"/>
  <c r="P11" i="186"/>
  <c r="S21" i="187"/>
  <c r="L21" i="187" s="1"/>
  <c r="AC35" i="187"/>
  <c r="AJ33" i="187"/>
  <c r="AQ35" i="187"/>
  <c r="S27" i="187"/>
  <c r="L27" i="187" s="1"/>
  <c r="BE35" i="187"/>
  <c r="BS35" i="187"/>
  <c r="BZ35" i="187"/>
  <c r="CG35" i="187"/>
  <c r="AE13" i="186"/>
  <c r="W14" i="186"/>
  <c r="O14" i="186" s="1"/>
  <c r="H8" i="186"/>
  <c r="W15" i="186"/>
  <c r="W17" i="186"/>
  <c r="O17" i="186" s="1"/>
  <c r="Z20" i="186"/>
  <c r="AA21" i="186"/>
  <c r="Q113" i="186"/>
  <c r="W29" i="186"/>
  <c r="O29" i="186" s="1"/>
  <c r="H6" i="186"/>
  <c r="W32" i="186"/>
  <c r="O32" i="186" s="1"/>
  <c r="AA33" i="186"/>
  <c r="W37" i="186"/>
  <c r="W43" i="186"/>
  <c r="W48" i="186"/>
  <c r="AA49" i="186"/>
  <c r="AW103" i="186"/>
  <c r="AP105" i="186"/>
  <c r="BR105" i="186"/>
  <c r="AE20" i="186"/>
  <c r="CF103" i="186"/>
  <c r="Z13" i="186"/>
  <c r="AF13" i="186"/>
  <c r="W18" i="186"/>
  <c r="AB18" i="186"/>
  <c r="W20" i="186"/>
  <c r="O20" i="186" s="1"/>
  <c r="AA20" i="186"/>
  <c r="AE21" i="186"/>
  <c r="W24" i="186"/>
  <c r="Z24" i="186"/>
  <c r="R113" i="186"/>
  <c r="V113" i="186"/>
  <c r="W26" i="186"/>
  <c r="W27" i="186"/>
  <c r="O27" i="186" s="1"/>
  <c r="W33" i="186"/>
  <c r="W39" i="186"/>
  <c r="W44" i="186"/>
  <c r="O44" i="186" s="1"/>
  <c r="W49" i="186"/>
  <c r="O49" i="186" s="1"/>
  <c r="W54" i="186"/>
  <c r="W55" i="186"/>
  <c r="W56" i="186"/>
  <c r="O56" i="186" s="1"/>
  <c r="W57" i="186"/>
  <c r="AP103" i="186"/>
  <c r="BR103" i="186"/>
  <c r="AI105" i="186"/>
  <c r="CM105" i="186"/>
  <c r="AD26" i="186"/>
  <c r="AF20" i="186"/>
  <c r="W19" i="186"/>
  <c r="O19" i="186" s="1"/>
  <c r="AF21" i="186"/>
  <c r="W28" i="186"/>
  <c r="P114" i="186"/>
  <c r="T114" i="186"/>
  <c r="W35" i="186"/>
  <c r="O35" i="186" s="1"/>
  <c r="W40" i="186"/>
  <c r="O40" i="186" s="1"/>
  <c r="W45" i="186"/>
  <c r="W51" i="186"/>
  <c r="CM103" i="186"/>
  <c r="BD105" i="186"/>
  <c r="CF105" i="186"/>
  <c r="Q111" i="186"/>
  <c r="U111" i="186"/>
  <c r="W41" i="186"/>
  <c r="O41" i="186" s="1"/>
  <c r="W31" i="186"/>
  <c r="BY105" i="186"/>
  <c r="BY103" i="186"/>
  <c r="H2" i="186"/>
  <c r="BK103" i="186"/>
  <c r="W13" i="186"/>
  <c r="O13" i="186" s="1"/>
  <c r="W30" i="186"/>
  <c r="O30" i="186" s="1"/>
  <c r="BK105" i="186"/>
  <c r="N4" i="187"/>
  <c r="R32" i="187"/>
  <c r="I8" i="187" s="1"/>
  <c r="S17" i="187"/>
  <c r="L17" i="187" s="1"/>
  <c r="Q37" i="187"/>
  <c r="Q38" i="187" s="1"/>
  <c r="BE33" i="187"/>
  <c r="BS33" i="187"/>
  <c r="N37" i="187"/>
  <c r="N38" i="187" s="1"/>
  <c r="R37" i="187"/>
  <c r="R38" i="187" s="1"/>
  <c r="S19" i="187"/>
  <c r="J19" i="187" s="1"/>
  <c r="BL33" i="187"/>
  <c r="O37" i="187"/>
  <c r="O38" i="187" s="1"/>
  <c r="S23" i="187"/>
  <c r="L23" i="187" s="1"/>
  <c r="Z18" i="187"/>
  <c r="W21" i="187"/>
  <c r="S24" i="187"/>
  <c r="N32" i="187"/>
  <c r="I4" i="187" s="1"/>
  <c r="M37" i="187"/>
  <c r="M38" i="187" s="1"/>
  <c r="AC37" i="187"/>
  <c r="AS37" i="187"/>
  <c r="AJ38" i="187"/>
  <c r="AI39" i="187"/>
  <c r="AY39" i="187"/>
  <c r="AI40" i="187"/>
  <c r="AY40" i="187"/>
  <c r="AV40" i="187"/>
  <c r="AR40" i="187"/>
  <c r="AN40" i="187"/>
  <c r="AJ40" i="187"/>
  <c r="AF40" i="187"/>
  <c r="AV39" i="187"/>
  <c r="AR39" i="187"/>
  <c r="AN39" i="187"/>
  <c r="AJ39" i="187"/>
  <c r="AF39" i="187"/>
  <c r="AW38" i="187"/>
  <c r="AS38" i="187"/>
  <c r="AO38" i="187"/>
  <c r="AK38" i="187"/>
  <c r="AG38" i="187"/>
  <c r="AC38" i="187"/>
  <c r="AX37" i="187"/>
  <c r="AT37" i="187"/>
  <c r="AP37" i="187"/>
  <c r="AL37" i="187"/>
  <c r="AH37" i="187"/>
  <c r="AD37" i="187"/>
  <c r="AX40" i="187"/>
  <c r="AT40" i="187"/>
  <c r="AP40" i="187"/>
  <c r="AL40" i="187"/>
  <c r="AH40" i="187"/>
  <c r="AD40" i="187"/>
  <c r="AX39" i="187"/>
  <c r="AT39" i="187"/>
  <c r="AP39" i="187"/>
  <c r="AL39" i="187"/>
  <c r="AH39" i="187"/>
  <c r="AD39" i="187"/>
  <c r="AY38" i="187"/>
  <c r="AU38" i="187"/>
  <c r="AQ38" i="187"/>
  <c r="AM38" i="187"/>
  <c r="AI38" i="187"/>
  <c r="AE38" i="187"/>
  <c r="AV37" i="187"/>
  <c r="AR37" i="187"/>
  <c r="AN37" i="187"/>
  <c r="AJ37" i="187"/>
  <c r="AF37" i="187"/>
  <c r="AU40" i="187"/>
  <c r="AM40" i="187"/>
  <c r="AE40" i="187"/>
  <c r="AU39" i="187"/>
  <c r="AM39" i="187"/>
  <c r="AE39" i="187"/>
  <c r="AV38" i="187"/>
  <c r="AN38" i="187"/>
  <c r="AF38" i="187"/>
  <c r="AW37" i="187"/>
  <c r="AO37" i="187"/>
  <c r="AG37" i="187"/>
  <c r="M36" i="187"/>
  <c r="M14" i="187"/>
  <c r="AS40" i="187"/>
  <c r="AK40" i="187"/>
  <c r="AC40" i="187"/>
  <c r="AS39" i="187"/>
  <c r="AK39" i="187"/>
  <c r="AC39" i="187"/>
  <c r="AT38" i="187"/>
  <c r="AL38" i="187"/>
  <c r="AD38" i="187"/>
  <c r="AU37" i="187"/>
  <c r="AM37" i="187"/>
  <c r="AE37" i="187"/>
  <c r="W27" i="187"/>
  <c r="W23" i="187"/>
  <c r="W19" i="187"/>
  <c r="W15" i="187"/>
  <c r="W26" i="187"/>
  <c r="W22" i="187"/>
  <c r="W18" i="187"/>
  <c r="Z28" i="187"/>
  <c r="Z24" i="187"/>
  <c r="Z20" i="187"/>
  <c r="Z16" i="187"/>
  <c r="Z27" i="187"/>
  <c r="Z23" i="187"/>
  <c r="Z19" i="187"/>
  <c r="Z15" i="187"/>
  <c r="S15" i="187"/>
  <c r="AQ37" i="187"/>
  <c r="AH38" i="187"/>
  <c r="AX38" i="187"/>
  <c r="AG39" i="187"/>
  <c r="AW39" i="187"/>
  <c r="AG40" i="187"/>
  <c r="AW40" i="187"/>
  <c r="Y25" i="187"/>
  <c r="Y21" i="187"/>
  <c r="Y17" i="187"/>
  <c r="Y28" i="187"/>
  <c r="Y24" i="187"/>
  <c r="Y20" i="187"/>
  <c r="Y16" i="187"/>
  <c r="R14" i="187"/>
  <c r="Z14" i="187" s="1"/>
  <c r="P32" i="187"/>
  <c r="I6" i="187" s="1"/>
  <c r="S16" i="187"/>
  <c r="W20" i="187"/>
  <c r="Z21" i="187"/>
  <c r="S22" i="187"/>
  <c r="Y22" i="187"/>
  <c r="X26" i="187"/>
  <c r="X22" i="187"/>
  <c r="X18" i="187"/>
  <c r="X25" i="187"/>
  <c r="X21" i="187"/>
  <c r="X17" i="187"/>
  <c r="U14" i="187"/>
  <c r="M32" i="187"/>
  <c r="I3" i="187" s="1"/>
  <c r="Q32" i="187"/>
  <c r="I7" i="187" s="1"/>
  <c r="W17" i="187"/>
  <c r="Y19" i="187"/>
  <c r="X20" i="187"/>
  <c r="Z22" i="187"/>
  <c r="W25" i="187"/>
  <c r="Y27" i="187"/>
  <c r="X28" i="187"/>
  <c r="O32" i="187"/>
  <c r="I5" i="187" s="1"/>
  <c r="P37" i="187"/>
  <c r="P38" i="187" s="1"/>
  <c r="AI37" i="187"/>
  <c r="AY37" i="187"/>
  <c r="AP38" i="187"/>
  <c r="AO39" i="187"/>
  <c r="AO40" i="187"/>
  <c r="W16" i="187"/>
  <c r="Z17" i="187"/>
  <c r="S18" i="187"/>
  <c r="Y18" i="187"/>
  <c r="S20" i="187"/>
  <c r="X23" i="187"/>
  <c r="W24" i="187"/>
  <c r="S25" i="187"/>
  <c r="Z25" i="187"/>
  <c r="S26" i="187"/>
  <c r="Y26" i="187"/>
  <c r="S28" i="187"/>
  <c r="AJ35" i="187"/>
  <c r="BL35" i="187"/>
  <c r="AK37" i="187"/>
  <c r="AR38" i="187"/>
  <c r="AQ39" i="187"/>
  <c r="AQ40" i="187"/>
  <c r="Q14" i="187"/>
  <c r="Y14" i="187" s="1"/>
  <c r="AB52" i="186"/>
  <c r="AB57" i="186"/>
  <c r="AB53" i="186"/>
  <c r="AB63" i="186"/>
  <c r="AB59" i="186"/>
  <c r="AB49" i="186"/>
  <c r="AB45" i="186"/>
  <c r="AB41" i="186"/>
  <c r="AB37" i="186"/>
  <c r="AB33" i="186"/>
  <c r="AB26" i="186"/>
  <c r="AB34" i="186"/>
  <c r="AB30" i="186"/>
  <c r="AB28" i="186"/>
  <c r="AB51" i="186"/>
  <c r="AB47" i="186"/>
  <c r="AB43" i="186"/>
  <c r="AB39" i="186"/>
  <c r="AB35" i="186"/>
  <c r="AB31" i="186"/>
  <c r="AB20" i="186"/>
  <c r="AB13" i="186"/>
  <c r="AB21" i="186"/>
  <c r="H7" i="186"/>
  <c r="AB14" i="186"/>
  <c r="AE15" i="186"/>
  <c r="AA15" i="186"/>
  <c r="AD15" i="186"/>
  <c r="Z15" i="186"/>
  <c r="AF16" i="186"/>
  <c r="AB16" i="186"/>
  <c r="AE16" i="186"/>
  <c r="AA16" i="186"/>
  <c r="AC24" i="186"/>
  <c r="AC30" i="186"/>
  <c r="AC48" i="186"/>
  <c r="AC44" i="186"/>
  <c r="AC40" i="186"/>
  <c r="AC36" i="186"/>
  <c r="AC25" i="186"/>
  <c r="AC17" i="186"/>
  <c r="AC32" i="186"/>
  <c r="AF12" i="186"/>
  <c r="AB12" i="186"/>
  <c r="AE12" i="186"/>
  <c r="AA12" i="186"/>
  <c r="H4" i="186"/>
  <c r="H5" i="186"/>
  <c r="AB15" i="186"/>
  <c r="W16" i="186"/>
  <c r="Z16" i="186"/>
  <c r="AC20" i="186"/>
  <c r="AC12" i="186"/>
  <c r="H3" i="186"/>
  <c r="P111" i="186"/>
  <c r="W12" i="186"/>
  <c r="T111" i="186"/>
  <c r="AC13" i="186"/>
  <c r="AC15" i="186"/>
  <c r="AC16" i="186"/>
  <c r="AB17" i="186"/>
  <c r="AE18" i="186"/>
  <c r="AA18" i="186"/>
  <c r="AD18" i="186"/>
  <c r="Z18" i="186"/>
  <c r="AC19" i="186"/>
  <c r="W21" i="186"/>
  <c r="AC23" i="186"/>
  <c r="AC22" i="186"/>
  <c r="AF29" i="186"/>
  <c r="AB29" i="186"/>
  <c r="AE29" i="186"/>
  <c r="AA29" i="186"/>
  <c r="AD29" i="186"/>
  <c r="Z29" i="186"/>
  <c r="P115" i="186"/>
  <c r="W36" i="186"/>
  <c r="U11" i="186"/>
  <c r="R111" i="186"/>
  <c r="V111" i="186"/>
  <c r="AC14" i="186"/>
  <c r="AA19" i="186"/>
  <c r="AE19" i="186"/>
  <c r="P112" i="186"/>
  <c r="T112" i="186"/>
  <c r="AC21" i="186"/>
  <c r="Z22" i="186"/>
  <c r="AD22" i="186"/>
  <c r="AB23" i="186"/>
  <c r="AB24" i="186"/>
  <c r="AC29" i="186"/>
  <c r="AE31" i="186"/>
  <c r="AC33" i="186"/>
  <c r="AD34" i="186"/>
  <c r="AE35" i="186"/>
  <c r="AC37" i="186"/>
  <c r="AD38" i="186"/>
  <c r="AE39" i="186"/>
  <c r="AC41" i="186"/>
  <c r="AD42" i="186"/>
  <c r="AE43" i="186"/>
  <c r="AC45" i="186"/>
  <c r="AD46" i="186"/>
  <c r="AE47" i="186"/>
  <c r="AC49" i="186"/>
  <c r="AD50" i="186"/>
  <c r="AE51" i="186"/>
  <c r="AC53" i="186"/>
  <c r="Z52" i="186"/>
  <c r="Z31" i="186"/>
  <c r="Z28" i="186"/>
  <c r="AD52" i="186"/>
  <c r="AD30" i="186"/>
  <c r="AD31" i="186"/>
  <c r="AD28" i="186"/>
  <c r="AE63" i="186"/>
  <c r="AE52" i="186"/>
  <c r="AE49" i="186"/>
  <c r="AE45" i="186"/>
  <c r="AE41" i="186"/>
  <c r="AE37" i="186"/>
  <c r="AE33" i="186"/>
  <c r="AE26" i="186"/>
  <c r="AF52" i="186"/>
  <c r="AF57" i="186"/>
  <c r="AF53" i="186"/>
  <c r="AF63" i="186"/>
  <c r="AF49" i="186"/>
  <c r="AF45" i="186"/>
  <c r="AF41" i="186"/>
  <c r="AF37" i="186"/>
  <c r="AF33" i="186"/>
  <c r="AF26" i="186"/>
  <c r="AF34" i="186"/>
  <c r="AF30" i="186"/>
  <c r="V11" i="186"/>
  <c r="AD11" i="186"/>
  <c r="S111" i="186"/>
  <c r="Z14" i="186"/>
  <c r="Z17" i="186"/>
  <c r="AD17" i="186"/>
  <c r="AB19" i="186"/>
  <c r="AF19" i="186"/>
  <c r="Q112" i="186"/>
  <c r="U112" i="186"/>
  <c r="Z21" i="186"/>
  <c r="AA22" i="186"/>
  <c r="AE22" i="186"/>
  <c r="AF25" i="186"/>
  <c r="AB25" i="186"/>
  <c r="AD25" i="186"/>
  <c r="Z25" i="186"/>
  <c r="AC26" i="186"/>
  <c r="AD27" i="186"/>
  <c r="AE28" i="186"/>
  <c r="Z33" i="186"/>
  <c r="Z37" i="186"/>
  <c r="W38" i="186"/>
  <c r="Z41" i="186"/>
  <c r="W42" i="186"/>
  <c r="Z45" i="186"/>
  <c r="W46" i="186"/>
  <c r="Z49" i="186"/>
  <c r="W50" i="186"/>
  <c r="R112" i="186"/>
  <c r="V112" i="186"/>
  <c r="AB22" i="186"/>
  <c r="AD23" i="186"/>
  <c r="Z23" i="186"/>
  <c r="AE23" i="186"/>
  <c r="AE24" i="186"/>
  <c r="AA24" i="186"/>
  <c r="AD24" i="186"/>
  <c r="P113" i="186"/>
  <c r="W25" i="186"/>
  <c r="T113" i="186"/>
  <c r="Z26" i="186"/>
  <c r="AE30" i="186"/>
  <c r="AF31" i="186"/>
  <c r="AF32" i="186"/>
  <c r="AB32" i="186"/>
  <c r="AE32" i="186"/>
  <c r="AA32" i="186"/>
  <c r="AD32" i="186"/>
  <c r="Z32" i="186"/>
  <c r="AE34" i="186"/>
  <c r="AF35" i="186"/>
  <c r="AF36" i="186"/>
  <c r="AB36" i="186"/>
  <c r="AE36" i="186"/>
  <c r="AA36" i="186"/>
  <c r="AD36" i="186"/>
  <c r="Z36" i="186"/>
  <c r="AE38" i="186"/>
  <c r="AF39" i="186"/>
  <c r="AF40" i="186"/>
  <c r="AB40" i="186"/>
  <c r="AE40" i="186"/>
  <c r="AA40" i="186"/>
  <c r="AD40" i="186"/>
  <c r="Z40" i="186"/>
  <c r="AE42" i="186"/>
  <c r="AF43" i="186"/>
  <c r="AF44" i="186"/>
  <c r="AB44" i="186"/>
  <c r="AE44" i="186"/>
  <c r="AA44" i="186"/>
  <c r="AD44" i="186"/>
  <c r="Z44" i="186"/>
  <c r="AE46" i="186"/>
  <c r="AF47" i="186"/>
  <c r="AF48" i="186"/>
  <c r="AB48" i="186"/>
  <c r="AE48" i="186"/>
  <c r="AA48" i="186"/>
  <c r="AD48" i="186"/>
  <c r="Z48" i="186"/>
  <c r="AE50" i="186"/>
  <c r="AF51" i="186"/>
  <c r="U113" i="186"/>
  <c r="AB27" i="186"/>
  <c r="AF27" i="186"/>
  <c r="AC28" i="186"/>
  <c r="AC31" i="186"/>
  <c r="S114" i="186"/>
  <c r="W34" i="186"/>
  <c r="AC35" i="186"/>
  <c r="AB38" i="186"/>
  <c r="AF38" i="186"/>
  <c r="AC39" i="186"/>
  <c r="AB42" i="186"/>
  <c r="AF42" i="186"/>
  <c r="AC43" i="186"/>
  <c r="AB46" i="186"/>
  <c r="AF46" i="186"/>
  <c r="AC47" i="186"/>
  <c r="AB50" i="186"/>
  <c r="AF50" i="186"/>
  <c r="AC51" i="186"/>
  <c r="AD54" i="186"/>
  <c r="AE55" i="186"/>
  <c r="AF56" i="186"/>
  <c r="AC27" i="186"/>
  <c r="AC34" i="186"/>
  <c r="Z35" i="186"/>
  <c r="AD35" i="186"/>
  <c r="AC38" i="186"/>
  <c r="Z39" i="186"/>
  <c r="AD39" i="186"/>
  <c r="AC42" i="186"/>
  <c r="Z43" i="186"/>
  <c r="AD43" i="186"/>
  <c r="AC46" i="186"/>
  <c r="Z47" i="186"/>
  <c r="AD47" i="186"/>
  <c r="AC50" i="186"/>
  <c r="Z51" i="186"/>
  <c r="AD51" i="186"/>
  <c r="AC57" i="186"/>
  <c r="AD58" i="186"/>
  <c r="AE59" i="186"/>
  <c r="AF60" i="186"/>
  <c r="AC61" i="186"/>
  <c r="AD62" i="186"/>
  <c r="AD63" i="186"/>
  <c r="S113" i="186"/>
  <c r="Z27" i="186"/>
  <c r="AA28" i="186"/>
  <c r="AA31" i="186"/>
  <c r="U114" i="186"/>
  <c r="Z34" i="186"/>
  <c r="AA35" i="186"/>
  <c r="S115" i="186"/>
  <c r="Z38" i="186"/>
  <c r="AA39" i="186"/>
  <c r="Z42" i="186"/>
  <c r="AA43" i="186"/>
  <c r="Z46" i="186"/>
  <c r="AA47" i="186"/>
  <c r="Z50" i="186"/>
  <c r="AA51" i="186"/>
  <c r="AC52" i="186"/>
  <c r="AF64" i="186"/>
  <c r="Z53" i="186"/>
  <c r="AD53" i="186"/>
  <c r="AA54" i="186"/>
  <c r="AE54" i="186"/>
  <c r="AB55" i="186"/>
  <c r="AF55" i="186"/>
  <c r="AC56" i="186"/>
  <c r="Z57" i="186"/>
  <c r="AD57" i="186"/>
  <c r="AA58" i="186"/>
  <c r="AE58" i="186"/>
  <c r="AF59" i="186"/>
  <c r="AC60" i="186"/>
  <c r="Z61" i="186"/>
  <c r="AD61" i="186"/>
  <c r="AA62" i="186"/>
  <c r="AE62" i="186"/>
  <c r="AC64" i="186"/>
  <c r="S110" i="186"/>
  <c r="W110" i="186"/>
  <c r="AE53" i="186"/>
  <c r="AB54" i="186"/>
  <c r="AF54" i="186"/>
  <c r="AC55" i="186"/>
  <c r="Z56" i="186"/>
  <c r="AD56" i="186"/>
  <c r="AA57" i="186"/>
  <c r="AE57" i="186"/>
  <c r="AB58" i="186"/>
  <c r="AF58" i="186"/>
  <c r="AC59" i="186"/>
  <c r="Z60" i="186"/>
  <c r="AD60" i="186"/>
  <c r="AA61" i="186"/>
  <c r="AE61" i="186"/>
  <c r="AB62" i="186"/>
  <c r="AF62" i="186"/>
  <c r="AC63" i="186"/>
  <c r="Z64" i="186"/>
  <c r="AD64" i="186"/>
  <c r="P110" i="186"/>
  <c r="T110" i="186"/>
  <c r="W53" i="186"/>
  <c r="AC54" i="186"/>
  <c r="Z55" i="186"/>
  <c r="AD55" i="186"/>
  <c r="AE56" i="186"/>
  <c r="AC58" i="186"/>
  <c r="Z59" i="186"/>
  <c r="AD59" i="186"/>
  <c r="AA60" i="186"/>
  <c r="AE60" i="186"/>
  <c r="AB61" i="186"/>
  <c r="AF61" i="186"/>
  <c r="AC62" i="186"/>
  <c r="Z63" i="186"/>
  <c r="AA64" i="186"/>
  <c r="AE64" i="186"/>
  <c r="Q110" i="186"/>
  <c r="U110" i="186"/>
  <c r="AG110" i="186"/>
  <c r="Z54" i="186"/>
  <c r="AA55" i="186"/>
  <c r="AB56" i="186"/>
  <c r="Z58" i="186"/>
  <c r="AA59" i="186"/>
  <c r="AB60" i="186"/>
  <c r="Z62" i="186"/>
  <c r="AB64" i="186"/>
  <c r="I110" i="186"/>
  <c r="R110" i="186"/>
  <c r="AG72" i="186" l="1"/>
  <c r="AG74" i="186"/>
  <c r="AG71" i="186"/>
  <c r="AG73" i="186"/>
  <c r="AG76" i="186"/>
  <c r="AG77" i="186"/>
  <c r="AG66" i="186"/>
  <c r="AG69" i="186"/>
  <c r="AG58" i="186"/>
  <c r="AG59" i="186"/>
  <c r="AG62" i="186"/>
  <c r="AG63" i="186"/>
  <c r="AG60" i="186"/>
  <c r="AG68" i="186"/>
  <c r="AG64" i="186"/>
  <c r="AG65" i="186"/>
  <c r="AG61" i="186"/>
  <c r="AG67" i="186"/>
  <c r="W102" i="186"/>
  <c r="O62" i="186"/>
  <c r="O64" i="186"/>
  <c r="O63" i="186"/>
  <c r="O61" i="186"/>
  <c r="O23" i="186"/>
  <c r="O54" i="186"/>
  <c r="O43" i="186"/>
  <c r="L19" i="187"/>
  <c r="O60" i="186"/>
  <c r="AA18" i="187"/>
  <c r="AM41" i="187"/>
  <c r="AA26" i="187"/>
  <c r="O26" i="186"/>
  <c r="O37" i="186"/>
  <c r="O28" i="186"/>
  <c r="O47" i="186"/>
  <c r="O57" i="186"/>
  <c r="O45" i="186"/>
  <c r="AG20" i="186"/>
  <c r="O31" i="186"/>
  <c r="O24" i="186"/>
  <c r="O15" i="186"/>
  <c r="O48" i="186"/>
  <c r="O33" i="186"/>
  <c r="V116" i="186"/>
  <c r="AG37" i="186"/>
  <c r="AG21" i="186"/>
  <c r="AG24" i="186"/>
  <c r="AG18" i="186"/>
  <c r="AG41" i="186"/>
  <c r="J21" i="187"/>
  <c r="AA19" i="187"/>
  <c r="AA24" i="187"/>
  <c r="J27" i="187"/>
  <c r="BA41" i="187"/>
  <c r="N6" i="187"/>
  <c r="AA28" i="187"/>
  <c r="AA15" i="187"/>
  <c r="AE41" i="187"/>
  <c r="AN41" i="187"/>
  <c r="BD41" i="187"/>
  <c r="AS41" i="187"/>
  <c r="BQ41" i="187"/>
  <c r="CE41" i="187"/>
  <c r="CJ41" i="187"/>
  <c r="J17" i="187"/>
  <c r="BO41" i="187"/>
  <c r="AA27" i="187"/>
  <c r="AA21" i="187"/>
  <c r="CC41" i="187"/>
  <c r="AA17" i="187"/>
  <c r="AK41" i="187"/>
  <c r="AA22" i="187"/>
  <c r="AY41" i="187"/>
  <c r="AA23" i="187"/>
  <c r="AA20" i="187"/>
  <c r="CG41" i="187"/>
  <c r="AA16" i="187"/>
  <c r="AI41" i="187"/>
  <c r="AA25" i="187"/>
  <c r="BC41" i="187"/>
  <c r="CI41" i="187"/>
  <c r="AJ41" i="187"/>
  <c r="BP41" i="187"/>
  <c r="CF41" i="187"/>
  <c r="G4" i="186"/>
  <c r="O55" i="186"/>
  <c r="AG47" i="186"/>
  <c r="AG44" i="186"/>
  <c r="AG36" i="186"/>
  <c r="AG49" i="186"/>
  <c r="AG33" i="186"/>
  <c r="G5" i="186"/>
  <c r="AG16" i="186"/>
  <c r="AG53" i="186"/>
  <c r="AG19" i="186"/>
  <c r="O51" i="186"/>
  <c r="O39" i="186"/>
  <c r="AG12" i="186"/>
  <c r="O18" i="186"/>
  <c r="AG52" i="186"/>
  <c r="Q116" i="186"/>
  <c r="AG57" i="186"/>
  <c r="AG26" i="186"/>
  <c r="AG45" i="186"/>
  <c r="G2" i="186"/>
  <c r="AG13" i="186"/>
  <c r="BK41" i="187"/>
  <c r="S116" i="186"/>
  <c r="R116" i="186"/>
  <c r="BT41" i="187"/>
  <c r="J23" i="187"/>
  <c r="BS41" i="187"/>
  <c r="S37" i="187"/>
  <c r="L15" i="187"/>
  <c r="J15" i="187"/>
  <c r="S32" i="187"/>
  <c r="CN39" i="187"/>
  <c r="AP41" i="187"/>
  <c r="CL41" i="187"/>
  <c r="L25" i="187"/>
  <c r="J25" i="187"/>
  <c r="L20" i="187"/>
  <c r="J20" i="187"/>
  <c r="J18" i="187"/>
  <c r="L18" i="187"/>
  <c r="J22" i="187"/>
  <c r="L22" i="187"/>
  <c r="N3" i="187"/>
  <c r="AQ41" i="187"/>
  <c r="BE41" i="187"/>
  <c r="CK41" i="187"/>
  <c r="AR41" i="187"/>
  <c r="BH41" i="187"/>
  <c r="BX41" i="187"/>
  <c r="AD41" i="187"/>
  <c r="AT41" i="187"/>
  <c r="BJ41" i="187"/>
  <c r="BZ41" i="187"/>
  <c r="CN38" i="187"/>
  <c r="AC41" i="187"/>
  <c r="CN37" i="187"/>
  <c r="L16" i="187"/>
  <c r="J16" i="187"/>
  <c r="N5" i="187"/>
  <c r="CN40" i="187"/>
  <c r="BF41" i="187"/>
  <c r="L24" i="187"/>
  <c r="J24" i="187"/>
  <c r="I9" i="187"/>
  <c r="J8" i="187" s="1"/>
  <c r="CM41" i="187"/>
  <c r="AU41" i="187"/>
  <c r="CA41" i="187"/>
  <c r="AG41" i="187"/>
  <c r="BM41" i="187"/>
  <c r="AF41" i="187"/>
  <c r="AV41" i="187"/>
  <c r="BL41" i="187"/>
  <c r="CB41" i="187"/>
  <c r="AH41" i="187"/>
  <c r="AX41" i="187"/>
  <c r="BN41" i="187"/>
  <c r="CD41" i="187"/>
  <c r="BY41" i="187"/>
  <c r="BG41" i="187"/>
  <c r="AW41" i="187"/>
  <c r="BV41" i="187"/>
  <c r="L28" i="187"/>
  <c r="J28" i="187"/>
  <c r="J26" i="187"/>
  <c r="L26" i="187"/>
  <c r="BW41" i="187"/>
  <c r="AO41" i="187"/>
  <c r="BU41" i="187"/>
  <c r="AZ41" i="187"/>
  <c r="AL41" i="187"/>
  <c r="BB41" i="187"/>
  <c r="BR41" i="187"/>
  <c r="CH41" i="187"/>
  <c r="BI41" i="187"/>
  <c r="O53" i="186"/>
  <c r="AG50" i="186"/>
  <c r="AG51" i="186"/>
  <c r="T116" i="186"/>
  <c r="AG56" i="186"/>
  <c r="O59" i="186"/>
  <c r="AG34" i="186"/>
  <c r="AG27" i="186"/>
  <c r="AG39" i="186"/>
  <c r="AG48" i="186"/>
  <c r="AG40" i="186"/>
  <c r="AG32" i="186"/>
  <c r="O42" i="186"/>
  <c r="AG25" i="186"/>
  <c r="AG17" i="186"/>
  <c r="AG22" i="186"/>
  <c r="AG29" i="186"/>
  <c r="W112" i="186"/>
  <c r="O21" i="186"/>
  <c r="O16" i="186"/>
  <c r="AG54" i="186"/>
  <c r="AG42" i="186"/>
  <c r="AG35" i="186"/>
  <c r="W113" i="186"/>
  <c r="O25" i="186"/>
  <c r="O38" i="186"/>
  <c r="AG30" i="186"/>
  <c r="U116" i="186"/>
  <c r="AG55" i="186"/>
  <c r="P116" i="186"/>
  <c r="AG46" i="186"/>
  <c r="AG38" i="186"/>
  <c r="AG43" i="186"/>
  <c r="W114" i="186"/>
  <c r="O34" i="186"/>
  <c r="AG23" i="186"/>
  <c r="O46" i="186"/>
  <c r="AG14" i="186"/>
  <c r="AG28" i="186"/>
  <c r="W111" i="186"/>
  <c r="O12" i="186"/>
  <c r="AG15" i="186"/>
  <c r="H9" i="186"/>
  <c r="I3" i="186" s="1"/>
  <c r="O50" i="186"/>
  <c r="AG31" i="186"/>
  <c r="W115" i="186"/>
  <c r="O36" i="186"/>
  <c r="G3" i="186"/>
  <c r="I115" i="186" l="1"/>
  <c r="AA32" i="187"/>
  <c r="AA37" i="187"/>
  <c r="AA38" i="187" s="1"/>
  <c r="E41" i="187" s="1"/>
  <c r="E42" i="187" s="1"/>
  <c r="E43" i="187" s="1"/>
  <c r="E44" i="187" s="1"/>
  <c r="E45" i="187" s="1"/>
  <c r="E46" i="187" s="1"/>
  <c r="E48" i="187" s="1"/>
  <c r="E47" i="187" s="1"/>
  <c r="AG112" i="186"/>
  <c r="I113" i="186"/>
  <c r="AG111" i="186"/>
  <c r="AG115" i="186"/>
  <c r="I7" i="186"/>
  <c r="W116" i="186"/>
  <c r="J110" i="186" s="1"/>
  <c r="I5" i="186"/>
  <c r="J5" i="187"/>
  <c r="CN41" i="187"/>
  <c r="N9" i="187"/>
  <c r="S38" i="187"/>
  <c r="J37" i="187" s="1"/>
  <c r="L32" i="187"/>
  <c r="I39" i="187" s="1"/>
  <c r="J4" i="187"/>
  <c r="J6" i="187"/>
  <c r="J7" i="187"/>
  <c r="J3" i="187"/>
  <c r="I37" i="187"/>
  <c r="J32" i="187"/>
  <c r="I111" i="186"/>
  <c r="J102" i="186"/>
  <c r="AG113" i="186"/>
  <c r="O102" i="186"/>
  <c r="I117" i="186" s="1"/>
  <c r="I114" i="186"/>
  <c r="AG102" i="186"/>
  <c r="D120" i="186" s="1"/>
  <c r="D121" i="186" s="1"/>
  <c r="D122" i="186" s="1"/>
  <c r="D123" i="186" s="1"/>
  <c r="D124" i="186" s="1"/>
  <c r="D125" i="186" s="1"/>
  <c r="D126" i="186" s="1"/>
  <c r="D127" i="186" s="1"/>
  <c r="H127" i="186" s="1"/>
  <c r="AG114" i="186"/>
  <c r="I8" i="186"/>
  <c r="I6" i="186"/>
  <c r="I2" i="186"/>
  <c r="I4" i="186"/>
  <c r="I112" i="186"/>
  <c r="J9" i="187" l="1"/>
  <c r="J112" i="186"/>
  <c r="J114" i="186"/>
  <c r="J113" i="186"/>
  <c r="J111" i="186"/>
  <c r="J115" i="186"/>
  <c r="AG116" i="186"/>
  <c r="X110" i="186" s="1"/>
  <c r="I38" i="187"/>
  <c r="T37" i="187"/>
  <c r="I116" i="186"/>
  <c r="H114" i="186" s="1"/>
  <c r="X115" i="186" l="1"/>
  <c r="X111" i="186"/>
  <c r="X112" i="186"/>
  <c r="X113" i="186"/>
  <c r="X114" i="186"/>
  <c r="M7" i="187"/>
  <c r="M5" i="187"/>
  <c r="M8" i="187"/>
  <c r="M6" i="187"/>
  <c r="M4" i="187"/>
  <c r="M3" i="187"/>
  <c r="H37" i="187"/>
  <c r="H110" i="186"/>
  <c r="H113" i="186"/>
  <c r="H115" i="186"/>
  <c r="H111" i="186"/>
  <c r="H112" i="186"/>
  <c r="M9" i="187" l="1"/>
  <c r="N66" i="178"/>
  <c r="O66" i="178"/>
  <c r="P66" i="178"/>
  <c r="Q66" i="178"/>
  <c r="R66" i="178"/>
  <c r="S66" i="178"/>
  <c r="N67" i="178"/>
  <c r="O67" i="178"/>
  <c r="P67" i="178"/>
  <c r="Q67" i="178"/>
  <c r="R67" i="178"/>
  <c r="S67" i="178"/>
  <c r="T66" i="178" l="1"/>
  <c r="J66" i="178" s="1"/>
  <c r="T67" i="178"/>
  <c r="L67" i="178" l="1"/>
  <c r="J67" i="178"/>
  <c r="L66" i="178"/>
  <c r="C16" i="171" l="1"/>
  <c r="D16" i="171"/>
  <c r="E16" i="171"/>
  <c r="F16" i="171"/>
  <c r="G16" i="171"/>
  <c r="H16" i="171"/>
  <c r="C17" i="171"/>
  <c r="D17" i="171"/>
  <c r="E17" i="171"/>
  <c r="F17" i="171"/>
  <c r="G17" i="171"/>
  <c r="H17" i="171"/>
  <c r="C18" i="171"/>
  <c r="D18" i="171"/>
  <c r="E18" i="171"/>
  <c r="F18" i="171"/>
  <c r="G18" i="171"/>
  <c r="H18" i="171"/>
  <c r="C19" i="171"/>
  <c r="D19" i="171"/>
  <c r="E19" i="171"/>
  <c r="F19" i="171"/>
  <c r="G19" i="171"/>
  <c r="H19" i="171"/>
  <c r="C20" i="171"/>
  <c r="D20" i="171"/>
  <c r="E20" i="171"/>
  <c r="F20" i="171"/>
  <c r="G20" i="171"/>
  <c r="H20" i="171"/>
  <c r="C21" i="171"/>
  <c r="D21" i="171"/>
  <c r="E21" i="171"/>
  <c r="F21" i="171"/>
  <c r="G21" i="171"/>
  <c r="H21" i="171"/>
  <c r="C22" i="171"/>
  <c r="D22" i="171"/>
  <c r="E22" i="171"/>
  <c r="F22" i="171"/>
  <c r="G22" i="171"/>
  <c r="H22" i="171"/>
  <c r="C23" i="171"/>
  <c r="D23" i="171"/>
  <c r="E23" i="171"/>
  <c r="F23" i="171"/>
  <c r="G23" i="171"/>
  <c r="H23" i="171"/>
  <c r="C24" i="171"/>
  <c r="D24" i="171"/>
  <c r="E24" i="171"/>
  <c r="F24" i="171"/>
  <c r="G24" i="171"/>
  <c r="H24" i="171"/>
  <c r="C25" i="171"/>
  <c r="D25" i="171"/>
  <c r="E25" i="171"/>
  <c r="F25" i="171"/>
  <c r="G25" i="171"/>
  <c r="H25" i="171"/>
  <c r="C26" i="171"/>
  <c r="D26" i="171"/>
  <c r="E26" i="171"/>
  <c r="F26" i="171"/>
  <c r="G26" i="171"/>
  <c r="H26" i="171"/>
  <c r="C27" i="171"/>
  <c r="D27" i="171"/>
  <c r="E27" i="171"/>
  <c r="F27" i="171"/>
  <c r="G27" i="171"/>
  <c r="H27" i="171"/>
  <c r="C28" i="171"/>
  <c r="D28" i="171"/>
  <c r="E28" i="171"/>
  <c r="F28" i="171"/>
  <c r="G28" i="171"/>
  <c r="H28" i="171"/>
  <c r="C29" i="171"/>
  <c r="D29" i="171"/>
  <c r="E29" i="171"/>
  <c r="F29" i="171"/>
  <c r="G29" i="171"/>
  <c r="H29" i="171"/>
  <c r="C30" i="171"/>
  <c r="D30" i="171"/>
  <c r="E30" i="171"/>
  <c r="F30" i="171"/>
  <c r="G30" i="171"/>
  <c r="H30" i="171"/>
  <c r="C31" i="171"/>
  <c r="D31" i="171"/>
  <c r="E31" i="171"/>
  <c r="F31" i="171"/>
  <c r="G31" i="171"/>
  <c r="H31" i="171"/>
  <c r="C32" i="171"/>
  <c r="D32" i="171"/>
  <c r="E32" i="171"/>
  <c r="F32" i="171"/>
  <c r="G32" i="171"/>
  <c r="H32" i="171"/>
  <c r="C33" i="171"/>
  <c r="D33" i="171"/>
  <c r="E33" i="171"/>
  <c r="F33" i="171"/>
  <c r="G33" i="171"/>
  <c r="H33" i="171"/>
  <c r="C34" i="171"/>
  <c r="D34" i="171"/>
  <c r="E34" i="171"/>
  <c r="F34" i="171"/>
  <c r="G34" i="171"/>
  <c r="H34" i="171"/>
  <c r="C35" i="171"/>
  <c r="D35" i="171"/>
  <c r="E35" i="171"/>
  <c r="F35" i="171"/>
  <c r="G35" i="171"/>
  <c r="H35" i="171"/>
  <c r="C36" i="171"/>
  <c r="D36" i="171"/>
  <c r="E36" i="171"/>
  <c r="F36" i="171"/>
  <c r="G36" i="171"/>
  <c r="H36" i="171"/>
  <c r="C37" i="171"/>
  <c r="D37" i="171"/>
  <c r="E37" i="171"/>
  <c r="F37" i="171"/>
  <c r="G37" i="171"/>
  <c r="H37" i="171"/>
  <c r="C38" i="171"/>
  <c r="D38" i="171"/>
  <c r="E38" i="171"/>
  <c r="F38" i="171"/>
  <c r="G38" i="171"/>
  <c r="H38" i="171"/>
  <c r="C39" i="171"/>
  <c r="D39" i="171"/>
  <c r="E39" i="171"/>
  <c r="F39" i="171"/>
  <c r="G39" i="171"/>
  <c r="H39" i="171"/>
  <c r="C40" i="171"/>
  <c r="D40" i="171"/>
  <c r="E40" i="171"/>
  <c r="F40" i="171"/>
  <c r="G40" i="171"/>
  <c r="H40" i="171"/>
  <c r="C41" i="171"/>
  <c r="D41" i="171"/>
  <c r="E41" i="171"/>
  <c r="F41" i="171"/>
  <c r="G41" i="171"/>
  <c r="H41" i="171"/>
  <c r="C42" i="171"/>
  <c r="D42" i="171"/>
  <c r="E42" i="171"/>
  <c r="F42" i="171"/>
  <c r="G42" i="171"/>
  <c r="H42" i="171"/>
  <c r="C43" i="171"/>
  <c r="D43" i="171"/>
  <c r="E43" i="171"/>
  <c r="F43" i="171"/>
  <c r="G43" i="171"/>
  <c r="H43" i="171"/>
  <c r="C44" i="171"/>
  <c r="D44" i="171"/>
  <c r="E44" i="171"/>
  <c r="F44" i="171"/>
  <c r="G44" i="171"/>
  <c r="H44" i="171"/>
  <c r="C45" i="171"/>
  <c r="D45" i="171"/>
  <c r="E45" i="171"/>
  <c r="F45" i="171"/>
  <c r="G45" i="171"/>
  <c r="H45" i="171"/>
  <c r="C46" i="171"/>
  <c r="D46" i="171"/>
  <c r="E46" i="171"/>
  <c r="F46" i="171"/>
  <c r="G46" i="171"/>
  <c r="H46" i="171"/>
  <c r="C47" i="171"/>
  <c r="D47" i="171"/>
  <c r="E47" i="171"/>
  <c r="F47" i="171"/>
  <c r="G47" i="171"/>
  <c r="H47" i="171"/>
  <c r="C48" i="171"/>
  <c r="D48" i="171"/>
  <c r="E48" i="171"/>
  <c r="F48" i="171"/>
  <c r="G48" i="171"/>
  <c r="H48" i="171"/>
  <c r="C49" i="171"/>
  <c r="D49" i="171"/>
  <c r="E49" i="171"/>
  <c r="F49" i="171"/>
  <c r="G49" i="171"/>
  <c r="H49" i="171"/>
  <c r="C50" i="171"/>
  <c r="D50" i="171"/>
  <c r="E50" i="171"/>
  <c r="F50" i="171"/>
  <c r="G50" i="171"/>
  <c r="H50" i="171"/>
  <c r="C51" i="171"/>
  <c r="D51" i="171"/>
  <c r="E51" i="171"/>
  <c r="F51" i="171"/>
  <c r="G51" i="171"/>
  <c r="H51" i="171"/>
  <c r="C52" i="171"/>
  <c r="D52" i="171"/>
  <c r="E52" i="171"/>
  <c r="F52" i="171"/>
  <c r="G52" i="171"/>
  <c r="H52" i="171"/>
  <c r="C53" i="171"/>
  <c r="D53" i="171"/>
  <c r="E53" i="171"/>
  <c r="F53" i="171"/>
  <c r="G53" i="171"/>
  <c r="H53" i="171"/>
  <c r="C54" i="171"/>
  <c r="D54" i="171"/>
  <c r="E54" i="171"/>
  <c r="F54" i="171"/>
  <c r="G54" i="171"/>
  <c r="H54" i="171"/>
  <c r="C55" i="171"/>
  <c r="D55" i="171"/>
  <c r="E55" i="171"/>
  <c r="F55" i="171"/>
  <c r="G55" i="171"/>
  <c r="H55" i="171"/>
  <c r="C56" i="171"/>
  <c r="D56" i="171"/>
  <c r="E56" i="171"/>
  <c r="F56" i="171"/>
  <c r="G56" i="171"/>
  <c r="H56" i="171"/>
  <c r="C57" i="171"/>
  <c r="D57" i="171"/>
  <c r="E57" i="171"/>
  <c r="F57" i="171"/>
  <c r="G57" i="171"/>
  <c r="H57" i="171"/>
  <c r="C58" i="171"/>
  <c r="D58" i="171"/>
  <c r="E58" i="171"/>
  <c r="F58" i="171"/>
  <c r="G58" i="171"/>
  <c r="H58" i="171"/>
  <c r="C59" i="171"/>
  <c r="D59" i="171"/>
  <c r="E59" i="171"/>
  <c r="F59" i="171"/>
  <c r="G59" i="171"/>
  <c r="H59" i="171"/>
  <c r="C60" i="171"/>
  <c r="D60" i="171"/>
  <c r="E60" i="171"/>
  <c r="F60" i="171"/>
  <c r="G60" i="171"/>
  <c r="H60" i="171"/>
  <c r="C61" i="171"/>
  <c r="D61" i="171"/>
  <c r="E61" i="171"/>
  <c r="F61" i="171"/>
  <c r="G61" i="171"/>
  <c r="H61" i="171"/>
  <c r="C62" i="171"/>
  <c r="D62" i="171"/>
  <c r="E62" i="171"/>
  <c r="F62" i="171"/>
  <c r="G62" i="171"/>
  <c r="H62" i="171"/>
  <c r="C63" i="171"/>
  <c r="D63" i="171"/>
  <c r="E63" i="171"/>
  <c r="F63" i="171"/>
  <c r="G63" i="171"/>
  <c r="H63" i="171"/>
  <c r="C64" i="171"/>
  <c r="D64" i="171"/>
  <c r="E64" i="171"/>
  <c r="F64" i="171"/>
  <c r="G64" i="171"/>
  <c r="H64" i="171"/>
  <c r="C65" i="171"/>
  <c r="D65" i="171"/>
  <c r="E65" i="171"/>
  <c r="F65" i="171"/>
  <c r="G65" i="171"/>
  <c r="H65" i="171"/>
  <c r="C66" i="171"/>
  <c r="D66" i="171"/>
  <c r="E66" i="171"/>
  <c r="F66" i="171"/>
  <c r="G66" i="171"/>
  <c r="H66" i="171"/>
  <c r="C67" i="171"/>
  <c r="D67" i="171"/>
  <c r="E67" i="171"/>
  <c r="F67" i="171"/>
  <c r="G67" i="171"/>
  <c r="H67" i="171"/>
  <c r="C68" i="171"/>
  <c r="D68" i="171"/>
  <c r="E68" i="171"/>
  <c r="F68" i="171"/>
  <c r="G68" i="171"/>
  <c r="H68" i="171"/>
  <c r="C69" i="171"/>
  <c r="D69" i="171"/>
  <c r="E69" i="171"/>
  <c r="F69" i="171"/>
  <c r="G69" i="171"/>
  <c r="H69" i="171"/>
  <c r="C70" i="171"/>
  <c r="D70" i="171"/>
  <c r="E70" i="171"/>
  <c r="F70" i="171"/>
  <c r="G70" i="171"/>
  <c r="H70" i="171"/>
  <c r="C71" i="171"/>
  <c r="D71" i="171"/>
  <c r="E71" i="171"/>
  <c r="F71" i="171"/>
  <c r="G71" i="171"/>
  <c r="H71" i="171"/>
  <c r="C72" i="171"/>
  <c r="D72" i="171"/>
  <c r="E72" i="171"/>
  <c r="F72" i="171"/>
  <c r="G72" i="171"/>
  <c r="H72" i="171"/>
  <c r="C73" i="171"/>
  <c r="D73" i="171"/>
  <c r="E73" i="171"/>
  <c r="F73" i="171"/>
  <c r="G73" i="171"/>
  <c r="H73" i="171"/>
  <c r="C74" i="171"/>
  <c r="D74" i="171"/>
  <c r="E74" i="171"/>
  <c r="F74" i="171"/>
  <c r="G74" i="171"/>
  <c r="H74" i="171"/>
  <c r="C75" i="171"/>
  <c r="D75" i="171"/>
  <c r="E75" i="171"/>
  <c r="F75" i="171"/>
  <c r="G75" i="171"/>
  <c r="H75" i="171"/>
  <c r="C76" i="171"/>
  <c r="D76" i="171"/>
  <c r="E76" i="171"/>
  <c r="F76" i="171"/>
  <c r="G76" i="171"/>
  <c r="H76" i="171"/>
  <c r="C77" i="171"/>
  <c r="D77" i="171"/>
  <c r="E77" i="171"/>
  <c r="F77" i="171"/>
  <c r="G77" i="171"/>
  <c r="H77" i="171"/>
  <c r="C78" i="171"/>
  <c r="D78" i="171"/>
  <c r="E78" i="171"/>
  <c r="F78" i="171"/>
  <c r="G78" i="171"/>
  <c r="H78" i="171"/>
  <c r="C79" i="171"/>
  <c r="D79" i="171"/>
  <c r="E79" i="171"/>
  <c r="F79" i="171"/>
  <c r="G79" i="171"/>
  <c r="H79" i="171"/>
  <c r="C80" i="171"/>
  <c r="D80" i="171"/>
  <c r="E80" i="171"/>
  <c r="F80" i="171"/>
  <c r="G80" i="171"/>
  <c r="H80" i="171"/>
  <c r="C81" i="171"/>
  <c r="D81" i="171"/>
  <c r="E81" i="171"/>
  <c r="F81" i="171"/>
  <c r="G81" i="171"/>
  <c r="H81" i="171"/>
  <c r="C82" i="171"/>
  <c r="D82" i="171"/>
  <c r="E82" i="171"/>
  <c r="F82" i="171"/>
  <c r="G82" i="171"/>
  <c r="H82" i="171"/>
  <c r="C83" i="171"/>
  <c r="D83" i="171"/>
  <c r="E83" i="171"/>
  <c r="F83" i="171"/>
  <c r="G83" i="171"/>
  <c r="H83" i="171"/>
  <c r="C84" i="171"/>
  <c r="D84" i="171"/>
  <c r="E84" i="171"/>
  <c r="F84" i="171"/>
  <c r="G84" i="171"/>
  <c r="H84" i="171"/>
  <c r="C85" i="171"/>
  <c r="D85" i="171"/>
  <c r="E85" i="171"/>
  <c r="F85" i="171"/>
  <c r="G85" i="171"/>
  <c r="H85" i="171"/>
  <c r="C86" i="171"/>
  <c r="D86" i="171"/>
  <c r="E86" i="171"/>
  <c r="F86" i="171"/>
  <c r="G86" i="171"/>
  <c r="H86" i="171"/>
  <c r="C87" i="171"/>
  <c r="D87" i="171"/>
  <c r="E87" i="171"/>
  <c r="F87" i="171"/>
  <c r="G87" i="171"/>
  <c r="H87" i="171"/>
  <c r="C88" i="171"/>
  <c r="D88" i="171"/>
  <c r="E88" i="171"/>
  <c r="F88" i="171"/>
  <c r="G88" i="171"/>
  <c r="H88" i="171"/>
  <c r="C89" i="171"/>
  <c r="D89" i="171"/>
  <c r="E89" i="171"/>
  <c r="F89" i="171"/>
  <c r="G89" i="171"/>
  <c r="H89" i="171"/>
  <c r="C90" i="171"/>
  <c r="D90" i="171"/>
  <c r="E90" i="171"/>
  <c r="F90" i="171"/>
  <c r="G90" i="171"/>
  <c r="H90" i="171"/>
  <c r="C91" i="171"/>
  <c r="D91" i="171"/>
  <c r="E91" i="171"/>
  <c r="F91" i="171"/>
  <c r="G91" i="171"/>
  <c r="H91" i="171"/>
  <c r="C92" i="171"/>
  <c r="D92" i="171"/>
  <c r="E92" i="171"/>
  <c r="F92" i="171"/>
  <c r="G92" i="171"/>
  <c r="H92" i="171"/>
  <c r="C93" i="171"/>
  <c r="D93" i="171"/>
  <c r="E93" i="171"/>
  <c r="F93" i="171"/>
  <c r="G93" i="171"/>
  <c r="H93" i="171"/>
  <c r="C94" i="171"/>
  <c r="D94" i="171"/>
  <c r="E94" i="171"/>
  <c r="F94" i="171"/>
  <c r="G94" i="171"/>
  <c r="H94" i="171"/>
  <c r="C95" i="171"/>
  <c r="D95" i="171"/>
  <c r="E95" i="171"/>
  <c r="F95" i="171"/>
  <c r="G95" i="171"/>
  <c r="H95" i="171"/>
  <c r="C96" i="171"/>
  <c r="D96" i="171"/>
  <c r="E96" i="171"/>
  <c r="F96" i="171"/>
  <c r="G96" i="171"/>
  <c r="H96" i="171"/>
  <c r="C97" i="171"/>
  <c r="D97" i="171"/>
  <c r="E97" i="171"/>
  <c r="F97" i="171"/>
  <c r="G97" i="171"/>
  <c r="H97" i="171"/>
  <c r="C98" i="171"/>
  <c r="D98" i="171"/>
  <c r="E98" i="171"/>
  <c r="F98" i="171"/>
  <c r="G98" i="171"/>
  <c r="H98" i="171"/>
  <c r="C99" i="171"/>
  <c r="D99" i="171"/>
  <c r="E99" i="171"/>
  <c r="F99" i="171"/>
  <c r="G99" i="171"/>
  <c r="H99" i="171"/>
  <c r="C100" i="171"/>
  <c r="D100" i="171"/>
  <c r="E100" i="171"/>
  <c r="F100" i="171"/>
  <c r="G100" i="171"/>
  <c r="H100" i="171"/>
  <c r="C101" i="171"/>
  <c r="D101" i="171"/>
  <c r="E101" i="171"/>
  <c r="F101" i="171"/>
  <c r="G101" i="171"/>
  <c r="H101" i="171"/>
  <c r="C102" i="171"/>
  <c r="D102" i="171"/>
  <c r="E102" i="171"/>
  <c r="F102" i="171"/>
  <c r="G102" i="171"/>
  <c r="H102" i="171"/>
  <c r="C103" i="171"/>
  <c r="D103" i="171"/>
  <c r="E103" i="171"/>
  <c r="F103" i="171"/>
  <c r="G103" i="171"/>
  <c r="H103" i="171"/>
  <c r="C104" i="171"/>
  <c r="D104" i="171"/>
  <c r="E104" i="171"/>
  <c r="F104" i="171"/>
  <c r="G104" i="171"/>
  <c r="H104" i="171"/>
  <c r="C105" i="171"/>
  <c r="D105" i="171"/>
  <c r="E105" i="171"/>
  <c r="F105" i="171"/>
  <c r="G105" i="171"/>
  <c r="H105" i="171"/>
  <c r="C106" i="171"/>
  <c r="D106" i="171"/>
  <c r="E106" i="171"/>
  <c r="F106" i="171"/>
  <c r="G106" i="171"/>
  <c r="H106" i="171"/>
  <c r="C107" i="171"/>
  <c r="D107" i="171"/>
  <c r="E107" i="171"/>
  <c r="F107" i="171"/>
  <c r="G107" i="171"/>
  <c r="H107" i="171"/>
  <c r="C108" i="171"/>
  <c r="D108" i="171"/>
  <c r="E108" i="171"/>
  <c r="F108" i="171"/>
  <c r="G108" i="171"/>
  <c r="H108" i="171"/>
  <c r="C109" i="171"/>
  <c r="D109" i="171"/>
  <c r="E109" i="171"/>
  <c r="F109" i="171"/>
  <c r="G109" i="171"/>
  <c r="H109" i="171"/>
  <c r="C110" i="171"/>
  <c r="D110" i="171"/>
  <c r="E110" i="171"/>
  <c r="F110" i="171"/>
  <c r="G110" i="171"/>
  <c r="H110" i="171"/>
  <c r="C111" i="171"/>
  <c r="D111" i="171"/>
  <c r="E111" i="171"/>
  <c r="F111" i="171"/>
  <c r="G111" i="171"/>
  <c r="H111" i="171"/>
  <c r="C112" i="171"/>
  <c r="D112" i="171"/>
  <c r="E112" i="171"/>
  <c r="F112" i="171"/>
  <c r="G112" i="171"/>
  <c r="H112" i="171"/>
  <c r="C113" i="171"/>
  <c r="D113" i="171"/>
  <c r="E113" i="171"/>
  <c r="F113" i="171"/>
  <c r="G113" i="171"/>
  <c r="H113" i="171"/>
  <c r="C114" i="171"/>
  <c r="D114" i="171"/>
  <c r="E114" i="171"/>
  <c r="F114" i="171"/>
  <c r="G114" i="171"/>
  <c r="H114" i="171"/>
  <c r="C115" i="171"/>
  <c r="D115" i="171"/>
  <c r="E115" i="171"/>
  <c r="F115" i="171"/>
  <c r="G115" i="171"/>
  <c r="H115" i="171"/>
  <c r="C116" i="171"/>
  <c r="D116" i="171"/>
  <c r="E116" i="171"/>
  <c r="F116" i="171"/>
  <c r="G116" i="171"/>
  <c r="H116" i="171"/>
  <c r="C117" i="171"/>
  <c r="D117" i="171"/>
  <c r="E117" i="171"/>
  <c r="F117" i="171"/>
  <c r="G117" i="171"/>
  <c r="H117" i="171"/>
  <c r="C118" i="171"/>
  <c r="D118" i="171"/>
  <c r="E118" i="171"/>
  <c r="F118" i="171"/>
  <c r="G118" i="171"/>
  <c r="H118" i="171"/>
  <c r="C119" i="171"/>
  <c r="D119" i="171"/>
  <c r="E119" i="171"/>
  <c r="F119" i="171"/>
  <c r="G119" i="171"/>
  <c r="H119" i="171"/>
  <c r="C120" i="171"/>
  <c r="D120" i="171"/>
  <c r="E120" i="171"/>
  <c r="F120" i="171"/>
  <c r="G120" i="171"/>
  <c r="H120" i="171"/>
  <c r="C121" i="171"/>
  <c r="D121" i="171"/>
  <c r="E121" i="171"/>
  <c r="F121" i="171"/>
  <c r="G121" i="171"/>
  <c r="H121" i="171"/>
  <c r="C122" i="171"/>
  <c r="D122" i="171"/>
  <c r="E122" i="171"/>
  <c r="F122" i="171"/>
  <c r="G122" i="171"/>
  <c r="H122" i="171"/>
  <c r="C123" i="171"/>
  <c r="D123" i="171"/>
  <c r="E123" i="171"/>
  <c r="F123" i="171"/>
  <c r="G123" i="171"/>
  <c r="H123" i="171"/>
  <c r="C124" i="171"/>
  <c r="D124" i="171"/>
  <c r="E124" i="171"/>
  <c r="F124" i="171"/>
  <c r="G124" i="171"/>
  <c r="H124" i="171"/>
  <c r="C125" i="171"/>
  <c r="D125" i="171"/>
  <c r="E125" i="171"/>
  <c r="F125" i="171"/>
  <c r="G125" i="171"/>
  <c r="H125" i="171"/>
  <c r="C126" i="171"/>
  <c r="D126" i="171"/>
  <c r="E126" i="171"/>
  <c r="F126" i="171"/>
  <c r="G126" i="171"/>
  <c r="H126" i="171"/>
  <c r="C127" i="171"/>
  <c r="D127" i="171"/>
  <c r="E127" i="171"/>
  <c r="F127" i="171"/>
  <c r="G127" i="171"/>
  <c r="H127" i="171"/>
  <c r="C128" i="171"/>
  <c r="D128" i="171"/>
  <c r="E128" i="171"/>
  <c r="F128" i="171"/>
  <c r="G128" i="171"/>
  <c r="H128" i="171"/>
  <c r="C129" i="171"/>
  <c r="D129" i="171"/>
  <c r="E129" i="171"/>
  <c r="F129" i="171"/>
  <c r="G129" i="171"/>
  <c r="H129" i="171"/>
  <c r="C130" i="171"/>
  <c r="D130" i="171"/>
  <c r="E130" i="171"/>
  <c r="F130" i="171"/>
  <c r="G130" i="171"/>
  <c r="H130" i="171"/>
  <c r="C131" i="171"/>
  <c r="D131" i="171"/>
  <c r="E131" i="171"/>
  <c r="F131" i="171"/>
  <c r="G131" i="171"/>
  <c r="H131" i="171"/>
  <c r="C132" i="171"/>
  <c r="D132" i="171"/>
  <c r="E132" i="171"/>
  <c r="F132" i="171"/>
  <c r="G132" i="171"/>
  <c r="H132" i="171"/>
  <c r="C133" i="171"/>
  <c r="D133" i="171"/>
  <c r="E133" i="171"/>
  <c r="F133" i="171"/>
  <c r="G133" i="171"/>
  <c r="H133" i="171"/>
  <c r="C134" i="171"/>
  <c r="D134" i="171"/>
  <c r="E134" i="171"/>
  <c r="F134" i="171"/>
  <c r="G134" i="171"/>
  <c r="H134" i="171"/>
  <c r="C135" i="171"/>
  <c r="D135" i="171"/>
  <c r="E135" i="171"/>
  <c r="F135" i="171"/>
  <c r="G135" i="171"/>
  <c r="H135" i="171"/>
  <c r="C136" i="171"/>
  <c r="D136" i="171"/>
  <c r="E136" i="171"/>
  <c r="F136" i="171"/>
  <c r="G136" i="171"/>
  <c r="H136" i="171"/>
  <c r="C137" i="171"/>
  <c r="D137" i="171"/>
  <c r="E137" i="171"/>
  <c r="F137" i="171"/>
  <c r="G137" i="171"/>
  <c r="H137" i="171"/>
  <c r="C138" i="171"/>
  <c r="D138" i="171"/>
  <c r="E138" i="171"/>
  <c r="F138" i="171"/>
  <c r="G138" i="171"/>
  <c r="H138" i="171"/>
  <c r="C139" i="171"/>
  <c r="D139" i="171"/>
  <c r="E139" i="171"/>
  <c r="F139" i="171"/>
  <c r="G139" i="171"/>
  <c r="H139" i="171"/>
  <c r="C140" i="171"/>
  <c r="D140" i="171"/>
  <c r="E140" i="171"/>
  <c r="F140" i="171"/>
  <c r="G140" i="171"/>
  <c r="H140" i="171"/>
  <c r="C141" i="171"/>
  <c r="D141" i="171"/>
  <c r="E141" i="171"/>
  <c r="F141" i="171"/>
  <c r="G141" i="171"/>
  <c r="H141" i="171"/>
  <c r="C142" i="171"/>
  <c r="D142" i="171"/>
  <c r="E142" i="171"/>
  <c r="F142" i="171"/>
  <c r="G142" i="171"/>
  <c r="H142" i="171"/>
  <c r="C143" i="171"/>
  <c r="D143" i="171"/>
  <c r="E143" i="171"/>
  <c r="F143" i="171"/>
  <c r="G143" i="171"/>
  <c r="H143" i="171"/>
  <c r="C144" i="171"/>
  <c r="D144" i="171"/>
  <c r="E144" i="171"/>
  <c r="F144" i="171"/>
  <c r="G144" i="171"/>
  <c r="H144" i="171"/>
  <c r="C145" i="171"/>
  <c r="D145" i="171"/>
  <c r="E145" i="171"/>
  <c r="F145" i="171"/>
  <c r="G145" i="171"/>
  <c r="H145" i="171"/>
  <c r="C146" i="171"/>
  <c r="D146" i="171"/>
  <c r="E146" i="171"/>
  <c r="F146" i="171"/>
  <c r="G146" i="171"/>
  <c r="H146" i="171"/>
  <c r="C147" i="171"/>
  <c r="D147" i="171"/>
  <c r="E147" i="171"/>
  <c r="F147" i="171"/>
  <c r="G147" i="171"/>
  <c r="H147" i="171"/>
  <c r="C148" i="171"/>
  <c r="D148" i="171"/>
  <c r="E148" i="171"/>
  <c r="F148" i="171"/>
  <c r="G148" i="171"/>
  <c r="H148" i="171"/>
  <c r="C149" i="171"/>
  <c r="D149" i="171"/>
  <c r="E149" i="171"/>
  <c r="F149" i="171"/>
  <c r="G149" i="171"/>
  <c r="H149" i="171"/>
  <c r="C150" i="171"/>
  <c r="D150" i="171"/>
  <c r="E150" i="171"/>
  <c r="F150" i="171"/>
  <c r="G150" i="171"/>
  <c r="H150" i="171"/>
  <c r="C151" i="171"/>
  <c r="D151" i="171"/>
  <c r="E151" i="171"/>
  <c r="F151" i="171"/>
  <c r="G151" i="171"/>
  <c r="H151" i="171"/>
  <c r="C152" i="171"/>
  <c r="D152" i="171"/>
  <c r="E152" i="171"/>
  <c r="F152" i="171"/>
  <c r="G152" i="171"/>
  <c r="H152" i="171"/>
  <c r="C153" i="171"/>
  <c r="D153" i="171"/>
  <c r="E153" i="171"/>
  <c r="F153" i="171"/>
  <c r="G153" i="171"/>
  <c r="H153" i="171"/>
  <c r="C154" i="171"/>
  <c r="D154" i="171"/>
  <c r="E154" i="171"/>
  <c r="F154" i="171"/>
  <c r="G154" i="171"/>
  <c r="H154" i="171"/>
  <c r="C155" i="171"/>
  <c r="D155" i="171"/>
  <c r="E155" i="171"/>
  <c r="F155" i="171"/>
  <c r="G155" i="171"/>
  <c r="H155" i="171"/>
  <c r="C156" i="171"/>
  <c r="D156" i="171"/>
  <c r="E156" i="171"/>
  <c r="F156" i="171"/>
  <c r="G156" i="171"/>
  <c r="H156" i="171"/>
  <c r="C157" i="171"/>
  <c r="D157" i="171"/>
  <c r="E157" i="171"/>
  <c r="F157" i="171"/>
  <c r="G157" i="171"/>
  <c r="H157" i="171"/>
  <c r="C158" i="171"/>
  <c r="D158" i="171"/>
  <c r="E158" i="171"/>
  <c r="F158" i="171"/>
  <c r="G158" i="171"/>
  <c r="H158" i="171"/>
  <c r="C159" i="171"/>
  <c r="D159" i="171"/>
  <c r="E159" i="171"/>
  <c r="F159" i="171"/>
  <c r="G159" i="171"/>
  <c r="H159" i="171"/>
  <c r="C160" i="171"/>
  <c r="D160" i="171"/>
  <c r="E160" i="171"/>
  <c r="F160" i="171"/>
  <c r="G160" i="171"/>
  <c r="H160" i="171"/>
  <c r="C161" i="171"/>
  <c r="D161" i="171"/>
  <c r="E161" i="171"/>
  <c r="F161" i="171"/>
  <c r="G161" i="171"/>
  <c r="H161" i="171"/>
  <c r="C162" i="171"/>
  <c r="D162" i="171"/>
  <c r="E162" i="171"/>
  <c r="F162" i="171"/>
  <c r="G162" i="171"/>
  <c r="H162" i="171"/>
  <c r="C163" i="171"/>
  <c r="D163" i="171"/>
  <c r="E163" i="171"/>
  <c r="F163" i="171"/>
  <c r="G163" i="171"/>
  <c r="H163" i="171"/>
  <c r="C164" i="171"/>
  <c r="D164" i="171"/>
  <c r="E164" i="171"/>
  <c r="F164" i="171"/>
  <c r="G164" i="171"/>
  <c r="H164" i="171"/>
  <c r="C165" i="171"/>
  <c r="D165" i="171"/>
  <c r="E165" i="171"/>
  <c r="F165" i="171"/>
  <c r="G165" i="171"/>
  <c r="H165" i="171"/>
  <c r="C166" i="171"/>
  <c r="D166" i="171"/>
  <c r="E166" i="171"/>
  <c r="F166" i="171"/>
  <c r="G166" i="171"/>
  <c r="H166" i="171"/>
  <c r="C167" i="171"/>
  <c r="D167" i="171"/>
  <c r="E167" i="171"/>
  <c r="F167" i="171"/>
  <c r="G167" i="171"/>
  <c r="H167" i="171"/>
  <c r="C168" i="171"/>
  <c r="D168" i="171"/>
  <c r="E168" i="171"/>
  <c r="F168" i="171"/>
  <c r="G168" i="171"/>
  <c r="H168" i="171"/>
  <c r="C169" i="171"/>
  <c r="D169" i="171"/>
  <c r="E169" i="171"/>
  <c r="F169" i="171"/>
  <c r="G169" i="171"/>
  <c r="H169" i="171"/>
  <c r="C170" i="171"/>
  <c r="D170" i="171"/>
  <c r="E170" i="171"/>
  <c r="F170" i="171"/>
  <c r="G170" i="171"/>
  <c r="H170" i="171"/>
  <c r="C171" i="171"/>
  <c r="D171" i="171"/>
  <c r="E171" i="171"/>
  <c r="F171" i="171"/>
  <c r="G171" i="171"/>
  <c r="H171" i="171"/>
  <c r="C172" i="171"/>
  <c r="D172" i="171"/>
  <c r="E172" i="171"/>
  <c r="F172" i="171"/>
  <c r="G172" i="171"/>
  <c r="H172" i="171"/>
  <c r="C173" i="171"/>
  <c r="D173" i="171"/>
  <c r="E173" i="171"/>
  <c r="F173" i="171"/>
  <c r="G173" i="171"/>
  <c r="H173" i="171"/>
  <c r="C174" i="171"/>
  <c r="D174" i="171"/>
  <c r="E174" i="171"/>
  <c r="F174" i="171"/>
  <c r="G174" i="171"/>
  <c r="H174" i="171"/>
  <c r="C175" i="171"/>
  <c r="D175" i="171"/>
  <c r="E175" i="171"/>
  <c r="F175" i="171"/>
  <c r="G175" i="171"/>
  <c r="H175" i="171"/>
  <c r="C176" i="171"/>
  <c r="D176" i="171"/>
  <c r="E176" i="171"/>
  <c r="F176" i="171"/>
  <c r="G176" i="171"/>
  <c r="H176" i="171"/>
  <c r="C177" i="171"/>
  <c r="D177" i="171"/>
  <c r="E177" i="171"/>
  <c r="F177" i="171"/>
  <c r="G177" i="171"/>
  <c r="H177" i="171"/>
  <c r="C178" i="171"/>
  <c r="D178" i="171"/>
  <c r="E178" i="171"/>
  <c r="F178" i="171"/>
  <c r="G178" i="171"/>
  <c r="H178" i="171"/>
  <c r="C179" i="171"/>
  <c r="D179" i="171"/>
  <c r="E179" i="171"/>
  <c r="F179" i="171"/>
  <c r="G179" i="171"/>
  <c r="H179" i="171"/>
  <c r="C180" i="171"/>
  <c r="D180" i="171"/>
  <c r="E180" i="171"/>
  <c r="F180" i="171"/>
  <c r="G180" i="171"/>
  <c r="H180" i="171"/>
  <c r="C181" i="171"/>
  <c r="D181" i="171"/>
  <c r="E181" i="171"/>
  <c r="F181" i="171"/>
  <c r="G181" i="171"/>
  <c r="H181" i="171"/>
  <c r="C182" i="171"/>
  <c r="D182" i="171"/>
  <c r="E182" i="171"/>
  <c r="F182" i="171"/>
  <c r="G182" i="171"/>
  <c r="H182" i="171"/>
  <c r="C183" i="171"/>
  <c r="D183" i="171"/>
  <c r="E183" i="171"/>
  <c r="F183" i="171"/>
  <c r="G183" i="171"/>
  <c r="H183" i="171"/>
  <c r="C184" i="171"/>
  <c r="D184" i="171"/>
  <c r="E184" i="171"/>
  <c r="F184" i="171"/>
  <c r="G184" i="171"/>
  <c r="H184" i="171"/>
  <c r="C185" i="171"/>
  <c r="D185" i="171"/>
  <c r="E185" i="171"/>
  <c r="F185" i="171"/>
  <c r="G185" i="171"/>
  <c r="H185" i="171"/>
  <c r="C186" i="171"/>
  <c r="D186" i="171"/>
  <c r="E186" i="171"/>
  <c r="F186" i="171"/>
  <c r="G186" i="171"/>
  <c r="H186" i="171"/>
  <c r="C187" i="171"/>
  <c r="D187" i="171"/>
  <c r="E187" i="171"/>
  <c r="F187" i="171"/>
  <c r="G187" i="171"/>
  <c r="H187" i="171"/>
  <c r="C188" i="171"/>
  <c r="D188" i="171"/>
  <c r="E188" i="171"/>
  <c r="F188" i="171"/>
  <c r="G188" i="171"/>
  <c r="H188" i="171"/>
  <c r="C189" i="171"/>
  <c r="D189" i="171"/>
  <c r="E189" i="171"/>
  <c r="F189" i="171"/>
  <c r="G189" i="171"/>
  <c r="H189" i="171"/>
  <c r="C190" i="171"/>
  <c r="D190" i="171"/>
  <c r="E190" i="171"/>
  <c r="F190" i="171"/>
  <c r="G190" i="171"/>
  <c r="H190" i="171"/>
  <c r="C191" i="171"/>
  <c r="D191" i="171"/>
  <c r="E191" i="171"/>
  <c r="F191" i="171"/>
  <c r="G191" i="171"/>
  <c r="H191" i="171"/>
  <c r="C192" i="171"/>
  <c r="D192" i="171"/>
  <c r="E192" i="171"/>
  <c r="F192" i="171"/>
  <c r="G192" i="171"/>
  <c r="H192" i="171"/>
  <c r="C193" i="171"/>
  <c r="D193" i="171"/>
  <c r="E193" i="171"/>
  <c r="F193" i="171"/>
  <c r="G193" i="171"/>
  <c r="H193" i="171"/>
  <c r="C194" i="171"/>
  <c r="D194" i="171"/>
  <c r="E194" i="171"/>
  <c r="F194" i="171"/>
  <c r="G194" i="171"/>
  <c r="H194" i="171"/>
  <c r="C195" i="171"/>
  <c r="D195" i="171"/>
  <c r="E195" i="171"/>
  <c r="F195" i="171"/>
  <c r="G195" i="171"/>
  <c r="H195" i="171"/>
  <c r="C196" i="171"/>
  <c r="D196" i="171"/>
  <c r="E196" i="171"/>
  <c r="F196" i="171"/>
  <c r="G196" i="171"/>
  <c r="H196" i="171"/>
  <c r="C197" i="171"/>
  <c r="D197" i="171"/>
  <c r="E197" i="171"/>
  <c r="F197" i="171"/>
  <c r="G197" i="171"/>
  <c r="H197" i="171"/>
  <c r="C198" i="171"/>
  <c r="D198" i="171"/>
  <c r="E198" i="171"/>
  <c r="F198" i="171"/>
  <c r="G198" i="171"/>
  <c r="H198" i="171"/>
  <c r="C199" i="171"/>
  <c r="D199" i="171"/>
  <c r="E199" i="171"/>
  <c r="F199" i="171"/>
  <c r="G199" i="171"/>
  <c r="H199" i="171"/>
  <c r="C200" i="171"/>
  <c r="D200" i="171"/>
  <c r="E200" i="171"/>
  <c r="F200" i="171"/>
  <c r="G200" i="171"/>
  <c r="H200" i="171"/>
  <c r="C201" i="171"/>
  <c r="D201" i="171"/>
  <c r="E201" i="171"/>
  <c r="F201" i="171"/>
  <c r="G201" i="171"/>
  <c r="H201" i="171"/>
  <c r="C202" i="171"/>
  <c r="D202" i="171"/>
  <c r="E202" i="171"/>
  <c r="F202" i="171"/>
  <c r="G202" i="171"/>
  <c r="H202" i="171"/>
  <c r="C203" i="171"/>
  <c r="D203" i="171"/>
  <c r="E203" i="171"/>
  <c r="F203" i="171"/>
  <c r="G203" i="171"/>
  <c r="H203" i="171"/>
  <c r="C204" i="171"/>
  <c r="D204" i="171"/>
  <c r="E204" i="171"/>
  <c r="F204" i="171"/>
  <c r="G204" i="171"/>
  <c r="H204" i="171"/>
  <c r="C205" i="171"/>
  <c r="D205" i="171"/>
  <c r="E205" i="171"/>
  <c r="F205" i="171"/>
  <c r="G205" i="171"/>
  <c r="H205" i="171"/>
  <c r="C206" i="171"/>
  <c r="D206" i="171"/>
  <c r="E206" i="171"/>
  <c r="F206" i="171"/>
  <c r="G206" i="171"/>
  <c r="H206" i="171"/>
  <c r="C207" i="171"/>
  <c r="D207" i="171"/>
  <c r="E207" i="171"/>
  <c r="F207" i="171"/>
  <c r="G207" i="171"/>
  <c r="H207" i="171"/>
  <c r="C208" i="171"/>
  <c r="D208" i="171"/>
  <c r="E208" i="171"/>
  <c r="F208" i="171"/>
  <c r="G208" i="171"/>
  <c r="H208" i="171"/>
  <c r="C209" i="171"/>
  <c r="D209" i="171"/>
  <c r="E209" i="171"/>
  <c r="F209" i="171"/>
  <c r="G209" i="171"/>
  <c r="H209" i="171"/>
  <c r="C210" i="171"/>
  <c r="D210" i="171"/>
  <c r="E210" i="171"/>
  <c r="F210" i="171"/>
  <c r="G210" i="171"/>
  <c r="H210" i="171"/>
  <c r="C211" i="171"/>
  <c r="D211" i="171"/>
  <c r="E211" i="171"/>
  <c r="F211" i="171"/>
  <c r="G211" i="171"/>
  <c r="H211" i="171"/>
  <c r="C212" i="171"/>
  <c r="D212" i="171"/>
  <c r="E212" i="171"/>
  <c r="F212" i="171"/>
  <c r="G212" i="171"/>
  <c r="H212" i="171"/>
  <c r="C213" i="171"/>
  <c r="D213" i="171"/>
  <c r="E213" i="171"/>
  <c r="F213" i="171"/>
  <c r="G213" i="171"/>
  <c r="H213" i="171"/>
  <c r="C214" i="171"/>
  <c r="D214" i="171"/>
  <c r="E214" i="171"/>
  <c r="F214" i="171"/>
  <c r="G214" i="171"/>
  <c r="H214" i="171"/>
  <c r="C215" i="171"/>
  <c r="D215" i="171"/>
  <c r="E215" i="171"/>
  <c r="F215" i="171"/>
  <c r="G215" i="171"/>
  <c r="H215" i="171"/>
  <c r="C216" i="171"/>
  <c r="D216" i="171"/>
  <c r="E216" i="171"/>
  <c r="F216" i="171"/>
  <c r="G216" i="171"/>
  <c r="H216" i="171"/>
  <c r="C217" i="171"/>
  <c r="D217" i="171"/>
  <c r="E217" i="171"/>
  <c r="F217" i="171"/>
  <c r="G217" i="171"/>
  <c r="H217" i="171"/>
  <c r="C218" i="171"/>
  <c r="D218" i="171"/>
  <c r="E218" i="171"/>
  <c r="F218" i="171"/>
  <c r="G218" i="171"/>
  <c r="H218" i="171"/>
  <c r="C219" i="171"/>
  <c r="D219" i="171"/>
  <c r="E219" i="171"/>
  <c r="F219" i="171"/>
  <c r="G219" i="171"/>
  <c r="H219" i="171"/>
  <c r="C220" i="171"/>
  <c r="D220" i="171"/>
  <c r="E220" i="171"/>
  <c r="F220" i="171"/>
  <c r="G220" i="171"/>
  <c r="H220" i="171"/>
  <c r="C221" i="171"/>
  <c r="D221" i="171"/>
  <c r="E221" i="171"/>
  <c r="F221" i="171"/>
  <c r="G221" i="171"/>
  <c r="H221" i="171"/>
  <c r="C222" i="171"/>
  <c r="D222" i="171"/>
  <c r="E222" i="171"/>
  <c r="F222" i="171"/>
  <c r="G222" i="171"/>
  <c r="H222" i="171"/>
  <c r="C223" i="171"/>
  <c r="D223" i="171"/>
  <c r="E223" i="171"/>
  <c r="F223" i="171"/>
  <c r="G223" i="171"/>
  <c r="H223" i="171"/>
  <c r="C224" i="171"/>
  <c r="D224" i="171"/>
  <c r="E224" i="171"/>
  <c r="F224" i="171"/>
  <c r="G224" i="171"/>
  <c r="H224" i="171"/>
  <c r="C225" i="171"/>
  <c r="D225" i="171"/>
  <c r="E225" i="171"/>
  <c r="F225" i="171"/>
  <c r="G225" i="171"/>
  <c r="H225" i="171"/>
  <c r="C226" i="171"/>
  <c r="D226" i="171"/>
  <c r="E226" i="171"/>
  <c r="F226" i="171"/>
  <c r="G226" i="171"/>
  <c r="H226" i="171"/>
  <c r="D15" i="171"/>
  <c r="E15" i="171"/>
  <c r="F15" i="171"/>
  <c r="G15" i="171"/>
  <c r="H15" i="171"/>
  <c r="O15" i="171"/>
  <c r="P15" i="171"/>
  <c r="Q15" i="171"/>
  <c r="R15" i="171"/>
  <c r="T15" i="171"/>
  <c r="A223" i="171"/>
  <c r="O223" i="171"/>
  <c r="P223" i="171"/>
  <c r="Q223" i="171"/>
  <c r="R223" i="171"/>
  <c r="T223" i="171"/>
  <c r="A224" i="171"/>
  <c r="O224" i="171"/>
  <c r="P224" i="171"/>
  <c r="Q224" i="171"/>
  <c r="R224" i="171"/>
  <c r="T224" i="171"/>
  <c r="A225" i="171"/>
  <c r="O225" i="171"/>
  <c r="P225" i="171"/>
  <c r="Q225" i="171"/>
  <c r="R225" i="171"/>
  <c r="T225" i="171"/>
  <c r="A226" i="171"/>
  <c r="O226" i="171"/>
  <c r="P226" i="171"/>
  <c r="Q226" i="171"/>
  <c r="R226" i="171"/>
  <c r="T226" i="171"/>
  <c r="U224" i="171" l="1"/>
  <c r="N224" i="171" s="1"/>
  <c r="K226" i="171"/>
  <c r="K223" i="171"/>
  <c r="U223" i="171"/>
  <c r="J223" i="171" s="1"/>
  <c r="U15" i="171"/>
  <c r="N15" i="171" s="1"/>
  <c r="K15" i="171"/>
  <c r="U225" i="171"/>
  <c r="J225" i="171" s="1"/>
  <c r="V15" i="171"/>
  <c r="K224" i="171"/>
  <c r="K225" i="171"/>
  <c r="L15" i="171"/>
  <c r="V224" i="171"/>
  <c r="V225" i="171"/>
  <c r="L225" i="171"/>
  <c r="V223" i="171"/>
  <c r="I223" i="171" s="1"/>
  <c r="L223" i="171"/>
  <c r="L226" i="171"/>
  <c r="V226" i="171"/>
  <c r="L224" i="171"/>
  <c r="U226" i="171"/>
  <c r="J226" i="171" s="1"/>
  <c r="X140" i="185"/>
  <c r="W140" i="185"/>
  <c r="V140" i="185"/>
  <c r="U140" i="185"/>
  <c r="CK136" i="185"/>
  <c r="CJ136" i="185"/>
  <c r="CI136" i="185"/>
  <c r="CH136" i="185"/>
  <c r="CG136" i="185"/>
  <c r="CF136" i="185"/>
  <c r="CE136" i="185"/>
  <c r="CD136" i="185"/>
  <c r="CC136" i="185"/>
  <c r="CB136" i="185"/>
  <c r="CA136" i="185"/>
  <c r="BZ136" i="185"/>
  <c r="BY136" i="185"/>
  <c r="BX136" i="185"/>
  <c r="BW136" i="185"/>
  <c r="BV136" i="185"/>
  <c r="BU136" i="185"/>
  <c r="BT136" i="185"/>
  <c r="BS136" i="185"/>
  <c r="BR136" i="185"/>
  <c r="BQ136" i="185"/>
  <c r="BP136" i="185"/>
  <c r="BO136" i="185"/>
  <c r="BN136" i="185"/>
  <c r="BM136" i="185"/>
  <c r="BL136" i="185"/>
  <c r="BK136" i="185"/>
  <c r="BJ136" i="185"/>
  <c r="BI136" i="185"/>
  <c r="BH136" i="185"/>
  <c r="BG136" i="185"/>
  <c r="BF136" i="185"/>
  <c r="BE136" i="185"/>
  <c r="BD136" i="185"/>
  <c r="BC136" i="185"/>
  <c r="BB136" i="185"/>
  <c r="BA136" i="185"/>
  <c r="AZ136" i="185"/>
  <c r="AY136" i="185"/>
  <c r="AX136" i="185"/>
  <c r="AW136" i="185"/>
  <c r="Z47" i="21" s="1"/>
  <c r="AV136" i="185"/>
  <c r="Y47" i="21" s="1"/>
  <c r="AU136" i="185"/>
  <c r="X47" i="21" s="1"/>
  <c r="AT136" i="185"/>
  <c r="W47" i="21" s="1"/>
  <c r="AS136" i="185"/>
  <c r="V47" i="21" s="1"/>
  <c r="AR136" i="185"/>
  <c r="U47" i="21" s="1"/>
  <c r="AQ136" i="185"/>
  <c r="T47" i="21" s="1"/>
  <c r="AP136" i="185"/>
  <c r="S47" i="21" s="1"/>
  <c r="AO136" i="185"/>
  <c r="R47" i="21" s="1"/>
  <c r="AN136" i="185"/>
  <c r="Q47" i="21" s="1"/>
  <c r="AM136" i="185"/>
  <c r="P47" i="21" s="1"/>
  <c r="AL136" i="185"/>
  <c r="O47" i="21" s="1"/>
  <c r="AK136" i="185"/>
  <c r="N47" i="21" s="1"/>
  <c r="AJ136" i="185"/>
  <c r="M47" i="21" s="1"/>
  <c r="AI136" i="185"/>
  <c r="L47" i="21" s="1"/>
  <c r="AH136" i="185"/>
  <c r="K47" i="21" s="1"/>
  <c r="AG136" i="185"/>
  <c r="J47" i="21" s="1"/>
  <c r="AF136" i="185"/>
  <c r="I47" i="21" s="1"/>
  <c r="AE136" i="185"/>
  <c r="H47" i="21" s="1"/>
  <c r="AD136" i="185"/>
  <c r="G47" i="21" s="1"/>
  <c r="AC136" i="185"/>
  <c r="F47" i="21" s="1"/>
  <c r="AB136" i="185"/>
  <c r="E47" i="21" s="1"/>
  <c r="AA136" i="185"/>
  <c r="D47" i="21" s="1"/>
  <c r="CM134" i="185"/>
  <c r="CK134" i="185"/>
  <c r="CJ134" i="185"/>
  <c r="CI134" i="185"/>
  <c r="CH134" i="185"/>
  <c r="CG134" i="185"/>
  <c r="CF134" i="185"/>
  <c r="CE134" i="185"/>
  <c r="CD134" i="185"/>
  <c r="CC134" i="185"/>
  <c r="CB134" i="185"/>
  <c r="CA134" i="185"/>
  <c r="BZ134" i="185"/>
  <c r="BY134" i="185"/>
  <c r="BX134" i="185"/>
  <c r="BW134" i="185"/>
  <c r="BV134" i="185"/>
  <c r="BU134" i="185"/>
  <c r="BT134" i="185"/>
  <c r="BS134" i="185"/>
  <c r="BR134" i="185"/>
  <c r="BQ134" i="185"/>
  <c r="BP134" i="185"/>
  <c r="BO134" i="185"/>
  <c r="BN134" i="185"/>
  <c r="BM134" i="185"/>
  <c r="BL134" i="185"/>
  <c r="BK134" i="185"/>
  <c r="BJ134" i="185"/>
  <c r="BI134" i="185"/>
  <c r="BH134" i="185"/>
  <c r="BG134" i="185"/>
  <c r="BF134" i="185"/>
  <c r="BE134" i="185"/>
  <c r="BD134" i="185"/>
  <c r="BC134" i="185"/>
  <c r="BB134" i="185"/>
  <c r="BA134" i="185"/>
  <c r="AZ134" i="185"/>
  <c r="AY134" i="185"/>
  <c r="AX134" i="185"/>
  <c r="AW134" i="185"/>
  <c r="AV134" i="185"/>
  <c r="AU134" i="185"/>
  <c r="AT134" i="185"/>
  <c r="AS134" i="185"/>
  <c r="AR134" i="185"/>
  <c r="AQ134" i="185"/>
  <c r="AP134" i="185"/>
  <c r="AO134" i="185"/>
  <c r="AN134" i="185"/>
  <c r="AM134" i="185"/>
  <c r="AL134" i="185"/>
  <c r="AK134" i="185"/>
  <c r="AJ134" i="185"/>
  <c r="AI134" i="185"/>
  <c r="AH134" i="185"/>
  <c r="AG134" i="185"/>
  <c r="AF134" i="185"/>
  <c r="AE134" i="185"/>
  <c r="AD134" i="185"/>
  <c r="AC134" i="185"/>
  <c r="AB134" i="185"/>
  <c r="AA134" i="185"/>
  <c r="R132" i="185"/>
  <c r="K132" i="185"/>
  <c r="R131" i="185"/>
  <c r="K131" i="185"/>
  <c r="R130" i="185"/>
  <c r="K130" i="185"/>
  <c r="R127" i="185"/>
  <c r="K127" i="185"/>
  <c r="R126" i="185"/>
  <c r="K126" i="185"/>
  <c r="R125" i="185"/>
  <c r="K125" i="185"/>
  <c r="R122" i="185"/>
  <c r="K122" i="185"/>
  <c r="R121" i="185"/>
  <c r="K121" i="185"/>
  <c r="R118" i="185"/>
  <c r="K118" i="185"/>
  <c r="R117" i="185"/>
  <c r="K117" i="185"/>
  <c r="R116" i="185"/>
  <c r="K116" i="185"/>
  <c r="R112" i="185"/>
  <c r="K112" i="185"/>
  <c r="R111" i="185"/>
  <c r="K111" i="185"/>
  <c r="R107" i="185"/>
  <c r="K107" i="185"/>
  <c r="R106" i="185"/>
  <c r="K106" i="185"/>
  <c r="R105" i="185"/>
  <c r="K105" i="185"/>
  <c r="R101" i="185"/>
  <c r="K101" i="185"/>
  <c r="R100" i="185"/>
  <c r="K100" i="185"/>
  <c r="R99" i="185"/>
  <c r="K99" i="185"/>
  <c r="R96" i="185"/>
  <c r="K96" i="185"/>
  <c r="R95" i="185"/>
  <c r="K95" i="185"/>
  <c r="R94" i="185"/>
  <c r="K94" i="185"/>
  <c r="R93" i="185"/>
  <c r="K93" i="185"/>
  <c r="R92" i="185"/>
  <c r="K92" i="185"/>
  <c r="R91" i="185"/>
  <c r="K91" i="185"/>
  <c r="R90" i="185"/>
  <c r="K90" i="185"/>
  <c r="R88" i="185"/>
  <c r="K88" i="185"/>
  <c r="R87" i="185"/>
  <c r="K87" i="185"/>
  <c r="R86" i="185"/>
  <c r="K86" i="185"/>
  <c r="R85" i="185"/>
  <c r="K85" i="185"/>
  <c r="R82" i="185"/>
  <c r="K82" i="185"/>
  <c r="K81" i="185"/>
  <c r="R72" i="185"/>
  <c r="K72" i="185"/>
  <c r="R71" i="185"/>
  <c r="K71" i="185"/>
  <c r="R62" i="185"/>
  <c r="V62" i="185" s="1"/>
  <c r="P62" i="185"/>
  <c r="O62" i="185"/>
  <c r="N62" i="185"/>
  <c r="M62" i="185"/>
  <c r="L62" i="185"/>
  <c r="K62" i="185"/>
  <c r="R60" i="185"/>
  <c r="V60" i="185" s="1"/>
  <c r="P60" i="185"/>
  <c r="O60" i="185"/>
  <c r="N60" i="185"/>
  <c r="M60" i="185"/>
  <c r="L60" i="185"/>
  <c r="K60" i="185"/>
  <c r="R59" i="185"/>
  <c r="V59" i="185" s="1"/>
  <c r="P59" i="185"/>
  <c r="O59" i="185"/>
  <c r="N59" i="185"/>
  <c r="M59" i="185"/>
  <c r="L59" i="185"/>
  <c r="K59" i="185"/>
  <c r="R58" i="185"/>
  <c r="W58" i="185" s="1"/>
  <c r="P58" i="185"/>
  <c r="O58" i="185"/>
  <c r="N58" i="185"/>
  <c r="M58" i="185"/>
  <c r="L58" i="185"/>
  <c r="K58" i="185"/>
  <c r="R57" i="185"/>
  <c r="U57" i="185" s="1"/>
  <c r="P57" i="185"/>
  <c r="O57" i="185"/>
  <c r="N57" i="185"/>
  <c r="M57" i="185"/>
  <c r="L57" i="185"/>
  <c r="K57" i="185"/>
  <c r="R54" i="185"/>
  <c r="W54" i="185" s="1"/>
  <c r="P54" i="185"/>
  <c r="O54" i="185"/>
  <c r="N54" i="185"/>
  <c r="M54" i="185"/>
  <c r="L54" i="185"/>
  <c r="K54" i="185"/>
  <c r="R53" i="185"/>
  <c r="V53" i="185" s="1"/>
  <c r="P53" i="185"/>
  <c r="O53" i="185"/>
  <c r="N53" i="185"/>
  <c r="M53" i="185"/>
  <c r="L53" i="185"/>
  <c r="K53" i="185"/>
  <c r="R50" i="185"/>
  <c r="W50" i="185" s="1"/>
  <c r="P50" i="185"/>
  <c r="O50" i="185"/>
  <c r="N50" i="185"/>
  <c r="M50" i="185"/>
  <c r="L50" i="185"/>
  <c r="K50" i="185"/>
  <c r="R48" i="185"/>
  <c r="V48" i="185" s="1"/>
  <c r="P48" i="185"/>
  <c r="O48" i="185"/>
  <c r="N48" i="185"/>
  <c r="M48" i="185"/>
  <c r="L48" i="185"/>
  <c r="K48" i="185"/>
  <c r="R47" i="185"/>
  <c r="V47" i="185" s="1"/>
  <c r="P47" i="185"/>
  <c r="O47" i="185"/>
  <c r="N47" i="185"/>
  <c r="M47" i="185"/>
  <c r="L47" i="185"/>
  <c r="K47" i="185"/>
  <c r="R46" i="185"/>
  <c r="W46" i="185" s="1"/>
  <c r="P46" i="185"/>
  <c r="O46" i="185"/>
  <c r="N46" i="185"/>
  <c r="M46" i="185"/>
  <c r="L46" i="185"/>
  <c r="K46" i="185"/>
  <c r="R45" i="185"/>
  <c r="V45" i="185" s="1"/>
  <c r="P45" i="185"/>
  <c r="O45" i="185"/>
  <c r="N45" i="185"/>
  <c r="M45" i="185"/>
  <c r="L45" i="185"/>
  <c r="K45" i="185"/>
  <c r="R44" i="185"/>
  <c r="W44" i="185" s="1"/>
  <c r="P44" i="185"/>
  <c r="O44" i="185"/>
  <c r="N44" i="185"/>
  <c r="M44" i="185"/>
  <c r="L44" i="185"/>
  <c r="K44" i="185"/>
  <c r="R42" i="185"/>
  <c r="W42" i="185" s="1"/>
  <c r="P42" i="185"/>
  <c r="O42" i="185"/>
  <c r="N42" i="185"/>
  <c r="M42" i="185"/>
  <c r="L42" i="185"/>
  <c r="K42" i="185"/>
  <c r="R39" i="185"/>
  <c r="V39" i="185" s="1"/>
  <c r="P39" i="185"/>
  <c r="O39" i="185"/>
  <c r="N39" i="185"/>
  <c r="M39" i="185"/>
  <c r="L39" i="185"/>
  <c r="K39" i="185"/>
  <c r="R35" i="185"/>
  <c r="V35" i="185" s="1"/>
  <c r="P35" i="185"/>
  <c r="O35" i="185"/>
  <c r="N35" i="185"/>
  <c r="M35" i="185"/>
  <c r="L35" i="185"/>
  <c r="K35" i="185"/>
  <c r="R34" i="185"/>
  <c r="U34" i="185" s="1"/>
  <c r="P34" i="185"/>
  <c r="O34" i="185"/>
  <c r="N34" i="185"/>
  <c r="M34" i="185"/>
  <c r="L34" i="185"/>
  <c r="K34" i="185"/>
  <c r="R28" i="185"/>
  <c r="V28" i="185" s="1"/>
  <c r="P28" i="185"/>
  <c r="O28" i="185"/>
  <c r="N28" i="185"/>
  <c r="M28" i="185"/>
  <c r="L28" i="185"/>
  <c r="K28" i="185"/>
  <c r="R27" i="185"/>
  <c r="T27" i="185" s="1"/>
  <c r="P27" i="185"/>
  <c r="O27" i="185"/>
  <c r="N27" i="185"/>
  <c r="M27" i="185"/>
  <c r="L27" i="185"/>
  <c r="K27" i="185"/>
  <c r="R26" i="185"/>
  <c r="V26" i="185" s="1"/>
  <c r="P26" i="185"/>
  <c r="O26" i="185"/>
  <c r="N26" i="185"/>
  <c r="M26" i="185"/>
  <c r="L26" i="185"/>
  <c r="K26" i="185"/>
  <c r="R25" i="185"/>
  <c r="P25" i="185"/>
  <c r="O25" i="185"/>
  <c r="N25" i="185"/>
  <c r="M25" i="185"/>
  <c r="L25" i="185"/>
  <c r="K25" i="185"/>
  <c r="R24" i="185"/>
  <c r="U24" i="185" s="1"/>
  <c r="P24" i="185"/>
  <c r="O24" i="185"/>
  <c r="N24" i="185"/>
  <c r="M24" i="185"/>
  <c r="L24" i="185"/>
  <c r="K24" i="185"/>
  <c r="R22" i="185"/>
  <c r="S22" i="185" s="1"/>
  <c r="P22" i="185"/>
  <c r="O22" i="185"/>
  <c r="N22" i="185"/>
  <c r="M22" i="185"/>
  <c r="L22" i="185"/>
  <c r="K22" i="185"/>
  <c r="R21" i="185"/>
  <c r="V21" i="185" s="1"/>
  <c r="P21" i="185"/>
  <c r="O21" i="185"/>
  <c r="N21" i="185"/>
  <c r="M21" i="185"/>
  <c r="L21" i="185"/>
  <c r="K21" i="185"/>
  <c r="R20" i="185"/>
  <c r="U20" i="185" s="1"/>
  <c r="P20" i="185"/>
  <c r="O20" i="185"/>
  <c r="N20" i="185"/>
  <c r="M20" i="185"/>
  <c r="L20" i="185"/>
  <c r="K20" i="185"/>
  <c r="R19" i="185"/>
  <c r="X19" i="185" s="1"/>
  <c r="P19" i="185"/>
  <c r="O19" i="185"/>
  <c r="N19" i="185"/>
  <c r="M19" i="185"/>
  <c r="L19" i="185"/>
  <c r="K19" i="185"/>
  <c r="R18" i="185"/>
  <c r="W18" i="185" s="1"/>
  <c r="P18" i="185"/>
  <c r="O18" i="185"/>
  <c r="N18" i="185"/>
  <c r="M18" i="185"/>
  <c r="L18" i="185"/>
  <c r="K18" i="185"/>
  <c r="R17" i="185"/>
  <c r="U17" i="185" s="1"/>
  <c r="P17" i="185"/>
  <c r="O17" i="185"/>
  <c r="N17" i="185"/>
  <c r="M17" i="185"/>
  <c r="L17" i="185"/>
  <c r="K17" i="185"/>
  <c r="R15" i="185"/>
  <c r="V15" i="185" s="1"/>
  <c r="P15" i="185"/>
  <c r="O15" i="185"/>
  <c r="N15" i="185"/>
  <c r="M15" i="185"/>
  <c r="L15" i="185"/>
  <c r="K15" i="185"/>
  <c r="H13" i="185"/>
  <c r="F8" i="185"/>
  <c r="P14" i="185" s="1"/>
  <c r="X14" i="185" s="1"/>
  <c r="F7" i="185"/>
  <c r="O14" i="185" s="1"/>
  <c r="W14" i="185" s="1"/>
  <c r="Y6" i="185"/>
  <c r="F6" i="185"/>
  <c r="N140" i="185" s="1"/>
  <c r="Y5" i="185"/>
  <c r="F5" i="185"/>
  <c r="M140" i="185" s="1"/>
  <c r="Y4" i="185"/>
  <c r="F4" i="185"/>
  <c r="L140" i="185" s="1"/>
  <c r="Y3" i="185"/>
  <c r="F3" i="185"/>
  <c r="AA160" i="185" l="1"/>
  <c r="D38" i="21" s="1"/>
  <c r="AE160" i="185"/>
  <c r="H38" i="21" s="1"/>
  <c r="AI160" i="185"/>
  <c r="L38" i="21" s="1"/>
  <c r="AM160" i="185"/>
  <c r="P38" i="21" s="1"/>
  <c r="AQ160" i="185"/>
  <c r="T38" i="21" s="1"/>
  <c r="AU160" i="185"/>
  <c r="X38" i="21" s="1"/>
  <c r="AY160" i="185"/>
  <c r="BC160" i="185"/>
  <c r="BG160" i="185"/>
  <c r="BK160" i="185"/>
  <c r="BO160" i="185"/>
  <c r="BS160" i="185"/>
  <c r="BW160" i="185"/>
  <c r="CA160" i="185"/>
  <c r="CE160" i="185"/>
  <c r="CI160" i="185"/>
  <c r="AB160" i="185"/>
  <c r="E38" i="21" s="1"/>
  <c r="AF160" i="185"/>
  <c r="I38" i="21" s="1"/>
  <c r="AJ160" i="185"/>
  <c r="M38" i="21" s="1"/>
  <c r="AN160" i="185"/>
  <c r="Q38" i="21" s="1"/>
  <c r="AR160" i="185"/>
  <c r="U38" i="21" s="1"/>
  <c r="AV160" i="185"/>
  <c r="Y38" i="21" s="1"/>
  <c r="AZ160" i="185"/>
  <c r="BD160" i="185"/>
  <c r="BH160" i="185"/>
  <c r="BL160" i="185"/>
  <c r="BP160" i="185"/>
  <c r="BT160" i="185"/>
  <c r="BX160" i="185"/>
  <c r="CB160" i="185"/>
  <c r="CF160" i="185"/>
  <c r="CJ160" i="185"/>
  <c r="Q132" i="185"/>
  <c r="J132" i="185" s="1"/>
  <c r="AC160" i="185"/>
  <c r="F38" i="21" s="1"/>
  <c r="AG160" i="185"/>
  <c r="J38" i="21" s="1"/>
  <c r="AK160" i="185"/>
  <c r="N38" i="21" s="1"/>
  <c r="AO160" i="185"/>
  <c r="R38" i="21" s="1"/>
  <c r="AS160" i="185"/>
  <c r="V38" i="21" s="1"/>
  <c r="AW160" i="185"/>
  <c r="Z38" i="21" s="1"/>
  <c r="BA160" i="185"/>
  <c r="BE160" i="185"/>
  <c r="BI160" i="185"/>
  <c r="BM160" i="185"/>
  <c r="BQ160" i="185"/>
  <c r="BU160" i="185"/>
  <c r="BY160" i="185"/>
  <c r="CC160" i="185"/>
  <c r="CG160" i="185"/>
  <c r="CK160" i="185"/>
  <c r="AA154" i="185"/>
  <c r="D32" i="21" s="1"/>
  <c r="AJ156" i="185"/>
  <c r="M34" i="21" s="1"/>
  <c r="AN156" i="185"/>
  <c r="Q34" i="21" s="1"/>
  <c r="AR156" i="185"/>
  <c r="U34" i="21" s="1"/>
  <c r="AV156" i="185"/>
  <c r="Y34" i="21" s="1"/>
  <c r="AZ156" i="185"/>
  <c r="BD156" i="185"/>
  <c r="BH156" i="185"/>
  <c r="BL156" i="185"/>
  <c r="BP156" i="185"/>
  <c r="BT156" i="185"/>
  <c r="BX156" i="185"/>
  <c r="CB156" i="185"/>
  <c r="CF156" i="185"/>
  <c r="CJ156" i="185"/>
  <c r="AJ157" i="185"/>
  <c r="M35" i="21" s="1"/>
  <c r="AN157" i="185"/>
  <c r="Q35" i="21" s="1"/>
  <c r="AR157" i="185"/>
  <c r="U35" i="21" s="1"/>
  <c r="AV157" i="185"/>
  <c r="Y35" i="21" s="1"/>
  <c r="AZ157" i="185"/>
  <c r="BD157" i="185"/>
  <c r="BH157" i="185"/>
  <c r="BL157" i="185"/>
  <c r="BP157" i="185"/>
  <c r="BT157" i="185"/>
  <c r="BX157" i="185"/>
  <c r="CB157" i="185"/>
  <c r="CF157" i="185"/>
  <c r="CJ157" i="185"/>
  <c r="AJ158" i="185"/>
  <c r="M36" i="21" s="1"/>
  <c r="AN158" i="185"/>
  <c r="Q36" i="21" s="1"/>
  <c r="AR158" i="185"/>
  <c r="U36" i="21" s="1"/>
  <c r="AV158" i="185"/>
  <c r="Y36" i="21" s="1"/>
  <c r="AZ158" i="185"/>
  <c r="BD158" i="185"/>
  <c r="BH158" i="185"/>
  <c r="BL158" i="185"/>
  <c r="BP158" i="185"/>
  <c r="BT158" i="185"/>
  <c r="BX158" i="185"/>
  <c r="CB158" i="185"/>
  <c r="CF158" i="185"/>
  <c r="CJ158" i="185"/>
  <c r="AK159" i="185"/>
  <c r="N37" i="21" s="1"/>
  <c r="AO159" i="185"/>
  <c r="R37" i="21" s="1"/>
  <c r="AS159" i="185"/>
  <c r="V37" i="21" s="1"/>
  <c r="AW159" i="185"/>
  <c r="Z37" i="21" s="1"/>
  <c r="BA159" i="185"/>
  <c r="BE159" i="185"/>
  <c r="BI159" i="185"/>
  <c r="BM159" i="185"/>
  <c r="BQ159" i="185"/>
  <c r="BU159" i="185"/>
  <c r="BY159" i="185"/>
  <c r="CC159" i="185"/>
  <c r="CG159" i="185"/>
  <c r="CK159" i="185"/>
  <c r="AH156" i="185"/>
  <c r="K34" i="21" s="1"/>
  <c r="AL156" i="185"/>
  <c r="O34" i="21" s="1"/>
  <c r="AP156" i="185"/>
  <c r="S34" i="21" s="1"/>
  <c r="AT156" i="185"/>
  <c r="W34" i="21" s="1"/>
  <c r="AX156" i="185"/>
  <c r="BB156" i="185"/>
  <c r="BJ156" i="185"/>
  <c r="BN156" i="185"/>
  <c r="BR156" i="185"/>
  <c r="BZ156" i="185"/>
  <c r="CH156" i="185"/>
  <c r="AL157" i="185"/>
  <c r="O35" i="21" s="1"/>
  <c r="AT157" i="185"/>
  <c r="W35" i="21" s="1"/>
  <c r="BF157" i="185"/>
  <c r="BN157" i="185"/>
  <c r="BV157" i="185"/>
  <c r="CD157" i="185"/>
  <c r="AH158" i="185"/>
  <c r="K36" i="21" s="1"/>
  <c r="AP158" i="185"/>
  <c r="S36" i="21" s="1"/>
  <c r="AX158" i="185"/>
  <c r="BF158" i="185"/>
  <c r="BN158" i="185"/>
  <c r="BV158" i="185"/>
  <c r="CD158" i="185"/>
  <c r="AI159" i="185"/>
  <c r="L37" i="21" s="1"/>
  <c r="AH159" i="185"/>
  <c r="K37" i="21" s="1"/>
  <c r="AK156" i="185"/>
  <c r="N34" i="21" s="1"/>
  <c r="AO156" i="185"/>
  <c r="R34" i="21" s="1"/>
  <c r="AS156" i="185"/>
  <c r="V34" i="21" s="1"/>
  <c r="AW156" i="185"/>
  <c r="Z34" i="21" s="1"/>
  <c r="BA156" i="185"/>
  <c r="BE156" i="185"/>
  <c r="BI156" i="185"/>
  <c r="BM156" i="185"/>
  <c r="BQ156" i="185"/>
  <c r="BU156" i="185"/>
  <c r="BY156" i="185"/>
  <c r="CC156" i="185"/>
  <c r="CG156" i="185"/>
  <c r="CK156" i="185"/>
  <c r="AK157" i="185"/>
  <c r="N35" i="21" s="1"/>
  <c r="AO157" i="185"/>
  <c r="R35" i="21" s="1"/>
  <c r="AS157" i="185"/>
  <c r="V35" i="21" s="1"/>
  <c r="AW157" i="185"/>
  <c r="Z35" i="21" s="1"/>
  <c r="BA157" i="185"/>
  <c r="BE157" i="185"/>
  <c r="BI157" i="185"/>
  <c r="BM157" i="185"/>
  <c r="BQ157" i="185"/>
  <c r="BU157" i="185"/>
  <c r="BY157" i="185"/>
  <c r="CC157" i="185"/>
  <c r="CG157" i="185"/>
  <c r="CK157" i="185"/>
  <c r="AK158" i="185"/>
  <c r="N36" i="21" s="1"/>
  <c r="AO158" i="185"/>
  <c r="R36" i="21" s="1"/>
  <c r="AS158" i="185"/>
  <c r="V36" i="21" s="1"/>
  <c r="AW158" i="185"/>
  <c r="Z36" i="21" s="1"/>
  <c r="BA158" i="185"/>
  <c r="BE158" i="185"/>
  <c r="BI158" i="185"/>
  <c r="BM158" i="185"/>
  <c r="BQ158" i="185"/>
  <c r="BU158" i="185"/>
  <c r="BY158" i="185"/>
  <c r="CC158" i="185"/>
  <c r="CG158" i="185"/>
  <c r="CK158" i="185"/>
  <c r="AL159" i="185"/>
  <c r="O37" i="21" s="1"/>
  <c r="AP159" i="185"/>
  <c r="S37" i="21" s="1"/>
  <c r="AT159" i="185"/>
  <c r="W37" i="21" s="1"/>
  <c r="AX159" i="185"/>
  <c r="BB159" i="185"/>
  <c r="BF159" i="185"/>
  <c r="BJ159" i="185"/>
  <c r="BN159" i="185"/>
  <c r="BR159" i="185"/>
  <c r="BV159" i="185"/>
  <c r="BZ159" i="185"/>
  <c r="CD159" i="185"/>
  <c r="CH159" i="185"/>
  <c r="BF156" i="185"/>
  <c r="BV156" i="185"/>
  <c r="CD156" i="185"/>
  <c r="AH157" i="185"/>
  <c r="K35" i="21" s="1"/>
  <c r="AP157" i="185"/>
  <c r="S35" i="21" s="1"/>
  <c r="AX157" i="185"/>
  <c r="BB157" i="185"/>
  <c r="BJ157" i="185"/>
  <c r="BR157" i="185"/>
  <c r="BZ157" i="185"/>
  <c r="CH157" i="185"/>
  <c r="AL158" i="185"/>
  <c r="O36" i="21" s="1"/>
  <c r="AT158" i="185"/>
  <c r="W36" i="21" s="1"/>
  <c r="BB158" i="185"/>
  <c r="BJ158" i="185"/>
  <c r="BR158" i="185"/>
  <c r="BZ158" i="185"/>
  <c r="CH158" i="185"/>
  <c r="AM156" i="185"/>
  <c r="P34" i="21" s="1"/>
  <c r="BC156" i="185"/>
  <c r="BS156" i="185"/>
  <c r="CI156" i="185"/>
  <c r="AU157" i="185"/>
  <c r="X35" i="21" s="1"/>
  <c r="BK157" i="185"/>
  <c r="CA157" i="185"/>
  <c r="AM158" i="185"/>
  <c r="P36" i="21" s="1"/>
  <c r="BC158" i="185"/>
  <c r="BS158" i="185"/>
  <c r="CI158" i="185"/>
  <c r="AQ159" i="185"/>
  <c r="T37" i="21" s="1"/>
  <c r="AY159" i="185"/>
  <c r="BG159" i="185"/>
  <c r="BO159" i="185"/>
  <c r="BW159" i="185"/>
  <c r="CE159" i="185"/>
  <c r="CF159" i="185"/>
  <c r="AU156" i="185"/>
  <c r="X34" i="21" s="1"/>
  <c r="BK156" i="185"/>
  <c r="AM157" i="185"/>
  <c r="P35" i="21" s="1"/>
  <c r="BC157" i="185"/>
  <c r="CI157" i="185"/>
  <c r="BK158" i="185"/>
  <c r="AM159" i="185"/>
  <c r="P37" i="21" s="1"/>
  <c r="BC159" i="185"/>
  <c r="BS159" i="185"/>
  <c r="CI159" i="185"/>
  <c r="AI156" i="185"/>
  <c r="L34" i="21" s="1"/>
  <c r="CE156" i="185"/>
  <c r="BG157" i="185"/>
  <c r="AI158" i="185"/>
  <c r="L36" i="21" s="1"/>
  <c r="AY158" i="185"/>
  <c r="CE158" i="185"/>
  <c r="AV159" i="185"/>
  <c r="Y37" i="21" s="1"/>
  <c r="BL159" i="185"/>
  <c r="CB159" i="185"/>
  <c r="AQ156" i="185"/>
  <c r="T34" i="21" s="1"/>
  <c r="BG156" i="185"/>
  <c r="BW156" i="185"/>
  <c r="AI157" i="185"/>
  <c r="L35" i="21" s="1"/>
  <c r="AY157" i="185"/>
  <c r="BO157" i="185"/>
  <c r="CE157" i="185"/>
  <c r="AQ158" i="185"/>
  <c r="T36" i="21" s="1"/>
  <c r="BG158" i="185"/>
  <c r="BW158" i="185"/>
  <c r="AJ159" i="185"/>
  <c r="M37" i="21" s="1"/>
  <c r="AR159" i="185"/>
  <c r="U37" i="21" s="1"/>
  <c r="AZ159" i="185"/>
  <c r="BH159" i="185"/>
  <c r="BP159" i="185"/>
  <c r="BX159" i="185"/>
  <c r="CA156" i="185"/>
  <c r="BS157" i="185"/>
  <c r="AU158" i="185"/>
  <c r="X36" i="21" s="1"/>
  <c r="CA158" i="185"/>
  <c r="AU159" i="185"/>
  <c r="X37" i="21" s="1"/>
  <c r="BK159" i="185"/>
  <c r="CA159" i="185"/>
  <c r="AY156" i="185"/>
  <c r="BO156" i="185"/>
  <c r="AQ157" i="185"/>
  <c r="T35" i="21" s="1"/>
  <c r="BW157" i="185"/>
  <c r="BO158" i="185"/>
  <c r="AN159" i="185"/>
  <c r="Q37" i="21" s="1"/>
  <c r="BD159" i="185"/>
  <c r="BT159" i="185"/>
  <c r="CJ159" i="185"/>
  <c r="AD155" i="185"/>
  <c r="G33" i="21" s="1"/>
  <c r="AH155" i="185"/>
  <c r="K33" i="21" s="1"/>
  <c r="AL155" i="185"/>
  <c r="O33" i="21" s="1"/>
  <c r="AP155" i="185"/>
  <c r="S33" i="21" s="1"/>
  <c r="AT155" i="185"/>
  <c r="W33" i="21" s="1"/>
  <c r="AX155" i="185"/>
  <c r="BB155" i="185"/>
  <c r="BF155" i="185"/>
  <c r="BJ155" i="185"/>
  <c r="BN155" i="185"/>
  <c r="BR155" i="185"/>
  <c r="BV155" i="185"/>
  <c r="BZ155" i="185"/>
  <c r="CD155" i="185"/>
  <c r="CH155" i="185"/>
  <c r="AA156" i="185"/>
  <c r="D34" i="21" s="1"/>
  <c r="AE156" i="185"/>
  <c r="H34" i="21" s="1"/>
  <c r="AB157" i="185"/>
  <c r="E35" i="21" s="1"/>
  <c r="AF157" i="185"/>
  <c r="I35" i="21" s="1"/>
  <c r="AC158" i="185"/>
  <c r="F36" i="21" s="1"/>
  <c r="AG158" i="185"/>
  <c r="J36" i="21" s="1"/>
  <c r="AD159" i="185"/>
  <c r="G37" i="21" s="1"/>
  <c r="AB154" i="185"/>
  <c r="E32" i="21" s="1"/>
  <c r="AA155" i="185"/>
  <c r="D33" i="21" s="1"/>
  <c r="AE155" i="185"/>
  <c r="H33" i="21" s="1"/>
  <c r="AI155" i="185"/>
  <c r="L33" i="21" s="1"/>
  <c r="AM155" i="185"/>
  <c r="P33" i="21" s="1"/>
  <c r="AQ155" i="185"/>
  <c r="T33" i="21" s="1"/>
  <c r="AU155" i="185"/>
  <c r="X33" i="21" s="1"/>
  <c r="AY155" i="185"/>
  <c r="BC155" i="185"/>
  <c r="BG155" i="185"/>
  <c r="BK155" i="185"/>
  <c r="BO155" i="185"/>
  <c r="BS155" i="185"/>
  <c r="BW155" i="185"/>
  <c r="CA155" i="185"/>
  <c r="CE155" i="185"/>
  <c r="CI155" i="185"/>
  <c r="AB156" i="185"/>
  <c r="E34" i="21" s="1"/>
  <c r="AF156" i="185"/>
  <c r="I34" i="21" s="1"/>
  <c r="AC157" i="185"/>
  <c r="F35" i="21" s="1"/>
  <c r="AG157" i="185"/>
  <c r="J35" i="21" s="1"/>
  <c r="AD158" i="185"/>
  <c r="G36" i="21" s="1"/>
  <c r="AA159" i="185"/>
  <c r="D37" i="21" s="1"/>
  <c r="AE159" i="185"/>
  <c r="H37" i="21" s="1"/>
  <c r="AC154" i="185"/>
  <c r="F32" i="21" s="1"/>
  <c r="AG154" i="185"/>
  <c r="J32" i="21" s="1"/>
  <c r="AK154" i="185"/>
  <c r="N32" i="21" s="1"/>
  <c r="AB155" i="185"/>
  <c r="E33" i="21" s="1"/>
  <c r="AJ155" i="185"/>
  <c r="M33" i="21" s="1"/>
  <c r="AR155" i="185"/>
  <c r="U33" i="21" s="1"/>
  <c r="AZ155" i="185"/>
  <c r="BH155" i="185"/>
  <c r="BP155" i="185"/>
  <c r="BX155" i="185"/>
  <c r="CF155" i="185"/>
  <c r="AC156" i="185"/>
  <c r="F34" i="21" s="1"/>
  <c r="AD157" i="185"/>
  <c r="G35" i="21" s="1"/>
  <c r="AE158" i="185"/>
  <c r="H36" i="21" s="1"/>
  <c r="AF159" i="185"/>
  <c r="I37" i="21" s="1"/>
  <c r="AF154" i="185"/>
  <c r="I32" i="21" s="1"/>
  <c r="AL154" i="185"/>
  <c r="O32" i="21" s="1"/>
  <c r="AP154" i="185"/>
  <c r="S32" i="21" s="1"/>
  <c r="AT154" i="185"/>
  <c r="W32" i="21" s="1"/>
  <c r="AX154" i="185"/>
  <c r="BB154" i="185"/>
  <c r="BF154" i="185"/>
  <c r="BJ154" i="185"/>
  <c r="BN154" i="185"/>
  <c r="BR154" i="185"/>
  <c r="BV154" i="185"/>
  <c r="BZ154" i="185"/>
  <c r="CD154" i="185"/>
  <c r="CH154" i="185"/>
  <c r="AC155" i="185"/>
  <c r="F33" i="21" s="1"/>
  <c r="AK155" i="185"/>
  <c r="N33" i="21" s="1"/>
  <c r="AS155" i="185"/>
  <c r="V33" i="21" s="1"/>
  <c r="BA155" i="185"/>
  <c r="BI155" i="185"/>
  <c r="BQ155" i="185"/>
  <c r="BY155" i="185"/>
  <c r="CG155" i="185"/>
  <c r="AD156" i="185"/>
  <c r="G34" i="21" s="1"/>
  <c r="AE157" i="185"/>
  <c r="H35" i="21" s="1"/>
  <c r="AF158" i="185"/>
  <c r="I36" i="21" s="1"/>
  <c r="AG159" i="185"/>
  <c r="J37" i="21" s="1"/>
  <c r="AH154" i="185"/>
  <c r="K32" i="21" s="1"/>
  <c r="AM154" i="185"/>
  <c r="P32" i="21" s="1"/>
  <c r="AQ154" i="185"/>
  <c r="T32" i="21" s="1"/>
  <c r="AU154" i="185"/>
  <c r="X32" i="21" s="1"/>
  <c r="AY154" i="185"/>
  <c r="BC154" i="185"/>
  <c r="BG154" i="185"/>
  <c r="BK154" i="185"/>
  <c r="BO154" i="185"/>
  <c r="BS154" i="185"/>
  <c r="BW154" i="185"/>
  <c r="CA154" i="185"/>
  <c r="CE154" i="185"/>
  <c r="CI154" i="185"/>
  <c r="AN155" i="185"/>
  <c r="Q33" i="21" s="1"/>
  <c r="BD155" i="185"/>
  <c r="BT155" i="185"/>
  <c r="CJ155" i="185"/>
  <c r="AA158" i="185"/>
  <c r="D36" i="21" s="1"/>
  <c r="AB159" i="185"/>
  <c r="E37" i="21" s="1"/>
  <c r="AD154" i="185"/>
  <c r="G32" i="21" s="1"/>
  <c r="AN154" i="185"/>
  <c r="Q32" i="21" s="1"/>
  <c r="AV154" i="185"/>
  <c r="Y32" i="21" s="1"/>
  <c r="BD154" i="185"/>
  <c r="BL154" i="185"/>
  <c r="BT154" i="185"/>
  <c r="CB154" i="185"/>
  <c r="CJ154" i="185"/>
  <c r="AO155" i="185"/>
  <c r="R33" i="21" s="1"/>
  <c r="BE155" i="185"/>
  <c r="BU155" i="185"/>
  <c r="CK155" i="185"/>
  <c r="AA157" i="185"/>
  <c r="D35" i="21" s="1"/>
  <c r="AB158" i="185"/>
  <c r="E36" i="21" s="1"/>
  <c r="AC159" i="185"/>
  <c r="F37" i="21" s="1"/>
  <c r="AE154" i="185"/>
  <c r="H32" i="21" s="1"/>
  <c r="AO154" i="185"/>
  <c r="R32" i="21" s="1"/>
  <c r="AW154" i="185"/>
  <c r="Z32" i="21" s="1"/>
  <c r="BE154" i="185"/>
  <c r="BM154" i="185"/>
  <c r="BU154" i="185"/>
  <c r="CC154" i="185"/>
  <c r="CK154" i="185"/>
  <c r="AF155" i="185"/>
  <c r="I33" i="21" s="1"/>
  <c r="BL155" i="185"/>
  <c r="AG156" i="185"/>
  <c r="J34" i="21" s="1"/>
  <c r="AI154" i="185"/>
  <c r="L32" i="21" s="1"/>
  <c r="AZ154" i="185"/>
  <c r="BP154" i="185"/>
  <c r="CF154" i="185"/>
  <c r="AW155" i="185"/>
  <c r="Z33" i="21" s="1"/>
  <c r="CC155" i="185"/>
  <c r="AS154" i="185"/>
  <c r="V32" i="21" s="1"/>
  <c r="BI154" i="185"/>
  <c r="BY154" i="185"/>
  <c r="AG155" i="185"/>
  <c r="J33" i="21" s="1"/>
  <c r="BM155" i="185"/>
  <c r="AJ154" i="185"/>
  <c r="M32" i="21" s="1"/>
  <c r="BA154" i="185"/>
  <c r="BQ154" i="185"/>
  <c r="CG154" i="185"/>
  <c r="AV155" i="185"/>
  <c r="Y33" i="21" s="1"/>
  <c r="CB155" i="185"/>
  <c r="AR154" i="185"/>
  <c r="U32" i="21" s="1"/>
  <c r="BH154" i="185"/>
  <c r="BX154" i="185"/>
  <c r="AD160" i="185"/>
  <c r="G38" i="21" s="1"/>
  <c r="AH160" i="185"/>
  <c r="K38" i="21" s="1"/>
  <c r="AL160" i="185"/>
  <c r="O38" i="21" s="1"/>
  <c r="AP160" i="185"/>
  <c r="S38" i="21" s="1"/>
  <c r="AT160" i="185"/>
  <c r="W38" i="21" s="1"/>
  <c r="AX160" i="185"/>
  <c r="BB160" i="185"/>
  <c r="BF160" i="185"/>
  <c r="BJ160" i="185"/>
  <c r="BN160" i="185"/>
  <c r="BR160" i="185"/>
  <c r="BV160" i="185"/>
  <c r="BZ160" i="185"/>
  <c r="CD160" i="185"/>
  <c r="CH160" i="185"/>
  <c r="Q131" i="185"/>
  <c r="J131" i="185" s="1"/>
  <c r="S131" i="185"/>
  <c r="T131" i="185"/>
  <c r="S132" i="185"/>
  <c r="T132" i="185"/>
  <c r="Q71" i="185"/>
  <c r="J71" i="185" s="1"/>
  <c r="Q85" i="185"/>
  <c r="J85" i="185" s="1"/>
  <c r="Q90" i="185"/>
  <c r="J90" i="185" s="1"/>
  <c r="Q94" i="185"/>
  <c r="J94" i="185" s="1"/>
  <c r="Q100" i="185"/>
  <c r="J100" i="185" s="1"/>
  <c r="Q107" i="185"/>
  <c r="J107" i="185" s="1"/>
  <c r="S71" i="185"/>
  <c r="T71" i="185"/>
  <c r="S81" i="185"/>
  <c r="T81" i="185"/>
  <c r="S87" i="185"/>
  <c r="T87" i="185"/>
  <c r="S92" i="185"/>
  <c r="T92" i="185"/>
  <c r="S96" i="185"/>
  <c r="T96" i="185"/>
  <c r="S100" i="185"/>
  <c r="T100" i="185"/>
  <c r="S107" i="185"/>
  <c r="T107" i="185"/>
  <c r="S112" i="185"/>
  <c r="T112" i="185"/>
  <c r="S121" i="185"/>
  <c r="T121" i="185"/>
  <c r="S125" i="185"/>
  <c r="T125" i="185"/>
  <c r="Q72" i="185"/>
  <c r="J72" i="185" s="1"/>
  <c r="Q82" i="185"/>
  <c r="J82" i="185" s="1"/>
  <c r="Q86" i="185"/>
  <c r="J86" i="185" s="1"/>
  <c r="Q88" i="185"/>
  <c r="J88" i="185" s="1"/>
  <c r="Q91" i="185"/>
  <c r="J91" i="185" s="1"/>
  <c r="Q93" i="185"/>
  <c r="J93" i="185" s="1"/>
  <c r="Q95" i="185"/>
  <c r="J95" i="185" s="1"/>
  <c r="Q99" i="185"/>
  <c r="J99" i="185" s="1"/>
  <c r="Q106" i="185"/>
  <c r="J106" i="185" s="1"/>
  <c r="Q111" i="185"/>
  <c r="J111" i="185" s="1"/>
  <c r="Q122" i="185"/>
  <c r="J122" i="185" s="1"/>
  <c r="Q81" i="185"/>
  <c r="J81" i="185" s="1"/>
  <c r="Q87" i="185"/>
  <c r="J87" i="185" s="1"/>
  <c r="Q92" i="185"/>
  <c r="J92" i="185" s="1"/>
  <c r="Q96" i="185"/>
  <c r="J96" i="185" s="1"/>
  <c r="Q105" i="185"/>
  <c r="J105" i="185" s="1"/>
  <c r="Q112" i="185"/>
  <c r="J112" i="185" s="1"/>
  <c r="Q121" i="185"/>
  <c r="J121" i="185" s="1"/>
  <c r="Q127" i="185"/>
  <c r="J127" i="185" s="1"/>
  <c r="S85" i="185"/>
  <c r="T85" i="185"/>
  <c r="S90" i="185"/>
  <c r="T90" i="185"/>
  <c r="S94" i="185"/>
  <c r="T94" i="185"/>
  <c r="S105" i="185"/>
  <c r="T105" i="185"/>
  <c r="S117" i="185"/>
  <c r="T117" i="185"/>
  <c r="S127" i="185"/>
  <c r="T127" i="185"/>
  <c r="S72" i="185"/>
  <c r="T72" i="185"/>
  <c r="S82" i="185"/>
  <c r="T82" i="185"/>
  <c r="S86" i="185"/>
  <c r="T86" i="185"/>
  <c r="I88" i="185"/>
  <c r="T88" i="185"/>
  <c r="S91" i="185"/>
  <c r="T91" i="185"/>
  <c r="I93" i="185"/>
  <c r="T93" i="185"/>
  <c r="S95" i="185"/>
  <c r="T95" i="185"/>
  <c r="S99" i="185"/>
  <c r="T99" i="185"/>
  <c r="S101" i="185"/>
  <c r="T101" i="185"/>
  <c r="S106" i="185"/>
  <c r="T106" i="185"/>
  <c r="S111" i="185"/>
  <c r="T111" i="185"/>
  <c r="S116" i="185"/>
  <c r="T116" i="185"/>
  <c r="S118" i="185"/>
  <c r="T118" i="185"/>
  <c r="S122" i="185"/>
  <c r="T122" i="185"/>
  <c r="S126" i="185"/>
  <c r="T126" i="185"/>
  <c r="S130" i="185"/>
  <c r="T130" i="185"/>
  <c r="Q118" i="185"/>
  <c r="J118" i="185" s="1"/>
  <c r="Q117" i="185"/>
  <c r="J117" i="185" s="1"/>
  <c r="Q116" i="185"/>
  <c r="J116" i="185" s="1"/>
  <c r="Q125" i="185"/>
  <c r="J125" i="185" s="1"/>
  <c r="Q126" i="185"/>
  <c r="J126" i="185" s="1"/>
  <c r="Q130" i="185"/>
  <c r="J130" i="185" s="1"/>
  <c r="J224" i="171"/>
  <c r="N223" i="171"/>
  <c r="N225" i="171"/>
  <c r="L14" i="185"/>
  <c r="S14" i="185"/>
  <c r="J15" i="171"/>
  <c r="X15" i="171"/>
  <c r="I226" i="171"/>
  <c r="I225" i="171"/>
  <c r="X224" i="171"/>
  <c r="I224" i="171"/>
  <c r="I15" i="171"/>
  <c r="X223" i="171"/>
  <c r="X225" i="171"/>
  <c r="X226" i="171"/>
  <c r="N226" i="171"/>
  <c r="V14" i="185"/>
  <c r="M14" i="185"/>
  <c r="I116" i="185"/>
  <c r="I34" i="185"/>
  <c r="Q19" i="185"/>
  <c r="J19" i="185" s="1"/>
  <c r="I50" i="185"/>
  <c r="U50" i="185"/>
  <c r="S88" i="185"/>
  <c r="Q26" i="185"/>
  <c r="J26" i="185" s="1"/>
  <c r="S44" i="185"/>
  <c r="I46" i="185"/>
  <c r="T46" i="185"/>
  <c r="X50" i="185"/>
  <c r="U53" i="185"/>
  <c r="U46" i="185"/>
  <c r="I85" i="185"/>
  <c r="X18" i="185"/>
  <c r="U19" i="185"/>
  <c r="V20" i="185"/>
  <c r="U26" i="185"/>
  <c r="I47" i="185"/>
  <c r="T47" i="185"/>
  <c r="I62" i="185"/>
  <c r="U62" i="185"/>
  <c r="S93" i="185"/>
  <c r="I100" i="185"/>
  <c r="Q101" i="185"/>
  <c r="J101" i="185" s="1"/>
  <c r="CE135" i="185"/>
  <c r="Q17" i="185"/>
  <c r="J17" i="185" s="1"/>
  <c r="U18" i="185"/>
  <c r="Q21" i="185"/>
  <c r="J21" i="185" s="1"/>
  <c r="V34" i="185"/>
  <c r="U47" i="185"/>
  <c r="W48" i="185"/>
  <c r="T50" i="185"/>
  <c r="X58" i="185"/>
  <c r="I131" i="185"/>
  <c r="BQ137" i="185"/>
  <c r="BX137" i="185"/>
  <c r="I3" i="185"/>
  <c r="I7" i="185"/>
  <c r="Q28" i="185"/>
  <c r="J28" i="185" s="1"/>
  <c r="BQ135" i="185"/>
  <c r="BX135" i="185"/>
  <c r="Q24" i="185"/>
  <c r="J24" i="185" s="1"/>
  <c r="P141" i="185"/>
  <c r="Q42" i="185"/>
  <c r="J42" i="185" s="1"/>
  <c r="Q50" i="185"/>
  <c r="J50" i="185" s="1"/>
  <c r="Q62" i="185"/>
  <c r="J62" i="185" s="1"/>
  <c r="L142" i="185"/>
  <c r="M142" i="185"/>
  <c r="Q35" i="185"/>
  <c r="J35" i="185" s="1"/>
  <c r="Q53" i="185"/>
  <c r="J53" i="185" s="1"/>
  <c r="Q58" i="185"/>
  <c r="J58" i="185" s="1"/>
  <c r="Q45" i="185"/>
  <c r="J45" i="185" s="1"/>
  <c r="Q46" i="185"/>
  <c r="J46" i="185" s="1"/>
  <c r="Q57" i="185"/>
  <c r="J57" i="185" s="1"/>
  <c r="S15" i="185"/>
  <c r="I19" i="185"/>
  <c r="S19" i="185"/>
  <c r="I20" i="185"/>
  <c r="T20" i="185"/>
  <c r="T21" i="185"/>
  <c r="T22" i="185"/>
  <c r="V24" i="185"/>
  <c r="I26" i="185"/>
  <c r="S26" i="185"/>
  <c r="X26" i="185"/>
  <c r="T34" i="185"/>
  <c r="T35" i="185"/>
  <c r="W39" i="185"/>
  <c r="U42" i="185"/>
  <c r="X46" i="185"/>
  <c r="W47" i="185"/>
  <c r="I53" i="185"/>
  <c r="S53" i="185"/>
  <c r="X53" i="185"/>
  <c r="S54" i="185"/>
  <c r="I58" i="185"/>
  <c r="T58" i="185"/>
  <c r="T59" i="185"/>
  <c r="W60" i="185"/>
  <c r="I72" i="185"/>
  <c r="I90" i="185"/>
  <c r="I99" i="185"/>
  <c r="I117" i="185"/>
  <c r="I130" i="185"/>
  <c r="W15" i="185"/>
  <c r="I18" i="185"/>
  <c r="T18" i="185"/>
  <c r="T19" i="185"/>
  <c r="U21" i="185"/>
  <c r="V22" i="185"/>
  <c r="T26" i="185"/>
  <c r="U35" i="185"/>
  <c r="X42" i="185"/>
  <c r="S47" i="185"/>
  <c r="X47" i="185"/>
  <c r="T53" i="185"/>
  <c r="U58" i="185"/>
  <c r="U59" i="185"/>
  <c r="I107" i="185"/>
  <c r="I122" i="185"/>
  <c r="W21" i="185"/>
  <c r="X22" i="185"/>
  <c r="W35" i="185"/>
  <c r="W59" i="185"/>
  <c r="W19" i="185"/>
  <c r="I21" i="185"/>
  <c r="S21" i="185"/>
  <c r="X21" i="185"/>
  <c r="I24" i="185"/>
  <c r="W26" i="185"/>
  <c r="S28" i="185"/>
  <c r="I35" i="185"/>
  <c r="S35" i="185"/>
  <c r="X35" i="185"/>
  <c r="I42" i="185"/>
  <c r="T42" i="185"/>
  <c r="W53" i="185"/>
  <c r="I59" i="185"/>
  <c r="S59" i="185"/>
  <c r="X59" i="185"/>
  <c r="I82" i="185"/>
  <c r="I94" i="185"/>
  <c r="I106" i="185"/>
  <c r="I125" i="185"/>
  <c r="AV135" i="185"/>
  <c r="AO135" i="185"/>
  <c r="I8" i="185"/>
  <c r="Q25" i="185"/>
  <c r="J25" i="185" s="1"/>
  <c r="AV137" i="185"/>
  <c r="BJ137" i="185"/>
  <c r="I6" i="185"/>
  <c r="I5" i="185"/>
  <c r="AA135" i="185"/>
  <c r="BC135" i="185"/>
  <c r="K141" i="185"/>
  <c r="K136" i="185"/>
  <c r="V17" i="185"/>
  <c r="Q22" i="185"/>
  <c r="J22" i="185" s="1"/>
  <c r="W25" i="185"/>
  <c r="S25" i="185"/>
  <c r="X25" i="185"/>
  <c r="L141" i="185"/>
  <c r="T15" i="185"/>
  <c r="N142" i="185"/>
  <c r="V18" i="185"/>
  <c r="Q20" i="185"/>
  <c r="J20" i="185" s="1"/>
  <c r="X24" i="185"/>
  <c r="T24" i="185"/>
  <c r="W24" i="185"/>
  <c r="T25" i="185"/>
  <c r="S27" i="185"/>
  <c r="X27" i="185"/>
  <c r="U28" i="185"/>
  <c r="Q34" i="185"/>
  <c r="J34" i="185" s="1"/>
  <c r="U39" i="185"/>
  <c r="I39" i="185"/>
  <c r="X39" i="185"/>
  <c r="T39" i="185"/>
  <c r="Q44" i="185"/>
  <c r="J44" i="185" s="1"/>
  <c r="V44" i="185"/>
  <c r="U45" i="185"/>
  <c r="U48" i="185"/>
  <c r="I48" i="185"/>
  <c r="X48" i="185"/>
  <c r="T48" i="185"/>
  <c r="Q54" i="185"/>
  <c r="J54" i="185" s="1"/>
  <c r="V54" i="185"/>
  <c r="U60" i="185"/>
  <c r="I60" i="185"/>
  <c r="X60" i="185"/>
  <c r="T60" i="185"/>
  <c r="X57" i="185"/>
  <c r="T57" i="185"/>
  <c r="W57" i="185"/>
  <c r="S57" i="185"/>
  <c r="N14" i="185"/>
  <c r="T14" i="185"/>
  <c r="P136" i="185"/>
  <c r="X15" i="185"/>
  <c r="S17" i="185"/>
  <c r="W17" i="185"/>
  <c r="I4" i="185"/>
  <c r="K14" i="185"/>
  <c r="U14" i="185"/>
  <c r="I15" i="185"/>
  <c r="M136" i="185"/>
  <c r="M141" i="185"/>
  <c r="Q15" i="185"/>
  <c r="U15" i="185"/>
  <c r="T17" i="185"/>
  <c r="X17" i="185"/>
  <c r="K142" i="185"/>
  <c r="O142" i="185"/>
  <c r="S18" i="185"/>
  <c r="V19" i="185"/>
  <c r="W20" i="185"/>
  <c r="S20" i="185"/>
  <c r="X20" i="185"/>
  <c r="U22" i="185"/>
  <c r="I22" i="185"/>
  <c r="W22" i="185"/>
  <c r="S24" i="185"/>
  <c r="U25" i="185"/>
  <c r="Q27" i="185"/>
  <c r="J27" i="185" s="1"/>
  <c r="I28" i="185"/>
  <c r="W34" i="185"/>
  <c r="S34" i="185"/>
  <c r="X34" i="185"/>
  <c r="S39" i="185"/>
  <c r="Q47" i="185"/>
  <c r="J47" i="185" s="1"/>
  <c r="S48" i="185"/>
  <c r="V57" i="185"/>
  <c r="Q59" i="185"/>
  <c r="J59" i="185" s="1"/>
  <c r="S60" i="185"/>
  <c r="X62" i="185"/>
  <c r="T62" i="185"/>
  <c r="W62" i="185"/>
  <c r="S62" i="185"/>
  <c r="I71" i="185"/>
  <c r="I81" i="185"/>
  <c r="I86" i="185"/>
  <c r="I87" i="185"/>
  <c r="I91" i="185"/>
  <c r="I92" i="185"/>
  <c r="I95" i="185"/>
  <c r="I96" i="185"/>
  <c r="I101" i="185"/>
  <c r="I105" i="185"/>
  <c r="I111" i="185"/>
  <c r="I112" i="185"/>
  <c r="I118" i="185"/>
  <c r="I121" i="185"/>
  <c r="I126" i="185"/>
  <c r="I127" i="185"/>
  <c r="I132" i="185"/>
  <c r="L136" i="185"/>
  <c r="O141" i="185"/>
  <c r="O136" i="185"/>
  <c r="Q18" i="185"/>
  <c r="U27" i="185"/>
  <c r="I27" i="185"/>
  <c r="W27" i="185"/>
  <c r="X45" i="185"/>
  <c r="T45" i="185"/>
  <c r="W45" i="185"/>
  <c r="S45" i="185"/>
  <c r="K140" i="185"/>
  <c r="N136" i="185"/>
  <c r="N141" i="185"/>
  <c r="I17" i="185"/>
  <c r="P142" i="185"/>
  <c r="I25" i="185"/>
  <c r="V25" i="185"/>
  <c r="V27" i="185"/>
  <c r="X28" i="185"/>
  <c r="T28" i="185"/>
  <c r="W28" i="185"/>
  <c r="Q39" i="185"/>
  <c r="J39" i="185" s="1"/>
  <c r="U44" i="185"/>
  <c r="I44" i="185"/>
  <c r="X44" i="185"/>
  <c r="T44" i="185"/>
  <c r="I45" i="185"/>
  <c r="Q48" i="185"/>
  <c r="J48" i="185" s="1"/>
  <c r="U54" i="185"/>
  <c r="I54" i="185"/>
  <c r="X54" i="185"/>
  <c r="T54" i="185"/>
  <c r="I57" i="185"/>
  <c r="Q60" i="185"/>
  <c r="J60" i="185" s="1"/>
  <c r="AH137" i="185"/>
  <c r="AO137" i="185"/>
  <c r="V42" i="185"/>
  <c r="V46" i="185"/>
  <c r="V50" i="185"/>
  <c r="V58" i="185"/>
  <c r="S42" i="185"/>
  <c r="S46" i="185"/>
  <c r="S50" i="185"/>
  <c r="S58" i="185"/>
  <c r="AH135" i="185"/>
  <c r="BJ135" i="185"/>
  <c r="AA137" i="185"/>
  <c r="BC137" i="185"/>
  <c r="CE137" i="185"/>
  <c r="Y46" i="185" l="1"/>
  <c r="Y93" i="185"/>
  <c r="Y118" i="185"/>
  <c r="Y28" i="185"/>
  <c r="Y45" i="185"/>
  <c r="Y60" i="185"/>
  <c r="Y18" i="185"/>
  <c r="Y107" i="185"/>
  <c r="Y87" i="185"/>
  <c r="Y132" i="185"/>
  <c r="Y62" i="185"/>
  <c r="Y24" i="185"/>
  <c r="Y47" i="185"/>
  <c r="Y121" i="185"/>
  <c r="Y71" i="185"/>
  <c r="Y42" i="185"/>
  <c r="Y88" i="185"/>
  <c r="Y92" i="185"/>
  <c r="Y101" i="185"/>
  <c r="Y91" i="185"/>
  <c r="Y117" i="185"/>
  <c r="Y131" i="185"/>
  <c r="Y59" i="185"/>
  <c r="Y39" i="185"/>
  <c r="Y20" i="185"/>
  <c r="Y35" i="185"/>
  <c r="Y53" i="185"/>
  <c r="Y22" i="185"/>
  <c r="Y126" i="185"/>
  <c r="Y111" i="185"/>
  <c r="Y95" i="185"/>
  <c r="Y86" i="185"/>
  <c r="Y72" i="185"/>
  <c r="Y94" i="185"/>
  <c r="Y85" i="185"/>
  <c r="Y58" i="185"/>
  <c r="Y17" i="185"/>
  <c r="Y25" i="185"/>
  <c r="Y19" i="185"/>
  <c r="Y26" i="185"/>
  <c r="Y21" i="185"/>
  <c r="Y125" i="185"/>
  <c r="Y112" i="185"/>
  <c r="Y100" i="185"/>
  <c r="Y81" i="185"/>
  <c r="Y34" i="185"/>
  <c r="Y50" i="185"/>
  <c r="Y48" i="185"/>
  <c r="Y57" i="185"/>
  <c r="Y27" i="185"/>
  <c r="Y54" i="185"/>
  <c r="Y44" i="185"/>
  <c r="Y130" i="185"/>
  <c r="Y122" i="185"/>
  <c r="Y116" i="185"/>
  <c r="Y106" i="185"/>
  <c r="Y99" i="185"/>
  <c r="Y82" i="185"/>
  <c r="Y127" i="185"/>
  <c r="Y105" i="185"/>
  <c r="Y90" i="185"/>
  <c r="Y96" i="185"/>
  <c r="G163" i="185"/>
  <c r="N85" i="21" s="1"/>
  <c r="G162" i="185"/>
  <c r="N84" i="21" s="1"/>
  <c r="G161" i="185"/>
  <c r="N83" i="21" s="1"/>
  <c r="P143" i="185"/>
  <c r="G158" i="185"/>
  <c r="N80" i="21" s="1"/>
  <c r="CC161" i="185"/>
  <c r="BP161" i="185"/>
  <c r="M143" i="185"/>
  <c r="G159" i="185"/>
  <c r="N81" i="21" s="1"/>
  <c r="G160" i="185"/>
  <c r="N82" i="21" s="1"/>
  <c r="CF161" i="185"/>
  <c r="AX161" i="185"/>
  <c r="BN161" i="185"/>
  <c r="CD161" i="185"/>
  <c r="BO161" i="185"/>
  <c r="BQ161" i="185"/>
  <c r="AD161" i="185"/>
  <c r="L143" i="185"/>
  <c r="AC161" i="185"/>
  <c r="Y15" i="185"/>
  <c r="O143" i="185"/>
  <c r="N143" i="185"/>
  <c r="BD161" i="185"/>
  <c r="AT161" i="185"/>
  <c r="BJ161" i="185"/>
  <c r="I9" i="185"/>
  <c r="J5" i="185" s="1"/>
  <c r="AJ161" i="185"/>
  <c r="AG161" i="185"/>
  <c r="BM161" i="185"/>
  <c r="AZ161" i="185"/>
  <c r="BI161" i="185"/>
  <c r="AH161" i="185"/>
  <c r="K143" i="185"/>
  <c r="AI161" i="185"/>
  <c r="CE161" i="185"/>
  <c r="BU161" i="185"/>
  <c r="AB161" i="185"/>
  <c r="BH161" i="185"/>
  <c r="AK161" i="185"/>
  <c r="AL161" i="185"/>
  <c r="BB161" i="185"/>
  <c r="BR161" i="185"/>
  <c r="CH161" i="185"/>
  <c r="AM161" i="185"/>
  <c r="BC161" i="185"/>
  <c r="BS161" i="185"/>
  <c r="CJ161" i="185"/>
  <c r="CB161" i="185"/>
  <c r="CL158" i="185"/>
  <c r="CL159" i="185"/>
  <c r="Q136" i="185"/>
  <c r="Q141" i="185"/>
  <c r="J15" i="185"/>
  <c r="AO161" i="185"/>
  <c r="AW161" i="185"/>
  <c r="AS161" i="185"/>
  <c r="BY161" i="185"/>
  <c r="AP161" i="185"/>
  <c r="BF161" i="185"/>
  <c r="BV161" i="185"/>
  <c r="AA161" i="185"/>
  <c r="CL154" i="185"/>
  <c r="AQ161" i="185"/>
  <c r="BG161" i="185"/>
  <c r="BW161" i="185"/>
  <c r="CL160" i="185"/>
  <c r="CI161" i="185"/>
  <c r="AV161" i="185"/>
  <c r="BT161" i="185"/>
  <c r="AY161" i="185"/>
  <c r="AF161" i="185"/>
  <c r="CK161" i="185"/>
  <c r="BE161" i="185"/>
  <c r="AR161" i="185"/>
  <c r="BX161" i="185"/>
  <c r="BA161" i="185"/>
  <c r="CG161" i="185"/>
  <c r="BZ161" i="185"/>
  <c r="AE161" i="185"/>
  <c r="AU161" i="185"/>
  <c r="BK161" i="185"/>
  <c r="CA161" i="185"/>
  <c r="CL155" i="185"/>
  <c r="CL156" i="185"/>
  <c r="CL157" i="185"/>
  <c r="Q142" i="185"/>
  <c r="J18" i="185"/>
  <c r="I142" i="185" s="1"/>
  <c r="BL161" i="185"/>
  <c r="AN161" i="185"/>
  <c r="E163" i="185" l="1"/>
  <c r="B85" i="21" s="1"/>
  <c r="E162" i="185"/>
  <c r="B84" i="21" s="1"/>
  <c r="CL161" i="185"/>
  <c r="E161" i="185"/>
  <c r="B83" i="21" s="1"/>
  <c r="E160" i="185"/>
  <c r="B82" i="21" s="1"/>
  <c r="G157" i="185"/>
  <c r="N79" i="21" s="1"/>
  <c r="E159" i="185"/>
  <c r="B81" i="21" s="1"/>
  <c r="Y142" i="185"/>
  <c r="J4" i="185"/>
  <c r="J3" i="185"/>
  <c r="J7" i="185"/>
  <c r="J6" i="185"/>
  <c r="J8" i="185"/>
  <c r="Y136" i="185"/>
  <c r="Y141" i="185"/>
  <c r="Q143" i="185"/>
  <c r="J142" i="185" s="1"/>
  <c r="E157" i="185"/>
  <c r="B79" i="21" s="1"/>
  <c r="E158" i="185"/>
  <c r="B80" i="21" s="1"/>
  <c r="J136" i="185"/>
  <c r="I141" i="185"/>
  <c r="G164" i="185" l="1"/>
  <c r="J9" i="185"/>
  <c r="J141" i="185"/>
  <c r="I143" i="185"/>
  <c r="H154" i="185" s="1"/>
  <c r="E164" i="185"/>
  <c r="F158" i="185" s="1"/>
  <c r="Y143" i="185"/>
  <c r="N67" i="183"/>
  <c r="N68" i="183"/>
  <c r="N69" i="183"/>
  <c r="F157" i="185" l="1"/>
  <c r="E147" i="185"/>
  <c r="E154" i="185" s="1"/>
  <c r="L7" i="185"/>
  <c r="L5" i="185"/>
  <c r="L3" i="185"/>
  <c r="L8" i="185"/>
  <c r="L6" i="185"/>
  <c r="L4" i="185"/>
  <c r="R142" i="185"/>
  <c r="K8" i="185"/>
  <c r="K7" i="185"/>
  <c r="K5" i="185"/>
  <c r="K3" i="185"/>
  <c r="K6" i="185"/>
  <c r="K4" i="185"/>
  <c r="H142" i="185"/>
  <c r="F161" i="185"/>
  <c r="F163" i="185"/>
  <c r="F160" i="185"/>
  <c r="F159" i="185"/>
  <c r="F162" i="185"/>
  <c r="R141" i="185"/>
  <c r="H141" i="185"/>
  <c r="F164" i="185" l="1"/>
  <c r="K9" i="185"/>
  <c r="L9" i="185"/>
  <c r="R84" i="21" l="1"/>
  <c r="R85" i="21"/>
  <c r="R82" i="21"/>
  <c r="R83" i="21"/>
  <c r="AX45" i="21" l="1"/>
  <c r="AZ45" i="21"/>
  <c r="BA45" i="21"/>
  <c r="BB45" i="21"/>
  <c r="BD45" i="21"/>
  <c r="BE45" i="21"/>
  <c r="BF45" i="21"/>
  <c r="BH45" i="21"/>
  <c r="BJ45" i="21"/>
  <c r="BL45" i="21"/>
  <c r="BM45" i="21"/>
  <c r="BN45" i="21"/>
  <c r="AY45" i="21"/>
  <c r="BC45" i="21"/>
  <c r="BG45" i="21"/>
  <c r="BI45" i="21"/>
  <c r="BK45" i="21"/>
  <c r="W16" i="184"/>
  <c r="V16" i="184"/>
  <c r="R16" i="184"/>
  <c r="P16" i="184"/>
  <c r="O16" i="184"/>
  <c r="M16" i="184"/>
  <c r="H16" i="184"/>
  <c r="AQ228" i="184" s="1"/>
  <c r="G16" i="184"/>
  <c r="F16" i="184"/>
  <c r="E16" i="184"/>
  <c r="D16" i="184"/>
  <c r="C16" i="184"/>
  <c r="A16" i="184"/>
  <c r="D17" i="184"/>
  <c r="E245" i="184"/>
  <c r="Z231" i="184"/>
  <c r="Y231" i="184"/>
  <c r="X231" i="184"/>
  <c r="W231" i="184"/>
  <c r="P231" i="184"/>
  <c r="O231" i="184"/>
  <c r="N231" i="184"/>
  <c r="Q228" i="184"/>
  <c r="H224" i="184"/>
  <c r="G224" i="184"/>
  <c r="F224" i="184"/>
  <c r="E224" i="184"/>
  <c r="D224" i="184"/>
  <c r="C224" i="184"/>
  <c r="A224" i="184"/>
  <c r="H223" i="184"/>
  <c r="G223" i="184"/>
  <c r="F223" i="184"/>
  <c r="E223" i="184"/>
  <c r="D223" i="184"/>
  <c r="C223" i="184"/>
  <c r="A223" i="184"/>
  <c r="H222" i="184"/>
  <c r="G222" i="184"/>
  <c r="F222" i="184"/>
  <c r="E222" i="184"/>
  <c r="D222" i="184"/>
  <c r="C222" i="184"/>
  <c r="A222" i="184"/>
  <c r="H221" i="184"/>
  <c r="G221" i="184"/>
  <c r="F221" i="184"/>
  <c r="E221" i="184"/>
  <c r="D221" i="184"/>
  <c r="C221" i="184"/>
  <c r="A221" i="184"/>
  <c r="H220" i="184"/>
  <c r="G220" i="184"/>
  <c r="F220" i="184"/>
  <c r="E220" i="184"/>
  <c r="D220" i="184"/>
  <c r="C220" i="184"/>
  <c r="A220" i="184"/>
  <c r="H219" i="184"/>
  <c r="G219" i="184"/>
  <c r="F219" i="184"/>
  <c r="E219" i="184"/>
  <c r="D219" i="184"/>
  <c r="C219" i="184"/>
  <c r="A219" i="184"/>
  <c r="H218" i="184"/>
  <c r="G218" i="184"/>
  <c r="F218" i="184"/>
  <c r="E218" i="184"/>
  <c r="D218" i="184"/>
  <c r="C218" i="184"/>
  <c r="A218" i="184"/>
  <c r="H217" i="184"/>
  <c r="G217" i="184"/>
  <c r="F217" i="184"/>
  <c r="E217" i="184"/>
  <c r="D217" i="184"/>
  <c r="C217" i="184"/>
  <c r="A217" i="184"/>
  <c r="H216" i="184"/>
  <c r="G216" i="184"/>
  <c r="F216" i="184"/>
  <c r="E216" i="184"/>
  <c r="D216" i="184"/>
  <c r="C216" i="184"/>
  <c r="A216" i="184"/>
  <c r="H215" i="184"/>
  <c r="G215" i="184"/>
  <c r="F215" i="184"/>
  <c r="E215" i="184"/>
  <c r="D215" i="184"/>
  <c r="C215" i="184"/>
  <c r="A215" i="184"/>
  <c r="H214" i="184"/>
  <c r="G214" i="184"/>
  <c r="F214" i="184"/>
  <c r="E214" i="184"/>
  <c r="D214" i="184"/>
  <c r="C214" i="184"/>
  <c r="A214" i="184"/>
  <c r="H213" i="184"/>
  <c r="G213" i="184"/>
  <c r="F213" i="184"/>
  <c r="E213" i="184"/>
  <c r="D213" i="184"/>
  <c r="C213" i="184"/>
  <c r="A213" i="184"/>
  <c r="H212" i="184"/>
  <c r="G212" i="184"/>
  <c r="F212" i="184"/>
  <c r="E212" i="184"/>
  <c r="D212" i="184"/>
  <c r="C212" i="184"/>
  <c r="A212" i="184"/>
  <c r="H211" i="184"/>
  <c r="G211" i="184"/>
  <c r="F211" i="184"/>
  <c r="E211" i="184"/>
  <c r="D211" i="184"/>
  <c r="C211" i="184"/>
  <c r="A211" i="184"/>
  <c r="H210" i="184"/>
  <c r="G210" i="184"/>
  <c r="F210" i="184"/>
  <c r="E210" i="184"/>
  <c r="D210" i="184"/>
  <c r="C210" i="184"/>
  <c r="A210" i="184"/>
  <c r="H209" i="184"/>
  <c r="G209" i="184"/>
  <c r="F209" i="184"/>
  <c r="E209" i="184"/>
  <c r="D209" i="184"/>
  <c r="C209" i="184"/>
  <c r="A209" i="184"/>
  <c r="H208" i="184"/>
  <c r="G208" i="184"/>
  <c r="F208" i="184"/>
  <c r="E208" i="184"/>
  <c r="D208" i="184"/>
  <c r="C208" i="184"/>
  <c r="A208" i="184"/>
  <c r="H207" i="184"/>
  <c r="G207" i="184"/>
  <c r="F207" i="184"/>
  <c r="E207" i="184"/>
  <c r="D207" i="184"/>
  <c r="C207" i="184"/>
  <c r="A207" i="184"/>
  <c r="H206" i="184"/>
  <c r="G206" i="184"/>
  <c r="F206" i="184"/>
  <c r="E206" i="184"/>
  <c r="D206" i="184"/>
  <c r="C206" i="184"/>
  <c r="A206" i="184"/>
  <c r="H205" i="184"/>
  <c r="G205" i="184"/>
  <c r="F205" i="184"/>
  <c r="E205" i="184"/>
  <c r="D205" i="184"/>
  <c r="C205" i="184"/>
  <c r="A205" i="184"/>
  <c r="H204" i="184"/>
  <c r="G204" i="184"/>
  <c r="F204" i="184"/>
  <c r="E204" i="184"/>
  <c r="D204" i="184"/>
  <c r="C204" i="184"/>
  <c r="A204" i="184"/>
  <c r="H203" i="184"/>
  <c r="G203" i="184"/>
  <c r="F203" i="184"/>
  <c r="E203" i="184"/>
  <c r="D203" i="184"/>
  <c r="C203" i="184"/>
  <c r="A203" i="184"/>
  <c r="H202" i="184"/>
  <c r="G202" i="184"/>
  <c r="F202" i="184"/>
  <c r="E202" i="184"/>
  <c r="D202" i="184"/>
  <c r="C202" i="184"/>
  <c r="A202" i="184"/>
  <c r="H201" i="184"/>
  <c r="G201" i="184"/>
  <c r="F201" i="184"/>
  <c r="E201" i="184"/>
  <c r="D201" i="184"/>
  <c r="C201" i="184"/>
  <c r="A201" i="184"/>
  <c r="H200" i="184"/>
  <c r="G200" i="184"/>
  <c r="F200" i="184"/>
  <c r="E200" i="184"/>
  <c r="D200" i="184"/>
  <c r="C200" i="184"/>
  <c r="A200" i="184"/>
  <c r="H199" i="184"/>
  <c r="G199" i="184"/>
  <c r="F199" i="184"/>
  <c r="E199" i="184"/>
  <c r="D199" i="184"/>
  <c r="C199" i="184"/>
  <c r="A199" i="184"/>
  <c r="H198" i="184"/>
  <c r="G198" i="184"/>
  <c r="F198" i="184"/>
  <c r="E198" i="184"/>
  <c r="D198" i="184"/>
  <c r="C198" i="184"/>
  <c r="A198" i="184"/>
  <c r="H197" i="184"/>
  <c r="G197" i="184"/>
  <c r="F197" i="184"/>
  <c r="E197" i="184"/>
  <c r="D197" i="184"/>
  <c r="C197" i="184"/>
  <c r="A197" i="184"/>
  <c r="H196" i="184"/>
  <c r="G196" i="184"/>
  <c r="F196" i="184"/>
  <c r="E196" i="184"/>
  <c r="D196" i="184"/>
  <c r="C196" i="184"/>
  <c r="A196" i="184"/>
  <c r="H195" i="184"/>
  <c r="G195" i="184"/>
  <c r="F195" i="184"/>
  <c r="E195" i="184"/>
  <c r="D195" i="184"/>
  <c r="C195" i="184"/>
  <c r="A195" i="184"/>
  <c r="H194" i="184"/>
  <c r="G194" i="184"/>
  <c r="F194" i="184"/>
  <c r="E194" i="184"/>
  <c r="D194" i="184"/>
  <c r="C194" i="184"/>
  <c r="A194" i="184"/>
  <c r="H193" i="184"/>
  <c r="G193" i="184"/>
  <c r="F193" i="184"/>
  <c r="E193" i="184"/>
  <c r="D193" i="184"/>
  <c r="C193" i="184"/>
  <c r="A193" i="184"/>
  <c r="H192" i="184"/>
  <c r="G192" i="184"/>
  <c r="F192" i="184"/>
  <c r="E192" i="184"/>
  <c r="D192" i="184"/>
  <c r="C192" i="184"/>
  <c r="A192" i="184"/>
  <c r="H191" i="184"/>
  <c r="G191" i="184"/>
  <c r="F191" i="184"/>
  <c r="E191" i="184"/>
  <c r="D191" i="184"/>
  <c r="C191" i="184"/>
  <c r="A191" i="184"/>
  <c r="H190" i="184"/>
  <c r="G190" i="184"/>
  <c r="F190" i="184"/>
  <c r="E190" i="184"/>
  <c r="D190" i="184"/>
  <c r="C190" i="184"/>
  <c r="A190" i="184"/>
  <c r="H189" i="184"/>
  <c r="G189" i="184"/>
  <c r="F189" i="184"/>
  <c r="E189" i="184"/>
  <c r="D189" i="184"/>
  <c r="C189" i="184"/>
  <c r="A189" i="184"/>
  <c r="H188" i="184"/>
  <c r="G188" i="184"/>
  <c r="F188" i="184"/>
  <c r="E188" i="184"/>
  <c r="D188" i="184"/>
  <c r="C188" i="184"/>
  <c r="A188" i="184"/>
  <c r="H187" i="184"/>
  <c r="G187" i="184"/>
  <c r="F187" i="184"/>
  <c r="E187" i="184"/>
  <c r="D187" i="184"/>
  <c r="C187" i="184"/>
  <c r="A187" i="184"/>
  <c r="H186" i="184"/>
  <c r="G186" i="184"/>
  <c r="F186" i="184"/>
  <c r="E186" i="184"/>
  <c r="D186" i="184"/>
  <c r="C186" i="184"/>
  <c r="A186" i="184"/>
  <c r="H185" i="184"/>
  <c r="G185" i="184"/>
  <c r="F185" i="184"/>
  <c r="E185" i="184"/>
  <c r="D185" i="184"/>
  <c r="C185" i="184"/>
  <c r="A185" i="184"/>
  <c r="H184" i="184"/>
  <c r="G184" i="184"/>
  <c r="F184" i="184"/>
  <c r="E184" i="184"/>
  <c r="D184" i="184"/>
  <c r="C184" i="184"/>
  <c r="A184" i="184"/>
  <c r="H183" i="184"/>
  <c r="G183" i="184"/>
  <c r="F183" i="184"/>
  <c r="E183" i="184"/>
  <c r="D183" i="184"/>
  <c r="C183" i="184"/>
  <c r="A183" i="184"/>
  <c r="H182" i="184"/>
  <c r="G182" i="184"/>
  <c r="F182" i="184"/>
  <c r="E182" i="184"/>
  <c r="D182" i="184"/>
  <c r="C182" i="184"/>
  <c r="A182" i="184"/>
  <c r="H181" i="184"/>
  <c r="G181" i="184"/>
  <c r="F181" i="184"/>
  <c r="E181" i="184"/>
  <c r="D181" i="184"/>
  <c r="C181" i="184"/>
  <c r="A181" i="184"/>
  <c r="H180" i="184"/>
  <c r="G180" i="184"/>
  <c r="F180" i="184"/>
  <c r="E180" i="184"/>
  <c r="D180" i="184"/>
  <c r="C180" i="184"/>
  <c r="A180" i="184"/>
  <c r="H179" i="184"/>
  <c r="G179" i="184"/>
  <c r="F179" i="184"/>
  <c r="E179" i="184"/>
  <c r="D179" i="184"/>
  <c r="C179" i="184"/>
  <c r="A179" i="184"/>
  <c r="H178" i="184"/>
  <c r="G178" i="184"/>
  <c r="F178" i="184"/>
  <c r="E178" i="184"/>
  <c r="D178" i="184"/>
  <c r="C178" i="184"/>
  <c r="A178" i="184"/>
  <c r="H177" i="184"/>
  <c r="G177" i="184"/>
  <c r="F177" i="184"/>
  <c r="E177" i="184"/>
  <c r="D177" i="184"/>
  <c r="C177" i="184"/>
  <c r="A177" i="184"/>
  <c r="H176" i="184"/>
  <c r="G176" i="184"/>
  <c r="F176" i="184"/>
  <c r="E176" i="184"/>
  <c r="D176" i="184"/>
  <c r="C176" i="184"/>
  <c r="A176" i="184"/>
  <c r="H175" i="184"/>
  <c r="G175" i="184"/>
  <c r="F175" i="184"/>
  <c r="E175" i="184"/>
  <c r="D175" i="184"/>
  <c r="C175" i="184"/>
  <c r="A175" i="184"/>
  <c r="H174" i="184"/>
  <c r="G174" i="184"/>
  <c r="F174" i="184"/>
  <c r="E174" i="184"/>
  <c r="D174" i="184"/>
  <c r="C174" i="184"/>
  <c r="A174" i="184"/>
  <c r="H173" i="184"/>
  <c r="G173" i="184"/>
  <c r="F173" i="184"/>
  <c r="E173" i="184"/>
  <c r="D173" i="184"/>
  <c r="C173" i="184"/>
  <c r="A173" i="184"/>
  <c r="H172" i="184"/>
  <c r="G172" i="184"/>
  <c r="F172" i="184"/>
  <c r="E172" i="184"/>
  <c r="D172" i="184"/>
  <c r="C172" i="184"/>
  <c r="A172" i="184"/>
  <c r="H171" i="184"/>
  <c r="G171" i="184"/>
  <c r="F171" i="184"/>
  <c r="E171" i="184"/>
  <c r="D171" i="184"/>
  <c r="C171" i="184"/>
  <c r="A171" i="184"/>
  <c r="H170" i="184"/>
  <c r="G170" i="184"/>
  <c r="F170" i="184"/>
  <c r="E170" i="184"/>
  <c r="D170" i="184"/>
  <c r="C170" i="184"/>
  <c r="A170" i="184"/>
  <c r="H169" i="184"/>
  <c r="G169" i="184"/>
  <c r="F169" i="184"/>
  <c r="E169" i="184"/>
  <c r="D169" i="184"/>
  <c r="C169" i="184"/>
  <c r="A169" i="184"/>
  <c r="H168" i="184"/>
  <c r="G168" i="184"/>
  <c r="F168" i="184"/>
  <c r="E168" i="184"/>
  <c r="D168" i="184"/>
  <c r="C168" i="184"/>
  <c r="A168" i="184"/>
  <c r="H167" i="184"/>
  <c r="G167" i="184"/>
  <c r="F167" i="184"/>
  <c r="E167" i="184"/>
  <c r="D167" i="184"/>
  <c r="C167" i="184"/>
  <c r="A167" i="184"/>
  <c r="H166" i="184"/>
  <c r="G166" i="184"/>
  <c r="F166" i="184"/>
  <c r="E166" i="184"/>
  <c r="D166" i="184"/>
  <c r="C166" i="184"/>
  <c r="A166" i="184"/>
  <c r="H165" i="184"/>
  <c r="G165" i="184"/>
  <c r="F165" i="184"/>
  <c r="E165" i="184"/>
  <c r="D165" i="184"/>
  <c r="C165" i="184"/>
  <c r="A165" i="184"/>
  <c r="H164" i="184"/>
  <c r="G164" i="184"/>
  <c r="F164" i="184"/>
  <c r="E164" i="184"/>
  <c r="D164" i="184"/>
  <c r="C164" i="184"/>
  <c r="A164" i="184"/>
  <c r="H163" i="184"/>
  <c r="G163" i="184"/>
  <c r="F163" i="184"/>
  <c r="E163" i="184"/>
  <c r="D163" i="184"/>
  <c r="C163" i="184"/>
  <c r="A163" i="184"/>
  <c r="H162" i="184"/>
  <c r="G162" i="184"/>
  <c r="F162" i="184"/>
  <c r="E162" i="184"/>
  <c r="D162" i="184"/>
  <c r="C162" i="184"/>
  <c r="A162" i="184"/>
  <c r="H161" i="184"/>
  <c r="G161" i="184"/>
  <c r="F161" i="184"/>
  <c r="E161" i="184"/>
  <c r="D161" i="184"/>
  <c r="C161" i="184"/>
  <c r="A161" i="184"/>
  <c r="H160" i="184"/>
  <c r="G160" i="184"/>
  <c r="F160" i="184"/>
  <c r="E160" i="184"/>
  <c r="D160" i="184"/>
  <c r="C160" i="184"/>
  <c r="A160" i="184"/>
  <c r="H159" i="184"/>
  <c r="G159" i="184"/>
  <c r="F159" i="184"/>
  <c r="E159" i="184"/>
  <c r="D159" i="184"/>
  <c r="C159" i="184"/>
  <c r="A159" i="184"/>
  <c r="H158" i="184"/>
  <c r="G158" i="184"/>
  <c r="F158" i="184"/>
  <c r="E158" i="184"/>
  <c r="D158" i="184"/>
  <c r="C158" i="184"/>
  <c r="A158" i="184"/>
  <c r="H157" i="184"/>
  <c r="G157" i="184"/>
  <c r="F157" i="184"/>
  <c r="E157" i="184"/>
  <c r="D157" i="184"/>
  <c r="C157" i="184"/>
  <c r="A157" i="184"/>
  <c r="H156" i="184"/>
  <c r="G156" i="184"/>
  <c r="F156" i="184"/>
  <c r="E156" i="184"/>
  <c r="D156" i="184"/>
  <c r="C156" i="184"/>
  <c r="A156" i="184"/>
  <c r="H155" i="184"/>
  <c r="G155" i="184"/>
  <c r="F155" i="184"/>
  <c r="E155" i="184"/>
  <c r="D155" i="184"/>
  <c r="C155" i="184"/>
  <c r="A155" i="184"/>
  <c r="H154" i="184"/>
  <c r="G154" i="184"/>
  <c r="F154" i="184"/>
  <c r="E154" i="184"/>
  <c r="D154" i="184"/>
  <c r="C154" i="184"/>
  <c r="A154" i="184"/>
  <c r="H153" i="184"/>
  <c r="G153" i="184"/>
  <c r="F153" i="184"/>
  <c r="E153" i="184"/>
  <c r="D153" i="184"/>
  <c r="C153" i="184"/>
  <c r="A153" i="184"/>
  <c r="G152" i="184"/>
  <c r="F152" i="184"/>
  <c r="E152" i="184"/>
  <c r="D152" i="184"/>
  <c r="C152" i="184"/>
  <c r="A152" i="184"/>
  <c r="H151" i="184"/>
  <c r="G151" i="184"/>
  <c r="F151" i="184"/>
  <c r="E151" i="184"/>
  <c r="D151" i="184"/>
  <c r="C151" i="184"/>
  <c r="A151" i="184"/>
  <c r="H150" i="184"/>
  <c r="G150" i="184"/>
  <c r="F150" i="184"/>
  <c r="E150" i="184"/>
  <c r="D150" i="184"/>
  <c r="C150" i="184"/>
  <c r="A150" i="184"/>
  <c r="H149" i="184"/>
  <c r="G149" i="184"/>
  <c r="F149" i="184"/>
  <c r="E149" i="184"/>
  <c r="C149" i="184"/>
  <c r="A149" i="184"/>
  <c r="H148" i="184"/>
  <c r="G148" i="184"/>
  <c r="F148" i="184"/>
  <c r="E148" i="184"/>
  <c r="D148" i="184"/>
  <c r="C148" i="184"/>
  <c r="A148" i="184"/>
  <c r="H147" i="184"/>
  <c r="G147" i="184"/>
  <c r="F147" i="184"/>
  <c r="E147" i="184"/>
  <c r="D147" i="184"/>
  <c r="C147" i="184"/>
  <c r="A147" i="184"/>
  <c r="H146" i="184"/>
  <c r="G146" i="184"/>
  <c r="F146" i="184"/>
  <c r="E146" i="184"/>
  <c r="D146" i="184"/>
  <c r="C146" i="184"/>
  <c r="A146" i="184"/>
  <c r="H145" i="184"/>
  <c r="G145" i="184"/>
  <c r="F145" i="184"/>
  <c r="E145" i="184"/>
  <c r="D145" i="184"/>
  <c r="C145" i="184"/>
  <c r="A145" i="184"/>
  <c r="H144" i="184"/>
  <c r="G144" i="184"/>
  <c r="F144" i="184"/>
  <c r="E144" i="184"/>
  <c r="D144" i="184"/>
  <c r="C144" i="184"/>
  <c r="A144" i="184"/>
  <c r="H143" i="184"/>
  <c r="G143" i="184"/>
  <c r="F143" i="184"/>
  <c r="E143" i="184"/>
  <c r="D143" i="184"/>
  <c r="C143" i="184"/>
  <c r="A143" i="184"/>
  <c r="H142" i="184"/>
  <c r="G142" i="184"/>
  <c r="F142" i="184"/>
  <c r="E142" i="184"/>
  <c r="D142" i="184"/>
  <c r="C142" i="184"/>
  <c r="A142" i="184"/>
  <c r="H141" i="184"/>
  <c r="G141" i="184"/>
  <c r="F141" i="184"/>
  <c r="E141" i="184"/>
  <c r="D141" i="184"/>
  <c r="C141" i="184"/>
  <c r="A141" i="184"/>
  <c r="H140" i="184"/>
  <c r="AN228" i="184" s="1"/>
  <c r="G140" i="184"/>
  <c r="F140" i="184"/>
  <c r="E140" i="184"/>
  <c r="D140" i="184"/>
  <c r="C140" i="184"/>
  <c r="A140" i="184"/>
  <c r="H139" i="184"/>
  <c r="G139" i="184"/>
  <c r="F139" i="184"/>
  <c r="E139" i="184"/>
  <c r="D139" i="184"/>
  <c r="C139" i="184"/>
  <c r="A139" i="184"/>
  <c r="G138" i="184"/>
  <c r="F138" i="184"/>
  <c r="E138" i="184"/>
  <c r="C138" i="184"/>
  <c r="H137" i="184"/>
  <c r="G137" i="184"/>
  <c r="F137" i="184"/>
  <c r="E137" i="184"/>
  <c r="D137" i="184"/>
  <c r="C137" i="184"/>
  <c r="A137" i="184"/>
  <c r="H136" i="184"/>
  <c r="G136" i="184"/>
  <c r="F136" i="184"/>
  <c r="E136" i="184"/>
  <c r="D136" i="184"/>
  <c r="C136" i="184"/>
  <c r="A136" i="184"/>
  <c r="H135" i="184"/>
  <c r="G135" i="184"/>
  <c r="F135" i="184"/>
  <c r="E135" i="184"/>
  <c r="D135" i="184"/>
  <c r="C135" i="184"/>
  <c r="A135" i="184"/>
  <c r="H134" i="184"/>
  <c r="G134" i="184"/>
  <c r="F134" i="184"/>
  <c r="E134" i="184"/>
  <c r="D134" i="184"/>
  <c r="C134" i="184"/>
  <c r="A134" i="184"/>
  <c r="H133" i="184"/>
  <c r="G133" i="184"/>
  <c r="F133" i="184"/>
  <c r="E133" i="184"/>
  <c r="D133" i="184"/>
  <c r="C133" i="184"/>
  <c r="A133" i="184"/>
  <c r="H132" i="184"/>
  <c r="G132" i="184"/>
  <c r="F132" i="184"/>
  <c r="E132" i="184"/>
  <c r="D132" i="184"/>
  <c r="C132" i="184"/>
  <c r="A132" i="184"/>
  <c r="H131" i="184"/>
  <c r="G131" i="184"/>
  <c r="F131" i="184"/>
  <c r="E131" i="184"/>
  <c r="D131" i="184"/>
  <c r="C131" i="184"/>
  <c r="A131" i="184"/>
  <c r="H130" i="184"/>
  <c r="G130" i="184"/>
  <c r="F130" i="184"/>
  <c r="E130" i="184"/>
  <c r="D130" i="184"/>
  <c r="C130" i="184"/>
  <c r="A130" i="184"/>
  <c r="H129" i="184"/>
  <c r="G129" i="184"/>
  <c r="F129" i="184"/>
  <c r="E129" i="184"/>
  <c r="D129" i="184"/>
  <c r="C129" i="184"/>
  <c r="A129" i="184"/>
  <c r="H128" i="184"/>
  <c r="G128" i="184"/>
  <c r="F128" i="184"/>
  <c r="E128" i="184"/>
  <c r="D128" i="184"/>
  <c r="C128" i="184"/>
  <c r="A128" i="184"/>
  <c r="H127" i="184"/>
  <c r="G127" i="184"/>
  <c r="F127" i="184"/>
  <c r="E127" i="184"/>
  <c r="D127" i="184"/>
  <c r="C127" i="184"/>
  <c r="A127" i="184"/>
  <c r="H126" i="184"/>
  <c r="G126" i="184"/>
  <c r="F126" i="184"/>
  <c r="E126" i="184"/>
  <c r="D126" i="184"/>
  <c r="C126" i="184"/>
  <c r="A126" i="184"/>
  <c r="H125" i="184"/>
  <c r="G125" i="184"/>
  <c r="F125" i="184"/>
  <c r="E125" i="184"/>
  <c r="D125" i="184"/>
  <c r="C125" i="184"/>
  <c r="A125" i="184"/>
  <c r="H124" i="184"/>
  <c r="G124" i="184"/>
  <c r="F124" i="184"/>
  <c r="E124" i="184"/>
  <c r="D124" i="184"/>
  <c r="C124" i="184"/>
  <c r="A124" i="184"/>
  <c r="H123" i="184"/>
  <c r="G123" i="184"/>
  <c r="F123" i="184"/>
  <c r="E123" i="184"/>
  <c r="D123" i="184"/>
  <c r="C123" i="184"/>
  <c r="A123" i="184"/>
  <c r="H122" i="184"/>
  <c r="G122" i="184"/>
  <c r="F122" i="184"/>
  <c r="E122" i="184"/>
  <c r="D122" i="184"/>
  <c r="C122" i="184"/>
  <c r="A122" i="184"/>
  <c r="H121" i="184"/>
  <c r="G121" i="184"/>
  <c r="F121" i="184"/>
  <c r="E121" i="184"/>
  <c r="D121" i="184"/>
  <c r="C121" i="184"/>
  <c r="A121" i="184"/>
  <c r="H120" i="184"/>
  <c r="G120" i="184"/>
  <c r="F120" i="184"/>
  <c r="E120" i="184"/>
  <c r="D120" i="184"/>
  <c r="C120" i="184"/>
  <c r="A120" i="184"/>
  <c r="H119" i="184"/>
  <c r="G119" i="184"/>
  <c r="F119" i="184"/>
  <c r="E119" i="184"/>
  <c r="D119" i="184"/>
  <c r="C119" i="184"/>
  <c r="A119" i="184"/>
  <c r="H118" i="184"/>
  <c r="G118" i="184"/>
  <c r="F118" i="184"/>
  <c r="E118" i="184"/>
  <c r="D118" i="184"/>
  <c r="C118" i="184"/>
  <c r="A118" i="184"/>
  <c r="H117" i="184"/>
  <c r="G117" i="184"/>
  <c r="F117" i="184"/>
  <c r="E117" i="184"/>
  <c r="D117" i="184"/>
  <c r="C117" i="184"/>
  <c r="A117" i="184"/>
  <c r="H116" i="184"/>
  <c r="G116" i="184"/>
  <c r="F116" i="184"/>
  <c r="E116" i="184"/>
  <c r="D116" i="184"/>
  <c r="C116" i="184"/>
  <c r="A116" i="184"/>
  <c r="H115" i="184"/>
  <c r="G115" i="184"/>
  <c r="F115" i="184"/>
  <c r="E115" i="184"/>
  <c r="D115" i="184"/>
  <c r="C115" i="184"/>
  <c r="A115" i="184"/>
  <c r="H114" i="184"/>
  <c r="G114" i="184"/>
  <c r="F114" i="184"/>
  <c r="E114" i="184"/>
  <c r="D114" i="184"/>
  <c r="C114" i="184"/>
  <c r="A114" i="184"/>
  <c r="H113" i="184"/>
  <c r="G113" i="184"/>
  <c r="F113" i="184"/>
  <c r="E113" i="184"/>
  <c r="D113" i="184"/>
  <c r="C113" i="184"/>
  <c r="A113" i="184"/>
  <c r="H112" i="184"/>
  <c r="G112" i="184"/>
  <c r="F112" i="184"/>
  <c r="E112" i="184"/>
  <c r="D112" i="184"/>
  <c r="C112" i="184"/>
  <c r="A112" i="184"/>
  <c r="H111" i="184"/>
  <c r="G111" i="184"/>
  <c r="F111" i="184"/>
  <c r="E111" i="184"/>
  <c r="D111" i="184"/>
  <c r="C111" i="184"/>
  <c r="A111" i="184"/>
  <c r="H110" i="184"/>
  <c r="G110" i="184"/>
  <c r="F110" i="184"/>
  <c r="E110" i="184"/>
  <c r="D110" i="184"/>
  <c r="C110" i="184"/>
  <c r="A110" i="184"/>
  <c r="H109" i="184"/>
  <c r="G109" i="184"/>
  <c r="F109" i="184"/>
  <c r="E109" i="184"/>
  <c r="D109" i="184"/>
  <c r="C109" i="184"/>
  <c r="A109" i="184"/>
  <c r="H108" i="184"/>
  <c r="G108" i="184"/>
  <c r="F108" i="184"/>
  <c r="E108" i="184"/>
  <c r="D108" i="184"/>
  <c r="C108" i="184"/>
  <c r="A108" i="184"/>
  <c r="H107" i="184"/>
  <c r="G107" i="184"/>
  <c r="F107" i="184"/>
  <c r="E107" i="184"/>
  <c r="D107" i="184"/>
  <c r="C107" i="184"/>
  <c r="A107" i="184"/>
  <c r="H106" i="184"/>
  <c r="G106" i="184"/>
  <c r="F106" i="184"/>
  <c r="E106" i="184"/>
  <c r="D106" i="184"/>
  <c r="C106" i="184"/>
  <c r="A106" i="184"/>
  <c r="H105" i="184"/>
  <c r="G105" i="184"/>
  <c r="F105" i="184"/>
  <c r="E105" i="184"/>
  <c r="D105" i="184"/>
  <c r="C105" i="184"/>
  <c r="A105" i="184"/>
  <c r="H104" i="184"/>
  <c r="G104" i="184"/>
  <c r="F104" i="184"/>
  <c r="E104" i="184"/>
  <c r="D104" i="184"/>
  <c r="C104" i="184"/>
  <c r="A104" i="184"/>
  <c r="H103" i="184"/>
  <c r="G103" i="184"/>
  <c r="F103" i="184"/>
  <c r="E103" i="184"/>
  <c r="D103" i="184"/>
  <c r="C103" i="184"/>
  <c r="A103" i="184"/>
  <c r="H102" i="184"/>
  <c r="G102" i="184"/>
  <c r="F102" i="184"/>
  <c r="E102" i="184"/>
  <c r="D102" i="184"/>
  <c r="C102" i="184"/>
  <c r="A102" i="184"/>
  <c r="H101" i="184"/>
  <c r="G101" i="184"/>
  <c r="F101" i="184"/>
  <c r="E101" i="184"/>
  <c r="D101" i="184"/>
  <c r="C101" i="184"/>
  <c r="A101" i="184"/>
  <c r="H100" i="184"/>
  <c r="G100" i="184"/>
  <c r="F100" i="184"/>
  <c r="E100" i="184"/>
  <c r="D100" i="184"/>
  <c r="C100" i="184"/>
  <c r="A100" i="184"/>
  <c r="H99" i="184"/>
  <c r="G99" i="184"/>
  <c r="F99" i="184"/>
  <c r="E99" i="184"/>
  <c r="D99" i="184"/>
  <c r="C99" i="184"/>
  <c r="A99" i="184"/>
  <c r="H98" i="184"/>
  <c r="G98" i="184"/>
  <c r="F98" i="184"/>
  <c r="E98" i="184"/>
  <c r="D98" i="184"/>
  <c r="C98" i="184"/>
  <c r="A98" i="184"/>
  <c r="H97" i="184"/>
  <c r="G97" i="184"/>
  <c r="F97" i="184"/>
  <c r="E97" i="184"/>
  <c r="D97" i="184"/>
  <c r="C97" i="184"/>
  <c r="A97" i="184"/>
  <c r="H96" i="184"/>
  <c r="G96" i="184"/>
  <c r="F96" i="184"/>
  <c r="E96" i="184"/>
  <c r="D96" i="184"/>
  <c r="C96" i="184"/>
  <c r="A96" i="184"/>
  <c r="H95" i="184"/>
  <c r="G95" i="184"/>
  <c r="F95" i="184"/>
  <c r="E95" i="184"/>
  <c r="D95" i="184"/>
  <c r="C95" i="184"/>
  <c r="A95" i="184"/>
  <c r="H94" i="184"/>
  <c r="G94" i="184"/>
  <c r="F94" i="184"/>
  <c r="E94" i="184"/>
  <c r="D94" i="184"/>
  <c r="C94" i="184"/>
  <c r="A94" i="184"/>
  <c r="H93" i="184"/>
  <c r="G93" i="184"/>
  <c r="F93" i="184"/>
  <c r="E93" i="184"/>
  <c r="D93" i="184"/>
  <c r="C93" i="184"/>
  <c r="A93" i="184"/>
  <c r="H92" i="184"/>
  <c r="G92" i="184"/>
  <c r="F92" i="184"/>
  <c r="E92" i="184"/>
  <c r="D92" i="184"/>
  <c r="C92" i="184"/>
  <c r="A92" i="184"/>
  <c r="H91" i="184"/>
  <c r="G91" i="184"/>
  <c r="F91" i="184"/>
  <c r="E91" i="184"/>
  <c r="D91" i="184"/>
  <c r="C91" i="184"/>
  <c r="A91" i="184"/>
  <c r="H90" i="184"/>
  <c r="G90" i="184"/>
  <c r="F90" i="184"/>
  <c r="E90" i="184"/>
  <c r="D90" i="184"/>
  <c r="C90" i="184"/>
  <c r="A90" i="184"/>
  <c r="H89" i="184"/>
  <c r="G89" i="184"/>
  <c r="F89" i="184"/>
  <c r="E89" i="184"/>
  <c r="D89" i="184"/>
  <c r="C89" i="184"/>
  <c r="A89" i="184"/>
  <c r="H88" i="184"/>
  <c r="G88" i="184"/>
  <c r="F88" i="184"/>
  <c r="E88" i="184"/>
  <c r="D88" i="184"/>
  <c r="C88" i="184"/>
  <c r="A88" i="184"/>
  <c r="H87" i="184"/>
  <c r="G87" i="184"/>
  <c r="F87" i="184"/>
  <c r="E87" i="184"/>
  <c r="D87" i="184"/>
  <c r="C87" i="184"/>
  <c r="A87" i="184"/>
  <c r="H86" i="184"/>
  <c r="G86" i="184"/>
  <c r="F86" i="184"/>
  <c r="E86" i="184"/>
  <c r="D86" i="184"/>
  <c r="C86" i="184"/>
  <c r="A86" i="184"/>
  <c r="H85" i="184"/>
  <c r="G85" i="184"/>
  <c r="F85" i="184"/>
  <c r="E85" i="184"/>
  <c r="D85" i="184"/>
  <c r="C85" i="184"/>
  <c r="A85" i="184"/>
  <c r="H84" i="184"/>
  <c r="G84" i="184"/>
  <c r="F84" i="184"/>
  <c r="E84" i="184"/>
  <c r="D84" i="184"/>
  <c r="C84" i="184"/>
  <c r="A84" i="184"/>
  <c r="H83" i="184"/>
  <c r="G83" i="184"/>
  <c r="F83" i="184"/>
  <c r="E83" i="184"/>
  <c r="D83" i="184"/>
  <c r="C83" i="184"/>
  <c r="A83" i="184"/>
  <c r="H82" i="184"/>
  <c r="G82" i="184"/>
  <c r="F82" i="184"/>
  <c r="E82" i="184"/>
  <c r="D82" i="184"/>
  <c r="C82" i="184"/>
  <c r="A82" i="184"/>
  <c r="H81" i="184"/>
  <c r="G81" i="184"/>
  <c r="F81" i="184"/>
  <c r="E81" i="184"/>
  <c r="D81" i="184"/>
  <c r="C81" i="184"/>
  <c r="A81" i="184"/>
  <c r="H80" i="184"/>
  <c r="G80" i="184"/>
  <c r="F80" i="184"/>
  <c r="E80" i="184"/>
  <c r="D80" i="184"/>
  <c r="C80" i="184"/>
  <c r="A80" i="184"/>
  <c r="H79" i="184"/>
  <c r="G79" i="184"/>
  <c r="F79" i="184"/>
  <c r="E79" i="184"/>
  <c r="D79" i="184"/>
  <c r="C79" i="184"/>
  <c r="A79" i="184"/>
  <c r="H78" i="184"/>
  <c r="G78" i="184"/>
  <c r="F78" i="184"/>
  <c r="E78" i="184"/>
  <c r="D78" i="184"/>
  <c r="C78" i="184"/>
  <c r="A78" i="184"/>
  <c r="H77" i="184"/>
  <c r="G77" i="184"/>
  <c r="F77" i="184"/>
  <c r="E77" i="184"/>
  <c r="D77" i="184"/>
  <c r="C77" i="184"/>
  <c r="A77" i="184"/>
  <c r="H76" i="184"/>
  <c r="G76" i="184"/>
  <c r="F76" i="184"/>
  <c r="E76" i="184"/>
  <c r="D76" i="184"/>
  <c r="C76" i="184"/>
  <c r="A76" i="184"/>
  <c r="H75" i="184"/>
  <c r="G75" i="184"/>
  <c r="F75" i="184"/>
  <c r="E75" i="184"/>
  <c r="D75" i="184"/>
  <c r="C75" i="184"/>
  <c r="A75" i="184"/>
  <c r="H74" i="184"/>
  <c r="G74" i="184"/>
  <c r="F74" i="184"/>
  <c r="E74" i="184"/>
  <c r="D74" i="184"/>
  <c r="C74" i="184"/>
  <c r="A74" i="184"/>
  <c r="H73" i="184"/>
  <c r="G73" i="184"/>
  <c r="F73" i="184"/>
  <c r="E73" i="184"/>
  <c r="D73" i="184"/>
  <c r="C73" i="184"/>
  <c r="A73" i="184"/>
  <c r="H72" i="184"/>
  <c r="G72" i="184"/>
  <c r="F72" i="184"/>
  <c r="E72" i="184"/>
  <c r="D72" i="184"/>
  <c r="C72" i="184"/>
  <c r="A72" i="184"/>
  <c r="H71" i="184"/>
  <c r="G71" i="184"/>
  <c r="F71" i="184"/>
  <c r="E71" i="184"/>
  <c r="D71" i="184"/>
  <c r="C71" i="184"/>
  <c r="A71" i="184"/>
  <c r="H70" i="184"/>
  <c r="G70" i="184"/>
  <c r="F70" i="184"/>
  <c r="E70" i="184"/>
  <c r="D70" i="184"/>
  <c r="C70" i="184"/>
  <c r="A70" i="184"/>
  <c r="H69" i="184"/>
  <c r="G69" i="184"/>
  <c r="F69" i="184"/>
  <c r="E69" i="184"/>
  <c r="D69" i="184"/>
  <c r="C69" i="184"/>
  <c r="A69" i="184"/>
  <c r="H68" i="184"/>
  <c r="G68" i="184"/>
  <c r="F68" i="184"/>
  <c r="E68" i="184"/>
  <c r="D68" i="184"/>
  <c r="C68" i="184"/>
  <c r="A68" i="184"/>
  <c r="H67" i="184"/>
  <c r="G67" i="184"/>
  <c r="F67" i="184"/>
  <c r="E67" i="184"/>
  <c r="D67" i="184"/>
  <c r="C67" i="184"/>
  <c r="A67" i="184"/>
  <c r="H66" i="184"/>
  <c r="G66" i="184"/>
  <c r="F66" i="184"/>
  <c r="E66" i="184"/>
  <c r="D66" i="184"/>
  <c r="C66" i="184"/>
  <c r="A66" i="184"/>
  <c r="H65" i="184"/>
  <c r="G65" i="184"/>
  <c r="F65" i="184"/>
  <c r="E65" i="184"/>
  <c r="D65" i="184"/>
  <c r="C65" i="184"/>
  <c r="A65" i="184"/>
  <c r="H64" i="184"/>
  <c r="G64" i="184"/>
  <c r="F64" i="184"/>
  <c r="E64" i="184"/>
  <c r="D64" i="184"/>
  <c r="C64" i="184"/>
  <c r="A64" i="184"/>
  <c r="H63" i="184"/>
  <c r="G63" i="184"/>
  <c r="F63" i="184"/>
  <c r="E63" i="184"/>
  <c r="D63" i="184"/>
  <c r="C63" i="184"/>
  <c r="A63" i="184"/>
  <c r="H62" i="184"/>
  <c r="G62" i="184"/>
  <c r="F62" i="184"/>
  <c r="E62" i="184"/>
  <c r="D62" i="184"/>
  <c r="C62" i="184"/>
  <c r="A62" i="184"/>
  <c r="H61" i="184"/>
  <c r="G61" i="184"/>
  <c r="F61" i="184"/>
  <c r="E61" i="184"/>
  <c r="D61" i="184"/>
  <c r="C61" i="184"/>
  <c r="A61" i="184"/>
  <c r="H60" i="184"/>
  <c r="G60" i="184"/>
  <c r="F60" i="184"/>
  <c r="E60" i="184"/>
  <c r="C60" i="184"/>
  <c r="A60" i="184"/>
  <c r="H59" i="184"/>
  <c r="G59" i="184"/>
  <c r="F59" i="184"/>
  <c r="E59" i="184"/>
  <c r="D59" i="184"/>
  <c r="C59" i="184"/>
  <c r="A59" i="184"/>
  <c r="H58" i="184"/>
  <c r="G58" i="184"/>
  <c r="F58" i="184"/>
  <c r="E58" i="184"/>
  <c r="D58" i="184"/>
  <c r="C58" i="184"/>
  <c r="A58" i="184"/>
  <c r="H57" i="184"/>
  <c r="G57" i="184"/>
  <c r="F57" i="184"/>
  <c r="E57" i="184"/>
  <c r="D57" i="184"/>
  <c r="C57" i="184"/>
  <c r="A57" i="184"/>
  <c r="H56" i="184"/>
  <c r="G56" i="184"/>
  <c r="F56" i="184"/>
  <c r="E56" i="184"/>
  <c r="D56" i="184"/>
  <c r="C56" i="184"/>
  <c r="A56" i="184"/>
  <c r="H55" i="184"/>
  <c r="G55" i="184"/>
  <c r="F55" i="184"/>
  <c r="E55" i="184"/>
  <c r="D55" i="184"/>
  <c r="C55" i="184"/>
  <c r="A55" i="184"/>
  <c r="H54" i="184"/>
  <c r="G54" i="184"/>
  <c r="F54" i="184"/>
  <c r="E54" i="184"/>
  <c r="D54" i="184"/>
  <c r="C54" i="184"/>
  <c r="A54" i="184"/>
  <c r="H53" i="184"/>
  <c r="G53" i="184"/>
  <c r="F53" i="184"/>
  <c r="E53" i="184"/>
  <c r="D53" i="184"/>
  <c r="C53" i="184"/>
  <c r="A53" i="184"/>
  <c r="H52" i="184"/>
  <c r="G52" i="184"/>
  <c r="F52" i="184"/>
  <c r="E52" i="184"/>
  <c r="D52" i="184"/>
  <c r="C52" i="184"/>
  <c r="A52" i="184"/>
  <c r="H51" i="184"/>
  <c r="G51" i="184"/>
  <c r="F51" i="184"/>
  <c r="E51" i="184"/>
  <c r="D51" i="184"/>
  <c r="C51" i="184"/>
  <c r="A51" i="184"/>
  <c r="H50" i="184"/>
  <c r="G50" i="184"/>
  <c r="F50" i="184"/>
  <c r="E50" i="184"/>
  <c r="D50" i="184"/>
  <c r="C50" i="184"/>
  <c r="A50" i="184"/>
  <c r="H49" i="184"/>
  <c r="G49" i="184"/>
  <c r="F49" i="184"/>
  <c r="E49" i="184"/>
  <c r="D49" i="184"/>
  <c r="C49" i="184"/>
  <c r="A49" i="184"/>
  <c r="H48" i="184"/>
  <c r="G48" i="184"/>
  <c r="F48" i="184"/>
  <c r="E48" i="184"/>
  <c r="D48" i="184"/>
  <c r="C48" i="184"/>
  <c r="A48" i="184"/>
  <c r="H47" i="184"/>
  <c r="G47" i="184"/>
  <c r="F47" i="184"/>
  <c r="E47" i="184"/>
  <c r="D47" i="184"/>
  <c r="C47" i="184"/>
  <c r="A47" i="184"/>
  <c r="H46" i="184"/>
  <c r="G46" i="184"/>
  <c r="F46" i="184"/>
  <c r="E46" i="184"/>
  <c r="D46" i="184"/>
  <c r="C46" i="184"/>
  <c r="A46" i="184"/>
  <c r="H45" i="184"/>
  <c r="G45" i="184"/>
  <c r="F45" i="184"/>
  <c r="E45" i="184"/>
  <c r="D45" i="184"/>
  <c r="C45" i="184"/>
  <c r="A45" i="184"/>
  <c r="H44" i="184"/>
  <c r="G44" i="184"/>
  <c r="F44" i="184"/>
  <c r="E44" i="184"/>
  <c r="D44" i="184"/>
  <c r="C44" i="184"/>
  <c r="A44" i="184"/>
  <c r="H43" i="184"/>
  <c r="G43" i="184"/>
  <c r="F43" i="184"/>
  <c r="E43" i="184"/>
  <c r="D43" i="184"/>
  <c r="C43" i="184"/>
  <c r="A43" i="184"/>
  <c r="H42" i="184"/>
  <c r="G42" i="184"/>
  <c r="F42" i="184"/>
  <c r="E42" i="184"/>
  <c r="D42" i="184"/>
  <c r="C42" i="184"/>
  <c r="A42" i="184"/>
  <c r="H41" i="184"/>
  <c r="G41" i="184"/>
  <c r="F41" i="184"/>
  <c r="E41" i="184"/>
  <c r="D41" i="184"/>
  <c r="C41" i="184"/>
  <c r="A41" i="184"/>
  <c r="H40" i="184"/>
  <c r="G40" i="184"/>
  <c r="F40" i="184"/>
  <c r="E40" i="184"/>
  <c r="D40" i="184"/>
  <c r="C40" i="184"/>
  <c r="A40" i="184"/>
  <c r="H39" i="184"/>
  <c r="G39" i="184"/>
  <c r="F39" i="184"/>
  <c r="E39" i="184"/>
  <c r="D39" i="184"/>
  <c r="C39" i="184"/>
  <c r="A39" i="184"/>
  <c r="H38" i="184"/>
  <c r="G38" i="184"/>
  <c r="F38" i="184"/>
  <c r="E38" i="184"/>
  <c r="D38" i="184"/>
  <c r="C38" i="184"/>
  <c r="A38" i="184"/>
  <c r="H37" i="184"/>
  <c r="G37" i="184"/>
  <c r="F37" i="184"/>
  <c r="E37" i="184"/>
  <c r="D37" i="184"/>
  <c r="C37" i="184"/>
  <c r="A37" i="184"/>
  <c r="H36" i="184"/>
  <c r="G36" i="184"/>
  <c r="F36" i="184"/>
  <c r="E36" i="184"/>
  <c r="D36" i="184"/>
  <c r="C36" i="184"/>
  <c r="A36" i="184"/>
  <c r="H35" i="184"/>
  <c r="G35" i="184"/>
  <c r="F35" i="184"/>
  <c r="E35" i="184"/>
  <c r="D35" i="184"/>
  <c r="C35" i="184"/>
  <c r="A35" i="184"/>
  <c r="H34" i="184"/>
  <c r="G34" i="184"/>
  <c r="F34" i="184"/>
  <c r="E34" i="184"/>
  <c r="D34" i="184"/>
  <c r="C34" i="184"/>
  <c r="A34" i="184"/>
  <c r="H33" i="184"/>
  <c r="G33" i="184"/>
  <c r="F33" i="184"/>
  <c r="E33" i="184"/>
  <c r="D33" i="184"/>
  <c r="C33" i="184"/>
  <c r="A33" i="184"/>
  <c r="H32" i="184"/>
  <c r="G32" i="184"/>
  <c r="F32" i="184"/>
  <c r="E32" i="184"/>
  <c r="D32" i="184"/>
  <c r="C32" i="184"/>
  <c r="A32" i="184"/>
  <c r="R31" i="184"/>
  <c r="P31" i="184"/>
  <c r="O31" i="184"/>
  <c r="M31" i="184"/>
  <c r="H31" i="184"/>
  <c r="G31" i="184"/>
  <c r="F31" i="184"/>
  <c r="E31" i="184"/>
  <c r="D31" i="184"/>
  <c r="C31" i="184"/>
  <c r="A31" i="184"/>
  <c r="R30" i="184"/>
  <c r="P30" i="184"/>
  <c r="O30" i="184"/>
  <c r="M30" i="184"/>
  <c r="H30" i="184"/>
  <c r="K30" i="184" s="1"/>
  <c r="G30" i="184"/>
  <c r="F30" i="184"/>
  <c r="E30" i="184"/>
  <c r="D30" i="184"/>
  <c r="C30" i="184"/>
  <c r="A30" i="184"/>
  <c r="R29" i="184"/>
  <c r="P29" i="184"/>
  <c r="O29" i="184"/>
  <c r="M29" i="184"/>
  <c r="H29" i="184"/>
  <c r="G29" i="184"/>
  <c r="F29" i="184"/>
  <c r="E29" i="184"/>
  <c r="D29" i="184"/>
  <c r="C29" i="184"/>
  <c r="A29" i="184"/>
  <c r="R28" i="184"/>
  <c r="P28" i="184"/>
  <c r="O28" i="184"/>
  <c r="M28" i="184"/>
  <c r="H28" i="184"/>
  <c r="K28" i="184" s="1"/>
  <c r="G28" i="184"/>
  <c r="F28" i="184"/>
  <c r="E28" i="184"/>
  <c r="D28" i="184"/>
  <c r="C28" i="184"/>
  <c r="A28" i="184"/>
  <c r="R27" i="184"/>
  <c r="P27" i="184"/>
  <c r="O27" i="184"/>
  <c r="M27" i="184"/>
  <c r="H27" i="184"/>
  <c r="K27" i="184" s="1"/>
  <c r="G27" i="184"/>
  <c r="F27" i="184"/>
  <c r="E27" i="184"/>
  <c r="D27" i="184"/>
  <c r="C27" i="184"/>
  <c r="A27" i="184"/>
  <c r="R26" i="184"/>
  <c r="P26" i="184"/>
  <c r="O26" i="184"/>
  <c r="M26" i="184"/>
  <c r="H26" i="184"/>
  <c r="K26" i="184" s="1"/>
  <c r="G26" i="184"/>
  <c r="F26" i="184"/>
  <c r="E26" i="184"/>
  <c r="D26" i="184"/>
  <c r="C26" i="184"/>
  <c r="A26" i="184"/>
  <c r="R25" i="184"/>
  <c r="P25" i="184"/>
  <c r="O25" i="184"/>
  <c r="M25" i="184"/>
  <c r="H25" i="184"/>
  <c r="K25" i="184" s="1"/>
  <c r="G25" i="184"/>
  <c r="F25" i="184"/>
  <c r="E25" i="184"/>
  <c r="D25" i="184"/>
  <c r="C25" i="184"/>
  <c r="A25" i="184"/>
  <c r="R24" i="184"/>
  <c r="P24" i="184"/>
  <c r="O24" i="184"/>
  <c r="M24" i="184"/>
  <c r="H24" i="184"/>
  <c r="K24" i="184" s="1"/>
  <c r="G24" i="184"/>
  <c r="F24" i="184"/>
  <c r="E24" i="184"/>
  <c r="D24" i="184"/>
  <c r="C24" i="184"/>
  <c r="A24" i="184"/>
  <c r="R23" i="184"/>
  <c r="P23" i="184"/>
  <c r="O23" i="184"/>
  <c r="M23" i="184"/>
  <c r="H23" i="184"/>
  <c r="K23" i="184" s="1"/>
  <c r="G23" i="184"/>
  <c r="F23" i="184"/>
  <c r="E23" i="184"/>
  <c r="D23" i="184"/>
  <c r="C23" i="184"/>
  <c r="A23" i="184"/>
  <c r="R22" i="184"/>
  <c r="P22" i="184"/>
  <c r="O22" i="184"/>
  <c r="M22" i="184"/>
  <c r="H22" i="184"/>
  <c r="K22" i="184" s="1"/>
  <c r="G22" i="184"/>
  <c r="F22" i="184"/>
  <c r="E22" i="184"/>
  <c r="D22" i="184"/>
  <c r="C22" i="184"/>
  <c r="A22" i="184"/>
  <c r="R21" i="184"/>
  <c r="P21" i="184"/>
  <c r="O21" i="184"/>
  <c r="M21" i="184"/>
  <c r="H21" i="184"/>
  <c r="K21" i="184" s="1"/>
  <c r="G21" i="184"/>
  <c r="F21" i="184"/>
  <c r="E21" i="184"/>
  <c r="D21" i="184"/>
  <c r="C21" i="184"/>
  <c r="A21" i="184"/>
  <c r="R20" i="184"/>
  <c r="P20" i="184"/>
  <c r="O20" i="184"/>
  <c r="M20" i="184"/>
  <c r="H20" i="184"/>
  <c r="K20" i="184" s="1"/>
  <c r="G20" i="184"/>
  <c r="F20" i="184"/>
  <c r="E20" i="184"/>
  <c r="D20" i="184"/>
  <c r="C20" i="184"/>
  <c r="A20" i="184"/>
  <c r="R19" i="184"/>
  <c r="P19" i="184"/>
  <c r="O19" i="184"/>
  <c r="M19" i="184"/>
  <c r="H19" i="184"/>
  <c r="K19" i="184" s="1"/>
  <c r="G19" i="184"/>
  <c r="F19" i="184"/>
  <c r="E19" i="184"/>
  <c r="D19" i="184"/>
  <c r="C19" i="184"/>
  <c r="A19" i="184"/>
  <c r="R18" i="184"/>
  <c r="P18" i="184"/>
  <c r="O18" i="184"/>
  <c r="M18" i="184"/>
  <c r="H18" i="184"/>
  <c r="K18" i="184" s="1"/>
  <c r="G18" i="184"/>
  <c r="F18" i="184"/>
  <c r="E18" i="184"/>
  <c r="D18" i="184"/>
  <c r="C18" i="184"/>
  <c r="A18" i="184"/>
  <c r="R17" i="184"/>
  <c r="P17" i="184"/>
  <c r="O17" i="184"/>
  <c r="M17" i="184"/>
  <c r="H17" i="184"/>
  <c r="K17" i="184" s="1"/>
  <c r="G17" i="184"/>
  <c r="F17" i="184"/>
  <c r="E17" i="184"/>
  <c r="C17" i="184"/>
  <c r="A17" i="184"/>
  <c r="R15" i="184"/>
  <c r="P15" i="184"/>
  <c r="O15" i="184"/>
  <c r="M15" i="184"/>
  <c r="H15" i="184"/>
  <c r="AK228" i="184" s="1"/>
  <c r="G15" i="184"/>
  <c r="F15" i="184"/>
  <c r="E15" i="184"/>
  <c r="D15" i="184"/>
  <c r="C15" i="184"/>
  <c r="A15" i="184"/>
  <c r="X14" i="184"/>
  <c r="W14" i="184"/>
  <c r="V14" i="184"/>
  <c r="P14" i="184"/>
  <c r="O14" i="184"/>
  <c r="N14" i="184"/>
  <c r="H13" i="184"/>
  <c r="I8" i="184"/>
  <c r="H8" i="184"/>
  <c r="Z16" i="184" s="1"/>
  <c r="F8" i="184"/>
  <c r="R14" i="184" s="1"/>
  <c r="Z14" i="184" s="1"/>
  <c r="I7" i="184"/>
  <c r="H7" i="184"/>
  <c r="Y16" i="184" s="1"/>
  <c r="F7" i="184"/>
  <c r="Q14" i="184" s="1"/>
  <c r="Y14" i="184" s="1"/>
  <c r="AA6" i="184"/>
  <c r="H6" i="184"/>
  <c r="X16" i="184" s="1"/>
  <c r="AA5" i="184"/>
  <c r="AA4" i="184"/>
  <c r="AA3" i="184"/>
  <c r="H3" i="184"/>
  <c r="U16" i="184" s="1"/>
  <c r="F3" i="184"/>
  <c r="M231" i="184" s="1"/>
  <c r="AC228" i="184" l="1"/>
  <c r="AG228" i="184"/>
  <c r="K36" i="184"/>
  <c r="L36" i="184"/>
  <c r="K48" i="184"/>
  <c r="L48" i="184"/>
  <c r="K63" i="184"/>
  <c r="L63" i="184"/>
  <c r="K75" i="184"/>
  <c r="L75" i="184"/>
  <c r="K87" i="184"/>
  <c r="L87" i="184"/>
  <c r="L99" i="184"/>
  <c r="K99" i="184"/>
  <c r="L111" i="184"/>
  <c r="K111" i="184"/>
  <c r="L123" i="184"/>
  <c r="K123" i="184"/>
  <c r="L135" i="184"/>
  <c r="K135" i="184"/>
  <c r="K148" i="184"/>
  <c r="L148" i="184"/>
  <c r="K162" i="184"/>
  <c r="L162" i="184"/>
  <c r="K174" i="184"/>
  <c r="L174" i="184"/>
  <c r="K186" i="184"/>
  <c r="L186" i="184"/>
  <c r="K198" i="184"/>
  <c r="L198" i="184"/>
  <c r="K210" i="184"/>
  <c r="L210" i="184"/>
  <c r="L222" i="184"/>
  <c r="K222" i="184"/>
  <c r="K35" i="184"/>
  <c r="L35" i="184"/>
  <c r="K39" i="184"/>
  <c r="L39" i="184"/>
  <c r="K43" i="184"/>
  <c r="L43" i="184"/>
  <c r="K47" i="184"/>
  <c r="L47" i="184"/>
  <c r="K51" i="184"/>
  <c r="L51" i="184"/>
  <c r="K55" i="184"/>
  <c r="L55" i="184"/>
  <c r="K59" i="184"/>
  <c r="L59" i="184"/>
  <c r="L62" i="184"/>
  <c r="K62" i="184"/>
  <c r="L66" i="184"/>
  <c r="K66" i="184"/>
  <c r="L70" i="184"/>
  <c r="K70" i="184"/>
  <c r="L74" i="184"/>
  <c r="K74" i="184"/>
  <c r="L78" i="184"/>
  <c r="K78" i="184"/>
  <c r="L82" i="184"/>
  <c r="K82" i="184"/>
  <c r="L86" i="184"/>
  <c r="K86" i="184"/>
  <c r="L90" i="184"/>
  <c r="K90" i="184"/>
  <c r="L94" i="184"/>
  <c r="K94" i="184"/>
  <c r="K98" i="184"/>
  <c r="L98" i="184"/>
  <c r="K102" i="184"/>
  <c r="L102" i="184"/>
  <c r="K106" i="184"/>
  <c r="L106" i="184"/>
  <c r="K110" i="184"/>
  <c r="L110" i="184"/>
  <c r="K114" i="184"/>
  <c r="L114" i="184"/>
  <c r="K118" i="184"/>
  <c r="L118" i="184"/>
  <c r="K122" i="184"/>
  <c r="L122" i="184"/>
  <c r="K126" i="184"/>
  <c r="L126" i="184"/>
  <c r="K130" i="184"/>
  <c r="L130" i="184"/>
  <c r="K134" i="184"/>
  <c r="L134" i="184"/>
  <c r="L139" i="184"/>
  <c r="K139" i="184"/>
  <c r="L143" i="184"/>
  <c r="K143" i="184"/>
  <c r="L147" i="184"/>
  <c r="K147" i="184"/>
  <c r="K150" i="184"/>
  <c r="L150" i="184"/>
  <c r="K153" i="184"/>
  <c r="L153" i="184"/>
  <c r="K157" i="184"/>
  <c r="L157" i="184"/>
  <c r="K161" i="184"/>
  <c r="L161" i="184"/>
  <c r="L165" i="184"/>
  <c r="K165" i="184"/>
  <c r="L169" i="184"/>
  <c r="K169" i="184"/>
  <c r="L173" i="184"/>
  <c r="K173" i="184"/>
  <c r="L177" i="184"/>
  <c r="K177" i="184"/>
  <c r="L181" i="184"/>
  <c r="K181" i="184"/>
  <c r="L185" i="184"/>
  <c r="K185" i="184"/>
  <c r="L189" i="184"/>
  <c r="K189" i="184"/>
  <c r="L193" i="184"/>
  <c r="K193" i="184"/>
  <c r="L197" i="184"/>
  <c r="K197" i="184"/>
  <c r="K201" i="184"/>
  <c r="L201" i="184"/>
  <c r="K205" i="184"/>
  <c r="L205" i="184"/>
  <c r="K209" i="184"/>
  <c r="L209" i="184"/>
  <c r="K213" i="184"/>
  <c r="L213" i="184"/>
  <c r="K217" i="184"/>
  <c r="L217" i="184"/>
  <c r="K221" i="184"/>
  <c r="L221" i="184"/>
  <c r="K32" i="184"/>
  <c r="L32" i="184"/>
  <c r="K40" i="184"/>
  <c r="L40" i="184"/>
  <c r="K52" i="184"/>
  <c r="L52" i="184"/>
  <c r="K71" i="184"/>
  <c r="L71" i="184"/>
  <c r="K79" i="184"/>
  <c r="L79" i="184"/>
  <c r="K91" i="184"/>
  <c r="L91" i="184"/>
  <c r="L107" i="184"/>
  <c r="K107" i="184"/>
  <c r="L115" i="184"/>
  <c r="K115" i="184"/>
  <c r="L131" i="184"/>
  <c r="K131" i="184"/>
  <c r="K144" i="184"/>
  <c r="L144" i="184"/>
  <c r="K154" i="184"/>
  <c r="L154" i="184"/>
  <c r="K166" i="184"/>
  <c r="L166" i="184"/>
  <c r="K178" i="184"/>
  <c r="L178" i="184"/>
  <c r="K190" i="184"/>
  <c r="L190" i="184"/>
  <c r="K206" i="184"/>
  <c r="L206" i="184"/>
  <c r="K218" i="184"/>
  <c r="L218" i="184"/>
  <c r="L34" i="184"/>
  <c r="K34" i="184"/>
  <c r="L38" i="184"/>
  <c r="K38" i="184"/>
  <c r="L42" i="184"/>
  <c r="K42" i="184"/>
  <c r="L46" i="184"/>
  <c r="K46" i="184"/>
  <c r="L50" i="184"/>
  <c r="K50" i="184"/>
  <c r="AH228" i="184"/>
  <c r="L54" i="184"/>
  <c r="K54" i="184"/>
  <c r="L58" i="184"/>
  <c r="K58" i="184"/>
  <c r="K61" i="184"/>
  <c r="L61" i="184"/>
  <c r="K65" i="184"/>
  <c r="L65" i="184"/>
  <c r="K69" i="184"/>
  <c r="L69" i="184"/>
  <c r="K73" i="184"/>
  <c r="L73" i="184"/>
  <c r="K77" i="184"/>
  <c r="L77" i="184"/>
  <c r="K81" i="184"/>
  <c r="L81" i="184"/>
  <c r="K85" i="184"/>
  <c r="L85" i="184"/>
  <c r="K89" i="184"/>
  <c r="L89" i="184"/>
  <c r="K93" i="184"/>
  <c r="L93" i="184"/>
  <c r="K97" i="184"/>
  <c r="L97" i="184"/>
  <c r="K101" i="184"/>
  <c r="L101" i="184"/>
  <c r="K105" i="184"/>
  <c r="L105" i="184"/>
  <c r="K109" i="184"/>
  <c r="L109" i="184"/>
  <c r="K113" i="184"/>
  <c r="L113" i="184"/>
  <c r="K117" i="184"/>
  <c r="L117" i="184"/>
  <c r="K121" i="184"/>
  <c r="L121" i="184"/>
  <c r="K125" i="184"/>
  <c r="L125" i="184"/>
  <c r="K129" i="184"/>
  <c r="L129" i="184"/>
  <c r="K133" i="184"/>
  <c r="L133" i="184"/>
  <c r="K137" i="184"/>
  <c r="L137" i="184"/>
  <c r="K142" i="184"/>
  <c r="L142" i="184"/>
  <c r="K146" i="184"/>
  <c r="L146" i="184"/>
  <c r="K149" i="184"/>
  <c r="L149" i="184"/>
  <c r="K156" i="184"/>
  <c r="L156" i="184"/>
  <c r="K160" i="184"/>
  <c r="L160" i="184"/>
  <c r="K164" i="184"/>
  <c r="L164" i="184"/>
  <c r="K168" i="184"/>
  <c r="L168" i="184"/>
  <c r="K172" i="184"/>
  <c r="L172" i="184"/>
  <c r="K176" i="184"/>
  <c r="L176" i="184"/>
  <c r="K180" i="184"/>
  <c r="L180" i="184"/>
  <c r="K184" i="184"/>
  <c r="L184" i="184"/>
  <c r="K188" i="184"/>
  <c r="L188" i="184"/>
  <c r="K192" i="184"/>
  <c r="L192" i="184"/>
  <c r="K196" i="184"/>
  <c r="L196" i="184"/>
  <c r="K200" i="184"/>
  <c r="L200" i="184"/>
  <c r="K204" i="184"/>
  <c r="L204" i="184"/>
  <c r="K208" i="184"/>
  <c r="L208" i="184"/>
  <c r="K212" i="184"/>
  <c r="L212" i="184"/>
  <c r="K216" i="184"/>
  <c r="L216" i="184"/>
  <c r="K220" i="184"/>
  <c r="L220" i="184"/>
  <c r="K224" i="184"/>
  <c r="L224" i="184"/>
  <c r="K44" i="184"/>
  <c r="L44" i="184"/>
  <c r="K56" i="184"/>
  <c r="L56" i="184"/>
  <c r="K67" i="184"/>
  <c r="L67" i="184"/>
  <c r="K83" i="184"/>
  <c r="L83" i="184"/>
  <c r="K95" i="184"/>
  <c r="L95" i="184"/>
  <c r="L103" i="184"/>
  <c r="K103" i="184"/>
  <c r="L119" i="184"/>
  <c r="K119" i="184"/>
  <c r="L127" i="184"/>
  <c r="K127" i="184"/>
  <c r="K140" i="184"/>
  <c r="L140" i="184"/>
  <c r="L151" i="184"/>
  <c r="K151" i="184"/>
  <c r="K158" i="184"/>
  <c r="L158" i="184"/>
  <c r="K170" i="184"/>
  <c r="L170" i="184"/>
  <c r="K182" i="184"/>
  <c r="L182" i="184"/>
  <c r="K194" i="184"/>
  <c r="L194" i="184"/>
  <c r="K202" i="184"/>
  <c r="L202" i="184"/>
  <c r="L214" i="184"/>
  <c r="K214" i="184"/>
  <c r="K33" i="184"/>
  <c r="L33" i="184"/>
  <c r="K37" i="184"/>
  <c r="L37" i="184"/>
  <c r="K41" i="184"/>
  <c r="L41" i="184"/>
  <c r="K45" i="184"/>
  <c r="L45" i="184"/>
  <c r="K49" i="184"/>
  <c r="L49" i="184"/>
  <c r="K53" i="184"/>
  <c r="L53" i="184"/>
  <c r="K57" i="184"/>
  <c r="L57" i="184"/>
  <c r="K60" i="184"/>
  <c r="L60" i="184"/>
  <c r="K64" i="184"/>
  <c r="L64" i="184"/>
  <c r="K68" i="184"/>
  <c r="L68" i="184"/>
  <c r="K72" i="184"/>
  <c r="L72" i="184"/>
  <c r="K76" i="184"/>
  <c r="L76" i="184"/>
  <c r="K80" i="184"/>
  <c r="L80" i="184"/>
  <c r="K84" i="184"/>
  <c r="L84" i="184"/>
  <c r="K88" i="184"/>
  <c r="L88" i="184"/>
  <c r="K92" i="184"/>
  <c r="L92" i="184"/>
  <c r="K96" i="184"/>
  <c r="L96" i="184"/>
  <c r="K100" i="184"/>
  <c r="L100" i="184"/>
  <c r="K104" i="184"/>
  <c r="L104" i="184"/>
  <c r="K108" i="184"/>
  <c r="L108" i="184"/>
  <c r="K112" i="184"/>
  <c r="L112" i="184"/>
  <c r="K116" i="184"/>
  <c r="L116" i="184"/>
  <c r="K120" i="184"/>
  <c r="L120" i="184"/>
  <c r="K124" i="184"/>
  <c r="L124" i="184"/>
  <c r="K128" i="184"/>
  <c r="L128" i="184"/>
  <c r="K132" i="184"/>
  <c r="L132" i="184"/>
  <c r="K136" i="184"/>
  <c r="L136" i="184"/>
  <c r="K141" i="184"/>
  <c r="L141" i="184"/>
  <c r="K145" i="184"/>
  <c r="L145" i="184"/>
  <c r="L155" i="184"/>
  <c r="K155" i="184"/>
  <c r="L159" i="184"/>
  <c r="K159" i="184"/>
  <c r="K163" i="184"/>
  <c r="L163" i="184"/>
  <c r="K167" i="184"/>
  <c r="L167" i="184"/>
  <c r="K171" i="184"/>
  <c r="L171" i="184"/>
  <c r="K175" i="184"/>
  <c r="L175" i="184"/>
  <c r="K179" i="184"/>
  <c r="L179" i="184"/>
  <c r="K183" i="184"/>
  <c r="L183" i="184"/>
  <c r="K187" i="184"/>
  <c r="L187" i="184"/>
  <c r="K191" i="184"/>
  <c r="L191" i="184"/>
  <c r="K195" i="184"/>
  <c r="L195" i="184"/>
  <c r="K199" i="184"/>
  <c r="L199" i="184"/>
  <c r="L203" i="184"/>
  <c r="K203" i="184"/>
  <c r="L207" i="184"/>
  <c r="K207" i="184"/>
  <c r="L211" i="184"/>
  <c r="K211" i="184"/>
  <c r="L215" i="184"/>
  <c r="K215" i="184"/>
  <c r="L219" i="184"/>
  <c r="K219" i="184"/>
  <c r="L223" i="184"/>
  <c r="K223" i="184"/>
  <c r="K31" i="184"/>
  <c r="AM228" i="184"/>
  <c r="K29" i="184"/>
  <c r="AE228" i="184"/>
  <c r="K16" i="184"/>
  <c r="AJ228" i="184"/>
  <c r="K15" i="184"/>
  <c r="AD228" i="184"/>
  <c r="BH228" i="184"/>
  <c r="BM228" i="184"/>
  <c r="AV228" i="184"/>
  <c r="T179" i="184"/>
  <c r="V179" i="184" s="1"/>
  <c r="T204" i="184"/>
  <c r="Y204" i="184" s="1"/>
  <c r="T193" i="184"/>
  <c r="I193" i="184" s="1"/>
  <c r="AX228" i="184"/>
  <c r="BP228" i="184"/>
  <c r="BJ228" i="184"/>
  <c r="BR228" i="184"/>
  <c r="AS45" i="21" s="1"/>
  <c r="AW228" i="184"/>
  <c r="BC228" i="184"/>
  <c r="BK228" i="184"/>
  <c r="BD228" i="184"/>
  <c r="BQ228" i="184"/>
  <c r="AR45" i="21" s="1"/>
  <c r="BB228" i="184"/>
  <c r="BN228" i="184"/>
  <c r="BG228" i="184"/>
  <c r="BE228" i="184"/>
  <c r="AR228" i="184"/>
  <c r="AZ228" i="184"/>
  <c r="BL228" i="184"/>
  <c r="BT228" i="184"/>
  <c r="AU45" i="21" s="1"/>
  <c r="AS228" i="184"/>
  <c r="BA228" i="184"/>
  <c r="BU228" i="184"/>
  <c r="AV45" i="21" s="1"/>
  <c r="AT228" i="184"/>
  <c r="BF228" i="184"/>
  <c r="BS228" i="184"/>
  <c r="AT45" i="21" s="1"/>
  <c r="BV228" i="184"/>
  <c r="AW45" i="21" s="1"/>
  <c r="AU228" i="184"/>
  <c r="AY228" i="184"/>
  <c r="BO228" i="184"/>
  <c r="BI228" i="184"/>
  <c r="AA16" i="184"/>
  <c r="I16" i="184"/>
  <c r="L29" i="184"/>
  <c r="CG227" i="184"/>
  <c r="L28" i="184"/>
  <c r="L18" i="184"/>
  <c r="L21" i="184"/>
  <c r="L24" i="184"/>
  <c r="L31" i="184"/>
  <c r="L17" i="184"/>
  <c r="L20" i="184"/>
  <c r="L22" i="184"/>
  <c r="L25" i="184"/>
  <c r="L27" i="184"/>
  <c r="L30" i="184"/>
  <c r="L19" i="184"/>
  <c r="L26" i="184"/>
  <c r="L23" i="184"/>
  <c r="L16" i="184"/>
  <c r="L15" i="184"/>
  <c r="T143" i="184"/>
  <c r="I143" i="184" s="1"/>
  <c r="W149" i="184"/>
  <c r="T169" i="184"/>
  <c r="W169" i="184" s="1"/>
  <c r="T39" i="184"/>
  <c r="X39" i="184" s="1"/>
  <c r="T53" i="184"/>
  <c r="V53" i="184" s="1"/>
  <c r="T79" i="184"/>
  <c r="X79" i="184" s="1"/>
  <c r="T85" i="184"/>
  <c r="Z85" i="184" s="1"/>
  <c r="T121" i="184"/>
  <c r="V121" i="184" s="1"/>
  <c r="T141" i="184"/>
  <c r="X141" i="184" s="1"/>
  <c r="T28" i="184"/>
  <c r="Z28" i="184" s="1"/>
  <c r="S16" i="184"/>
  <c r="S20" i="184"/>
  <c r="S22" i="184"/>
  <c r="I6" i="184"/>
  <c r="BE227" i="184"/>
  <c r="S19" i="184"/>
  <c r="S21" i="184"/>
  <c r="S30" i="184"/>
  <c r="S23" i="184"/>
  <c r="AX227" i="184"/>
  <c r="BZ227" i="184"/>
  <c r="CG229" i="184"/>
  <c r="T45" i="184"/>
  <c r="V45" i="184" s="1"/>
  <c r="T95" i="184"/>
  <c r="X95" i="184" s="1"/>
  <c r="T183" i="184"/>
  <c r="V183" i="184" s="1"/>
  <c r="T197" i="184"/>
  <c r="I197" i="184" s="1"/>
  <c r="T161" i="184"/>
  <c r="V161" i="184" s="1"/>
  <c r="T173" i="184"/>
  <c r="U173" i="184" s="1"/>
  <c r="T165" i="184"/>
  <c r="T191" i="184"/>
  <c r="V191" i="184" s="1"/>
  <c r="Y26" i="184"/>
  <c r="T59" i="184"/>
  <c r="V59" i="184" s="1"/>
  <c r="T81" i="184"/>
  <c r="X81" i="184" s="1"/>
  <c r="T101" i="184"/>
  <c r="Z101" i="184" s="1"/>
  <c r="T127" i="184"/>
  <c r="Z127" i="184" s="1"/>
  <c r="T167" i="184"/>
  <c r="T209" i="184"/>
  <c r="Y209" i="184" s="1"/>
  <c r="T107" i="184"/>
  <c r="W107" i="184" s="1"/>
  <c r="T137" i="184"/>
  <c r="I137" i="184" s="1"/>
  <c r="O228" i="184"/>
  <c r="T18" i="184"/>
  <c r="I18" i="184" s="1"/>
  <c r="S25" i="184"/>
  <c r="W29" i="184"/>
  <c r="T37" i="184"/>
  <c r="X37" i="184" s="1"/>
  <c r="T65" i="184"/>
  <c r="X65" i="184" s="1"/>
  <c r="T20" i="184"/>
  <c r="Z20" i="184" s="1"/>
  <c r="S28" i="184"/>
  <c r="T129" i="184"/>
  <c r="V129" i="184" s="1"/>
  <c r="T139" i="184"/>
  <c r="I139" i="184" s="1"/>
  <c r="X145" i="184"/>
  <c r="T163" i="184"/>
  <c r="I163" i="184" s="1"/>
  <c r="T175" i="184"/>
  <c r="X175" i="184" s="1"/>
  <c r="T181" i="184"/>
  <c r="T195" i="184"/>
  <c r="X195" i="184" s="1"/>
  <c r="AC227" i="184"/>
  <c r="AJ227" i="184"/>
  <c r="BL227" i="184"/>
  <c r="S27" i="184"/>
  <c r="T35" i="184"/>
  <c r="Z35" i="184" s="1"/>
  <c r="T47" i="184"/>
  <c r="T63" i="184"/>
  <c r="W63" i="184" s="1"/>
  <c r="T69" i="184"/>
  <c r="U69" i="184" s="1"/>
  <c r="T75" i="184"/>
  <c r="Y75" i="184" s="1"/>
  <c r="T91" i="184"/>
  <c r="T97" i="184"/>
  <c r="X97" i="184" s="1"/>
  <c r="T189" i="184"/>
  <c r="Z189" i="184" s="1"/>
  <c r="T24" i="184"/>
  <c r="W24" i="184" s="1"/>
  <c r="T43" i="184"/>
  <c r="W43" i="184" s="1"/>
  <c r="T49" i="184"/>
  <c r="I49" i="184" s="1"/>
  <c r="T61" i="184"/>
  <c r="Y61" i="184" s="1"/>
  <c r="T103" i="184"/>
  <c r="W103" i="184" s="1"/>
  <c r="T119" i="184"/>
  <c r="V119" i="184" s="1"/>
  <c r="T131" i="184"/>
  <c r="W131" i="184" s="1"/>
  <c r="T147" i="184"/>
  <c r="Z147" i="184" s="1"/>
  <c r="T157" i="184"/>
  <c r="X157" i="184" s="1"/>
  <c r="T185" i="184"/>
  <c r="W185" i="184" s="1"/>
  <c r="T201" i="184"/>
  <c r="Y201" i="184" s="1"/>
  <c r="W15" i="184"/>
  <c r="T71" i="184"/>
  <c r="Y71" i="184" s="1"/>
  <c r="T41" i="184"/>
  <c r="U41" i="184" s="1"/>
  <c r="T73" i="184"/>
  <c r="T93" i="184"/>
  <c r="W93" i="184" s="1"/>
  <c r="T111" i="184"/>
  <c r="U111" i="184" s="1"/>
  <c r="T205" i="184"/>
  <c r="X205" i="184" s="1"/>
  <c r="T83" i="184"/>
  <c r="Y83" i="184" s="1"/>
  <c r="T22" i="184"/>
  <c r="I22" i="184" s="1"/>
  <c r="W31" i="184"/>
  <c r="T33" i="184"/>
  <c r="W33" i="184" s="1"/>
  <c r="T51" i="184"/>
  <c r="Y51" i="184" s="1"/>
  <c r="T55" i="184"/>
  <c r="W55" i="184" s="1"/>
  <c r="T105" i="184"/>
  <c r="T117" i="184"/>
  <c r="Y117" i="184" s="1"/>
  <c r="T155" i="184"/>
  <c r="W155" i="184" s="1"/>
  <c r="T178" i="184"/>
  <c r="I178" i="184" s="1"/>
  <c r="T212" i="184"/>
  <c r="X212" i="184" s="1"/>
  <c r="T57" i="184"/>
  <c r="X57" i="184" s="1"/>
  <c r="T67" i="184"/>
  <c r="Z67" i="184" s="1"/>
  <c r="T77" i="184"/>
  <c r="Z77" i="184" s="1"/>
  <c r="T87" i="184"/>
  <c r="T89" i="184"/>
  <c r="V89" i="184" s="1"/>
  <c r="T99" i="184"/>
  <c r="X99" i="184" s="1"/>
  <c r="T109" i="184"/>
  <c r="X109" i="184" s="1"/>
  <c r="T113" i="184"/>
  <c r="U113" i="184" s="1"/>
  <c r="T115" i="184"/>
  <c r="Z115" i="184" s="1"/>
  <c r="T123" i="184"/>
  <c r="T125" i="184"/>
  <c r="Z125" i="184" s="1"/>
  <c r="T133" i="184"/>
  <c r="Y133" i="184" s="1"/>
  <c r="T135" i="184"/>
  <c r="X135" i="184" s="1"/>
  <c r="T153" i="184"/>
  <c r="T171" i="184"/>
  <c r="X171" i="184" s="1"/>
  <c r="T187" i="184"/>
  <c r="Y187" i="184" s="1"/>
  <c r="T216" i="184"/>
  <c r="Z216" i="184" s="1"/>
  <c r="T220" i="184"/>
  <c r="I220" i="184" s="1"/>
  <c r="T224" i="184"/>
  <c r="I224" i="184" s="1"/>
  <c r="T151" i="184"/>
  <c r="Z151" i="184" s="1"/>
  <c r="T159" i="184"/>
  <c r="U159" i="184" s="1"/>
  <c r="T170" i="184"/>
  <c r="U170" i="184" s="1"/>
  <c r="T174" i="184"/>
  <c r="T23" i="184"/>
  <c r="S31" i="184"/>
  <c r="T46" i="184"/>
  <c r="I5" i="184"/>
  <c r="T17" i="184"/>
  <c r="M4" i="184"/>
  <c r="N4" i="184" s="1"/>
  <c r="I4" i="184"/>
  <c r="S17" i="184"/>
  <c r="T25" i="184"/>
  <c r="S29" i="184"/>
  <c r="T58" i="184"/>
  <c r="Q233" i="184"/>
  <c r="M233" i="184"/>
  <c r="Q232" i="184"/>
  <c r="M232" i="184"/>
  <c r="P233" i="184"/>
  <c r="P232" i="184"/>
  <c r="O233" i="184"/>
  <c r="O232" i="184"/>
  <c r="R233" i="184"/>
  <c r="N232" i="184"/>
  <c r="N233" i="184"/>
  <c r="R232" i="184"/>
  <c r="M228" i="184"/>
  <c r="I3" i="184"/>
  <c r="S15" i="184"/>
  <c r="M3" i="184"/>
  <c r="R228" i="184"/>
  <c r="T19" i="184"/>
  <c r="S24" i="184"/>
  <c r="T27" i="184"/>
  <c r="T30" i="184"/>
  <c r="T42" i="184"/>
  <c r="S18" i="184"/>
  <c r="T21" i="184"/>
  <c r="S26" i="184"/>
  <c r="T50" i="184"/>
  <c r="T62" i="184"/>
  <c r="T70" i="184"/>
  <c r="T78" i="184"/>
  <c r="T86" i="184"/>
  <c r="T94" i="184"/>
  <c r="T102" i="184"/>
  <c r="T110" i="184"/>
  <c r="T116" i="184"/>
  <c r="T128" i="184"/>
  <c r="M14" i="184"/>
  <c r="N228" i="184"/>
  <c r="T32" i="184"/>
  <c r="T40" i="184"/>
  <c r="T48" i="184"/>
  <c r="T56" i="184"/>
  <c r="T64" i="184"/>
  <c r="T72" i="184"/>
  <c r="T80" i="184"/>
  <c r="T88" i="184"/>
  <c r="T96" i="184"/>
  <c r="T104" i="184"/>
  <c r="T124" i="184"/>
  <c r="T136" i="184"/>
  <c r="T74" i="184"/>
  <c r="T82" i="184"/>
  <c r="T90" i="184"/>
  <c r="T98" i="184"/>
  <c r="T106" i="184"/>
  <c r="T112" i="184"/>
  <c r="T132" i="184"/>
  <c r="T154" i="184"/>
  <c r="U14" i="184"/>
  <c r="H225" i="184"/>
  <c r="P228" i="184"/>
  <c r="T36" i="184"/>
  <c r="T44" i="184"/>
  <c r="T52" i="184"/>
  <c r="T68" i="184"/>
  <c r="T76" i="184"/>
  <c r="T84" i="184"/>
  <c r="T92" i="184"/>
  <c r="T100" i="184"/>
  <c r="T108" i="184"/>
  <c r="T120" i="184"/>
  <c r="T150" i="184"/>
  <c r="T166" i="184"/>
  <c r="T190" i="184"/>
  <c r="T114" i="184"/>
  <c r="T122" i="184"/>
  <c r="T130" i="184"/>
  <c r="T142" i="184"/>
  <c r="T162" i="184"/>
  <c r="T186" i="184"/>
  <c r="T118" i="184"/>
  <c r="T126" i="184"/>
  <c r="T134" i="184"/>
  <c r="T146" i="184"/>
  <c r="T158" i="184"/>
  <c r="T198" i="184"/>
  <c r="T144" i="184"/>
  <c r="T160" i="184"/>
  <c r="T168" i="184"/>
  <c r="T196" i="184"/>
  <c r="T199" i="184"/>
  <c r="T148" i="184"/>
  <c r="T164" i="184"/>
  <c r="T176" i="184"/>
  <c r="T177" i="184"/>
  <c r="T182" i="184"/>
  <c r="T180" i="184"/>
  <c r="T188" i="184"/>
  <c r="T172" i="184"/>
  <c r="T184" i="184"/>
  <c r="T192" i="184"/>
  <c r="T194" i="184"/>
  <c r="T200" i="184"/>
  <c r="T203" i="184"/>
  <c r="T208" i="184"/>
  <c r="T211" i="184"/>
  <c r="T207" i="184"/>
  <c r="T215" i="184"/>
  <c r="T202" i="184"/>
  <c r="T206" i="184"/>
  <c r="T210" i="184"/>
  <c r="T219" i="184"/>
  <c r="AQ227" i="184"/>
  <c r="BS227" i="184"/>
  <c r="BZ229" i="184"/>
  <c r="T223" i="184"/>
  <c r="T213" i="184"/>
  <c r="T217" i="184"/>
  <c r="T221" i="184"/>
  <c r="T214" i="184"/>
  <c r="T218" i="184"/>
  <c r="T222" i="184"/>
  <c r="J135" i="184" l="1"/>
  <c r="J50" i="184"/>
  <c r="J185" i="184"/>
  <c r="J177" i="184"/>
  <c r="J147" i="184"/>
  <c r="J90" i="184"/>
  <c r="J74" i="184"/>
  <c r="J46" i="184"/>
  <c r="J38" i="184"/>
  <c r="J131" i="184"/>
  <c r="J197" i="184"/>
  <c r="J189" i="184"/>
  <c r="J173" i="184"/>
  <c r="J165" i="184"/>
  <c r="J143" i="184"/>
  <c r="J115" i="184"/>
  <c r="J193" i="184"/>
  <c r="J94" i="184"/>
  <c r="J86" i="184"/>
  <c r="J78" i="184"/>
  <c r="J70" i="184"/>
  <c r="J62" i="184"/>
  <c r="J199" i="184"/>
  <c r="J191" i="184"/>
  <c r="J183" i="184"/>
  <c r="J175" i="184"/>
  <c r="J167" i="184"/>
  <c r="J145" i="184"/>
  <c r="J136" i="184"/>
  <c r="J128" i="184"/>
  <c r="J112" i="184"/>
  <c r="J104" i="184"/>
  <c r="J96" i="184"/>
  <c r="J88" i="184"/>
  <c r="J80" i="184"/>
  <c r="J72" i="184"/>
  <c r="J57" i="184"/>
  <c r="J111" i="184"/>
  <c r="J222" i="184"/>
  <c r="J206" i="184"/>
  <c r="J79" i="184"/>
  <c r="J52" i="184"/>
  <c r="J32" i="184"/>
  <c r="J217" i="184"/>
  <c r="J195" i="184"/>
  <c r="J187" i="184"/>
  <c r="J179" i="184"/>
  <c r="J171" i="184"/>
  <c r="J163" i="184"/>
  <c r="J141" i="184"/>
  <c r="J132" i="184"/>
  <c r="J124" i="184"/>
  <c r="J116" i="184"/>
  <c r="J108" i="184"/>
  <c r="J100" i="184"/>
  <c r="J92" i="184"/>
  <c r="J84" i="184"/>
  <c r="J76" i="184"/>
  <c r="J68" i="184"/>
  <c r="J60" i="184"/>
  <c r="J53" i="184"/>
  <c r="J45" i="184"/>
  <c r="J37" i="184"/>
  <c r="J194" i="184"/>
  <c r="J170" i="184"/>
  <c r="J83" i="184"/>
  <c r="J56" i="184"/>
  <c r="J224" i="184"/>
  <c r="J216" i="184"/>
  <c r="J208" i="184"/>
  <c r="J200" i="184"/>
  <c r="J192" i="184"/>
  <c r="J184" i="184"/>
  <c r="J176" i="184"/>
  <c r="J168" i="184"/>
  <c r="J160" i="184"/>
  <c r="J149" i="184"/>
  <c r="J142" i="184"/>
  <c r="J133" i="184"/>
  <c r="J125" i="184"/>
  <c r="J117" i="184"/>
  <c r="J109" i="184"/>
  <c r="J101" i="184"/>
  <c r="J93" i="184"/>
  <c r="J85" i="184"/>
  <c r="J77" i="184"/>
  <c r="J69" i="184"/>
  <c r="J61" i="184"/>
  <c r="J181" i="184"/>
  <c r="J58" i="184"/>
  <c r="J49" i="184"/>
  <c r="J41" i="184"/>
  <c r="J33" i="184"/>
  <c r="J202" i="184"/>
  <c r="J182" i="184"/>
  <c r="J158" i="184"/>
  <c r="J95" i="184"/>
  <c r="J67" i="184"/>
  <c r="J44" i="184"/>
  <c r="J220" i="184"/>
  <c r="J212" i="184"/>
  <c r="J204" i="184"/>
  <c r="J188" i="184"/>
  <c r="J180" i="184"/>
  <c r="J172" i="184"/>
  <c r="J164" i="184"/>
  <c r="J156" i="184"/>
  <c r="J146" i="184"/>
  <c r="J137" i="184"/>
  <c r="J129" i="184"/>
  <c r="J121" i="184"/>
  <c r="J113" i="184"/>
  <c r="J81" i="184"/>
  <c r="J42" i="184"/>
  <c r="J82" i="184"/>
  <c r="J178" i="184"/>
  <c r="J123" i="184"/>
  <c r="J99" i="184"/>
  <c r="J120" i="184"/>
  <c r="J64" i="184"/>
  <c r="J140" i="184"/>
  <c r="J196" i="184"/>
  <c r="J89" i="184"/>
  <c r="J73" i="184"/>
  <c r="J209" i="184"/>
  <c r="J161" i="184"/>
  <c r="J153" i="184"/>
  <c r="J130" i="184"/>
  <c r="J122" i="184"/>
  <c r="J114" i="184"/>
  <c r="J59" i="184"/>
  <c r="J51" i="184"/>
  <c r="J43" i="184"/>
  <c r="J35" i="184"/>
  <c r="J210" i="184"/>
  <c r="J223" i="184"/>
  <c r="J215" i="184"/>
  <c r="J207" i="184"/>
  <c r="J159" i="184"/>
  <c r="J119" i="184"/>
  <c r="J218" i="184"/>
  <c r="J190" i="184"/>
  <c r="J166" i="184"/>
  <c r="J144" i="184"/>
  <c r="J91" i="184"/>
  <c r="J71" i="184"/>
  <c r="J40" i="184"/>
  <c r="J221" i="184"/>
  <c r="J213" i="184"/>
  <c r="J205" i="184"/>
  <c r="J157" i="184"/>
  <c r="J150" i="184"/>
  <c r="J134" i="184"/>
  <c r="J126" i="184"/>
  <c r="J118" i="184"/>
  <c r="J110" i="184"/>
  <c r="J102" i="184"/>
  <c r="J55" i="184"/>
  <c r="J47" i="184"/>
  <c r="J39" i="184"/>
  <c r="J198" i="184"/>
  <c r="J174" i="184"/>
  <c r="J148" i="184"/>
  <c r="J75" i="184"/>
  <c r="J48" i="184"/>
  <c r="J105" i="184"/>
  <c r="J97" i="184"/>
  <c r="J65" i="184"/>
  <c r="J34" i="184"/>
  <c r="J107" i="184"/>
  <c r="J169" i="184"/>
  <c r="J139" i="184"/>
  <c r="J66" i="184"/>
  <c r="J219" i="184"/>
  <c r="J211" i="184"/>
  <c r="J203" i="184"/>
  <c r="J155" i="184"/>
  <c r="J214" i="184"/>
  <c r="J151" i="184"/>
  <c r="J127" i="184"/>
  <c r="J103" i="184"/>
  <c r="J54" i="184"/>
  <c r="J154" i="184"/>
  <c r="J201" i="184"/>
  <c r="J106" i="184"/>
  <c r="J98" i="184"/>
  <c r="J186" i="184"/>
  <c r="J162" i="184"/>
  <c r="J87" i="184"/>
  <c r="J63" i="184"/>
  <c r="J36" i="184"/>
  <c r="V204" i="184"/>
  <c r="I204" i="184"/>
  <c r="W204" i="184"/>
  <c r="W193" i="184"/>
  <c r="Z193" i="184"/>
  <c r="X204" i="184"/>
  <c r="U204" i="184"/>
  <c r="Z204" i="184"/>
  <c r="W179" i="184"/>
  <c r="U179" i="184"/>
  <c r="X193" i="184"/>
  <c r="U193" i="184"/>
  <c r="Y193" i="184"/>
  <c r="Y179" i="184"/>
  <c r="X179" i="184"/>
  <c r="Z179" i="184"/>
  <c r="I179" i="184"/>
  <c r="V193" i="184"/>
  <c r="BS229" i="184"/>
  <c r="I53" i="184"/>
  <c r="J28" i="184"/>
  <c r="J23" i="184"/>
  <c r="X169" i="184"/>
  <c r="W143" i="184"/>
  <c r="V169" i="184"/>
  <c r="U85" i="184"/>
  <c r="U53" i="184"/>
  <c r="U169" i="184"/>
  <c r="Y85" i="184"/>
  <c r="Y53" i="184"/>
  <c r="U143" i="184"/>
  <c r="Z169" i="184"/>
  <c r="Y169" i="184"/>
  <c r="Y143" i="184"/>
  <c r="I169" i="184"/>
  <c r="X53" i="184"/>
  <c r="W28" i="184"/>
  <c r="I85" i="184"/>
  <c r="X143" i="184"/>
  <c r="X85" i="184"/>
  <c r="X28" i="184"/>
  <c r="Z143" i="184"/>
  <c r="Z53" i="184"/>
  <c r="W53" i="184"/>
  <c r="V28" i="184"/>
  <c r="Y28" i="184"/>
  <c r="V143" i="184"/>
  <c r="V85" i="184"/>
  <c r="W85" i="184"/>
  <c r="I28" i="184"/>
  <c r="U28" i="184"/>
  <c r="J29" i="184"/>
  <c r="J15" i="184"/>
  <c r="J19" i="184"/>
  <c r="U39" i="184"/>
  <c r="V149" i="184"/>
  <c r="J26" i="184"/>
  <c r="Z121" i="184"/>
  <c r="I141" i="184"/>
  <c r="W141" i="184"/>
  <c r="W79" i="184"/>
  <c r="X121" i="184"/>
  <c r="V79" i="184"/>
  <c r="J30" i="184"/>
  <c r="J25" i="184"/>
  <c r="J20" i="184"/>
  <c r="J24" i="184"/>
  <c r="J18" i="184"/>
  <c r="J16" i="184"/>
  <c r="J27" i="184"/>
  <c r="J22" i="184"/>
  <c r="J17" i="184"/>
  <c r="J31" i="184"/>
  <c r="J21" i="184"/>
  <c r="W121" i="184"/>
  <c r="V141" i="184"/>
  <c r="U79" i="184"/>
  <c r="Y39" i="184"/>
  <c r="X149" i="184"/>
  <c r="U149" i="184"/>
  <c r="Z79" i="184"/>
  <c r="I79" i="184"/>
  <c r="V39" i="184"/>
  <c r="U121" i="184"/>
  <c r="U141" i="184"/>
  <c r="Y79" i="184"/>
  <c r="Z149" i="184"/>
  <c r="Y149" i="184"/>
  <c r="Z39" i="184"/>
  <c r="Y121" i="184"/>
  <c r="Z141" i="184"/>
  <c r="Y141" i="184"/>
  <c r="W39" i="184"/>
  <c r="I149" i="184"/>
  <c r="I39" i="184"/>
  <c r="I121" i="184"/>
  <c r="W95" i="184"/>
  <c r="U45" i="184"/>
  <c r="I201" i="184"/>
  <c r="Z205" i="184"/>
  <c r="Y111" i="184"/>
  <c r="X224" i="184"/>
  <c r="W35" i="184"/>
  <c r="Y139" i="184"/>
  <c r="Z171" i="184"/>
  <c r="Y95" i="184"/>
  <c r="U95" i="184"/>
  <c r="Z161" i="184"/>
  <c r="Z81" i="184"/>
  <c r="Z95" i="184"/>
  <c r="Z45" i="184"/>
  <c r="W183" i="184"/>
  <c r="U55" i="184"/>
  <c r="I170" i="184"/>
  <c r="Y55" i="184"/>
  <c r="I183" i="184"/>
  <c r="Y191" i="184"/>
  <c r="Z183" i="184"/>
  <c r="W111" i="184"/>
  <c r="Z131" i="184"/>
  <c r="Z111" i="184"/>
  <c r="U205" i="184"/>
  <c r="U183" i="184"/>
  <c r="X183" i="184"/>
  <c r="Y205" i="184"/>
  <c r="Y183" i="184"/>
  <c r="I205" i="184"/>
  <c r="U151" i="184"/>
  <c r="V185" i="184"/>
  <c r="I111" i="184"/>
  <c r="Q234" i="184"/>
  <c r="U115" i="184"/>
  <c r="X45" i="184"/>
  <c r="Y45" i="184"/>
  <c r="W171" i="184"/>
  <c r="W45" i="184"/>
  <c r="V63" i="184"/>
  <c r="V157" i="184"/>
  <c r="I45" i="184"/>
  <c r="X173" i="184"/>
  <c r="V95" i="184"/>
  <c r="V101" i="184"/>
  <c r="W101" i="184"/>
  <c r="Y59" i="184"/>
  <c r="W173" i="184"/>
  <c r="I101" i="184"/>
  <c r="X59" i="184"/>
  <c r="V37" i="184"/>
  <c r="Z18" i="184"/>
  <c r="V18" i="184"/>
  <c r="U18" i="184"/>
  <c r="U137" i="184"/>
  <c r="W189" i="184"/>
  <c r="I175" i="184"/>
  <c r="W37" i="184"/>
  <c r="X155" i="184"/>
  <c r="I173" i="184"/>
  <c r="U119" i="184"/>
  <c r="U101" i="184"/>
  <c r="U175" i="184"/>
  <c r="W205" i="184"/>
  <c r="V205" i="184"/>
  <c r="Z173" i="184"/>
  <c r="V111" i="184"/>
  <c r="I61" i="184"/>
  <c r="X18" i="184"/>
  <c r="I95" i="184"/>
  <c r="X111" i="184"/>
  <c r="Z175" i="184"/>
  <c r="Z37" i="184"/>
  <c r="X33" i="184"/>
  <c r="I33" i="184"/>
  <c r="U33" i="184"/>
  <c r="V212" i="184"/>
  <c r="Y147" i="184"/>
  <c r="X133" i="184"/>
  <c r="I57" i="184"/>
  <c r="Z31" i="184"/>
  <c r="Y15" i="184"/>
  <c r="Z71" i="184"/>
  <c r="X75" i="184"/>
  <c r="X220" i="184"/>
  <c r="W67" i="184"/>
  <c r="W61" i="184"/>
  <c r="Y33" i="184"/>
  <c r="Z178" i="184"/>
  <c r="U187" i="184"/>
  <c r="X107" i="184"/>
  <c r="Z33" i="184"/>
  <c r="X197" i="184"/>
  <c r="U103" i="184"/>
  <c r="V220" i="184"/>
  <c r="Y99" i="184"/>
  <c r="Z83" i="184"/>
  <c r="I41" i="184"/>
  <c r="U20" i="184"/>
  <c r="X209" i="184"/>
  <c r="Z103" i="184"/>
  <c r="Z187" i="184"/>
  <c r="Y41" i="184"/>
  <c r="I35" i="184"/>
  <c r="W187" i="184"/>
  <c r="V178" i="184"/>
  <c r="W113" i="184"/>
  <c r="Y125" i="184"/>
  <c r="U63" i="184"/>
  <c r="I209" i="184"/>
  <c r="V29" i="184"/>
  <c r="U197" i="184"/>
  <c r="W163" i="184"/>
  <c r="U35" i="184"/>
  <c r="W209" i="184"/>
  <c r="V209" i="184"/>
  <c r="X20" i="184"/>
  <c r="Z63" i="184"/>
  <c r="Z197" i="184"/>
  <c r="U29" i="184"/>
  <c r="Y20" i="184"/>
  <c r="V35" i="184"/>
  <c r="I191" i="184"/>
  <c r="X139" i="184"/>
  <c r="X35" i="184"/>
  <c r="V197" i="184"/>
  <c r="Y197" i="184"/>
  <c r="X191" i="184"/>
  <c r="W191" i="184"/>
  <c r="X163" i="184"/>
  <c r="U163" i="184"/>
  <c r="W139" i="184"/>
  <c r="W197" i="184"/>
  <c r="Y35" i="184"/>
  <c r="U209" i="184"/>
  <c r="Z209" i="184"/>
  <c r="X29" i="184"/>
  <c r="Z139" i="184"/>
  <c r="I29" i="184"/>
  <c r="Y29" i="184"/>
  <c r="V20" i="184"/>
  <c r="V139" i="184"/>
  <c r="W159" i="184"/>
  <c r="Y63" i="184"/>
  <c r="U191" i="184"/>
  <c r="Y163" i="184"/>
  <c r="U139" i="184"/>
  <c r="Z163" i="184"/>
  <c r="Z191" i="184"/>
  <c r="Z29" i="184"/>
  <c r="I20" i="184"/>
  <c r="W20" i="184"/>
  <c r="V163" i="184"/>
  <c r="X201" i="184"/>
  <c r="W178" i="184"/>
  <c r="W137" i="184"/>
  <c r="V173" i="184"/>
  <c r="X137" i="184"/>
  <c r="Y77" i="184"/>
  <c r="W175" i="184"/>
  <c r="Y175" i="184"/>
  <c r="X101" i="184"/>
  <c r="X77" i="184"/>
  <c r="I37" i="184"/>
  <c r="U15" i="184"/>
  <c r="W22" i="184"/>
  <c r="U178" i="184"/>
  <c r="Y18" i="184"/>
  <c r="I59" i="184"/>
  <c r="W18" i="184"/>
  <c r="W59" i="184"/>
  <c r="V175" i="184"/>
  <c r="Y37" i="184"/>
  <c r="Z59" i="184"/>
  <c r="Z137" i="184"/>
  <c r="X216" i="184"/>
  <c r="V216" i="184"/>
  <c r="X123" i="184"/>
  <c r="W123" i="184"/>
  <c r="V123" i="184"/>
  <c r="Y123" i="184"/>
  <c r="I123" i="184"/>
  <c r="W212" i="184"/>
  <c r="Y212" i="184"/>
  <c r="Z212" i="184"/>
  <c r="Z75" i="184"/>
  <c r="U75" i="184"/>
  <c r="W75" i="184"/>
  <c r="V107" i="184"/>
  <c r="I107" i="184"/>
  <c r="Z107" i="184"/>
  <c r="Y107" i="184"/>
  <c r="W216" i="184"/>
  <c r="Z109" i="184"/>
  <c r="V109" i="184"/>
  <c r="W87" i="184"/>
  <c r="Z87" i="184"/>
  <c r="U87" i="184"/>
  <c r="X105" i="184"/>
  <c r="V105" i="184"/>
  <c r="W105" i="184"/>
  <c r="Y189" i="184"/>
  <c r="I189" i="184"/>
  <c r="U189" i="184"/>
  <c r="X189" i="184"/>
  <c r="Y216" i="184"/>
  <c r="W153" i="184"/>
  <c r="V153" i="184"/>
  <c r="Y153" i="184"/>
  <c r="I153" i="184"/>
  <c r="X89" i="184"/>
  <c r="Y89" i="184"/>
  <c r="U89" i="184"/>
  <c r="Y155" i="184"/>
  <c r="Z155" i="184"/>
  <c r="U155" i="184"/>
  <c r="X73" i="184"/>
  <c r="W73" i="184"/>
  <c r="V91" i="184"/>
  <c r="I91" i="184"/>
  <c r="Y91" i="184"/>
  <c r="X91" i="184"/>
  <c r="U91" i="184"/>
  <c r="X47" i="184"/>
  <c r="Z47" i="184"/>
  <c r="U47" i="184"/>
  <c r="W47" i="184"/>
  <c r="X181" i="184"/>
  <c r="Z181" i="184"/>
  <c r="W181" i="184"/>
  <c r="V181" i="184"/>
  <c r="U216" i="184"/>
  <c r="I181" i="184"/>
  <c r="X153" i="184"/>
  <c r="U107" i="184"/>
  <c r="I89" i="184"/>
  <c r="Z69" i="184"/>
  <c r="W69" i="184"/>
  <c r="X69" i="184"/>
  <c r="Y69" i="184"/>
  <c r="I69" i="184"/>
  <c r="W167" i="184"/>
  <c r="Z167" i="184"/>
  <c r="U167" i="184"/>
  <c r="U127" i="184"/>
  <c r="X127" i="184"/>
  <c r="W165" i="184"/>
  <c r="V165" i="184"/>
  <c r="X161" i="184"/>
  <c r="Y161" i="184"/>
  <c r="I161" i="184"/>
  <c r="U161" i="184"/>
  <c r="U212" i="184"/>
  <c r="U181" i="184"/>
  <c r="U129" i="184"/>
  <c r="W161" i="184"/>
  <c r="Z153" i="184"/>
  <c r="X67" i="184"/>
  <c r="U135" i="184"/>
  <c r="Z123" i="184"/>
  <c r="Y127" i="184"/>
  <c r="W89" i="184"/>
  <c r="X26" i="184"/>
  <c r="W26" i="184"/>
  <c r="X174" i="184"/>
  <c r="Y174" i="184"/>
  <c r="I174" i="184"/>
  <c r="X49" i="184"/>
  <c r="Y49" i="184"/>
  <c r="V47" i="184"/>
  <c r="I216" i="184"/>
  <c r="I212" i="184"/>
  <c r="Y181" i="184"/>
  <c r="Z145" i="184"/>
  <c r="V189" i="184"/>
  <c r="U153" i="184"/>
  <c r="Z89" i="184"/>
  <c r="V69" i="184"/>
  <c r="Y47" i="184"/>
  <c r="U123" i="184"/>
  <c r="W91" i="184"/>
  <c r="I81" i="184"/>
  <c r="U81" i="184"/>
  <c r="Z91" i="184"/>
  <c r="Y31" i="184"/>
  <c r="U31" i="184"/>
  <c r="U83" i="184"/>
  <c r="X83" i="184"/>
  <c r="W83" i="184"/>
  <c r="U71" i="184"/>
  <c r="W71" i="184"/>
  <c r="U147" i="184"/>
  <c r="W147" i="184"/>
  <c r="X147" i="184"/>
  <c r="X119" i="184"/>
  <c r="W119" i="184"/>
  <c r="I119" i="184"/>
  <c r="Y119" i="184"/>
  <c r="Z119" i="184"/>
  <c r="V224" i="184"/>
  <c r="Y137" i="184"/>
  <c r="Y173" i="184"/>
  <c r="Y101" i="184"/>
  <c r="U59" i="184"/>
  <c r="Y57" i="184"/>
  <c r="U37" i="184"/>
  <c r="V22" i="184"/>
  <c r="V137" i="184"/>
  <c r="Y167" i="184"/>
  <c r="W174" i="184"/>
  <c r="V174" i="184"/>
  <c r="X185" i="184"/>
  <c r="U185" i="184"/>
  <c r="I109" i="184"/>
  <c r="Y87" i="184"/>
  <c r="X167" i="184"/>
  <c r="U131" i="184"/>
  <c r="U109" i="184"/>
  <c r="Z135" i="184"/>
  <c r="Y135" i="184"/>
  <c r="I105" i="184"/>
  <c r="U67" i="184"/>
  <c r="X165" i="184"/>
  <c r="U165" i="184"/>
  <c r="I127" i="184"/>
  <c r="W127" i="184"/>
  <c r="W97" i="184"/>
  <c r="Y81" i="184"/>
  <c r="X41" i="184"/>
  <c r="Y195" i="184"/>
  <c r="V61" i="184"/>
  <c r="V41" i="184"/>
  <c r="W41" i="184"/>
  <c r="V167" i="184"/>
  <c r="Z174" i="184"/>
  <c r="Y185" i="184"/>
  <c r="Z97" i="184"/>
  <c r="U105" i="184"/>
  <c r="W81" i="184"/>
  <c r="U24" i="184"/>
  <c r="X61" i="184"/>
  <c r="U61" i="184"/>
  <c r="Z41" i="184"/>
  <c r="V26" i="184"/>
  <c r="U26" i="184"/>
  <c r="I167" i="184"/>
  <c r="U174" i="184"/>
  <c r="Z185" i="184"/>
  <c r="Z105" i="184"/>
  <c r="I131" i="184"/>
  <c r="Y131" i="184"/>
  <c r="Y109" i="184"/>
  <c r="I135" i="184"/>
  <c r="W135" i="184"/>
  <c r="Y67" i="184"/>
  <c r="W51" i="184"/>
  <c r="Z165" i="184"/>
  <c r="Y165" i="184"/>
  <c r="V127" i="184"/>
  <c r="I185" i="184"/>
  <c r="X131" i="184"/>
  <c r="V131" i="184"/>
  <c r="W109" i="184"/>
  <c r="V135" i="184"/>
  <c r="V81" i="184"/>
  <c r="I165" i="184"/>
  <c r="Y105" i="184"/>
  <c r="Z26" i="184"/>
  <c r="Z61" i="184"/>
  <c r="I26" i="184"/>
  <c r="I129" i="184"/>
  <c r="V195" i="184"/>
  <c r="I195" i="184"/>
  <c r="U224" i="184"/>
  <c r="Z224" i="184"/>
  <c r="W195" i="184"/>
  <c r="U171" i="184"/>
  <c r="V170" i="184"/>
  <c r="W201" i="184"/>
  <c r="V201" i="184"/>
  <c r="Y151" i="184"/>
  <c r="U157" i="184"/>
  <c r="U145" i="184"/>
  <c r="Y129" i="184"/>
  <c r="W133" i="184"/>
  <c r="W117" i="184"/>
  <c r="Y103" i="184"/>
  <c r="Z65" i="184"/>
  <c r="Z57" i="184"/>
  <c r="X129" i="184"/>
  <c r="X151" i="184"/>
  <c r="V73" i="184"/>
  <c r="U51" i="184"/>
  <c r="I115" i="184"/>
  <c r="Y115" i="184"/>
  <c r="U65" i="184"/>
  <c r="W57" i="184"/>
  <c r="Y24" i="184"/>
  <c r="Z51" i="184"/>
  <c r="Z117" i="184"/>
  <c r="O234" i="184"/>
  <c r="V33" i="184"/>
  <c r="I47" i="184"/>
  <c r="X63" i="184"/>
  <c r="I63" i="184"/>
  <c r="Z157" i="184"/>
  <c r="Y157" i="184"/>
  <c r="I145" i="184"/>
  <c r="Y145" i="184"/>
  <c r="U133" i="184"/>
  <c r="U117" i="184"/>
  <c r="X51" i="184"/>
  <c r="X115" i="184"/>
  <c r="V97" i="184"/>
  <c r="I73" i="184"/>
  <c r="V65" i="184"/>
  <c r="V115" i="184"/>
  <c r="W115" i="184"/>
  <c r="U97" i="184"/>
  <c r="Y65" i="184"/>
  <c r="Z129" i="184"/>
  <c r="Z133" i="184"/>
  <c r="V75" i="184"/>
  <c r="I75" i="184"/>
  <c r="Y224" i="184"/>
  <c r="W224" i="184"/>
  <c r="U195" i="184"/>
  <c r="Y171" i="184"/>
  <c r="Z170" i="184"/>
  <c r="U201" i="184"/>
  <c r="Z201" i="184"/>
  <c r="Z195" i="184"/>
  <c r="W170" i="184"/>
  <c r="Y170" i="184"/>
  <c r="W151" i="184"/>
  <c r="I157" i="184"/>
  <c r="W157" i="184"/>
  <c r="V145" i="184"/>
  <c r="W145" i="184"/>
  <c r="W129" i="184"/>
  <c r="X117" i="184"/>
  <c r="Z73" i="184"/>
  <c r="X170" i="184"/>
  <c r="I97" i="184"/>
  <c r="I65" i="184"/>
  <c r="V57" i="184"/>
  <c r="Y97" i="184"/>
  <c r="Y73" i="184"/>
  <c r="W65" i="184"/>
  <c r="U57" i="184"/>
  <c r="Y178" i="184"/>
  <c r="X125" i="184"/>
  <c r="AX229" i="184"/>
  <c r="X178" i="184"/>
  <c r="U220" i="184"/>
  <c r="Z220" i="184"/>
  <c r="U93" i="184"/>
  <c r="W77" i="184"/>
  <c r="X93" i="184"/>
  <c r="Z93" i="184"/>
  <c r="V49" i="184"/>
  <c r="W49" i="184"/>
  <c r="I155" i="184"/>
  <c r="V155" i="184"/>
  <c r="X55" i="184"/>
  <c r="Z55" i="184"/>
  <c r="I55" i="184"/>
  <c r="V55" i="184"/>
  <c r="X71" i="184"/>
  <c r="I71" i="184"/>
  <c r="V71" i="184"/>
  <c r="Z15" i="184"/>
  <c r="X15" i="184"/>
  <c r="V15" i="184"/>
  <c r="I15" i="184"/>
  <c r="I147" i="184"/>
  <c r="V147" i="184"/>
  <c r="V159" i="184"/>
  <c r="I159" i="184"/>
  <c r="I187" i="184"/>
  <c r="V187" i="184"/>
  <c r="I125" i="184"/>
  <c r="V125" i="184"/>
  <c r="I113" i="184"/>
  <c r="V113" i="184"/>
  <c r="I99" i="184"/>
  <c r="V99" i="184"/>
  <c r="X22" i="184"/>
  <c r="Z22" i="184"/>
  <c r="V43" i="184"/>
  <c r="I43" i="184"/>
  <c r="Y159" i="184"/>
  <c r="Y113" i="184"/>
  <c r="W125" i="184"/>
  <c r="V93" i="184"/>
  <c r="V77" i="184"/>
  <c r="X43" i="184"/>
  <c r="X159" i="184"/>
  <c r="Y220" i="184"/>
  <c r="W220" i="184"/>
  <c r="Y93" i="184"/>
  <c r="W99" i="184"/>
  <c r="U43" i="184"/>
  <c r="U73" i="184"/>
  <c r="Z49" i="184"/>
  <c r="Z43" i="184"/>
  <c r="Z99" i="184"/>
  <c r="U22" i="184"/>
  <c r="X87" i="184"/>
  <c r="I87" i="184"/>
  <c r="V87" i="184"/>
  <c r="I67" i="184"/>
  <c r="V67" i="184"/>
  <c r="X31" i="184"/>
  <c r="V31" i="184"/>
  <c r="I31" i="184"/>
  <c r="I83" i="184"/>
  <c r="V83" i="184"/>
  <c r="U125" i="184"/>
  <c r="I93" i="184"/>
  <c r="I77" i="184"/>
  <c r="BE229" i="184"/>
  <c r="X113" i="184"/>
  <c r="X187" i="184"/>
  <c r="U77" i="184"/>
  <c r="U99" i="184"/>
  <c r="Y43" i="184"/>
  <c r="U49" i="184"/>
  <c r="AC229" i="184"/>
  <c r="Z113" i="184"/>
  <c r="Z159" i="184"/>
  <c r="Y22" i="184"/>
  <c r="V151" i="184"/>
  <c r="I151" i="184"/>
  <c r="V171" i="184"/>
  <c r="I171" i="184"/>
  <c r="I133" i="184"/>
  <c r="V133" i="184"/>
  <c r="I117" i="184"/>
  <c r="V117" i="184"/>
  <c r="I51" i="184"/>
  <c r="V51" i="184"/>
  <c r="X103" i="184"/>
  <c r="I103" i="184"/>
  <c r="V103" i="184"/>
  <c r="Z24" i="184"/>
  <c r="X24" i="184"/>
  <c r="V24" i="184"/>
  <c r="I24" i="184"/>
  <c r="X207" i="184"/>
  <c r="W207" i="184"/>
  <c r="U207" i="184"/>
  <c r="Y207" i="184"/>
  <c r="V207" i="184"/>
  <c r="I207" i="184"/>
  <c r="Z207" i="184"/>
  <c r="Z146" i="184"/>
  <c r="V146" i="184"/>
  <c r="I146" i="184"/>
  <c r="X146" i="184"/>
  <c r="U146" i="184"/>
  <c r="Y146" i="184"/>
  <c r="W146" i="184"/>
  <c r="X130" i="184"/>
  <c r="Z130" i="184"/>
  <c r="V130" i="184"/>
  <c r="I130" i="184"/>
  <c r="W130" i="184"/>
  <c r="U130" i="184"/>
  <c r="Y130" i="184"/>
  <c r="X44" i="184"/>
  <c r="Z44" i="184"/>
  <c r="V44" i="184"/>
  <c r="I44" i="184"/>
  <c r="W44" i="184"/>
  <c r="Y44" i="184"/>
  <c r="U44" i="184"/>
  <c r="Z90" i="184"/>
  <c r="V90" i="184"/>
  <c r="I90" i="184"/>
  <c r="X90" i="184"/>
  <c r="U90" i="184"/>
  <c r="Y90" i="184"/>
  <c r="W90" i="184"/>
  <c r="Z124" i="184"/>
  <c r="V124" i="184"/>
  <c r="I124" i="184"/>
  <c r="X124" i="184"/>
  <c r="U124" i="184"/>
  <c r="Y124" i="184"/>
  <c r="W124" i="184"/>
  <c r="Z221" i="184"/>
  <c r="V221" i="184"/>
  <c r="I221" i="184"/>
  <c r="Y221" i="184"/>
  <c r="U221" i="184"/>
  <c r="X221" i="184"/>
  <c r="W221" i="184"/>
  <c r="Z213" i="184"/>
  <c r="V213" i="184"/>
  <c r="I213" i="184"/>
  <c r="Y213" i="184"/>
  <c r="U213" i="184"/>
  <c r="X213" i="184"/>
  <c r="W213" i="184"/>
  <c r="X223" i="184"/>
  <c r="W223" i="184"/>
  <c r="Z223" i="184"/>
  <c r="V223" i="184"/>
  <c r="I223" i="184"/>
  <c r="Y223" i="184"/>
  <c r="U223" i="184"/>
  <c r="X203" i="184"/>
  <c r="W203" i="184"/>
  <c r="Y203" i="184"/>
  <c r="U203" i="184"/>
  <c r="I203" i="184"/>
  <c r="V203" i="184"/>
  <c r="Z203" i="184"/>
  <c r="X172" i="184"/>
  <c r="W172" i="184"/>
  <c r="Z172" i="184"/>
  <c r="U172" i="184"/>
  <c r="V172" i="184"/>
  <c r="I172" i="184"/>
  <c r="Y172" i="184"/>
  <c r="X188" i="184"/>
  <c r="Z188" i="184"/>
  <c r="V188" i="184"/>
  <c r="I188" i="184"/>
  <c r="W188" i="184"/>
  <c r="U188" i="184"/>
  <c r="Y188" i="184"/>
  <c r="Z196" i="184"/>
  <c r="V196" i="184"/>
  <c r="I196" i="184"/>
  <c r="U196" i="184"/>
  <c r="X196" i="184"/>
  <c r="Y196" i="184"/>
  <c r="W196" i="184"/>
  <c r="Z186" i="184"/>
  <c r="V186" i="184"/>
  <c r="I186" i="184"/>
  <c r="X186" i="184"/>
  <c r="Y186" i="184"/>
  <c r="U186" i="184"/>
  <c r="W186" i="184"/>
  <c r="Z162" i="184"/>
  <c r="V162" i="184"/>
  <c r="I162" i="184"/>
  <c r="X162" i="184"/>
  <c r="U162" i="184"/>
  <c r="Y162" i="184"/>
  <c r="W162" i="184"/>
  <c r="Z142" i="184"/>
  <c r="V142" i="184"/>
  <c r="I142" i="184"/>
  <c r="X142" i="184"/>
  <c r="Y142" i="184"/>
  <c r="U142" i="184"/>
  <c r="W142" i="184"/>
  <c r="X114" i="184"/>
  <c r="Z114" i="184"/>
  <c r="V114" i="184"/>
  <c r="I114" i="184"/>
  <c r="W114" i="184"/>
  <c r="Y114" i="184"/>
  <c r="U114" i="184"/>
  <c r="Z166" i="184"/>
  <c r="V166" i="184"/>
  <c r="I166" i="184"/>
  <c r="X166" i="184"/>
  <c r="Y166" i="184"/>
  <c r="U166" i="184"/>
  <c r="W166" i="184"/>
  <c r="X100" i="184"/>
  <c r="Z100" i="184"/>
  <c r="V100" i="184"/>
  <c r="I100" i="184"/>
  <c r="Y100" i="184"/>
  <c r="W100" i="184"/>
  <c r="U100" i="184"/>
  <c r="X84" i="184"/>
  <c r="Z84" i="184"/>
  <c r="V84" i="184"/>
  <c r="I84" i="184"/>
  <c r="Y84" i="184"/>
  <c r="W84" i="184"/>
  <c r="U84" i="184"/>
  <c r="BL229" i="184"/>
  <c r="Z112" i="184"/>
  <c r="V112" i="184"/>
  <c r="I112" i="184"/>
  <c r="X112" i="184"/>
  <c r="Y112" i="184"/>
  <c r="U112" i="184"/>
  <c r="W112" i="184"/>
  <c r="Z106" i="184"/>
  <c r="V106" i="184"/>
  <c r="I106" i="184"/>
  <c r="X106" i="184"/>
  <c r="U106" i="184"/>
  <c r="Y106" i="184"/>
  <c r="W106" i="184"/>
  <c r="Z74" i="184"/>
  <c r="V74" i="184"/>
  <c r="I74" i="184"/>
  <c r="X74" i="184"/>
  <c r="U74" i="184"/>
  <c r="Y74" i="184"/>
  <c r="W74" i="184"/>
  <c r="X104" i="184"/>
  <c r="Z104" i="184"/>
  <c r="V104" i="184"/>
  <c r="I104" i="184"/>
  <c r="W104" i="184"/>
  <c r="U104" i="184"/>
  <c r="Y104" i="184"/>
  <c r="X48" i="184"/>
  <c r="Z48" i="184"/>
  <c r="V48" i="184"/>
  <c r="I48" i="184"/>
  <c r="W48" i="184"/>
  <c r="Y48" i="184"/>
  <c r="U48" i="184"/>
  <c r="X32" i="184"/>
  <c r="Z32" i="184"/>
  <c r="V32" i="184"/>
  <c r="I32" i="184"/>
  <c r="W32" i="184"/>
  <c r="Y32" i="184"/>
  <c r="U32" i="184"/>
  <c r="Z128" i="184"/>
  <c r="V128" i="184"/>
  <c r="I128" i="184"/>
  <c r="X128" i="184"/>
  <c r="Y128" i="184"/>
  <c r="U128" i="184"/>
  <c r="W128" i="184"/>
  <c r="Z62" i="184"/>
  <c r="V62" i="184"/>
  <c r="I62" i="184"/>
  <c r="X62" i="184"/>
  <c r="Y62" i="184"/>
  <c r="U62" i="184"/>
  <c r="W62" i="184"/>
  <c r="S233" i="184"/>
  <c r="X25" i="184"/>
  <c r="Z25" i="184"/>
  <c r="V25" i="184"/>
  <c r="I25" i="184"/>
  <c r="W25" i="184"/>
  <c r="U25" i="184"/>
  <c r="Y25" i="184"/>
  <c r="Z46" i="184"/>
  <c r="V46" i="184"/>
  <c r="I46" i="184"/>
  <c r="X46" i="184"/>
  <c r="Y46" i="184"/>
  <c r="U46" i="184"/>
  <c r="W46" i="184"/>
  <c r="Y222" i="184"/>
  <c r="U222" i="184"/>
  <c r="X222" i="184"/>
  <c r="W222" i="184"/>
  <c r="V222" i="184"/>
  <c r="Z222" i="184"/>
  <c r="I222" i="184"/>
  <c r="Y214" i="184"/>
  <c r="U214" i="184"/>
  <c r="X214" i="184"/>
  <c r="W214" i="184"/>
  <c r="I214" i="184"/>
  <c r="Z214" i="184"/>
  <c r="V214" i="184"/>
  <c r="Z150" i="184"/>
  <c r="V150" i="184"/>
  <c r="I150" i="184"/>
  <c r="X150" i="184"/>
  <c r="Y150" i="184"/>
  <c r="U150" i="184"/>
  <c r="W150" i="184"/>
  <c r="Z120" i="184"/>
  <c r="V120" i="184"/>
  <c r="I120" i="184"/>
  <c r="X120" i="184"/>
  <c r="Y120" i="184"/>
  <c r="U120" i="184"/>
  <c r="W120" i="184"/>
  <c r="X108" i="184"/>
  <c r="Z108" i="184"/>
  <c r="V108" i="184"/>
  <c r="I108" i="184"/>
  <c r="Y108" i="184"/>
  <c r="W108" i="184"/>
  <c r="U108" i="184"/>
  <c r="X92" i="184"/>
  <c r="Z92" i="184"/>
  <c r="V92" i="184"/>
  <c r="I92" i="184"/>
  <c r="Y92" i="184"/>
  <c r="W92" i="184"/>
  <c r="U92" i="184"/>
  <c r="X76" i="184"/>
  <c r="Z76" i="184"/>
  <c r="V76" i="184"/>
  <c r="I76" i="184"/>
  <c r="Y76" i="184"/>
  <c r="W76" i="184"/>
  <c r="U76" i="184"/>
  <c r="L228" i="184"/>
  <c r="X88" i="184"/>
  <c r="Z88" i="184"/>
  <c r="V88" i="184"/>
  <c r="I88" i="184"/>
  <c r="W88" i="184"/>
  <c r="U88" i="184"/>
  <c r="Y88" i="184"/>
  <c r="X56" i="184"/>
  <c r="Z56" i="184"/>
  <c r="V56" i="184"/>
  <c r="I56" i="184"/>
  <c r="W56" i="184"/>
  <c r="Y56" i="184"/>
  <c r="U56" i="184"/>
  <c r="X40" i="184"/>
  <c r="Z40" i="184"/>
  <c r="V40" i="184"/>
  <c r="I40" i="184"/>
  <c r="W40" i="184"/>
  <c r="U40" i="184"/>
  <c r="Y40" i="184"/>
  <c r="Z42" i="184"/>
  <c r="V42" i="184"/>
  <c r="I42" i="184"/>
  <c r="X42" i="184"/>
  <c r="U42" i="184"/>
  <c r="Y42" i="184"/>
  <c r="W42" i="184"/>
  <c r="Y218" i="184"/>
  <c r="U218" i="184"/>
  <c r="X218" i="184"/>
  <c r="W218" i="184"/>
  <c r="Z218" i="184"/>
  <c r="V218" i="184"/>
  <c r="I218" i="184"/>
  <c r="X215" i="184"/>
  <c r="W215" i="184"/>
  <c r="Z215" i="184"/>
  <c r="V215" i="184"/>
  <c r="I215" i="184"/>
  <c r="U215" i="184"/>
  <c r="Y215" i="184"/>
  <c r="X211" i="184"/>
  <c r="W211" i="184"/>
  <c r="Z211" i="184"/>
  <c r="V211" i="184"/>
  <c r="I211" i="184"/>
  <c r="U211" i="184"/>
  <c r="Y211" i="184"/>
  <c r="X194" i="184"/>
  <c r="Z194" i="184"/>
  <c r="U194" i="184"/>
  <c r="W194" i="184"/>
  <c r="V194" i="184"/>
  <c r="I194" i="184"/>
  <c r="Y194" i="184"/>
  <c r="X164" i="184"/>
  <c r="Z164" i="184"/>
  <c r="V164" i="184"/>
  <c r="I164" i="184"/>
  <c r="W164" i="184"/>
  <c r="U164" i="184"/>
  <c r="Y164" i="184"/>
  <c r="X156" i="184"/>
  <c r="Z156" i="184"/>
  <c r="V156" i="184"/>
  <c r="I156" i="184"/>
  <c r="W156" i="184"/>
  <c r="Y156" i="184"/>
  <c r="U156" i="184"/>
  <c r="X148" i="184"/>
  <c r="Z148" i="184"/>
  <c r="V148" i="184"/>
  <c r="I148" i="184"/>
  <c r="W148" i="184"/>
  <c r="U148" i="184"/>
  <c r="Y148" i="184"/>
  <c r="X140" i="184"/>
  <c r="Z140" i="184"/>
  <c r="V140" i="184"/>
  <c r="I140" i="184"/>
  <c r="W140" i="184"/>
  <c r="Y140" i="184"/>
  <c r="U140" i="184"/>
  <c r="X168" i="184"/>
  <c r="Z168" i="184"/>
  <c r="V168" i="184"/>
  <c r="I168" i="184"/>
  <c r="W168" i="184"/>
  <c r="U168" i="184"/>
  <c r="Y168" i="184"/>
  <c r="X152" i="184"/>
  <c r="Z152" i="184"/>
  <c r="V152" i="184"/>
  <c r="I152" i="184"/>
  <c r="W152" i="184"/>
  <c r="U152" i="184"/>
  <c r="Y152" i="184"/>
  <c r="X134" i="184"/>
  <c r="Z134" i="184"/>
  <c r="V134" i="184"/>
  <c r="I134" i="184"/>
  <c r="W134" i="184"/>
  <c r="Y134" i="184"/>
  <c r="U134" i="184"/>
  <c r="X126" i="184"/>
  <c r="Z126" i="184"/>
  <c r="V126" i="184"/>
  <c r="I126" i="184"/>
  <c r="W126" i="184"/>
  <c r="Y126" i="184"/>
  <c r="U126" i="184"/>
  <c r="X118" i="184"/>
  <c r="Z118" i="184"/>
  <c r="V118" i="184"/>
  <c r="I118" i="184"/>
  <c r="W118" i="184"/>
  <c r="Y118" i="184"/>
  <c r="U118" i="184"/>
  <c r="X36" i="184"/>
  <c r="Z36" i="184"/>
  <c r="V36" i="184"/>
  <c r="I36" i="184"/>
  <c r="W36" i="184"/>
  <c r="Y36" i="184"/>
  <c r="U36" i="184"/>
  <c r="Z154" i="184"/>
  <c r="V154" i="184"/>
  <c r="I154" i="184"/>
  <c r="X154" i="184"/>
  <c r="U154" i="184"/>
  <c r="Y154" i="184"/>
  <c r="W154" i="184"/>
  <c r="Z132" i="184"/>
  <c r="V132" i="184"/>
  <c r="I132" i="184"/>
  <c r="X132" i="184"/>
  <c r="U132" i="184"/>
  <c r="Y132" i="184"/>
  <c r="W132" i="184"/>
  <c r="X72" i="184"/>
  <c r="Z72" i="184"/>
  <c r="V72" i="184"/>
  <c r="I72" i="184"/>
  <c r="W72" i="184"/>
  <c r="U72" i="184"/>
  <c r="Y72" i="184"/>
  <c r="X110" i="184"/>
  <c r="Z110" i="184"/>
  <c r="V110" i="184"/>
  <c r="I110" i="184"/>
  <c r="W110" i="184"/>
  <c r="U110" i="184"/>
  <c r="Y110" i="184"/>
  <c r="Z102" i="184"/>
  <c r="V102" i="184"/>
  <c r="I102" i="184"/>
  <c r="X102" i="184"/>
  <c r="Y102" i="184"/>
  <c r="W102" i="184"/>
  <c r="U102" i="184"/>
  <c r="Z30" i="184"/>
  <c r="V30" i="184"/>
  <c r="I30" i="184"/>
  <c r="X30" i="184"/>
  <c r="Y30" i="184"/>
  <c r="U30" i="184"/>
  <c r="W30" i="184"/>
  <c r="Z19" i="184"/>
  <c r="V19" i="184"/>
  <c r="I19" i="184"/>
  <c r="X19" i="184"/>
  <c r="U19" i="184"/>
  <c r="Y19" i="184"/>
  <c r="W19" i="184"/>
  <c r="S228" i="184"/>
  <c r="X219" i="184"/>
  <c r="W219" i="184"/>
  <c r="Z219" i="184"/>
  <c r="V219" i="184"/>
  <c r="I219" i="184"/>
  <c r="Y219" i="184"/>
  <c r="U219" i="184"/>
  <c r="Y206" i="184"/>
  <c r="U206" i="184"/>
  <c r="X206" i="184"/>
  <c r="Z206" i="184"/>
  <c r="V206" i="184"/>
  <c r="I206" i="184"/>
  <c r="W206" i="184"/>
  <c r="W208" i="184"/>
  <c r="Z208" i="184"/>
  <c r="V208" i="184"/>
  <c r="I208" i="184"/>
  <c r="X208" i="184"/>
  <c r="Y208" i="184"/>
  <c r="U208" i="184"/>
  <c r="W200" i="184"/>
  <c r="Z200" i="184"/>
  <c r="V200" i="184"/>
  <c r="I200" i="184"/>
  <c r="X200" i="184"/>
  <c r="Y200" i="184"/>
  <c r="U200" i="184"/>
  <c r="X180" i="184"/>
  <c r="Z180" i="184"/>
  <c r="V180" i="184"/>
  <c r="I180" i="184"/>
  <c r="W180" i="184"/>
  <c r="Y180" i="184"/>
  <c r="U180" i="184"/>
  <c r="W177" i="184"/>
  <c r="V177" i="184"/>
  <c r="Y177" i="184"/>
  <c r="I177" i="184"/>
  <c r="X177" i="184"/>
  <c r="Z177" i="184"/>
  <c r="U177" i="184"/>
  <c r="X176" i="184"/>
  <c r="Y176" i="184"/>
  <c r="I176" i="184"/>
  <c r="V176" i="184"/>
  <c r="W176" i="184"/>
  <c r="U176" i="184"/>
  <c r="Z176" i="184"/>
  <c r="X199" i="184"/>
  <c r="W199" i="184"/>
  <c r="U199" i="184"/>
  <c r="I199" i="184"/>
  <c r="Y199" i="184"/>
  <c r="V199" i="184"/>
  <c r="Z199" i="184"/>
  <c r="X160" i="184"/>
  <c r="Z160" i="184"/>
  <c r="V160" i="184"/>
  <c r="I160" i="184"/>
  <c r="W160" i="184"/>
  <c r="Y160" i="184"/>
  <c r="U160" i="184"/>
  <c r="X144" i="184"/>
  <c r="Z144" i="184"/>
  <c r="V144" i="184"/>
  <c r="I144" i="184"/>
  <c r="W144" i="184"/>
  <c r="Y144" i="184"/>
  <c r="U144" i="184"/>
  <c r="Z138" i="184"/>
  <c r="V138" i="184"/>
  <c r="X138" i="184"/>
  <c r="U138" i="184"/>
  <c r="Y138" i="184"/>
  <c r="I138" i="184"/>
  <c r="W138" i="184"/>
  <c r="X68" i="184"/>
  <c r="Z68" i="184"/>
  <c r="V68" i="184"/>
  <c r="I68" i="184"/>
  <c r="Y68" i="184"/>
  <c r="W68" i="184"/>
  <c r="U68" i="184"/>
  <c r="X60" i="184"/>
  <c r="Z60" i="184"/>
  <c r="V60" i="184"/>
  <c r="I60" i="184"/>
  <c r="W60" i="184"/>
  <c r="U60" i="184"/>
  <c r="Y60" i="184"/>
  <c r="X52" i="184"/>
  <c r="Z52" i="184"/>
  <c r="V52" i="184"/>
  <c r="I52" i="184"/>
  <c r="W52" i="184"/>
  <c r="U52" i="184"/>
  <c r="Y52" i="184"/>
  <c r="AJ229" i="184"/>
  <c r="Z98" i="184"/>
  <c r="V98" i="184"/>
  <c r="I98" i="184"/>
  <c r="X98" i="184"/>
  <c r="U98" i="184"/>
  <c r="Y98" i="184"/>
  <c r="W98" i="184"/>
  <c r="Z66" i="184"/>
  <c r="V66" i="184"/>
  <c r="I66" i="184"/>
  <c r="X66" i="184"/>
  <c r="U66" i="184"/>
  <c r="Y66" i="184"/>
  <c r="W66" i="184"/>
  <c r="X96" i="184"/>
  <c r="Z96" i="184"/>
  <c r="V96" i="184"/>
  <c r="I96" i="184"/>
  <c r="W96" i="184"/>
  <c r="U96" i="184"/>
  <c r="Y96" i="184"/>
  <c r="X64" i="184"/>
  <c r="Z64" i="184"/>
  <c r="V64" i="184"/>
  <c r="I64" i="184"/>
  <c r="W64" i="184"/>
  <c r="U64" i="184"/>
  <c r="Y64" i="184"/>
  <c r="Z116" i="184"/>
  <c r="V116" i="184"/>
  <c r="I116" i="184"/>
  <c r="X116" i="184"/>
  <c r="U116" i="184"/>
  <c r="Y116" i="184"/>
  <c r="W116" i="184"/>
  <c r="Z78" i="184"/>
  <c r="V78" i="184"/>
  <c r="I78" i="184"/>
  <c r="X78" i="184"/>
  <c r="Y78" i="184"/>
  <c r="W78" i="184"/>
  <c r="U78" i="184"/>
  <c r="Z70" i="184"/>
  <c r="V70" i="184"/>
  <c r="I70" i="184"/>
  <c r="X70" i="184"/>
  <c r="Y70" i="184"/>
  <c r="W70" i="184"/>
  <c r="U70" i="184"/>
  <c r="Z38" i="184"/>
  <c r="V38" i="184"/>
  <c r="I38" i="184"/>
  <c r="X38" i="184"/>
  <c r="Y38" i="184"/>
  <c r="U38" i="184"/>
  <c r="W38" i="184"/>
  <c r="I9" i="184"/>
  <c r="J5" i="184" s="1"/>
  <c r="N234" i="184"/>
  <c r="S232" i="184"/>
  <c r="P234" i="184"/>
  <c r="Z58" i="184"/>
  <c r="V58" i="184"/>
  <c r="I58" i="184"/>
  <c r="X58" i="184"/>
  <c r="U58" i="184"/>
  <c r="Y58" i="184"/>
  <c r="W58" i="184"/>
  <c r="Z217" i="184"/>
  <c r="V217" i="184"/>
  <c r="I217" i="184"/>
  <c r="Y217" i="184"/>
  <c r="U217" i="184"/>
  <c r="X217" i="184"/>
  <c r="W217" i="184"/>
  <c r="Z158" i="184"/>
  <c r="V158" i="184"/>
  <c r="I158" i="184"/>
  <c r="X158" i="184"/>
  <c r="Y158" i="184"/>
  <c r="U158" i="184"/>
  <c r="W158" i="184"/>
  <c r="Z86" i="184"/>
  <c r="V86" i="184"/>
  <c r="I86" i="184"/>
  <c r="X86" i="184"/>
  <c r="Y86" i="184"/>
  <c r="W86" i="184"/>
  <c r="U86" i="184"/>
  <c r="Z54" i="184"/>
  <c r="V54" i="184"/>
  <c r="I54" i="184"/>
  <c r="X54" i="184"/>
  <c r="Y54" i="184"/>
  <c r="U54" i="184"/>
  <c r="W54" i="184"/>
  <c r="Z50" i="184"/>
  <c r="V50" i="184"/>
  <c r="I50" i="184"/>
  <c r="X50" i="184"/>
  <c r="U50" i="184"/>
  <c r="Y50" i="184"/>
  <c r="W50" i="184"/>
  <c r="Z27" i="184"/>
  <c r="V27" i="184"/>
  <c r="I27" i="184"/>
  <c r="X27" i="184"/>
  <c r="U27" i="184"/>
  <c r="Y27" i="184"/>
  <c r="W27" i="184"/>
  <c r="K228" i="184"/>
  <c r="Y210" i="184"/>
  <c r="U210" i="184"/>
  <c r="X210" i="184"/>
  <c r="V210" i="184"/>
  <c r="I210" i="184"/>
  <c r="Z210" i="184"/>
  <c r="W210" i="184"/>
  <c r="Y202" i="184"/>
  <c r="U202" i="184"/>
  <c r="X202" i="184"/>
  <c r="V202" i="184"/>
  <c r="I202" i="184"/>
  <c r="Z202" i="184"/>
  <c r="W202" i="184"/>
  <c r="Z192" i="184"/>
  <c r="V192" i="184"/>
  <c r="Y192" i="184"/>
  <c r="W192" i="184"/>
  <c r="I192" i="184"/>
  <c r="X192" i="184"/>
  <c r="U192" i="184"/>
  <c r="X184" i="184"/>
  <c r="Z184" i="184"/>
  <c r="V184" i="184"/>
  <c r="I184" i="184"/>
  <c r="W184" i="184"/>
  <c r="U184" i="184"/>
  <c r="Y184" i="184"/>
  <c r="Z182" i="184"/>
  <c r="V182" i="184"/>
  <c r="I182" i="184"/>
  <c r="X182" i="184"/>
  <c r="U182" i="184"/>
  <c r="Y182" i="184"/>
  <c r="W182" i="184"/>
  <c r="X198" i="184"/>
  <c r="V198" i="184"/>
  <c r="Y198" i="184"/>
  <c r="I198" i="184"/>
  <c r="U198" i="184"/>
  <c r="Z198" i="184"/>
  <c r="W198" i="184"/>
  <c r="X122" i="184"/>
  <c r="Z122" i="184"/>
  <c r="V122" i="184"/>
  <c r="I122" i="184"/>
  <c r="W122" i="184"/>
  <c r="Y122" i="184"/>
  <c r="U122" i="184"/>
  <c r="Z190" i="184"/>
  <c r="V190" i="184"/>
  <c r="I190" i="184"/>
  <c r="X190" i="184"/>
  <c r="U190" i="184"/>
  <c r="Y190" i="184"/>
  <c r="W190" i="184"/>
  <c r="AQ229" i="184"/>
  <c r="Z82" i="184"/>
  <c r="V82" i="184"/>
  <c r="I82" i="184"/>
  <c r="X82" i="184"/>
  <c r="U82" i="184"/>
  <c r="Y82" i="184"/>
  <c r="W82" i="184"/>
  <c r="Z136" i="184"/>
  <c r="V136" i="184"/>
  <c r="I136" i="184"/>
  <c r="X136" i="184"/>
  <c r="Y136" i="184"/>
  <c r="U136" i="184"/>
  <c r="W136" i="184"/>
  <c r="X80" i="184"/>
  <c r="Z80" i="184"/>
  <c r="V80" i="184"/>
  <c r="I80" i="184"/>
  <c r="W80" i="184"/>
  <c r="U80" i="184"/>
  <c r="Y80" i="184"/>
  <c r="Z94" i="184"/>
  <c r="V94" i="184"/>
  <c r="I94" i="184"/>
  <c r="X94" i="184"/>
  <c r="Y94" i="184"/>
  <c r="W94" i="184"/>
  <c r="U94" i="184"/>
  <c r="X21" i="184"/>
  <c r="Z21" i="184"/>
  <c r="V21" i="184"/>
  <c r="I21" i="184"/>
  <c r="Y21" i="184"/>
  <c r="W21" i="184"/>
  <c r="U21" i="184"/>
  <c r="M9" i="184"/>
  <c r="N3" i="184"/>
  <c r="R234" i="184"/>
  <c r="M234" i="184"/>
  <c r="Z34" i="184"/>
  <c r="V34" i="184"/>
  <c r="I34" i="184"/>
  <c r="S4" i="184" s="1"/>
  <c r="X34" i="184"/>
  <c r="U34" i="184"/>
  <c r="Y34" i="184"/>
  <c r="W34" i="184"/>
  <c r="X17" i="184"/>
  <c r="Z17" i="184"/>
  <c r="V17" i="184"/>
  <c r="I17" i="184"/>
  <c r="W17" i="184"/>
  <c r="U17" i="184"/>
  <c r="Y17" i="184"/>
  <c r="Z23" i="184"/>
  <c r="V23" i="184"/>
  <c r="I23" i="184"/>
  <c r="X23" i="184"/>
  <c r="Y23" i="184"/>
  <c r="W23" i="184"/>
  <c r="U23" i="184"/>
  <c r="V24" i="171"/>
  <c r="I24" i="171" s="1"/>
  <c r="O24" i="171"/>
  <c r="V25" i="171"/>
  <c r="I25" i="171" s="1"/>
  <c r="O25" i="171"/>
  <c r="O26" i="171"/>
  <c r="V27" i="171"/>
  <c r="I27" i="171" s="1"/>
  <c r="O27" i="171"/>
  <c r="V16" i="171"/>
  <c r="I16" i="171" s="1"/>
  <c r="O16" i="171"/>
  <c r="O17" i="171"/>
  <c r="V18" i="171"/>
  <c r="I18" i="171" s="1"/>
  <c r="O18" i="171"/>
  <c r="O19" i="171"/>
  <c r="O20" i="171"/>
  <c r="O21" i="171"/>
  <c r="O22" i="171"/>
  <c r="O23" i="171"/>
  <c r="O28" i="171"/>
  <c r="O29" i="171"/>
  <c r="O30" i="171"/>
  <c r="O31" i="171"/>
  <c r="O32" i="171"/>
  <c r="O33" i="171"/>
  <c r="O34" i="171"/>
  <c r="O35" i="171"/>
  <c r="O36" i="171"/>
  <c r="O37" i="171"/>
  <c r="V38" i="171"/>
  <c r="I38" i="171" s="1"/>
  <c r="O38" i="171"/>
  <c r="O39" i="171"/>
  <c r="O40" i="171"/>
  <c r="O41" i="171"/>
  <c r="O42" i="171"/>
  <c r="O43" i="171"/>
  <c r="O44" i="171"/>
  <c r="O45" i="171"/>
  <c r="O46" i="171"/>
  <c r="O47" i="171"/>
  <c r="O48" i="171"/>
  <c r="O49" i="171"/>
  <c r="O50" i="171"/>
  <c r="O51" i="171"/>
  <c r="O52" i="171"/>
  <c r="O53" i="171"/>
  <c r="V54" i="171"/>
  <c r="I54" i="171" s="1"/>
  <c r="O54" i="171"/>
  <c r="O55" i="171"/>
  <c r="O56" i="171"/>
  <c r="O57" i="171"/>
  <c r="O58" i="171"/>
  <c r="O59" i="171"/>
  <c r="O60" i="171"/>
  <c r="O61" i="171"/>
  <c r="V62" i="171"/>
  <c r="I62" i="171" s="1"/>
  <c r="O62" i="171"/>
  <c r="O63" i="171"/>
  <c r="O64" i="171"/>
  <c r="O65" i="171"/>
  <c r="O66" i="171"/>
  <c r="O67" i="171"/>
  <c r="O68" i="171"/>
  <c r="O69" i="171"/>
  <c r="O70" i="171"/>
  <c r="O71" i="171"/>
  <c r="O72" i="171"/>
  <c r="O73" i="171"/>
  <c r="O74" i="171"/>
  <c r="O75" i="171"/>
  <c r="O76" i="171"/>
  <c r="O77" i="171"/>
  <c r="O78" i="171"/>
  <c r="O79" i="171"/>
  <c r="O80" i="171"/>
  <c r="O81" i="171"/>
  <c r="V82" i="171"/>
  <c r="I82" i="171" s="1"/>
  <c r="O82" i="171"/>
  <c r="O83" i="171"/>
  <c r="O84" i="171"/>
  <c r="O85" i="171"/>
  <c r="O86" i="171"/>
  <c r="O87" i="171"/>
  <c r="O88" i="171"/>
  <c r="O89" i="171"/>
  <c r="O90" i="171"/>
  <c r="O91" i="171"/>
  <c r="O92" i="171"/>
  <c r="O93" i="171"/>
  <c r="V94" i="171"/>
  <c r="I94" i="171" s="1"/>
  <c r="O94" i="171"/>
  <c r="O95" i="171"/>
  <c r="O96" i="171"/>
  <c r="O97" i="171"/>
  <c r="O98" i="171"/>
  <c r="O99" i="171"/>
  <c r="O100" i="171"/>
  <c r="O101" i="171"/>
  <c r="O102" i="171"/>
  <c r="O103" i="171"/>
  <c r="V104" i="171"/>
  <c r="I104" i="171" s="1"/>
  <c r="O104" i="171"/>
  <c r="O105" i="171"/>
  <c r="O106" i="171"/>
  <c r="O107" i="171"/>
  <c r="O108" i="171"/>
  <c r="O109" i="171"/>
  <c r="O110" i="171"/>
  <c r="O111" i="171"/>
  <c r="V112" i="171"/>
  <c r="I112" i="171" s="1"/>
  <c r="O112" i="171"/>
  <c r="O113" i="171"/>
  <c r="V114" i="171"/>
  <c r="I114" i="171" s="1"/>
  <c r="O114" i="171"/>
  <c r="O115" i="171"/>
  <c r="O116" i="171"/>
  <c r="O117" i="171"/>
  <c r="O118" i="171"/>
  <c r="O119" i="171"/>
  <c r="O120" i="171"/>
  <c r="O121" i="171"/>
  <c r="O122" i="171"/>
  <c r="O123" i="171"/>
  <c r="O124" i="171"/>
  <c r="O125" i="171"/>
  <c r="O126" i="171"/>
  <c r="O127" i="171"/>
  <c r="O128" i="171"/>
  <c r="O129" i="171"/>
  <c r="O130" i="171"/>
  <c r="O131" i="171"/>
  <c r="O132" i="171"/>
  <c r="O133" i="171"/>
  <c r="O134" i="171"/>
  <c r="O135" i="171"/>
  <c r="O136" i="171"/>
  <c r="O137" i="171"/>
  <c r="O138" i="171"/>
  <c r="O139" i="171"/>
  <c r="O140" i="171"/>
  <c r="O141" i="171"/>
  <c r="O142" i="171"/>
  <c r="O143" i="171"/>
  <c r="V144" i="171"/>
  <c r="I144" i="171" s="1"/>
  <c r="O144" i="171"/>
  <c r="O145" i="171"/>
  <c r="O146" i="171"/>
  <c r="O147" i="171"/>
  <c r="V148" i="171"/>
  <c r="I148" i="171" s="1"/>
  <c r="O148" i="171"/>
  <c r="O149" i="171"/>
  <c r="V150" i="171"/>
  <c r="I150" i="171" s="1"/>
  <c r="O150" i="171"/>
  <c r="O151" i="171"/>
  <c r="V152" i="171"/>
  <c r="I152" i="171" s="1"/>
  <c r="O152" i="171"/>
  <c r="O153" i="171"/>
  <c r="V154" i="171"/>
  <c r="O154" i="171"/>
  <c r="O155" i="171"/>
  <c r="O156" i="171"/>
  <c r="O157" i="171"/>
  <c r="V158" i="171"/>
  <c r="I158" i="171" s="1"/>
  <c r="O158" i="171"/>
  <c r="O159" i="171"/>
  <c r="O160" i="171"/>
  <c r="O161" i="171"/>
  <c r="O162" i="171"/>
  <c r="O163" i="171"/>
  <c r="O164" i="171"/>
  <c r="O165" i="171"/>
  <c r="O166" i="171"/>
  <c r="O167" i="171"/>
  <c r="O168" i="171"/>
  <c r="O169" i="171"/>
  <c r="O170" i="171"/>
  <c r="O171" i="171"/>
  <c r="O172" i="171"/>
  <c r="O173" i="171"/>
  <c r="O174" i="171"/>
  <c r="O175" i="171"/>
  <c r="O176" i="171"/>
  <c r="O177" i="171"/>
  <c r="O178" i="171"/>
  <c r="O179" i="171"/>
  <c r="O180" i="171"/>
  <c r="O181" i="171"/>
  <c r="O182" i="171"/>
  <c r="O183" i="171"/>
  <c r="O184" i="171"/>
  <c r="O185" i="171"/>
  <c r="V186" i="171"/>
  <c r="I186" i="171" s="1"/>
  <c r="O186" i="171"/>
  <c r="O187" i="171"/>
  <c r="V188" i="171"/>
  <c r="I188" i="171" s="1"/>
  <c r="O188" i="171"/>
  <c r="O189" i="171"/>
  <c r="V190" i="171"/>
  <c r="I190" i="171" s="1"/>
  <c r="O190" i="171"/>
  <c r="O191" i="171"/>
  <c r="V192" i="171"/>
  <c r="I192" i="171" s="1"/>
  <c r="O192" i="171"/>
  <c r="O193" i="171"/>
  <c r="V194" i="171"/>
  <c r="I194" i="171" s="1"/>
  <c r="O194" i="171"/>
  <c r="O195" i="171"/>
  <c r="V196" i="171"/>
  <c r="I196" i="171" s="1"/>
  <c r="O196" i="171"/>
  <c r="O197" i="171"/>
  <c r="V198" i="171"/>
  <c r="O198" i="171"/>
  <c r="O199" i="171"/>
  <c r="V200" i="171"/>
  <c r="I200" i="171" s="1"/>
  <c r="O200" i="171"/>
  <c r="O201" i="171"/>
  <c r="V202" i="171"/>
  <c r="I202" i="171" s="1"/>
  <c r="O202" i="171"/>
  <c r="O203" i="171"/>
  <c r="V204" i="171"/>
  <c r="I204" i="171" s="1"/>
  <c r="O204" i="171"/>
  <c r="V205" i="171"/>
  <c r="O205" i="171"/>
  <c r="V206" i="171"/>
  <c r="I206" i="171" s="1"/>
  <c r="O206" i="171"/>
  <c r="O207" i="171"/>
  <c r="V208" i="171"/>
  <c r="I208" i="171" s="1"/>
  <c r="O208" i="171"/>
  <c r="O209" i="171"/>
  <c r="V210" i="171"/>
  <c r="I210" i="171" s="1"/>
  <c r="O210" i="171"/>
  <c r="O211" i="171"/>
  <c r="V212" i="171"/>
  <c r="O212" i="171"/>
  <c r="O213" i="171"/>
  <c r="O214" i="171"/>
  <c r="O215" i="171"/>
  <c r="V216" i="171"/>
  <c r="O216" i="171"/>
  <c r="O217" i="171"/>
  <c r="V218" i="171"/>
  <c r="I218" i="171" s="1"/>
  <c r="O218" i="171"/>
  <c r="O219" i="171"/>
  <c r="V220" i="171"/>
  <c r="I220" i="171" s="1"/>
  <c r="O220" i="171"/>
  <c r="O221" i="171"/>
  <c r="O222" i="171"/>
  <c r="P24" i="171"/>
  <c r="Q24" i="171"/>
  <c r="R24" i="171"/>
  <c r="T24" i="171"/>
  <c r="P25" i="171"/>
  <c r="Q25" i="171"/>
  <c r="R25" i="171"/>
  <c r="T25" i="171"/>
  <c r="P26" i="171"/>
  <c r="Q26" i="171"/>
  <c r="R26" i="171"/>
  <c r="T26" i="171"/>
  <c r="P27" i="171"/>
  <c r="Q27" i="171"/>
  <c r="R27" i="171"/>
  <c r="T27" i="171"/>
  <c r="P16" i="171"/>
  <c r="Q16" i="171"/>
  <c r="R16" i="171"/>
  <c r="T16" i="171"/>
  <c r="P17" i="171"/>
  <c r="Q17" i="171"/>
  <c r="R17" i="171"/>
  <c r="T17" i="171"/>
  <c r="P18" i="171"/>
  <c r="Q18" i="171"/>
  <c r="R18" i="171"/>
  <c r="T18" i="171"/>
  <c r="P19" i="171"/>
  <c r="Q19" i="171"/>
  <c r="R19" i="171"/>
  <c r="T19" i="171"/>
  <c r="P20" i="171"/>
  <c r="Q20" i="171"/>
  <c r="R20" i="171"/>
  <c r="T20" i="171"/>
  <c r="P21" i="171"/>
  <c r="Q21" i="171"/>
  <c r="R21" i="171"/>
  <c r="T21" i="171"/>
  <c r="P22" i="171"/>
  <c r="Q22" i="171"/>
  <c r="R22" i="171"/>
  <c r="T22" i="171"/>
  <c r="P23" i="171"/>
  <c r="Q23" i="171"/>
  <c r="R23" i="171"/>
  <c r="T23" i="171"/>
  <c r="P28" i="171"/>
  <c r="Q28" i="171"/>
  <c r="R28" i="171"/>
  <c r="T28" i="171"/>
  <c r="P29" i="171"/>
  <c r="Q29" i="171"/>
  <c r="R29" i="171"/>
  <c r="T29" i="171"/>
  <c r="P30" i="171"/>
  <c r="Q30" i="171"/>
  <c r="R30" i="171"/>
  <c r="T30" i="171"/>
  <c r="P31" i="171"/>
  <c r="Q31" i="171"/>
  <c r="R31" i="171"/>
  <c r="T31" i="171"/>
  <c r="P32" i="171"/>
  <c r="Q32" i="171"/>
  <c r="R32" i="171"/>
  <c r="T32" i="171"/>
  <c r="P33" i="171"/>
  <c r="Q33" i="171"/>
  <c r="R33" i="171"/>
  <c r="T33" i="171"/>
  <c r="P34" i="171"/>
  <c r="Q34" i="171"/>
  <c r="R34" i="171"/>
  <c r="T34" i="171"/>
  <c r="P35" i="171"/>
  <c r="Q35" i="171"/>
  <c r="R35" i="171"/>
  <c r="T35" i="171"/>
  <c r="P36" i="171"/>
  <c r="Q36" i="171"/>
  <c r="R36" i="171"/>
  <c r="T36" i="171"/>
  <c r="P37" i="171"/>
  <c r="Q37" i="171"/>
  <c r="R37" i="171"/>
  <c r="T37" i="171"/>
  <c r="P38" i="171"/>
  <c r="Q38" i="171"/>
  <c r="R38" i="171"/>
  <c r="T38" i="171"/>
  <c r="P39" i="171"/>
  <c r="Q39" i="171"/>
  <c r="R39" i="171"/>
  <c r="T39" i="171"/>
  <c r="P40" i="171"/>
  <c r="Q40" i="171"/>
  <c r="R40" i="171"/>
  <c r="T40" i="171"/>
  <c r="P41" i="171"/>
  <c r="Q41" i="171"/>
  <c r="R41" i="171"/>
  <c r="T41" i="171"/>
  <c r="P42" i="171"/>
  <c r="Q42" i="171"/>
  <c r="R42" i="171"/>
  <c r="T42" i="171"/>
  <c r="P43" i="171"/>
  <c r="Q43" i="171"/>
  <c r="R43" i="171"/>
  <c r="T43" i="171"/>
  <c r="P44" i="171"/>
  <c r="Q44" i="171"/>
  <c r="R44" i="171"/>
  <c r="T44" i="171"/>
  <c r="P45" i="171"/>
  <c r="Q45" i="171"/>
  <c r="R45" i="171"/>
  <c r="T45" i="171"/>
  <c r="P46" i="171"/>
  <c r="Q46" i="171"/>
  <c r="R46" i="171"/>
  <c r="T46" i="171"/>
  <c r="P47" i="171"/>
  <c r="Q47" i="171"/>
  <c r="R47" i="171"/>
  <c r="T47" i="171"/>
  <c r="P48" i="171"/>
  <c r="Q48" i="171"/>
  <c r="R48" i="171"/>
  <c r="T48" i="171"/>
  <c r="P49" i="171"/>
  <c r="Q49" i="171"/>
  <c r="R49" i="171"/>
  <c r="T49" i="171"/>
  <c r="P50" i="171"/>
  <c r="Q50" i="171"/>
  <c r="R50" i="171"/>
  <c r="T50" i="171"/>
  <c r="P51" i="171"/>
  <c r="Q51" i="171"/>
  <c r="R51" i="171"/>
  <c r="T51" i="171"/>
  <c r="P52" i="171"/>
  <c r="Q52" i="171"/>
  <c r="R52" i="171"/>
  <c r="T52" i="171"/>
  <c r="P53" i="171"/>
  <c r="Q53" i="171"/>
  <c r="R53" i="171"/>
  <c r="T53" i="171"/>
  <c r="P54" i="171"/>
  <c r="Q54" i="171"/>
  <c r="R54" i="171"/>
  <c r="T54" i="171"/>
  <c r="P55" i="171"/>
  <c r="Q55" i="171"/>
  <c r="R55" i="171"/>
  <c r="T55" i="171"/>
  <c r="P56" i="171"/>
  <c r="Q56" i="171"/>
  <c r="R56" i="171"/>
  <c r="T56" i="171"/>
  <c r="P57" i="171"/>
  <c r="Q57" i="171"/>
  <c r="R57" i="171"/>
  <c r="T57" i="171"/>
  <c r="P58" i="171"/>
  <c r="Q58" i="171"/>
  <c r="R58" i="171"/>
  <c r="T58" i="171"/>
  <c r="P59" i="171"/>
  <c r="Q59" i="171"/>
  <c r="R59" i="171"/>
  <c r="T59" i="171"/>
  <c r="P60" i="171"/>
  <c r="Q60" i="171"/>
  <c r="R60" i="171"/>
  <c r="T60" i="171"/>
  <c r="P61" i="171"/>
  <c r="Q61" i="171"/>
  <c r="R61" i="171"/>
  <c r="T61" i="171"/>
  <c r="P62" i="171"/>
  <c r="Q62" i="171"/>
  <c r="R62" i="171"/>
  <c r="T62" i="171"/>
  <c r="P63" i="171"/>
  <c r="Q63" i="171"/>
  <c r="R63" i="171"/>
  <c r="T63" i="171"/>
  <c r="P64" i="171"/>
  <c r="Q64" i="171"/>
  <c r="R64" i="171"/>
  <c r="T64" i="171"/>
  <c r="P65" i="171"/>
  <c r="Q65" i="171"/>
  <c r="R65" i="171"/>
  <c r="T65" i="171"/>
  <c r="P66" i="171"/>
  <c r="Q66" i="171"/>
  <c r="R66" i="171"/>
  <c r="T66" i="171"/>
  <c r="P67" i="171"/>
  <c r="Q67" i="171"/>
  <c r="R67" i="171"/>
  <c r="T67" i="171"/>
  <c r="P68" i="171"/>
  <c r="Q68" i="171"/>
  <c r="R68" i="171"/>
  <c r="T68" i="171"/>
  <c r="P69" i="171"/>
  <c r="Q69" i="171"/>
  <c r="R69" i="171"/>
  <c r="T69" i="171"/>
  <c r="P70" i="171"/>
  <c r="Q70" i="171"/>
  <c r="R70" i="171"/>
  <c r="T70" i="171"/>
  <c r="P71" i="171"/>
  <c r="Q71" i="171"/>
  <c r="R71" i="171"/>
  <c r="T71" i="171"/>
  <c r="P72" i="171"/>
  <c r="Q72" i="171"/>
  <c r="R72" i="171"/>
  <c r="T72" i="171"/>
  <c r="P73" i="171"/>
  <c r="Q73" i="171"/>
  <c r="R73" i="171"/>
  <c r="T73" i="171"/>
  <c r="P74" i="171"/>
  <c r="Q74" i="171"/>
  <c r="R74" i="171"/>
  <c r="T74" i="171"/>
  <c r="P75" i="171"/>
  <c r="Q75" i="171"/>
  <c r="R75" i="171"/>
  <c r="T75" i="171"/>
  <c r="P76" i="171"/>
  <c r="Q76" i="171"/>
  <c r="R76" i="171"/>
  <c r="T76" i="171"/>
  <c r="P77" i="171"/>
  <c r="Q77" i="171"/>
  <c r="R77" i="171"/>
  <c r="T77" i="171"/>
  <c r="P78" i="171"/>
  <c r="Q78" i="171"/>
  <c r="R78" i="171"/>
  <c r="T78" i="171"/>
  <c r="P79" i="171"/>
  <c r="Q79" i="171"/>
  <c r="R79" i="171"/>
  <c r="T79" i="171"/>
  <c r="P80" i="171"/>
  <c r="Q80" i="171"/>
  <c r="R80" i="171"/>
  <c r="T80" i="171"/>
  <c r="P81" i="171"/>
  <c r="Q81" i="171"/>
  <c r="R81" i="171"/>
  <c r="T81" i="171"/>
  <c r="P82" i="171"/>
  <c r="Q82" i="171"/>
  <c r="R82" i="171"/>
  <c r="T82" i="171"/>
  <c r="P83" i="171"/>
  <c r="Q83" i="171"/>
  <c r="R83" i="171"/>
  <c r="T83" i="171"/>
  <c r="P84" i="171"/>
  <c r="Q84" i="171"/>
  <c r="R84" i="171"/>
  <c r="T84" i="171"/>
  <c r="P85" i="171"/>
  <c r="Q85" i="171"/>
  <c r="R85" i="171"/>
  <c r="T85" i="171"/>
  <c r="P86" i="171"/>
  <c r="Q86" i="171"/>
  <c r="R86" i="171"/>
  <c r="T86" i="171"/>
  <c r="P87" i="171"/>
  <c r="Q87" i="171"/>
  <c r="R87" i="171"/>
  <c r="T87" i="171"/>
  <c r="P88" i="171"/>
  <c r="Q88" i="171"/>
  <c r="R88" i="171"/>
  <c r="T88" i="171"/>
  <c r="P89" i="171"/>
  <c r="Q89" i="171"/>
  <c r="R89" i="171"/>
  <c r="T89" i="171"/>
  <c r="P90" i="171"/>
  <c r="Q90" i="171"/>
  <c r="R90" i="171"/>
  <c r="T90" i="171"/>
  <c r="P91" i="171"/>
  <c r="Q91" i="171"/>
  <c r="R91" i="171"/>
  <c r="T91" i="171"/>
  <c r="P92" i="171"/>
  <c r="Q92" i="171"/>
  <c r="R92" i="171"/>
  <c r="T92" i="171"/>
  <c r="P93" i="171"/>
  <c r="Q93" i="171"/>
  <c r="R93" i="171"/>
  <c r="T93" i="171"/>
  <c r="P94" i="171"/>
  <c r="Q94" i="171"/>
  <c r="R94" i="171"/>
  <c r="T94" i="171"/>
  <c r="P95" i="171"/>
  <c r="Q95" i="171"/>
  <c r="R95" i="171"/>
  <c r="T95" i="171"/>
  <c r="P96" i="171"/>
  <c r="Q96" i="171"/>
  <c r="R96" i="171"/>
  <c r="T96" i="171"/>
  <c r="P97" i="171"/>
  <c r="Q97" i="171"/>
  <c r="R97" i="171"/>
  <c r="T97" i="171"/>
  <c r="P98" i="171"/>
  <c r="Q98" i="171"/>
  <c r="R98" i="171"/>
  <c r="T98" i="171"/>
  <c r="P99" i="171"/>
  <c r="Q99" i="171"/>
  <c r="R99" i="171"/>
  <c r="T99" i="171"/>
  <c r="P100" i="171"/>
  <c r="Q100" i="171"/>
  <c r="R100" i="171"/>
  <c r="T100" i="171"/>
  <c r="P101" i="171"/>
  <c r="Q101" i="171"/>
  <c r="R101" i="171"/>
  <c r="T101" i="171"/>
  <c r="P102" i="171"/>
  <c r="Q102" i="171"/>
  <c r="R102" i="171"/>
  <c r="T102" i="171"/>
  <c r="P103" i="171"/>
  <c r="Q103" i="171"/>
  <c r="R103" i="171"/>
  <c r="T103" i="171"/>
  <c r="P104" i="171"/>
  <c r="Q104" i="171"/>
  <c r="R104" i="171"/>
  <c r="T104" i="171"/>
  <c r="P105" i="171"/>
  <c r="Q105" i="171"/>
  <c r="R105" i="171"/>
  <c r="T105" i="171"/>
  <c r="P106" i="171"/>
  <c r="Q106" i="171"/>
  <c r="R106" i="171"/>
  <c r="T106" i="171"/>
  <c r="P107" i="171"/>
  <c r="Q107" i="171"/>
  <c r="R107" i="171"/>
  <c r="T107" i="171"/>
  <c r="P108" i="171"/>
  <c r="Q108" i="171"/>
  <c r="R108" i="171"/>
  <c r="T108" i="171"/>
  <c r="P109" i="171"/>
  <c r="Q109" i="171"/>
  <c r="R109" i="171"/>
  <c r="T109" i="171"/>
  <c r="P110" i="171"/>
  <c r="Q110" i="171"/>
  <c r="R110" i="171"/>
  <c r="T110" i="171"/>
  <c r="P111" i="171"/>
  <c r="Q111" i="171"/>
  <c r="R111" i="171"/>
  <c r="T111" i="171"/>
  <c r="P112" i="171"/>
  <c r="Q112" i="171"/>
  <c r="R112" i="171"/>
  <c r="T112" i="171"/>
  <c r="P113" i="171"/>
  <c r="Q113" i="171"/>
  <c r="R113" i="171"/>
  <c r="T113" i="171"/>
  <c r="P114" i="171"/>
  <c r="Q114" i="171"/>
  <c r="R114" i="171"/>
  <c r="T114" i="171"/>
  <c r="P115" i="171"/>
  <c r="Q115" i="171"/>
  <c r="R115" i="171"/>
  <c r="T115" i="171"/>
  <c r="P116" i="171"/>
  <c r="Q116" i="171"/>
  <c r="R116" i="171"/>
  <c r="T116" i="171"/>
  <c r="P117" i="171"/>
  <c r="Q117" i="171"/>
  <c r="R117" i="171"/>
  <c r="T117" i="171"/>
  <c r="P118" i="171"/>
  <c r="Q118" i="171"/>
  <c r="R118" i="171"/>
  <c r="T118" i="171"/>
  <c r="P119" i="171"/>
  <c r="Q119" i="171"/>
  <c r="R119" i="171"/>
  <c r="T119" i="171"/>
  <c r="P120" i="171"/>
  <c r="Q120" i="171"/>
  <c r="R120" i="171"/>
  <c r="T120" i="171"/>
  <c r="P121" i="171"/>
  <c r="Q121" i="171"/>
  <c r="R121" i="171"/>
  <c r="T121" i="171"/>
  <c r="P122" i="171"/>
  <c r="Q122" i="171"/>
  <c r="R122" i="171"/>
  <c r="T122" i="171"/>
  <c r="P123" i="171"/>
  <c r="Q123" i="171"/>
  <c r="R123" i="171"/>
  <c r="T123" i="171"/>
  <c r="P124" i="171"/>
  <c r="Q124" i="171"/>
  <c r="R124" i="171"/>
  <c r="T124" i="171"/>
  <c r="P125" i="171"/>
  <c r="Q125" i="171"/>
  <c r="R125" i="171"/>
  <c r="T125" i="171"/>
  <c r="P126" i="171"/>
  <c r="Q126" i="171"/>
  <c r="R126" i="171"/>
  <c r="T126" i="171"/>
  <c r="P127" i="171"/>
  <c r="Q127" i="171"/>
  <c r="R127" i="171"/>
  <c r="T127" i="171"/>
  <c r="P128" i="171"/>
  <c r="Q128" i="171"/>
  <c r="R128" i="171"/>
  <c r="T128" i="171"/>
  <c r="P129" i="171"/>
  <c r="Q129" i="171"/>
  <c r="R129" i="171"/>
  <c r="T129" i="171"/>
  <c r="P130" i="171"/>
  <c r="Q130" i="171"/>
  <c r="R130" i="171"/>
  <c r="T130" i="171"/>
  <c r="P131" i="171"/>
  <c r="Q131" i="171"/>
  <c r="R131" i="171"/>
  <c r="T131" i="171"/>
  <c r="P132" i="171"/>
  <c r="Q132" i="171"/>
  <c r="R132" i="171"/>
  <c r="T132" i="171"/>
  <c r="P133" i="171"/>
  <c r="Q133" i="171"/>
  <c r="R133" i="171"/>
  <c r="T133" i="171"/>
  <c r="P134" i="171"/>
  <c r="Q134" i="171"/>
  <c r="R134" i="171"/>
  <c r="T134" i="171"/>
  <c r="P135" i="171"/>
  <c r="Q135" i="171"/>
  <c r="R135" i="171"/>
  <c r="T135" i="171"/>
  <c r="P136" i="171"/>
  <c r="Q136" i="171"/>
  <c r="R136" i="171"/>
  <c r="T136" i="171"/>
  <c r="P137" i="171"/>
  <c r="Q137" i="171"/>
  <c r="R137" i="171"/>
  <c r="T137" i="171"/>
  <c r="P138" i="171"/>
  <c r="Q138" i="171"/>
  <c r="R138" i="171"/>
  <c r="T138" i="171"/>
  <c r="P139" i="171"/>
  <c r="Q139" i="171"/>
  <c r="R139" i="171"/>
  <c r="T139" i="171"/>
  <c r="P140" i="171"/>
  <c r="Q140" i="171"/>
  <c r="R140" i="171"/>
  <c r="T140" i="171"/>
  <c r="P141" i="171"/>
  <c r="Q141" i="171"/>
  <c r="R141" i="171"/>
  <c r="T141" i="171"/>
  <c r="P142" i="171"/>
  <c r="Q142" i="171"/>
  <c r="R142" i="171"/>
  <c r="T142" i="171"/>
  <c r="P143" i="171"/>
  <c r="Q143" i="171"/>
  <c r="R143" i="171"/>
  <c r="T143" i="171"/>
  <c r="P144" i="171"/>
  <c r="Q144" i="171"/>
  <c r="R144" i="171"/>
  <c r="T144" i="171"/>
  <c r="P145" i="171"/>
  <c r="Q145" i="171"/>
  <c r="R145" i="171"/>
  <c r="T145" i="171"/>
  <c r="P146" i="171"/>
  <c r="Q146" i="171"/>
  <c r="R146" i="171"/>
  <c r="T146" i="171"/>
  <c r="P147" i="171"/>
  <c r="Q147" i="171"/>
  <c r="R147" i="171"/>
  <c r="T147" i="171"/>
  <c r="P148" i="171"/>
  <c r="Q148" i="171"/>
  <c r="R148" i="171"/>
  <c r="T148" i="171"/>
  <c r="P149" i="171"/>
  <c r="Q149" i="171"/>
  <c r="R149" i="171"/>
  <c r="T149" i="171"/>
  <c r="P150" i="171"/>
  <c r="Q150" i="171"/>
  <c r="R150" i="171"/>
  <c r="T150" i="171"/>
  <c r="P151" i="171"/>
  <c r="Q151" i="171"/>
  <c r="R151" i="171"/>
  <c r="T151" i="171"/>
  <c r="P152" i="171"/>
  <c r="Q152" i="171"/>
  <c r="R152" i="171"/>
  <c r="T152" i="171"/>
  <c r="P153" i="171"/>
  <c r="Q153" i="171"/>
  <c r="R153" i="171"/>
  <c r="T153" i="171"/>
  <c r="P154" i="171"/>
  <c r="Q154" i="171"/>
  <c r="R154" i="171"/>
  <c r="T154" i="171"/>
  <c r="P155" i="171"/>
  <c r="Q155" i="171"/>
  <c r="R155" i="171"/>
  <c r="T155" i="171"/>
  <c r="P156" i="171"/>
  <c r="Q156" i="171"/>
  <c r="R156" i="171"/>
  <c r="T156" i="171"/>
  <c r="P157" i="171"/>
  <c r="Q157" i="171"/>
  <c r="R157" i="171"/>
  <c r="T157" i="171"/>
  <c r="P158" i="171"/>
  <c r="Q158" i="171"/>
  <c r="R158" i="171"/>
  <c r="T158" i="171"/>
  <c r="P159" i="171"/>
  <c r="Q159" i="171"/>
  <c r="R159" i="171"/>
  <c r="T159" i="171"/>
  <c r="P160" i="171"/>
  <c r="Q160" i="171"/>
  <c r="R160" i="171"/>
  <c r="T160" i="171"/>
  <c r="P161" i="171"/>
  <c r="Q161" i="171"/>
  <c r="R161" i="171"/>
  <c r="T161" i="171"/>
  <c r="P162" i="171"/>
  <c r="Q162" i="171"/>
  <c r="R162" i="171"/>
  <c r="T162" i="171"/>
  <c r="P163" i="171"/>
  <c r="Q163" i="171"/>
  <c r="R163" i="171"/>
  <c r="T163" i="171"/>
  <c r="P164" i="171"/>
  <c r="Q164" i="171"/>
  <c r="R164" i="171"/>
  <c r="T164" i="171"/>
  <c r="P165" i="171"/>
  <c r="Q165" i="171"/>
  <c r="R165" i="171"/>
  <c r="T165" i="171"/>
  <c r="P166" i="171"/>
  <c r="Q166" i="171"/>
  <c r="R166" i="171"/>
  <c r="T166" i="171"/>
  <c r="P167" i="171"/>
  <c r="Q167" i="171"/>
  <c r="R167" i="171"/>
  <c r="T167" i="171"/>
  <c r="P168" i="171"/>
  <c r="Q168" i="171"/>
  <c r="R168" i="171"/>
  <c r="T168" i="171"/>
  <c r="P169" i="171"/>
  <c r="Q169" i="171"/>
  <c r="R169" i="171"/>
  <c r="T169" i="171"/>
  <c r="P170" i="171"/>
  <c r="Q170" i="171"/>
  <c r="R170" i="171"/>
  <c r="T170" i="171"/>
  <c r="P171" i="171"/>
  <c r="Q171" i="171"/>
  <c r="R171" i="171"/>
  <c r="T171" i="171"/>
  <c r="P172" i="171"/>
  <c r="Q172" i="171"/>
  <c r="R172" i="171"/>
  <c r="T172" i="171"/>
  <c r="P173" i="171"/>
  <c r="Q173" i="171"/>
  <c r="R173" i="171"/>
  <c r="T173" i="171"/>
  <c r="P174" i="171"/>
  <c r="Q174" i="171"/>
  <c r="R174" i="171"/>
  <c r="T174" i="171"/>
  <c r="P175" i="171"/>
  <c r="Q175" i="171"/>
  <c r="R175" i="171"/>
  <c r="T175" i="171"/>
  <c r="P176" i="171"/>
  <c r="Q176" i="171"/>
  <c r="R176" i="171"/>
  <c r="T176" i="171"/>
  <c r="P177" i="171"/>
  <c r="Q177" i="171"/>
  <c r="R177" i="171"/>
  <c r="T177" i="171"/>
  <c r="P178" i="171"/>
  <c r="Q178" i="171"/>
  <c r="R178" i="171"/>
  <c r="T178" i="171"/>
  <c r="P179" i="171"/>
  <c r="Q179" i="171"/>
  <c r="R179" i="171"/>
  <c r="T179" i="171"/>
  <c r="P180" i="171"/>
  <c r="Q180" i="171"/>
  <c r="R180" i="171"/>
  <c r="T180" i="171"/>
  <c r="P181" i="171"/>
  <c r="Q181" i="171"/>
  <c r="R181" i="171"/>
  <c r="T181" i="171"/>
  <c r="P182" i="171"/>
  <c r="Q182" i="171"/>
  <c r="R182" i="171"/>
  <c r="T182" i="171"/>
  <c r="P183" i="171"/>
  <c r="Q183" i="171"/>
  <c r="R183" i="171"/>
  <c r="T183" i="171"/>
  <c r="P184" i="171"/>
  <c r="Q184" i="171"/>
  <c r="R184" i="171"/>
  <c r="T184" i="171"/>
  <c r="P185" i="171"/>
  <c r="Q185" i="171"/>
  <c r="R185" i="171"/>
  <c r="T185" i="171"/>
  <c r="P186" i="171"/>
  <c r="Q186" i="171"/>
  <c r="R186" i="171"/>
  <c r="T186" i="171"/>
  <c r="P187" i="171"/>
  <c r="Q187" i="171"/>
  <c r="R187" i="171"/>
  <c r="T187" i="171"/>
  <c r="P188" i="171"/>
  <c r="Q188" i="171"/>
  <c r="R188" i="171"/>
  <c r="T188" i="171"/>
  <c r="P189" i="171"/>
  <c r="Q189" i="171"/>
  <c r="R189" i="171"/>
  <c r="T189" i="171"/>
  <c r="P190" i="171"/>
  <c r="Q190" i="171"/>
  <c r="R190" i="171"/>
  <c r="T190" i="171"/>
  <c r="P191" i="171"/>
  <c r="Q191" i="171"/>
  <c r="R191" i="171"/>
  <c r="T191" i="171"/>
  <c r="P192" i="171"/>
  <c r="Q192" i="171"/>
  <c r="R192" i="171"/>
  <c r="T192" i="171"/>
  <c r="P193" i="171"/>
  <c r="Q193" i="171"/>
  <c r="R193" i="171"/>
  <c r="T193" i="171"/>
  <c r="P194" i="171"/>
  <c r="Q194" i="171"/>
  <c r="R194" i="171"/>
  <c r="T194" i="171"/>
  <c r="P195" i="171"/>
  <c r="Q195" i="171"/>
  <c r="R195" i="171"/>
  <c r="T195" i="171"/>
  <c r="P196" i="171"/>
  <c r="Q196" i="171"/>
  <c r="R196" i="171"/>
  <c r="T196" i="171"/>
  <c r="P197" i="171"/>
  <c r="Q197" i="171"/>
  <c r="R197" i="171"/>
  <c r="T197" i="171"/>
  <c r="P198" i="171"/>
  <c r="Q198" i="171"/>
  <c r="R198" i="171"/>
  <c r="T198" i="171"/>
  <c r="P199" i="171"/>
  <c r="Q199" i="171"/>
  <c r="R199" i="171"/>
  <c r="T199" i="171"/>
  <c r="P200" i="171"/>
  <c r="Q200" i="171"/>
  <c r="R200" i="171"/>
  <c r="T200" i="171"/>
  <c r="P201" i="171"/>
  <c r="Q201" i="171"/>
  <c r="R201" i="171"/>
  <c r="T201" i="171"/>
  <c r="P202" i="171"/>
  <c r="Q202" i="171"/>
  <c r="R202" i="171"/>
  <c r="T202" i="171"/>
  <c r="P203" i="171"/>
  <c r="Q203" i="171"/>
  <c r="R203" i="171"/>
  <c r="T203" i="171"/>
  <c r="P204" i="171"/>
  <c r="Q204" i="171"/>
  <c r="R204" i="171"/>
  <c r="T204" i="171"/>
  <c r="P205" i="171"/>
  <c r="Q205" i="171"/>
  <c r="R205" i="171"/>
  <c r="T205" i="171"/>
  <c r="P206" i="171"/>
  <c r="Q206" i="171"/>
  <c r="R206" i="171"/>
  <c r="T206" i="171"/>
  <c r="P207" i="171"/>
  <c r="Q207" i="171"/>
  <c r="R207" i="171"/>
  <c r="T207" i="171"/>
  <c r="P208" i="171"/>
  <c r="Q208" i="171"/>
  <c r="R208" i="171"/>
  <c r="T208" i="171"/>
  <c r="P209" i="171"/>
  <c r="Q209" i="171"/>
  <c r="R209" i="171"/>
  <c r="T209" i="171"/>
  <c r="P210" i="171"/>
  <c r="Q210" i="171"/>
  <c r="R210" i="171"/>
  <c r="T210" i="171"/>
  <c r="P211" i="171"/>
  <c r="Q211" i="171"/>
  <c r="R211" i="171"/>
  <c r="T211" i="171"/>
  <c r="P212" i="171"/>
  <c r="Q212" i="171"/>
  <c r="R212" i="171"/>
  <c r="T212" i="171"/>
  <c r="P213" i="171"/>
  <c r="Q213" i="171"/>
  <c r="R213" i="171"/>
  <c r="T213" i="171"/>
  <c r="P214" i="171"/>
  <c r="Q214" i="171"/>
  <c r="R214" i="171"/>
  <c r="T214" i="171"/>
  <c r="P215" i="171"/>
  <c r="Q215" i="171"/>
  <c r="R215" i="171"/>
  <c r="T215" i="171"/>
  <c r="P216" i="171"/>
  <c r="Q216" i="171"/>
  <c r="R216" i="171"/>
  <c r="T216" i="171"/>
  <c r="P217" i="171"/>
  <c r="Q217" i="171"/>
  <c r="R217" i="171"/>
  <c r="T217" i="171"/>
  <c r="P218" i="171"/>
  <c r="Q218" i="171"/>
  <c r="R218" i="171"/>
  <c r="T218" i="171"/>
  <c r="P219" i="171"/>
  <c r="Q219" i="171"/>
  <c r="R219" i="171"/>
  <c r="T219" i="171"/>
  <c r="P220" i="171"/>
  <c r="Q220" i="171"/>
  <c r="R220" i="171"/>
  <c r="T220" i="171"/>
  <c r="P221" i="171"/>
  <c r="Q221" i="171"/>
  <c r="R221" i="171"/>
  <c r="T221" i="171"/>
  <c r="P222" i="171"/>
  <c r="Q222" i="171"/>
  <c r="R222" i="171"/>
  <c r="T222" i="171"/>
  <c r="AU32" i="179"/>
  <c r="AV32" i="179"/>
  <c r="AW32" i="179"/>
  <c r="AX32" i="179"/>
  <c r="AY32" i="179"/>
  <c r="AZ32" i="179"/>
  <c r="BA32" i="179"/>
  <c r="BB32" i="179"/>
  <c r="BC32" i="179"/>
  <c r="BD32" i="179"/>
  <c r="BE32" i="179"/>
  <c r="BF32" i="179"/>
  <c r="BG32" i="179"/>
  <c r="BH32" i="179"/>
  <c r="BI32" i="179"/>
  <c r="BJ32" i="179"/>
  <c r="BK32" i="179"/>
  <c r="BL32" i="179"/>
  <c r="BM32" i="179"/>
  <c r="BN32" i="179"/>
  <c r="BO32" i="179"/>
  <c r="BP32" i="179"/>
  <c r="BQ32" i="179"/>
  <c r="BR32" i="179"/>
  <c r="BS32" i="179"/>
  <c r="BT32" i="179"/>
  <c r="BU32" i="179"/>
  <c r="BV32" i="179"/>
  <c r="BW32" i="179"/>
  <c r="BX32" i="179"/>
  <c r="BY32" i="179"/>
  <c r="AM251" i="171"/>
  <c r="AN251" i="171"/>
  <c r="AO251" i="171"/>
  <c r="AP251" i="171"/>
  <c r="AQ251" i="171"/>
  <c r="AR251" i="171"/>
  <c r="AS251" i="171"/>
  <c r="AT251" i="171"/>
  <c r="AU251" i="171"/>
  <c r="AV251" i="171"/>
  <c r="AW251" i="171"/>
  <c r="AX251" i="171"/>
  <c r="AY251" i="171"/>
  <c r="AZ251" i="171"/>
  <c r="BA251" i="171"/>
  <c r="BB251" i="171"/>
  <c r="BC251" i="171"/>
  <c r="BD251" i="171"/>
  <c r="BE251" i="171"/>
  <c r="BF251" i="171"/>
  <c r="BG251" i="171"/>
  <c r="BH251" i="171"/>
  <c r="BI251" i="171"/>
  <c r="BJ251" i="171"/>
  <c r="BK251" i="171"/>
  <c r="BL251" i="171"/>
  <c r="BM251" i="171"/>
  <c r="BN251" i="171"/>
  <c r="BO251" i="171"/>
  <c r="BP251" i="171"/>
  <c r="BQ251" i="171"/>
  <c r="BR251" i="171"/>
  <c r="BS251" i="171"/>
  <c r="BT251" i="171"/>
  <c r="BU251" i="171"/>
  <c r="BV251" i="171"/>
  <c r="BW251" i="171"/>
  <c r="BX251" i="171"/>
  <c r="BY251" i="171"/>
  <c r="AE251" i="171"/>
  <c r="AF251" i="171"/>
  <c r="AG251" i="171"/>
  <c r="AH251" i="171"/>
  <c r="AI251" i="171"/>
  <c r="AJ251" i="171"/>
  <c r="AK251" i="171"/>
  <c r="AL251" i="171"/>
  <c r="BZ251" i="171"/>
  <c r="CA251" i="171"/>
  <c r="CB251" i="171"/>
  <c r="CC251" i="171"/>
  <c r="CD251" i="171"/>
  <c r="CE251" i="171"/>
  <c r="CF251" i="171"/>
  <c r="CG251" i="171"/>
  <c r="CH251" i="171"/>
  <c r="CI251" i="171"/>
  <c r="CJ251" i="171"/>
  <c r="CK251" i="171"/>
  <c r="CL251" i="171"/>
  <c r="CM251" i="171"/>
  <c r="CN251" i="171"/>
  <c r="CO251" i="171"/>
  <c r="AE253" i="171"/>
  <c r="AF253" i="171"/>
  <c r="AG253" i="171"/>
  <c r="AH253" i="171"/>
  <c r="BS253" i="171"/>
  <c r="AR46" i="21" s="1"/>
  <c r="BT253" i="171"/>
  <c r="AS46" i="21" s="1"/>
  <c r="BU253" i="171"/>
  <c r="AT46" i="21" s="1"/>
  <c r="BV253" i="171"/>
  <c r="AU46" i="21" s="1"/>
  <c r="BW253" i="171"/>
  <c r="AV46" i="21" s="1"/>
  <c r="BX253" i="171"/>
  <c r="AW46" i="21" s="1"/>
  <c r="BY253" i="171"/>
  <c r="AX46" i="21" s="1"/>
  <c r="BZ253" i="171"/>
  <c r="AY46" i="21" s="1"/>
  <c r="CA253" i="171"/>
  <c r="AZ46" i="21" s="1"/>
  <c r="CB253" i="171"/>
  <c r="BA46" i="21" s="1"/>
  <c r="CC253" i="171"/>
  <c r="BB46" i="21" s="1"/>
  <c r="CD253" i="171"/>
  <c r="BC46" i="21" s="1"/>
  <c r="CE253" i="171"/>
  <c r="BD46" i="21" s="1"/>
  <c r="CF253" i="171"/>
  <c r="BE46" i="21" s="1"/>
  <c r="CG253" i="171"/>
  <c r="BF46" i="21" s="1"/>
  <c r="CH253" i="171"/>
  <c r="BG46" i="21" s="1"/>
  <c r="CI253" i="171"/>
  <c r="BH46" i="21" s="1"/>
  <c r="CJ253" i="171"/>
  <c r="BI46" i="21" s="1"/>
  <c r="CK253" i="171"/>
  <c r="BJ46" i="21" s="1"/>
  <c r="CL253" i="171"/>
  <c r="BK46" i="21" s="1"/>
  <c r="CM253" i="171"/>
  <c r="BL46" i="21" s="1"/>
  <c r="CN253" i="171"/>
  <c r="BM46" i="21" s="1"/>
  <c r="CO253" i="171"/>
  <c r="BN46" i="21" s="1"/>
  <c r="M36" i="178"/>
  <c r="N36" i="178"/>
  <c r="O36" i="178"/>
  <c r="M53" i="178"/>
  <c r="N53" i="178"/>
  <c r="O53" i="178"/>
  <c r="M59" i="178"/>
  <c r="N59" i="178"/>
  <c r="O59" i="178"/>
  <c r="M30" i="178"/>
  <c r="N30" i="178"/>
  <c r="O30" i="178"/>
  <c r="M29" i="178"/>
  <c r="N29" i="178"/>
  <c r="O29" i="178"/>
  <c r="M28" i="178"/>
  <c r="N28" i="178"/>
  <c r="O28" i="178"/>
  <c r="M40" i="178"/>
  <c r="N40" i="178"/>
  <c r="O40" i="178"/>
  <c r="M34" i="178"/>
  <c r="N34" i="178"/>
  <c r="O34" i="178"/>
  <c r="M35" i="178"/>
  <c r="N35" i="178"/>
  <c r="O35" i="178"/>
  <c r="M37" i="178"/>
  <c r="N37" i="178"/>
  <c r="O37" i="178"/>
  <c r="M38" i="178"/>
  <c r="N38" i="178"/>
  <c r="O38" i="178"/>
  <c r="M17" i="178"/>
  <c r="N17" i="178"/>
  <c r="O17" i="178"/>
  <c r="M52" i="178"/>
  <c r="N52" i="178"/>
  <c r="O52" i="178"/>
  <c r="M43" i="178"/>
  <c r="N43" i="178"/>
  <c r="O43" i="178"/>
  <c r="AI106" i="183"/>
  <c r="AJ106" i="183"/>
  <c r="AK106" i="183"/>
  <c r="AL106" i="183"/>
  <c r="AM106" i="183"/>
  <c r="AN106" i="183"/>
  <c r="AO106" i="183"/>
  <c r="AP106" i="183"/>
  <c r="AQ106" i="183"/>
  <c r="AR106" i="183"/>
  <c r="AS106" i="183"/>
  <c r="AT106" i="183"/>
  <c r="AU106" i="183"/>
  <c r="AV106" i="183"/>
  <c r="AW106" i="183"/>
  <c r="AX106" i="183"/>
  <c r="AY106" i="183"/>
  <c r="AZ106" i="183"/>
  <c r="BA106" i="183"/>
  <c r="BB106" i="183"/>
  <c r="BC106" i="183"/>
  <c r="BD106" i="183"/>
  <c r="BE106" i="183"/>
  <c r="BF106" i="183"/>
  <c r="BG106" i="183"/>
  <c r="BH106" i="183"/>
  <c r="BI106" i="183"/>
  <c r="BJ106" i="183"/>
  <c r="BK106" i="183"/>
  <c r="BL106" i="183"/>
  <c r="BM106" i="183"/>
  <c r="BN106" i="183"/>
  <c r="BO106" i="183"/>
  <c r="BP106" i="183"/>
  <c r="BQ106" i="183"/>
  <c r="BR106" i="183"/>
  <c r="BS106" i="183"/>
  <c r="BT106" i="183"/>
  <c r="BU106" i="183"/>
  <c r="BV106" i="183"/>
  <c r="BW106" i="183"/>
  <c r="BX106" i="183"/>
  <c r="BY106" i="183"/>
  <c r="BZ106" i="183"/>
  <c r="CA106" i="183"/>
  <c r="CB106" i="183"/>
  <c r="CC106" i="183"/>
  <c r="CD106" i="183"/>
  <c r="CE106" i="183"/>
  <c r="CF106" i="183"/>
  <c r="CG106" i="183"/>
  <c r="CH106" i="183"/>
  <c r="CI106" i="183"/>
  <c r="CJ106" i="183"/>
  <c r="CK106" i="183"/>
  <c r="CL106" i="183"/>
  <c r="CM106" i="183"/>
  <c r="CN106" i="183"/>
  <c r="CO106" i="183"/>
  <c r="CP106" i="183"/>
  <c r="CQ106" i="183"/>
  <c r="CR106" i="183"/>
  <c r="AH106" i="183"/>
  <c r="P13" i="183"/>
  <c r="K13" i="183" s="1"/>
  <c r="Q13" i="183"/>
  <c r="L13" i="183" s="1"/>
  <c r="P14" i="183"/>
  <c r="K14" i="183" s="1"/>
  <c r="Q14" i="183"/>
  <c r="L14" i="183" s="1"/>
  <c r="P15" i="183"/>
  <c r="K15" i="183" s="1"/>
  <c r="Q15" i="183"/>
  <c r="L15" i="183" s="1"/>
  <c r="P16" i="183"/>
  <c r="K16" i="183" s="1"/>
  <c r="Q16" i="183"/>
  <c r="L16" i="183" s="1"/>
  <c r="P17" i="183"/>
  <c r="K17" i="183" s="1"/>
  <c r="Q17" i="183"/>
  <c r="L17" i="183" s="1"/>
  <c r="P18" i="183"/>
  <c r="K18" i="183" s="1"/>
  <c r="Q18" i="183"/>
  <c r="L18" i="183" s="1"/>
  <c r="P19" i="183"/>
  <c r="K19" i="183" s="1"/>
  <c r="Q19" i="183"/>
  <c r="L19" i="183" s="1"/>
  <c r="P20" i="183"/>
  <c r="K20" i="183" s="1"/>
  <c r="Q20" i="183"/>
  <c r="L20" i="183" s="1"/>
  <c r="P21" i="183"/>
  <c r="K21" i="183" s="1"/>
  <c r="Q21" i="183"/>
  <c r="L21" i="183" s="1"/>
  <c r="P22" i="183"/>
  <c r="K22" i="183" s="1"/>
  <c r="Q22" i="183"/>
  <c r="L22" i="183" s="1"/>
  <c r="P23" i="183"/>
  <c r="K23" i="183" s="1"/>
  <c r="Q23" i="183"/>
  <c r="L23" i="183" s="1"/>
  <c r="P24" i="183"/>
  <c r="K24" i="183" s="1"/>
  <c r="Q24" i="183"/>
  <c r="L24" i="183" s="1"/>
  <c r="P25" i="183"/>
  <c r="K25" i="183" s="1"/>
  <c r="Q25" i="183"/>
  <c r="L25" i="183" s="1"/>
  <c r="P26" i="183"/>
  <c r="K26" i="183" s="1"/>
  <c r="Q26" i="183"/>
  <c r="L26" i="183" s="1"/>
  <c r="P27" i="183"/>
  <c r="K27" i="183" s="1"/>
  <c r="Q27" i="183"/>
  <c r="L27" i="183" s="1"/>
  <c r="P28" i="183"/>
  <c r="K28" i="183" s="1"/>
  <c r="Q28" i="183"/>
  <c r="L28" i="183" s="1"/>
  <c r="P29" i="183"/>
  <c r="K29" i="183" s="1"/>
  <c r="Q29" i="183"/>
  <c r="L29" i="183" s="1"/>
  <c r="P30" i="183"/>
  <c r="K30" i="183" s="1"/>
  <c r="Q30" i="183"/>
  <c r="L30" i="183" s="1"/>
  <c r="P31" i="183"/>
  <c r="K31" i="183" s="1"/>
  <c r="Q31" i="183"/>
  <c r="L31" i="183" s="1"/>
  <c r="P32" i="183"/>
  <c r="K32" i="183" s="1"/>
  <c r="Q32" i="183"/>
  <c r="L32" i="183" s="1"/>
  <c r="P33" i="183"/>
  <c r="K33" i="183" s="1"/>
  <c r="Q33" i="183"/>
  <c r="L33" i="183" s="1"/>
  <c r="P34" i="183"/>
  <c r="K34" i="183" s="1"/>
  <c r="Q34" i="183"/>
  <c r="L34" i="183" s="1"/>
  <c r="P35" i="183"/>
  <c r="K35" i="183" s="1"/>
  <c r="Q35" i="183"/>
  <c r="L35" i="183" s="1"/>
  <c r="P36" i="183"/>
  <c r="K36" i="183" s="1"/>
  <c r="Q36" i="183"/>
  <c r="L36" i="183" s="1"/>
  <c r="P37" i="183"/>
  <c r="K37" i="183" s="1"/>
  <c r="Q37" i="183"/>
  <c r="L37" i="183" s="1"/>
  <c r="P38" i="183"/>
  <c r="K38" i="183" s="1"/>
  <c r="Q38" i="183"/>
  <c r="L38" i="183" s="1"/>
  <c r="P39" i="183"/>
  <c r="K39" i="183" s="1"/>
  <c r="Q39" i="183"/>
  <c r="L39" i="183" s="1"/>
  <c r="P40" i="183"/>
  <c r="K40" i="183" s="1"/>
  <c r="Q40" i="183"/>
  <c r="L40" i="183" s="1"/>
  <c r="P41" i="183"/>
  <c r="K41" i="183" s="1"/>
  <c r="Q41" i="183"/>
  <c r="L41" i="183" s="1"/>
  <c r="P42" i="183"/>
  <c r="K42" i="183" s="1"/>
  <c r="Q42" i="183"/>
  <c r="L42" i="183" s="1"/>
  <c r="P43" i="183"/>
  <c r="K43" i="183" s="1"/>
  <c r="Q43" i="183"/>
  <c r="L43" i="183" s="1"/>
  <c r="P44" i="183"/>
  <c r="K44" i="183" s="1"/>
  <c r="Q44" i="183"/>
  <c r="L44" i="183" s="1"/>
  <c r="P45" i="183"/>
  <c r="K45" i="183" s="1"/>
  <c r="Q45" i="183"/>
  <c r="L45" i="183" s="1"/>
  <c r="P46" i="183"/>
  <c r="K46" i="183" s="1"/>
  <c r="Q46" i="183"/>
  <c r="L46" i="183" s="1"/>
  <c r="P47" i="183"/>
  <c r="K47" i="183" s="1"/>
  <c r="Q47" i="183"/>
  <c r="L47" i="183" s="1"/>
  <c r="P48" i="183"/>
  <c r="K48" i="183" s="1"/>
  <c r="Q48" i="183"/>
  <c r="L48" i="183" s="1"/>
  <c r="P49" i="183"/>
  <c r="K49" i="183" s="1"/>
  <c r="Q49" i="183"/>
  <c r="L49" i="183" s="1"/>
  <c r="P50" i="183"/>
  <c r="K50" i="183" s="1"/>
  <c r="Q50" i="183"/>
  <c r="L50" i="183" s="1"/>
  <c r="P51" i="183"/>
  <c r="K51" i="183" s="1"/>
  <c r="Q51" i="183"/>
  <c r="L51" i="183" s="1"/>
  <c r="P52" i="183"/>
  <c r="K52" i="183" s="1"/>
  <c r="Q52" i="183"/>
  <c r="L52" i="183" s="1"/>
  <c r="P53" i="183"/>
  <c r="K53" i="183" s="1"/>
  <c r="Q53" i="183"/>
  <c r="L53" i="183" s="1"/>
  <c r="P54" i="183"/>
  <c r="K54" i="183" s="1"/>
  <c r="Q54" i="183"/>
  <c r="L54" i="183" s="1"/>
  <c r="P55" i="183"/>
  <c r="K55" i="183" s="1"/>
  <c r="Q55" i="183"/>
  <c r="L55" i="183" s="1"/>
  <c r="P56" i="183"/>
  <c r="K56" i="183" s="1"/>
  <c r="Q56" i="183"/>
  <c r="L56" i="183" s="1"/>
  <c r="P57" i="183"/>
  <c r="K57" i="183" s="1"/>
  <c r="Q57" i="183"/>
  <c r="L57" i="183" s="1"/>
  <c r="P58" i="183"/>
  <c r="K58" i="183" s="1"/>
  <c r="Q58" i="183"/>
  <c r="L58" i="183" s="1"/>
  <c r="P59" i="183"/>
  <c r="K59" i="183" s="1"/>
  <c r="Q59" i="183"/>
  <c r="L59" i="183" s="1"/>
  <c r="P60" i="183"/>
  <c r="K60" i="183" s="1"/>
  <c r="Q60" i="183"/>
  <c r="L60" i="183" s="1"/>
  <c r="P61" i="183"/>
  <c r="K61" i="183" s="1"/>
  <c r="Q61" i="183"/>
  <c r="L61" i="183" s="1"/>
  <c r="P62" i="183"/>
  <c r="K62" i="183" s="1"/>
  <c r="Q62" i="183"/>
  <c r="L62" i="183" s="1"/>
  <c r="P63" i="183"/>
  <c r="K63" i="183" s="1"/>
  <c r="Q63" i="183"/>
  <c r="L63" i="183" s="1"/>
  <c r="P64" i="183"/>
  <c r="K64" i="183" s="1"/>
  <c r="Q64" i="183"/>
  <c r="L64" i="183" s="1"/>
  <c r="P65" i="183"/>
  <c r="K65" i="183" s="1"/>
  <c r="Q65" i="183"/>
  <c r="L65" i="183" s="1"/>
  <c r="P66" i="183"/>
  <c r="K66" i="183" s="1"/>
  <c r="Q66" i="183"/>
  <c r="L66" i="183" s="1"/>
  <c r="P12" i="183"/>
  <c r="K12" i="183" s="1"/>
  <c r="Q12" i="183"/>
  <c r="L12" i="183" s="1"/>
  <c r="BA104" i="183"/>
  <c r="W12" i="21" s="1"/>
  <c r="BB104" i="183"/>
  <c r="X12" i="21" s="1"/>
  <c r="BC104" i="183"/>
  <c r="Y12" i="21" s="1"/>
  <c r="BD104" i="183"/>
  <c r="Z12" i="21" s="1"/>
  <c r="BE104" i="183"/>
  <c r="AA12" i="21" s="1"/>
  <c r="BF104" i="183"/>
  <c r="AB12" i="21" s="1"/>
  <c r="BG104" i="183"/>
  <c r="AC12" i="21" s="1"/>
  <c r="BH104" i="183"/>
  <c r="AD12" i="21" s="1"/>
  <c r="BI104" i="183"/>
  <c r="AE12" i="21" s="1"/>
  <c r="BJ104" i="183"/>
  <c r="AF12" i="21" s="1"/>
  <c r="BK104" i="183"/>
  <c r="AG12" i="21" s="1"/>
  <c r="BL104" i="183"/>
  <c r="AH12" i="21" s="1"/>
  <c r="BM104" i="183"/>
  <c r="AI12" i="21" s="1"/>
  <c r="BN104" i="183"/>
  <c r="AJ12" i="21" s="1"/>
  <c r="BO104" i="183"/>
  <c r="AK12" i="21" s="1"/>
  <c r="BP104" i="183"/>
  <c r="AL12" i="21" s="1"/>
  <c r="BQ104" i="183"/>
  <c r="AM12" i="21" s="1"/>
  <c r="BR104" i="183"/>
  <c r="AN12" i="21" s="1"/>
  <c r="BS104" i="183"/>
  <c r="AO12" i="21" s="1"/>
  <c r="BT104" i="183"/>
  <c r="AP12" i="21" s="1"/>
  <c r="BU104" i="183"/>
  <c r="AQ12" i="21" s="1"/>
  <c r="BV104" i="183"/>
  <c r="AR12" i="21" s="1"/>
  <c r="BW104" i="183"/>
  <c r="AS12" i="21" s="1"/>
  <c r="BX104" i="183"/>
  <c r="AT12" i="21" s="1"/>
  <c r="BY104" i="183"/>
  <c r="AU12" i="21" s="1"/>
  <c r="BZ104" i="183"/>
  <c r="AV12" i="21" s="1"/>
  <c r="CA104" i="183"/>
  <c r="AW12" i="21" s="1"/>
  <c r="CB104" i="183"/>
  <c r="AX12" i="21" s="1"/>
  <c r="CC104" i="183"/>
  <c r="AY12" i="21" s="1"/>
  <c r="CD104" i="183"/>
  <c r="AZ12" i="21" s="1"/>
  <c r="CE104" i="183"/>
  <c r="BA12" i="21" s="1"/>
  <c r="CF104" i="183"/>
  <c r="BB12" i="21" s="1"/>
  <c r="CG104" i="183"/>
  <c r="BC12" i="21" s="1"/>
  <c r="CH104" i="183"/>
  <c r="BD12" i="21" s="1"/>
  <c r="CI104" i="183"/>
  <c r="BE12" i="21" s="1"/>
  <c r="CJ104" i="183"/>
  <c r="BF12" i="21" s="1"/>
  <c r="CK104" i="183"/>
  <c r="BG12" i="21" s="1"/>
  <c r="CL104" i="183"/>
  <c r="BH12" i="21" s="1"/>
  <c r="CM104" i="183"/>
  <c r="BI12" i="21" s="1"/>
  <c r="CN104" i="183"/>
  <c r="BJ12" i="21" s="1"/>
  <c r="CO104" i="183"/>
  <c r="BK12" i="21" s="1"/>
  <c r="CP104" i="183"/>
  <c r="BL12" i="21" s="1"/>
  <c r="CQ104" i="183"/>
  <c r="BM12" i="21" s="1"/>
  <c r="CR104" i="183"/>
  <c r="BN12" i="21" s="1"/>
  <c r="AZ104" i="183"/>
  <c r="V12" i="21" s="1"/>
  <c r="O12" i="183"/>
  <c r="O30" i="183"/>
  <c r="O44" i="183"/>
  <c r="O43" i="183"/>
  <c r="BO111" i="178"/>
  <c r="BP111" i="178"/>
  <c r="BQ111" i="178"/>
  <c r="BR111" i="178"/>
  <c r="BS111" i="178"/>
  <c r="BT111" i="178"/>
  <c r="BU111" i="178"/>
  <c r="AX111" i="178"/>
  <c r="V42" i="21" s="1"/>
  <c r="AY111" i="178"/>
  <c r="W42" i="21" s="1"/>
  <c r="AZ111" i="178"/>
  <c r="X42" i="21" s="1"/>
  <c r="BA111" i="178"/>
  <c r="Y42" i="21" s="1"/>
  <c r="BB111" i="178"/>
  <c r="Z42" i="21" s="1"/>
  <c r="BC111" i="178"/>
  <c r="BD111" i="178"/>
  <c r="BE111" i="178"/>
  <c r="BF111" i="178"/>
  <c r="BG111" i="178"/>
  <c r="BH111" i="178"/>
  <c r="BI111" i="178"/>
  <c r="BJ111" i="178"/>
  <c r="BK111" i="178"/>
  <c r="BL111" i="178"/>
  <c r="BM111" i="178"/>
  <c r="BN111" i="178"/>
  <c r="BV111" i="178"/>
  <c r="BW111" i="178"/>
  <c r="BX111" i="178"/>
  <c r="BY111" i="178"/>
  <c r="BZ111" i="178"/>
  <c r="CA111" i="178"/>
  <c r="CB111" i="178"/>
  <c r="CC111" i="178"/>
  <c r="CD111" i="178"/>
  <c r="CE111" i="178"/>
  <c r="CF111" i="178"/>
  <c r="CG111" i="178"/>
  <c r="CH111" i="178"/>
  <c r="CI111" i="178"/>
  <c r="CJ111" i="178"/>
  <c r="CK111" i="178"/>
  <c r="CL111" i="178"/>
  <c r="CM111" i="178"/>
  <c r="CN111" i="178"/>
  <c r="CO111" i="178"/>
  <c r="CP111" i="178"/>
  <c r="BC109" i="178"/>
  <c r="BD109" i="178"/>
  <c r="BE109" i="178"/>
  <c r="BF109" i="178"/>
  <c r="BG109" i="178"/>
  <c r="BH109" i="178"/>
  <c r="BI109" i="178"/>
  <c r="BJ109" i="178"/>
  <c r="BK109" i="178"/>
  <c r="BL109" i="178"/>
  <c r="BM109" i="178"/>
  <c r="BN109" i="178"/>
  <c r="BO109" i="178"/>
  <c r="BP109" i="178"/>
  <c r="BQ109" i="178"/>
  <c r="BR109" i="178"/>
  <c r="BS109" i="178"/>
  <c r="BT109" i="178"/>
  <c r="BU109" i="178"/>
  <c r="BV109" i="178"/>
  <c r="BW109" i="178"/>
  <c r="BX109" i="178"/>
  <c r="BY109" i="178"/>
  <c r="BZ109" i="178"/>
  <c r="CA109" i="178"/>
  <c r="CB109" i="178"/>
  <c r="M14" i="178"/>
  <c r="N14" i="178"/>
  <c r="O14" i="178"/>
  <c r="M15" i="178"/>
  <c r="N15" i="178"/>
  <c r="O15" i="178"/>
  <c r="M16" i="178"/>
  <c r="N16" i="178"/>
  <c r="O16" i="178"/>
  <c r="M18" i="178"/>
  <c r="N18" i="178"/>
  <c r="O18" i="178"/>
  <c r="M19" i="178"/>
  <c r="N19" i="178"/>
  <c r="O19" i="178"/>
  <c r="M20" i="178"/>
  <c r="N20" i="178"/>
  <c r="O20" i="178"/>
  <c r="M21" i="178"/>
  <c r="N21" i="178"/>
  <c r="O21" i="178"/>
  <c r="M22" i="178"/>
  <c r="N22" i="178"/>
  <c r="O22" i="178"/>
  <c r="R12" i="183"/>
  <c r="S12" i="183"/>
  <c r="T12" i="183"/>
  <c r="U12" i="183"/>
  <c r="O13" i="183"/>
  <c r="R13" i="183"/>
  <c r="S13" i="183"/>
  <c r="T13" i="183"/>
  <c r="U13" i="183"/>
  <c r="O14" i="183"/>
  <c r="R14" i="183"/>
  <c r="S14" i="183"/>
  <c r="T14" i="183"/>
  <c r="U14" i="183"/>
  <c r="O15" i="183"/>
  <c r="R15" i="183"/>
  <c r="S15" i="183"/>
  <c r="T15" i="183"/>
  <c r="U15" i="183"/>
  <c r="O16" i="183"/>
  <c r="R16" i="183"/>
  <c r="S16" i="183"/>
  <c r="T16" i="183"/>
  <c r="U16" i="183"/>
  <c r="O17" i="183"/>
  <c r="R17" i="183"/>
  <c r="S17" i="183"/>
  <c r="T17" i="183"/>
  <c r="U17" i="183"/>
  <c r="O18" i="183"/>
  <c r="R18" i="183"/>
  <c r="S18" i="183"/>
  <c r="T18" i="183"/>
  <c r="U18" i="183"/>
  <c r="O19" i="183"/>
  <c r="R19" i="183"/>
  <c r="S19" i="183"/>
  <c r="T19" i="183"/>
  <c r="U19" i="183"/>
  <c r="O20" i="183"/>
  <c r="R20" i="183"/>
  <c r="S20" i="183"/>
  <c r="T20" i="183"/>
  <c r="U20" i="183"/>
  <c r="O21" i="183"/>
  <c r="R21" i="183"/>
  <c r="S21" i="183"/>
  <c r="T21" i="183"/>
  <c r="U21" i="183"/>
  <c r="O22" i="183"/>
  <c r="R22" i="183"/>
  <c r="S22" i="183"/>
  <c r="T22" i="183"/>
  <c r="U22" i="183"/>
  <c r="O23" i="183"/>
  <c r="R23" i="183"/>
  <c r="S23" i="183"/>
  <c r="T23" i="183"/>
  <c r="U23" i="183"/>
  <c r="O24" i="183"/>
  <c r="R24" i="183"/>
  <c r="S24" i="183"/>
  <c r="T24" i="183"/>
  <c r="U24" i="183"/>
  <c r="O25" i="183"/>
  <c r="R25" i="183"/>
  <c r="S25" i="183"/>
  <c r="T25" i="183"/>
  <c r="U25" i="183"/>
  <c r="O26" i="183"/>
  <c r="R26" i="183"/>
  <c r="S26" i="183"/>
  <c r="T26" i="183"/>
  <c r="U26" i="183"/>
  <c r="O27" i="183"/>
  <c r="R27" i="183"/>
  <c r="S27" i="183"/>
  <c r="T27" i="183"/>
  <c r="U27" i="183"/>
  <c r="O28" i="183"/>
  <c r="R28" i="183"/>
  <c r="S28" i="183"/>
  <c r="T28" i="183"/>
  <c r="U28" i="183"/>
  <c r="O29" i="183"/>
  <c r="R29" i="183"/>
  <c r="S29" i="183"/>
  <c r="T29" i="183"/>
  <c r="U29" i="183"/>
  <c r="R30" i="183"/>
  <c r="S30" i="183"/>
  <c r="T30" i="183"/>
  <c r="U30" i="183"/>
  <c r="O31" i="183"/>
  <c r="R31" i="183"/>
  <c r="S31" i="183"/>
  <c r="T31" i="183"/>
  <c r="U31" i="183"/>
  <c r="O32" i="183"/>
  <c r="R32" i="183"/>
  <c r="S32" i="183"/>
  <c r="T32" i="183"/>
  <c r="U32" i="183"/>
  <c r="O33" i="183"/>
  <c r="R33" i="183"/>
  <c r="S33" i="183"/>
  <c r="T33" i="183"/>
  <c r="U33" i="183"/>
  <c r="O34" i="183"/>
  <c r="R34" i="183"/>
  <c r="S34" i="183"/>
  <c r="T34" i="183"/>
  <c r="U34" i="183"/>
  <c r="O35" i="183"/>
  <c r="R35" i="183"/>
  <c r="S35" i="183"/>
  <c r="T35" i="183"/>
  <c r="U35" i="183"/>
  <c r="O36" i="183"/>
  <c r="R36" i="183"/>
  <c r="S36" i="183"/>
  <c r="T36" i="183"/>
  <c r="U36" i="183"/>
  <c r="O37" i="183"/>
  <c r="R37" i="183"/>
  <c r="S37" i="183"/>
  <c r="T37" i="183"/>
  <c r="U37" i="183"/>
  <c r="O38" i="183"/>
  <c r="R38" i="183"/>
  <c r="S38" i="183"/>
  <c r="T38" i="183"/>
  <c r="U38" i="183"/>
  <c r="O39" i="183"/>
  <c r="R39" i="183"/>
  <c r="S39" i="183"/>
  <c r="T39" i="183"/>
  <c r="U39" i="183"/>
  <c r="O40" i="183"/>
  <c r="R40" i="183"/>
  <c r="S40" i="183"/>
  <c r="T40" i="183"/>
  <c r="U40" i="183"/>
  <c r="O41" i="183"/>
  <c r="R41" i="183"/>
  <c r="S41" i="183"/>
  <c r="T41" i="183"/>
  <c r="U41" i="183"/>
  <c r="O42" i="183"/>
  <c r="R42" i="183"/>
  <c r="S42" i="183"/>
  <c r="T42" i="183"/>
  <c r="U42" i="183"/>
  <c r="R43" i="183"/>
  <c r="S43" i="183"/>
  <c r="T43" i="183"/>
  <c r="U43" i="183"/>
  <c r="R44" i="183"/>
  <c r="S44" i="183"/>
  <c r="T44" i="183"/>
  <c r="U44" i="183"/>
  <c r="O45" i="183"/>
  <c r="R45" i="183"/>
  <c r="S45" i="183"/>
  <c r="T45" i="183"/>
  <c r="U45" i="183"/>
  <c r="O46" i="183"/>
  <c r="R46" i="183"/>
  <c r="S46" i="183"/>
  <c r="T46" i="183"/>
  <c r="U46" i="183"/>
  <c r="O47" i="183"/>
  <c r="R47" i="183"/>
  <c r="S47" i="183"/>
  <c r="T47" i="183"/>
  <c r="U47" i="183"/>
  <c r="O48" i="183"/>
  <c r="R48" i="183"/>
  <c r="S48" i="183"/>
  <c r="T48" i="183"/>
  <c r="U48" i="183"/>
  <c r="O49" i="183"/>
  <c r="R49" i="183"/>
  <c r="S49" i="183"/>
  <c r="T49" i="183"/>
  <c r="U49" i="183"/>
  <c r="O50" i="183"/>
  <c r="R50" i="183"/>
  <c r="S50" i="183"/>
  <c r="T50" i="183"/>
  <c r="U50" i="183"/>
  <c r="O51" i="183"/>
  <c r="R51" i="183"/>
  <c r="S51" i="183"/>
  <c r="T51" i="183"/>
  <c r="U51" i="183"/>
  <c r="O52" i="183"/>
  <c r="R52" i="183"/>
  <c r="S52" i="183"/>
  <c r="T52" i="183"/>
  <c r="U52" i="183"/>
  <c r="O53" i="183"/>
  <c r="R53" i="183"/>
  <c r="S53" i="183"/>
  <c r="T53" i="183"/>
  <c r="U53" i="183"/>
  <c r="O54" i="183"/>
  <c r="R54" i="183"/>
  <c r="S54" i="183"/>
  <c r="T54" i="183"/>
  <c r="U54" i="183"/>
  <c r="O55" i="183"/>
  <c r="R55" i="183"/>
  <c r="S55" i="183"/>
  <c r="T55" i="183"/>
  <c r="U55" i="183"/>
  <c r="O56" i="183"/>
  <c r="R56" i="183"/>
  <c r="S56" i="183"/>
  <c r="T56" i="183"/>
  <c r="U56" i="183"/>
  <c r="O57" i="183"/>
  <c r="R57" i="183"/>
  <c r="S57" i="183"/>
  <c r="T57" i="183"/>
  <c r="U57" i="183"/>
  <c r="O58" i="183"/>
  <c r="R58" i="183"/>
  <c r="S58" i="183"/>
  <c r="T58" i="183"/>
  <c r="U58" i="183"/>
  <c r="O59" i="183"/>
  <c r="R59" i="183"/>
  <c r="S59" i="183"/>
  <c r="T59" i="183"/>
  <c r="U59" i="183"/>
  <c r="O60" i="183"/>
  <c r="R60" i="183"/>
  <c r="S60" i="183"/>
  <c r="T60" i="183"/>
  <c r="U60" i="183"/>
  <c r="O61" i="183"/>
  <c r="R61" i="183"/>
  <c r="S61" i="183"/>
  <c r="T61" i="183"/>
  <c r="U61" i="183"/>
  <c r="O62" i="183"/>
  <c r="R62" i="183"/>
  <c r="S62" i="183"/>
  <c r="T62" i="183"/>
  <c r="U62" i="183"/>
  <c r="O63" i="183"/>
  <c r="R63" i="183"/>
  <c r="S63" i="183"/>
  <c r="T63" i="183"/>
  <c r="U63" i="183"/>
  <c r="O64" i="183"/>
  <c r="R64" i="183"/>
  <c r="S64" i="183"/>
  <c r="T64" i="183"/>
  <c r="U64" i="183"/>
  <c r="O65" i="183"/>
  <c r="R65" i="183"/>
  <c r="S65" i="183"/>
  <c r="T65" i="183"/>
  <c r="U65" i="183"/>
  <c r="O66" i="183"/>
  <c r="R66" i="183"/>
  <c r="S66" i="183"/>
  <c r="T66" i="183"/>
  <c r="U66" i="183"/>
  <c r="D8" i="183"/>
  <c r="U111" i="183" s="1"/>
  <c r="AE111" i="183" s="1"/>
  <c r="D7" i="183"/>
  <c r="T111" i="183" s="1"/>
  <c r="AD111" i="183" s="1"/>
  <c r="D6" i="183"/>
  <c r="S111" i="183" s="1"/>
  <c r="AC111" i="183" s="1"/>
  <c r="R111" i="183"/>
  <c r="AB111" i="183" s="1"/>
  <c r="Q111" i="183"/>
  <c r="AA111" i="183" s="1"/>
  <c r="P111" i="183"/>
  <c r="Z111" i="183" s="1"/>
  <c r="D2" i="183"/>
  <c r="O111" i="183" s="1"/>
  <c r="Y111" i="183" s="1"/>
  <c r="AV104" i="183"/>
  <c r="AW104" i="183"/>
  <c r="S12" i="21" s="1"/>
  <c r="AX104" i="183"/>
  <c r="T12" i="21" s="1"/>
  <c r="AY104" i="183"/>
  <c r="U12" i="21" s="1"/>
  <c r="AO104" i="183"/>
  <c r="AP104" i="183"/>
  <c r="AQ104" i="183"/>
  <c r="AR104" i="183"/>
  <c r="AS104" i="183"/>
  <c r="AT104" i="183"/>
  <c r="AU104" i="183"/>
  <c r="AH104" i="183"/>
  <c r="AI104" i="183"/>
  <c r="AJ104" i="183"/>
  <c r="AK104" i="183"/>
  <c r="AL104" i="183"/>
  <c r="AM104" i="183"/>
  <c r="AN104" i="183"/>
  <c r="F2" i="183"/>
  <c r="F8" i="183"/>
  <c r="F7" i="183"/>
  <c r="F6" i="183"/>
  <c r="F5" i="183"/>
  <c r="AA66" i="183"/>
  <c r="Z65" i="183"/>
  <c r="Z62" i="183"/>
  <c r="Z61" i="183"/>
  <c r="Z60" i="183"/>
  <c r="AA59" i="183"/>
  <c r="Z58" i="183"/>
  <c r="Z57" i="183"/>
  <c r="AA56" i="183"/>
  <c r="Z54" i="183"/>
  <c r="AA53" i="183"/>
  <c r="Z49" i="183"/>
  <c r="AA48" i="183"/>
  <c r="Z43" i="183"/>
  <c r="AA42" i="183"/>
  <c r="Z38" i="183"/>
  <c r="AA37" i="183"/>
  <c r="Z36" i="183"/>
  <c r="Z34" i="183"/>
  <c r="AA32" i="183"/>
  <c r="Z30" i="183"/>
  <c r="AA29" i="183"/>
  <c r="Z28" i="183"/>
  <c r="Z27" i="183"/>
  <c r="AA26" i="183"/>
  <c r="Z25" i="183"/>
  <c r="Z24" i="183"/>
  <c r="Z22" i="183"/>
  <c r="AA21" i="183"/>
  <c r="Z20" i="183"/>
  <c r="Z19" i="183"/>
  <c r="AA16" i="183"/>
  <c r="Z14" i="183"/>
  <c r="AA13" i="183"/>
  <c r="X12" i="183"/>
  <c r="Z12" i="183" s="1"/>
  <c r="AD11" i="183"/>
  <c r="AC11" i="183"/>
  <c r="AB11" i="183"/>
  <c r="AA11" i="183"/>
  <c r="Z11" i="183"/>
  <c r="Y11" i="183"/>
  <c r="T11" i="183"/>
  <c r="R11" i="183"/>
  <c r="Q11" i="183"/>
  <c r="P11" i="183"/>
  <c r="H10" i="183"/>
  <c r="J8" i="183"/>
  <c r="W5" i="183"/>
  <c r="W4" i="183"/>
  <c r="W3" i="183"/>
  <c r="W2" i="183"/>
  <c r="M12" i="178"/>
  <c r="N12" i="178"/>
  <c r="O12" i="178"/>
  <c r="M15" i="179"/>
  <c r="N15" i="179"/>
  <c r="O15" i="179"/>
  <c r="P15" i="179"/>
  <c r="Q15" i="179"/>
  <c r="R15" i="179"/>
  <c r="M16" i="179"/>
  <c r="N16" i="179"/>
  <c r="O16" i="179"/>
  <c r="P16" i="179"/>
  <c r="Q16" i="179"/>
  <c r="R16" i="179"/>
  <c r="M17" i="179"/>
  <c r="N17" i="179"/>
  <c r="O17" i="179"/>
  <c r="P17" i="179"/>
  <c r="Q17" i="179"/>
  <c r="R17" i="179"/>
  <c r="M18" i="179"/>
  <c r="N18" i="179"/>
  <c r="O18" i="179"/>
  <c r="P18" i="179"/>
  <c r="Q18" i="179"/>
  <c r="R18" i="179"/>
  <c r="M19" i="179"/>
  <c r="N19" i="179"/>
  <c r="O19" i="179"/>
  <c r="P19" i="179"/>
  <c r="Q19" i="179"/>
  <c r="R19" i="179"/>
  <c r="M20" i="179"/>
  <c r="N20" i="179"/>
  <c r="O20" i="179"/>
  <c r="P20" i="179"/>
  <c r="Q20" i="179"/>
  <c r="R20" i="179"/>
  <c r="M21" i="179"/>
  <c r="N21" i="179"/>
  <c r="O21" i="179"/>
  <c r="P21" i="179"/>
  <c r="Q21" i="179"/>
  <c r="R21" i="179"/>
  <c r="M22" i="179"/>
  <c r="N22" i="179"/>
  <c r="O22" i="179"/>
  <c r="P22" i="179"/>
  <c r="Q22" i="179"/>
  <c r="R22" i="179"/>
  <c r="M23" i="179"/>
  <c r="N23" i="179"/>
  <c r="O23" i="179"/>
  <c r="P23" i="179"/>
  <c r="Q23" i="179"/>
  <c r="R23" i="179"/>
  <c r="M24" i="179"/>
  <c r="N24" i="179"/>
  <c r="O24" i="179"/>
  <c r="P24" i="179"/>
  <c r="Q24" i="179"/>
  <c r="R24" i="179"/>
  <c r="M25" i="179"/>
  <c r="N25" i="179"/>
  <c r="O25" i="179"/>
  <c r="P25" i="179"/>
  <c r="Q25" i="179"/>
  <c r="R25" i="179"/>
  <c r="M26" i="179"/>
  <c r="N26" i="179"/>
  <c r="O26" i="179"/>
  <c r="P26" i="179"/>
  <c r="Q26" i="179"/>
  <c r="R26" i="179"/>
  <c r="M27" i="179"/>
  <c r="N27" i="179"/>
  <c r="O27" i="179"/>
  <c r="P27" i="179"/>
  <c r="Q27" i="179"/>
  <c r="R27" i="179"/>
  <c r="M28" i="179"/>
  <c r="N28" i="179"/>
  <c r="O28" i="179"/>
  <c r="P28" i="179"/>
  <c r="Q28" i="179"/>
  <c r="R28" i="179"/>
  <c r="E37" i="179"/>
  <c r="Z36" i="179"/>
  <c r="Y36" i="179"/>
  <c r="X36" i="179"/>
  <c r="W36" i="179"/>
  <c r="F8" i="179"/>
  <c r="R36" i="179" s="1"/>
  <c r="F7" i="179"/>
  <c r="Q36" i="179" s="1"/>
  <c r="P36" i="179"/>
  <c r="O36" i="179"/>
  <c r="N36" i="179"/>
  <c r="F3" i="179"/>
  <c r="CG32" i="179"/>
  <c r="CH32" i="179"/>
  <c r="CI32" i="179"/>
  <c r="CJ32" i="179"/>
  <c r="CK32" i="179"/>
  <c r="CL32" i="179"/>
  <c r="CM32" i="179"/>
  <c r="BZ32" i="179"/>
  <c r="CA32" i="179"/>
  <c r="CB32" i="179"/>
  <c r="CC32" i="179"/>
  <c r="CD32" i="179"/>
  <c r="CE32" i="179"/>
  <c r="CF32" i="179"/>
  <c r="AQ32" i="179"/>
  <c r="AR32" i="179"/>
  <c r="AS32" i="179"/>
  <c r="AT32" i="179"/>
  <c r="AJ32" i="179"/>
  <c r="AK32" i="179"/>
  <c r="AL32" i="179"/>
  <c r="AM32" i="179"/>
  <c r="AN32" i="179"/>
  <c r="AO32" i="179"/>
  <c r="AP32" i="179"/>
  <c r="AC32" i="179"/>
  <c r="AD32" i="179"/>
  <c r="AE32" i="179"/>
  <c r="AF32" i="179"/>
  <c r="AG32" i="179"/>
  <c r="AH32" i="179"/>
  <c r="AI32" i="179"/>
  <c r="H8" i="179"/>
  <c r="Z23" i="179" s="1"/>
  <c r="H7" i="179"/>
  <c r="Y26" i="179" s="1"/>
  <c r="H6" i="179"/>
  <c r="X27" i="179" s="1"/>
  <c r="H5" i="179"/>
  <c r="W26" i="179" s="1"/>
  <c r="V28" i="179"/>
  <c r="H3" i="179"/>
  <c r="U25" i="179" s="1"/>
  <c r="I28" i="179"/>
  <c r="V27" i="179"/>
  <c r="I27" i="179"/>
  <c r="V26" i="179"/>
  <c r="I26" i="179"/>
  <c r="V25" i="179"/>
  <c r="I25" i="179"/>
  <c r="V24" i="179"/>
  <c r="I24" i="179"/>
  <c r="V23" i="179"/>
  <c r="I23" i="179"/>
  <c r="V22" i="179"/>
  <c r="I22" i="179"/>
  <c r="V21" i="179"/>
  <c r="I21" i="179"/>
  <c r="V20" i="179"/>
  <c r="I20" i="179"/>
  <c r="V19" i="179"/>
  <c r="I19" i="179"/>
  <c r="V18" i="179"/>
  <c r="I18" i="179"/>
  <c r="V17" i="179"/>
  <c r="I17" i="179"/>
  <c r="V16" i="179"/>
  <c r="I16" i="179"/>
  <c r="V15" i="179"/>
  <c r="I15" i="179"/>
  <c r="X14" i="179"/>
  <c r="W14" i="179"/>
  <c r="V14" i="179"/>
  <c r="P14" i="179"/>
  <c r="O14" i="179"/>
  <c r="N14" i="179"/>
  <c r="H13" i="179"/>
  <c r="AA8" i="179"/>
  <c r="AA6" i="179"/>
  <c r="AA5" i="179"/>
  <c r="AA4" i="179"/>
  <c r="AA3" i="179"/>
  <c r="P12" i="178"/>
  <c r="Q12" i="178"/>
  <c r="R12" i="178"/>
  <c r="S12" i="178"/>
  <c r="M13" i="178"/>
  <c r="N13" i="178"/>
  <c r="O13" i="178"/>
  <c r="P13" i="178"/>
  <c r="Q13" i="178"/>
  <c r="R13" i="178"/>
  <c r="S13" i="178"/>
  <c r="P14" i="178"/>
  <c r="Q14" i="178"/>
  <c r="R14" i="178"/>
  <c r="S14" i="178"/>
  <c r="P15" i="178"/>
  <c r="Q15" i="178"/>
  <c r="R15" i="178"/>
  <c r="S15" i="178"/>
  <c r="P16" i="178"/>
  <c r="Q16" i="178"/>
  <c r="R16" i="178"/>
  <c r="S16" i="178"/>
  <c r="P17" i="178"/>
  <c r="Q17" i="178"/>
  <c r="R17" i="178"/>
  <c r="S17" i="178"/>
  <c r="P18" i="178"/>
  <c r="Q18" i="178"/>
  <c r="R18" i="178"/>
  <c r="S18" i="178"/>
  <c r="P19" i="178"/>
  <c r="Q19" i="178"/>
  <c r="R19" i="178"/>
  <c r="S19" i="178"/>
  <c r="P20" i="178"/>
  <c r="Q20" i="178"/>
  <c r="R20" i="178"/>
  <c r="S20" i="178"/>
  <c r="P21" i="178"/>
  <c r="Q21" i="178"/>
  <c r="R21" i="178"/>
  <c r="S21" i="178"/>
  <c r="P22" i="178"/>
  <c r="Q22" i="178"/>
  <c r="R22" i="178"/>
  <c r="S22" i="178"/>
  <c r="M23" i="178"/>
  <c r="N23" i="178"/>
  <c r="O23" i="178"/>
  <c r="P23" i="178"/>
  <c r="Q23" i="178"/>
  <c r="R23" i="178"/>
  <c r="S23" i="178"/>
  <c r="M24" i="178"/>
  <c r="N24" i="178"/>
  <c r="O24" i="178"/>
  <c r="P24" i="178"/>
  <c r="Q24" i="178"/>
  <c r="R24" i="178"/>
  <c r="S24" i="178"/>
  <c r="M25" i="178"/>
  <c r="N25" i="178"/>
  <c r="O25" i="178"/>
  <c r="P25" i="178"/>
  <c r="Q25" i="178"/>
  <c r="R25" i="178"/>
  <c r="S25" i="178"/>
  <c r="M26" i="178"/>
  <c r="N26" i="178"/>
  <c r="O26" i="178"/>
  <c r="P26" i="178"/>
  <c r="Q26" i="178"/>
  <c r="R26" i="178"/>
  <c r="S26" i="178"/>
  <c r="M27" i="178"/>
  <c r="N27" i="178"/>
  <c r="O27" i="178"/>
  <c r="P27" i="178"/>
  <c r="Q27" i="178"/>
  <c r="R27" i="178"/>
  <c r="S27" i="178"/>
  <c r="P28" i="178"/>
  <c r="Q28" i="178"/>
  <c r="R28" i="178"/>
  <c r="S28" i="178"/>
  <c r="P29" i="178"/>
  <c r="Q29" i="178"/>
  <c r="R29" i="178"/>
  <c r="S29" i="178"/>
  <c r="P30" i="178"/>
  <c r="Q30" i="178"/>
  <c r="R30" i="178"/>
  <c r="S30" i="178"/>
  <c r="M31" i="178"/>
  <c r="N31" i="178"/>
  <c r="O31" i="178"/>
  <c r="P31" i="178"/>
  <c r="Q31" i="178"/>
  <c r="R31" i="178"/>
  <c r="S31" i="178"/>
  <c r="M32" i="178"/>
  <c r="N32" i="178"/>
  <c r="O32" i="178"/>
  <c r="P32" i="178"/>
  <c r="Q32" i="178"/>
  <c r="R32" i="178"/>
  <c r="S32" i="178"/>
  <c r="M33" i="178"/>
  <c r="N33" i="178"/>
  <c r="O33" i="178"/>
  <c r="P33" i="178"/>
  <c r="Q33" i="178"/>
  <c r="R33" i="178"/>
  <c r="S33" i="178"/>
  <c r="P34" i="178"/>
  <c r="Q34" i="178"/>
  <c r="R34" i="178"/>
  <c r="S34" i="178"/>
  <c r="P35" i="178"/>
  <c r="Q35" i="178"/>
  <c r="R35" i="178"/>
  <c r="S35" i="178"/>
  <c r="P36" i="178"/>
  <c r="Q36" i="178"/>
  <c r="R36" i="178"/>
  <c r="S36" i="178"/>
  <c r="P37" i="178"/>
  <c r="Q37" i="178"/>
  <c r="R37" i="178"/>
  <c r="S37" i="178"/>
  <c r="P38" i="178"/>
  <c r="Q38" i="178"/>
  <c r="R38" i="178"/>
  <c r="S38" i="178"/>
  <c r="M39" i="178"/>
  <c r="N39" i="178"/>
  <c r="O39" i="178"/>
  <c r="P39" i="178"/>
  <c r="Q39" i="178"/>
  <c r="R39" i="178"/>
  <c r="S39" i="178"/>
  <c r="P40" i="178"/>
  <c r="Q40" i="178"/>
  <c r="R40" i="178"/>
  <c r="S40" i="178"/>
  <c r="M41" i="178"/>
  <c r="N41" i="178"/>
  <c r="O41" i="178"/>
  <c r="P41" i="178"/>
  <c r="Q41" i="178"/>
  <c r="R41" i="178"/>
  <c r="S41" i="178"/>
  <c r="M42" i="178"/>
  <c r="N42" i="178"/>
  <c r="O42" i="178"/>
  <c r="P42" i="178"/>
  <c r="Q42" i="178"/>
  <c r="R42" i="178"/>
  <c r="S42" i="178"/>
  <c r="P43" i="178"/>
  <c r="Q43" i="178"/>
  <c r="R43" i="178"/>
  <c r="S43" i="178"/>
  <c r="M44" i="178"/>
  <c r="N44" i="178"/>
  <c r="O44" i="178"/>
  <c r="P44" i="178"/>
  <c r="Q44" i="178"/>
  <c r="R44" i="178"/>
  <c r="S44" i="178"/>
  <c r="M45" i="178"/>
  <c r="N45" i="178"/>
  <c r="O45" i="178"/>
  <c r="P45" i="178"/>
  <c r="Q45" i="178"/>
  <c r="R45" i="178"/>
  <c r="S45" i="178"/>
  <c r="M46" i="178"/>
  <c r="N46" i="178"/>
  <c r="O46" i="178"/>
  <c r="P46" i="178"/>
  <c r="Q46" i="178"/>
  <c r="R46" i="178"/>
  <c r="S46" i="178"/>
  <c r="M47" i="178"/>
  <c r="N47" i="178"/>
  <c r="O47" i="178"/>
  <c r="P47" i="178"/>
  <c r="Q47" i="178"/>
  <c r="R47" i="178"/>
  <c r="S47" i="178"/>
  <c r="M48" i="178"/>
  <c r="N48" i="178"/>
  <c r="O48" i="178"/>
  <c r="P48" i="178"/>
  <c r="Q48" i="178"/>
  <c r="R48" i="178"/>
  <c r="S48" i="178"/>
  <c r="M49" i="178"/>
  <c r="N49" i="178"/>
  <c r="O49" i="178"/>
  <c r="P49" i="178"/>
  <c r="Q49" i="178"/>
  <c r="R49" i="178"/>
  <c r="S49" i="178"/>
  <c r="M50" i="178"/>
  <c r="N50" i="178"/>
  <c r="O50" i="178"/>
  <c r="P50" i="178"/>
  <c r="Q50" i="178"/>
  <c r="R50" i="178"/>
  <c r="S50" i="178"/>
  <c r="M51" i="178"/>
  <c r="N51" i="178"/>
  <c r="O51" i="178"/>
  <c r="P51" i="178"/>
  <c r="Q51" i="178"/>
  <c r="R51" i="178"/>
  <c r="S51" i="178"/>
  <c r="P52" i="178"/>
  <c r="Q52" i="178"/>
  <c r="R52" i="178"/>
  <c r="S52" i="178"/>
  <c r="P53" i="178"/>
  <c r="Q53" i="178"/>
  <c r="R53" i="178"/>
  <c r="S53" i="178"/>
  <c r="M54" i="178"/>
  <c r="N54" i="178"/>
  <c r="O54" i="178"/>
  <c r="P54" i="178"/>
  <c r="Q54" i="178"/>
  <c r="R54" i="178"/>
  <c r="S54" i="178"/>
  <c r="M55" i="178"/>
  <c r="N55" i="178"/>
  <c r="O55" i="178"/>
  <c r="P55" i="178"/>
  <c r="Q55" i="178"/>
  <c r="R55" i="178"/>
  <c r="S55" i="178"/>
  <c r="M56" i="178"/>
  <c r="N56" i="178"/>
  <c r="O56" i="178"/>
  <c r="P56" i="178"/>
  <c r="Q56" i="178"/>
  <c r="R56" i="178"/>
  <c r="S56" i="178"/>
  <c r="M57" i="178"/>
  <c r="N57" i="178"/>
  <c r="O57" i="178"/>
  <c r="P57" i="178"/>
  <c r="Q57" i="178"/>
  <c r="R57" i="178"/>
  <c r="S57" i="178"/>
  <c r="M58" i="178"/>
  <c r="N58" i="178"/>
  <c r="O58" i="178"/>
  <c r="P58" i="178"/>
  <c r="Q58" i="178"/>
  <c r="R58" i="178"/>
  <c r="S58" i="178"/>
  <c r="P59" i="178"/>
  <c r="Q59" i="178"/>
  <c r="R59" i="178"/>
  <c r="S59" i="178"/>
  <c r="M60" i="178"/>
  <c r="N60" i="178"/>
  <c r="O60" i="178"/>
  <c r="P60" i="178"/>
  <c r="Q60" i="178"/>
  <c r="R60" i="178"/>
  <c r="S60" i="178"/>
  <c r="N61" i="178"/>
  <c r="O61" i="178"/>
  <c r="P61" i="178"/>
  <c r="Q61" i="178"/>
  <c r="R61" i="178"/>
  <c r="S61" i="178"/>
  <c r="N62" i="178"/>
  <c r="O62" i="178"/>
  <c r="P62" i="178"/>
  <c r="Q62" i="178"/>
  <c r="R62" i="178"/>
  <c r="S62" i="178"/>
  <c r="N63" i="178"/>
  <c r="O63" i="178"/>
  <c r="P63" i="178"/>
  <c r="Q63" i="178"/>
  <c r="R63" i="178"/>
  <c r="S63" i="178"/>
  <c r="N64" i="178"/>
  <c r="O64" i="178"/>
  <c r="P64" i="178"/>
  <c r="Q64" i="178"/>
  <c r="R64" i="178"/>
  <c r="S64" i="178"/>
  <c r="N65" i="178"/>
  <c r="O65" i="178"/>
  <c r="P65" i="178"/>
  <c r="Q65" i="178"/>
  <c r="R65" i="178"/>
  <c r="S65" i="178"/>
  <c r="N70" i="178"/>
  <c r="O70" i="178"/>
  <c r="P70" i="178"/>
  <c r="Q70" i="178"/>
  <c r="R70" i="178"/>
  <c r="S70" i="178"/>
  <c r="D8" i="178"/>
  <c r="S116" i="178" s="1"/>
  <c r="AC116" i="178" s="1"/>
  <c r="D7" i="178"/>
  <c r="R116" i="178" s="1"/>
  <c r="AB116" i="178" s="1"/>
  <c r="D6" i="178"/>
  <c r="Q116" i="178" s="1"/>
  <c r="AA116" i="178" s="1"/>
  <c r="P116" i="178"/>
  <c r="Z116" i="178" s="1"/>
  <c r="O116" i="178"/>
  <c r="Y116" i="178" s="1"/>
  <c r="N116" i="178"/>
  <c r="X116" i="178" s="1"/>
  <c r="D2" i="178"/>
  <c r="M116" i="178" s="1"/>
  <c r="W116" i="178" s="1"/>
  <c r="AT111" i="178"/>
  <c r="R42" i="21" s="1"/>
  <c r="AU111" i="178"/>
  <c r="S42" i="21" s="1"/>
  <c r="AV111" i="178"/>
  <c r="T42" i="21" s="1"/>
  <c r="AW111" i="178"/>
  <c r="U42" i="21" s="1"/>
  <c r="AM111" i="178"/>
  <c r="K42" i="21" s="1"/>
  <c r="AN111" i="178"/>
  <c r="L42" i="21" s="1"/>
  <c r="AO111" i="178"/>
  <c r="M42" i="21" s="1"/>
  <c r="AP111" i="178"/>
  <c r="N42" i="21" s="1"/>
  <c r="AQ111" i="178"/>
  <c r="O42" i="21" s="1"/>
  <c r="AR111" i="178"/>
  <c r="P42" i="21" s="1"/>
  <c r="AS111" i="178"/>
  <c r="Q42" i="21" s="1"/>
  <c r="AF111" i="178"/>
  <c r="D42" i="21" s="1"/>
  <c r="AG111" i="178"/>
  <c r="E42" i="21" s="1"/>
  <c r="AH111" i="178"/>
  <c r="F42" i="21" s="1"/>
  <c r="AI111" i="178"/>
  <c r="G42" i="21" s="1"/>
  <c r="AJ111" i="178"/>
  <c r="H42" i="21" s="1"/>
  <c r="AK111" i="178"/>
  <c r="I42" i="21" s="1"/>
  <c r="AL111" i="178"/>
  <c r="J42" i="21" s="1"/>
  <c r="CJ109" i="178"/>
  <c r="CK109" i="178"/>
  <c r="CL109" i="178"/>
  <c r="CM109" i="178"/>
  <c r="CN109" i="178"/>
  <c r="CO109" i="178"/>
  <c r="CP109" i="178"/>
  <c r="CC109" i="178"/>
  <c r="CD109" i="178"/>
  <c r="CE109" i="178"/>
  <c r="CF109" i="178"/>
  <c r="CG109" i="178"/>
  <c r="CH109" i="178"/>
  <c r="CI109" i="178"/>
  <c r="AF109" i="178"/>
  <c r="D11" i="21" s="1"/>
  <c r="F2" i="178"/>
  <c r="F8" i="178"/>
  <c r="F7" i="178"/>
  <c r="F6" i="178"/>
  <c r="F5" i="178"/>
  <c r="AC52" i="178"/>
  <c r="AC48" i="178"/>
  <c r="AC44" i="178"/>
  <c r="AC40" i="178"/>
  <c r="V12" i="178"/>
  <c r="Z11" i="178"/>
  <c r="Y11" i="178"/>
  <c r="P11" i="178"/>
  <c r="O11" i="178"/>
  <c r="N11" i="178"/>
  <c r="H10" i="178"/>
  <c r="J8" i="178"/>
  <c r="U5" i="178"/>
  <c r="U4" i="178"/>
  <c r="U3" i="178"/>
  <c r="U2" i="178"/>
  <c r="C15" i="171"/>
  <c r="P256" i="171"/>
  <c r="Q256" i="171"/>
  <c r="R256" i="171"/>
  <c r="Y256" i="171"/>
  <c r="Z256" i="171"/>
  <c r="AA256" i="171"/>
  <c r="AB256" i="171"/>
  <c r="A45" i="21"/>
  <c r="H5" i="171"/>
  <c r="H8" i="171"/>
  <c r="H6" i="171"/>
  <c r="H3" i="171"/>
  <c r="H7" i="171"/>
  <c r="P14" i="171"/>
  <c r="A222" i="171"/>
  <c r="A221" i="171"/>
  <c r="A220" i="171"/>
  <c r="A219" i="171"/>
  <c r="A218" i="171"/>
  <c r="A217" i="171"/>
  <c r="A216" i="171"/>
  <c r="A215" i="171"/>
  <c r="A214" i="171"/>
  <c r="A213" i="171"/>
  <c r="A212" i="171"/>
  <c r="A211" i="171"/>
  <c r="A210" i="171"/>
  <c r="A209" i="171"/>
  <c r="A208" i="171"/>
  <c r="A207" i="171"/>
  <c r="A206" i="171"/>
  <c r="A205" i="171"/>
  <c r="A204" i="171"/>
  <c r="A203" i="171"/>
  <c r="A202" i="171"/>
  <c r="A201" i="171"/>
  <c r="A200" i="171"/>
  <c r="A199" i="171"/>
  <c r="A198" i="171"/>
  <c r="A197" i="171"/>
  <c r="A196" i="171"/>
  <c r="A195" i="171"/>
  <c r="A194" i="171"/>
  <c r="A193" i="171"/>
  <c r="A192" i="171"/>
  <c r="A191" i="171"/>
  <c r="A190" i="171"/>
  <c r="A189" i="171"/>
  <c r="A188" i="171"/>
  <c r="A187" i="171"/>
  <c r="A186" i="171"/>
  <c r="A185" i="171"/>
  <c r="A184" i="171"/>
  <c r="A183" i="171"/>
  <c r="A182" i="171"/>
  <c r="A181" i="171"/>
  <c r="A180" i="171"/>
  <c r="A179" i="171"/>
  <c r="A178" i="171"/>
  <c r="A177" i="171"/>
  <c r="A176" i="171"/>
  <c r="A175" i="171"/>
  <c r="A174" i="171"/>
  <c r="A173" i="171"/>
  <c r="A172" i="171"/>
  <c r="A171" i="171"/>
  <c r="A170" i="171"/>
  <c r="A169" i="171"/>
  <c r="A168" i="171"/>
  <c r="A167" i="171"/>
  <c r="A166" i="171"/>
  <c r="A165" i="171"/>
  <c r="A164" i="171"/>
  <c r="A163" i="171"/>
  <c r="A162" i="171"/>
  <c r="A161" i="171"/>
  <c r="A160" i="171"/>
  <c r="A159" i="171"/>
  <c r="A158" i="171"/>
  <c r="A157" i="171"/>
  <c r="A156" i="171"/>
  <c r="A155" i="171"/>
  <c r="A154" i="171"/>
  <c r="A153" i="171"/>
  <c r="A152" i="171"/>
  <c r="A151" i="171"/>
  <c r="A150" i="171"/>
  <c r="A149" i="171"/>
  <c r="A148" i="171"/>
  <c r="A147" i="171"/>
  <c r="A146" i="171"/>
  <c r="A145" i="171"/>
  <c r="A144" i="171"/>
  <c r="A143" i="171"/>
  <c r="A142" i="171"/>
  <c r="A141" i="171"/>
  <c r="A140" i="171"/>
  <c r="A139" i="171"/>
  <c r="A138" i="171"/>
  <c r="A137" i="171"/>
  <c r="A136" i="171"/>
  <c r="A135" i="171"/>
  <c r="A134" i="171"/>
  <c r="A133" i="171"/>
  <c r="A132" i="171"/>
  <c r="A131" i="171"/>
  <c r="A130" i="171"/>
  <c r="A129" i="171"/>
  <c r="A128" i="171"/>
  <c r="A127" i="171"/>
  <c r="A126" i="171"/>
  <c r="A125" i="171"/>
  <c r="A124" i="171"/>
  <c r="A123" i="171"/>
  <c r="A122" i="171"/>
  <c r="A121" i="171"/>
  <c r="A120" i="171"/>
  <c r="A118" i="171"/>
  <c r="A117" i="171"/>
  <c r="A116" i="171"/>
  <c r="A115" i="171"/>
  <c r="A114" i="171"/>
  <c r="A113" i="171"/>
  <c r="A112" i="171"/>
  <c r="A111" i="171"/>
  <c r="A110" i="171"/>
  <c r="A109" i="171"/>
  <c r="A108" i="171"/>
  <c r="A107" i="171"/>
  <c r="A106" i="171"/>
  <c r="A105" i="171"/>
  <c r="A104" i="171"/>
  <c r="A103" i="171"/>
  <c r="A102" i="171"/>
  <c r="A101" i="171"/>
  <c r="A100" i="171"/>
  <c r="A99" i="171"/>
  <c r="A98" i="171"/>
  <c r="A97" i="171"/>
  <c r="A96" i="171"/>
  <c r="A95" i="171"/>
  <c r="A94" i="171"/>
  <c r="A93" i="171"/>
  <c r="A92" i="171"/>
  <c r="A91" i="171"/>
  <c r="A90" i="171"/>
  <c r="A89" i="171"/>
  <c r="A88" i="171"/>
  <c r="A87" i="171"/>
  <c r="A86" i="171"/>
  <c r="A85" i="171"/>
  <c r="A84" i="171"/>
  <c r="A83" i="171"/>
  <c r="A82" i="171"/>
  <c r="A81" i="171"/>
  <c r="A80" i="171"/>
  <c r="A79" i="171"/>
  <c r="A78" i="171"/>
  <c r="A77" i="171"/>
  <c r="A76" i="171"/>
  <c r="A75" i="171"/>
  <c r="A74" i="171"/>
  <c r="A73" i="171"/>
  <c r="A72" i="171"/>
  <c r="A71" i="171"/>
  <c r="A70" i="171"/>
  <c r="A69" i="171"/>
  <c r="A68" i="171"/>
  <c r="A67" i="171"/>
  <c r="A66" i="171"/>
  <c r="A65" i="171"/>
  <c r="A64" i="171"/>
  <c r="A63" i="171"/>
  <c r="A62" i="171"/>
  <c r="A61" i="171"/>
  <c r="A60" i="171"/>
  <c r="A59" i="171"/>
  <c r="A58" i="171"/>
  <c r="A57" i="171"/>
  <c r="A55" i="171"/>
  <c r="A54" i="171"/>
  <c r="A53" i="171"/>
  <c r="A52" i="171"/>
  <c r="A51" i="171"/>
  <c r="A50" i="171"/>
  <c r="A49" i="171"/>
  <c r="A48" i="171"/>
  <c r="A47" i="171"/>
  <c r="A46" i="171"/>
  <c r="A45" i="171"/>
  <c r="A44" i="171"/>
  <c r="A43" i="171"/>
  <c r="A42" i="171"/>
  <c r="A41" i="171"/>
  <c r="A40" i="171"/>
  <c r="A39" i="171"/>
  <c r="A38" i="171"/>
  <c r="A37" i="171"/>
  <c r="A36" i="171"/>
  <c r="A35" i="171"/>
  <c r="A34" i="171"/>
  <c r="A33" i="171"/>
  <c r="A32" i="171"/>
  <c r="A31" i="171"/>
  <c r="A30" i="171"/>
  <c r="A29" i="171"/>
  <c r="A28" i="171"/>
  <c r="A27" i="171"/>
  <c r="A26" i="171"/>
  <c r="A25" i="171"/>
  <c r="A24" i="171"/>
  <c r="A23" i="171"/>
  <c r="A22" i="171"/>
  <c r="A21" i="171"/>
  <c r="A20" i="171"/>
  <c r="A19" i="171"/>
  <c r="A18" i="171"/>
  <c r="A17" i="171"/>
  <c r="A16" i="171"/>
  <c r="A15" i="171"/>
  <c r="Z14" i="171"/>
  <c r="Y14" i="171"/>
  <c r="X14" i="171"/>
  <c r="R14" i="171"/>
  <c r="Q14" i="171"/>
  <c r="H13" i="171"/>
  <c r="F8" i="171"/>
  <c r="T14" i="171" s="1"/>
  <c r="AB14" i="171" s="1"/>
  <c r="F7" i="171"/>
  <c r="S14" i="171" s="1"/>
  <c r="AA14" i="171" s="1"/>
  <c r="AC6" i="171"/>
  <c r="AC5" i="171"/>
  <c r="AC4" i="171"/>
  <c r="AC3" i="171"/>
  <c r="F3" i="171"/>
  <c r="I8" i="171"/>
  <c r="S253" i="171"/>
  <c r="I7" i="171"/>
  <c r="A56" i="21"/>
  <c r="A57" i="21"/>
  <c r="A61" i="21"/>
  <c r="A42" i="21"/>
  <c r="A43" i="21"/>
  <c r="A63" i="21"/>
  <c r="B64" i="25"/>
  <c r="B65" i="25"/>
  <c r="B66" i="25"/>
  <c r="B67" i="25"/>
  <c r="B68" i="25"/>
  <c r="B69" i="25"/>
  <c r="B70" i="25"/>
  <c r="B71" i="25"/>
  <c r="B72" i="25"/>
  <c r="B73" i="25"/>
  <c r="B74" i="25"/>
  <c r="B75" i="25"/>
  <c r="B76" i="25"/>
  <c r="B77" i="25"/>
  <c r="B78" i="25"/>
  <c r="B79" i="25"/>
  <c r="B80" i="25"/>
  <c r="B81" i="25"/>
  <c r="B82" i="25"/>
  <c r="B83" i="25"/>
  <c r="B84" i="25"/>
  <c r="B85" i="25"/>
  <c r="B86" i="25"/>
  <c r="B87" i="25"/>
  <c r="B88" i="25"/>
  <c r="B89" i="25"/>
  <c r="B90" i="25"/>
  <c r="B91" i="25"/>
  <c r="B92" i="25"/>
  <c r="B93" i="25"/>
  <c r="B94" i="25"/>
  <c r="B95" i="25"/>
  <c r="B96" i="25"/>
  <c r="B97" i="25"/>
  <c r="B98" i="25"/>
  <c r="B99" i="25"/>
  <c r="B100" i="25"/>
  <c r="B101" i="25"/>
  <c r="B102" i="25"/>
  <c r="B103" i="25"/>
  <c r="B104" i="25"/>
  <c r="B105" i="25"/>
  <c r="B106" i="25"/>
  <c r="B107" i="25"/>
  <c r="B108" i="25"/>
  <c r="B109" i="25"/>
  <c r="B110" i="25"/>
  <c r="B111" i="25"/>
  <c r="B112" i="25"/>
  <c r="B113" i="25"/>
  <c r="B114" i="25"/>
  <c r="B115" i="25"/>
  <c r="B116" i="25"/>
  <c r="B117" i="25"/>
  <c r="B118" i="25"/>
  <c r="B119" i="25"/>
  <c r="B120" i="25"/>
  <c r="B121" i="25"/>
  <c r="B122" i="25"/>
  <c r="B123" i="25"/>
  <c r="B124" i="25"/>
  <c r="B125" i="25"/>
  <c r="B126" i="25"/>
  <c r="B127" i="25"/>
  <c r="B128" i="25"/>
  <c r="B129" i="25"/>
  <c r="B130" i="25"/>
  <c r="B131" i="25"/>
  <c r="B132" i="25"/>
  <c r="B133" i="25"/>
  <c r="B134" i="25"/>
  <c r="B135" i="25"/>
  <c r="B136" i="25"/>
  <c r="B137" i="25"/>
  <c r="B138" i="25"/>
  <c r="B139" i="25"/>
  <c r="B140" i="25"/>
  <c r="B141" i="25"/>
  <c r="B142" i="25"/>
  <c r="B143" i="25"/>
  <c r="B144" i="25"/>
  <c r="B145" i="25"/>
  <c r="B146" i="25"/>
  <c r="B147" i="25"/>
  <c r="B148" i="25"/>
  <c r="B149" i="25"/>
  <c r="B150" i="25"/>
  <c r="B151" i="25"/>
  <c r="B152" i="25"/>
  <c r="B153" i="25"/>
  <c r="B154" i="25"/>
  <c r="B155" i="25"/>
  <c r="B156" i="25"/>
  <c r="B157" i="25"/>
  <c r="B158" i="25"/>
  <c r="B159" i="25"/>
  <c r="B160" i="25"/>
  <c r="B161" i="25"/>
  <c r="B162" i="25"/>
  <c r="B163" i="25"/>
  <c r="B164" i="25"/>
  <c r="B165" i="25"/>
  <c r="B166" i="25"/>
  <c r="B167" i="25"/>
  <c r="B168" i="25"/>
  <c r="B169" i="25"/>
  <c r="B170" i="25"/>
  <c r="B171" i="25"/>
  <c r="B172" i="25"/>
  <c r="B173" i="25"/>
  <c r="B174" i="25"/>
  <c r="B175" i="25"/>
  <c r="B176" i="25"/>
  <c r="B177" i="25"/>
  <c r="B178" i="25"/>
  <c r="B179" i="25"/>
  <c r="B180" i="25"/>
  <c r="B181" i="25"/>
  <c r="AG272" i="171" l="1"/>
  <c r="AK272" i="171"/>
  <c r="AO272" i="171"/>
  <c r="AS272" i="171"/>
  <c r="AW272" i="171"/>
  <c r="BA272" i="171"/>
  <c r="BE272" i="171"/>
  <c r="AD30" i="21" s="1"/>
  <c r="BI272" i="171"/>
  <c r="AH30" i="21" s="1"/>
  <c r="BM272" i="171"/>
  <c r="AL30" i="21" s="1"/>
  <c r="BQ272" i="171"/>
  <c r="BU272" i="171"/>
  <c r="BY272" i="171"/>
  <c r="CC272" i="171"/>
  <c r="CG272" i="171"/>
  <c r="CK272" i="171"/>
  <c r="CO272" i="171"/>
  <c r="AH273" i="171"/>
  <c r="AL273" i="171"/>
  <c r="AP273" i="171"/>
  <c r="AT273" i="171"/>
  <c r="AX273" i="171"/>
  <c r="BB273" i="171"/>
  <c r="AA31" i="21" s="1"/>
  <c r="BF273" i="171"/>
  <c r="AE31" i="21" s="1"/>
  <c r="BJ273" i="171"/>
  <c r="AI31" i="21" s="1"/>
  <c r="BN273" i="171"/>
  <c r="AM31" i="21" s="1"/>
  <c r="BR273" i="171"/>
  <c r="BV273" i="171"/>
  <c r="BZ273" i="171"/>
  <c r="CD273" i="171"/>
  <c r="CH273" i="171"/>
  <c r="CL273" i="171"/>
  <c r="AH272" i="171"/>
  <c r="AX272" i="171"/>
  <c r="BJ272" i="171"/>
  <c r="AI30" i="21" s="1"/>
  <c r="BV272" i="171"/>
  <c r="CH272" i="171"/>
  <c r="AM273" i="171"/>
  <c r="AY273" i="171"/>
  <c r="BK273" i="171"/>
  <c r="AJ31" i="21" s="1"/>
  <c r="BW273" i="171"/>
  <c r="CI273" i="171"/>
  <c r="AE272" i="171"/>
  <c r="AI272" i="171"/>
  <c r="AM272" i="171"/>
  <c r="AQ272" i="171"/>
  <c r="AU272" i="171"/>
  <c r="AY272" i="171"/>
  <c r="BC272" i="171"/>
  <c r="AB30" i="21" s="1"/>
  <c r="BG272" i="171"/>
  <c r="AF30" i="21" s="1"/>
  <c r="BK272" i="171"/>
  <c r="AJ30" i="21" s="1"/>
  <c r="BO272" i="171"/>
  <c r="AN30" i="21" s="1"/>
  <c r="BS272" i="171"/>
  <c r="BW272" i="171"/>
  <c r="CA272" i="171"/>
  <c r="CE272" i="171"/>
  <c r="CI272" i="171"/>
  <c r="CM272" i="171"/>
  <c r="AF273" i="171"/>
  <c r="AJ273" i="171"/>
  <c r="AN273" i="171"/>
  <c r="AR273" i="171"/>
  <c r="AV273" i="171"/>
  <c r="AZ273" i="171"/>
  <c r="BD273" i="171"/>
  <c r="AC31" i="21" s="1"/>
  <c r="BH273" i="171"/>
  <c r="AG31" i="21" s="1"/>
  <c r="BL273" i="171"/>
  <c r="AK31" i="21" s="1"/>
  <c r="BP273" i="171"/>
  <c r="BT273" i="171"/>
  <c r="BX273" i="171"/>
  <c r="CB273" i="171"/>
  <c r="CF273" i="171"/>
  <c r="CJ273" i="171"/>
  <c r="CN273" i="171"/>
  <c r="AP272" i="171"/>
  <c r="AT272" i="171"/>
  <c r="BF272" i="171"/>
  <c r="AE30" i="21" s="1"/>
  <c r="BR272" i="171"/>
  <c r="CD272" i="171"/>
  <c r="AE273" i="171"/>
  <c r="AQ273" i="171"/>
  <c r="BC273" i="171"/>
  <c r="AB31" i="21" s="1"/>
  <c r="BO273" i="171"/>
  <c r="AN31" i="21" s="1"/>
  <c r="CA273" i="171"/>
  <c r="CM273" i="171"/>
  <c r="AF272" i="171"/>
  <c r="AJ272" i="171"/>
  <c r="AN272" i="171"/>
  <c r="AR272" i="171"/>
  <c r="AV272" i="171"/>
  <c r="AZ272" i="171"/>
  <c r="BD272" i="171"/>
  <c r="AC30" i="21" s="1"/>
  <c r="BH272" i="171"/>
  <c r="AG30" i="21" s="1"/>
  <c r="BL272" i="171"/>
  <c r="AK30" i="21" s="1"/>
  <c r="BP272" i="171"/>
  <c r="BT272" i="171"/>
  <c r="BX272" i="171"/>
  <c r="CB272" i="171"/>
  <c r="CF272" i="171"/>
  <c r="CJ272" i="171"/>
  <c r="CN272" i="171"/>
  <c r="AG273" i="171"/>
  <c r="AK273" i="171"/>
  <c r="AO273" i="171"/>
  <c r="AS273" i="171"/>
  <c r="AW273" i="171"/>
  <c r="BA273" i="171"/>
  <c r="BE273" i="171"/>
  <c r="AD31" i="21" s="1"/>
  <c r="BI273" i="171"/>
  <c r="AH31" i="21" s="1"/>
  <c r="BM273" i="171"/>
  <c r="AL31" i="21" s="1"/>
  <c r="BQ273" i="171"/>
  <c r="BU273" i="171"/>
  <c r="BY273" i="171"/>
  <c r="CC273" i="171"/>
  <c r="CG273" i="171"/>
  <c r="CK273" i="171"/>
  <c r="CO273" i="171"/>
  <c r="AL272" i="171"/>
  <c r="BB272" i="171"/>
  <c r="AA30" i="21" s="1"/>
  <c r="BN272" i="171"/>
  <c r="AM30" i="21" s="1"/>
  <c r="BZ272" i="171"/>
  <c r="CL272" i="171"/>
  <c r="AI273" i="171"/>
  <c r="AU273" i="171"/>
  <c r="BG273" i="171"/>
  <c r="AF31" i="21" s="1"/>
  <c r="BS273" i="171"/>
  <c r="CE273" i="171"/>
  <c r="W242" i="171"/>
  <c r="W244" i="171"/>
  <c r="W240" i="171"/>
  <c r="W243" i="171"/>
  <c r="W231" i="171"/>
  <c r="W249" i="171"/>
  <c r="W235" i="171"/>
  <c r="W239" i="171"/>
  <c r="W247" i="171"/>
  <c r="W238" i="171"/>
  <c r="W237" i="171"/>
  <c r="W233" i="171"/>
  <c r="W241" i="171"/>
  <c r="W245" i="171"/>
  <c r="W229" i="171"/>
  <c r="W248" i="171"/>
  <c r="W227" i="171"/>
  <c r="W234" i="171"/>
  <c r="W246" i="171"/>
  <c r="W230" i="171"/>
  <c r="W236" i="171"/>
  <c r="W232" i="171"/>
  <c r="W228" i="171"/>
  <c r="Z229" i="171"/>
  <c r="Z237" i="171"/>
  <c r="Z238" i="171"/>
  <c r="Z249" i="171"/>
  <c r="Z241" i="171"/>
  <c r="Z245" i="171"/>
  <c r="Z242" i="171"/>
  <c r="Z240" i="171"/>
  <c r="Z239" i="171"/>
  <c r="Z235" i="171"/>
  <c r="Z233" i="171"/>
  <c r="Z243" i="171"/>
  <c r="Z247" i="171"/>
  <c r="Z231" i="171"/>
  <c r="Z244" i="171"/>
  <c r="Z248" i="171"/>
  <c r="Z227" i="171"/>
  <c r="Z230" i="171"/>
  <c r="Z236" i="171"/>
  <c r="Z246" i="171"/>
  <c r="Z232" i="171"/>
  <c r="Z228" i="171"/>
  <c r="Z234" i="171"/>
  <c r="AB245" i="171"/>
  <c r="AB242" i="171"/>
  <c r="AB241" i="171"/>
  <c r="AB229" i="171"/>
  <c r="AB238" i="171"/>
  <c r="AB247" i="171"/>
  <c r="AB240" i="171"/>
  <c r="AB244" i="171"/>
  <c r="AB249" i="171"/>
  <c r="AB235" i="171"/>
  <c r="AB237" i="171"/>
  <c r="AB233" i="171"/>
  <c r="AB239" i="171"/>
  <c r="AB243" i="171"/>
  <c r="AB231" i="171"/>
  <c r="AB228" i="171"/>
  <c r="AB246" i="171"/>
  <c r="AB227" i="171"/>
  <c r="AB230" i="171"/>
  <c r="AB236" i="171"/>
  <c r="AB232" i="171"/>
  <c r="AB248" i="171"/>
  <c r="AB234" i="171"/>
  <c r="AA231" i="171"/>
  <c r="AA249" i="171"/>
  <c r="AA233" i="171"/>
  <c r="AA243" i="171"/>
  <c r="AA241" i="171"/>
  <c r="AA238" i="171"/>
  <c r="AA247" i="171"/>
  <c r="AA245" i="171"/>
  <c r="AA237" i="171"/>
  <c r="AA235" i="171"/>
  <c r="AA242" i="171"/>
  <c r="AA244" i="171"/>
  <c r="AA240" i="171"/>
  <c r="AA239" i="171"/>
  <c r="AA229" i="171"/>
  <c r="AA248" i="171"/>
  <c r="AA227" i="171"/>
  <c r="AA228" i="171"/>
  <c r="AA234" i="171"/>
  <c r="AA232" i="171"/>
  <c r="AA246" i="171"/>
  <c r="AA230" i="171"/>
  <c r="AA236" i="171"/>
  <c r="Y247" i="171"/>
  <c r="Y239" i="171"/>
  <c r="Y243" i="171"/>
  <c r="Y238" i="171"/>
  <c r="Y229" i="171"/>
  <c r="Y245" i="171"/>
  <c r="Y240" i="171"/>
  <c r="Y244" i="171"/>
  <c r="Y241" i="171"/>
  <c r="Y235" i="171"/>
  <c r="Y231" i="171"/>
  <c r="Y242" i="171"/>
  <c r="Y249" i="171"/>
  <c r="Y237" i="171"/>
  <c r="Y233" i="171"/>
  <c r="Y248" i="171"/>
  <c r="Y246" i="171"/>
  <c r="Y230" i="171"/>
  <c r="Y236" i="171"/>
  <c r="Y228" i="171"/>
  <c r="Y232" i="171"/>
  <c r="Y227" i="171"/>
  <c r="Y234" i="171"/>
  <c r="AA70" i="178"/>
  <c r="AA63" i="178"/>
  <c r="AA67" i="178"/>
  <c r="AA66" i="178"/>
  <c r="AA65" i="178"/>
  <c r="AA64" i="178"/>
  <c r="AA61" i="178"/>
  <c r="AA62" i="178"/>
  <c r="AE80" i="183"/>
  <c r="AE69" i="183"/>
  <c r="AE83" i="183"/>
  <c r="AE81" i="183"/>
  <c r="AE78" i="183"/>
  <c r="AE74" i="183"/>
  <c r="AE76" i="183"/>
  <c r="AE82" i="183"/>
  <c r="AE84" i="183"/>
  <c r="AE71" i="183"/>
  <c r="AE72" i="183"/>
  <c r="AE73" i="183"/>
  <c r="AE77" i="183"/>
  <c r="AE68" i="183"/>
  <c r="AE70" i="183"/>
  <c r="AE67" i="183"/>
  <c r="AE85" i="183"/>
  <c r="AE79" i="183"/>
  <c r="AE75" i="183"/>
  <c r="AD74" i="183"/>
  <c r="AD80" i="183"/>
  <c r="AD68" i="183"/>
  <c r="AD71" i="183"/>
  <c r="AD73" i="183"/>
  <c r="AD76" i="183"/>
  <c r="AD79" i="183"/>
  <c r="AD77" i="183"/>
  <c r="AD84" i="183"/>
  <c r="AD78" i="183"/>
  <c r="AD75" i="183"/>
  <c r="AD67" i="183"/>
  <c r="AD72" i="183"/>
  <c r="AD82" i="183"/>
  <c r="AD69" i="183"/>
  <c r="AD83" i="183"/>
  <c r="AD81" i="183"/>
  <c r="AD85" i="183"/>
  <c r="AD70" i="183"/>
  <c r="AB65" i="178"/>
  <c r="AB61" i="178"/>
  <c r="AB64" i="178"/>
  <c r="AB70" i="178"/>
  <c r="AB67" i="178"/>
  <c r="AB62" i="178"/>
  <c r="AB66" i="178"/>
  <c r="AB63" i="178"/>
  <c r="AB79" i="183"/>
  <c r="AB77" i="183"/>
  <c r="AB70" i="183"/>
  <c r="AB81" i="183"/>
  <c r="AB67" i="183"/>
  <c r="AB75" i="183"/>
  <c r="AB80" i="183"/>
  <c r="AB68" i="183"/>
  <c r="AB69" i="183"/>
  <c r="AB85" i="183"/>
  <c r="AB83" i="183"/>
  <c r="AB78" i="183"/>
  <c r="AB74" i="183"/>
  <c r="AB71" i="183"/>
  <c r="AB76" i="183"/>
  <c r="AB73" i="183"/>
  <c r="AB82" i="183"/>
  <c r="AB84" i="183"/>
  <c r="AB72" i="183"/>
  <c r="Z67" i="178"/>
  <c r="Z61" i="178"/>
  <c r="Z66" i="178"/>
  <c r="Z65" i="178"/>
  <c r="Z70" i="178"/>
  <c r="Z62" i="178"/>
  <c r="Z64" i="178"/>
  <c r="Z63" i="178"/>
  <c r="Y66" i="178"/>
  <c r="Y65" i="178"/>
  <c r="Y70" i="178"/>
  <c r="Y62" i="178"/>
  <c r="Y63" i="178"/>
  <c r="Y67" i="178"/>
  <c r="Y61" i="178"/>
  <c r="Y64" i="178"/>
  <c r="AC67" i="178"/>
  <c r="AC61" i="178"/>
  <c r="AC62" i="178"/>
  <c r="AC70" i="178"/>
  <c r="AC64" i="178"/>
  <c r="AC65" i="178"/>
  <c r="AC66" i="178"/>
  <c r="AC63" i="178"/>
  <c r="AC69" i="183"/>
  <c r="AC82" i="183"/>
  <c r="AC84" i="183"/>
  <c r="AC72" i="183"/>
  <c r="AC81" i="183"/>
  <c r="AC70" i="183"/>
  <c r="AC80" i="183"/>
  <c r="AC68" i="183"/>
  <c r="AC71" i="183"/>
  <c r="AC73" i="183"/>
  <c r="AC74" i="183"/>
  <c r="AC67" i="183"/>
  <c r="AC83" i="183"/>
  <c r="AC85" i="183"/>
  <c r="AC79" i="183"/>
  <c r="AC78" i="183"/>
  <c r="AC77" i="183"/>
  <c r="AC75" i="183"/>
  <c r="AC76" i="183"/>
  <c r="W74" i="178"/>
  <c r="AD74" i="178" s="1"/>
  <c r="W72" i="178"/>
  <c r="AD72" i="178" s="1"/>
  <c r="W75" i="178"/>
  <c r="AD75" i="178" s="1"/>
  <c r="W62" i="178"/>
  <c r="W77" i="178"/>
  <c r="AD77" i="178" s="1"/>
  <c r="W69" i="178"/>
  <c r="AD69" i="178" s="1"/>
  <c r="W71" i="178"/>
  <c r="AD71" i="178" s="1"/>
  <c r="W73" i="178"/>
  <c r="AD73" i="178" s="1"/>
  <c r="W70" i="178"/>
  <c r="W64" i="178"/>
  <c r="W67" i="178"/>
  <c r="W65" i="178"/>
  <c r="W68" i="178"/>
  <c r="AD68" i="178" s="1"/>
  <c r="W63" i="178"/>
  <c r="W76" i="178"/>
  <c r="AD76" i="178" s="1"/>
  <c r="W66" i="178"/>
  <c r="W61" i="178"/>
  <c r="W11" i="178"/>
  <c r="AA204" i="184"/>
  <c r="AA193" i="184"/>
  <c r="AA179" i="184"/>
  <c r="AA38" i="184"/>
  <c r="AA60" i="184"/>
  <c r="AA122" i="184"/>
  <c r="AA118" i="184"/>
  <c r="AA76" i="184"/>
  <c r="AA100" i="184"/>
  <c r="AA59" i="184"/>
  <c r="AA23" i="184"/>
  <c r="AA34" i="184"/>
  <c r="AA94" i="184"/>
  <c r="AA80" i="184"/>
  <c r="AA27" i="184"/>
  <c r="AA106" i="184"/>
  <c r="AA90" i="184"/>
  <c r="AA99" i="184"/>
  <c r="AA41" i="184"/>
  <c r="AA123" i="184"/>
  <c r="AA69" i="184"/>
  <c r="AA30" i="184"/>
  <c r="AA55" i="184"/>
  <c r="AA77" i="184"/>
  <c r="AA79" i="184"/>
  <c r="AA64" i="184"/>
  <c r="AA17" i="184"/>
  <c r="AA33" i="184"/>
  <c r="AA36" i="184"/>
  <c r="AA56" i="184"/>
  <c r="AA48" i="184"/>
  <c r="AA57" i="184"/>
  <c r="AA111" i="184"/>
  <c r="AA113" i="184"/>
  <c r="AA61" i="184"/>
  <c r="AA37" i="184"/>
  <c r="AA65" i="184"/>
  <c r="AA29" i="184"/>
  <c r="AA26" i="184"/>
  <c r="AA53" i="184"/>
  <c r="AA54" i="184"/>
  <c r="AA78" i="184"/>
  <c r="AA52" i="184"/>
  <c r="AA72" i="184"/>
  <c r="AA42" i="184"/>
  <c r="AA88" i="184"/>
  <c r="AA62" i="184"/>
  <c r="AA104" i="184"/>
  <c r="AA74" i="184"/>
  <c r="AA84" i="184"/>
  <c r="AA124" i="184"/>
  <c r="AA44" i="184"/>
  <c r="AA97" i="184"/>
  <c r="AA117" i="184"/>
  <c r="AA83" i="184"/>
  <c r="AA81" i="184"/>
  <c r="AA107" i="184"/>
  <c r="AA91" i="184"/>
  <c r="AA75" i="184"/>
  <c r="AA115" i="184"/>
  <c r="AA121" i="184"/>
  <c r="AA85" i="184"/>
  <c r="AA58" i="184"/>
  <c r="AA70" i="184"/>
  <c r="AA116" i="184"/>
  <c r="AA98" i="184"/>
  <c r="AA68" i="184"/>
  <c r="AA102" i="184"/>
  <c r="AA110" i="184"/>
  <c r="AA108" i="184"/>
  <c r="AA120" i="184"/>
  <c r="AA46" i="184"/>
  <c r="AA32" i="184"/>
  <c r="AA112" i="184"/>
  <c r="AA114" i="184"/>
  <c r="AA49" i="184"/>
  <c r="AA73" i="184"/>
  <c r="AA93" i="184"/>
  <c r="AA105" i="184"/>
  <c r="AA67" i="184"/>
  <c r="AA109" i="184"/>
  <c r="AA71" i="184"/>
  <c r="AA31" i="184"/>
  <c r="AA47" i="184"/>
  <c r="AA87" i="184"/>
  <c r="AA35" i="184"/>
  <c r="AA103" i="184"/>
  <c r="AA101" i="184"/>
  <c r="AA95" i="184"/>
  <c r="AA39" i="184"/>
  <c r="AA82" i="184"/>
  <c r="AA50" i="184"/>
  <c r="AA86" i="184"/>
  <c r="AA96" i="184"/>
  <c r="AA66" i="184"/>
  <c r="AA40" i="184"/>
  <c r="AA92" i="184"/>
  <c r="AA125" i="184"/>
  <c r="AA43" i="184"/>
  <c r="AA51" i="184"/>
  <c r="AA89" i="184"/>
  <c r="AA63" i="184"/>
  <c r="AA119" i="184"/>
  <c r="AA45" i="184"/>
  <c r="AA21" i="184"/>
  <c r="AA25" i="184"/>
  <c r="AA20" i="184"/>
  <c r="AA19" i="184"/>
  <c r="AA22" i="184"/>
  <c r="AA18" i="184"/>
  <c r="AA24" i="184"/>
  <c r="AA28" i="184"/>
  <c r="T65" i="178"/>
  <c r="J65" i="178" s="1"/>
  <c r="T63" i="178"/>
  <c r="J63" i="178" s="1"/>
  <c r="T61" i="178"/>
  <c r="J61" i="178" s="1"/>
  <c r="T70" i="178"/>
  <c r="T64" i="178"/>
  <c r="J64" i="178" s="1"/>
  <c r="T62" i="178"/>
  <c r="J62" i="178" s="1"/>
  <c r="U14" i="179"/>
  <c r="AE38" i="179"/>
  <c r="F14" i="21" s="1"/>
  <c r="AI38" i="179"/>
  <c r="J14" i="21" s="1"/>
  <c r="AM38" i="179"/>
  <c r="N14" i="21" s="1"/>
  <c r="AC39" i="179"/>
  <c r="D15" i="21" s="1"/>
  <c r="AG39" i="179"/>
  <c r="H15" i="21" s="1"/>
  <c r="AK39" i="179"/>
  <c r="L15" i="21" s="1"/>
  <c r="AO39" i="179"/>
  <c r="P15" i="21" s="1"/>
  <c r="AE40" i="179"/>
  <c r="F16" i="21" s="1"/>
  <c r="AI40" i="179"/>
  <c r="J16" i="21" s="1"/>
  <c r="AM40" i="179"/>
  <c r="N16" i="21" s="1"/>
  <c r="AD37" i="179"/>
  <c r="E13" i="21" s="1"/>
  <c r="AH37" i="179"/>
  <c r="I13" i="21" s="1"/>
  <c r="AL37" i="179"/>
  <c r="M13" i="21" s="1"/>
  <c r="AP37" i="179"/>
  <c r="Q13" i="21" s="1"/>
  <c r="AS37" i="179"/>
  <c r="T13" i="21" s="1"/>
  <c r="AW37" i="179"/>
  <c r="X13" i="21" s="1"/>
  <c r="BA37" i="179"/>
  <c r="BE37" i="179"/>
  <c r="BI37" i="179"/>
  <c r="BM37" i="179"/>
  <c r="BQ37" i="179"/>
  <c r="BU37" i="179"/>
  <c r="BY37" i="179"/>
  <c r="CC37" i="179"/>
  <c r="CG37" i="179"/>
  <c r="CK37" i="179"/>
  <c r="AD38" i="179"/>
  <c r="E14" i="21" s="1"/>
  <c r="AF39" i="179"/>
  <c r="G15" i="21" s="1"/>
  <c r="AD40" i="179"/>
  <c r="E16" i="21" s="1"/>
  <c r="AL40" i="179"/>
  <c r="M16" i="21" s="1"/>
  <c r="AK37" i="179"/>
  <c r="L13" i="21" s="1"/>
  <c r="AV37" i="179"/>
  <c r="W13" i="21" s="1"/>
  <c r="BH37" i="179"/>
  <c r="BT37" i="179"/>
  <c r="CF37" i="179"/>
  <c r="AF38" i="179"/>
  <c r="G14" i="21" s="1"/>
  <c r="AJ38" i="179"/>
  <c r="K14" i="21" s="1"/>
  <c r="AN38" i="179"/>
  <c r="O14" i="21" s="1"/>
  <c r="AD39" i="179"/>
  <c r="E15" i="21" s="1"/>
  <c r="AH39" i="179"/>
  <c r="I15" i="21" s="1"/>
  <c r="AL39" i="179"/>
  <c r="M15" i="21" s="1"/>
  <c r="AP39" i="179"/>
  <c r="Q15" i="21" s="1"/>
  <c r="AF40" i="179"/>
  <c r="G16" i="21" s="1"/>
  <c r="AJ40" i="179"/>
  <c r="K16" i="21" s="1"/>
  <c r="AN40" i="179"/>
  <c r="O16" i="21" s="1"/>
  <c r="AE37" i="179"/>
  <c r="F13" i="21" s="1"/>
  <c r="AI37" i="179"/>
  <c r="J13" i="21" s="1"/>
  <c r="AM37" i="179"/>
  <c r="N13" i="21" s="1"/>
  <c r="AC37" i="179"/>
  <c r="D13" i="21" s="1"/>
  <c r="AT37" i="179"/>
  <c r="U13" i="21" s="1"/>
  <c r="AX37" i="179"/>
  <c r="Y13" i="21" s="1"/>
  <c r="BB37" i="179"/>
  <c r="BF37" i="179"/>
  <c r="BJ37" i="179"/>
  <c r="BN37" i="179"/>
  <c r="BR37" i="179"/>
  <c r="BV37" i="179"/>
  <c r="BZ37" i="179"/>
  <c r="CD37" i="179"/>
  <c r="CH37" i="179"/>
  <c r="CL37" i="179"/>
  <c r="AH38" i="179"/>
  <c r="I14" i="21" s="1"/>
  <c r="AP38" i="179"/>
  <c r="Q14" i="21" s="1"/>
  <c r="AJ39" i="179"/>
  <c r="K15" i="21" s="1"/>
  <c r="AH40" i="179"/>
  <c r="I16" i="21" s="1"/>
  <c r="AG37" i="179"/>
  <c r="H13" i="21" s="1"/>
  <c r="AO37" i="179"/>
  <c r="P13" i="21" s="1"/>
  <c r="AZ37" i="179"/>
  <c r="BP37" i="179"/>
  <c r="CB37" i="179"/>
  <c r="AC38" i="179"/>
  <c r="D14" i="21" s="1"/>
  <c r="AG38" i="179"/>
  <c r="H14" i="21" s="1"/>
  <c r="AK38" i="179"/>
  <c r="L14" i="21" s="1"/>
  <c r="AO38" i="179"/>
  <c r="P14" i="21" s="1"/>
  <c r="AE39" i="179"/>
  <c r="F15" i="21" s="1"/>
  <c r="AI39" i="179"/>
  <c r="J15" i="21" s="1"/>
  <c r="AM39" i="179"/>
  <c r="N15" i="21" s="1"/>
  <c r="AC40" i="179"/>
  <c r="D16" i="21" s="1"/>
  <c r="AG40" i="179"/>
  <c r="H16" i="21" s="1"/>
  <c r="AK40" i="179"/>
  <c r="L16" i="21" s="1"/>
  <c r="AO40" i="179"/>
  <c r="P16" i="21" s="1"/>
  <c r="AF37" i="179"/>
  <c r="G13" i="21" s="1"/>
  <c r="AJ37" i="179"/>
  <c r="K13" i="21" s="1"/>
  <c r="AN37" i="179"/>
  <c r="O13" i="21" s="1"/>
  <c r="AQ37" i="179"/>
  <c r="R13" i="21" s="1"/>
  <c r="AU37" i="179"/>
  <c r="V13" i="21" s="1"/>
  <c r="AY37" i="179"/>
  <c r="Z13" i="21" s="1"/>
  <c r="BC37" i="179"/>
  <c r="BG37" i="179"/>
  <c r="BK37" i="179"/>
  <c r="BO37" i="179"/>
  <c r="BS37" i="179"/>
  <c r="BW37" i="179"/>
  <c r="CA37" i="179"/>
  <c r="CE37" i="179"/>
  <c r="CI37" i="179"/>
  <c r="CM37" i="179"/>
  <c r="AL38" i="179"/>
  <c r="M14" i="21" s="1"/>
  <c r="AN39" i="179"/>
  <c r="O15" i="21" s="1"/>
  <c r="AP40" i="179"/>
  <c r="Q16" i="21" s="1"/>
  <c r="AR37" i="179"/>
  <c r="S13" i="21" s="1"/>
  <c r="BD37" i="179"/>
  <c r="BL37" i="179"/>
  <c r="BX37" i="179"/>
  <c r="CJ37" i="179"/>
  <c r="Y56" i="178"/>
  <c r="O11" i="183"/>
  <c r="S11" i="183"/>
  <c r="AC18" i="178"/>
  <c r="AC22" i="178"/>
  <c r="AC26" i="178"/>
  <c r="AC30" i="178"/>
  <c r="AC34" i="178"/>
  <c r="AC38" i="178"/>
  <c r="M14" i="179"/>
  <c r="Q14" i="179"/>
  <c r="Y14" i="179" s="1"/>
  <c r="U11" i="183"/>
  <c r="AC14" i="178"/>
  <c r="Z39" i="178"/>
  <c r="O117" i="178"/>
  <c r="Z223" i="171"/>
  <c r="Z224" i="171"/>
  <c r="Z226" i="171"/>
  <c r="Z225" i="171"/>
  <c r="Z15" i="171"/>
  <c r="Y16" i="179"/>
  <c r="Y20" i="179"/>
  <c r="Y23" i="179"/>
  <c r="AB225" i="171"/>
  <c r="AB223" i="171"/>
  <c r="AB15" i="171"/>
  <c r="AB226" i="171"/>
  <c r="AB224" i="171"/>
  <c r="R11" i="178"/>
  <c r="S117" i="178"/>
  <c r="Y15" i="179"/>
  <c r="Y19" i="179"/>
  <c r="Y22" i="179"/>
  <c r="AB11" i="178"/>
  <c r="AA59" i="178"/>
  <c r="AA15" i="171"/>
  <c r="AA226" i="171"/>
  <c r="AA224" i="171"/>
  <c r="AA223" i="171"/>
  <c r="AA225" i="171"/>
  <c r="Y224" i="171"/>
  <c r="Y223" i="171"/>
  <c r="Y225" i="171"/>
  <c r="Y15" i="171"/>
  <c r="Y226" i="171"/>
  <c r="AA60" i="178"/>
  <c r="Y18" i="179"/>
  <c r="Z27" i="179"/>
  <c r="J36" i="183"/>
  <c r="AA55" i="178"/>
  <c r="W14" i="171"/>
  <c r="AH261" i="171"/>
  <c r="AL261" i="171"/>
  <c r="AP261" i="171"/>
  <c r="AT261" i="171"/>
  <c r="AX261" i="171"/>
  <c r="BB261" i="171"/>
  <c r="AA19" i="21" s="1"/>
  <c r="BF261" i="171"/>
  <c r="AE19" i="21" s="1"/>
  <c r="BJ261" i="171"/>
  <c r="AI19" i="21" s="1"/>
  <c r="BN261" i="171"/>
  <c r="AM19" i="21" s="1"/>
  <c r="BR261" i="171"/>
  <c r="AQ19" i="21" s="1"/>
  <c r="BV261" i="171"/>
  <c r="BZ261" i="171"/>
  <c r="CD261" i="171"/>
  <c r="CH261" i="171"/>
  <c r="CL261" i="171"/>
  <c r="AE262" i="171"/>
  <c r="AI262" i="171"/>
  <c r="AM262" i="171"/>
  <c r="AQ262" i="171"/>
  <c r="AU262" i="171"/>
  <c r="AY262" i="171"/>
  <c r="BC262" i="171"/>
  <c r="AB20" i="21" s="1"/>
  <c r="BG262" i="171"/>
  <c r="AF20" i="21" s="1"/>
  <c r="BK262" i="171"/>
  <c r="AJ20" i="21" s="1"/>
  <c r="BO262" i="171"/>
  <c r="AN20" i="21" s="1"/>
  <c r="BS262" i="171"/>
  <c r="BW262" i="171"/>
  <c r="CA262" i="171"/>
  <c r="CE262" i="171"/>
  <c r="CI262" i="171"/>
  <c r="CM262" i="171"/>
  <c r="AF263" i="171"/>
  <c r="AJ263" i="171"/>
  <c r="AN263" i="171"/>
  <c r="AR263" i="171"/>
  <c r="AV263" i="171"/>
  <c r="AZ263" i="171"/>
  <c r="BD263" i="171"/>
  <c r="AC21" i="21" s="1"/>
  <c r="BH263" i="171"/>
  <c r="AG21" i="21" s="1"/>
  <c r="BL263" i="171"/>
  <c r="AK21" i="21" s="1"/>
  <c r="BP263" i="171"/>
  <c r="AO21" i="21" s="1"/>
  <c r="BT263" i="171"/>
  <c r="BX263" i="171"/>
  <c r="CB263" i="171"/>
  <c r="CF263" i="171"/>
  <c r="CJ263" i="171"/>
  <c r="CN263" i="171"/>
  <c r="AG264" i="171"/>
  <c r="AK264" i="171"/>
  <c r="AO264" i="171"/>
  <c r="AS264" i="171"/>
  <c r="AW264" i="171"/>
  <c r="BA264" i="171"/>
  <c r="BE264" i="171"/>
  <c r="AD22" i="21" s="1"/>
  <c r="BI264" i="171"/>
  <c r="AH22" i="21" s="1"/>
  <c r="BM264" i="171"/>
  <c r="AL22" i="21" s="1"/>
  <c r="BQ264" i="171"/>
  <c r="AP22" i="21" s="1"/>
  <c r="BU264" i="171"/>
  <c r="BY264" i="171"/>
  <c r="CC264" i="171"/>
  <c r="CG264" i="171"/>
  <c r="CK264" i="171"/>
  <c r="CO264" i="171"/>
  <c r="AH265" i="171"/>
  <c r="AL265" i="171"/>
  <c r="AP265" i="171"/>
  <c r="AT265" i="171"/>
  <c r="AX265" i="171"/>
  <c r="BB265" i="171"/>
  <c r="AA23" i="21" s="1"/>
  <c r="BF265" i="171"/>
  <c r="AE23" i="21" s="1"/>
  <c r="BJ265" i="171"/>
  <c r="AI23" i="21" s="1"/>
  <c r="BN265" i="171"/>
  <c r="AM23" i="21" s="1"/>
  <c r="BR265" i="171"/>
  <c r="AQ23" i="21" s="1"/>
  <c r="BV265" i="171"/>
  <c r="BZ265" i="171"/>
  <c r="CD265" i="171"/>
  <c r="CH265" i="171"/>
  <c r="CL265" i="171"/>
  <c r="AE266" i="171"/>
  <c r="AI266" i="171"/>
  <c r="AM266" i="171"/>
  <c r="AQ266" i="171"/>
  <c r="AU266" i="171"/>
  <c r="AY266" i="171"/>
  <c r="BC266" i="171"/>
  <c r="AB24" i="21" s="1"/>
  <c r="BG266" i="171"/>
  <c r="AF24" i="21" s="1"/>
  <c r="BK266" i="171"/>
  <c r="AJ24" i="21" s="1"/>
  <c r="BO266" i="171"/>
  <c r="AN24" i="21" s="1"/>
  <c r="BS266" i="171"/>
  <c r="BW266" i="171"/>
  <c r="CA266" i="171"/>
  <c r="CE266" i="171"/>
  <c r="CI266" i="171"/>
  <c r="CM266" i="171"/>
  <c r="AF267" i="171"/>
  <c r="AJ267" i="171"/>
  <c r="AN267" i="171"/>
  <c r="AR267" i="171"/>
  <c r="AV267" i="171"/>
  <c r="AZ267" i="171"/>
  <c r="BD267" i="171"/>
  <c r="AC25" i="21" s="1"/>
  <c r="BH267" i="171"/>
  <c r="AG25" i="21" s="1"/>
  <c r="BL267" i="171"/>
  <c r="AK25" i="21" s="1"/>
  <c r="BP267" i="171"/>
  <c r="AO25" i="21" s="1"/>
  <c r="BT267" i="171"/>
  <c r="BX267" i="171"/>
  <c r="CB267" i="171"/>
  <c r="CF267" i="171"/>
  <c r="CJ267" i="171"/>
  <c r="CN267" i="171"/>
  <c r="AG268" i="171"/>
  <c r="AK268" i="171"/>
  <c r="AO268" i="171"/>
  <c r="AS268" i="171"/>
  <c r="AW268" i="171"/>
  <c r="AE261" i="171"/>
  <c r="AI261" i="171"/>
  <c r="AM261" i="171"/>
  <c r="AQ261" i="171"/>
  <c r="AU261" i="171"/>
  <c r="AY261" i="171"/>
  <c r="BC261" i="171"/>
  <c r="AB19" i="21" s="1"/>
  <c r="BG261" i="171"/>
  <c r="AF19" i="21" s="1"/>
  <c r="BK261" i="171"/>
  <c r="AJ19" i="21" s="1"/>
  <c r="BO261" i="171"/>
  <c r="AN19" i="21" s="1"/>
  <c r="BS261" i="171"/>
  <c r="BW261" i="171"/>
  <c r="CA261" i="171"/>
  <c r="CE261" i="171"/>
  <c r="CI261" i="171"/>
  <c r="CM261" i="171"/>
  <c r="AF262" i="171"/>
  <c r="AJ262" i="171"/>
  <c r="AN262" i="171"/>
  <c r="AR262" i="171"/>
  <c r="AV262" i="171"/>
  <c r="AZ262" i="171"/>
  <c r="BD262" i="171"/>
  <c r="AC20" i="21" s="1"/>
  <c r="BH262" i="171"/>
  <c r="AG20" i="21" s="1"/>
  <c r="BL262" i="171"/>
  <c r="AK20" i="21" s="1"/>
  <c r="BP262" i="171"/>
  <c r="AO20" i="21" s="1"/>
  <c r="BT262" i="171"/>
  <c r="BX262" i="171"/>
  <c r="CB262" i="171"/>
  <c r="CF262" i="171"/>
  <c r="CJ262" i="171"/>
  <c r="CN262" i="171"/>
  <c r="AG263" i="171"/>
  <c r="AK263" i="171"/>
  <c r="AO263" i="171"/>
  <c r="AS263" i="171"/>
  <c r="AW263" i="171"/>
  <c r="BA263" i="171"/>
  <c r="BE263" i="171"/>
  <c r="AD21" i="21" s="1"/>
  <c r="BI263" i="171"/>
  <c r="AH21" i="21" s="1"/>
  <c r="BM263" i="171"/>
  <c r="AL21" i="21" s="1"/>
  <c r="BQ263" i="171"/>
  <c r="AP21" i="21" s="1"/>
  <c r="BU263" i="171"/>
  <c r="BY263" i="171"/>
  <c r="CC263" i="171"/>
  <c r="CG263" i="171"/>
  <c r="CK263" i="171"/>
  <c r="CO263" i="171"/>
  <c r="AH264" i="171"/>
  <c r="AJ261" i="171"/>
  <c r="AR261" i="171"/>
  <c r="AZ261" i="171"/>
  <c r="BH261" i="171"/>
  <c r="AG19" i="21" s="1"/>
  <c r="BP261" i="171"/>
  <c r="AO19" i="21" s="1"/>
  <c r="BX261" i="171"/>
  <c r="CF261" i="171"/>
  <c r="CN261" i="171"/>
  <c r="AK262" i="171"/>
  <c r="AS262" i="171"/>
  <c r="BA262" i="171"/>
  <c r="BI262" i="171"/>
  <c r="AH20" i="21" s="1"/>
  <c r="BQ262" i="171"/>
  <c r="AP20" i="21" s="1"/>
  <c r="BY262" i="171"/>
  <c r="CG262" i="171"/>
  <c r="CO262" i="171"/>
  <c r="AL263" i="171"/>
  <c r="AT263" i="171"/>
  <c r="BB263" i="171"/>
  <c r="AA21" i="21" s="1"/>
  <c r="BJ263" i="171"/>
  <c r="AI21" i="21" s="1"/>
  <c r="BR263" i="171"/>
  <c r="AQ21" i="21" s="1"/>
  <c r="BZ263" i="171"/>
  <c r="CH263" i="171"/>
  <c r="AE264" i="171"/>
  <c r="AL264" i="171"/>
  <c r="AQ264" i="171"/>
  <c r="AV264" i="171"/>
  <c r="BB264" i="171"/>
  <c r="AA22" i="21" s="1"/>
  <c r="BG264" i="171"/>
  <c r="AF22" i="21" s="1"/>
  <c r="BL264" i="171"/>
  <c r="AK22" i="21" s="1"/>
  <c r="BR264" i="171"/>
  <c r="AQ22" i="21" s="1"/>
  <c r="BW264" i="171"/>
  <c r="CB264" i="171"/>
  <c r="CH264" i="171"/>
  <c r="CM264" i="171"/>
  <c r="AG265" i="171"/>
  <c r="AM265" i="171"/>
  <c r="AR265" i="171"/>
  <c r="AW265" i="171"/>
  <c r="BC265" i="171"/>
  <c r="AB23" i="21" s="1"/>
  <c r="BH265" i="171"/>
  <c r="AG23" i="21" s="1"/>
  <c r="BM265" i="171"/>
  <c r="AL23" i="21" s="1"/>
  <c r="BS265" i="171"/>
  <c r="BX265" i="171"/>
  <c r="CC265" i="171"/>
  <c r="CI265" i="171"/>
  <c r="CN265" i="171"/>
  <c r="AH266" i="171"/>
  <c r="AN266" i="171"/>
  <c r="AS266" i="171"/>
  <c r="AX266" i="171"/>
  <c r="BD266" i="171"/>
  <c r="AC24" i="21" s="1"/>
  <c r="BI266" i="171"/>
  <c r="AH24" i="21" s="1"/>
  <c r="BN266" i="171"/>
  <c r="AM24" i="21" s="1"/>
  <c r="BT266" i="171"/>
  <c r="BY266" i="171"/>
  <c r="CD266" i="171"/>
  <c r="CJ266" i="171"/>
  <c r="CO266" i="171"/>
  <c r="AI267" i="171"/>
  <c r="AO267" i="171"/>
  <c r="AT267" i="171"/>
  <c r="AY267" i="171"/>
  <c r="BE267" i="171"/>
  <c r="AD25" i="21" s="1"/>
  <c r="BJ267" i="171"/>
  <c r="AI25" i="21" s="1"/>
  <c r="BO267" i="171"/>
  <c r="AN25" i="21" s="1"/>
  <c r="BU267" i="171"/>
  <c r="BZ267" i="171"/>
  <c r="CE267" i="171"/>
  <c r="CK267" i="171"/>
  <c r="AE268" i="171"/>
  <c r="AJ268" i="171"/>
  <c r="AP268" i="171"/>
  <c r="AU268" i="171"/>
  <c r="AZ268" i="171"/>
  <c r="BD268" i="171"/>
  <c r="AC26" i="21" s="1"/>
  <c r="BH268" i="171"/>
  <c r="AG26" i="21" s="1"/>
  <c r="BL268" i="171"/>
  <c r="AK26" i="21" s="1"/>
  <c r="BP268" i="171"/>
  <c r="AO26" i="21" s="1"/>
  <c r="BT268" i="171"/>
  <c r="BX268" i="171"/>
  <c r="CB268" i="171"/>
  <c r="CF268" i="171"/>
  <c r="CJ268" i="171"/>
  <c r="CN268" i="171"/>
  <c r="AG269" i="171"/>
  <c r="AK269" i="171"/>
  <c r="AO269" i="171"/>
  <c r="AS269" i="171"/>
  <c r="AK261" i="171"/>
  <c r="AS261" i="171"/>
  <c r="BA261" i="171"/>
  <c r="BI261" i="171"/>
  <c r="AH19" i="21" s="1"/>
  <c r="BQ261" i="171"/>
  <c r="AP19" i="21" s="1"/>
  <c r="BY261" i="171"/>
  <c r="CG261" i="171"/>
  <c r="CO261" i="171"/>
  <c r="AL262" i="171"/>
  <c r="AT262" i="171"/>
  <c r="BB262" i="171"/>
  <c r="AA20" i="21" s="1"/>
  <c r="BJ262" i="171"/>
  <c r="AI20" i="21" s="1"/>
  <c r="BR262" i="171"/>
  <c r="AQ20" i="21" s="1"/>
  <c r="BZ262" i="171"/>
  <c r="CH262" i="171"/>
  <c r="AE263" i="171"/>
  <c r="AM263" i="171"/>
  <c r="AU263" i="171"/>
  <c r="BC263" i="171"/>
  <c r="AB21" i="21" s="1"/>
  <c r="BK263" i="171"/>
  <c r="AJ21" i="21" s="1"/>
  <c r="BS263" i="171"/>
  <c r="CA263" i="171"/>
  <c r="CI263" i="171"/>
  <c r="AF264" i="171"/>
  <c r="AM264" i="171"/>
  <c r="AR264" i="171"/>
  <c r="AX264" i="171"/>
  <c r="BC264" i="171"/>
  <c r="AB22" i="21" s="1"/>
  <c r="BH264" i="171"/>
  <c r="AG22" i="21" s="1"/>
  <c r="BN264" i="171"/>
  <c r="AM22" i="21" s="1"/>
  <c r="BS264" i="171"/>
  <c r="BX264" i="171"/>
  <c r="CD264" i="171"/>
  <c r="CI264" i="171"/>
  <c r="CN264" i="171"/>
  <c r="AI265" i="171"/>
  <c r="AN265" i="171"/>
  <c r="AS265" i="171"/>
  <c r="AY265" i="171"/>
  <c r="BD265" i="171"/>
  <c r="AC23" i="21" s="1"/>
  <c r="BI265" i="171"/>
  <c r="AH23" i="21" s="1"/>
  <c r="BO265" i="171"/>
  <c r="AN23" i="21" s="1"/>
  <c r="BT265" i="171"/>
  <c r="BY265" i="171"/>
  <c r="CE265" i="171"/>
  <c r="CJ265" i="171"/>
  <c r="CO265" i="171"/>
  <c r="AJ266" i="171"/>
  <c r="AO266" i="171"/>
  <c r="AT266" i="171"/>
  <c r="AZ266" i="171"/>
  <c r="BE266" i="171"/>
  <c r="AD24" i="21" s="1"/>
  <c r="BJ266" i="171"/>
  <c r="AI24" i="21" s="1"/>
  <c r="BP266" i="171"/>
  <c r="AO24" i="21" s="1"/>
  <c r="BU266" i="171"/>
  <c r="BZ266" i="171"/>
  <c r="CF266" i="171"/>
  <c r="CK266" i="171"/>
  <c r="AE267" i="171"/>
  <c r="AK267" i="171"/>
  <c r="AP267" i="171"/>
  <c r="AU267" i="171"/>
  <c r="BA267" i="171"/>
  <c r="BF267" i="171"/>
  <c r="AE25" i="21" s="1"/>
  <c r="BK267" i="171"/>
  <c r="AJ25" i="21" s="1"/>
  <c r="BQ267" i="171"/>
  <c r="AP25" i="21" s="1"/>
  <c r="BV267" i="171"/>
  <c r="CA267" i="171"/>
  <c r="CG267" i="171"/>
  <c r="CL267" i="171"/>
  <c r="AF268" i="171"/>
  <c r="AL268" i="171"/>
  <c r="AQ268" i="171"/>
  <c r="AV268" i="171"/>
  <c r="BA268" i="171"/>
  <c r="BE268" i="171"/>
  <c r="AD26" i="21" s="1"/>
  <c r="BI268" i="171"/>
  <c r="AH26" i="21" s="1"/>
  <c r="BM268" i="171"/>
  <c r="AL26" i="21" s="1"/>
  <c r="BQ268" i="171"/>
  <c r="AP26" i="21" s="1"/>
  <c r="BU268" i="171"/>
  <c r="BY268" i="171"/>
  <c r="CC268" i="171"/>
  <c r="CG268" i="171"/>
  <c r="CK268" i="171"/>
  <c r="CO268" i="171"/>
  <c r="AH269" i="171"/>
  <c r="AL269" i="171"/>
  <c r="AP269" i="171"/>
  <c r="AT269" i="171"/>
  <c r="AX269" i="171"/>
  <c r="BB269" i="171"/>
  <c r="AA27" i="21" s="1"/>
  <c r="BF269" i="171"/>
  <c r="AE27" i="21" s="1"/>
  <c r="BJ269" i="171"/>
  <c r="AI27" i="21" s="1"/>
  <c r="BN269" i="171"/>
  <c r="AM27" i="21" s="1"/>
  <c r="BR269" i="171"/>
  <c r="AQ27" i="21" s="1"/>
  <c r="BV269" i="171"/>
  <c r="BZ269" i="171"/>
  <c r="CD269" i="171"/>
  <c r="CH269" i="171"/>
  <c r="CL269" i="171"/>
  <c r="AE270" i="171"/>
  <c r="AI270" i="171"/>
  <c r="AM270" i="171"/>
  <c r="AQ270" i="171"/>
  <c r="AU270" i="171"/>
  <c r="AY270" i="171"/>
  <c r="BC270" i="171"/>
  <c r="AB28" i="21" s="1"/>
  <c r="BG270" i="171"/>
  <c r="AF28" i="21" s="1"/>
  <c r="BK270" i="171"/>
  <c r="AJ28" i="21" s="1"/>
  <c r="BO270" i="171"/>
  <c r="AN28" i="21" s="1"/>
  <c r="BS270" i="171"/>
  <c r="BW270" i="171"/>
  <c r="CA270" i="171"/>
  <c r="CE270" i="171"/>
  <c r="CI270" i="171"/>
  <c r="CM270" i="171"/>
  <c r="AF271" i="171"/>
  <c r="AJ271" i="171"/>
  <c r="AN271" i="171"/>
  <c r="AR271" i="171"/>
  <c r="AV271" i="171"/>
  <c r="AZ271" i="171"/>
  <c r="BD271" i="171"/>
  <c r="AC29" i="21" s="1"/>
  <c r="BH271" i="171"/>
  <c r="AG29" i="21" s="1"/>
  <c r="BL271" i="171"/>
  <c r="AK29" i="21" s="1"/>
  <c r="BP271" i="171"/>
  <c r="AO29" i="21" s="1"/>
  <c r="BT271" i="171"/>
  <c r="BX271" i="171"/>
  <c r="CB271" i="171"/>
  <c r="CF271" i="171"/>
  <c r="CJ271" i="171"/>
  <c r="CN271" i="171"/>
  <c r="AH260" i="171"/>
  <c r="AL260" i="171"/>
  <c r="AP260" i="171"/>
  <c r="AT260" i="171"/>
  <c r="AX260" i="171"/>
  <c r="BB260" i="171"/>
  <c r="BF260" i="171"/>
  <c r="BJ260" i="171"/>
  <c r="BN260" i="171"/>
  <c r="AN261" i="171"/>
  <c r="BD261" i="171"/>
  <c r="AC19" i="21" s="1"/>
  <c r="BT261" i="171"/>
  <c r="CJ261" i="171"/>
  <c r="AO262" i="171"/>
  <c r="BE262" i="171"/>
  <c r="AD20" i="21" s="1"/>
  <c r="BU262" i="171"/>
  <c r="CK262" i="171"/>
  <c r="AP263" i="171"/>
  <c r="BF263" i="171"/>
  <c r="AE21" i="21" s="1"/>
  <c r="BV263" i="171"/>
  <c r="CL263" i="171"/>
  <c r="AN264" i="171"/>
  <c r="AY264" i="171"/>
  <c r="BJ264" i="171"/>
  <c r="AI22" i="21" s="1"/>
  <c r="BT264" i="171"/>
  <c r="CE264" i="171"/>
  <c r="AE265" i="171"/>
  <c r="AO265" i="171"/>
  <c r="AZ265" i="171"/>
  <c r="BK265" i="171"/>
  <c r="AJ23" i="21" s="1"/>
  <c r="BU265" i="171"/>
  <c r="CF265" i="171"/>
  <c r="AF266" i="171"/>
  <c r="AP266" i="171"/>
  <c r="BA266" i="171"/>
  <c r="BL266" i="171"/>
  <c r="AK24" i="21" s="1"/>
  <c r="BV266" i="171"/>
  <c r="CG266" i="171"/>
  <c r="AG267" i="171"/>
  <c r="AQ267" i="171"/>
  <c r="BB267" i="171"/>
  <c r="AA25" i="21" s="1"/>
  <c r="BM267" i="171"/>
  <c r="AL25" i="21" s="1"/>
  <c r="BW267" i="171"/>
  <c r="CH267" i="171"/>
  <c r="AH268" i="171"/>
  <c r="AR268" i="171"/>
  <c r="BB268" i="171"/>
  <c r="AA26" i="21" s="1"/>
  <c r="BJ268" i="171"/>
  <c r="AI26" i="21" s="1"/>
  <c r="BR268" i="171"/>
  <c r="AQ26" i="21" s="1"/>
  <c r="BZ268" i="171"/>
  <c r="CH268" i="171"/>
  <c r="AE269" i="171"/>
  <c r="AM269" i="171"/>
  <c r="AU269" i="171"/>
  <c r="AZ269" i="171"/>
  <c r="BE269" i="171"/>
  <c r="AD27" i="21" s="1"/>
  <c r="BK269" i="171"/>
  <c r="AJ27" i="21" s="1"/>
  <c r="BP269" i="171"/>
  <c r="AO27" i="21" s="1"/>
  <c r="BU269" i="171"/>
  <c r="CA269" i="171"/>
  <c r="CF269" i="171"/>
  <c r="CK269" i="171"/>
  <c r="AF270" i="171"/>
  <c r="AK270" i="171"/>
  <c r="AP270" i="171"/>
  <c r="AV270" i="171"/>
  <c r="BA270" i="171"/>
  <c r="BF270" i="171"/>
  <c r="AE28" i="21" s="1"/>
  <c r="BL270" i="171"/>
  <c r="AK28" i="21" s="1"/>
  <c r="BQ270" i="171"/>
  <c r="AP28" i="21" s="1"/>
  <c r="BV270" i="171"/>
  <c r="CB270" i="171"/>
  <c r="CG270" i="171"/>
  <c r="CL270" i="171"/>
  <c r="AG271" i="171"/>
  <c r="AL271" i="171"/>
  <c r="AQ271" i="171"/>
  <c r="AW271" i="171"/>
  <c r="BB271" i="171"/>
  <c r="AA29" i="21" s="1"/>
  <c r="BG271" i="171"/>
  <c r="AF29" i="21" s="1"/>
  <c r="BM271" i="171"/>
  <c r="AL29" i="21" s="1"/>
  <c r="BR271" i="171"/>
  <c r="AQ29" i="21" s="1"/>
  <c r="BW271" i="171"/>
  <c r="CC271" i="171"/>
  <c r="CH271" i="171"/>
  <c r="CM271" i="171"/>
  <c r="AI260" i="171"/>
  <c r="AN260" i="171"/>
  <c r="AS260" i="171"/>
  <c r="AY260" i="171"/>
  <c r="BD260" i="171"/>
  <c r="BI260" i="171"/>
  <c r="BO260" i="171"/>
  <c r="BS260" i="171"/>
  <c r="BW260" i="171"/>
  <c r="CA260" i="171"/>
  <c r="CE260" i="171"/>
  <c r="CI260" i="171"/>
  <c r="CM260" i="171"/>
  <c r="CD263" i="171"/>
  <c r="CC267" i="171"/>
  <c r="AX268" i="171"/>
  <c r="BN268" i="171"/>
  <c r="AM26" i="21" s="1"/>
  <c r="CD268" i="171"/>
  <c r="AI269" i="171"/>
  <c r="AW269" i="171"/>
  <c r="BH269" i="171"/>
  <c r="AG27" i="21" s="1"/>
  <c r="BS269" i="171"/>
  <c r="CC269" i="171"/>
  <c r="CN269" i="171"/>
  <c r="AN270" i="171"/>
  <c r="AX270" i="171"/>
  <c r="BI270" i="171"/>
  <c r="AH28" i="21" s="1"/>
  <c r="BN270" i="171"/>
  <c r="AM28" i="21" s="1"/>
  <c r="BY270" i="171"/>
  <c r="CJ270" i="171"/>
  <c r="AI271" i="171"/>
  <c r="AT271" i="171"/>
  <c r="BE271" i="171"/>
  <c r="AD29" i="21" s="1"/>
  <c r="BO271" i="171"/>
  <c r="AN29" i="21" s="1"/>
  <c r="BZ271" i="171"/>
  <c r="CK271" i="171"/>
  <c r="AK260" i="171"/>
  <c r="AV260" i="171"/>
  <c r="BG260" i="171"/>
  <c r="BY260" i="171"/>
  <c r="CG260" i="171"/>
  <c r="CO260" i="171"/>
  <c r="AG261" i="171"/>
  <c r="AW261" i="171"/>
  <c r="BM261" i="171"/>
  <c r="AL19" i="21" s="1"/>
  <c r="CC261" i="171"/>
  <c r="AH262" i="171"/>
  <c r="BN262" i="171"/>
  <c r="AM20" i="21" s="1"/>
  <c r="CD262" i="171"/>
  <c r="AI263" i="171"/>
  <c r="AY263" i="171"/>
  <c r="CE263" i="171"/>
  <c r="AU264" i="171"/>
  <c r="BP264" i="171"/>
  <c r="AO22" i="21" s="1"/>
  <c r="CL264" i="171"/>
  <c r="AV265" i="171"/>
  <c r="BG265" i="171"/>
  <c r="AF23" i="21" s="1"/>
  <c r="CB265" i="171"/>
  <c r="AL266" i="171"/>
  <c r="BH266" i="171"/>
  <c r="AG24" i="21" s="1"/>
  <c r="CC266" i="171"/>
  <c r="AM267" i="171"/>
  <c r="BI267" i="171"/>
  <c r="AH25" i="21" s="1"/>
  <c r="CD267" i="171"/>
  <c r="AN268" i="171"/>
  <c r="BG268" i="171"/>
  <c r="AF26" i="21" s="1"/>
  <c r="BW268" i="171"/>
  <c r="CM268" i="171"/>
  <c r="AR269" i="171"/>
  <c r="BD269" i="171"/>
  <c r="AC27" i="21" s="1"/>
  <c r="BI269" i="171"/>
  <c r="AH27" i="21" s="1"/>
  <c r="BT269" i="171"/>
  <c r="BY269" i="171"/>
  <c r="CJ269" i="171"/>
  <c r="CO269" i="171"/>
  <c r="AO270" i="171"/>
  <c r="AZ270" i="171"/>
  <c r="BJ270" i="171"/>
  <c r="AI28" i="21" s="1"/>
  <c r="BP270" i="171"/>
  <c r="AO28" i="21" s="1"/>
  <c r="BZ270" i="171"/>
  <c r="CK270" i="171"/>
  <c r="AK271" i="171"/>
  <c r="AU271" i="171"/>
  <c r="BF271" i="171"/>
  <c r="AE29" i="21" s="1"/>
  <c r="BQ271" i="171"/>
  <c r="AP29" i="21" s="1"/>
  <c r="BV271" i="171"/>
  <c r="CG271" i="171"/>
  <c r="AG260" i="171"/>
  <c r="AR260" i="171"/>
  <c r="BC260" i="171"/>
  <c r="BM260" i="171"/>
  <c r="BV260" i="171"/>
  <c r="BZ260" i="171"/>
  <c r="CH260" i="171"/>
  <c r="CL260" i="171"/>
  <c r="AO261" i="171"/>
  <c r="BE261" i="171"/>
  <c r="AD19" i="21" s="1"/>
  <c r="BU261" i="171"/>
  <c r="CK261" i="171"/>
  <c r="AP262" i="171"/>
  <c r="BF262" i="171"/>
  <c r="AE20" i="21" s="1"/>
  <c r="BV262" i="171"/>
  <c r="CL262" i="171"/>
  <c r="AQ263" i="171"/>
  <c r="BG263" i="171"/>
  <c r="AF21" i="21" s="1"/>
  <c r="BW263" i="171"/>
  <c r="CM263" i="171"/>
  <c r="AP264" i="171"/>
  <c r="AZ264" i="171"/>
  <c r="BK264" i="171"/>
  <c r="AJ22" i="21" s="1"/>
  <c r="BV264" i="171"/>
  <c r="CF264" i="171"/>
  <c r="AF265" i="171"/>
  <c r="AQ265" i="171"/>
  <c r="BA265" i="171"/>
  <c r="BL265" i="171"/>
  <c r="AK23" i="21" s="1"/>
  <c r="BW265" i="171"/>
  <c r="CG265" i="171"/>
  <c r="AG266" i="171"/>
  <c r="AR266" i="171"/>
  <c r="BB266" i="171"/>
  <c r="AA24" i="21" s="1"/>
  <c r="BM266" i="171"/>
  <c r="AL24" i="21" s="1"/>
  <c r="BX266" i="171"/>
  <c r="CH266" i="171"/>
  <c r="AH267" i="171"/>
  <c r="AS267" i="171"/>
  <c r="BC267" i="171"/>
  <c r="AB25" i="21" s="1"/>
  <c r="BN267" i="171"/>
  <c r="AM25" i="21" s="1"/>
  <c r="BY267" i="171"/>
  <c r="CI267" i="171"/>
  <c r="AI268" i="171"/>
  <c r="AT268" i="171"/>
  <c r="BC268" i="171"/>
  <c r="AB26" i="21" s="1"/>
  <c r="BK268" i="171"/>
  <c r="AJ26" i="21" s="1"/>
  <c r="BS268" i="171"/>
  <c r="CA268" i="171"/>
  <c r="CI268" i="171"/>
  <c r="AF269" i="171"/>
  <c r="AN269" i="171"/>
  <c r="AV269" i="171"/>
  <c r="BA269" i="171"/>
  <c r="BG269" i="171"/>
  <c r="AF27" i="21" s="1"/>
  <c r="BL269" i="171"/>
  <c r="AK27" i="21" s="1"/>
  <c r="BQ269" i="171"/>
  <c r="AP27" i="21" s="1"/>
  <c r="BW269" i="171"/>
  <c r="CB269" i="171"/>
  <c r="CG269" i="171"/>
  <c r="CM269" i="171"/>
  <c r="AG270" i="171"/>
  <c r="AL270" i="171"/>
  <c r="AR270" i="171"/>
  <c r="AW270" i="171"/>
  <c r="BB270" i="171"/>
  <c r="AA28" i="21" s="1"/>
  <c r="BH270" i="171"/>
  <c r="AG28" i="21" s="1"/>
  <c r="BM270" i="171"/>
  <c r="AL28" i="21" s="1"/>
  <c r="BR270" i="171"/>
  <c r="AQ28" i="21" s="1"/>
  <c r="BX270" i="171"/>
  <c r="CC270" i="171"/>
  <c r="CH270" i="171"/>
  <c r="CN270" i="171"/>
  <c r="AH271" i="171"/>
  <c r="AM271" i="171"/>
  <c r="AS271" i="171"/>
  <c r="AX271" i="171"/>
  <c r="BC271" i="171"/>
  <c r="AB29" i="21" s="1"/>
  <c r="BI271" i="171"/>
  <c r="AH29" i="21" s="1"/>
  <c r="BN271" i="171"/>
  <c r="AM29" i="21" s="1"/>
  <c r="BS271" i="171"/>
  <c r="BY271" i="171"/>
  <c r="CD271" i="171"/>
  <c r="CI271" i="171"/>
  <c r="CO271" i="171"/>
  <c r="AJ260" i="171"/>
  <c r="AO260" i="171"/>
  <c r="AU260" i="171"/>
  <c r="AZ260" i="171"/>
  <c r="BE260" i="171"/>
  <c r="BK260" i="171"/>
  <c r="BP260" i="171"/>
  <c r="BT260" i="171"/>
  <c r="BX260" i="171"/>
  <c r="CB260" i="171"/>
  <c r="CF260" i="171"/>
  <c r="CJ260" i="171"/>
  <c r="CN260" i="171"/>
  <c r="AF261" i="171"/>
  <c r="AV261" i="171"/>
  <c r="BL261" i="171"/>
  <c r="AK19" i="21" s="1"/>
  <c r="CB261" i="171"/>
  <c r="AG262" i="171"/>
  <c r="AW262" i="171"/>
  <c r="BM262" i="171"/>
  <c r="AL20" i="21" s="1"/>
  <c r="CC262" i="171"/>
  <c r="AH263" i="171"/>
  <c r="AX263" i="171"/>
  <c r="BN263" i="171"/>
  <c r="AM21" i="21" s="1"/>
  <c r="AI264" i="171"/>
  <c r="AT264" i="171"/>
  <c r="BD264" i="171"/>
  <c r="AC22" i="21" s="1"/>
  <c r="BO264" i="171"/>
  <c r="AN22" i="21" s="1"/>
  <c r="BZ264" i="171"/>
  <c r="CJ264" i="171"/>
  <c r="AJ265" i="171"/>
  <c r="AU265" i="171"/>
  <c r="BE265" i="171"/>
  <c r="AD23" i="21" s="1"/>
  <c r="BP265" i="171"/>
  <c r="AO23" i="21" s="1"/>
  <c r="CA265" i="171"/>
  <c r="CK265" i="171"/>
  <c r="AK266" i="171"/>
  <c r="AV266" i="171"/>
  <c r="BF266" i="171"/>
  <c r="AE24" i="21" s="1"/>
  <c r="BQ266" i="171"/>
  <c r="AP24" i="21" s="1"/>
  <c r="CB266" i="171"/>
  <c r="CL266" i="171"/>
  <c r="AL267" i="171"/>
  <c r="AW267" i="171"/>
  <c r="BG267" i="171"/>
  <c r="AF25" i="21" s="1"/>
  <c r="BR267" i="171"/>
  <c r="AQ25" i="21" s="1"/>
  <c r="CM267" i="171"/>
  <c r="AM268" i="171"/>
  <c r="BF268" i="171"/>
  <c r="AE26" i="21" s="1"/>
  <c r="BV268" i="171"/>
  <c r="CL268" i="171"/>
  <c r="AQ269" i="171"/>
  <c r="BC269" i="171"/>
  <c r="AB27" i="21" s="1"/>
  <c r="BM269" i="171"/>
  <c r="AL27" i="21" s="1"/>
  <c r="BX269" i="171"/>
  <c r="CI269" i="171"/>
  <c r="AH270" i="171"/>
  <c r="AS270" i="171"/>
  <c r="BD270" i="171"/>
  <c r="AC28" i="21" s="1"/>
  <c r="BT270" i="171"/>
  <c r="CD270" i="171"/>
  <c r="CO270" i="171"/>
  <c r="AO271" i="171"/>
  <c r="AY271" i="171"/>
  <c r="BJ271" i="171"/>
  <c r="AI29" i="21" s="1"/>
  <c r="BU271" i="171"/>
  <c r="CE271" i="171"/>
  <c r="AF260" i="171"/>
  <c r="AQ260" i="171"/>
  <c r="BA260" i="171"/>
  <c r="BL260" i="171"/>
  <c r="BQ260" i="171"/>
  <c r="BU260" i="171"/>
  <c r="CC260" i="171"/>
  <c r="CK260" i="171"/>
  <c r="AX262" i="171"/>
  <c r="BO263" i="171"/>
  <c r="AN21" i="21" s="1"/>
  <c r="AJ264" i="171"/>
  <c r="BF264" i="171"/>
  <c r="AE22" i="21" s="1"/>
  <c r="CA264" i="171"/>
  <c r="AK265" i="171"/>
  <c r="BQ265" i="171"/>
  <c r="AP23" i="21" s="1"/>
  <c r="CM265" i="171"/>
  <c r="AW266" i="171"/>
  <c r="BR266" i="171"/>
  <c r="AQ24" i="21" s="1"/>
  <c r="CN266" i="171"/>
  <c r="AX267" i="171"/>
  <c r="BS267" i="171"/>
  <c r="CO267" i="171"/>
  <c r="AY268" i="171"/>
  <c r="BO268" i="171"/>
  <c r="AN26" i="21" s="1"/>
  <c r="CE268" i="171"/>
  <c r="AJ269" i="171"/>
  <c r="AY269" i="171"/>
  <c r="BO269" i="171"/>
  <c r="AN27" i="21" s="1"/>
  <c r="CE269" i="171"/>
  <c r="AJ270" i="171"/>
  <c r="AT270" i="171"/>
  <c r="BE270" i="171"/>
  <c r="AD28" i="21" s="1"/>
  <c r="BU270" i="171"/>
  <c r="CF270" i="171"/>
  <c r="AE271" i="171"/>
  <c r="AP271" i="171"/>
  <c r="BA271" i="171"/>
  <c r="BK271" i="171"/>
  <c r="AJ29" i="21" s="1"/>
  <c r="CA271" i="171"/>
  <c r="CL271" i="171"/>
  <c r="AM260" i="171"/>
  <c r="AW260" i="171"/>
  <c r="BH260" i="171"/>
  <c r="BR260" i="171"/>
  <c r="CD260" i="171"/>
  <c r="AE260" i="171"/>
  <c r="AC13" i="178"/>
  <c r="AC17" i="178"/>
  <c r="AC21" i="178"/>
  <c r="AC25" i="178"/>
  <c r="AC29" i="178"/>
  <c r="AC33" i="178"/>
  <c r="AC37" i="178"/>
  <c r="AC41" i="178"/>
  <c r="AC45" i="178"/>
  <c r="AC49" i="178"/>
  <c r="AC53" i="178"/>
  <c r="W17" i="179"/>
  <c r="Y24" i="179"/>
  <c r="AE11" i="183"/>
  <c r="AB39" i="183"/>
  <c r="O14" i="171"/>
  <c r="W30" i="178"/>
  <c r="AU48" i="21"/>
  <c r="AX48" i="21"/>
  <c r="AT48" i="21"/>
  <c r="AY48" i="21"/>
  <c r="AW48" i="21"/>
  <c r="AZ48" i="21"/>
  <c r="W223" i="171"/>
  <c r="W225" i="171"/>
  <c r="W224" i="171"/>
  <c r="W226" i="171"/>
  <c r="W15" i="171"/>
  <c r="U18" i="179"/>
  <c r="U19" i="179"/>
  <c r="U20" i="179"/>
  <c r="U22" i="179"/>
  <c r="U26" i="179"/>
  <c r="U27" i="179"/>
  <c r="U28" i="179"/>
  <c r="M11" i="178"/>
  <c r="X198" i="171"/>
  <c r="I198" i="171"/>
  <c r="X216" i="171"/>
  <c r="I216" i="171"/>
  <c r="X205" i="171"/>
  <c r="I205" i="171"/>
  <c r="X154" i="171"/>
  <c r="I154" i="171"/>
  <c r="X212" i="171"/>
  <c r="I212" i="171"/>
  <c r="X56" i="178"/>
  <c r="Z37" i="183"/>
  <c r="AA49" i="183"/>
  <c r="J50" i="183"/>
  <c r="J42" i="183"/>
  <c r="J55" i="183"/>
  <c r="J18" i="183"/>
  <c r="J44" i="183"/>
  <c r="J83" i="21"/>
  <c r="J82" i="21"/>
  <c r="J84" i="21"/>
  <c r="Q11" i="178"/>
  <c r="AC12" i="178"/>
  <c r="AC16" i="178"/>
  <c r="AC20" i="178"/>
  <c r="AC24" i="178"/>
  <c r="AC28" i="178"/>
  <c r="AC32" i="178"/>
  <c r="AC36" i="178"/>
  <c r="AC39" i="178"/>
  <c r="AC43" i="178"/>
  <c r="AC47" i="178"/>
  <c r="AC51" i="178"/>
  <c r="AB58" i="178"/>
  <c r="M117" i="178"/>
  <c r="Z26" i="183"/>
  <c r="AA38" i="183"/>
  <c r="V27" i="183"/>
  <c r="N27" i="183" s="1"/>
  <c r="AA11" i="178"/>
  <c r="Q117" i="178"/>
  <c r="M36" i="179"/>
  <c r="AR38" i="179"/>
  <c r="S14" i="21" s="1"/>
  <c r="AV38" i="179"/>
  <c r="W14" i="21" s="1"/>
  <c r="AZ38" i="179"/>
  <c r="BD38" i="179"/>
  <c r="BH38" i="179"/>
  <c r="BL38" i="179"/>
  <c r="BP38" i="179"/>
  <c r="BT38" i="179"/>
  <c r="BX38" i="179"/>
  <c r="CB38" i="179"/>
  <c r="CF38" i="179"/>
  <c r="CJ38" i="179"/>
  <c r="AS39" i="179"/>
  <c r="T15" i="21" s="1"/>
  <c r="AW39" i="179"/>
  <c r="X15" i="21" s="1"/>
  <c r="BA39" i="179"/>
  <c r="BE39" i="179"/>
  <c r="BI39" i="179"/>
  <c r="BM39" i="179"/>
  <c r="BQ39" i="179"/>
  <c r="BU39" i="179"/>
  <c r="BY39" i="179"/>
  <c r="CC39" i="179"/>
  <c r="CG39" i="179"/>
  <c r="CK39" i="179"/>
  <c r="AT40" i="179"/>
  <c r="U16" i="21" s="1"/>
  <c r="AX40" i="179"/>
  <c r="Y16" i="21" s="1"/>
  <c r="BB40" i="179"/>
  <c r="BF40" i="179"/>
  <c r="BJ40" i="179"/>
  <c r="BN40" i="179"/>
  <c r="BR40" i="179"/>
  <c r="BV40" i="179"/>
  <c r="BZ40" i="179"/>
  <c r="CD40" i="179"/>
  <c r="CH40" i="179"/>
  <c r="CL40" i="179"/>
  <c r="AS38" i="179"/>
  <c r="T14" i="21" s="1"/>
  <c r="AW38" i="179"/>
  <c r="X14" i="21" s="1"/>
  <c r="BA38" i="179"/>
  <c r="BE38" i="179"/>
  <c r="BI38" i="179"/>
  <c r="BM38" i="179"/>
  <c r="BQ38" i="179"/>
  <c r="BU38" i="179"/>
  <c r="BY38" i="179"/>
  <c r="CC38" i="179"/>
  <c r="CG38" i="179"/>
  <c r="CK38" i="179"/>
  <c r="AT39" i="179"/>
  <c r="U15" i="21" s="1"/>
  <c r="AX39" i="179"/>
  <c r="Y15" i="21" s="1"/>
  <c r="BB39" i="179"/>
  <c r="BF39" i="179"/>
  <c r="BJ39" i="179"/>
  <c r="BN39" i="179"/>
  <c r="BR39" i="179"/>
  <c r="BV39" i="179"/>
  <c r="BZ39" i="179"/>
  <c r="CD39" i="179"/>
  <c r="CH39" i="179"/>
  <c r="CL39" i="179"/>
  <c r="AQ40" i="179"/>
  <c r="R16" i="21" s="1"/>
  <c r="AU40" i="179"/>
  <c r="V16" i="21" s="1"/>
  <c r="AY40" i="179"/>
  <c r="Z16" i="21" s="1"/>
  <c r="BC40" i="179"/>
  <c r="BG40" i="179"/>
  <c r="BK40" i="179"/>
  <c r="BO40" i="179"/>
  <c r="BS40" i="179"/>
  <c r="BW40" i="179"/>
  <c r="CA40" i="179"/>
  <c r="CE40" i="179"/>
  <c r="CI40" i="179"/>
  <c r="CM40" i="179"/>
  <c r="AT38" i="179"/>
  <c r="U14" i="21" s="1"/>
  <c r="AX38" i="179"/>
  <c r="Y14" i="21" s="1"/>
  <c r="BB38" i="179"/>
  <c r="BF38" i="179"/>
  <c r="BJ38" i="179"/>
  <c r="BN38" i="179"/>
  <c r="BR38" i="179"/>
  <c r="BV38" i="179"/>
  <c r="BZ38" i="179"/>
  <c r="CD38" i="179"/>
  <c r="CH38" i="179"/>
  <c r="CL38" i="179"/>
  <c r="AQ39" i="179"/>
  <c r="R15" i="21" s="1"/>
  <c r="AU39" i="179"/>
  <c r="V15" i="21" s="1"/>
  <c r="AY39" i="179"/>
  <c r="Z15" i="21" s="1"/>
  <c r="BC39" i="179"/>
  <c r="BG39" i="179"/>
  <c r="BK39" i="179"/>
  <c r="BO39" i="179"/>
  <c r="BS39" i="179"/>
  <c r="BW39" i="179"/>
  <c r="CA39" i="179"/>
  <c r="CE39" i="179"/>
  <c r="CI39" i="179"/>
  <c r="CM39" i="179"/>
  <c r="AR40" i="179"/>
  <c r="S16" i="21" s="1"/>
  <c r="AV40" i="179"/>
  <c r="W16" i="21" s="1"/>
  <c r="AZ40" i="179"/>
  <c r="BD40" i="179"/>
  <c r="BH40" i="179"/>
  <c r="BL40" i="179"/>
  <c r="BP40" i="179"/>
  <c r="BT40" i="179"/>
  <c r="BX40" i="179"/>
  <c r="CB40" i="179"/>
  <c r="CF40" i="179"/>
  <c r="CJ40" i="179"/>
  <c r="BC38" i="179"/>
  <c r="BS38" i="179"/>
  <c r="CI38" i="179"/>
  <c r="BD39" i="179"/>
  <c r="BT39" i="179"/>
  <c r="CJ39" i="179"/>
  <c r="BE40" i="179"/>
  <c r="BU40" i="179"/>
  <c r="CK40" i="179"/>
  <c r="AQ38" i="179"/>
  <c r="R14" i="21" s="1"/>
  <c r="BG38" i="179"/>
  <c r="BW38" i="179"/>
  <c r="CM38" i="179"/>
  <c r="AR39" i="179"/>
  <c r="S15" i="21" s="1"/>
  <c r="BH39" i="179"/>
  <c r="BX39" i="179"/>
  <c r="AS40" i="179"/>
  <c r="T16" i="21" s="1"/>
  <c r="BI40" i="179"/>
  <c r="BY40" i="179"/>
  <c r="AU38" i="179"/>
  <c r="V14" i="21" s="1"/>
  <c r="BK38" i="179"/>
  <c r="CA38" i="179"/>
  <c r="AV39" i="179"/>
  <c r="W15" i="21" s="1"/>
  <c r="BL39" i="179"/>
  <c r="CB39" i="179"/>
  <c r="AW40" i="179"/>
  <c r="X16" i="21" s="1"/>
  <c r="BM40" i="179"/>
  <c r="CC40" i="179"/>
  <c r="CE38" i="179"/>
  <c r="CF39" i="179"/>
  <c r="CG40" i="179"/>
  <c r="AY38" i="179"/>
  <c r="Z14" i="21" s="1"/>
  <c r="AZ39" i="179"/>
  <c r="BA40" i="179"/>
  <c r="BQ40" i="179"/>
  <c r="BO38" i="179"/>
  <c r="BP39" i="179"/>
  <c r="AD42" i="183"/>
  <c r="O256" i="171"/>
  <c r="AC15" i="178"/>
  <c r="AC19" i="178"/>
  <c r="AC23" i="178"/>
  <c r="AC27" i="178"/>
  <c r="AC31" i="178"/>
  <c r="AC35" i="178"/>
  <c r="AC42" i="178"/>
  <c r="AC46" i="178"/>
  <c r="AC50" i="178"/>
  <c r="AB54" i="178"/>
  <c r="W20" i="179"/>
  <c r="AA28" i="183"/>
  <c r="Z48" i="183"/>
  <c r="BX105" i="183"/>
  <c r="V46" i="183"/>
  <c r="N46" i="183" s="1"/>
  <c r="V29" i="183"/>
  <c r="N29" i="183" s="1"/>
  <c r="V28" i="183"/>
  <c r="N28" i="183" s="1"/>
  <c r="J68" i="183"/>
  <c r="J66" i="183"/>
  <c r="J15" i="183"/>
  <c r="Z13" i="183"/>
  <c r="Z32" i="183"/>
  <c r="Z39" i="183"/>
  <c r="AD48" i="183"/>
  <c r="Z56" i="183"/>
  <c r="AA61" i="183"/>
  <c r="J69" i="183"/>
  <c r="J47" i="183"/>
  <c r="AA39" i="183"/>
  <c r="AA65" i="183"/>
  <c r="AB37" i="183"/>
  <c r="V13" i="183"/>
  <c r="N13" i="183" s="1"/>
  <c r="AB19" i="183"/>
  <c r="AB22" i="183"/>
  <c r="AB35" i="183"/>
  <c r="BC107" i="183"/>
  <c r="AB12" i="183"/>
  <c r="AD18" i="183"/>
  <c r="AB28" i="183"/>
  <c r="AB44" i="183"/>
  <c r="P112" i="183"/>
  <c r="AB49" i="183"/>
  <c r="AB55" i="183"/>
  <c r="AB60" i="183"/>
  <c r="AD13" i="183"/>
  <c r="AB17" i="183"/>
  <c r="AB23" i="183"/>
  <c r="AB33" i="183"/>
  <c r="AD45" i="183"/>
  <c r="AB48" i="183"/>
  <c r="AB51" i="183"/>
  <c r="AB54" i="183"/>
  <c r="S117" i="183"/>
  <c r="BQ107" i="183"/>
  <c r="AO107" i="183"/>
  <c r="AD24" i="183"/>
  <c r="AD34" i="183"/>
  <c r="AB38" i="183"/>
  <c r="AD40" i="183"/>
  <c r="AD58" i="183"/>
  <c r="AD64" i="183"/>
  <c r="AD29" i="183"/>
  <c r="AD50" i="183"/>
  <c r="J21" i="183"/>
  <c r="H4" i="183"/>
  <c r="V62" i="183"/>
  <c r="N62" i="183" s="1"/>
  <c r="V20" i="183"/>
  <c r="N20" i="183" s="1"/>
  <c r="V15" i="183"/>
  <c r="N15" i="183" s="1"/>
  <c r="AA12" i="183"/>
  <c r="AA27" i="183"/>
  <c r="Z33" i="183"/>
  <c r="AD37" i="183"/>
  <c r="Z42" i="183"/>
  <c r="Z53" i="183"/>
  <c r="Z55" i="183"/>
  <c r="BJ105" i="183"/>
  <c r="CL105" i="183"/>
  <c r="J64" i="183"/>
  <c r="J37" i="183"/>
  <c r="J23" i="183"/>
  <c r="AH107" i="183"/>
  <c r="BC105" i="183"/>
  <c r="CE105" i="183"/>
  <c r="V37" i="183"/>
  <c r="N37" i="183" s="1"/>
  <c r="V23" i="183"/>
  <c r="N23" i="183" s="1"/>
  <c r="V21" i="183"/>
  <c r="N21" i="183" s="1"/>
  <c r="V19" i="183"/>
  <c r="N19" i="183" s="1"/>
  <c r="J32" i="183"/>
  <c r="Z21" i="183"/>
  <c r="Z23" i="183"/>
  <c r="Z29" i="183"/>
  <c r="AB42" i="183"/>
  <c r="AA55" i="183"/>
  <c r="BQ105" i="183"/>
  <c r="V54" i="183"/>
  <c r="N54" i="183" s="1"/>
  <c r="V43" i="183"/>
  <c r="N43" i="183" s="1"/>
  <c r="V25" i="183"/>
  <c r="N25" i="183" s="1"/>
  <c r="V17" i="183"/>
  <c r="N17" i="183" s="1"/>
  <c r="J52" i="183"/>
  <c r="J20" i="183"/>
  <c r="AJ33" i="179"/>
  <c r="AC33" i="179"/>
  <c r="BL33" i="179"/>
  <c r="BS35" i="179"/>
  <c r="AQ33" i="179"/>
  <c r="S26" i="179"/>
  <c r="BS33" i="179"/>
  <c r="BZ35" i="179"/>
  <c r="S22" i="179"/>
  <c r="AX33" i="179"/>
  <c r="AX35" i="179"/>
  <c r="CG35" i="179"/>
  <c r="BE33" i="179"/>
  <c r="BL35" i="179"/>
  <c r="Y59" i="178"/>
  <c r="Z17" i="178"/>
  <c r="X55" i="178"/>
  <c r="O257" i="171"/>
  <c r="U219" i="171"/>
  <c r="U203" i="171"/>
  <c r="U199" i="171"/>
  <c r="J199" i="171" s="1"/>
  <c r="U175" i="171"/>
  <c r="U167" i="171"/>
  <c r="U163" i="171"/>
  <c r="J163" i="171" s="1"/>
  <c r="U143" i="171"/>
  <c r="J143" i="171" s="1"/>
  <c r="U131" i="171"/>
  <c r="U114" i="171"/>
  <c r="U104" i="171"/>
  <c r="U93" i="171"/>
  <c r="U90" i="171"/>
  <c r="U66" i="171"/>
  <c r="U61" i="171"/>
  <c r="J61" i="171" s="1"/>
  <c r="U45" i="171"/>
  <c r="J45" i="171" s="1"/>
  <c r="U17" i="171"/>
  <c r="U27" i="171"/>
  <c r="Z33" i="178"/>
  <c r="AC35" i="179"/>
  <c r="S28" i="179"/>
  <c r="S19" i="179"/>
  <c r="S15" i="179"/>
  <c r="L15" i="179" s="1"/>
  <c r="R58" i="21" s="1"/>
  <c r="Z16" i="183"/>
  <c r="Z17" i="183"/>
  <c r="Z18" i="183"/>
  <c r="AB21" i="183"/>
  <c r="AA22" i="183"/>
  <c r="AA23" i="183"/>
  <c r="AA24" i="183"/>
  <c r="AB26" i="183"/>
  <c r="AB27" i="183"/>
  <c r="AB32" i="183"/>
  <c r="AA33" i="183"/>
  <c r="AA34" i="183"/>
  <c r="Z44" i="183"/>
  <c r="Z45" i="183"/>
  <c r="Z51" i="183"/>
  <c r="AB53" i="183"/>
  <c r="AA54" i="183"/>
  <c r="AA58" i="183"/>
  <c r="AB58" i="183"/>
  <c r="AA60" i="183"/>
  <c r="AB64" i="183"/>
  <c r="AB65" i="183"/>
  <c r="AC11" i="178"/>
  <c r="AC57" i="178"/>
  <c r="U15" i="179"/>
  <c r="U16" i="179"/>
  <c r="W22" i="179"/>
  <c r="U23" i="179"/>
  <c r="U24" i="179"/>
  <c r="CG33" i="179"/>
  <c r="S18" i="179"/>
  <c r="AB16" i="183"/>
  <c r="AA17" i="183"/>
  <c r="AA18" i="183"/>
  <c r="AD21" i="183"/>
  <c r="AD26" i="183"/>
  <c r="AD32" i="183"/>
  <c r="Z40" i="183"/>
  <c r="AA43" i="183"/>
  <c r="AA44" i="183"/>
  <c r="AA45" i="183"/>
  <c r="Z50" i="183"/>
  <c r="AD53" i="183"/>
  <c r="AD65" i="183"/>
  <c r="S11" i="178"/>
  <c r="AT112" i="178"/>
  <c r="T53" i="178"/>
  <c r="T117" i="178"/>
  <c r="X22" i="179"/>
  <c r="BZ33" i="179"/>
  <c r="AQ35" i="179"/>
  <c r="S27" i="179"/>
  <c r="S25" i="179"/>
  <c r="S20" i="179"/>
  <c r="S16" i="179"/>
  <c r="AD16" i="183"/>
  <c r="Z35" i="183"/>
  <c r="AA40" i="183"/>
  <c r="AB43" i="183"/>
  <c r="AA50" i="183"/>
  <c r="Z59" i="183"/>
  <c r="AB59" i="183"/>
  <c r="AA64" i="183"/>
  <c r="Z64" i="183"/>
  <c r="J28" i="183"/>
  <c r="AJ35" i="179"/>
  <c r="S23" i="179"/>
  <c r="S17" i="179"/>
  <c r="AD66" i="183"/>
  <c r="Z66" i="183"/>
  <c r="J60" i="183"/>
  <c r="V58" i="183"/>
  <c r="N58" i="183" s="1"/>
  <c r="V56" i="183"/>
  <c r="N56" i="183" s="1"/>
  <c r="V44" i="183"/>
  <c r="N44" i="183" s="1"/>
  <c r="V26" i="183"/>
  <c r="N26" i="183" s="1"/>
  <c r="V18" i="183"/>
  <c r="N18" i="183" s="1"/>
  <c r="S257" i="171"/>
  <c r="J65" i="183"/>
  <c r="J56" i="183"/>
  <c r="J39" i="183"/>
  <c r="J34" i="183"/>
  <c r="J33" i="183"/>
  <c r="J24" i="183"/>
  <c r="AD56" i="183"/>
  <c r="AD61" i="183"/>
  <c r="AO105" i="183"/>
  <c r="V50" i="183"/>
  <c r="N50" i="183" s="1"/>
  <c r="V12" i="183"/>
  <c r="N12" i="183" s="1"/>
  <c r="J63" i="183"/>
  <c r="J58" i="183"/>
  <c r="J53" i="183"/>
  <c r="J48" i="183"/>
  <c r="J31" i="183"/>
  <c r="J26" i="183"/>
  <c r="J16" i="183"/>
  <c r="AA218" i="171"/>
  <c r="AA208" i="171"/>
  <c r="Y206" i="171"/>
  <c r="W196" i="171"/>
  <c r="Y192" i="171"/>
  <c r="Y190" i="171"/>
  <c r="AB186" i="171"/>
  <c r="K184" i="171"/>
  <c r="K182" i="171"/>
  <c r="K180" i="171"/>
  <c r="K178" i="171"/>
  <c r="K176" i="171"/>
  <c r="K174" i="171"/>
  <c r="K172" i="171"/>
  <c r="K170" i="171"/>
  <c r="K168" i="171"/>
  <c r="K166" i="171"/>
  <c r="K164" i="171"/>
  <c r="K162" i="171"/>
  <c r="K160" i="171"/>
  <c r="K156" i="171"/>
  <c r="AA150" i="171"/>
  <c r="AB148" i="171"/>
  <c r="K146" i="171"/>
  <c r="K142" i="171"/>
  <c r="K140" i="171"/>
  <c r="K138" i="171"/>
  <c r="K136" i="171"/>
  <c r="K134" i="171"/>
  <c r="K132" i="171"/>
  <c r="K130" i="171"/>
  <c r="K128" i="171"/>
  <c r="K126" i="171"/>
  <c r="K124" i="171"/>
  <c r="K122" i="171"/>
  <c r="K120" i="171"/>
  <c r="K118" i="171"/>
  <c r="K116" i="171"/>
  <c r="K110" i="171"/>
  <c r="W104" i="171"/>
  <c r="K98" i="171"/>
  <c r="K92" i="171"/>
  <c r="Y82" i="171"/>
  <c r="K78" i="171"/>
  <c r="K76" i="171"/>
  <c r="K72" i="171"/>
  <c r="AB62" i="171"/>
  <c r="K60" i="171"/>
  <c r="K58" i="171"/>
  <c r="K52" i="171"/>
  <c r="Y38" i="171"/>
  <c r="K36" i="171"/>
  <c r="K28" i="171"/>
  <c r="K22" i="171"/>
  <c r="K20" i="171"/>
  <c r="AB18" i="171"/>
  <c r="AB27" i="171"/>
  <c r="W25" i="171"/>
  <c r="AH105" i="183"/>
  <c r="H8" i="183"/>
  <c r="V41" i="183"/>
  <c r="N41" i="183" s="1"/>
  <c r="V39" i="183"/>
  <c r="N39" i="183" s="1"/>
  <c r="H7" i="183"/>
  <c r="V22" i="183"/>
  <c r="N22" i="183" s="1"/>
  <c r="J12" i="183"/>
  <c r="J67" i="183"/>
  <c r="J49" i="183"/>
  <c r="J40" i="183"/>
  <c r="J17" i="183"/>
  <c r="V66" i="183"/>
  <c r="N66" i="183" s="1"/>
  <c r="V64" i="183"/>
  <c r="N64" i="183" s="1"/>
  <c r="T116" i="183"/>
  <c r="V33" i="183"/>
  <c r="V24" i="183"/>
  <c r="N24" i="183" s="1"/>
  <c r="CL107" i="183"/>
  <c r="BJ107" i="183"/>
  <c r="Z23" i="178"/>
  <c r="X58" i="178"/>
  <c r="P122" i="178"/>
  <c r="Z49" i="178"/>
  <c r="S119" i="178"/>
  <c r="S121" i="178"/>
  <c r="O121" i="178"/>
  <c r="T15" i="178"/>
  <c r="Q119" i="178"/>
  <c r="R32" i="179"/>
  <c r="I8" i="179" s="1"/>
  <c r="T57" i="178"/>
  <c r="BH110" i="178"/>
  <c r="H4" i="178"/>
  <c r="Z15" i="178"/>
  <c r="Z31" i="178"/>
  <c r="Z47" i="178"/>
  <c r="Y53" i="178"/>
  <c r="X54" i="178"/>
  <c r="Y55" i="178"/>
  <c r="Z58" i="178"/>
  <c r="P118" i="178"/>
  <c r="T29" i="178"/>
  <c r="T27" i="178"/>
  <c r="H7" i="178"/>
  <c r="H8" i="178"/>
  <c r="W54" i="178"/>
  <c r="T20" i="178"/>
  <c r="O119" i="178"/>
  <c r="Z25" i="178"/>
  <c r="Z41" i="178"/>
  <c r="Z53" i="178"/>
  <c r="AA54" i="178"/>
  <c r="Y57" i="178"/>
  <c r="Y60" i="178"/>
  <c r="R122" i="178"/>
  <c r="T46" i="178"/>
  <c r="T42" i="178"/>
  <c r="Q121" i="178"/>
  <c r="P32" i="179"/>
  <c r="I6" i="179" s="1"/>
  <c r="S24" i="179"/>
  <c r="S21" i="179"/>
  <c r="R37" i="179"/>
  <c r="R38" i="179" s="1"/>
  <c r="O32" i="179"/>
  <c r="I5" i="179" s="1"/>
  <c r="N4" i="179"/>
  <c r="O37" i="179"/>
  <c r="O38" i="179" s="1"/>
  <c r="P37" i="179"/>
  <c r="P38" i="179" s="1"/>
  <c r="BE35" i="179"/>
  <c r="Q37" i="179"/>
  <c r="Q38" i="179" s="1"/>
  <c r="L102" i="171"/>
  <c r="L90" i="171"/>
  <c r="L70" i="171"/>
  <c r="L30" i="171"/>
  <c r="CI252" i="171"/>
  <c r="U180" i="171"/>
  <c r="J180" i="171" s="1"/>
  <c r="U176" i="171"/>
  <c r="U195" i="171"/>
  <c r="U187" i="171"/>
  <c r="U69" i="171"/>
  <c r="J69" i="171" s="1"/>
  <c r="U29" i="171"/>
  <c r="CI254" i="171"/>
  <c r="O258" i="171"/>
  <c r="U213" i="171"/>
  <c r="J213" i="171" s="1"/>
  <c r="U193" i="171"/>
  <c r="J193" i="171" s="1"/>
  <c r="U153" i="171"/>
  <c r="U125" i="171"/>
  <c r="J125" i="171" s="1"/>
  <c r="U50" i="171"/>
  <c r="J50" i="171" s="1"/>
  <c r="L100" i="171"/>
  <c r="L84" i="171"/>
  <c r="L80" i="171"/>
  <c r="L68" i="171"/>
  <c r="L56" i="171"/>
  <c r="L48" i="171"/>
  <c r="L34" i="171"/>
  <c r="U208" i="171"/>
  <c r="J208" i="171" s="1"/>
  <c r="U204" i="171"/>
  <c r="J204" i="171" s="1"/>
  <c r="U184" i="171"/>
  <c r="J184" i="171" s="1"/>
  <c r="U94" i="171"/>
  <c r="J94" i="171" s="1"/>
  <c r="U46" i="171"/>
  <c r="J46" i="171" s="1"/>
  <c r="U18" i="171"/>
  <c r="J18" i="171" s="1"/>
  <c r="U215" i="171"/>
  <c r="U211" i="171"/>
  <c r="J211" i="171" s="1"/>
  <c r="U155" i="171"/>
  <c r="J155" i="171" s="1"/>
  <c r="U151" i="171"/>
  <c r="J151" i="171" s="1"/>
  <c r="U127" i="171"/>
  <c r="J127" i="171" s="1"/>
  <c r="U123" i="171"/>
  <c r="U101" i="171"/>
  <c r="J101" i="171" s="1"/>
  <c r="CB252" i="171"/>
  <c r="U98" i="171"/>
  <c r="J98" i="171" s="1"/>
  <c r="U85" i="171"/>
  <c r="U81" i="171"/>
  <c r="J81" i="171" s="1"/>
  <c r="U80" i="171"/>
  <c r="J80" i="171" s="1"/>
  <c r="U74" i="171"/>
  <c r="J74" i="171" s="1"/>
  <c r="U58" i="171"/>
  <c r="J58" i="171" s="1"/>
  <c r="U34" i="171"/>
  <c r="J34" i="171" s="1"/>
  <c r="U22" i="171"/>
  <c r="J22" i="171" s="1"/>
  <c r="U148" i="171"/>
  <c r="J148" i="171" s="1"/>
  <c r="Z144" i="171"/>
  <c r="L106" i="171"/>
  <c r="L64" i="171"/>
  <c r="U168" i="171"/>
  <c r="J168" i="171" s="1"/>
  <c r="U132" i="171"/>
  <c r="J132" i="171" s="1"/>
  <c r="U73" i="171"/>
  <c r="J73" i="171" s="1"/>
  <c r="U62" i="171"/>
  <c r="U57" i="171"/>
  <c r="J57" i="171" s="1"/>
  <c r="Z114" i="171"/>
  <c r="L44" i="171"/>
  <c r="BU252" i="171"/>
  <c r="U205" i="171"/>
  <c r="U181" i="171"/>
  <c r="J181" i="171" s="1"/>
  <c r="U172" i="171"/>
  <c r="J172" i="171" s="1"/>
  <c r="U110" i="171"/>
  <c r="J110" i="171" s="1"/>
  <c r="U56" i="171"/>
  <c r="J56" i="171" s="1"/>
  <c r="BU254" i="171"/>
  <c r="CB254" i="171"/>
  <c r="S258" i="171"/>
  <c r="U216" i="171"/>
  <c r="J216" i="171" s="1"/>
  <c r="U201" i="171"/>
  <c r="J201" i="171" s="1"/>
  <c r="U196" i="171"/>
  <c r="J196" i="171" s="1"/>
  <c r="U169" i="171"/>
  <c r="J169" i="171" s="1"/>
  <c r="U160" i="171"/>
  <c r="J160" i="171" s="1"/>
  <c r="U156" i="171"/>
  <c r="U133" i="171"/>
  <c r="J133" i="171" s="1"/>
  <c r="U128" i="171"/>
  <c r="J128" i="171" s="1"/>
  <c r="U106" i="171"/>
  <c r="J106" i="171" s="1"/>
  <c r="U97" i="171"/>
  <c r="J97" i="171" s="1"/>
  <c r="U96" i="171"/>
  <c r="J96" i="171" s="1"/>
  <c r="U49" i="171"/>
  <c r="J49" i="171" s="1"/>
  <c r="U48" i="171"/>
  <c r="J48" i="171" s="1"/>
  <c r="U30" i="171"/>
  <c r="U21" i="171"/>
  <c r="J21" i="171" s="1"/>
  <c r="U20" i="171"/>
  <c r="J20" i="171" s="1"/>
  <c r="K219" i="171"/>
  <c r="K217" i="171"/>
  <c r="K215" i="171"/>
  <c r="K213" i="171"/>
  <c r="K211" i="171"/>
  <c r="K209" i="171"/>
  <c r="K207" i="171"/>
  <c r="K205" i="171"/>
  <c r="K203" i="171"/>
  <c r="K201" i="171"/>
  <c r="K199" i="171"/>
  <c r="K197" i="171"/>
  <c r="K195" i="171"/>
  <c r="U220" i="171"/>
  <c r="J220" i="171" s="1"/>
  <c r="U200" i="171"/>
  <c r="J200" i="171" s="1"/>
  <c r="U177" i="171"/>
  <c r="U164" i="171"/>
  <c r="J164" i="171" s="1"/>
  <c r="U105" i="171"/>
  <c r="J105" i="171" s="1"/>
  <c r="U72" i="171"/>
  <c r="J72" i="171" s="1"/>
  <c r="U217" i="171"/>
  <c r="U212" i="171"/>
  <c r="J212" i="171" s="1"/>
  <c r="U197" i="171"/>
  <c r="J197" i="171" s="1"/>
  <c r="U192" i="171"/>
  <c r="U188" i="171"/>
  <c r="J188" i="171" s="1"/>
  <c r="U157" i="171"/>
  <c r="J157" i="171" s="1"/>
  <c r="U152" i="171"/>
  <c r="J152" i="171" s="1"/>
  <c r="U129" i="171"/>
  <c r="J129" i="171" s="1"/>
  <c r="U124" i="171"/>
  <c r="J124" i="171" s="1"/>
  <c r="U113" i="171"/>
  <c r="J113" i="171" s="1"/>
  <c r="U102" i="171"/>
  <c r="J102" i="171" s="1"/>
  <c r="U70" i="171"/>
  <c r="J70" i="171" s="1"/>
  <c r="U65" i="171"/>
  <c r="U64" i="171"/>
  <c r="J64" i="171" s="1"/>
  <c r="U41" i="171"/>
  <c r="J41" i="171" s="1"/>
  <c r="U25" i="171"/>
  <c r="J25" i="171" s="1"/>
  <c r="K193" i="171"/>
  <c r="K191" i="171"/>
  <c r="K189" i="171"/>
  <c r="K187" i="171"/>
  <c r="K185" i="171"/>
  <c r="K183" i="171"/>
  <c r="K181" i="171"/>
  <c r="K179" i="171"/>
  <c r="K177" i="171"/>
  <c r="K175" i="171"/>
  <c r="K173" i="171"/>
  <c r="K171" i="171"/>
  <c r="K169" i="171"/>
  <c r="K167" i="171"/>
  <c r="K165" i="171"/>
  <c r="K163" i="171"/>
  <c r="K161" i="171"/>
  <c r="K157" i="171"/>
  <c r="K155" i="171"/>
  <c r="K153" i="171"/>
  <c r="K151" i="171"/>
  <c r="K147" i="171"/>
  <c r="K145" i="171"/>
  <c r="K143" i="171"/>
  <c r="K141" i="171"/>
  <c r="K139" i="171"/>
  <c r="K137" i="171"/>
  <c r="K135" i="171"/>
  <c r="K133" i="171"/>
  <c r="K131" i="171"/>
  <c r="K129" i="171"/>
  <c r="K127" i="171"/>
  <c r="K125" i="171"/>
  <c r="K123" i="171"/>
  <c r="K121" i="171"/>
  <c r="K119" i="171"/>
  <c r="K117" i="171"/>
  <c r="K115" i="171"/>
  <c r="K113" i="171"/>
  <c r="K111" i="171"/>
  <c r="K109" i="171"/>
  <c r="K107" i="171"/>
  <c r="K105" i="171"/>
  <c r="K103" i="171"/>
  <c r="K101" i="171"/>
  <c r="K99" i="171"/>
  <c r="K97" i="171"/>
  <c r="K95" i="171"/>
  <c r="K93" i="171"/>
  <c r="K91" i="171"/>
  <c r="K87" i="171"/>
  <c r="K85" i="171"/>
  <c r="K83" i="171"/>
  <c r="K81" i="171"/>
  <c r="K79" i="171"/>
  <c r="K77" i="171"/>
  <c r="K75" i="171"/>
  <c r="K73" i="171"/>
  <c r="K71" i="171"/>
  <c r="K69" i="171"/>
  <c r="K67" i="171"/>
  <c r="K65" i="171"/>
  <c r="K63" i="171"/>
  <c r="K61" i="171"/>
  <c r="K59" i="171"/>
  <c r="K57" i="171"/>
  <c r="K55" i="171"/>
  <c r="K53" i="171"/>
  <c r="K51" i="171"/>
  <c r="K49" i="171"/>
  <c r="K47" i="171"/>
  <c r="K45" i="171"/>
  <c r="K43" i="171"/>
  <c r="K41" i="171"/>
  <c r="K39" i="171"/>
  <c r="K37" i="171"/>
  <c r="K35" i="171"/>
  <c r="K33" i="171"/>
  <c r="K31" i="171"/>
  <c r="K29" i="171"/>
  <c r="K23" i="171"/>
  <c r="K21" i="171"/>
  <c r="K19" i="171"/>
  <c r="W24" i="171"/>
  <c r="K89" i="171"/>
  <c r="AZ252" i="171"/>
  <c r="U209" i="171"/>
  <c r="J209" i="171" s="1"/>
  <c r="U191" i="171"/>
  <c r="J191" i="171" s="1"/>
  <c r="U171" i="171"/>
  <c r="J171" i="171" s="1"/>
  <c r="U207" i="171"/>
  <c r="J207" i="171" s="1"/>
  <c r="U183" i="171"/>
  <c r="J183" i="171" s="1"/>
  <c r="Q258" i="171"/>
  <c r="U173" i="171"/>
  <c r="J173" i="171" s="1"/>
  <c r="U119" i="171"/>
  <c r="J119" i="171" s="1"/>
  <c r="U112" i="171"/>
  <c r="J112" i="171" s="1"/>
  <c r="U53" i="171"/>
  <c r="J53" i="171" s="1"/>
  <c r="L108" i="171"/>
  <c r="L42" i="171"/>
  <c r="U147" i="171"/>
  <c r="J147" i="171" s="1"/>
  <c r="U139" i="171"/>
  <c r="J139" i="171" s="1"/>
  <c r="U135" i="171"/>
  <c r="J135" i="171" s="1"/>
  <c r="U109" i="171"/>
  <c r="J109" i="171" s="1"/>
  <c r="U82" i="171"/>
  <c r="J82" i="171" s="1"/>
  <c r="U77" i="171"/>
  <c r="J77" i="171" s="1"/>
  <c r="U54" i="171"/>
  <c r="J54" i="171" s="1"/>
  <c r="U37" i="171"/>
  <c r="J37" i="171" s="1"/>
  <c r="L32" i="171"/>
  <c r="U189" i="171"/>
  <c r="J189" i="171" s="1"/>
  <c r="U120" i="171"/>
  <c r="J120" i="171" s="1"/>
  <c r="U86" i="171"/>
  <c r="J86" i="171" s="1"/>
  <c r="U40" i="171"/>
  <c r="J40" i="171" s="1"/>
  <c r="P258" i="171"/>
  <c r="U185" i="171"/>
  <c r="J185" i="171" s="1"/>
  <c r="U165" i="171"/>
  <c r="J165" i="171" s="1"/>
  <c r="U145" i="171"/>
  <c r="J145" i="171" s="1"/>
  <c r="U140" i="171"/>
  <c r="J140" i="171" s="1"/>
  <c r="U136" i="171"/>
  <c r="J136" i="171" s="1"/>
  <c r="U121" i="171"/>
  <c r="J121" i="171" s="1"/>
  <c r="U116" i="171"/>
  <c r="J116" i="171" s="1"/>
  <c r="L26" i="171"/>
  <c r="U161" i="171"/>
  <c r="J161" i="171" s="1"/>
  <c r="U141" i="171"/>
  <c r="J141" i="171" s="1"/>
  <c r="U137" i="171"/>
  <c r="J137" i="171" s="1"/>
  <c r="U117" i="171"/>
  <c r="J117" i="171" s="1"/>
  <c r="U89" i="171"/>
  <c r="U88" i="171"/>
  <c r="J88" i="171" s="1"/>
  <c r="U78" i="171"/>
  <c r="J78" i="171" s="1"/>
  <c r="U38" i="171"/>
  <c r="J38" i="171" s="1"/>
  <c r="U32" i="171"/>
  <c r="J32" i="171" s="1"/>
  <c r="U26" i="171"/>
  <c r="J26" i="171" s="1"/>
  <c r="U144" i="171"/>
  <c r="J144" i="171" s="1"/>
  <c r="O253" i="171"/>
  <c r="U149" i="171"/>
  <c r="J149" i="171" s="1"/>
  <c r="AS252" i="171"/>
  <c r="K149" i="171"/>
  <c r="T258" i="171"/>
  <c r="P253" i="171"/>
  <c r="I6" i="171"/>
  <c r="BG252" i="171"/>
  <c r="U179" i="171"/>
  <c r="J179" i="171" s="1"/>
  <c r="T257" i="171"/>
  <c r="Q257" i="171"/>
  <c r="R258" i="171"/>
  <c r="U33" i="171"/>
  <c r="K159" i="171"/>
  <c r="BN252" i="171"/>
  <c r="U159" i="171"/>
  <c r="J159" i="171" s="1"/>
  <c r="T253" i="171"/>
  <c r="I5" i="171"/>
  <c r="L114" i="171"/>
  <c r="L82" i="171"/>
  <c r="AL252" i="171"/>
  <c r="R253" i="171"/>
  <c r="R257" i="171"/>
  <c r="U42" i="171"/>
  <c r="I4" i="171"/>
  <c r="AE252" i="171"/>
  <c r="Q253" i="171"/>
  <c r="P257" i="171"/>
  <c r="K221" i="171"/>
  <c r="I3" i="171"/>
  <c r="U221" i="171"/>
  <c r="AA169" i="184"/>
  <c r="AA143" i="184"/>
  <c r="I233" i="184"/>
  <c r="I232" i="184"/>
  <c r="AA141" i="184"/>
  <c r="AA149" i="184"/>
  <c r="AA183" i="184"/>
  <c r="AA205" i="184"/>
  <c r="V29" i="171"/>
  <c r="V97" i="171"/>
  <c r="V61" i="171"/>
  <c r="V55" i="171"/>
  <c r="V187" i="171"/>
  <c r="AA191" i="184"/>
  <c r="V81" i="171"/>
  <c r="V71" i="171"/>
  <c r="V221" i="171"/>
  <c r="V103" i="171"/>
  <c r="V211" i="171"/>
  <c r="V91" i="171"/>
  <c r="V133" i="171"/>
  <c r="V195" i="171"/>
  <c r="V17" i="171"/>
  <c r="V169" i="171"/>
  <c r="V127" i="171"/>
  <c r="V137" i="171"/>
  <c r="I137" i="171" s="1"/>
  <c r="V111" i="171"/>
  <c r="V77" i="171"/>
  <c r="I77" i="171" s="1"/>
  <c r="L24" i="171"/>
  <c r="V37" i="171"/>
  <c r="I37" i="171" s="1"/>
  <c r="V39" i="171"/>
  <c r="V185" i="171"/>
  <c r="V33" i="171"/>
  <c r="V155" i="171"/>
  <c r="V151" i="171"/>
  <c r="AA157" i="184"/>
  <c r="AA131" i="184"/>
  <c r="AA174" i="184"/>
  <c r="AA178" i="184"/>
  <c r="AA139" i="184"/>
  <c r="AA209" i="184"/>
  <c r="AA163" i="184"/>
  <c r="AA197" i="184"/>
  <c r="AA151" i="184"/>
  <c r="AA137" i="184"/>
  <c r="AA216" i="184"/>
  <c r="AA175" i="184"/>
  <c r="AA147" i="184"/>
  <c r="AA133" i="184"/>
  <c r="AA167" i="184"/>
  <c r="AA127" i="184"/>
  <c r="AA173" i="184"/>
  <c r="AA181" i="184"/>
  <c r="AA155" i="184"/>
  <c r="AA153" i="184"/>
  <c r="AA212" i="184"/>
  <c r="AA161" i="184"/>
  <c r="AA189" i="184"/>
  <c r="AA201" i="184"/>
  <c r="AA135" i="184"/>
  <c r="AA165" i="184"/>
  <c r="AA185" i="184"/>
  <c r="AA15" i="184"/>
  <c r="AA159" i="184"/>
  <c r="AA145" i="184"/>
  <c r="AA195" i="184"/>
  <c r="AA129" i="184"/>
  <c r="AA170" i="184"/>
  <c r="AA224" i="184"/>
  <c r="AA171" i="184"/>
  <c r="AA187" i="184"/>
  <c r="V120" i="171"/>
  <c r="I120" i="171" s="1"/>
  <c r="V163" i="171"/>
  <c r="V101" i="171"/>
  <c r="I101" i="171" s="1"/>
  <c r="V193" i="171"/>
  <c r="V21" i="171"/>
  <c r="V43" i="171"/>
  <c r="V59" i="171"/>
  <c r="V75" i="171"/>
  <c r="V173" i="171"/>
  <c r="V189" i="171"/>
  <c r="V209" i="171"/>
  <c r="V45" i="171"/>
  <c r="I45" i="171" s="1"/>
  <c r="V69" i="171"/>
  <c r="V107" i="171"/>
  <c r="I107" i="171" s="1"/>
  <c r="V135" i="171"/>
  <c r="V159" i="171"/>
  <c r="V191" i="171"/>
  <c r="V219" i="171"/>
  <c r="V171" i="171"/>
  <c r="V79" i="171"/>
  <c r="V121" i="171"/>
  <c r="V41" i="171"/>
  <c r="V149" i="171"/>
  <c r="V131" i="171"/>
  <c r="V105" i="171"/>
  <c r="V26" i="171"/>
  <c r="L17" i="171"/>
  <c r="AA136" i="184"/>
  <c r="AA177" i="184"/>
  <c r="AA200" i="184"/>
  <c r="AA206" i="184"/>
  <c r="AA126" i="184"/>
  <c r="AA140" i="184"/>
  <c r="AA148" i="184"/>
  <c r="AA211" i="184"/>
  <c r="V125" i="171"/>
  <c r="I125" i="171" s="1"/>
  <c r="V63" i="171"/>
  <c r="I63" i="171" s="1"/>
  <c r="V177" i="171"/>
  <c r="V213" i="171"/>
  <c r="V49" i="171"/>
  <c r="V115" i="171"/>
  <c r="V139" i="171"/>
  <c r="I139" i="171" s="1"/>
  <c r="V199" i="171"/>
  <c r="V175" i="171"/>
  <c r="V83" i="171"/>
  <c r="V153" i="171"/>
  <c r="I153" i="171" s="1"/>
  <c r="V19" i="171"/>
  <c r="V109" i="171"/>
  <c r="V143" i="171"/>
  <c r="V119" i="171"/>
  <c r="V99" i="171"/>
  <c r="V89" i="171"/>
  <c r="AA220" i="184"/>
  <c r="V117" i="171"/>
  <c r="V31" i="171"/>
  <c r="V47" i="171"/>
  <c r="V161" i="171"/>
  <c r="V197" i="171"/>
  <c r="V73" i="171"/>
  <c r="V167" i="171"/>
  <c r="V157" i="171"/>
  <c r="V129" i="171"/>
  <c r="V35" i="171"/>
  <c r="I35" i="171" s="1"/>
  <c r="V51" i="171"/>
  <c r="I51" i="171" s="1"/>
  <c r="V67" i="171"/>
  <c r="V165" i="171"/>
  <c r="V181" i="171"/>
  <c r="V201" i="171"/>
  <c r="V217" i="171"/>
  <c r="V23" i="171"/>
  <c r="V57" i="171"/>
  <c r="V95" i="171"/>
  <c r="V123" i="171"/>
  <c r="I123" i="171" s="1"/>
  <c r="V147" i="171"/>
  <c r="V179" i="171"/>
  <c r="V203" i="171"/>
  <c r="V87" i="171"/>
  <c r="V145" i="171"/>
  <c r="V65" i="171"/>
  <c r="I65" i="171" s="1"/>
  <c r="V93" i="171"/>
  <c r="V141" i="171"/>
  <c r="V113" i="171"/>
  <c r="V85" i="171"/>
  <c r="V53" i="171"/>
  <c r="AA128" i="184"/>
  <c r="AA186" i="184"/>
  <c r="AA192" i="184"/>
  <c r="AA210" i="184"/>
  <c r="AA158" i="184"/>
  <c r="AA217" i="184"/>
  <c r="S234" i="184"/>
  <c r="J232" i="184" s="1"/>
  <c r="J228" i="184"/>
  <c r="I234" i="184" s="1"/>
  <c r="AA154" i="184"/>
  <c r="AA222" i="184"/>
  <c r="J4" i="184"/>
  <c r="AA142" i="184"/>
  <c r="AA196" i="184"/>
  <c r="AA130" i="184"/>
  <c r="AA146" i="184"/>
  <c r="AA194" i="184"/>
  <c r="S3" i="184"/>
  <c r="S9" i="184" s="1"/>
  <c r="N9" i="184"/>
  <c r="AA190" i="184"/>
  <c r="AA198" i="184"/>
  <c r="AA202" i="184"/>
  <c r="AA138" i="184"/>
  <c r="AA199" i="184"/>
  <c r="AA176" i="184"/>
  <c r="AA219" i="184"/>
  <c r="AA132" i="184"/>
  <c r="AA168" i="184"/>
  <c r="AA156" i="184"/>
  <c r="AA164" i="184"/>
  <c r="AA214" i="184"/>
  <c r="AA166" i="184"/>
  <c r="AA162" i="184"/>
  <c r="AA188" i="184"/>
  <c r="AA203" i="184"/>
  <c r="AA223" i="184"/>
  <c r="AA221" i="184"/>
  <c r="AA207" i="184"/>
  <c r="J8" i="184"/>
  <c r="J7" i="184"/>
  <c r="J6" i="184"/>
  <c r="AA182" i="184"/>
  <c r="AA184" i="184"/>
  <c r="J3" i="184"/>
  <c r="AA144" i="184"/>
  <c r="AA160" i="184"/>
  <c r="AA180" i="184"/>
  <c r="AA208" i="184"/>
  <c r="AA134" i="184"/>
  <c r="AA152" i="184"/>
  <c r="AA215" i="184"/>
  <c r="AA218" i="184"/>
  <c r="AA150" i="184"/>
  <c r="AA172" i="184"/>
  <c r="AA213" i="184"/>
  <c r="V72" i="171"/>
  <c r="I72" i="171" s="1"/>
  <c r="V52" i="171"/>
  <c r="V142" i="171"/>
  <c r="T50" i="178"/>
  <c r="T37" i="178"/>
  <c r="T23" i="178"/>
  <c r="CC112" i="178"/>
  <c r="BA112" i="178"/>
  <c r="N118" i="178"/>
  <c r="T30" i="178"/>
  <c r="R118" i="178"/>
  <c r="BA110" i="178"/>
  <c r="T52" i="178"/>
  <c r="T17" i="178"/>
  <c r="Z13" i="178"/>
  <c r="Z21" i="178"/>
  <c r="Z29" i="178"/>
  <c r="Z37" i="178"/>
  <c r="Z45" i="178"/>
  <c r="AA56" i="178"/>
  <c r="AC56" i="178"/>
  <c r="AB56" i="178"/>
  <c r="AC59" i="178"/>
  <c r="X59" i="178"/>
  <c r="AB59" i="178"/>
  <c r="BO112" i="178"/>
  <c r="T32" i="178"/>
  <c r="T13" i="178"/>
  <c r="P120" i="178"/>
  <c r="H5" i="178"/>
  <c r="T12" i="178"/>
  <c r="H2" i="178"/>
  <c r="M119" i="178"/>
  <c r="T21" i="178"/>
  <c r="BO110" i="178"/>
  <c r="H3" i="178"/>
  <c r="T59" i="178"/>
  <c r="M121" i="178"/>
  <c r="T31" i="178"/>
  <c r="J31" i="178" s="1"/>
  <c r="Z19" i="178"/>
  <c r="Z27" i="178"/>
  <c r="Z35" i="178"/>
  <c r="Z43" i="178"/>
  <c r="Z51" i="178"/>
  <c r="CC110" i="178"/>
  <c r="T33" i="178"/>
  <c r="T18" i="178"/>
  <c r="BV110" i="178"/>
  <c r="AT110" i="178"/>
  <c r="R120" i="178"/>
  <c r="T60" i="178"/>
  <c r="T58" i="178"/>
  <c r="T54" i="178"/>
  <c r="T51" i="178"/>
  <c r="T47" i="178"/>
  <c r="T43" i="178"/>
  <c r="T24" i="178"/>
  <c r="T16" i="178"/>
  <c r="T14" i="178"/>
  <c r="V132" i="171"/>
  <c r="H6" i="178"/>
  <c r="Z12" i="178"/>
  <c r="Z14" i="178"/>
  <c r="Z16" i="178"/>
  <c r="Z18" i="178"/>
  <c r="Z20" i="178"/>
  <c r="Z22" i="178"/>
  <c r="Z24" i="178"/>
  <c r="Z26" i="178"/>
  <c r="Z28" i="178"/>
  <c r="Z30" i="178"/>
  <c r="Z32" i="178"/>
  <c r="Z34" i="178"/>
  <c r="Z36" i="178"/>
  <c r="Z38" i="178"/>
  <c r="Z40" i="178"/>
  <c r="Z42" i="178"/>
  <c r="Z44" i="178"/>
  <c r="Z46" i="178"/>
  <c r="Z48" i="178"/>
  <c r="Z50" i="178"/>
  <c r="Z52" i="178"/>
  <c r="AA57" i="178"/>
  <c r="Z60" i="178"/>
  <c r="T55" i="178"/>
  <c r="T48" i="178"/>
  <c r="T44" i="178"/>
  <c r="T40" i="178"/>
  <c r="T38" i="178"/>
  <c r="T35" i="178"/>
  <c r="T25" i="178"/>
  <c r="CJ110" i="178"/>
  <c r="T56" i="178"/>
  <c r="T49" i="178"/>
  <c r="T45" i="178"/>
  <c r="T41" i="178"/>
  <c r="T39" i="178"/>
  <c r="T36" i="178"/>
  <c r="T34" i="178"/>
  <c r="T28" i="178"/>
  <c r="T26" i="178"/>
  <c r="T22" i="178"/>
  <c r="T19" i="178"/>
  <c r="V178" i="171"/>
  <c r="I178" i="171" s="1"/>
  <c r="L96" i="171"/>
  <c r="V22" i="171"/>
  <c r="L66" i="171"/>
  <c r="L28" i="171"/>
  <c r="V122" i="171"/>
  <c r="I122" i="171" s="1"/>
  <c r="V68" i="171"/>
  <c r="V176" i="171"/>
  <c r="V42" i="171"/>
  <c r="V98" i="171"/>
  <c r="L52" i="171"/>
  <c r="V34" i="171"/>
  <c r="V20" i="171"/>
  <c r="V46" i="171"/>
  <c r="I46" i="171" s="1"/>
  <c r="L118" i="171"/>
  <c r="L36" i="171"/>
  <c r="L20" i="171"/>
  <c r="O3" i="171"/>
  <c r="V70" i="171"/>
  <c r="V156" i="171"/>
  <c r="V44" i="171"/>
  <c r="L88" i="171"/>
  <c r="L46" i="171"/>
  <c r="V100" i="171"/>
  <c r="V168" i="171"/>
  <c r="V40" i="171"/>
  <c r="L74" i="171"/>
  <c r="L38" i="171"/>
  <c r="AA202" i="171"/>
  <c r="X202" i="171"/>
  <c r="Y188" i="171"/>
  <c r="AA188" i="171"/>
  <c r="V84" i="171"/>
  <c r="V78" i="171"/>
  <c r="V50" i="171"/>
  <c r="V172" i="171"/>
  <c r="V126" i="171"/>
  <c r="V106" i="171"/>
  <c r="I106" i="171" s="1"/>
  <c r="V56" i="171"/>
  <c r="V48" i="171"/>
  <c r="V36" i="171"/>
  <c r="L110" i="171"/>
  <c r="L86" i="171"/>
  <c r="L62" i="171"/>
  <c r="V30" i="171"/>
  <c r="I30" i="171" s="1"/>
  <c r="V136" i="171"/>
  <c r="I136" i="171" s="1"/>
  <c r="V88" i="171"/>
  <c r="I88" i="171" s="1"/>
  <c r="V90" i="171"/>
  <c r="V66" i="171"/>
  <c r="V116" i="171"/>
  <c r="V182" i="171"/>
  <c r="V134" i="171"/>
  <c r="V118" i="171"/>
  <c r="V32" i="171"/>
  <c r="I32" i="171" s="1"/>
  <c r="V28" i="171"/>
  <c r="L76" i="171"/>
  <c r="L54" i="171"/>
  <c r="L22" i="171"/>
  <c r="X194" i="171"/>
  <c r="O4" i="171"/>
  <c r="P4" i="171" s="1"/>
  <c r="V58" i="171"/>
  <c r="Y202" i="171"/>
  <c r="V74" i="171"/>
  <c r="V108" i="171"/>
  <c r="V124" i="171"/>
  <c r="V140" i="171"/>
  <c r="V160" i="171"/>
  <c r="V180" i="171"/>
  <c r="V92" i="171"/>
  <c r="V174" i="171"/>
  <c r="V102" i="171"/>
  <c r="V86" i="171"/>
  <c r="V64" i="171"/>
  <c r="L94" i="171"/>
  <c r="L60" i="171"/>
  <c r="L50" i="171"/>
  <c r="V110" i="171"/>
  <c r="H250" i="171"/>
  <c r="V166" i="171"/>
  <c r="V76" i="171"/>
  <c r="V80" i="171"/>
  <c r="V96" i="171"/>
  <c r="V128" i="171"/>
  <c r="V164" i="171"/>
  <c r="V184" i="171"/>
  <c r="V162" i="171"/>
  <c r="V146" i="171"/>
  <c r="V138" i="171"/>
  <c r="V130" i="171"/>
  <c r="I130" i="171" s="1"/>
  <c r="V60" i="171"/>
  <c r="L92" i="171"/>
  <c r="L78" i="171"/>
  <c r="L58" i="171"/>
  <c r="L104" i="171"/>
  <c r="W27" i="171"/>
  <c r="V170" i="171"/>
  <c r="L98" i="171"/>
  <c r="L72" i="171"/>
  <c r="L40" i="171"/>
  <c r="W218" i="171"/>
  <c r="AA152" i="171"/>
  <c r="AB206" i="171"/>
  <c r="L126" i="171"/>
  <c r="X186" i="171"/>
  <c r="Z59" i="178"/>
  <c r="Z55" i="178"/>
  <c r="AF112" i="178"/>
  <c r="AA27" i="171"/>
  <c r="Z202" i="171"/>
  <c r="W94" i="171"/>
  <c r="W12" i="178"/>
  <c r="AA12" i="178"/>
  <c r="W13" i="178"/>
  <c r="AA13" i="178"/>
  <c r="W14" i="178"/>
  <c r="AA14" i="178"/>
  <c r="W15" i="178"/>
  <c r="AA15" i="178"/>
  <c r="W16" i="178"/>
  <c r="AA16" i="178"/>
  <c r="W17" i="178"/>
  <c r="AA17" i="178"/>
  <c r="W18" i="178"/>
  <c r="AA18" i="178"/>
  <c r="W19" i="178"/>
  <c r="AA19" i="178"/>
  <c r="W20" i="178"/>
  <c r="AA20" i="178"/>
  <c r="W21" i="178"/>
  <c r="AA21" i="178"/>
  <c r="W22" i="178"/>
  <c r="AA22" i="178"/>
  <c r="W23" i="178"/>
  <c r="AA23" i="178"/>
  <c r="W24" i="178"/>
  <c r="AA24" i="178"/>
  <c r="W25" i="178"/>
  <c r="AA25" i="178"/>
  <c r="W26" i="178"/>
  <c r="AA26" i="178"/>
  <c r="W27" i="178"/>
  <c r="AA27" i="178"/>
  <c r="W28" i="178"/>
  <c r="AA28" i="178"/>
  <c r="W29" i="178"/>
  <c r="AA29" i="178"/>
  <c r="AA30" i="178"/>
  <c r="W31" i="178"/>
  <c r="AA31" i="178"/>
  <c r="W32" i="178"/>
  <c r="AA32" i="178"/>
  <c r="W33" i="178"/>
  <c r="AA33" i="178"/>
  <c r="W34" i="178"/>
  <c r="AA34" i="178"/>
  <c r="W35" i="178"/>
  <c r="AA35" i="178"/>
  <c r="W36" i="178"/>
  <c r="AA36" i="178"/>
  <c r="W37" i="178"/>
  <c r="AA37" i="178"/>
  <c r="W38" i="178"/>
  <c r="AA38" i="178"/>
  <c r="W39" i="178"/>
  <c r="AA39" i="178"/>
  <c r="W40" i="178"/>
  <c r="AA40" i="178"/>
  <c r="W41" i="178"/>
  <c r="AA41" i="178"/>
  <c r="W42" i="178"/>
  <c r="AA42" i="178"/>
  <c r="W43" i="178"/>
  <c r="AA43" i="178"/>
  <c r="W44" i="178"/>
  <c r="AA44" i="178"/>
  <c r="W45" i="178"/>
  <c r="AA45" i="178"/>
  <c r="W46" i="178"/>
  <c r="AA46" i="178"/>
  <c r="W47" i="178"/>
  <c r="AA47" i="178"/>
  <c r="W48" i="178"/>
  <c r="AA48" i="178"/>
  <c r="W49" i="178"/>
  <c r="AA49" i="178"/>
  <c r="W50" i="178"/>
  <c r="AA50" i="178"/>
  <c r="W51" i="178"/>
  <c r="AA51" i="178"/>
  <c r="W52" i="178"/>
  <c r="AA52" i="178"/>
  <c r="W53" i="178"/>
  <c r="AA53" i="178"/>
  <c r="AC54" i="178"/>
  <c r="Y54" i="178"/>
  <c r="AB55" i="178"/>
  <c r="AA58" i="178"/>
  <c r="AB60" i="178"/>
  <c r="AM110" i="178"/>
  <c r="Y27" i="171"/>
  <c r="Z62" i="171"/>
  <c r="BO17" i="21"/>
  <c r="C17" i="21" s="1"/>
  <c r="Y218" i="171"/>
  <c r="Y158" i="171"/>
  <c r="X12" i="178"/>
  <c r="AB12" i="178"/>
  <c r="X13" i="178"/>
  <c r="AB13" i="178"/>
  <c r="X14" i="178"/>
  <c r="AB14" i="178"/>
  <c r="X15" i="178"/>
  <c r="AB15" i="178"/>
  <c r="X16" i="178"/>
  <c r="AB16" i="178"/>
  <c r="X17" i="178"/>
  <c r="AB17" i="178"/>
  <c r="X18" i="178"/>
  <c r="AB18" i="178"/>
  <c r="X19" i="178"/>
  <c r="AB19" i="178"/>
  <c r="X20" i="178"/>
  <c r="AB20" i="178"/>
  <c r="X21" i="178"/>
  <c r="AB21" i="178"/>
  <c r="X22" i="178"/>
  <c r="AB22" i="178"/>
  <c r="X23" i="178"/>
  <c r="AB23" i="178"/>
  <c r="X24" i="178"/>
  <c r="AB24" i="178"/>
  <c r="X25" i="178"/>
  <c r="AB25" i="178"/>
  <c r="X26" i="178"/>
  <c r="AB26" i="178"/>
  <c r="X27" i="178"/>
  <c r="AB27" i="178"/>
  <c r="X28" i="178"/>
  <c r="AB28" i="178"/>
  <c r="X29" i="178"/>
  <c r="AB29" i="178"/>
  <c r="X30" i="178"/>
  <c r="AB30" i="178"/>
  <c r="X31" i="178"/>
  <c r="AB31" i="178"/>
  <c r="X32" i="178"/>
  <c r="AB32" i="178"/>
  <c r="X33" i="178"/>
  <c r="AB33" i="178"/>
  <c r="X34" i="178"/>
  <c r="AB34" i="178"/>
  <c r="X35" i="178"/>
  <c r="AB35" i="178"/>
  <c r="X36" i="178"/>
  <c r="AB36" i="178"/>
  <c r="X37" i="178"/>
  <c r="AB37" i="178"/>
  <c r="X38" i="178"/>
  <c r="AB38" i="178"/>
  <c r="X39" i="178"/>
  <c r="AB39" i="178"/>
  <c r="X40" i="178"/>
  <c r="AB40" i="178"/>
  <c r="X41" i="178"/>
  <c r="AB41" i="178"/>
  <c r="X42" i="178"/>
  <c r="AB42" i="178"/>
  <c r="X43" i="178"/>
  <c r="AB43" i="178"/>
  <c r="X44" i="178"/>
  <c r="AB44" i="178"/>
  <c r="X45" i="178"/>
  <c r="AB45" i="178"/>
  <c r="X46" i="178"/>
  <c r="AB46" i="178"/>
  <c r="X47" i="178"/>
  <c r="AB47" i="178"/>
  <c r="X48" i="178"/>
  <c r="AB48" i="178"/>
  <c r="X49" i="178"/>
  <c r="AB49" i="178"/>
  <c r="X50" i="178"/>
  <c r="AB50" i="178"/>
  <c r="X51" i="178"/>
  <c r="AB51" i="178"/>
  <c r="X52" i="178"/>
  <c r="AB52" i="178"/>
  <c r="X53" i="178"/>
  <c r="AB53" i="178"/>
  <c r="Z54" i="178"/>
  <c r="AC55" i="178"/>
  <c r="Z56" i="178"/>
  <c r="AB57" i="178"/>
  <c r="X57" i="178"/>
  <c r="X60" i="178"/>
  <c r="AC60" i="178"/>
  <c r="AF110" i="178"/>
  <c r="AA158" i="171"/>
  <c r="Y12" i="178"/>
  <c r="Y13" i="178"/>
  <c r="Y14" i="178"/>
  <c r="Y15" i="178"/>
  <c r="Y16" i="178"/>
  <c r="Y17" i="178"/>
  <c r="Y18" i="178"/>
  <c r="Y19" i="178"/>
  <c r="Y20" i="178"/>
  <c r="Y21" i="178"/>
  <c r="Y22" i="178"/>
  <c r="Y23" i="178"/>
  <c r="Y24" i="178"/>
  <c r="Y25" i="178"/>
  <c r="Y26" i="178"/>
  <c r="Y27" i="178"/>
  <c r="Y28" i="178"/>
  <c r="Y29" i="178"/>
  <c r="Y30" i="178"/>
  <c r="Y31" i="178"/>
  <c r="Y32" i="178"/>
  <c r="Y33" i="178"/>
  <c r="Y34" i="178"/>
  <c r="Y35" i="178"/>
  <c r="Y36" i="178"/>
  <c r="Y37" i="178"/>
  <c r="Y38" i="178"/>
  <c r="Y39" i="178"/>
  <c r="Y40" i="178"/>
  <c r="Y41" i="178"/>
  <c r="Y42" i="178"/>
  <c r="Y43" i="178"/>
  <c r="Y44" i="178"/>
  <c r="Y45" i="178"/>
  <c r="Y46" i="178"/>
  <c r="Y47" i="178"/>
  <c r="Y48" i="178"/>
  <c r="Y49" i="178"/>
  <c r="Y50" i="178"/>
  <c r="Y51" i="178"/>
  <c r="Y52" i="178"/>
  <c r="Z57" i="178"/>
  <c r="AC58" i="178"/>
  <c r="Y58" i="178"/>
  <c r="AB31" i="183"/>
  <c r="AA31" i="183"/>
  <c r="Z31" i="183"/>
  <c r="AD41" i="183"/>
  <c r="AB41" i="183"/>
  <c r="AA41" i="183"/>
  <c r="AD46" i="183"/>
  <c r="AB46" i="183"/>
  <c r="AA46" i="183"/>
  <c r="AD52" i="183"/>
  <c r="AB52" i="183"/>
  <c r="AA52" i="183"/>
  <c r="V60" i="183"/>
  <c r="N60" i="183" s="1"/>
  <c r="V49" i="183"/>
  <c r="N49" i="183" s="1"/>
  <c r="H5" i="183"/>
  <c r="BO12" i="21"/>
  <c r="C12" i="21" s="1"/>
  <c r="N122" i="178"/>
  <c r="R14" i="179"/>
  <c r="Z14" i="179" s="1"/>
  <c r="Z17" i="179"/>
  <c r="W18" i="179"/>
  <c r="Z20" i="179"/>
  <c r="W24" i="179"/>
  <c r="Z25" i="179"/>
  <c r="M32" i="179"/>
  <c r="I3" i="179" s="1"/>
  <c r="Q32" i="179"/>
  <c r="I7" i="179" s="1"/>
  <c r="M37" i="179"/>
  <c r="M38" i="179" s="1"/>
  <c r="E48" i="21"/>
  <c r="AB47" i="183"/>
  <c r="AA47" i="183"/>
  <c r="Z47" i="183"/>
  <c r="AD57" i="183"/>
  <c r="AB57" i="183"/>
  <c r="AA57" i="183"/>
  <c r="AD62" i="183"/>
  <c r="AB62" i="183"/>
  <c r="AA62" i="183"/>
  <c r="V52" i="183"/>
  <c r="N52" i="183" s="1"/>
  <c r="V40" i="183"/>
  <c r="N40" i="183" s="1"/>
  <c r="H6" i="183"/>
  <c r="V31" i="183"/>
  <c r="N31" i="183" s="1"/>
  <c r="N120" i="178"/>
  <c r="N32" i="179"/>
  <c r="I4" i="179" s="1"/>
  <c r="AD14" i="183"/>
  <c r="AB14" i="183"/>
  <c r="AA14" i="183"/>
  <c r="AD20" i="183"/>
  <c r="AB20" i="183"/>
  <c r="AA20" i="183"/>
  <c r="AB63" i="183"/>
  <c r="AA63" i="183"/>
  <c r="Z63" i="183"/>
  <c r="AV105" i="183"/>
  <c r="V65" i="183"/>
  <c r="N65" i="183" s="1"/>
  <c r="V32" i="183"/>
  <c r="N32" i="183" s="1"/>
  <c r="H2" i="183"/>
  <c r="AM112" i="178"/>
  <c r="R119" i="178"/>
  <c r="Z19" i="179"/>
  <c r="N37" i="179"/>
  <c r="N38" i="179" s="1"/>
  <c r="AB15" i="183"/>
  <c r="AA15" i="183"/>
  <c r="Z15" i="183"/>
  <c r="AD25" i="183"/>
  <c r="AB25" i="183"/>
  <c r="AA25" i="183"/>
  <c r="AD30" i="183"/>
  <c r="AB30" i="183"/>
  <c r="AA30" i="183"/>
  <c r="AD36" i="183"/>
  <c r="AB36" i="183"/>
  <c r="AA36" i="183"/>
  <c r="Z41" i="183"/>
  <c r="Z46" i="183"/>
  <c r="Z52" i="183"/>
  <c r="V57" i="183"/>
  <c r="N57" i="183" s="1"/>
  <c r="V35" i="183"/>
  <c r="N35" i="183" s="1"/>
  <c r="O113" i="183"/>
  <c r="BO44" i="21"/>
  <c r="H3" i="183"/>
  <c r="AD12" i="183"/>
  <c r="AB13" i="183"/>
  <c r="AD17" i="183"/>
  <c r="AB18" i="183"/>
  <c r="AA19" i="183"/>
  <c r="AD22" i="183"/>
  <c r="AB24" i="183"/>
  <c r="AD28" i="183"/>
  <c r="AB29" i="183"/>
  <c r="AD33" i="183"/>
  <c r="AB34" i="183"/>
  <c r="AA35" i="183"/>
  <c r="AD38" i="183"/>
  <c r="AB40" i="183"/>
  <c r="AD44" i="183"/>
  <c r="AB45" i="183"/>
  <c r="AD49" i="183"/>
  <c r="AB50" i="183"/>
  <c r="AA51" i="183"/>
  <c r="AD54" i="183"/>
  <c r="AB56" i="183"/>
  <c r="AD60" i="183"/>
  <c r="AB61" i="183"/>
  <c r="AB66" i="183"/>
  <c r="V59" i="183"/>
  <c r="N59" i="183" s="1"/>
  <c r="V51" i="183"/>
  <c r="N51" i="183" s="1"/>
  <c r="V48" i="183"/>
  <c r="N48" i="183" s="1"/>
  <c r="V42" i="183"/>
  <c r="N42" i="183" s="1"/>
  <c r="V34" i="183"/>
  <c r="N34" i="183" s="1"/>
  <c r="V16" i="183"/>
  <c r="N16" i="183" s="1"/>
  <c r="V14" i="183"/>
  <c r="N14" i="183" s="1"/>
  <c r="BO47" i="21"/>
  <c r="V61" i="183"/>
  <c r="N61" i="183" s="1"/>
  <c r="V53" i="183"/>
  <c r="N53" i="183" s="1"/>
  <c r="V45" i="183"/>
  <c r="N45" i="183" s="1"/>
  <c r="V36" i="183"/>
  <c r="N36" i="183" s="1"/>
  <c r="J30" i="183"/>
  <c r="V30" i="183"/>
  <c r="N30" i="183" s="1"/>
  <c r="AD63" i="183"/>
  <c r="V63" i="183"/>
  <c r="N63" i="183" s="1"/>
  <c r="V55" i="183"/>
  <c r="N55" i="183" s="1"/>
  <c r="V47" i="183"/>
  <c r="N47" i="183" s="1"/>
  <c r="V38" i="183"/>
  <c r="N38" i="183" s="1"/>
  <c r="U115" i="183"/>
  <c r="T112" i="183"/>
  <c r="BK48" i="21"/>
  <c r="J62" i="183"/>
  <c r="J61" i="183"/>
  <c r="J51" i="183"/>
  <c r="J46" i="183"/>
  <c r="J45" i="183"/>
  <c r="J35" i="183"/>
  <c r="J29" i="183"/>
  <c r="J19" i="183"/>
  <c r="J14" i="183"/>
  <c r="J13" i="183"/>
  <c r="J57" i="183"/>
  <c r="J41" i="183"/>
  <c r="J25" i="183"/>
  <c r="CE107" i="183"/>
  <c r="V112" i="183"/>
  <c r="J59" i="183"/>
  <c r="J54" i="183"/>
  <c r="J43" i="183"/>
  <c r="J38" i="183"/>
  <c r="J27" i="183"/>
  <c r="J22" i="183"/>
  <c r="U222" i="171"/>
  <c r="J222" i="171" s="1"/>
  <c r="U214" i="171"/>
  <c r="J214" i="171" s="1"/>
  <c r="U206" i="171"/>
  <c r="J206" i="171" s="1"/>
  <c r="U198" i="171"/>
  <c r="J198" i="171" s="1"/>
  <c r="U190" i="171"/>
  <c r="J190" i="171" s="1"/>
  <c r="U182" i="171"/>
  <c r="J182" i="171" s="1"/>
  <c r="U174" i="171"/>
  <c r="U166" i="171"/>
  <c r="J166" i="171" s="1"/>
  <c r="U158" i="171"/>
  <c r="J158" i="171" s="1"/>
  <c r="U150" i="171"/>
  <c r="J150" i="171" s="1"/>
  <c r="U142" i="171"/>
  <c r="J142" i="171" s="1"/>
  <c r="U134" i="171"/>
  <c r="J134" i="171" s="1"/>
  <c r="U126" i="171"/>
  <c r="J126" i="171" s="1"/>
  <c r="U118" i="171"/>
  <c r="J118" i="171" s="1"/>
  <c r="U108" i="171"/>
  <c r="J108" i="171" s="1"/>
  <c r="U218" i="171"/>
  <c r="U210" i="171"/>
  <c r="J210" i="171" s="1"/>
  <c r="U202" i="171"/>
  <c r="J202" i="171" s="1"/>
  <c r="U194" i="171"/>
  <c r="J194" i="171" s="1"/>
  <c r="U186" i="171"/>
  <c r="U178" i="171"/>
  <c r="J178" i="171" s="1"/>
  <c r="U170" i="171"/>
  <c r="U162" i="171"/>
  <c r="J162" i="171" s="1"/>
  <c r="U154" i="171"/>
  <c r="J154" i="171" s="1"/>
  <c r="U146" i="171"/>
  <c r="J146" i="171" s="1"/>
  <c r="U138" i="171"/>
  <c r="J138" i="171" s="1"/>
  <c r="U130" i="171"/>
  <c r="J130" i="171" s="1"/>
  <c r="U122" i="171"/>
  <c r="J122" i="171" s="1"/>
  <c r="U100" i="171"/>
  <c r="J100" i="171" s="1"/>
  <c r="U92" i="171"/>
  <c r="J92" i="171" s="1"/>
  <c r="U84" i="171"/>
  <c r="J84" i="171" s="1"/>
  <c r="U76" i="171"/>
  <c r="J76" i="171" s="1"/>
  <c r="U68" i="171"/>
  <c r="J68" i="171" s="1"/>
  <c r="U60" i="171"/>
  <c r="J60" i="171" s="1"/>
  <c r="U52" i="171"/>
  <c r="J52" i="171" s="1"/>
  <c r="U44" i="171"/>
  <c r="J44" i="171" s="1"/>
  <c r="U36" i="171"/>
  <c r="J36" i="171" s="1"/>
  <c r="U28" i="171"/>
  <c r="J28" i="171" s="1"/>
  <c r="U16" i="171"/>
  <c r="J16" i="171" s="1"/>
  <c r="U115" i="171"/>
  <c r="J115" i="171" s="1"/>
  <c r="U111" i="171"/>
  <c r="J111" i="171" s="1"/>
  <c r="U107" i="171"/>
  <c r="U103" i="171"/>
  <c r="J103" i="171" s="1"/>
  <c r="U99" i="171"/>
  <c r="J99" i="171" s="1"/>
  <c r="U95" i="171"/>
  <c r="J95" i="171" s="1"/>
  <c r="U91" i="171"/>
  <c r="J91" i="171" s="1"/>
  <c r="U87" i="171"/>
  <c r="J87" i="171" s="1"/>
  <c r="U83" i="171"/>
  <c r="J83" i="171" s="1"/>
  <c r="U79" i="171"/>
  <c r="J79" i="171" s="1"/>
  <c r="U75" i="171"/>
  <c r="J75" i="171" s="1"/>
  <c r="U71" i="171"/>
  <c r="J71" i="171" s="1"/>
  <c r="U67" i="171"/>
  <c r="J67" i="171" s="1"/>
  <c r="U63" i="171"/>
  <c r="J63" i="171" s="1"/>
  <c r="U59" i="171"/>
  <c r="J59" i="171" s="1"/>
  <c r="U55" i="171"/>
  <c r="J55" i="171" s="1"/>
  <c r="U51" i="171"/>
  <c r="J51" i="171" s="1"/>
  <c r="U47" i="171"/>
  <c r="J47" i="171" s="1"/>
  <c r="U43" i="171"/>
  <c r="J43" i="171" s="1"/>
  <c r="U39" i="171"/>
  <c r="J39" i="171" s="1"/>
  <c r="U35" i="171"/>
  <c r="J35" i="171" s="1"/>
  <c r="U31" i="171"/>
  <c r="J31" i="171" s="1"/>
  <c r="U23" i="171"/>
  <c r="J23" i="171" s="1"/>
  <c r="U19" i="171"/>
  <c r="J19" i="171" s="1"/>
  <c r="U24" i="171"/>
  <c r="J24" i="171" s="1"/>
  <c r="K17" i="171"/>
  <c r="K26" i="171"/>
  <c r="K24" i="171"/>
  <c r="K222" i="171"/>
  <c r="K220" i="171"/>
  <c r="K218" i="171"/>
  <c r="K216" i="171"/>
  <c r="K214" i="171"/>
  <c r="K212" i="171"/>
  <c r="K210" i="171"/>
  <c r="K208" i="171"/>
  <c r="K206" i="171"/>
  <c r="K204" i="171"/>
  <c r="K202" i="171"/>
  <c r="K200" i="171"/>
  <c r="K198" i="171"/>
  <c r="K196" i="171"/>
  <c r="K194" i="171"/>
  <c r="K192" i="171"/>
  <c r="K190" i="171"/>
  <c r="K188" i="171"/>
  <c r="K186" i="171"/>
  <c r="K158" i="171"/>
  <c r="K154" i="171"/>
  <c r="K152" i="171"/>
  <c r="K150" i="171"/>
  <c r="K148" i="171"/>
  <c r="K144" i="171"/>
  <c r="K114" i="171"/>
  <c r="K112" i="171"/>
  <c r="K108" i="171"/>
  <c r="K106" i="171"/>
  <c r="K104" i="171"/>
  <c r="K102" i="171"/>
  <c r="K100" i="171"/>
  <c r="K96" i="171"/>
  <c r="K94" i="171"/>
  <c r="K90" i="171"/>
  <c r="K88" i="171"/>
  <c r="K86" i="171"/>
  <c r="K84" i="171"/>
  <c r="K82" i="171"/>
  <c r="K80" i="171"/>
  <c r="K74" i="171"/>
  <c r="K70" i="171"/>
  <c r="K68" i="171"/>
  <c r="K66" i="171"/>
  <c r="K64" i="171"/>
  <c r="K62" i="171"/>
  <c r="K56" i="171"/>
  <c r="K54" i="171"/>
  <c r="K50" i="171"/>
  <c r="K48" i="171"/>
  <c r="K46" i="171"/>
  <c r="K44" i="171"/>
  <c r="K42" i="171"/>
  <c r="K40" i="171"/>
  <c r="K38" i="171"/>
  <c r="K34" i="171"/>
  <c r="K32" i="171"/>
  <c r="K30" i="171"/>
  <c r="BG48" i="21"/>
  <c r="BC48" i="21"/>
  <c r="G48" i="21"/>
  <c r="W28" i="179"/>
  <c r="W27" i="179"/>
  <c r="W23" i="179"/>
  <c r="W19" i="179"/>
  <c r="W15" i="179"/>
  <c r="W25" i="179"/>
  <c r="D48" i="21"/>
  <c r="K18" i="171"/>
  <c r="L18" i="171"/>
  <c r="K16" i="171"/>
  <c r="L16" i="171"/>
  <c r="K27" i="171"/>
  <c r="L27" i="171"/>
  <c r="K25" i="171"/>
  <c r="L25" i="171"/>
  <c r="W55" i="178"/>
  <c r="W56" i="178"/>
  <c r="W57" i="178"/>
  <c r="W58" i="178"/>
  <c r="W59" i="178"/>
  <c r="W60" i="178"/>
  <c r="BV112" i="178"/>
  <c r="M122" i="178"/>
  <c r="M118" i="178"/>
  <c r="N121" i="178"/>
  <c r="N117" i="178"/>
  <c r="O120" i="178"/>
  <c r="P119" i="178"/>
  <c r="Q122" i="178"/>
  <c r="Q118" i="178"/>
  <c r="R121" i="178"/>
  <c r="R117" i="178"/>
  <c r="S120" i="178"/>
  <c r="AD117" i="178"/>
  <c r="X15" i="179"/>
  <c r="Z16" i="179"/>
  <c r="X17" i="179"/>
  <c r="Z21" i="179"/>
  <c r="X25" i="179"/>
  <c r="O115" i="183"/>
  <c r="P114" i="183"/>
  <c r="Q113" i="183"/>
  <c r="R112" i="183"/>
  <c r="U117" i="183"/>
  <c r="BN48" i="21"/>
  <c r="BJ48" i="21"/>
  <c r="BF48" i="21"/>
  <c r="BB48" i="21"/>
  <c r="AS48" i="21"/>
  <c r="Z26" i="179"/>
  <c r="Z22" i="179"/>
  <c r="Z18" i="179"/>
  <c r="Z28" i="179"/>
  <c r="Z24" i="179"/>
  <c r="AC66" i="183"/>
  <c r="AC65" i="183"/>
  <c r="AC64" i="183"/>
  <c r="AC63" i="183"/>
  <c r="AC62" i="183"/>
  <c r="AC61" i="183"/>
  <c r="AC60" i="183"/>
  <c r="AC59" i="183"/>
  <c r="AC58" i="183"/>
  <c r="AC57" i="183"/>
  <c r="AC56" i="183"/>
  <c r="AC55" i="183"/>
  <c r="AC54" i="183"/>
  <c r="AC53" i="183"/>
  <c r="AC52" i="183"/>
  <c r="AC51" i="183"/>
  <c r="AC50" i="183"/>
  <c r="AC49" i="183"/>
  <c r="AC48" i="183"/>
  <c r="AC47" i="183"/>
  <c r="AC46" i="183"/>
  <c r="AC45" i="183"/>
  <c r="AC44" i="183"/>
  <c r="AC43" i="183"/>
  <c r="AC42" i="183"/>
  <c r="AC41" i="183"/>
  <c r="AC40" i="183"/>
  <c r="AC39" i="183"/>
  <c r="AC38" i="183"/>
  <c r="AC37" i="183"/>
  <c r="AC36" i="183"/>
  <c r="AC35" i="183"/>
  <c r="AC34" i="183"/>
  <c r="AC33" i="183"/>
  <c r="AC32" i="183"/>
  <c r="AC31" i="183"/>
  <c r="AC30" i="183"/>
  <c r="AC29" i="183"/>
  <c r="AC28" i="183"/>
  <c r="AC27" i="183"/>
  <c r="AC26" i="183"/>
  <c r="AC25" i="183"/>
  <c r="AC24" i="183"/>
  <c r="AC23" i="183"/>
  <c r="AC22" i="183"/>
  <c r="AC21" i="183"/>
  <c r="AC20" i="183"/>
  <c r="AC19" i="183"/>
  <c r="AC18" i="183"/>
  <c r="AC17" i="183"/>
  <c r="AC16" i="183"/>
  <c r="AC15" i="183"/>
  <c r="AC14" i="183"/>
  <c r="AC13" i="183"/>
  <c r="AC12" i="183"/>
  <c r="U112" i="183"/>
  <c r="U116" i="183"/>
  <c r="T113" i="183"/>
  <c r="T117" i="183"/>
  <c r="S114" i="183"/>
  <c r="R115" i="183"/>
  <c r="Q112" i="183"/>
  <c r="Q116" i="183"/>
  <c r="P113" i="183"/>
  <c r="P117" i="183"/>
  <c r="O114" i="183"/>
  <c r="AF112" i="183"/>
  <c r="U114" i="183"/>
  <c r="T115" i="183"/>
  <c r="S112" i="183"/>
  <c r="S116" i="183"/>
  <c r="R113" i="183"/>
  <c r="R117" i="183"/>
  <c r="Q114" i="183"/>
  <c r="P115" i="183"/>
  <c r="O112" i="183"/>
  <c r="O116" i="183"/>
  <c r="AA192" i="171"/>
  <c r="X19" i="179"/>
  <c r="X21" i="179"/>
  <c r="O117" i="183"/>
  <c r="P116" i="183"/>
  <c r="Q115" i="183"/>
  <c r="R114" i="183"/>
  <c r="S113" i="183"/>
  <c r="Y28" i="179"/>
  <c r="Y25" i="179"/>
  <c r="Y21" i="179"/>
  <c r="Y17" i="179"/>
  <c r="Y27" i="179"/>
  <c r="X18" i="171"/>
  <c r="AA54" i="171"/>
  <c r="BH112" i="178"/>
  <c r="CJ112" i="178"/>
  <c r="I117" i="178"/>
  <c r="M120" i="178"/>
  <c r="N119" i="178"/>
  <c r="O122" i="178"/>
  <c r="O118" i="178"/>
  <c r="P121" i="178"/>
  <c r="P117" i="178"/>
  <c r="Q120" i="178"/>
  <c r="S122" i="178"/>
  <c r="S118" i="178"/>
  <c r="Z15" i="179"/>
  <c r="W16" i="179"/>
  <c r="X18" i="179"/>
  <c r="W21" i="179"/>
  <c r="X23" i="179"/>
  <c r="AD15" i="183"/>
  <c r="AD19" i="183"/>
  <c r="AD23" i="183"/>
  <c r="AD27" i="183"/>
  <c r="AD31" i="183"/>
  <c r="AD35" i="183"/>
  <c r="AD39" i="183"/>
  <c r="AD43" i="183"/>
  <c r="AD47" i="183"/>
  <c r="AD51" i="183"/>
  <c r="AD55" i="183"/>
  <c r="AD59" i="183"/>
  <c r="I112" i="183"/>
  <c r="Q117" i="183"/>
  <c r="R116" i="183"/>
  <c r="S115" i="183"/>
  <c r="T114" i="183"/>
  <c r="U113" i="183"/>
  <c r="BL48" i="21"/>
  <c r="BH48" i="21"/>
  <c r="AV48" i="21"/>
  <c r="F48" i="21"/>
  <c r="X24" i="179"/>
  <c r="X20" i="179"/>
  <c r="X16" i="179"/>
  <c r="X28" i="179"/>
  <c r="X26" i="179"/>
  <c r="AE66" i="183"/>
  <c r="AE65" i="183"/>
  <c r="AE64" i="183"/>
  <c r="AE63" i="183"/>
  <c r="AE62" i="183"/>
  <c r="AE61" i="183"/>
  <c r="AE60" i="183"/>
  <c r="AE59" i="183"/>
  <c r="AE58" i="183"/>
  <c r="AE57" i="183"/>
  <c r="AE56" i="183"/>
  <c r="AE55" i="183"/>
  <c r="AE54" i="183"/>
  <c r="AE53" i="183"/>
  <c r="AE52" i="183"/>
  <c r="AE51" i="183"/>
  <c r="AE50" i="183"/>
  <c r="AE49" i="183"/>
  <c r="AE48" i="183"/>
  <c r="AE47" i="183"/>
  <c r="AE46" i="183"/>
  <c r="AE45" i="183"/>
  <c r="AE44" i="183"/>
  <c r="AE43" i="183"/>
  <c r="AE42" i="183"/>
  <c r="AE41" i="183"/>
  <c r="AE40" i="183"/>
  <c r="AE39" i="183"/>
  <c r="AE38" i="183"/>
  <c r="AE37" i="183"/>
  <c r="AE36" i="183"/>
  <c r="AE35" i="183"/>
  <c r="AE34" i="183"/>
  <c r="AE33" i="183"/>
  <c r="AE32" i="183"/>
  <c r="AE31" i="183"/>
  <c r="AE30" i="183"/>
  <c r="AE29" i="183"/>
  <c r="AE28" i="183"/>
  <c r="AE27" i="183"/>
  <c r="AE26" i="183"/>
  <c r="AE25" i="183"/>
  <c r="AE24" i="183"/>
  <c r="AE23" i="183"/>
  <c r="AE22" i="183"/>
  <c r="AE21" i="183"/>
  <c r="AE20" i="183"/>
  <c r="AE19" i="183"/>
  <c r="AE18" i="183"/>
  <c r="AE17" i="183"/>
  <c r="AE16" i="183"/>
  <c r="AE15" i="183"/>
  <c r="AE14" i="183"/>
  <c r="AE13" i="183"/>
  <c r="AE12" i="183"/>
  <c r="Y66" i="183"/>
  <c r="Y65" i="183"/>
  <c r="Y64" i="183"/>
  <c r="Y63" i="183"/>
  <c r="Y62" i="183"/>
  <c r="Y61" i="183"/>
  <c r="Y60" i="183"/>
  <c r="Y59" i="183"/>
  <c r="Y58" i="183"/>
  <c r="Y57" i="183"/>
  <c r="Y56" i="183"/>
  <c r="Y55" i="183"/>
  <c r="Y54" i="183"/>
  <c r="Y53" i="183"/>
  <c r="Y52" i="183"/>
  <c r="Y51" i="183"/>
  <c r="Y50" i="183"/>
  <c r="Y49" i="183"/>
  <c r="Y48" i="183"/>
  <c r="Y47" i="183"/>
  <c r="Y46" i="183"/>
  <c r="Y45" i="183"/>
  <c r="Y44" i="183"/>
  <c r="Y43" i="183"/>
  <c r="Y42" i="183"/>
  <c r="Y41" i="183"/>
  <c r="Y40" i="183"/>
  <c r="Y39" i="183"/>
  <c r="Y38" i="183"/>
  <c r="Y37" i="183"/>
  <c r="Y36" i="183"/>
  <c r="Y35" i="183"/>
  <c r="Y34" i="183"/>
  <c r="Y33" i="183"/>
  <c r="Y32" i="183"/>
  <c r="Y31" i="183"/>
  <c r="Y30" i="183"/>
  <c r="Y29" i="183"/>
  <c r="Y28" i="183"/>
  <c r="Y27" i="183"/>
  <c r="Y26" i="183"/>
  <c r="Y25" i="183"/>
  <c r="Y24" i="183"/>
  <c r="Y23" i="183"/>
  <c r="Y22" i="183"/>
  <c r="Y21" i="183"/>
  <c r="Y20" i="183"/>
  <c r="Y19" i="183"/>
  <c r="Y18" i="183"/>
  <c r="Y17" i="183"/>
  <c r="Y16" i="183"/>
  <c r="Y15" i="183"/>
  <c r="Y14" i="183"/>
  <c r="Y13" i="183"/>
  <c r="Y12" i="183"/>
  <c r="BM48" i="21"/>
  <c r="BI48" i="21"/>
  <c r="BE48" i="21"/>
  <c r="BA48" i="21"/>
  <c r="AR48" i="21"/>
  <c r="BX107" i="183"/>
  <c r="AV107" i="183"/>
  <c r="U17" i="179"/>
  <c r="U21" i="179"/>
  <c r="Y114" i="171"/>
  <c r="AA94" i="171"/>
  <c r="X208" i="171"/>
  <c r="V183" i="171"/>
  <c r="L107" i="171"/>
  <c r="L103" i="171"/>
  <c r="L99" i="171"/>
  <c r="L95" i="171"/>
  <c r="L91" i="171"/>
  <c r="L87" i="171"/>
  <c r="L83" i="171"/>
  <c r="L79" i="171"/>
  <c r="L75" i="171"/>
  <c r="L71" i="171"/>
  <c r="L67" i="171"/>
  <c r="L63" i="171"/>
  <c r="L59" i="171"/>
  <c r="L55" i="171"/>
  <c r="L51" i="171"/>
  <c r="L47" i="171"/>
  <c r="L43" i="171"/>
  <c r="L39" i="171"/>
  <c r="L35" i="171"/>
  <c r="L31" i="171"/>
  <c r="L23" i="171"/>
  <c r="L19" i="171"/>
  <c r="Y104" i="171"/>
  <c r="Y148" i="171"/>
  <c r="AA104" i="171"/>
  <c r="V207" i="171"/>
  <c r="L105" i="171"/>
  <c r="L101" i="171"/>
  <c r="L97" i="171"/>
  <c r="L93" i="171"/>
  <c r="L89" i="171"/>
  <c r="L85" i="171"/>
  <c r="L81" i="171"/>
  <c r="L77" i="171"/>
  <c r="L73" i="171"/>
  <c r="L69" i="171"/>
  <c r="L65" i="171"/>
  <c r="L61" i="171"/>
  <c r="L57" i="171"/>
  <c r="L53" i="171"/>
  <c r="L49" i="171"/>
  <c r="L45" i="171"/>
  <c r="L41" i="171"/>
  <c r="L37" i="171"/>
  <c r="L33" i="171"/>
  <c r="L29" i="171"/>
  <c r="L21" i="171"/>
  <c r="L152" i="171"/>
  <c r="W54" i="171"/>
  <c r="W212" i="171"/>
  <c r="X188" i="171"/>
  <c r="AA186" i="171"/>
  <c r="L134" i="171"/>
  <c r="W18" i="171"/>
  <c r="AA16" i="171"/>
  <c r="W204" i="171"/>
  <c r="Z206" i="171"/>
  <c r="L122" i="171"/>
  <c r="X220" i="171"/>
  <c r="AA212" i="171"/>
  <c r="L142" i="171"/>
  <c r="Z196" i="171"/>
  <c r="AB196" i="171"/>
  <c r="Z188" i="171"/>
  <c r="W210" i="171"/>
  <c r="Z150" i="171"/>
  <c r="Z218" i="171"/>
  <c r="X218" i="171"/>
  <c r="AB94" i="171"/>
  <c r="X200" i="171"/>
  <c r="AB208" i="171"/>
  <c r="W192" i="171"/>
  <c r="AB112" i="171"/>
  <c r="X62" i="171"/>
  <c r="X104" i="171"/>
  <c r="Z200" i="171"/>
  <c r="AB200" i="171"/>
  <c r="W186" i="171"/>
  <c r="V214" i="171"/>
  <c r="L146" i="171"/>
  <c r="L130" i="171"/>
  <c r="L120" i="171"/>
  <c r="L112" i="171"/>
  <c r="Z198" i="171"/>
  <c r="AA206" i="171"/>
  <c r="AB218" i="171"/>
  <c r="X94" i="171"/>
  <c r="X25" i="171"/>
  <c r="Y208" i="171"/>
  <c r="X192" i="171"/>
  <c r="AA82" i="171"/>
  <c r="AB104" i="171"/>
  <c r="Z104" i="171"/>
  <c r="W206" i="171"/>
  <c r="L138" i="171"/>
  <c r="L124" i="171"/>
  <c r="L116" i="171"/>
  <c r="L109" i="171"/>
  <c r="AA25" i="171"/>
  <c r="AB188" i="171"/>
  <c r="AA204" i="171"/>
  <c r="W82" i="171"/>
  <c r="W38" i="171"/>
  <c r="Y196" i="171"/>
  <c r="W152" i="171"/>
  <c r="Z210" i="171"/>
  <c r="X150" i="171"/>
  <c r="L148" i="171"/>
  <c r="L140" i="171"/>
  <c r="L132" i="171"/>
  <c r="AA205" i="171"/>
  <c r="Y25" i="171"/>
  <c r="Z24" i="171"/>
  <c r="Z220" i="171"/>
  <c r="Z204" i="171"/>
  <c r="X152" i="171"/>
  <c r="AA210" i="171"/>
  <c r="AB150" i="171"/>
  <c r="L144" i="171"/>
  <c r="L136" i="171"/>
  <c r="L128" i="171"/>
  <c r="L156" i="171"/>
  <c r="L150" i="171"/>
  <c r="L154" i="171"/>
  <c r="AB216" i="171"/>
  <c r="AA200" i="171"/>
  <c r="AA62" i="171"/>
  <c r="AA144" i="171"/>
  <c r="Y194" i="171"/>
  <c r="W158" i="171"/>
  <c r="Y154" i="171"/>
  <c r="AB205" i="171"/>
  <c r="X144" i="171"/>
  <c r="Y62" i="171"/>
  <c r="X112" i="171"/>
  <c r="Z158" i="171"/>
  <c r="W194" i="171"/>
  <c r="Y205" i="171"/>
  <c r="W216" i="171"/>
  <c r="W62" i="171"/>
  <c r="AA112" i="171"/>
  <c r="L161" i="171"/>
  <c r="L158" i="171"/>
  <c r="Z154" i="171"/>
  <c r="AA18" i="171"/>
  <c r="Y18" i="171"/>
  <c r="Y152" i="171"/>
  <c r="AB202" i="171"/>
  <c r="Z205" i="171"/>
  <c r="Z25" i="171"/>
  <c r="Z27" i="171"/>
  <c r="AA220" i="171"/>
  <c r="X204" i="171"/>
  <c r="AB204" i="171"/>
  <c r="X196" i="171"/>
  <c r="W220" i="171"/>
  <c r="AB220" i="171"/>
  <c r="W188" i="171"/>
  <c r="AB152" i="171"/>
  <c r="Z152" i="171"/>
  <c r="Y24" i="171"/>
  <c r="AA194" i="171"/>
  <c r="Z194" i="171"/>
  <c r="V215" i="171"/>
  <c r="I215" i="171" s="1"/>
  <c r="L165" i="171"/>
  <c r="L157" i="171"/>
  <c r="L153" i="171"/>
  <c r="L149" i="171"/>
  <c r="L145" i="171"/>
  <c r="L141" i="171"/>
  <c r="L137" i="171"/>
  <c r="L133" i="171"/>
  <c r="L129" i="171"/>
  <c r="L125" i="171"/>
  <c r="L121" i="171"/>
  <c r="L117" i="171"/>
  <c r="L113" i="171"/>
  <c r="AB154" i="171"/>
  <c r="AA114" i="171"/>
  <c r="AA154" i="171"/>
  <c r="Z18" i="171"/>
  <c r="W202" i="171"/>
  <c r="W205" i="171"/>
  <c r="AB25" i="171"/>
  <c r="X27" i="171"/>
  <c r="AB16" i="171"/>
  <c r="Y220" i="171"/>
  <c r="AB212" i="171"/>
  <c r="Y204" i="171"/>
  <c r="AA196" i="171"/>
  <c r="Y212" i="171"/>
  <c r="Z212" i="171"/>
  <c r="AB158" i="171"/>
  <c r="X158" i="171"/>
  <c r="AB194" i="171"/>
  <c r="V222" i="171"/>
  <c r="L159" i="171"/>
  <c r="L155" i="171"/>
  <c r="L151" i="171"/>
  <c r="L147" i="171"/>
  <c r="L143" i="171"/>
  <c r="L139" i="171"/>
  <c r="L135" i="171"/>
  <c r="L131" i="171"/>
  <c r="L127" i="171"/>
  <c r="L123" i="171"/>
  <c r="L119" i="171"/>
  <c r="L115" i="171"/>
  <c r="L111" i="171"/>
  <c r="L171" i="171"/>
  <c r="L163" i="171"/>
  <c r="L176" i="171"/>
  <c r="L164" i="171"/>
  <c r="L160" i="171"/>
  <c r="L167" i="171"/>
  <c r="L162" i="171"/>
  <c r="L173" i="171"/>
  <c r="L182" i="171"/>
  <c r="L169" i="171"/>
  <c r="L178" i="171"/>
  <c r="L172" i="171"/>
  <c r="L168" i="171"/>
  <c r="L188" i="171"/>
  <c r="L174" i="171"/>
  <c r="L170" i="171"/>
  <c r="L166" i="171"/>
  <c r="L202" i="171"/>
  <c r="L180" i="171"/>
  <c r="L184" i="171"/>
  <c r="L212" i="171"/>
  <c r="L192" i="171"/>
  <c r="L218" i="171"/>
  <c r="L196" i="171"/>
  <c r="L186" i="171"/>
  <c r="L181" i="171"/>
  <c r="L177" i="171"/>
  <c r="BG253" i="171"/>
  <c r="AF46" i="21" s="1"/>
  <c r="L207" i="171"/>
  <c r="L190" i="171"/>
  <c r="L183" i="171"/>
  <c r="L179" i="171"/>
  <c r="L175" i="171"/>
  <c r="L215" i="171"/>
  <c r="L204" i="171"/>
  <c r="L194" i="171"/>
  <c r="L187" i="171"/>
  <c r="AW253" i="171"/>
  <c r="L222" i="171"/>
  <c r="L210" i="171"/>
  <c r="L199" i="171"/>
  <c r="BO253" i="171"/>
  <c r="AN46" i="21" s="1"/>
  <c r="L216" i="171"/>
  <c r="L211" i="171"/>
  <c r="L206" i="171"/>
  <c r="L200" i="171"/>
  <c r="L195" i="171"/>
  <c r="L191" i="171"/>
  <c r="BK253" i="171"/>
  <c r="AJ46" i="21" s="1"/>
  <c r="AR253" i="171"/>
  <c r="L220" i="171"/>
  <c r="L214" i="171"/>
  <c r="L208" i="171"/>
  <c r="L203" i="171"/>
  <c r="L198" i="171"/>
  <c r="L193" i="171"/>
  <c r="L189" i="171"/>
  <c r="L185" i="171"/>
  <c r="BB253" i="171"/>
  <c r="AA46" i="21" s="1"/>
  <c r="W154" i="171"/>
  <c r="BQ253" i="171"/>
  <c r="AP46" i="21" s="1"/>
  <c r="BI253" i="171"/>
  <c r="AH46" i="21" s="1"/>
  <c r="AZ253" i="171"/>
  <c r="AN253" i="171"/>
  <c r="BM253" i="171"/>
  <c r="AL46" i="21" s="1"/>
  <c r="BE253" i="171"/>
  <c r="AD46" i="21" s="1"/>
  <c r="AT253" i="171"/>
  <c r="W114" i="171"/>
  <c r="AB114" i="171"/>
  <c r="Z148" i="171"/>
  <c r="W148" i="171"/>
  <c r="AB198" i="171"/>
  <c r="AA198" i="171"/>
  <c r="Y94" i="171"/>
  <c r="Z94" i="171"/>
  <c r="Y200" i="171"/>
  <c r="Z216" i="171"/>
  <c r="Z208" i="171"/>
  <c r="Z192" i="171"/>
  <c r="W16" i="171"/>
  <c r="W144" i="171"/>
  <c r="Y112" i="171"/>
  <c r="Y54" i="171"/>
  <c r="X82" i="171"/>
  <c r="Z82" i="171"/>
  <c r="AB54" i="171"/>
  <c r="X38" i="171"/>
  <c r="X54" i="171"/>
  <c r="Z112" i="171"/>
  <c r="AA38" i="171"/>
  <c r="AB144" i="171"/>
  <c r="Y216" i="171"/>
  <c r="AA216" i="171"/>
  <c r="X206" i="171"/>
  <c r="Y186" i="171"/>
  <c r="Z186" i="171"/>
  <c r="AB210" i="171"/>
  <c r="Y210" i="171"/>
  <c r="W150" i="171"/>
  <c r="Y150" i="171"/>
  <c r="W198" i="171"/>
  <c r="L219" i="171"/>
  <c r="BR253" i="171"/>
  <c r="AQ46" i="21" s="1"/>
  <c r="BN253" i="171"/>
  <c r="AM46" i="21" s="1"/>
  <c r="BJ253" i="171"/>
  <c r="AI46" i="21" s="1"/>
  <c r="BF253" i="171"/>
  <c r="AE46" i="21" s="1"/>
  <c r="BA253" i="171"/>
  <c r="AV253" i="171"/>
  <c r="AP253" i="171"/>
  <c r="Z54" i="171"/>
  <c r="Z38" i="171"/>
  <c r="Z16" i="171"/>
  <c r="X114" i="171"/>
  <c r="X148" i="171"/>
  <c r="Y198" i="171"/>
  <c r="W200" i="171"/>
  <c r="X24" i="171"/>
  <c r="W208" i="171"/>
  <c r="AB192" i="171"/>
  <c r="Y16" i="171"/>
  <c r="AB82" i="171"/>
  <c r="AB38" i="171"/>
  <c r="Y144" i="171"/>
  <c r="W112" i="171"/>
  <c r="X16" i="171"/>
  <c r="AB24" i="171"/>
  <c r="AA24" i="171"/>
  <c r="X210" i="171"/>
  <c r="L221" i="171"/>
  <c r="L217" i="171"/>
  <c r="L213" i="171"/>
  <c r="L209" i="171"/>
  <c r="L205" i="171"/>
  <c r="L201" i="171"/>
  <c r="L197" i="171"/>
  <c r="BP253" i="171"/>
  <c r="AO46" i="21" s="1"/>
  <c r="BL253" i="171"/>
  <c r="AK46" i="21" s="1"/>
  <c r="BH253" i="171"/>
  <c r="AG46" i="21" s="1"/>
  <c r="BD253" i="171"/>
  <c r="AC46" i="21" s="1"/>
  <c r="AX253" i="171"/>
  <c r="AS253" i="171"/>
  <c r="AK253" i="171"/>
  <c r="AA148" i="171"/>
  <c r="AO253" i="171"/>
  <c r="AI253" i="171"/>
  <c r="BC253" i="171"/>
  <c r="AB46" i="21" s="1"/>
  <c r="AY253" i="171"/>
  <c r="AU253" i="171"/>
  <c r="AQ253" i="171"/>
  <c r="AM253" i="171"/>
  <c r="Z190" i="171"/>
  <c r="AL253" i="171"/>
  <c r="AA190" i="171"/>
  <c r="AJ253" i="171"/>
  <c r="X190" i="171"/>
  <c r="AB190" i="171"/>
  <c r="W190" i="171"/>
  <c r="AF71" i="183" l="1"/>
  <c r="AF85" i="183"/>
  <c r="BO30" i="21"/>
  <c r="C30" i="21" s="1"/>
  <c r="AF75" i="183"/>
  <c r="AD65" i="178"/>
  <c r="BO31" i="21"/>
  <c r="C31" i="21" s="1"/>
  <c r="AF77" i="183"/>
  <c r="AM274" i="171"/>
  <c r="AF274" i="171"/>
  <c r="CD274" i="171"/>
  <c r="CJ274" i="171"/>
  <c r="BV274" i="171"/>
  <c r="AG274" i="171"/>
  <c r="BY274" i="171"/>
  <c r="AL274" i="171"/>
  <c r="BT274" i="171"/>
  <c r="CI274" i="171"/>
  <c r="AY274" i="171"/>
  <c r="AK18" i="21"/>
  <c r="BL274" i="171"/>
  <c r="CF274" i="171"/>
  <c r="AU274" i="171"/>
  <c r="CL274" i="171"/>
  <c r="CE274" i="171"/>
  <c r="AN18" i="21"/>
  <c r="BO274" i="171"/>
  <c r="AH274" i="171"/>
  <c r="AG18" i="21"/>
  <c r="BH274" i="171"/>
  <c r="CC274" i="171"/>
  <c r="BA274" i="171"/>
  <c r="CB274" i="171"/>
  <c r="AJ18" i="21"/>
  <c r="BK274" i="171"/>
  <c r="AO274" i="171"/>
  <c r="CH274" i="171"/>
  <c r="AB18" i="21"/>
  <c r="BC274" i="171"/>
  <c r="CO274" i="171"/>
  <c r="AV274" i="171"/>
  <c r="CA274" i="171"/>
  <c r="AH18" i="21"/>
  <c r="BI274" i="171"/>
  <c r="AN274" i="171"/>
  <c r="AI18" i="21"/>
  <c r="BJ274" i="171"/>
  <c r="AT274" i="171"/>
  <c r="AP18" i="21"/>
  <c r="BQ274" i="171"/>
  <c r="AZ274" i="171"/>
  <c r="BS274" i="171"/>
  <c r="AA18" i="21"/>
  <c r="BB274" i="171"/>
  <c r="AQ18" i="21"/>
  <c r="BR274" i="171"/>
  <c r="CK274" i="171"/>
  <c r="AO18" i="21"/>
  <c r="BP274" i="171"/>
  <c r="AL18" i="21"/>
  <c r="BM274" i="171"/>
  <c r="AF18" i="21"/>
  <c r="BG274" i="171"/>
  <c r="AS274" i="171"/>
  <c r="AM18" i="21"/>
  <c r="BN274" i="171"/>
  <c r="AX274" i="171"/>
  <c r="AE274" i="171"/>
  <c r="AW274" i="171"/>
  <c r="BU274" i="171"/>
  <c r="AQ274" i="171"/>
  <c r="CN274" i="171"/>
  <c r="BX274" i="171"/>
  <c r="AD18" i="21"/>
  <c r="BE274" i="171"/>
  <c r="AJ274" i="171"/>
  <c r="BZ274" i="171"/>
  <c r="AR274" i="171"/>
  <c r="CG274" i="171"/>
  <c r="AK274" i="171"/>
  <c r="CM274" i="171"/>
  <c r="BW274" i="171"/>
  <c r="AC18" i="21"/>
  <c r="BD274" i="171"/>
  <c r="AI274" i="171"/>
  <c r="AE18" i="21"/>
  <c r="BF274" i="171"/>
  <c r="AP274" i="171"/>
  <c r="AC230" i="171"/>
  <c r="AC243" i="171"/>
  <c r="AC237" i="171"/>
  <c r="AC240" i="171"/>
  <c r="AC239" i="171"/>
  <c r="AC232" i="171"/>
  <c r="AC234" i="171"/>
  <c r="AC245" i="171"/>
  <c r="AC238" i="171"/>
  <c r="AC249" i="171"/>
  <c r="AC244" i="171"/>
  <c r="AC248" i="171"/>
  <c r="AC233" i="171"/>
  <c r="AC228" i="171"/>
  <c r="AC246" i="171"/>
  <c r="AC229" i="171"/>
  <c r="AC235" i="171"/>
  <c r="AC236" i="171"/>
  <c r="AC227" i="171"/>
  <c r="AC241" i="171"/>
  <c r="AC247" i="171"/>
  <c r="AC231" i="171"/>
  <c r="AC242" i="171"/>
  <c r="AD64" i="178"/>
  <c r="AD61" i="178"/>
  <c r="AD70" i="178"/>
  <c r="AD63" i="178"/>
  <c r="AD67" i="178"/>
  <c r="AD62" i="178"/>
  <c r="AF82" i="183"/>
  <c r="AF74" i="183"/>
  <c r="AF69" i="183"/>
  <c r="AF67" i="183"/>
  <c r="AF79" i="183"/>
  <c r="AF84" i="183"/>
  <c r="AD66" i="178"/>
  <c r="AF73" i="183"/>
  <c r="AF78" i="183"/>
  <c r="AF68" i="183"/>
  <c r="AF81" i="183"/>
  <c r="AF72" i="183"/>
  <c r="AF76" i="183"/>
  <c r="AF83" i="183"/>
  <c r="AF80" i="183"/>
  <c r="AF70" i="183"/>
  <c r="E261" i="184"/>
  <c r="L70" i="178"/>
  <c r="J70" i="178"/>
  <c r="AC226" i="171"/>
  <c r="AC225" i="171"/>
  <c r="AC224" i="171"/>
  <c r="AC15" i="171"/>
  <c r="AC223" i="171"/>
  <c r="AD33" i="178"/>
  <c r="AD30" i="178"/>
  <c r="AM41" i="179"/>
  <c r="AT41" i="179"/>
  <c r="AC41" i="179"/>
  <c r="N131" i="171"/>
  <c r="J131" i="171"/>
  <c r="N123" i="171"/>
  <c r="J123" i="171"/>
  <c r="N114" i="171"/>
  <c r="J114" i="171"/>
  <c r="N30" i="171"/>
  <c r="J30" i="171"/>
  <c r="N17" i="171"/>
  <c r="J17" i="171"/>
  <c r="N90" i="171"/>
  <c r="J90" i="171"/>
  <c r="N93" i="171"/>
  <c r="J93" i="171"/>
  <c r="N89" i="171"/>
  <c r="J89" i="171"/>
  <c r="N65" i="171"/>
  <c r="J65" i="171"/>
  <c r="N62" i="171"/>
  <c r="J62" i="171"/>
  <c r="N29" i="171"/>
  <c r="J29" i="171"/>
  <c r="N104" i="171"/>
  <c r="J104" i="171"/>
  <c r="N42" i="171"/>
  <c r="J42" i="171"/>
  <c r="N85" i="171"/>
  <c r="J85" i="171"/>
  <c r="N107" i="171"/>
  <c r="J107" i="171"/>
  <c r="N33" i="171"/>
  <c r="J33" i="171"/>
  <c r="N27" i="171"/>
  <c r="J27" i="171"/>
  <c r="N66" i="171"/>
  <c r="J66" i="171"/>
  <c r="N221" i="171"/>
  <c r="J221" i="171"/>
  <c r="H290" i="171" s="1"/>
  <c r="N205" i="171"/>
  <c r="J205" i="171"/>
  <c r="N215" i="171"/>
  <c r="J215" i="171"/>
  <c r="N153" i="171"/>
  <c r="J153" i="171"/>
  <c r="N195" i="171"/>
  <c r="J195" i="171"/>
  <c r="N170" i="171"/>
  <c r="J170" i="171"/>
  <c r="N174" i="171"/>
  <c r="J174" i="171"/>
  <c r="N192" i="171"/>
  <c r="J192" i="171"/>
  <c r="N167" i="171"/>
  <c r="J167" i="171"/>
  <c r="N219" i="171"/>
  <c r="J219" i="171"/>
  <c r="N186" i="171"/>
  <c r="J186" i="171"/>
  <c r="N218" i="171"/>
  <c r="J218" i="171"/>
  <c r="N217" i="171"/>
  <c r="J217" i="171"/>
  <c r="N177" i="171"/>
  <c r="J177" i="171"/>
  <c r="N176" i="171"/>
  <c r="J176" i="171"/>
  <c r="N203" i="171"/>
  <c r="J203" i="171"/>
  <c r="N156" i="171"/>
  <c r="J156" i="171"/>
  <c r="N187" i="171"/>
  <c r="J187" i="171"/>
  <c r="N175" i="171"/>
  <c r="J175" i="171"/>
  <c r="AB183" i="171"/>
  <c r="I183" i="171"/>
  <c r="Z174" i="171"/>
  <c r="I174" i="171"/>
  <c r="Z132" i="171"/>
  <c r="I132" i="171"/>
  <c r="Y93" i="171"/>
  <c r="I93" i="171"/>
  <c r="AB201" i="171"/>
  <c r="I201" i="171"/>
  <c r="W167" i="171"/>
  <c r="I167" i="171"/>
  <c r="AB47" i="171"/>
  <c r="I47" i="171"/>
  <c r="W143" i="171"/>
  <c r="I143" i="171"/>
  <c r="Z115" i="171"/>
  <c r="I115" i="171"/>
  <c r="Y131" i="171"/>
  <c r="I131" i="171"/>
  <c r="AB79" i="171"/>
  <c r="I79" i="171"/>
  <c r="Y159" i="171"/>
  <c r="I159" i="171"/>
  <c r="AB75" i="171"/>
  <c r="I75" i="171"/>
  <c r="X61" i="171"/>
  <c r="I61" i="171"/>
  <c r="X98" i="171"/>
  <c r="I98" i="171"/>
  <c r="Y53" i="171"/>
  <c r="I53" i="171"/>
  <c r="W95" i="171"/>
  <c r="I95" i="171"/>
  <c r="Y83" i="171"/>
  <c r="I83" i="171"/>
  <c r="AA193" i="171"/>
  <c r="I193" i="171"/>
  <c r="AB33" i="171"/>
  <c r="I33" i="171"/>
  <c r="Z214" i="171"/>
  <c r="I214" i="171"/>
  <c r="AA184" i="171"/>
  <c r="I184" i="171"/>
  <c r="X80" i="171"/>
  <c r="I80" i="171"/>
  <c r="X110" i="171"/>
  <c r="I110" i="171"/>
  <c r="Z64" i="171"/>
  <c r="I64" i="171"/>
  <c r="AA92" i="171"/>
  <c r="I92" i="171"/>
  <c r="AB124" i="171"/>
  <c r="I124" i="171"/>
  <c r="W58" i="171"/>
  <c r="I58" i="171"/>
  <c r="W118" i="171"/>
  <c r="I118" i="171"/>
  <c r="Z66" i="171"/>
  <c r="I66" i="171"/>
  <c r="Z36" i="171"/>
  <c r="I36" i="171"/>
  <c r="X126" i="171"/>
  <c r="I126" i="171"/>
  <c r="Z84" i="171"/>
  <c r="I84" i="171"/>
  <c r="Y168" i="171"/>
  <c r="I168" i="171"/>
  <c r="X44" i="171"/>
  <c r="I44" i="171"/>
  <c r="Y20" i="171"/>
  <c r="I20" i="171"/>
  <c r="Z42" i="171"/>
  <c r="I42" i="171"/>
  <c r="W142" i="171"/>
  <c r="I142" i="171"/>
  <c r="X85" i="171"/>
  <c r="I85" i="171"/>
  <c r="X179" i="171"/>
  <c r="I179" i="171"/>
  <c r="AB57" i="171"/>
  <c r="I57" i="171"/>
  <c r="Z181" i="171"/>
  <c r="I181" i="171"/>
  <c r="AA73" i="171"/>
  <c r="I73" i="171"/>
  <c r="X31" i="171"/>
  <c r="I31" i="171"/>
  <c r="X89" i="171"/>
  <c r="I89" i="171"/>
  <c r="AA109" i="171"/>
  <c r="I109" i="171"/>
  <c r="AB175" i="171"/>
  <c r="I175" i="171"/>
  <c r="AA49" i="171"/>
  <c r="I49" i="171"/>
  <c r="AB149" i="171"/>
  <c r="I149" i="171"/>
  <c r="Y171" i="171"/>
  <c r="I171" i="171"/>
  <c r="Y135" i="171"/>
  <c r="I135" i="171"/>
  <c r="Z209" i="171"/>
  <c r="I209" i="171"/>
  <c r="AB59" i="171"/>
  <c r="I59" i="171"/>
  <c r="Y185" i="171"/>
  <c r="I185" i="171"/>
  <c r="X169" i="171"/>
  <c r="I169" i="171"/>
  <c r="AB91" i="171"/>
  <c r="I91" i="171"/>
  <c r="W71" i="171"/>
  <c r="I71" i="171"/>
  <c r="X97" i="171"/>
  <c r="I97" i="171"/>
  <c r="X127" i="171"/>
  <c r="I127" i="171"/>
  <c r="Z170" i="171"/>
  <c r="I170" i="171"/>
  <c r="Y138" i="171"/>
  <c r="I138" i="171"/>
  <c r="Y164" i="171"/>
  <c r="I164" i="171"/>
  <c r="Y76" i="171"/>
  <c r="I76" i="171"/>
  <c r="W86" i="171"/>
  <c r="I86" i="171"/>
  <c r="W180" i="171"/>
  <c r="I180" i="171"/>
  <c r="Y108" i="171"/>
  <c r="I108" i="171"/>
  <c r="W134" i="171"/>
  <c r="I134" i="171"/>
  <c r="AB100" i="171"/>
  <c r="I100" i="171"/>
  <c r="Y176" i="171"/>
  <c r="I176" i="171"/>
  <c r="Z213" i="171"/>
  <c r="I213" i="171"/>
  <c r="Y222" i="171"/>
  <c r="I222" i="171"/>
  <c r="Y60" i="171"/>
  <c r="I60" i="171"/>
  <c r="X162" i="171"/>
  <c r="I162" i="171"/>
  <c r="X96" i="171"/>
  <c r="I96" i="171"/>
  <c r="X140" i="171"/>
  <c r="I140" i="171"/>
  <c r="Z116" i="171"/>
  <c r="I116" i="171"/>
  <c r="W78" i="171"/>
  <c r="I78" i="171"/>
  <c r="AB40" i="171"/>
  <c r="I40" i="171"/>
  <c r="X203" i="171"/>
  <c r="I203" i="171"/>
  <c r="AA133" i="171"/>
  <c r="I133" i="171"/>
  <c r="W221" i="171"/>
  <c r="I221" i="171"/>
  <c r="W207" i="171"/>
  <c r="I207" i="171"/>
  <c r="AB90" i="171"/>
  <c r="I90" i="171"/>
  <c r="X48" i="171"/>
  <c r="I48" i="171"/>
  <c r="Y172" i="171"/>
  <c r="I172" i="171"/>
  <c r="Z156" i="171"/>
  <c r="I156" i="171"/>
  <c r="AB34" i="171"/>
  <c r="I34" i="171"/>
  <c r="AB52" i="171"/>
  <c r="I52" i="171"/>
  <c r="X113" i="171"/>
  <c r="I113" i="171"/>
  <c r="Z145" i="171"/>
  <c r="I145" i="171"/>
  <c r="AA147" i="171"/>
  <c r="I147" i="171"/>
  <c r="Z23" i="171"/>
  <c r="I23" i="171"/>
  <c r="Z165" i="171"/>
  <c r="I165" i="171"/>
  <c r="X129" i="171"/>
  <c r="I129" i="171"/>
  <c r="Z197" i="171"/>
  <c r="I197" i="171"/>
  <c r="AB117" i="171"/>
  <c r="I117" i="171"/>
  <c r="X99" i="171"/>
  <c r="I99" i="171"/>
  <c r="Z19" i="171"/>
  <c r="I19" i="171"/>
  <c r="W199" i="171"/>
  <c r="I199" i="171"/>
  <c r="X26" i="171"/>
  <c r="I26" i="171"/>
  <c r="X41" i="171"/>
  <c r="I41" i="171"/>
  <c r="Y219" i="171"/>
  <c r="I219" i="171"/>
  <c r="W189" i="171"/>
  <c r="I189" i="171"/>
  <c r="Y43" i="171"/>
  <c r="I43" i="171"/>
  <c r="Z163" i="171"/>
  <c r="I163" i="171"/>
  <c r="AA151" i="171"/>
  <c r="I151" i="171"/>
  <c r="X39" i="171"/>
  <c r="I39" i="171"/>
  <c r="X111" i="171"/>
  <c r="I111" i="171"/>
  <c r="W17" i="171"/>
  <c r="I17" i="171"/>
  <c r="X211" i="171"/>
  <c r="I211" i="171"/>
  <c r="Y81" i="171"/>
  <c r="I81" i="171"/>
  <c r="X187" i="171"/>
  <c r="I187" i="171"/>
  <c r="Y29" i="171"/>
  <c r="I29" i="171"/>
  <c r="Z146" i="171"/>
  <c r="I146" i="171"/>
  <c r="Y128" i="171"/>
  <c r="I128" i="171"/>
  <c r="Y166" i="171"/>
  <c r="I166" i="171"/>
  <c r="Z102" i="171"/>
  <c r="I102" i="171"/>
  <c r="X160" i="171"/>
  <c r="I160" i="171"/>
  <c r="Y74" i="171"/>
  <c r="I74" i="171"/>
  <c r="Y28" i="171"/>
  <c r="I28" i="171"/>
  <c r="AB182" i="171"/>
  <c r="I182" i="171"/>
  <c r="Z56" i="171"/>
  <c r="I56" i="171"/>
  <c r="X50" i="171"/>
  <c r="I50" i="171"/>
  <c r="AA70" i="171"/>
  <c r="I70" i="171"/>
  <c r="W68" i="171"/>
  <c r="I68" i="171"/>
  <c r="Z22" i="171"/>
  <c r="I22" i="171"/>
  <c r="AB141" i="171"/>
  <c r="I141" i="171"/>
  <c r="AA87" i="171"/>
  <c r="I87" i="171"/>
  <c r="X217" i="171"/>
  <c r="I217" i="171"/>
  <c r="AB67" i="171"/>
  <c r="I67" i="171"/>
  <c r="Z157" i="171"/>
  <c r="I157" i="171"/>
  <c r="Z161" i="171"/>
  <c r="I161" i="171"/>
  <c r="X119" i="171"/>
  <c r="I119" i="171"/>
  <c r="Y177" i="171"/>
  <c r="I177" i="171"/>
  <c r="W105" i="171"/>
  <c r="I105" i="171"/>
  <c r="AB121" i="171"/>
  <c r="I121" i="171"/>
  <c r="AB191" i="171"/>
  <c r="I191" i="171"/>
  <c r="X69" i="171"/>
  <c r="I69" i="171"/>
  <c r="Y173" i="171"/>
  <c r="I173" i="171"/>
  <c r="X21" i="171"/>
  <c r="I21" i="171"/>
  <c r="AB155" i="171"/>
  <c r="I155" i="171"/>
  <c r="X195" i="171"/>
  <c r="I195" i="171"/>
  <c r="W103" i="171"/>
  <c r="I103" i="171"/>
  <c r="AB55" i="171"/>
  <c r="I55" i="171"/>
  <c r="S259" i="171"/>
  <c r="E262" i="184"/>
  <c r="AA22" i="179"/>
  <c r="AL41" i="179"/>
  <c r="AK41" i="179"/>
  <c r="AE41" i="179"/>
  <c r="AP41" i="179"/>
  <c r="J15" i="179"/>
  <c r="AH41" i="179"/>
  <c r="I117" i="183"/>
  <c r="K104" i="183"/>
  <c r="R80" i="21"/>
  <c r="R81" i="21"/>
  <c r="P39" i="21"/>
  <c r="J39" i="21"/>
  <c r="BS41" i="179"/>
  <c r="BO41" i="179"/>
  <c r="CA41" i="179"/>
  <c r="BW41" i="179"/>
  <c r="CH41" i="179"/>
  <c r="BR41" i="179"/>
  <c r="BB41" i="179"/>
  <c r="BY41" i="179"/>
  <c r="BI41" i="179"/>
  <c r="AS41" i="179"/>
  <c r="CJ41" i="179"/>
  <c r="BT41" i="179"/>
  <c r="BD41" i="179"/>
  <c r="AN41" i="179"/>
  <c r="BO14" i="21"/>
  <c r="C14" i="21" s="1"/>
  <c r="L39" i="21"/>
  <c r="G39" i="21"/>
  <c r="AY41" i="179"/>
  <c r="BK41" i="179"/>
  <c r="BG41" i="179"/>
  <c r="CD41" i="179"/>
  <c r="BN41" i="179"/>
  <c r="AX41" i="179"/>
  <c r="BU41" i="179"/>
  <c r="BE41" i="179"/>
  <c r="AO41" i="179"/>
  <c r="CF41" i="179"/>
  <c r="BP41" i="179"/>
  <c r="AZ41" i="179"/>
  <c r="AJ41" i="179"/>
  <c r="BO16" i="21"/>
  <c r="C16" i="21" s="1"/>
  <c r="H39" i="21"/>
  <c r="R39" i="21"/>
  <c r="BC41" i="179"/>
  <c r="CI41" i="179"/>
  <c r="AI41" i="179"/>
  <c r="CN38" i="179"/>
  <c r="AU41" i="179"/>
  <c r="AQ41" i="179"/>
  <c r="BZ41" i="179"/>
  <c r="BJ41" i="179"/>
  <c r="CN37" i="179"/>
  <c r="AD41" i="179"/>
  <c r="CG41" i="179"/>
  <c r="BQ41" i="179"/>
  <c r="BA41" i="179"/>
  <c r="CB41" i="179"/>
  <c r="BL41" i="179"/>
  <c r="AV41" i="179"/>
  <c r="AF41" i="179"/>
  <c r="CN39" i="179"/>
  <c r="BO15" i="21"/>
  <c r="C15" i="21" s="1"/>
  <c r="CP260" i="171"/>
  <c r="N39" i="21"/>
  <c r="BO19" i="21"/>
  <c r="C19" i="21" s="1"/>
  <c r="CP261" i="171"/>
  <c r="CE41" i="179"/>
  <c r="CM41" i="179"/>
  <c r="CN40" i="179"/>
  <c r="CK41" i="179"/>
  <c r="CL41" i="179"/>
  <c r="BV41" i="179"/>
  <c r="BF41" i="179"/>
  <c r="CC41" i="179"/>
  <c r="BM41" i="179"/>
  <c r="AW41" i="179"/>
  <c r="AG41" i="179"/>
  <c r="BX41" i="179"/>
  <c r="BH41" i="179"/>
  <c r="AR41" i="179"/>
  <c r="BL39" i="21"/>
  <c r="BK39" i="21"/>
  <c r="BO33" i="21"/>
  <c r="C33" i="21" s="1"/>
  <c r="BO37" i="21"/>
  <c r="C37" i="21" s="1"/>
  <c r="BO38" i="21"/>
  <c r="C38" i="21" s="1"/>
  <c r="BO35" i="21"/>
  <c r="C35" i="21" s="1"/>
  <c r="BO36" i="21"/>
  <c r="C36" i="21" s="1"/>
  <c r="BO34" i="21"/>
  <c r="C34" i="21" s="1"/>
  <c r="AA20" i="179"/>
  <c r="CP262" i="171"/>
  <c r="N48" i="21"/>
  <c r="Z48" i="21"/>
  <c r="Y48" i="21"/>
  <c r="AN48" i="21"/>
  <c r="X48" i="21"/>
  <c r="W48" i="21"/>
  <c r="AO48" i="21"/>
  <c r="AE48" i="21"/>
  <c r="AD48" i="21"/>
  <c r="AH48" i="21"/>
  <c r="AA48" i="21"/>
  <c r="AJ48" i="21"/>
  <c r="R48" i="21"/>
  <c r="AQ48" i="21"/>
  <c r="Q48" i="21"/>
  <c r="L48" i="21"/>
  <c r="AC48" i="21"/>
  <c r="O48" i="21"/>
  <c r="AI48" i="21"/>
  <c r="AL48" i="21"/>
  <c r="AP48" i="21"/>
  <c r="AK48" i="21"/>
  <c r="S48" i="21"/>
  <c r="V48" i="21"/>
  <c r="P48" i="21"/>
  <c r="H48" i="21"/>
  <c r="J48" i="21"/>
  <c r="U48" i="21"/>
  <c r="M48" i="21"/>
  <c r="AF48" i="21"/>
  <c r="P3" i="171"/>
  <c r="P9" i="171" s="1"/>
  <c r="V117" i="183"/>
  <c r="N33" i="183"/>
  <c r="N104" i="183" s="1"/>
  <c r="I119" i="183" s="1"/>
  <c r="I116" i="183"/>
  <c r="I115" i="183"/>
  <c r="V114" i="183"/>
  <c r="I113" i="183"/>
  <c r="G4" i="183"/>
  <c r="V116" i="183"/>
  <c r="V115" i="183"/>
  <c r="J16" i="179"/>
  <c r="L16" i="179"/>
  <c r="J21" i="179"/>
  <c r="L21" i="179"/>
  <c r="J20" i="179"/>
  <c r="L20" i="179"/>
  <c r="J18" i="179"/>
  <c r="L18" i="179"/>
  <c r="J19" i="179"/>
  <c r="L19" i="179"/>
  <c r="J24" i="179"/>
  <c r="L24" i="179"/>
  <c r="J17" i="179"/>
  <c r="L17" i="179"/>
  <c r="J25" i="179"/>
  <c r="L25" i="179"/>
  <c r="J28" i="179"/>
  <c r="L28" i="179"/>
  <c r="J26" i="179"/>
  <c r="L26" i="179"/>
  <c r="J23" i="179"/>
  <c r="L23" i="179"/>
  <c r="J27" i="179"/>
  <c r="L27" i="179"/>
  <c r="J22" i="179"/>
  <c r="L22" i="179"/>
  <c r="AA18" i="179"/>
  <c r="J28" i="178"/>
  <c r="L28" i="178"/>
  <c r="J35" i="178"/>
  <c r="L35" i="178"/>
  <c r="J60" i="178"/>
  <c r="L60" i="178"/>
  <c r="J52" i="178"/>
  <c r="L52" i="178"/>
  <c r="J37" i="178"/>
  <c r="L37" i="178"/>
  <c r="J42" i="178"/>
  <c r="L42" i="178"/>
  <c r="J19" i="178"/>
  <c r="L19" i="178"/>
  <c r="J34" i="178"/>
  <c r="L34" i="178"/>
  <c r="J45" i="178"/>
  <c r="L45" i="178"/>
  <c r="J38" i="178"/>
  <c r="L38" i="178"/>
  <c r="J55" i="178"/>
  <c r="L55" i="178"/>
  <c r="J16" i="178"/>
  <c r="L16" i="178"/>
  <c r="J51" i="178"/>
  <c r="L51" i="178"/>
  <c r="J12" i="178"/>
  <c r="L12" i="178"/>
  <c r="J32" i="178"/>
  <c r="L32" i="178"/>
  <c r="J30" i="178"/>
  <c r="L30" i="178"/>
  <c r="J50" i="178"/>
  <c r="L50" i="178"/>
  <c r="J46" i="178"/>
  <c r="L46" i="178"/>
  <c r="J15" i="178"/>
  <c r="L15" i="178"/>
  <c r="J41" i="178"/>
  <c r="L41" i="178"/>
  <c r="J48" i="178"/>
  <c r="L48" i="178"/>
  <c r="J47" i="178"/>
  <c r="L47" i="178"/>
  <c r="J33" i="178"/>
  <c r="L33" i="178"/>
  <c r="J22" i="178"/>
  <c r="L22" i="178"/>
  <c r="J36" i="178"/>
  <c r="L36" i="178"/>
  <c r="J49" i="178"/>
  <c r="L49" i="178"/>
  <c r="J40" i="178"/>
  <c r="L40" i="178"/>
  <c r="L61" i="178"/>
  <c r="J24" i="178"/>
  <c r="L24" i="178"/>
  <c r="J54" i="178"/>
  <c r="L54" i="178"/>
  <c r="L64" i="178"/>
  <c r="J59" i="178"/>
  <c r="L59" i="178"/>
  <c r="J21" i="178"/>
  <c r="L21" i="178"/>
  <c r="J20" i="178"/>
  <c r="L20" i="178"/>
  <c r="J27" i="178"/>
  <c r="L27" i="178"/>
  <c r="J57" i="178"/>
  <c r="L57" i="178"/>
  <c r="J53" i="178"/>
  <c r="L53" i="178"/>
  <c r="L62" i="178"/>
  <c r="J14" i="178"/>
  <c r="L14" i="178"/>
  <c r="L31" i="178"/>
  <c r="J13" i="178"/>
  <c r="L13" i="178"/>
  <c r="J26" i="178"/>
  <c r="L26" i="178"/>
  <c r="J39" i="178"/>
  <c r="L39" i="178"/>
  <c r="J56" i="178"/>
  <c r="L56" i="178"/>
  <c r="J25" i="178"/>
  <c r="L25" i="178"/>
  <c r="J44" i="178"/>
  <c r="L44" i="178"/>
  <c r="L65" i="178"/>
  <c r="J43" i="178"/>
  <c r="L43" i="178"/>
  <c r="J58" i="178"/>
  <c r="L58" i="178"/>
  <c r="J18" i="178"/>
  <c r="L18" i="178"/>
  <c r="J17" i="178"/>
  <c r="L17" i="178"/>
  <c r="J23" i="178"/>
  <c r="L23" i="178"/>
  <c r="J29" i="178"/>
  <c r="L29" i="178"/>
  <c r="L63" i="178"/>
  <c r="S32" i="179"/>
  <c r="AD40" i="178"/>
  <c r="O259" i="171"/>
  <c r="N19" i="171"/>
  <c r="N55" i="171"/>
  <c r="N87" i="171"/>
  <c r="N16" i="171"/>
  <c r="N52" i="171"/>
  <c r="N130" i="171"/>
  <c r="N194" i="171"/>
  <c r="N158" i="171"/>
  <c r="N222" i="171"/>
  <c r="N32" i="171"/>
  <c r="N161" i="171"/>
  <c r="N165" i="171"/>
  <c r="N77" i="171"/>
  <c r="N139" i="171"/>
  <c r="N173" i="171"/>
  <c r="N64" i="171"/>
  <c r="N113" i="171"/>
  <c r="N157" i="171"/>
  <c r="N212" i="171"/>
  <c r="N105" i="171"/>
  <c r="N220" i="171"/>
  <c r="N20" i="171"/>
  <c r="N49" i="171"/>
  <c r="N128" i="171"/>
  <c r="N169" i="171"/>
  <c r="N61" i="171"/>
  <c r="N23" i="171"/>
  <c r="N43" i="171"/>
  <c r="N59" i="171"/>
  <c r="N75" i="171"/>
  <c r="N28" i="171"/>
  <c r="N60" i="171"/>
  <c r="N92" i="171"/>
  <c r="N138" i="171"/>
  <c r="N202" i="171"/>
  <c r="N134" i="171"/>
  <c r="N166" i="171"/>
  <c r="N198" i="171"/>
  <c r="N191" i="171"/>
  <c r="N124" i="171"/>
  <c r="N188" i="171"/>
  <c r="N164" i="171"/>
  <c r="N21" i="171"/>
  <c r="N96" i="171"/>
  <c r="N133" i="171"/>
  <c r="N196" i="171"/>
  <c r="N172" i="171"/>
  <c r="N22" i="171"/>
  <c r="N80" i="171"/>
  <c r="N151" i="171"/>
  <c r="N18" i="171"/>
  <c r="N204" i="171"/>
  <c r="N193" i="171"/>
  <c r="N24" i="171"/>
  <c r="N31" i="171"/>
  <c r="N47" i="171"/>
  <c r="N63" i="171"/>
  <c r="N79" i="171"/>
  <c r="N95" i="171"/>
  <c r="N111" i="171"/>
  <c r="N36" i="171"/>
  <c r="N68" i="171"/>
  <c r="N100" i="171"/>
  <c r="N146" i="171"/>
  <c r="N178" i="171"/>
  <c r="N210" i="171"/>
  <c r="N108" i="171"/>
  <c r="N142" i="171"/>
  <c r="N206" i="171"/>
  <c r="N179" i="171"/>
  <c r="N78" i="171"/>
  <c r="N137" i="171"/>
  <c r="N140" i="171"/>
  <c r="N189" i="171"/>
  <c r="N37" i="171"/>
  <c r="N109" i="171"/>
  <c r="N112" i="171"/>
  <c r="N183" i="171"/>
  <c r="N209" i="171"/>
  <c r="N25" i="171"/>
  <c r="N70" i="171"/>
  <c r="N129" i="171"/>
  <c r="N97" i="171"/>
  <c r="N201" i="171"/>
  <c r="N181" i="171"/>
  <c r="N73" i="171"/>
  <c r="N34" i="171"/>
  <c r="N81" i="171"/>
  <c r="N101" i="171"/>
  <c r="N155" i="171"/>
  <c r="N46" i="171"/>
  <c r="N208" i="171"/>
  <c r="N50" i="171"/>
  <c r="N213" i="171"/>
  <c r="N39" i="171"/>
  <c r="N71" i="171"/>
  <c r="N103" i="171"/>
  <c r="N84" i="171"/>
  <c r="N162" i="171"/>
  <c r="N126" i="171"/>
  <c r="N190" i="171"/>
  <c r="N121" i="171"/>
  <c r="N86" i="171"/>
  <c r="N171" i="171"/>
  <c r="N110" i="171"/>
  <c r="N57" i="171"/>
  <c r="N168" i="171"/>
  <c r="N148" i="171"/>
  <c r="N74" i="171"/>
  <c r="N98" i="171"/>
  <c r="N127" i="171"/>
  <c r="N184" i="171"/>
  <c r="N163" i="171"/>
  <c r="N91" i="171"/>
  <c r="N144" i="171"/>
  <c r="N38" i="171"/>
  <c r="N117" i="171"/>
  <c r="N136" i="171"/>
  <c r="N185" i="171"/>
  <c r="N120" i="171"/>
  <c r="N82" i="171"/>
  <c r="N147" i="171"/>
  <c r="N53" i="171"/>
  <c r="N35" i="171"/>
  <c r="N51" i="171"/>
  <c r="N67" i="171"/>
  <c r="N83" i="171"/>
  <c r="N99" i="171"/>
  <c r="N115" i="171"/>
  <c r="N44" i="171"/>
  <c r="N76" i="171"/>
  <c r="N122" i="171"/>
  <c r="N154" i="171"/>
  <c r="N118" i="171"/>
  <c r="N150" i="171"/>
  <c r="N182" i="171"/>
  <c r="N214" i="171"/>
  <c r="N159" i="171"/>
  <c r="N149" i="171"/>
  <c r="N26" i="171"/>
  <c r="N88" i="171"/>
  <c r="N141" i="171"/>
  <c r="N116" i="171"/>
  <c r="N145" i="171"/>
  <c r="N40" i="171"/>
  <c r="N54" i="171"/>
  <c r="N135" i="171"/>
  <c r="N119" i="171"/>
  <c r="N207" i="171"/>
  <c r="N41" i="171"/>
  <c r="N102" i="171"/>
  <c r="N152" i="171"/>
  <c r="N197" i="171"/>
  <c r="N72" i="171"/>
  <c r="N200" i="171"/>
  <c r="N48" i="171"/>
  <c r="N106" i="171"/>
  <c r="N160" i="171"/>
  <c r="N216" i="171"/>
  <c r="N56" i="171"/>
  <c r="N132" i="171"/>
  <c r="N58" i="171"/>
  <c r="N211" i="171"/>
  <c r="N94" i="171"/>
  <c r="N125" i="171"/>
  <c r="N69" i="171"/>
  <c r="N180" i="171"/>
  <c r="N45" i="171"/>
  <c r="N143" i="171"/>
  <c r="N199" i="171"/>
  <c r="AD19" i="178"/>
  <c r="V104" i="183"/>
  <c r="AF14" i="183"/>
  <c r="AF18" i="183"/>
  <c r="AF22" i="183"/>
  <c r="AF26" i="183"/>
  <c r="AF30" i="183"/>
  <c r="AF34" i="183"/>
  <c r="AF38" i="183"/>
  <c r="AF42" i="183"/>
  <c r="AF46" i="183"/>
  <c r="AF50" i="183"/>
  <c r="AF54" i="183"/>
  <c r="AF58" i="183"/>
  <c r="AF62" i="183"/>
  <c r="AF66" i="183"/>
  <c r="AA26" i="179"/>
  <c r="AA24" i="179"/>
  <c r="BO43" i="21"/>
  <c r="S37" i="179"/>
  <c r="S38" i="179" s="1"/>
  <c r="J37" i="179" s="1"/>
  <c r="AD28" i="178"/>
  <c r="AD35" i="178"/>
  <c r="G5" i="183"/>
  <c r="V113" i="183"/>
  <c r="AD15" i="178"/>
  <c r="AD58" i="178"/>
  <c r="S123" i="178"/>
  <c r="BO42" i="21"/>
  <c r="T122" i="178"/>
  <c r="AD34" i="178"/>
  <c r="AD22" i="178"/>
  <c r="AD14" i="178"/>
  <c r="T118" i="178"/>
  <c r="AD43" i="178"/>
  <c r="AD37" i="178"/>
  <c r="AD29" i="178"/>
  <c r="AD21" i="178"/>
  <c r="AD17" i="178"/>
  <c r="AD52" i="178"/>
  <c r="AD36" i="178"/>
  <c r="AD20" i="178"/>
  <c r="AD16" i="178"/>
  <c r="AD53" i="178"/>
  <c r="AD38" i="178"/>
  <c r="AD18" i="178"/>
  <c r="T121" i="178"/>
  <c r="T119" i="178"/>
  <c r="AD59" i="178"/>
  <c r="G5" i="178"/>
  <c r="BO11" i="21"/>
  <c r="C11" i="21" s="1"/>
  <c r="P259" i="171"/>
  <c r="Q259" i="171"/>
  <c r="T259" i="171"/>
  <c r="R259" i="171"/>
  <c r="U258" i="171"/>
  <c r="I9" i="171"/>
  <c r="J3" i="171" s="1"/>
  <c r="H233" i="184"/>
  <c r="W141" i="171"/>
  <c r="Y17" i="171"/>
  <c r="X43" i="171"/>
  <c r="W26" i="171"/>
  <c r="AB177" i="171"/>
  <c r="X71" i="171"/>
  <c r="AB219" i="171"/>
  <c r="AA141" i="171"/>
  <c r="AB133" i="171"/>
  <c r="Y199" i="171"/>
  <c r="W111" i="171"/>
  <c r="X67" i="171"/>
  <c r="AA71" i="171"/>
  <c r="Z155" i="171"/>
  <c r="W161" i="171"/>
  <c r="AA111" i="171"/>
  <c r="Y37" i="171"/>
  <c r="X120" i="171"/>
  <c r="X83" i="171"/>
  <c r="W37" i="171"/>
  <c r="AB97" i="171"/>
  <c r="Y103" i="171"/>
  <c r="Z55" i="171"/>
  <c r="Y55" i="171"/>
  <c r="J233" i="184"/>
  <c r="X55" i="171"/>
  <c r="AB185" i="171"/>
  <c r="AB103" i="171"/>
  <c r="Z103" i="171"/>
  <c r="W55" i="171"/>
  <c r="X185" i="171"/>
  <c r="AA55" i="171"/>
  <c r="X29" i="171"/>
  <c r="AB187" i="171"/>
  <c r="Z21" i="171"/>
  <c r="Z81" i="171"/>
  <c r="AA81" i="171"/>
  <c r="AA195" i="171"/>
  <c r="Y211" i="171"/>
  <c r="AA187" i="171"/>
  <c r="AA29" i="171"/>
  <c r="AB29" i="171"/>
  <c r="Z187" i="171"/>
  <c r="W187" i="171"/>
  <c r="Y187" i="171"/>
  <c r="Z29" i="171"/>
  <c r="W191" i="171"/>
  <c r="W29" i="171"/>
  <c r="AA21" i="171"/>
  <c r="Z91" i="171"/>
  <c r="Z71" i="171"/>
  <c r="Z120" i="171"/>
  <c r="AA91" i="171"/>
  <c r="AA52" i="171"/>
  <c r="X91" i="171"/>
  <c r="Z219" i="171"/>
  <c r="Y161" i="171"/>
  <c r="AA37" i="171"/>
  <c r="AB17" i="171"/>
  <c r="X155" i="171"/>
  <c r="Z17" i="171"/>
  <c r="X37" i="171"/>
  <c r="Z83" i="171"/>
  <c r="W91" i="171"/>
  <c r="Z111" i="171"/>
  <c r="AA17" i="171"/>
  <c r="Y52" i="171"/>
  <c r="W107" i="171"/>
  <c r="AA83" i="171"/>
  <c r="Z52" i="171"/>
  <c r="Z41" i="171"/>
  <c r="Y97" i="171"/>
  <c r="Z97" i="171"/>
  <c r="Y91" i="171"/>
  <c r="X17" i="171"/>
  <c r="AA67" i="171"/>
  <c r="W155" i="171"/>
  <c r="AA155" i="171"/>
  <c r="AB37" i="171"/>
  <c r="Y71" i="171"/>
  <c r="Y111" i="171"/>
  <c r="W97" i="171"/>
  <c r="Z143" i="171"/>
  <c r="AB163" i="171"/>
  <c r="X52" i="171"/>
  <c r="AB111" i="171"/>
  <c r="Y120" i="171"/>
  <c r="AA107" i="171"/>
  <c r="AB71" i="171"/>
  <c r="W52" i="171"/>
  <c r="W43" i="171"/>
  <c r="Y155" i="171"/>
  <c r="Z37" i="171"/>
  <c r="AA97" i="171"/>
  <c r="Y133" i="171"/>
  <c r="Y117" i="171"/>
  <c r="AA101" i="171"/>
  <c r="AB129" i="171"/>
  <c r="AA145" i="171"/>
  <c r="AB151" i="171"/>
  <c r="Y151" i="171"/>
  <c r="AA165" i="171"/>
  <c r="W133" i="171"/>
  <c r="AA135" i="171"/>
  <c r="AB165" i="171"/>
  <c r="X117" i="171"/>
  <c r="W135" i="171"/>
  <c r="W151" i="171"/>
  <c r="Y213" i="171"/>
  <c r="AB77" i="171"/>
  <c r="X221" i="171"/>
  <c r="AA169" i="171"/>
  <c r="W77" i="171"/>
  <c r="W171" i="171"/>
  <c r="Z61" i="171"/>
  <c r="AB61" i="171"/>
  <c r="Z39" i="171"/>
  <c r="Y145" i="171"/>
  <c r="X151" i="171"/>
  <c r="W197" i="171"/>
  <c r="Y77" i="171"/>
  <c r="Y169" i="171"/>
  <c r="Y39" i="171"/>
  <c r="AB23" i="171"/>
  <c r="AA199" i="171"/>
  <c r="AB39" i="171"/>
  <c r="AB145" i="171"/>
  <c r="AB169" i="171"/>
  <c r="Z221" i="171"/>
  <c r="W169" i="171"/>
  <c r="X77" i="171"/>
  <c r="AA77" i="171"/>
  <c r="W61" i="171"/>
  <c r="AB221" i="171"/>
  <c r="Y59" i="171"/>
  <c r="X133" i="171"/>
  <c r="AA39" i="171"/>
  <c r="Z151" i="171"/>
  <c r="Z147" i="171"/>
  <c r="AB153" i="171"/>
  <c r="Y113" i="171"/>
  <c r="X135" i="171"/>
  <c r="Z169" i="171"/>
  <c r="X197" i="171"/>
  <c r="AA221" i="171"/>
  <c r="Z77" i="171"/>
  <c r="Y221" i="171"/>
  <c r="AB119" i="171"/>
  <c r="Y61" i="171"/>
  <c r="W39" i="171"/>
  <c r="Z133" i="171"/>
  <c r="AA61" i="171"/>
  <c r="AA137" i="171"/>
  <c r="Y33" i="171"/>
  <c r="Z195" i="171"/>
  <c r="Z69" i="171"/>
  <c r="AB167" i="171"/>
  <c r="Y195" i="171"/>
  <c r="Z211" i="171"/>
  <c r="AB137" i="171"/>
  <c r="W33" i="171"/>
  <c r="AB72" i="171"/>
  <c r="AB195" i="171"/>
  <c r="Z47" i="171"/>
  <c r="X81" i="171"/>
  <c r="W195" i="171"/>
  <c r="X137" i="171"/>
  <c r="AA211" i="171"/>
  <c r="Y137" i="171"/>
  <c r="W211" i="171"/>
  <c r="W137" i="171"/>
  <c r="Z33" i="171"/>
  <c r="AA33" i="171"/>
  <c r="Z137" i="171"/>
  <c r="W81" i="171"/>
  <c r="X33" i="171"/>
  <c r="AB81" i="171"/>
  <c r="AB211" i="171"/>
  <c r="AA172" i="171"/>
  <c r="W113" i="171"/>
  <c r="AA185" i="171"/>
  <c r="Z127" i="171"/>
  <c r="X103" i="171"/>
  <c r="Y127" i="171"/>
  <c r="W185" i="171"/>
  <c r="AB127" i="171"/>
  <c r="Z178" i="171"/>
  <c r="X57" i="171"/>
  <c r="AA125" i="171"/>
  <c r="Y99" i="171"/>
  <c r="AA127" i="171"/>
  <c r="W127" i="171"/>
  <c r="AA103" i="171"/>
  <c r="Z185" i="171"/>
  <c r="Z85" i="171"/>
  <c r="AB181" i="171"/>
  <c r="Y85" i="171"/>
  <c r="AA181" i="171"/>
  <c r="Z45" i="171"/>
  <c r="W99" i="171"/>
  <c r="Z193" i="171"/>
  <c r="X125" i="171"/>
  <c r="Z35" i="171"/>
  <c r="X159" i="171"/>
  <c r="Y49" i="171"/>
  <c r="AB68" i="171"/>
  <c r="W65" i="171"/>
  <c r="W181" i="171"/>
  <c r="AA178" i="171"/>
  <c r="AB125" i="171"/>
  <c r="AA19" i="171"/>
  <c r="W159" i="171"/>
  <c r="Y19" i="171"/>
  <c r="AA35" i="171"/>
  <c r="Z179" i="171"/>
  <c r="AA57" i="171"/>
  <c r="Z171" i="171"/>
  <c r="AB199" i="171"/>
  <c r="X209" i="171"/>
  <c r="W165" i="171"/>
  <c r="Y129" i="171"/>
  <c r="W129" i="171"/>
  <c r="Y147" i="171"/>
  <c r="AB213" i="171"/>
  <c r="AB101" i="171"/>
  <c r="Y149" i="171"/>
  <c r="X147" i="171"/>
  <c r="AA119" i="171"/>
  <c r="W119" i="171"/>
  <c r="AB171" i="171"/>
  <c r="Y197" i="171"/>
  <c r="Y165" i="171"/>
  <c r="Y209" i="171"/>
  <c r="AA209" i="171"/>
  <c r="Z135" i="171"/>
  <c r="Z149" i="171"/>
  <c r="AA149" i="171"/>
  <c r="AB135" i="171"/>
  <c r="X165" i="171"/>
  <c r="Y101" i="171"/>
  <c r="X153" i="171"/>
  <c r="X199" i="171"/>
  <c r="X23" i="171"/>
  <c r="W147" i="171"/>
  <c r="AB209" i="171"/>
  <c r="Z59" i="171"/>
  <c r="W101" i="171"/>
  <c r="Y119" i="171"/>
  <c r="X59" i="171"/>
  <c r="Z113" i="171"/>
  <c r="Z101" i="171"/>
  <c r="Z119" i="171"/>
  <c r="Z153" i="171"/>
  <c r="W23" i="171"/>
  <c r="AA171" i="171"/>
  <c r="W213" i="171"/>
  <c r="AA59" i="171"/>
  <c r="W117" i="171"/>
  <c r="W209" i="171"/>
  <c r="Z129" i="171"/>
  <c r="W145" i="171"/>
  <c r="AA129" i="171"/>
  <c r="AA153" i="171"/>
  <c r="AA23" i="171"/>
  <c r="W153" i="171"/>
  <c r="X171" i="171"/>
  <c r="AB147" i="171"/>
  <c r="Y23" i="171"/>
  <c r="Z117" i="171"/>
  <c r="X149" i="171"/>
  <c r="AA197" i="171"/>
  <c r="X213" i="171"/>
  <c r="W59" i="171"/>
  <c r="Z199" i="171"/>
  <c r="AB197" i="171"/>
  <c r="AA117" i="171"/>
  <c r="Y153" i="171"/>
  <c r="AA213" i="171"/>
  <c r="X101" i="171"/>
  <c r="AB113" i="171"/>
  <c r="X145" i="171"/>
  <c r="AA113" i="171"/>
  <c r="W149" i="171"/>
  <c r="AA89" i="171"/>
  <c r="W47" i="171"/>
  <c r="W115" i="171"/>
  <c r="H232" i="184"/>
  <c r="AB95" i="171"/>
  <c r="W21" i="171"/>
  <c r="Y51" i="171"/>
  <c r="W168" i="171"/>
  <c r="AB63" i="171"/>
  <c r="W69" i="171"/>
  <c r="AA175" i="171"/>
  <c r="X42" i="171"/>
  <c r="Y125" i="171"/>
  <c r="Y65" i="171"/>
  <c r="AB85" i="171"/>
  <c r="AA85" i="171"/>
  <c r="Z99" i="171"/>
  <c r="Z57" i="171"/>
  <c r="X45" i="171"/>
  <c r="X181" i="171"/>
  <c r="AB45" i="171"/>
  <c r="X193" i="171"/>
  <c r="AB19" i="171"/>
  <c r="AA45" i="171"/>
  <c r="AB35" i="171"/>
  <c r="X49" i="171"/>
  <c r="Z73" i="171"/>
  <c r="AB73" i="171"/>
  <c r="AB49" i="171"/>
  <c r="X35" i="171"/>
  <c r="W49" i="171"/>
  <c r="Y35" i="171"/>
  <c r="W73" i="171"/>
  <c r="Y75" i="171"/>
  <c r="W31" i="171"/>
  <c r="X19" i="171"/>
  <c r="X79" i="171"/>
  <c r="AB131" i="171"/>
  <c r="Z125" i="171"/>
  <c r="W193" i="171"/>
  <c r="AB65" i="171"/>
  <c r="Y57" i="171"/>
  <c r="W57" i="171"/>
  <c r="AB159" i="171"/>
  <c r="W45" i="171"/>
  <c r="AA31" i="171"/>
  <c r="W19" i="171"/>
  <c r="AB179" i="171"/>
  <c r="W35" i="171"/>
  <c r="Z75" i="171"/>
  <c r="Z49" i="171"/>
  <c r="X73" i="171"/>
  <c r="W79" i="171"/>
  <c r="Y73" i="171"/>
  <c r="Y79" i="171"/>
  <c r="X65" i="171"/>
  <c r="AB31" i="171"/>
  <c r="W75" i="171"/>
  <c r="Y45" i="171"/>
  <c r="AB99" i="171"/>
  <c r="X131" i="171"/>
  <c r="E257" i="184"/>
  <c r="E253" i="184"/>
  <c r="W125" i="171"/>
  <c r="AA65" i="171"/>
  <c r="AA99" i="171"/>
  <c r="Z65" i="171"/>
  <c r="Z159" i="171"/>
  <c r="Y31" i="171"/>
  <c r="AB193" i="171"/>
  <c r="W179" i="171"/>
  <c r="X75" i="171"/>
  <c r="Y193" i="171"/>
  <c r="Z79" i="171"/>
  <c r="AA79" i="171"/>
  <c r="AA75" i="171"/>
  <c r="W85" i="171"/>
  <c r="Z31" i="171"/>
  <c r="AA179" i="171"/>
  <c r="Y181" i="171"/>
  <c r="Y179" i="171"/>
  <c r="AA159" i="171"/>
  <c r="W131" i="171"/>
  <c r="AA131" i="171"/>
  <c r="Z131" i="171"/>
  <c r="E263" i="184"/>
  <c r="E254" i="184"/>
  <c r="X163" i="171"/>
  <c r="X107" i="171"/>
  <c r="Y157" i="171"/>
  <c r="AB83" i="171"/>
  <c r="Z67" i="171"/>
  <c r="AB139" i="171"/>
  <c r="Z123" i="171"/>
  <c r="W120" i="171"/>
  <c r="AA123" i="171"/>
  <c r="W83" i="171"/>
  <c r="AA219" i="171"/>
  <c r="AB43" i="171"/>
  <c r="Y67" i="171"/>
  <c r="Z177" i="171"/>
  <c r="AA26" i="171"/>
  <c r="Z189" i="171"/>
  <c r="X139" i="171"/>
  <c r="X123" i="171"/>
  <c r="AB87" i="171"/>
  <c r="Y163" i="171"/>
  <c r="AA163" i="171"/>
  <c r="W157" i="171"/>
  <c r="AA93" i="171"/>
  <c r="W123" i="171"/>
  <c r="AA217" i="171"/>
  <c r="Y123" i="171"/>
  <c r="AB120" i="171"/>
  <c r="AA189" i="171"/>
  <c r="X157" i="171"/>
  <c r="AA157" i="171"/>
  <c r="W41" i="171"/>
  <c r="AB161" i="171"/>
  <c r="AA41" i="171"/>
  <c r="X177" i="171"/>
  <c r="W51" i="171"/>
  <c r="Y143" i="171"/>
  <c r="AB143" i="171"/>
  <c r="AA143" i="171"/>
  <c r="AB109" i="171"/>
  <c r="AA161" i="171"/>
  <c r="X115" i="171"/>
  <c r="Z139" i="171"/>
  <c r="Y26" i="171"/>
  <c r="AA139" i="171"/>
  <c r="AA43" i="171"/>
  <c r="Z217" i="171"/>
  <c r="Y217" i="171"/>
  <c r="Y203" i="171"/>
  <c r="Y87" i="171"/>
  <c r="Y107" i="171"/>
  <c r="W219" i="171"/>
  <c r="AB41" i="171"/>
  <c r="AB26" i="171"/>
  <c r="Y139" i="171"/>
  <c r="X87" i="171"/>
  <c r="Z87" i="171"/>
  <c r="Z26" i="171"/>
  <c r="AB107" i="171"/>
  <c r="E255" i="184"/>
  <c r="W163" i="171"/>
  <c r="AB21" i="171"/>
  <c r="Y41" i="171"/>
  <c r="AB123" i="171"/>
  <c r="Z107" i="171"/>
  <c r="W217" i="171"/>
  <c r="X189" i="171"/>
  <c r="AB157" i="171"/>
  <c r="W67" i="171"/>
  <c r="AA203" i="171"/>
  <c r="AB203" i="171"/>
  <c r="X161" i="171"/>
  <c r="AA177" i="171"/>
  <c r="W177" i="171"/>
  <c r="AA120" i="171"/>
  <c r="AB105" i="171"/>
  <c r="W139" i="171"/>
  <c r="Y189" i="171"/>
  <c r="AB189" i="171"/>
  <c r="W87" i="171"/>
  <c r="Z43" i="171"/>
  <c r="AB217" i="171"/>
  <c r="AB53" i="171"/>
  <c r="X219" i="171"/>
  <c r="X141" i="171"/>
  <c r="Z141" i="171"/>
  <c r="Y141" i="171"/>
  <c r="X143" i="171"/>
  <c r="AA232" i="184"/>
  <c r="Y201" i="171"/>
  <c r="X173" i="171"/>
  <c r="X47" i="171"/>
  <c r="AA95" i="171"/>
  <c r="Z167" i="171"/>
  <c r="Y89" i="171"/>
  <c r="Y167" i="171"/>
  <c r="Y95" i="171"/>
  <c r="AA63" i="171"/>
  <c r="AB93" i="171"/>
  <c r="AB51" i="171"/>
  <c r="AA51" i="171"/>
  <c r="Z109" i="171"/>
  <c r="X167" i="171"/>
  <c r="AB173" i="171"/>
  <c r="Z201" i="171"/>
  <c r="AA173" i="171"/>
  <c r="Y47" i="171"/>
  <c r="Z63" i="171"/>
  <c r="W93" i="171"/>
  <c r="Z203" i="171"/>
  <c r="Z95" i="171"/>
  <c r="AA69" i="171"/>
  <c r="AA47" i="171"/>
  <c r="E249" i="184"/>
  <c r="Z89" i="171"/>
  <c r="X95" i="171"/>
  <c r="AA105" i="171"/>
  <c r="X93" i="171"/>
  <c r="Y69" i="171"/>
  <c r="W201" i="171"/>
  <c r="X121" i="171"/>
  <c r="Z93" i="171"/>
  <c r="W121" i="171"/>
  <c r="X175" i="171"/>
  <c r="AB69" i="171"/>
  <c r="X191" i="171"/>
  <c r="X109" i="171"/>
  <c r="Y115" i="171"/>
  <c r="Z53" i="171"/>
  <c r="W109" i="171"/>
  <c r="AB89" i="171"/>
  <c r="W53" i="171"/>
  <c r="AA53" i="171"/>
  <c r="AA115" i="171"/>
  <c r="Y63" i="171"/>
  <c r="X63" i="171"/>
  <c r="AA121" i="171"/>
  <c r="Z173" i="171"/>
  <c r="Z121" i="171"/>
  <c r="W63" i="171"/>
  <c r="W89" i="171"/>
  <c r="Z191" i="171"/>
  <c r="AA191" i="171"/>
  <c r="E258" i="184"/>
  <c r="X105" i="171"/>
  <c r="Z126" i="171"/>
  <c r="AA167" i="171"/>
  <c r="X201" i="171"/>
  <c r="Z51" i="171"/>
  <c r="W175" i="171"/>
  <c r="Z175" i="171"/>
  <c r="X53" i="171"/>
  <c r="AB115" i="171"/>
  <c r="Y105" i="171"/>
  <c r="Y109" i="171"/>
  <c r="X51" i="171"/>
  <c r="Y21" i="171"/>
  <c r="W203" i="171"/>
  <c r="Y121" i="171"/>
  <c r="W173" i="171"/>
  <c r="Z105" i="171"/>
  <c r="Y191" i="171"/>
  <c r="Y175" i="171"/>
  <c r="AA201" i="171"/>
  <c r="E251" i="184"/>
  <c r="E256" i="184"/>
  <c r="E252" i="184"/>
  <c r="AA228" i="184"/>
  <c r="AA233" i="184"/>
  <c r="J9" i="184"/>
  <c r="AB142" i="171"/>
  <c r="E259" i="184"/>
  <c r="E250" i="184"/>
  <c r="E260" i="184"/>
  <c r="W178" i="171"/>
  <c r="AB178" i="171"/>
  <c r="X178" i="171"/>
  <c r="W72" i="171"/>
  <c r="Y178" i="171"/>
  <c r="X124" i="171"/>
  <c r="Z72" i="171"/>
  <c r="Y72" i="171"/>
  <c r="Y132" i="171"/>
  <c r="X72" i="171"/>
  <c r="X92" i="171"/>
  <c r="AA132" i="171"/>
  <c r="AA72" i="171"/>
  <c r="Y160" i="171"/>
  <c r="AA142" i="171"/>
  <c r="Z142" i="171"/>
  <c r="X142" i="171"/>
  <c r="Y142" i="171"/>
  <c r="W46" i="171"/>
  <c r="X46" i="171"/>
  <c r="Z106" i="171"/>
  <c r="Y30" i="171"/>
  <c r="W76" i="171"/>
  <c r="AB22" i="171"/>
  <c r="AA46" i="171"/>
  <c r="W132" i="171"/>
  <c r="Y22" i="171"/>
  <c r="AB132" i="171"/>
  <c r="AB46" i="171"/>
  <c r="X132" i="171"/>
  <c r="W32" i="171"/>
  <c r="Y46" i="171"/>
  <c r="Z46" i="171"/>
  <c r="AA78" i="171"/>
  <c r="AA22" i="171"/>
  <c r="W22" i="171"/>
  <c r="X22" i="171"/>
  <c r="Z74" i="171"/>
  <c r="X116" i="171"/>
  <c r="AA76" i="171"/>
  <c r="X76" i="171"/>
  <c r="X164" i="171"/>
  <c r="AD48" i="178"/>
  <c r="AD32" i="178"/>
  <c r="W110" i="171"/>
  <c r="AA20" i="171"/>
  <c r="Y140" i="171"/>
  <c r="BD48" i="21"/>
  <c r="BA49" i="21" s="1"/>
  <c r="AD57" i="178"/>
  <c r="T120" i="178"/>
  <c r="H9" i="178"/>
  <c r="AB164" i="171"/>
  <c r="X74" i="171"/>
  <c r="Y126" i="171"/>
  <c r="AD44" i="178"/>
  <c r="AB122" i="171"/>
  <c r="Z164" i="171"/>
  <c r="W160" i="171"/>
  <c r="X34" i="171"/>
  <c r="AD60" i="178"/>
  <c r="AD56" i="178"/>
  <c r="G3" i="178"/>
  <c r="T109" i="178"/>
  <c r="W98" i="171"/>
  <c r="AA146" i="171"/>
  <c r="Y110" i="171"/>
  <c r="AB140" i="171"/>
  <c r="AA68" i="171"/>
  <c r="X36" i="171"/>
  <c r="Y118" i="171"/>
  <c r="W20" i="171"/>
  <c r="Z98" i="171"/>
  <c r="AB20" i="171"/>
  <c r="AA98" i="171"/>
  <c r="W146" i="171"/>
  <c r="W174" i="171"/>
  <c r="W128" i="171"/>
  <c r="Y66" i="171"/>
  <c r="AA34" i="171"/>
  <c r="Z110" i="171"/>
  <c r="X168" i="171"/>
  <c r="Y68" i="171"/>
  <c r="Z128" i="171"/>
  <c r="AB98" i="171"/>
  <c r="Y34" i="171"/>
  <c r="AB128" i="171"/>
  <c r="X68" i="171"/>
  <c r="AA48" i="171"/>
  <c r="Z48" i="171"/>
  <c r="X174" i="171"/>
  <c r="Z20" i="171"/>
  <c r="W124" i="171"/>
  <c r="AA126" i="171"/>
  <c r="W40" i="171"/>
  <c r="Y98" i="171"/>
  <c r="AA36" i="171"/>
  <c r="AA128" i="171"/>
  <c r="AB110" i="171"/>
  <c r="X146" i="171"/>
  <c r="Y146" i="171"/>
  <c r="Z118" i="171"/>
  <c r="Y174" i="171"/>
  <c r="AA110" i="171"/>
  <c r="W84" i="171"/>
  <c r="AA96" i="171"/>
  <c r="AB96" i="171"/>
  <c r="Z68" i="171"/>
  <c r="AB146" i="171"/>
  <c r="AA84" i="171"/>
  <c r="AA60" i="171"/>
  <c r="AA44" i="171"/>
  <c r="AA118" i="171"/>
  <c r="X20" i="171"/>
  <c r="W182" i="171"/>
  <c r="W70" i="171"/>
  <c r="X88" i="171"/>
  <c r="W28" i="171"/>
  <c r="X182" i="171"/>
  <c r="AB88" i="171"/>
  <c r="AA136" i="171"/>
  <c r="Y88" i="171"/>
  <c r="X176" i="171"/>
  <c r="Z182" i="171"/>
  <c r="W164" i="171"/>
  <c r="Z122" i="171"/>
  <c r="X172" i="171"/>
  <c r="W156" i="171"/>
  <c r="AB156" i="171"/>
  <c r="W172" i="171"/>
  <c r="W34" i="171"/>
  <c r="W140" i="171"/>
  <c r="W90" i="171"/>
  <c r="AA156" i="171"/>
  <c r="AB48" i="171"/>
  <c r="Z140" i="171"/>
  <c r="X90" i="171"/>
  <c r="W122" i="171"/>
  <c r="X122" i="171"/>
  <c r="Z172" i="171"/>
  <c r="AB58" i="171"/>
  <c r="AB42" i="171"/>
  <c r="AA168" i="171"/>
  <c r="AB172" i="171"/>
  <c r="AA42" i="171"/>
  <c r="AA122" i="171"/>
  <c r="Y122" i="171"/>
  <c r="X156" i="171"/>
  <c r="Y156" i="171"/>
  <c r="Z34" i="171"/>
  <c r="X180" i="171"/>
  <c r="Z168" i="171"/>
  <c r="Y42" i="171"/>
  <c r="X128" i="171"/>
  <c r="W42" i="171"/>
  <c r="AA140" i="171"/>
  <c r="AA174" i="171"/>
  <c r="AB168" i="171"/>
  <c r="Y48" i="171"/>
  <c r="W48" i="171"/>
  <c r="Z88" i="171"/>
  <c r="AB176" i="171"/>
  <c r="W74" i="171"/>
  <c r="W176" i="171"/>
  <c r="AA28" i="171"/>
  <c r="X100" i="171"/>
  <c r="AA182" i="171"/>
  <c r="Y70" i="171"/>
  <c r="AB138" i="171"/>
  <c r="Z138" i="171"/>
  <c r="AA138" i="171"/>
  <c r="Z76" i="171"/>
  <c r="AB76" i="171"/>
  <c r="Z100" i="171"/>
  <c r="AB74" i="171"/>
  <c r="X138" i="171"/>
  <c r="AB28" i="171"/>
  <c r="Y100" i="171"/>
  <c r="W88" i="171"/>
  <c r="Z70" i="171"/>
  <c r="AB70" i="171"/>
  <c r="W102" i="171"/>
  <c r="AA160" i="171"/>
  <c r="Y182" i="171"/>
  <c r="X102" i="171"/>
  <c r="AB106" i="171"/>
  <c r="AB174" i="171"/>
  <c r="AA100" i="171"/>
  <c r="AA88" i="171"/>
  <c r="W100" i="171"/>
  <c r="AA176" i="171"/>
  <c r="Z176" i="171"/>
  <c r="AA164" i="171"/>
  <c r="AB160" i="171"/>
  <c r="Z160" i="171"/>
  <c r="AA74" i="171"/>
  <c r="X70" i="171"/>
  <c r="AB126" i="171"/>
  <c r="W126" i="171"/>
  <c r="Y58" i="171"/>
  <c r="Y84" i="171"/>
  <c r="Y40" i="171"/>
  <c r="AA40" i="171"/>
  <c r="AA134" i="171"/>
  <c r="X84" i="171"/>
  <c r="Y90" i="171"/>
  <c r="W44" i="171"/>
  <c r="Y44" i="171"/>
  <c r="Y134" i="171"/>
  <c r="Z44" i="171"/>
  <c r="AA58" i="171"/>
  <c r="Z134" i="171"/>
  <c r="Z58" i="171"/>
  <c r="AB84" i="171"/>
  <c r="X58" i="171"/>
  <c r="AB44" i="171"/>
  <c r="Z90" i="171"/>
  <c r="W36" i="171"/>
  <c r="Z78" i="171"/>
  <c r="X134" i="171"/>
  <c r="AB134" i="171"/>
  <c r="Z40" i="171"/>
  <c r="AA90" i="171"/>
  <c r="AA86" i="171"/>
  <c r="Y86" i="171"/>
  <c r="X40" i="171"/>
  <c r="W222" i="171"/>
  <c r="Z92" i="171"/>
  <c r="Y64" i="171"/>
  <c r="W92" i="171"/>
  <c r="Y116" i="171"/>
  <c r="AA124" i="171"/>
  <c r="Y56" i="171"/>
  <c r="X32" i="171"/>
  <c r="Z222" i="171"/>
  <c r="Z80" i="171"/>
  <c r="Y92" i="171"/>
  <c r="Z136" i="171"/>
  <c r="Y184" i="171"/>
  <c r="X78" i="171"/>
  <c r="O9" i="171"/>
  <c r="W66" i="171"/>
  <c r="AB78" i="171"/>
  <c r="Z32" i="171"/>
  <c r="Z124" i="171"/>
  <c r="X106" i="171"/>
  <c r="Y96" i="171"/>
  <c r="AA106" i="171"/>
  <c r="AB207" i="171"/>
  <c r="W162" i="171"/>
  <c r="W166" i="171"/>
  <c r="W116" i="171"/>
  <c r="AB56" i="171"/>
  <c r="W30" i="171"/>
  <c r="AB162" i="171"/>
  <c r="Y50" i="171"/>
  <c r="AB116" i="171"/>
  <c r="X30" i="171"/>
  <c r="Z50" i="171"/>
  <c r="X60" i="171"/>
  <c r="AB32" i="171"/>
  <c r="AA30" i="171"/>
  <c r="AA116" i="171"/>
  <c r="AA66" i="171"/>
  <c r="Y106" i="171"/>
  <c r="AB36" i="171"/>
  <c r="Y36" i="171"/>
  <c r="AA64" i="171"/>
  <c r="W64" i="171"/>
  <c r="W56" i="171"/>
  <c r="AB50" i="171"/>
  <c r="X118" i="171"/>
  <c r="AB118" i="171"/>
  <c r="Y162" i="171"/>
  <c r="X136" i="171"/>
  <c r="Y32" i="171"/>
  <c r="Z162" i="171"/>
  <c r="AB92" i="171"/>
  <c r="AB136" i="171"/>
  <c r="AB64" i="171"/>
  <c r="AA32" i="171"/>
  <c r="AB66" i="171"/>
  <c r="Y78" i="171"/>
  <c r="X207" i="171"/>
  <c r="W106" i="171"/>
  <c r="X56" i="171"/>
  <c r="X66" i="171"/>
  <c r="Y124" i="171"/>
  <c r="AA108" i="171"/>
  <c r="AA162" i="171"/>
  <c r="Y136" i="171"/>
  <c r="AB60" i="171"/>
  <c r="AA50" i="171"/>
  <c r="W60" i="171"/>
  <c r="AB30" i="171"/>
  <c r="W136" i="171"/>
  <c r="W50" i="171"/>
  <c r="AA166" i="171"/>
  <c r="Z30" i="171"/>
  <c r="AA56" i="171"/>
  <c r="Z28" i="171"/>
  <c r="X28" i="171"/>
  <c r="Z184" i="171"/>
  <c r="W130" i="171"/>
  <c r="AB130" i="171"/>
  <c r="AA130" i="171"/>
  <c r="AB80" i="171"/>
  <c r="Y180" i="171"/>
  <c r="Y130" i="171"/>
  <c r="AA80" i="171"/>
  <c r="AB180" i="171"/>
  <c r="Z108" i="171"/>
  <c r="X184" i="171"/>
  <c r="AA180" i="171"/>
  <c r="AB166" i="171"/>
  <c r="X130" i="171"/>
  <c r="X108" i="171"/>
  <c r="W184" i="171"/>
  <c r="Z180" i="171"/>
  <c r="AB184" i="171"/>
  <c r="Z130" i="171"/>
  <c r="AB108" i="171"/>
  <c r="W108" i="171"/>
  <c r="Y80" i="171"/>
  <c r="W80" i="171"/>
  <c r="Z166" i="171"/>
  <c r="X86" i="171"/>
  <c r="Z96" i="171"/>
  <c r="W96" i="171"/>
  <c r="Z86" i="171"/>
  <c r="Z60" i="171"/>
  <c r="AB86" i="171"/>
  <c r="X64" i="171"/>
  <c r="X166" i="171"/>
  <c r="W138" i="171"/>
  <c r="Y102" i="171"/>
  <c r="AB102" i="171"/>
  <c r="AA102" i="171"/>
  <c r="AB170" i="171"/>
  <c r="W170" i="171"/>
  <c r="AC218" i="171"/>
  <c r="Y170" i="171"/>
  <c r="X170" i="171"/>
  <c r="AA170" i="171"/>
  <c r="AC158" i="171"/>
  <c r="AC104" i="171"/>
  <c r="AC196" i="171"/>
  <c r="K253" i="171"/>
  <c r="AC194" i="171"/>
  <c r="AC208" i="171"/>
  <c r="AC212" i="171"/>
  <c r="Z207" i="171"/>
  <c r="AC25" i="171"/>
  <c r="AC62" i="171"/>
  <c r="AC202" i="171"/>
  <c r="P118" i="183"/>
  <c r="Q123" i="178"/>
  <c r="H9" i="183"/>
  <c r="I2" i="183" s="1"/>
  <c r="AD12" i="178"/>
  <c r="AF13" i="183"/>
  <c r="AF17" i="183"/>
  <c r="AF21" i="183"/>
  <c r="AF25" i="183"/>
  <c r="AF29" i="183"/>
  <c r="AF33" i="183"/>
  <c r="AF37" i="183"/>
  <c r="AF41" i="183"/>
  <c r="AF45" i="183"/>
  <c r="AF49" i="183"/>
  <c r="AF53" i="183"/>
  <c r="AF57" i="183"/>
  <c r="AF61" i="183"/>
  <c r="AF65" i="183"/>
  <c r="I114" i="183"/>
  <c r="I9" i="179"/>
  <c r="J7" i="179" s="1"/>
  <c r="AD51" i="178"/>
  <c r="AD49" i="178"/>
  <c r="AD47" i="178"/>
  <c r="AD45" i="178"/>
  <c r="AD41" i="178"/>
  <c r="AD39" i="178"/>
  <c r="AD31" i="178"/>
  <c r="AD27" i="178"/>
  <c r="AD25" i="178"/>
  <c r="AD23" i="178"/>
  <c r="AD13" i="178"/>
  <c r="AC210" i="171"/>
  <c r="AC186" i="171"/>
  <c r="AA16" i="179"/>
  <c r="O123" i="178"/>
  <c r="T118" i="183"/>
  <c r="R123" i="178"/>
  <c r="M123" i="178"/>
  <c r="AD54" i="178"/>
  <c r="U253" i="171"/>
  <c r="U257" i="171"/>
  <c r="AD50" i="178"/>
  <c r="AD46" i="178"/>
  <c r="AD42" i="178"/>
  <c r="AD26" i="178"/>
  <c r="AD24" i="178"/>
  <c r="P123" i="178"/>
  <c r="S118" i="183"/>
  <c r="AT49" i="21"/>
  <c r="N6" i="179"/>
  <c r="G3" i="183"/>
  <c r="AA19" i="179"/>
  <c r="BO45" i="21"/>
  <c r="N3" i="179"/>
  <c r="AA17" i="179"/>
  <c r="G2" i="183"/>
  <c r="AF12" i="183"/>
  <c r="G2" i="178"/>
  <c r="AD55" i="178"/>
  <c r="N5" i="179"/>
  <c r="AA15" i="179"/>
  <c r="AC198" i="171"/>
  <c r="AF16" i="183"/>
  <c r="AF20" i="183"/>
  <c r="AF24" i="183"/>
  <c r="AF28" i="183"/>
  <c r="AF32" i="183"/>
  <c r="AF36" i="183"/>
  <c r="AF40" i="183"/>
  <c r="AF44" i="183"/>
  <c r="AF48" i="183"/>
  <c r="AF52" i="183"/>
  <c r="AF56" i="183"/>
  <c r="AF60" i="183"/>
  <c r="AF64" i="183"/>
  <c r="Q118" i="183"/>
  <c r="N123" i="178"/>
  <c r="AA28" i="179"/>
  <c r="AC206" i="171"/>
  <c r="AA21" i="179"/>
  <c r="AF15" i="183"/>
  <c r="AF19" i="183"/>
  <c r="AF23" i="183"/>
  <c r="AF27" i="183"/>
  <c r="AF31" i="183"/>
  <c r="AF35" i="183"/>
  <c r="AF39" i="183"/>
  <c r="AF43" i="183"/>
  <c r="AF47" i="183"/>
  <c r="AF51" i="183"/>
  <c r="AF55" i="183"/>
  <c r="AF59" i="183"/>
  <c r="AF63" i="183"/>
  <c r="BH49" i="21"/>
  <c r="O118" i="183"/>
  <c r="AA25" i="179"/>
  <c r="AA27" i="179"/>
  <c r="G4" i="178"/>
  <c r="U118" i="183"/>
  <c r="R118" i="183"/>
  <c r="AA23" i="179"/>
  <c r="AC27" i="171"/>
  <c r="Y214" i="171"/>
  <c r="AB214" i="171"/>
  <c r="AC188" i="171"/>
  <c r="Y207" i="171"/>
  <c r="AA207" i="171"/>
  <c r="Z183" i="171"/>
  <c r="AA183" i="171"/>
  <c r="X183" i="171"/>
  <c r="W183" i="171"/>
  <c r="Y183" i="171"/>
  <c r="AC148" i="171"/>
  <c r="AC54" i="171"/>
  <c r="AC114" i="171"/>
  <c r="AA214" i="171"/>
  <c r="X214" i="171"/>
  <c r="W214" i="171"/>
  <c r="AC205" i="171"/>
  <c r="L253" i="171"/>
  <c r="AC38" i="171"/>
  <c r="AC144" i="171"/>
  <c r="AC152" i="171"/>
  <c r="AC154" i="171"/>
  <c r="AC204" i="171"/>
  <c r="AC18" i="171"/>
  <c r="AC24" i="171"/>
  <c r="X222" i="171"/>
  <c r="AA222" i="171"/>
  <c r="AB222" i="171"/>
  <c r="Z215" i="171"/>
  <c r="Y215" i="171"/>
  <c r="X215" i="171"/>
  <c r="AB215" i="171"/>
  <c r="W215" i="171"/>
  <c r="AA215" i="171"/>
  <c r="AC220" i="171"/>
  <c r="AC190" i="171"/>
  <c r="AC200" i="171"/>
  <c r="AC112" i="171"/>
  <c r="AC216" i="171"/>
  <c r="AC192" i="171"/>
  <c r="AC150" i="171"/>
  <c r="AC82" i="171"/>
  <c r="AC94" i="171"/>
  <c r="AM48" i="21"/>
  <c r="BN254" i="171"/>
  <c r="AC16" i="171"/>
  <c r="AG48" i="21"/>
  <c r="BG254" i="171"/>
  <c r="AB48" i="21"/>
  <c r="AZ254" i="171"/>
  <c r="T48" i="21"/>
  <c r="AS254" i="171"/>
  <c r="L104" i="183"/>
  <c r="K48" i="21"/>
  <c r="AL254" i="171"/>
  <c r="AE254" i="171"/>
  <c r="K91" i="21" l="1"/>
  <c r="I288" i="171"/>
  <c r="R75" i="21" s="1"/>
  <c r="I290" i="171"/>
  <c r="AC63" i="21"/>
  <c r="AD109" i="178"/>
  <c r="D127" i="178" s="1"/>
  <c r="N58" i="21"/>
  <c r="N59" i="21"/>
  <c r="N60" i="21"/>
  <c r="I257" i="171"/>
  <c r="I258" i="171"/>
  <c r="BN39" i="21"/>
  <c r="BG39" i="21"/>
  <c r="B59" i="21"/>
  <c r="J59" i="21" s="1"/>
  <c r="BD39" i="21"/>
  <c r="BE39" i="21"/>
  <c r="BF39" i="21"/>
  <c r="B58" i="21"/>
  <c r="J58" i="21" s="1"/>
  <c r="B61" i="21"/>
  <c r="J61" i="21" s="1"/>
  <c r="B60" i="21"/>
  <c r="J60" i="21" s="1"/>
  <c r="BM39" i="21"/>
  <c r="BJ39" i="21"/>
  <c r="R61" i="21"/>
  <c r="N61" i="21"/>
  <c r="D39" i="21"/>
  <c r="R60" i="21"/>
  <c r="R59" i="21"/>
  <c r="BI39" i="21"/>
  <c r="AA39" i="21"/>
  <c r="AZ39" i="21"/>
  <c r="AV39" i="21"/>
  <c r="AH39" i="21"/>
  <c r="AG39" i="21"/>
  <c r="Z39" i="21"/>
  <c r="AQ39" i="21"/>
  <c r="AC39" i="21"/>
  <c r="AE39" i="21"/>
  <c r="AK39" i="21"/>
  <c r="AB39" i="21"/>
  <c r="I122" i="178"/>
  <c r="I291" i="171"/>
  <c r="R77" i="21" s="1"/>
  <c r="AX39" i="21"/>
  <c r="H291" i="171"/>
  <c r="N77" i="21" s="1"/>
  <c r="AL39" i="21"/>
  <c r="BO27" i="21"/>
  <c r="C27" i="21" s="1"/>
  <c r="AI39" i="21"/>
  <c r="AD39" i="21"/>
  <c r="BO29" i="21"/>
  <c r="C29" i="21" s="1"/>
  <c r="AM39" i="21"/>
  <c r="AJ39" i="21"/>
  <c r="X39" i="21"/>
  <c r="V39" i="21"/>
  <c r="Y39" i="21"/>
  <c r="O39" i="21"/>
  <c r="M39" i="21"/>
  <c r="S39" i="21"/>
  <c r="AN39" i="21"/>
  <c r="F39" i="21"/>
  <c r="K39" i="21"/>
  <c r="T39" i="21"/>
  <c r="AU39" i="21"/>
  <c r="AO39" i="21"/>
  <c r="AW39" i="21"/>
  <c r="AP39" i="21"/>
  <c r="AS39" i="21"/>
  <c r="AY39" i="21"/>
  <c r="BB39" i="21"/>
  <c r="AF39" i="21"/>
  <c r="BC39" i="21"/>
  <c r="I118" i="178"/>
  <c r="U39" i="21"/>
  <c r="I39" i="21"/>
  <c r="E39" i="21"/>
  <c r="Q39" i="21"/>
  <c r="AF117" i="183"/>
  <c r="I6" i="183"/>
  <c r="I120" i="178"/>
  <c r="I121" i="178"/>
  <c r="I119" i="178"/>
  <c r="BO28" i="21"/>
  <c r="C28" i="21" s="1"/>
  <c r="CN41" i="179"/>
  <c r="W39" i="21"/>
  <c r="V118" i="183"/>
  <c r="J113" i="183" s="1"/>
  <c r="BO18" i="21"/>
  <c r="C18" i="21" s="1"/>
  <c r="BO13" i="21"/>
  <c r="C13" i="21" s="1"/>
  <c r="BO26" i="21"/>
  <c r="C26" i="21" s="1"/>
  <c r="BO22" i="21"/>
  <c r="C22" i="21" s="1"/>
  <c r="BO20" i="21"/>
  <c r="C20" i="21" s="1"/>
  <c r="BA39" i="21"/>
  <c r="BO25" i="21"/>
  <c r="C25" i="21" s="1"/>
  <c r="BO24" i="21"/>
  <c r="C24" i="21" s="1"/>
  <c r="BO21" i="21"/>
  <c r="C21" i="21" s="1"/>
  <c r="AT39" i="21"/>
  <c r="BH39" i="21"/>
  <c r="N253" i="171"/>
  <c r="I260" i="171" s="1"/>
  <c r="BO23" i="21"/>
  <c r="C23" i="21" s="1"/>
  <c r="AR39" i="21"/>
  <c r="CP263" i="171"/>
  <c r="BO32" i="21"/>
  <c r="C32" i="21" s="1"/>
  <c r="J32" i="179"/>
  <c r="L32" i="179"/>
  <c r="I39" i="179" s="1"/>
  <c r="I37" i="179"/>
  <c r="I38" i="179" s="1"/>
  <c r="CP264" i="171"/>
  <c r="AM49" i="21"/>
  <c r="AC62" i="21" s="1"/>
  <c r="R49" i="21"/>
  <c r="AC59" i="21" s="1"/>
  <c r="I283" i="171"/>
  <c r="R70" i="21" s="1"/>
  <c r="AF49" i="21"/>
  <c r="AC61" i="21" s="1"/>
  <c r="I285" i="171"/>
  <c r="R72" i="21" s="1"/>
  <c r="I281" i="171"/>
  <c r="R68" i="21" s="1"/>
  <c r="I118" i="183"/>
  <c r="H114" i="183" s="1"/>
  <c r="J109" i="178"/>
  <c r="N56" i="21" s="1"/>
  <c r="AF116" i="183"/>
  <c r="AF115" i="183"/>
  <c r="L109" i="178"/>
  <c r="H285" i="171"/>
  <c r="N72" i="21" s="1"/>
  <c r="I284" i="171"/>
  <c r="R71" i="21" s="1"/>
  <c r="H282" i="171"/>
  <c r="N69" i="21" s="1"/>
  <c r="H288" i="171"/>
  <c r="N75" i="21" s="1"/>
  <c r="I277" i="171"/>
  <c r="R64" i="21" s="1"/>
  <c r="I280" i="171"/>
  <c r="R67" i="21" s="1"/>
  <c r="I287" i="171"/>
  <c r="R74" i="21" s="1"/>
  <c r="I278" i="171"/>
  <c r="R65" i="21" s="1"/>
  <c r="I279" i="171"/>
  <c r="R66" i="21" s="1"/>
  <c r="I282" i="171"/>
  <c r="R69" i="21" s="1"/>
  <c r="I292" i="171"/>
  <c r="I289" i="171"/>
  <c r="R76" i="21" s="1"/>
  <c r="I286" i="171"/>
  <c r="R73" i="21" s="1"/>
  <c r="H286" i="171"/>
  <c r="N73" i="21" s="1"/>
  <c r="H281" i="171"/>
  <c r="N68" i="21" s="1"/>
  <c r="H283" i="171"/>
  <c r="N70" i="21" s="1"/>
  <c r="H284" i="171"/>
  <c r="N71" i="21" s="1"/>
  <c r="H279" i="171"/>
  <c r="N66" i="21" s="1"/>
  <c r="H280" i="171"/>
  <c r="N67" i="21" s="1"/>
  <c r="H278" i="171"/>
  <c r="N65" i="21" s="1"/>
  <c r="H289" i="171"/>
  <c r="H287" i="171"/>
  <c r="N74" i="21" s="1"/>
  <c r="H292" i="171"/>
  <c r="H277" i="171"/>
  <c r="N64" i="21" s="1"/>
  <c r="U259" i="171"/>
  <c r="J258" i="171" s="1"/>
  <c r="I3" i="183"/>
  <c r="Y49" i="21"/>
  <c r="AC60" i="21" s="1"/>
  <c r="I5" i="183"/>
  <c r="AD121" i="178"/>
  <c r="T123" i="178"/>
  <c r="J120" i="178" s="1"/>
  <c r="AD119" i="178"/>
  <c r="K49" i="21"/>
  <c r="AC58" i="21" s="1"/>
  <c r="AD120" i="178"/>
  <c r="AD118" i="178"/>
  <c r="J4" i="179"/>
  <c r="J3" i="179"/>
  <c r="J5" i="171"/>
  <c r="J7" i="171"/>
  <c r="J4" i="171"/>
  <c r="J8" i="171"/>
  <c r="J6" i="171"/>
  <c r="AC55" i="171"/>
  <c r="AC71" i="171"/>
  <c r="AC169" i="171"/>
  <c r="AC111" i="171"/>
  <c r="AC97" i="171"/>
  <c r="AC155" i="171"/>
  <c r="AC37" i="171"/>
  <c r="AC187" i="171"/>
  <c r="AC29" i="171"/>
  <c r="AC81" i="171"/>
  <c r="AC145" i="171"/>
  <c r="AC103" i="171"/>
  <c r="AC197" i="171"/>
  <c r="AC61" i="171"/>
  <c r="AC133" i="171"/>
  <c r="AC52" i="171"/>
  <c r="AC17" i="171"/>
  <c r="AC91" i="171"/>
  <c r="AC211" i="171"/>
  <c r="AC221" i="171"/>
  <c r="AC39" i="171"/>
  <c r="AC151" i="171"/>
  <c r="AC77" i="171"/>
  <c r="AC199" i="171"/>
  <c r="AC181" i="171"/>
  <c r="AC165" i="171"/>
  <c r="AC185" i="171"/>
  <c r="AC33" i="171"/>
  <c r="AC137" i="171"/>
  <c r="AC195" i="171"/>
  <c r="AC35" i="171"/>
  <c r="AC127" i="171"/>
  <c r="AC213" i="171"/>
  <c r="AC121" i="171"/>
  <c r="AC113" i="171"/>
  <c r="AC59" i="171"/>
  <c r="AC153" i="171"/>
  <c r="AC147" i="171"/>
  <c r="AC209" i="171"/>
  <c r="AC171" i="171"/>
  <c r="AC23" i="171"/>
  <c r="AC101" i="171"/>
  <c r="AC135" i="171"/>
  <c r="AC219" i="171"/>
  <c r="AC125" i="171"/>
  <c r="AC57" i="171"/>
  <c r="AC73" i="171"/>
  <c r="AC117" i="171"/>
  <c r="AC119" i="171"/>
  <c r="AC149" i="171"/>
  <c r="AC129" i="171"/>
  <c r="AC99" i="171"/>
  <c r="AC87" i="171"/>
  <c r="AC41" i="171"/>
  <c r="AC131" i="171"/>
  <c r="AC179" i="171"/>
  <c r="AC31" i="171"/>
  <c r="AC85" i="171"/>
  <c r="AC173" i="171"/>
  <c r="AC175" i="171"/>
  <c r="AC93" i="171"/>
  <c r="AC201" i="171"/>
  <c r="AC141" i="171"/>
  <c r="AC107" i="171"/>
  <c r="AC177" i="171"/>
  <c r="AC139" i="171"/>
  <c r="AC163" i="171"/>
  <c r="AC79" i="171"/>
  <c r="AC75" i="171"/>
  <c r="AC65" i="171"/>
  <c r="AC19" i="171"/>
  <c r="AC159" i="171"/>
  <c r="AC193" i="171"/>
  <c r="AC49" i="171"/>
  <c r="AC45" i="171"/>
  <c r="AC157" i="171"/>
  <c r="AC115" i="171"/>
  <c r="AC69" i="171"/>
  <c r="AC95" i="171"/>
  <c r="AC161" i="171"/>
  <c r="AC67" i="171"/>
  <c r="AC217" i="171"/>
  <c r="AC21" i="171"/>
  <c r="AC26" i="171"/>
  <c r="AC143" i="171"/>
  <c r="AC123" i="171"/>
  <c r="AC189" i="171"/>
  <c r="AC43" i="171"/>
  <c r="AC120" i="171"/>
  <c r="AC83" i="171"/>
  <c r="AC178" i="171"/>
  <c r="AC203" i="171"/>
  <c r="AC72" i="171"/>
  <c r="E264" i="184"/>
  <c r="F257" i="184" s="1"/>
  <c r="AC191" i="171"/>
  <c r="AC53" i="171"/>
  <c r="AC105" i="171"/>
  <c r="AC89" i="171"/>
  <c r="AC63" i="171"/>
  <c r="AC109" i="171"/>
  <c r="AC51" i="171"/>
  <c r="AC167" i="171"/>
  <c r="AC47" i="171"/>
  <c r="AA234" i="184"/>
  <c r="T233" i="184" s="1"/>
  <c r="AC34" i="171"/>
  <c r="AC142" i="171"/>
  <c r="AC22" i="171"/>
  <c r="AC96" i="171"/>
  <c r="AC20" i="171"/>
  <c r="AC76" i="171"/>
  <c r="AC46" i="171"/>
  <c r="J104" i="183"/>
  <c r="AC126" i="171"/>
  <c r="AC156" i="171"/>
  <c r="AC132" i="171"/>
  <c r="AC110" i="171"/>
  <c r="I7" i="178"/>
  <c r="I8" i="178"/>
  <c r="I6" i="178"/>
  <c r="I4" i="178"/>
  <c r="I3" i="178"/>
  <c r="I2" i="178"/>
  <c r="AC40" i="171"/>
  <c r="AC100" i="171"/>
  <c r="AC176" i="171"/>
  <c r="AC146" i="171"/>
  <c r="AC98" i="171"/>
  <c r="AC68" i="171"/>
  <c r="AC128" i="171"/>
  <c r="I5" i="178"/>
  <c r="AC160" i="171"/>
  <c r="AC174" i="171"/>
  <c r="AC168" i="171"/>
  <c r="AC140" i="171"/>
  <c r="AC164" i="171"/>
  <c r="AC88" i="171"/>
  <c r="AC48" i="171"/>
  <c r="AC42" i="171"/>
  <c r="AC172" i="171"/>
  <c r="AC182" i="171"/>
  <c r="AC30" i="171"/>
  <c r="AC138" i="171"/>
  <c r="AC70" i="171"/>
  <c r="AC122" i="171"/>
  <c r="AC64" i="171"/>
  <c r="AC162" i="171"/>
  <c r="AC134" i="171"/>
  <c r="AC44" i="171"/>
  <c r="AC74" i="171"/>
  <c r="AC106" i="171"/>
  <c r="AC36" i="171"/>
  <c r="AC86" i="171"/>
  <c r="AC56" i="171"/>
  <c r="AC90" i="171"/>
  <c r="AC58" i="171"/>
  <c r="AC84" i="171"/>
  <c r="AC60" i="171"/>
  <c r="AC108" i="171"/>
  <c r="AC180" i="171"/>
  <c r="AC136" i="171"/>
  <c r="AC32" i="171"/>
  <c r="AC116" i="171"/>
  <c r="AC50" i="171"/>
  <c r="AC78" i="171"/>
  <c r="AC92" i="171"/>
  <c r="J253" i="171"/>
  <c r="AC130" i="171"/>
  <c r="AC28" i="171"/>
  <c r="AC124" i="171"/>
  <c r="AC118" i="171"/>
  <c r="AC66" i="171"/>
  <c r="AC102" i="171"/>
  <c r="AC166" i="171"/>
  <c r="AC80" i="171"/>
  <c r="AC184" i="171"/>
  <c r="AC170" i="171"/>
  <c r="AC207" i="171"/>
  <c r="AF114" i="183"/>
  <c r="AD122" i="178"/>
  <c r="J5" i="179"/>
  <c r="J8" i="179"/>
  <c r="J6" i="179"/>
  <c r="I8" i="183"/>
  <c r="I4" i="183"/>
  <c r="I7" i="183"/>
  <c r="J112" i="183"/>
  <c r="AA37" i="179"/>
  <c r="AA32" i="179"/>
  <c r="AF104" i="183"/>
  <c r="D122" i="183" s="1"/>
  <c r="B57" i="21" s="1"/>
  <c r="J57" i="21" s="1"/>
  <c r="AF113" i="183"/>
  <c r="N9" i="179"/>
  <c r="AC183" i="171"/>
  <c r="AC214" i="171"/>
  <c r="AC222" i="171"/>
  <c r="AC215" i="171"/>
  <c r="I48" i="21"/>
  <c r="BO46" i="21"/>
  <c r="BO49" i="21" s="1"/>
  <c r="B92" i="21" s="1"/>
  <c r="R78" i="21" l="1"/>
  <c r="K92" i="21"/>
  <c r="O92" i="21" s="1"/>
  <c r="Q76" i="21"/>
  <c r="N76" i="21"/>
  <c r="E290" i="171"/>
  <c r="J115" i="183"/>
  <c r="J117" i="183"/>
  <c r="J116" i="183"/>
  <c r="I259" i="171"/>
  <c r="CP274" i="171"/>
  <c r="BH40" i="21"/>
  <c r="I124" i="178"/>
  <c r="R56" i="21"/>
  <c r="R62" i="21" s="1"/>
  <c r="D128" i="178"/>
  <c r="D129" i="178" s="1"/>
  <c r="D130" i="178" s="1"/>
  <c r="D131" i="178" s="1"/>
  <c r="D132" i="178" s="1"/>
  <c r="D133" i="178" s="1"/>
  <c r="D134" i="178" s="1"/>
  <c r="H134" i="178" s="1"/>
  <c r="B56" i="21"/>
  <c r="J56" i="21" s="1"/>
  <c r="Y40" i="21"/>
  <c r="AA60" i="21" s="1"/>
  <c r="E291" i="171"/>
  <c r="B77" i="21" s="1"/>
  <c r="J77" i="21" s="1"/>
  <c r="I123" i="178"/>
  <c r="H117" i="178" s="1"/>
  <c r="AF40" i="21"/>
  <c r="AA61" i="21" s="1"/>
  <c r="K40" i="21"/>
  <c r="AA58" i="21" s="1"/>
  <c r="AT40" i="21"/>
  <c r="H112" i="183"/>
  <c r="H115" i="183"/>
  <c r="H113" i="183"/>
  <c r="J114" i="183"/>
  <c r="H117" i="183"/>
  <c r="BA40" i="21"/>
  <c r="R40" i="21"/>
  <c r="AA59" i="21" s="1"/>
  <c r="D40" i="21"/>
  <c r="AA57" i="21" s="1"/>
  <c r="D123" i="183"/>
  <c r="D124" i="183" s="1"/>
  <c r="D125" i="183" s="1"/>
  <c r="D126" i="183" s="1"/>
  <c r="D127" i="183" s="1"/>
  <c r="D128" i="183" s="1"/>
  <c r="D129" i="183" s="1"/>
  <c r="H129" i="183" s="1"/>
  <c r="H116" i="183"/>
  <c r="N86" i="21"/>
  <c r="R79" i="21"/>
  <c r="R86" i="21" s="1"/>
  <c r="J80" i="21"/>
  <c r="J81" i="21"/>
  <c r="J85" i="21"/>
  <c r="BO39" i="21"/>
  <c r="C39" i="21" s="1"/>
  <c r="AM40" i="21"/>
  <c r="AA62" i="21" s="1"/>
  <c r="BO40" i="21"/>
  <c r="B91" i="21" s="1"/>
  <c r="O91" i="21" s="1"/>
  <c r="J79" i="21"/>
  <c r="CP271" i="171"/>
  <c r="CP267" i="171"/>
  <c r="CP266" i="171"/>
  <c r="CP270" i="171"/>
  <c r="CP269" i="171"/>
  <c r="CP265" i="171"/>
  <c r="CP268" i="171"/>
  <c r="J257" i="171"/>
  <c r="J118" i="178"/>
  <c r="J122" i="178"/>
  <c r="E285" i="171"/>
  <c r="I293" i="171"/>
  <c r="H293" i="171"/>
  <c r="J121" i="178"/>
  <c r="J117" i="178"/>
  <c r="J119" i="178"/>
  <c r="AD123" i="178"/>
  <c r="J9" i="179"/>
  <c r="J9" i="171"/>
  <c r="E287" i="171"/>
  <c r="E288" i="171"/>
  <c r="E289" i="171"/>
  <c r="B76" i="21" s="1"/>
  <c r="J76" i="21" s="1"/>
  <c r="F260" i="184"/>
  <c r="E281" i="171"/>
  <c r="F252" i="184"/>
  <c r="F251" i="184"/>
  <c r="F259" i="184"/>
  <c r="F263" i="184"/>
  <c r="F262" i="184"/>
  <c r="F255" i="184"/>
  <c r="F254" i="184"/>
  <c r="F261" i="184"/>
  <c r="F250" i="184"/>
  <c r="F249" i="184"/>
  <c r="F256" i="184"/>
  <c r="F253" i="184"/>
  <c r="F258" i="184"/>
  <c r="E239" i="184"/>
  <c r="T232" i="184"/>
  <c r="E283" i="171"/>
  <c r="E282" i="171"/>
  <c r="E279" i="171"/>
  <c r="E284" i="171"/>
  <c r="E286" i="171"/>
  <c r="E278" i="171"/>
  <c r="E277" i="171"/>
  <c r="B64" i="21" s="1"/>
  <c r="E280" i="171"/>
  <c r="AC258" i="171"/>
  <c r="E292" i="171"/>
  <c r="M3" i="179"/>
  <c r="M7" i="179"/>
  <c r="M4" i="179"/>
  <c r="M8" i="179"/>
  <c r="M5" i="179"/>
  <c r="M6" i="179"/>
  <c r="H37" i="179"/>
  <c r="AA38" i="179"/>
  <c r="E41" i="179" s="1"/>
  <c r="E42" i="179" s="1"/>
  <c r="E43" i="179" s="1"/>
  <c r="E44" i="179" s="1"/>
  <c r="E45" i="179" s="1"/>
  <c r="E46" i="179" s="1"/>
  <c r="E48" i="179" s="1"/>
  <c r="AF118" i="183"/>
  <c r="W113" i="183" s="1"/>
  <c r="AC253" i="171"/>
  <c r="AC257" i="171"/>
  <c r="D49" i="21"/>
  <c r="AC57" i="21" s="1"/>
  <c r="BO48" i="21"/>
  <c r="N78" i="21" l="1"/>
  <c r="AA63" i="21"/>
  <c r="B67" i="21"/>
  <c r="J67" i="21" s="1"/>
  <c r="B72" i="21"/>
  <c r="J72" i="21" s="1"/>
  <c r="B71" i="21"/>
  <c r="J71" i="21" s="1"/>
  <c r="B66" i="21"/>
  <c r="J66" i="21" s="1"/>
  <c r="B65" i="21"/>
  <c r="J65" i="21" s="1"/>
  <c r="B69" i="21"/>
  <c r="J69" i="21" s="1"/>
  <c r="B75" i="21"/>
  <c r="J75" i="21" s="1"/>
  <c r="B73" i="21"/>
  <c r="J73" i="21" s="1"/>
  <c r="B70" i="21"/>
  <c r="J70" i="21" s="1"/>
  <c r="B68" i="21"/>
  <c r="J68" i="21" s="1"/>
  <c r="B74" i="21"/>
  <c r="J74" i="21" s="1"/>
  <c r="J64" i="21"/>
  <c r="H258" i="171"/>
  <c r="H257" i="171"/>
  <c r="U122" i="178"/>
  <c r="AC66" i="21"/>
  <c r="H122" i="178"/>
  <c r="H121" i="178"/>
  <c r="H120" i="178"/>
  <c r="H119" i="178"/>
  <c r="H118" i="178"/>
  <c r="B62" i="21"/>
  <c r="C8" i="195" s="1"/>
  <c r="D8" i="195" s="1"/>
  <c r="E8" i="195" s="1"/>
  <c r="N62" i="21"/>
  <c r="B86" i="21"/>
  <c r="C20" i="195" s="1"/>
  <c r="D20" i="195" s="1"/>
  <c r="E20" i="195" s="1"/>
  <c r="J86" i="21"/>
  <c r="R87" i="21"/>
  <c r="B93" i="21" s="1"/>
  <c r="U119" i="178"/>
  <c r="U117" i="178"/>
  <c r="U120" i="178"/>
  <c r="U121" i="178"/>
  <c r="U118" i="178"/>
  <c r="E246" i="184"/>
  <c r="B63" i="21"/>
  <c r="F264" i="184"/>
  <c r="G250" i="184"/>
  <c r="G249" i="184"/>
  <c r="AC259" i="171"/>
  <c r="E293" i="171"/>
  <c r="F281" i="171" s="1"/>
  <c r="M9" i="179"/>
  <c r="BD71" i="21"/>
  <c r="J62" i="21" s="1"/>
  <c r="T37" i="179"/>
  <c r="W112" i="183"/>
  <c r="W116" i="183"/>
  <c r="W114" i="183"/>
  <c r="W117" i="183"/>
  <c r="W115" i="183"/>
  <c r="E47" i="179"/>
  <c r="C14" i="195" l="1"/>
  <c r="D14" i="195" s="1"/>
  <c r="E14" i="195" s="1"/>
  <c r="F14" i="195" s="1"/>
  <c r="F8" i="195"/>
  <c r="D55" i="195"/>
  <c r="H8" i="195"/>
  <c r="G8" i="195"/>
  <c r="G20" i="195"/>
  <c r="F20" i="195"/>
  <c r="D58" i="195"/>
  <c r="H20" i="195"/>
  <c r="B78" i="21"/>
  <c r="AA66" i="21"/>
  <c r="F277" i="171"/>
  <c r="G277" i="171" s="1"/>
  <c r="V257" i="171"/>
  <c r="BD73" i="21"/>
  <c r="N87" i="21"/>
  <c r="J63" i="21"/>
  <c r="J78" i="21" s="1"/>
  <c r="F285" i="171"/>
  <c r="F292" i="171"/>
  <c r="F279" i="171"/>
  <c r="F287" i="171"/>
  <c r="F289" i="171"/>
  <c r="F291" i="171"/>
  <c r="V258" i="171"/>
  <c r="E263" i="171"/>
  <c r="F283" i="171"/>
  <c r="F284" i="171"/>
  <c r="F278" i="171"/>
  <c r="F282" i="171"/>
  <c r="F288" i="171"/>
  <c r="F280" i="171"/>
  <c r="F286" i="171"/>
  <c r="F290" i="171"/>
  <c r="I8" i="195" l="1"/>
  <c r="J8" i="195" s="1"/>
  <c r="H14" i="195"/>
  <c r="G14" i="195"/>
  <c r="C11" i="195"/>
  <c r="D11" i="195" s="1"/>
  <c r="E11" i="195" s="1"/>
  <c r="D56" i="195" s="1"/>
  <c r="I20" i="195"/>
  <c r="J20" i="195" s="1"/>
  <c r="B87" i="21"/>
  <c r="B94" i="21" s="1"/>
  <c r="J87" i="21"/>
  <c r="BD72" i="21"/>
  <c r="F293" i="171"/>
  <c r="G278" i="171"/>
  <c r="E270" i="171"/>
  <c r="I14" i="195" l="1"/>
  <c r="J14" i="195" s="1"/>
  <c r="H11" i="195"/>
  <c r="H23" i="195" s="1"/>
  <c r="H35" i="195" s="1"/>
  <c r="G11" i="195"/>
  <c r="G23" i="195" s="1"/>
  <c r="G35" i="195" s="1"/>
  <c r="F11" i="195"/>
  <c r="F23" i="195" s="1"/>
  <c r="F35" i="195" s="1"/>
  <c r="E23" i="195"/>
  <c r="AI103" i="186"/>
  <c r="D99" i="195" l="1"/>
  <c r="C99" i="195" s="1"/>
  <c r="E98" i="195"/>
  <c r="D54" i="195"/>
  <c r="E35" i="195"/>
  <c r="I11" i="195"/>
  <c r="I23" i="195" s="1"/>
  <c r="I35" i="195" s="1"/>
  <c r="D39" i="195"/>
  <c r="D38" i="195" l="1"/>
  <c r="D98" i="195"/>
  <c r="C98" i="195" s="1"/>
  <c r="C100" i="195" s="1"/>
  <c r="C101" i="195" s="1"/>
  <c r="J11" i="195"/>
  <c r="J23" i="195" s="1"/>
  <c r="J35" i="195" s="1"/>
</calcChain>
</file>

<file path=xl/comments1.xml><?xml version="1.0" encoding="utf-8"?>
<comments xmlns="http://schemas.openxmlformats.org/spreadsheetml/2006/main">
  <authors>
    <author>User</author>
  </authors>
  <commentList>
    <comment ref="D1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необрязан 185 мм</t>
        </r>
      </text>
    </comment>
    <comment ref="E1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необрязан 264 мм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208.5 мм необрязан</t>
        </r>
      </text>
    </comment>
    <comment ref="E15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290 мм необрязан 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F25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Unique IMP
daily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eCPM</t>
        </r>
      </text>
    </comment>
    <comment ref="J28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 xml:space="preserve">exprected N of video plays </t>
        </r>
      </text>
    </comment>
    <comment ref="K28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CPV</t>
        </r>
      </text>
    </comment>
    <comment ref="E34" authorId="0" shapeId="0">
      <text>
        <r>
          <rPr>
            <b/>
            <sz val="9"/>
            <color indexed="81"/>
            <rFont val="Tahoma"/>
            <family val="2"/>
            <charset val="204"/>
          </rPr>
          <t>User:
1920x1080
320x480</t>
        </r>
      </text>
    </comment>
    <comment ref="F38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Unique IMP
daily</t>
        </r>
      </text>
    </comment>
    <comment ref="K42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CPC
estimated</t>
        </r>
      </text>
    </comment>
    <comment ref="K43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CPV
estimated</t>
        </r>
      </text>
    </comment>
    <comment ref="H46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planned daily 
clicks</t>
        </r>
      </text>
    </comment>
    <comment ref="J46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 xml:space="preserve">clicks planned
</t>
        </r>
      </text>
    </comment>
    <comment ref="K46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CPC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46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clicks</t>
        </r>
      </text>
    </comment>
  </commentList>
</comments>
</file>

<file path=xl/sharedStrings.xml><?xml version="1.0" encoding="utf-8"?>
<sst xmlns="http://schemas.openxmlformats.org/spreadsheetml/2006/main" count="7504" uniqueCount="912">
  <si>
    <t>Total</t>
  </si>
  <si>
    <t>Program</t>
  </si>
  <si>
    <t>Day</t>
  </si>
  <si>
    <t>Time</t>
  </si>
  <si>
    <t>No</t>
  </si>
  <si>
    <t>Price</t>
  </si>
  <si>
    <t>RTG</t>
  </si>
  <si>
    <t>CPP</t>
  </si>
  <si>
    <t>TRPs</t>
  </si>
  <si>
    <t>M-F</t>
  </si>
  <si>
    <t>Movie</t>
  </si>
  <si>
    <t>F</t>
  </si>
  <si>
    <t>Sa</t>
  </si>
  <si>
    <t>Su</t>
  </si>
  <si>
    <t>Prime Time</t>
  </si>
  <si>
    <t>Package Discount</t>
  </si>
  <si>
    <t>Agency Discount</t>
  </si>
  <si>
    <t>Volume Discount</t>
  </si>
  <si>
    <t>From</t>
  </si>
  <si>
    <t>Length</t>
  </si>
  <si>
    <t>Coeff</t>
  </si>
  <si>
    <t>Charge</t>
  </si>
  <si>
    <t>Name of TVC</t>
  </si>
  <si>
    <t>A18-49</t>
  </si>
  <si>
    <t>A25-54</t>
  </si>
  <si>
    <t>Part</t>
  </si>
  <si>
    <t>M</t>
  </si>
  <si>
    <t>DT</t>
  </si>
  <si>
    <t>PA</t>
  </si>
  <si>
    <t>LF</t>
  </si>
  <si>
    <t>N</t>
  </si>
  <si>
    <t>PT</t>
  </si>
  <si>
    <t>Morning</t>
  </si>
  <si>
    <t>Day Time</t>
  </si>
  <si>
    <t>Prime Access</t>
  </si>
  <si>
    <t>Late Fringe</t>
  </si>
  <si>
    <t>Night</t>
  </si>
  <si>
    <t>06:00-07:00</t>
  </si>
  <si>
    <t>07:00-17:00</t>
  </si>
  <si>
    <t>23:30-01:00</t>
  </si>
  <si>
    <t>01:00-06:00</t>
  </si>
  <si>
    <t>Code</t>
  </si>
  <si>
    <t>Budget</t>
  </si>
  <si>
    <t>%</t>
  </si>
  <si>
    <t>Preferential Discount</t>
  </si>
  <si>
    <t>Sec</t>
  </si>
  <si>
    <t>Position</t>
  </si>
  <si>
    <t>Gross After Calcs</t>
  </si>
  <si>
    <t>On</t>
  </si>
  <si>
    <r>
      <t>From</t>
    </r>
    <r>
      <rPr>
        <b/>
        <sz val="10"/>
        <rFont val="Arial"/>
        <family val="2"/>
      </rPr>
      <t>/</t>
    </r>
  </si>
  <si>
    <t>News Hour</t>
  </si>
  <si>
    <t>17:00-19:00</t>
  </si>
  <si>
    <t>19:00-23:30</t>
  </si>
  <si>
    <t>Late News</t>
  </si>
  <si>
    <t>Wanted</t>
  </si>
  <si>
    <t>January</t>
  </si>
  <si>
    <t>February</t>
  </si>
  <si>
    <t>Gross</t>
  </si>
  <si>
    <t>Monthly Coeff</t>
  </si>
  <si>
    <t>Week</t>
  </si>
  <si>
    <t>TV</t>
  </si>
  <si>
    <t>Price per 1 spot</t>
  </si>
  <si>
    <t>Sat</t>
  </si>
  <si>
    <t>Sun</t>
  </si>
  <si>
    <t>Mon</t>
  </si>
  <si>
    <t>Tue</t>
  </si>
  <si>
    <t>Wed</t>
  </si>
  <si>
    <t>Thu</t>
  </si>
  <si>
    <t>Fri</t>
  </si>
  <si>
    <t>Diema</t>
  </si>
  <si>
    <t>Daily Spots</t>
  </si>
  <si>
    <t>Weekly Spots</t>
  </si>
  <si>
    <t>No of spots</t>
  </si>
  <si>
    <t>Non Prime Time</t>
  </si>
  <si>
    <t>07:00-18:00</t>
  </si>
  <si>
    <t>NPT</t>
  </si>
  <si>
    <t>18:00-23:59</t>
  </si>
  <si>
    <t>Incentive Discount</t>
  </si>
  <si>
    <t>TOTAL DISCOUNT</t>
  </si>
  <si>
    <t>Share - BGL</t>
  </si>
  <si>
    <t>Nova TV</t>
  </si>
  <si>
    <t>Diema Family</t>
  </si>
  <si>
    <t>coff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</si>
  <si>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</si>
  <si>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</si>
  <si>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</si>
  <si>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</si>
  <si>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</si>
  <si>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</si>
  <si>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</si>
  <si>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</si>
  <si>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</si>
  <si>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</si>
  <si>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Mo-Fr</t>
  </si>
  <si>
    <t>Sa-Su</t>
  </si>
  <si>
    <t>Daily TRP's</t>
  </si>
  <si>
    <t>Daily Sum</t>
  </si>
  <si>
    <t>Summary</t>
  </si>
  <si>
    <t>Net</t>
  </si>
  <si>
    <t>Weekly</t>
  </si>
  <si>
    <t>Spots</t>
  </si>
  <si>
    <t>Discounts</t>
  </si>
  <si>
    <t>Total Spots</t>
  </si>
  <si>
    <t>Total Gross Spend</t>
  </si>
  <si>
    <t>CLIENT</t>
  </si>
  <si>
    <t>PRODUCT</t>
  </si>
  <si>
    <t>AGENCY</t>
  </si>
  <si>
    <t>PERIOD</t>
  </si>
  <si>
    <t>TG</t>
  </si>
  <si>
    <t>NEW</t>
  </si>
  <si>
    <t>*</t>
  </si>
  <si>
    <t>Net Budget</t>
  </si>
  <si>
    <t>Month</t>
  </si>
  <si>
    <t>Date</t>
  </si>
  <si>
    <t>Prime Time Spots</t>
  </si>
  <si>
    <t>Prime Time TRP's</t>
  </si>
  <si>
    <t>Mo-Su</t>
  </si>
  <si>
    <t>Series</t>
  </si>
  <si>
    <t>bTV Action</t>
  </si>
  <si>
    <t>12 o'clock News</t>
  </si>
  <si>
    <t>Morning Show</t>
  </si>
  <si>
    <t>Late Morning Show</t>
  </si>
  <si>
    <t>17 o'clock News</t>
  </si>
  <si>
    <t>Night Program</t>
  </si>
  <si>
    <t>Cartoons</t>
  </si>
  <si>
    <t>This Sunday</t>
  </si>
  <si>
    <t>Na Kafe</t>
  </si>
  <si>
    <t>This Saturday</t>
  </si>
  <si>
    <t>Kino Nova</t>
  </si>
  <si>
    <t>DP</t>
  </si>
  <si>
    <t>A18-34</t>
  </si>
  <si>
    <t>W25-54</t>
  </si>
  <si>
    <t>Fraktura</t>
  </si>
  <si>
    <t>Face to Face</t>
  </si>
  <si>
    <t>Early Negotiation Discount</t>
  </si>
  <si>
    <t xml:space="preserve">                              </t>
  </si>
  <si>
    <t>National Geographic</t>
  </si>
  <si>
    <t>FOX Life</t>
  </si>
  <si>
    <t>FOX Crime</t>
  </si>
  <si>
    <t>FOX</t>
  </si>
  <si>
    <t>Cool-T</t>
  </si>
  <si>
    <t>News</t>
  </si>
  <si>
    <t>A18-49 U</t>
  </si>
  <si>
    <t>Romantic Movie</t>
  </si>
  <si>
    <t>Blockbuster Movie</t>
  </si>
  <si>
    <t>CSI</t>
  </si>
  <si>
    <t>Fr</t>
  </si>
  <si>
    <t>B</t>
  </si>
  <si>
    <t>NBG</t>
  </si>
  <si>
    <t>Total spots by channel</t>
  </si>
  <si>
    <t>Daily GRP's</t>
  </si>
  <si>
    <t>All Day</t>
  </si>
  <si>
    <t>AD</t>
  </si>
  <si>
    <t>17:30-23:59</t>
  </si>
  <si>
    <t>Afternoon News</t>
  </si>
  <si>
    <t>Temata Na Nova</t>
  </si>
  <si>
    <t>Coef. Special program</t>
  </si>
  <si>
    <t>120 Minutes</t>
  </si>
  <si>
    <t>Paparazzi</t>
  </si>
  <si>
    <t>bTV Cinema</t>
  </si>
  <si>
    <t>07:00-06:59</t>
  </si>
  <si>
    <t>C</t>
  </si>
  <si>
    <t>bTV Comedy</t>
  </si>
  <si>
    <t>Ring BG</t>
  </si>
  <si>
    <t>Court Show</t>
  </si>
  <si>
    <t>Night time</t>
  </si>
  <si>
    <t>Walker Texas Ranger</t>
  </si>
  <si>
    <t>Bez Bagaj</t>
  </si>
  <si>
    <t>Mo-Th</t>
  </si>
  <si>
    <t>Family Feud</t>
  </si>
  <si>
    <t>Movie (FRR)</t>
  </si>
  <si>
    <t>AXN</t>
  </si>
  <si>
    <t xml:space="preserve">А18-54 </t>
  </si>
  <si>
    <t>Hello Bulgaria</t>
  </si>
  <si>
    <t>Saathiya Saath Nibhana</t>
  </si>
  <si>
    <t>Main News</t>
  </si>
  <si>
    <t>Families at crossroads (RR)</t>
  </si>
  <si>
    <t>No Man's Land</t>
  </si>
  <si>
    <t>Erotics</t>
  </si>
  <si>
    <t>Teleshop</t>
  </si>
  <si>
    <t>Off Prime Time</t>
  </si>
  <si>
    <t>24:00-17:29</t>
  </si>
  <si>
    <t>06:00-17:29</t>
  </si>
  <si>
    <t>Travel Channel</t>
  </si>
  <si>
    <t>bTV</t>
  </si>
  <si>
    <t>The Farm</t>
  </si>
  <si>
    <t>Second Plan</t>
  </si>
  <si>
    <t>Food Hunters</t>
  </si>
  <si>
    <t>TRP's 30</t>
  </si>
  <si>
    <t>Two and a half men</t>
  </si>
  <si>
    <t>Family Feud (FRR)</t>
  </si>
  <si>
    <t>Nat Geo Wild</t>
  </si>
  <si>
    <t>24 kitchen</t>
  </si>
  <si>
    <t>Nickelodeon</t>
  </si>
  <si>
    <t>Disney Channel</t>
  </si>
  <si>
    <t>City TV</t>
  </si>
  <si>
    <t>Nova Sport</t>
  </si>
  <si>
    <t>Food Network</t>
  </si>
  <si>
    <t>Bonuses</t>
  </si>
  <si>
    <t>Non guaranteed TRP's</t>
  </si>
  <si>
    <t>Elif</t>
  </si>
  <si>
    <t>CSI (FRR)</t>
  </si>
  <si>
    <t>Fine Living</t>
  </si>
  <si>
    <t>Marmalade</t>
  </si>
  <si>
    <t>O Hayat Benim</t>
  </si>
  <si>
    <t>Wake Up</t>
  </si>
  <si>
    <t>Alaminute</t>
  </si>
  <si>
    <t>Consumer Loan</t>
  </si>
  <si>
    <t xml:space="preserve">Consumer Loan </t>
  </si>
  <si>
    <t>Consumer Loan  Break ID</t>
  </si>
  <si>
    <t>3+4 sec</t>
  </si>
  <si>
    <t xml:space="preserve">bTV Sponsorship </t>
  </si>
  <si>
    <t>TRPs W25-54</t>
  </si>
  <si>
    <t>bTV Lady</t>
  </si>
  <si>
    <t>Plus-Minus</t>
  </si>
  <si>
    <t>NickJR</t>
  </si>
  <si>
    <t>Daily TRP's W25-54</t>
  </si>
  <si>
    <t>Weekly TRP's W25-54</t>
  </si>
  <si>
    <t>Daily TRP's W 25-54</t>
  </si>
  <si>
    <t>NBG Sponsorship</t>
  </si>
  <si>
    <t>Hotel Eleon</t>
  </si>
  <si>
    <t>TSH</t>
  </si>
  <si>
    <t>Discovery Channel</t>
  </si>
  <si>
    <t>24:00-18:00</t>
  </si>
  <si>
    <t>TLC</t>
  </si>
  <si>
    <t>ID</t>
  </si>
  <si>
    <t>WNess TV</t>
  </si>
  <si>
    <t>Weekly TRP's</t>
  </si>
  <si>
    <t xml:space="preserve"> </t>
  </si>
  <si>
    <t>TRPsA</t>
  </si>
  <si>
    <t>TRPsB</t>
  </si>
  <si>
    <t>TRPSb</t>
  </si>
  <si>
    <t>TRPsC</t>
  </si>
  <si>
    <t>Total TRP`s</t>
  </si>
  <si>
    <t>Café Commucations</t>
  </si>
  <si>
    <t>M25-54</t>
  </si>
  <si>
    <t>Consumer Loan  Cut-in</t>
  </si>
  <si>
    <t>Movie Отваряща и затваряща шапка реклама</t>
  </si>
  <si>
    <t>Movie Отваряща шапка реклама</t>
  </si>
  <si>
    <t>Total TRP's W 25-54</t>
  </si>
  <si>
    <t>Total TRPs All 25-54</t>
  </si>
  <si>
    <t>TRPs W 25-54</t>
  </si>
  <si>
    <t>TRPs All 25-54</t>
  </si>
  <si>
    <t>All 25-54</t>
  </si>
  <si>
    <t>Total TRPs W 25-54</t>
  </si>
  <si>
    <t>Total TRP`s W 25-54  by channel</t>
  </si>
  <si>
    <t>Total TRPs W25-54</t>
  </si>
  <si>
    <t>Total TRP's All 25-55</t>
  </si>
  <si>
    <t>Total NBG</t>
  </si>
  <si>
    <t>bTV Niche</t>
  </si>
  <si>
    <t>Total BMG</t>
  </si>
  <si>
    <t>Total TSH</t>
  </si>
  <si>
    <t>TOTAL Gampaign in BGN</t>
  </si>
  <si>
    <t>BMG</t>
  </si>
  <si>
    <t>Prisoner of love (FRR)</t>
  </si>
  <si>
    <t>Prisoner of love</t>
  </si>
  <si>
    <t>DSK</t>
  </si>
  <si>
    <t>24:00-18:01</t>
  </si>
  <si>
    <t>24:00-18:02</t>
  </si>
  <si>
    <t>24:00-18:03</t>
  </si>
  <si>
    <t>24:00-18:04</t>
  </si>
  <si>
    <t>18:00-23:60</t>
  </si>
  <si>
    <t>18:00-23:61</t>
  </si>
  <si>
    <t>18:00-23:62</t>
  </si>
  <si>
    <t>18:00-23:63</t>
  </si>
  <si>
    <t>Forgive me (FRR)</t>
  </si>
  <si>
    <t>Cennet</t>
  </si>
  <si>
    <t>Insider</t>
  </si>
  <si>
    <t>The Unfamiliar</t>
  </si>
  <si>
    <t>September 2019</t>
  </si>
  <si>
    <t>October 2019</t>
  </si>
  <si>
    <t>Tu-Fr</t>
  </si>
  <si>
    <t>Walker Texas Ranger (FRR)</t>
  </si>
  <si>
    <t>Married with children</t>
  </si>
  <si>
    <t>Saraswatichandra (FRR)</t>
  </si>
  <si>
    <t>Saraswatichandra</t>
  </si>
  <si>
    <t>Forgive me</t>
  </si>
  <si>
    <t>Saath Nibhaana Saathiya</t>
  </si>
  <si>
    <t>Mo</t>
  </si>
  <si>
    <t>*Rate card valid as of 1st of September!</t>
  </si>
  <si>
    <t>Animated Movie Special</t>
  </si>
  <si>
    <t>Food Hunters (re-run)</t>
  </si>
  <si>
    <t>The Comedians (re-run)</t>
  </si>
  <si>
    <t>Concert Bourgas and the Sea</t>
  </si>
  <si>
    <t>Concert All or Nothing</t>
  </si>
  <si>
    <t>House Arrest</t>
  </si>
  <si>
    <t>The Farm Season Kick-off</t>
  </si>
  <si>
    <t>Local Entertainment</t>
  </si>
  <si>
    <t>House Arrest (re-run)</t>
  </si>
  <si>
    <t>The Best of Cool-T</t>
  </si>
  <si>
    <t>The Best of The Voice Worldwide</t>
  </si>
  <si>
    <t>The Best of This Sunday</t>
  </si>
  <si>
    <t>Wanted (re-run)</t>
  </si>
  <si>
    <t>bTV Vacation: Animated Movie</t>
  </si>
  <si>
    <t>The Best of 120 Minutes</t>
  </si>
  <si>
    <t>Bulgaria's Got Talent</t>
  </si>
  <si>
    <t>Tzar Samuil Documentary Movie</t>
  </si>
  <si>
    <t>F;M</t>
  </si>
  <si>
    <t>M-TR</t>
  </si>
  <si>
    <t>Consumer  Loan Cut-in</t>
  </si>
  <si>
    <t>Consumer  Loan Break ID</t>
  </si>
  <si>
    <t>Evermore</t>
  </si>
  <si>
    <t>*Rate card valid as of 1st of December!</t>
  </si>
  <si>
    <t>Karagul</t>
  </si>
  <si>
    <t>The Sunday of NOVA</t>
  </si>
  <si>
    <t>Married with children (FRR)</t>
  </si>
  <si>
    <t>Kommissar Rex (FRR)</t>
  </si>
  <si>
    <t>Kommissar Rex</t>
  </si>
  <si>
    <t>Scorpion</t>
  </si>
  <si>
    <t>Scorpion (FRR)</t>
  </si>
  <si>
    <t>Erotic Call</t>
  </si>
  <si>
    <t>Kuzey Guney (FRR)</t>
  </si>
  <si>
    <t>La Dona (FRR)</t>
  </si>
  <si>
    <t>Gangaa (FRR)</t>
  </si>
  <si>
    <t>Kara Sevda (FRR)</t>
  </si>
  <si>
    <t>La Dona</t>
  </si>
  <si>
    <t>Kuzey Guney</t>
  </si>
  <si>
    <t xml:space="preserve">Gangaa </t>
  </si>
  <si>
    <t>Kara Sevda</t>
  </si>
  <si>
    <t>Romantic Movie (FRR)</t>
  </si>
  <si>
    <t>National Geographic Channel</t>
  </si>
  <si>
    <t xml:space="preserve">Documentary </t>
  </si>
  <si>
    <t>True Stories (re-run)</t>
  </si>
  <si>
    <t>*Rate card valid as of 1st of March!</t>
  </si>
  <si>
    <t>*Rate card valid as of 1st of March</t>
  </si>
  <si>
    <t>MARCH 2020</t>
  </si>
  <si>
    <t>APRIL 2020</t>
  </si>
  <si>
    <t>MAY 2020</t>
  </si>
  <si>
    <t>BG on Air</t>
  </si>
  <si>
    <t>The Late Night Show (re-run)</t>
  </si>
  <si>
    <t>Concert</t>
  </si>
  <si>
    <t>Тue</t>
  </si>
  <si>
    <t>History Untold: The Shipka Memorial</t>
  </si>
  <si>
    <t>MasterChef</t>
  </si>
  <si>
    <t>M-T</t>
  </si>
  <si>
    <t>Wife Swap</t>
  </si>
  <si>
    <t>W</t>
  </si>
  <si>
    <t>Home Makeover</t>
  </si>
  <si>
    <t>TR</t>
  </si>
  <si>
    <t>Sunny Beach</t>
  </si>
  <si>
    <t>The Late Night Show</t>
  </si>
  <si>
    <t>M-Th</t>
  </si>
  <si>
    <t>Friends</t>
  </si>
  <si>
    <t xml:space="preserve">Pets </t>
  </si>
  <si>
    <t>Help 112! (re-run)</t>
  </si>
  <si>
    <t>The Voice</t>
  </si>
  <si>
    <t>Concert Mihaela Fileva</t>
  </si>
  <si>
    <t>a</t>
  </si>
  <si>
    <t>On 03.03.2020 (06:20-12:00)</t>
  </si>
  <si>
    <t>except 03.03.2020</t>
  </si>
  <si>
    <t>On 03.03.2020 (12:30-14:00)</t>
  </si>
  <si>
    <t>On 03.03.2020 (14:00-16:00)</t>
  </si>
  <si>
    <t>On 03.03.2020 (16:00-18:00)</t>
  </si>
  <si>
    <t>From 05.03.2020 Shades of  blue</t>
  </si>
  <si>
    <t>From 27.03.2020 Knight Rider</t>
  </si>
  <si>
    <t>From 13.03.2020 Hawaii 5-0</t>
  </si>
  <si>
    <t>From 26.03.2020 Knight Rider</t>
  </si>
  <si>
    <t>From 31.03.2020 Everybody loves Raymond</t>
  </si>
  <si>
    <t>From 12.03.2020 Hawaii 5-0</t>
  </si>
  <si>
    <t>Tu</t>
  </si>
  <si>
    <t>Your Face Sounds Familiar</t>
  </si>
  <si>
    <t>Stolen Life</t>
  </si>
  <si>
    <t>Hell`s Kitchen</t>
  </si>
  <si>
    <t>Tu-Thu</t>
  </si>
  <si>
    <t>All Inclusive</t>
  </si>
  <si>
    <t>Strawberry Moon</t>
  </si>
  <si>
    <t>Undercover Boss</t>
  </si>
  <si>
    <t>Reality show</t>
  </si>
  <si>
    <t>Families at crossroads</t>
  </si>
  <si>
    <t>The Good Wife (Series)</t>
  </si>
  <si>
    <t>Power Couple</t>
  </si>
  <si>
    <t>Series (FRR)</t>
  </si>
  <si>
    <t>Castle</t>
  </si>
  <si>
    <t>Chicago PD</t>
  </si>
  <si>
    <t>Marvel Agents of S.H.I.E.L.D</t>
  </si>
  <si>
    <t>Chicago PD (FRR)</t>
  </si>
  <si>
    <t>V.I.P.</t>
  </si>
  <si>
    <t>Tulip Age</t>
  </si>
  <si>
    <t>Woman (FRR)</t>
  </si>
  <si>
    <t>Woman</t>
  </si>
  <si>
    <t>Tulip Age (FRR)</t>
  </si>
  <si>
    <t>One litre of tears</t>
  </si>
  <si>
    <t>Magic TV</t>
  </si>
  <si>
    <t>March 2020</t>
  </si>
  <si>
    <t>c</t>
  </si>
  <si>
    <t>Expected resutls by Nielsen</t>
  </si>
  <si>
    <t>R1+</t>
  </si>
  <si>
    <t>R3+</t>
  </si>
  <si>
    <t>OTS</t>
  </si>
  <si>
    <t>09 Mar 2020 -  05 Apr 2020</t>
  </si>
  <si>
    <t xml:space="preserve">Offer date: </t>
  </si>
  <si>
    <t>Offer valid till:</t>
  </si>
  <si>
    <t>Approved:</t>
  </si>
  <si>
    <t>Media Plan</t>
  </si>
  <si>
    <t xml:space="preserve">Agency </t>
  </si>
  <si>
    <t>Café Communications</t>
  </si>
  <si>
    <t>Deadlines for materials:</t>
  </si>
  <si>
    <t>available</t>
  </si>
  <si>
    <t>Client</t>
  </si>
  <si>
    <t>DSK Bank</t>
  </si>
  <si>
    <t>Source files:</t>
  </si>
  <si>
    <t>Product</t>
  </si>
  <si>
    <t>Consumer Loans</t>
  </si>
  <si>
    <t>Channels</t>
  </si>
  <si>
    <t>Cinema City - all locations</t>
  </si>
  <si>
    <t>All campaign costs w/o VAT</t>
  </si>
  <si>
    <t>Start of the campaign</t>
  </si>
  <si>
    <t>Date of issuing the invoice</t>
  </si>
  <si>
    <t>End of the campaign</t>
  </si>
  <si>
    <t>Paid till:</t>
  </si>
  <si>
    <t>Format</t>
  </si>
  <si>
    <t>3 x 32" 2D spots, on screen</t>
  </si>
  <si>
    <t>Euro BGN</t>
  </si>
  <si>
    <t>№</t>
  </si>
  <si>
    <t>Spot name</t>
  </si>
  <si>
    <t>Places</t>
  </si>
  <si>
    <t>Period</t>
  </si>
  <si>
    <t>prognosed admissions</t>
  </si>
  <si>
    <t>Gross price per 1000 admissions</t>
  </si>
  <si>
    <t>Gross price for period</t>
  </si>
  <si>
    <t>Motor 32", Kuhnia 32" and Obrazovanie 32" 2D</t>
  </si>
  <si>
    <t>Cinema City  Sofia + IMAX</t>
  </si>
  <si>
    <t>13.03 - 16.04.2020, 5 weeks</t>
  </si>
  <si>
    <t>Cinema City  Sofia Paradise + 4DX</t>
  </si>
  <si>
    <t>Cinema City  Plovdiv + 4DX</t>
  </si>
  <si>
    <t>Cinema City  Burgas</t>
  </si>
  <si>
    <t>Cinema City  Ruse</t>
  </si>
  <si>
    <t>Cinema City  Stara Zagora</t>
  </si>
  <si>
    <t>Cinema City  Varna + 4DX</t>
  </si>
  <si>
    <t>Index:  0-10" - 0,55; 11 - 20"- 0,7; 21-29" - 0,9; 30-32" - 1,0; over 32" - linear.</t>
  </si>
  <si>
    <t>Total paid admissions</t>
  </si>
  <si>
    <t>BONUS</t>
  </si>
  <si>
    <t>Total admissions</t>
  </si>
  <si>
    <t>Gross in EUR</t>
  </si>
  <si>
    <t>Notes:</t>
  </si>
  <si>
    <t>1. Spot transfer in DCP - The fee is BGN 120.00 without VAT for one spot up to 2 min.</t>
  </si>
  <si>
    <t>Gross BGN</t>
  </si>
  <si>
    <t>Total discount 32%</t>
  </si>
  <si>
    <t>Net cost</t>
  </si>
  <si>
    <t>Net + VAT</t>
  </si>
  <si>
    <t>cost per admission</t>
  </si>
  <si>
    <t>MOVIES</t>
  </si>
  <si>
    <t>Adm. distribution by movies</t>
  </si>
  <si>
    <t>week 1</t>
  </si>
  <si>
    <t>week 2</t>
  </si>
  <si>
    <t>week 3</t>
  </si>
  <si>
    <t>week 4</t>
  </si>
  <si>
    <t>week 5</t>
  </si>
  <si>
    <t xml:space="preserve">TOTAL </t>
  </si>
  <si>
    <t>21 Bridges</t>
  </si>
  <si>
    <t>The Way Back</t>
  </si>
  <si>
    <t>All is Left is Ashes (BG Movie)</t>
  </si>
  <si>
    <t>The Informer</t>
  </si>
  <si>
    <t>Ashes on the Sun (BG movie)</t>
  </si>
  <si>
    <t>Mulan 2D, 3D and Atmos IMAX</t>
  </si>
  <si>
    <t>Parasite</t>
  </si>
  <si>
    <t>No Time To Die 3D (Bond 25) - to be released on 08.04</t>
  </si>
  <si>
    <t>TOTAL</t>
  </si>
  <si>
    <t>Adm. distribution by cinemas</t>
  </si>
  <si>
    <t>Mall of Sofia</t>
  </si>
  <si>
    <t>Paradise</t>
  </si>
  <si>
    <t>Plovdiv</t>
  </si>
  <si>
    <t>Burgas</t>
  </si>
  <si>
    <t>Rouss</t>
  </si>
  <si>
    <t>St.Zag</t>
  </si>
  <si>
    <t>Varna</t>
  </si>
  <si>
    <t>For Café Communications:</t>
  </si>
  <si>
    <t>For NAM Cinema City:</t>
  </si>
  <si>
    <t xml:space="preserve">Дължина на клипа: 30 сек* </t>
  </si>
  <si>
    <t>КИНОСАЛОНИ</t>
  </si>
  <si>
    <t>Кино Арена The Mall</t>
  </si>
  <si>
    <t>Кино Арена Делукс</t>
  </si>
  <si>
    <t>Кино Арена Гранд Мол Варна</t>
  </si>
  <si>
    <t>Кино Арена Мол Варна</t>
  </si>
  <si>
    <t>Кино Арена Мол Марково Тепе Пловдив</t>
  </si>
  <si>
    <t>Кино Арена Парк Мол Стара Загора</t>
  </si>
  <si>
    <t>Кино Арена Панорама Мол Плевен</t>
  </si>
  <si>
    <t>Кино Арена Смолян</t>
  </si>
  <si>
    <t>ВКЛЮЧВА IMAX зали</t>
  </si>
  <si>
    <t xml:space="preserve">Café Communications </t>
  </si>
  <si>
    <t xml:space="preserve">пред следните филми: </t>
  </si>
  <si>
    <t>премиера</t>
  </si>
  <si>
    <t>трейлър на филма</t>
  </si>
  <si>
    <t>The Way back</t>
  </si>
  <si>
    <t>https://www.youtube.com/watch?v=GhtTc7R8yBk</t>
  </si>
  <si>
    <t>Bloodshot</t>
  </si>
  <si>
    <t>https://www.youtube.com/watch?v=vOUVVDWdXbo</t>
  </si>
  <si>
    <t>Mulan</t>
  </si>
  <si>
    <t>https://www.youtube.com/watch?v=KK8FHdFluOQ</t>
  </si>
  <si>
    <t>ПРОЖЕКЦИИ В КИНОСАЛОНИТЕ - ДИГИТАЛНИ:</t>
  </si>
  <si>
    <t>ПРОДЪЛЖИТЕЛНОСТ НА СПОТА*:</t>
  </si>
  <si>
    <t>32''</t>
  </si>
  <si>
    <t>ГАРАНТИРАНИ ПОСЕЩЕНИЯ:</t>
  </si>
  <si>
    <t>ЦЕНА НА 1000 ПОСЕТИТЕЛИ**:</t>
  </si>
  <si>
    <t>ОБЩА СТОЙНОСТ НА ИЗЛЪЧВАНИЯ:</t>
  </si>
  <si>
    <t xml:space="preserve">34% Отстъпка за РА на ДСК </t>
  </si>
  <si>
    <t>НЕТ***</t>
  </si>
  <si>
    <t>корекция на видеоформата</t>
  </si>
  <si>
    <t>бонус</t>
  </si>
  <si>
    <t>изравняване параметрите на изображението</t>
  </si>
  <si>
    <t>корекция на цветни таблици</t>
  </si>
  <si>
    <t>DCP кодиране</t>
  </si>
  <si>
    <t>създаване на многоканален виртуален звук</t>
  </si>
  <si>
    <t>Цените са в лева без ДДС.</t>
  </si>
  <si>
    <t xml:space="preserve">* При по-голяма или по-малка дължина на клипа броят на зрителите се променя. </t>
  </si>
  <si>
    <t xml:space="preserve">**Цената е формирана на база цена без IMAX зали. Излъчванията в IMAX са бонус.
</t>
  </si>
  <si>
    <t xml:space="preserve">***Сумата се заплаща 100% авансово преди началото на кампанията;
</t>
  </si>
  <si>
    <t>Продукти</t>
  </si>
  <si>
    <t>Продукт</t>
  </si>
  <si>
    <t>Рекламен Канал</t>
  </si>
  <si>
    <t>Брой</t>
  </si>
  <si>
    <t>Периоди</t>
  </si>
  <si>
    <t>Ед. цена</t>
  </si>
  <si>
    <t>Обща цена</t>
  </si>
  <si>
    <t>Рекламни рамки Зона 1</t>
  </si>
  <si>
    <t>Метро</t>
  </si>
  <si>
    <r>
      <t xml:space="preserve">2 </t>
    </r>
    <r>
      <rPr>
        <i/>
        <sz val="8"/>
        <color rgb="FF444444"/>
        <rFont val="Franklin Gothic Medium"/>
        <family val="2"/>
      </rPr>
      <t>(28 дни)</t>
    </r>
  </si>
  <si>
    <t>Монтаж</t>
  </si>
  <si>
    <t>Печат</t>
  </si>
  <si>
    <t>Рекламни рамки Зона 2</t>
  </si>
  <si>
    <t>Метропано 70,0*36,0см. стикер /разм.4</t>
  </si>
  <si>
    <t xml:space="preserve">Монтаж </t>
  </si>
  <si>
    <t>Метроборд МС Западен Парк</t>
  </si>
  <si>
    <t>Печат винил 2.85 х 1.85м</t>
  </si>
  <si>
    <r>
      <t xml:space="preserve">1 </t>
    </r>
    <r>
      <rPr>
        <i/>
        <sz val="8"/>
        <color rgb="FF444444"/>
        <rFont val="Franklin Gothic Medium"/>
        <family val="2"/>
      </rPr>
      <t>(14 дни)</t>
    </r>
  </si>
  <si>
    <t>Метроборд МС Сердика</t>
  </si>
  <si>
    <t>Печат PVC сив гръб 3,00 x 2,00 м</t>
  </si>
  <si>
    <t>Метроборд МС Люлин</t>
  </si>
  <si>
    <t>Печат на винил 2.85 х 1.85 м.</t>
  </si>
  <si>
    <t>Отстъпки</t>
  </si>
  <si>
    <r>
      <t>Продукти</t>
    </r>
    <r>
      <rPr>
        <sz val="8"/>
        <color rgb="FF444444"/>
        <rFont val="Franklin Gothic Medium"/>
        <family val="2"/>
      </rPr>
      <t>:</t>
    </r>
  </si>
  <si>
    <t>Бонус по 2 рекламна рамка на период "Зона 2":</t>
  </si>
  <si>
    <t xml:space="preserve">Отстъпка </t>
  </si>
  <si>
    <t>Услуги:</t>
  </si>
  <si>
    <t>Общо:</t>
  </si>
  <si>
    <t>Крайна цена без ДДС:</t>
  </si>
  <si>
    <t>Крайна цена в Лева без ДДС:</t>
  </si>
  <si>
    <t>Медиа план за поръчка: 16677</t>
  </si>
  <si>
    <t>Код</t>
  </si>
  <si>
    <t>Локация</t>
  </si>
  <si>
    <t>Метро / Кутии</t>
  </si>
  <si>
    <t>размери/см</t>
  </si>
  <si>
    <t>MS211C-R5</t>
  </si>
  <si>
    <t>Джеймс Баучер</t>
  </si>
  <si>
    <t>ДСК Потребителски кредити</t>
  </si>
  <si>
    <t>175х115</t>
  </si>
  <si>
    <t>причина 21 кухня</t>
  </si>
  <si>
    <t>MS209C-R43</t>
  </si>
  <si>
    <t>Национален Дворец на Културата</t>
  </si>
  <si>
    <t>115х175</t>
  </si>
  <si>
    <t xml:space="preserve">причина 66 моторист </t>
  </si>
  <si>
    <t>MS18C-R8</t>
  </si>
  <si>
    <t>Младост 3 / Перон</t>
  </si>
  <si>
    <t>ДСК Потребителски кредити 6-7</t>
  </si>
  <si>
    <t>MS14C-R7</t>
  </si>
  <si>
    <t>Александър Малинов / при Shell/</t>
  </si>
  <si>
    <t xml:space="preserve">причина 54 образование </t>
  </si>
  <si>
    <t>MS13C-R5</t>
  </si>
  <si>
    <t>Младост1 / перон</t>
  </si>
  <si>
    <t>MS11C-R18</t>
  </si>
  <si>
    <t>Г.М. Димитров 119х179 см / перон</t>
  </si>
  <si>
    <t>119х179</t>
  </si>
  <si>
    <t>причина 49 плавници</t>
  </si>
  <si>
    <t>MS210C-R4</t>
  </si>
  <si>
    <t>Европейски Съюз / Перон</t>
  </si>
  <si>
    <t xml:space="preserve">причина 42 мотористи </t>
  </si>
  <si>
    <t>MS16C-R6</t>
  </si>
  <si>
    <t>Бизнес парк</t>
  </si>
  <si>
    <t>MS16C-R20</t>
  </si>
  <si>
    <t>MS212C-R20</t>
  </si>
  <si>
    <t>Витоша / до Paradise center/</t>
  </si>
  <si>
    <t>MS9C-R7</t>
  </si>
  <si>
    <t>Васил Левски / перон</t>
  </si>
  <si>
    <t>MS209C-R26</t>
  </si>
  <si>
    <t>MS209C-R25</t>
  </si>
  <si>
    <t>MS212C-R34</t>
  </si>
  <si>
    <t>MS8C-R19</t>
  </si>
  <si>
    <t>СУ Климент Охридски / перон</t>
  </si>
  <si>
    <t>MS209C-R10</t>
  </si>
  <si>
    <t>Метро / Метропана</t>
  </si>
  <si>
    <t>2006-R3S-14</t>
  </si>
  <si>
    <t>Влак / A23/2006</t>
  </si>
  <si>
    <t>70.0 x 36.0 см</t>
  </si>
  <si>
    <t>причина 21 тенджера</t>
  </si>
  <si>
    <t>6004-R3S-2</t>
  </si>
  <si>
    <t>Влак / A24/6004</t>
  </si>
  <si>
    <t xml:space="preserve">причина 49 плавници </t>
  </si>
  <si>
    <t>2010-R3S-4</t>
  </si>
  <si>
    <t>Влак / A25/2010</t>
  </si>
  <si>
    <t>2010-R3S-6</t>
  </si>
  <si>
    <t>причина 66 моторист</t>
  </si>
  <si>
    <t>6004-R3S-15</t>
  </si>
  <si>
    <t>6004-R3S-16</t>
  </si>
  <si>
    <t>6035-R3S-13</t>
  </si>
  <si>
    <t>Влак / А55/6035</t>
  </si>
  <si>
    <t>6040-R3S-7</t>
  </si>
  <si>
    <t>Влак / А60/6040</t>
  </si>
  <si>
    <t>6036-R3S-8</t>
  </si>
  <si>
    <t>Влак / A56/6036</t>
  </si>
  <si>
    <t>6033-R3S-6</t>
  </si>
  <si>
    <t>Влак / А53/6033</t>
  </si>
  <si>
    <t>6015-R3S-6</t>
  </si>
  <si>
    <t>Влак / А35/6015</t>
  </si>
  <si>
    <t>2058-R3S-13</t>
  </si>
  <si>
    <t>Влак / А49/2058</t>
  </si>
  <si>
    <t>2060-R3S-10</t>
  </si>
  <si>
    <t>Влак / А50/2060</t>
  </si>
  <si>
    <t>6030-R3S-14</t>
  </si>
  <si>
    <t>Влак / А50/6030</t>
  </si>
  <si>
    <t>6020-R3S-11</t>
  </si>
  <si>
    <t>Влак / А40/6020</t>
  </si>
  <si>
    <t>2039-R3S-6</t>
  </si>
  <si>
    <t>Влак / А40/2039</t>
  </si>
  <si>
    <t>2037-R3S-4</t>
  </si>
  <si>
    <t>Влак / А39/2037</t>
  </si>
  <si>
    <t>6019-R3S-12</t>
  </si>
  <si>
    <t>Влак / А39/6019</t>
  </si>
  <si>
    <t>6023-R3S-1</t>
  </si>
  <si>
    <t>Влак / А43/6023</t>
  </si>
  <si>
    <t>2078-R3S-13</t>
  </si>
  <si>
    <t>Влак / А59/2078</t>
  </si>
  <si>
    <t>6010-R3S-16</t>
  </si>
  <si>
    <t>Влак / A30/6010</t>
  </si>
  <si>
    <t>2022-R3S-9</t>
  </si>
  <si>
    <t>Влак / A31/2022</t>
  </si>
  <si>
    <t>6011-R3S-10</t>
  </si>
  <si>
    <t>Влак / A31/6011</t>
  </si>
  <si>
    <t>2023-R3S-12</t>
  </si>
  <si>
    <t>Влак / A32/2023</t>
  </si>
  <si>
    <t>6012-R3S-13</t>
  </si>
  <si>
    <t>Влак / A32/6012</t>
  </si>
  <si>
    <t>2044-R3S-11</t>
  </si>
  <si>
    <t>Влак / А42/2044</t>
  </si>
  <si>
    <t>2052-R3S-4</t>
  </si>
  <si>
    <t>Влак / А46/2052</t>
  </si>
  <si>
    <t>6026-R3S-15</t>
  </si>
  <si>
    <t>Влак / А46/6026</t>
  </si>
  <si>
    <t>2064-R3S-14</t>
  </si>
  <si>
    <t>Влак / А52/2064</t>
  </si>
  <si>
    <t>6005-R3S-9</t>
  </si>
  <si>
    <t>Влак / A25/6005</t>
  </si>
  <si>
    <t>2012-R3S-6</t>
  </si>
  <si>
    <t>Влак / A26/2012</t>
  </si>
  <si>
    <t>2011-R3S-3</t>
  </si>
  <si>
    <t>Влак / A26/2011</t>
  </si>
  <si>
    <t>2011-R3S-7</t>
  </si>
  <si>
    <t>6007-R3S-7</t>
  </si>
  <si>
    <t>Влак / A27/6007</t>
  </si>
  <si>
    <t>2014-R3S-14</t>
  </si>
  <si>
    <t>Влак / A27/2014</t>
  </si>
  <si>
    <t>6009-R3S-8</t>
  </si>
  <si>
    <t>Влак / A29/6009</t>
  </si>
  <si>
    <t>6009-R3S-9</t>
  </si>
  <si>
    <t>2017-R3S-2</t>
  </si>
  <si>
    <t>Влак / A29/2017</t>
  </si>
  <si>
    <t>6028-R3S-4</t>
  </si>
  <si>
    <t>Влак / А48/6028</t>
  </si>
  <si>
    <t>2056-R3S-6</t>
  </si>
  <si>
    <t>Влак / А48/2056</t>
  </si>
  <si>
    <t>6014-R3S-5</t>
  </si>
  <si>
    <t>Влак / А34/6014</t>
  </si>
  <si>
    <t>2061-R3S-10</t>
  </si>
  <si>
    <t>Влак / А51/2061</t>
  </si>
  <si>
    <t>2031-R3S-4</t>
  </si>
  <si>
    <t>Влак / А36/2031</t>
  </si>
  <si>
    <t>2033-R3S-11</t>
  </si>
  <si>
    <t>Влак / А37/2033</t>
  </si>
  <si>
    <t>6017-R3S-12</t>
  </si>
  <si>
    <t>Влак / А37/6017</t>
  </si>
  <si>
    <t>2026-R3S-13</t>
  </si>
  <si>
    <t>Влак / А33/2026</t>
  </si>
  <si>
    <t>6013-R3S-10</t>
  </si>
  <si>
    <t>Влак / А33/6013</t>
  </si>
  <si>
    <t>2050-R3S-9</t>
  </si>
  <si>
    <t>Влак / А45/2050</t>
  </si>
  <si>
    <t>2054-R3S-12</t>
  </si>
  <si>
    <t>Влак / А47/2054</t>
  </si>
  <si>
    <t>2026-R3S-9</t>
  </si>
  <si>
    <t>Метро / Метробордове</t>
  </si>
  <si>
    <t>Размери/см</t>
  </si>
  <si>
    <t>визии</t>
  </si>
  <si>
    <t>MS3M-R5</t>
  </si>
  <si>
    <t>Западен Парк / Перон</t>
  </si>
  <si>
    <t>285х185</t>
  </si>
  <si>
    <t>MS7M-R12</t>
  </si>
  <si>
    <t>Сердика / Перон</t>
  </si>
  <si>
    <t>300х200</t>
  </si>
  <si>
    <t>MS2M-R7</t>
  </si>
  <si>
    <t>Люлин / Перон</t>
  </si>
  <si>
    <t>Client:</t>
  </si>
  <si>
    <t>Campaign:</t>
  </si>
  <si>
    <t xml:space="preserve">DSK Consuer Loans </t>
  </si>
  <si>
    <t>Period:</t>
  </si>
  <si>
    <t>March, April 2020</t>
  </si>
  <si>
    <t>Agency:</t>
  </si>
  <si>
    <t>Cafe Communications Sofia</t>
  </si>
  <si>
    <t>March  - April 2020</t>
  </si>
  <si>
    <t>Magazines</t>
  </si>
  <si>
    <t>Circulation</t>
  </si>
  <si>
    <t>Base</t>
  </si>
  <si>
    <t>Height</t>
  </si>
  <si>
    <t>Deadline</t>
  </si>
  <si>
    <t>Size</t>
  </si>
  <si>
    <t>Measure</t>
  </si>
  <si>
    <t>#</t>
  </si>
  <si>
    <t>Unit Cost</t>
  </si>
  <si>
    <t>Cost per</t>
  </si>
  <si>
    <t>Color</t>
  </si>
  <si>
    <t>Discount</t>
  </si>
  <si>
    <t>NET</t>
  </si>
  <si>
    <t>Cost Per</t>
  </si>
  <si>
    <t>in measure</t>
  </si>
  <si>
    <t>BGN</t>
  </si>
  <si>
    <t>Adv.</t>
  </si>
  <si>
    <t>Adv</t>
  </si>
  <si>
    <t>T</t>
  </si>
  <si>
    <t>S</t>
  </si>
  <si>
    <t>13.03.2020</t>
  </si>
  <si>
    <t>inner page</t>
  </si>
  <si>
    <t>page</t>
  </si>
  <si>
    <t>full</t>
  </si>
  <si>
    <t xml:space="preserve">Banker </t>
  </si>
  <si>
    <t>20.03.2020</t>
  </si>
  <si>
    <t>03.04.2020</t>
  </si>
  <si>
    <t>Struma</t>
  </si>
  <si>
    <t>12.03.2020</t>
  </si>
  <si>
    <t>inner</t>
  </si>
  <si>
    <t>AMS</t>
  </si>
  <si>
    <t>26.03.2020</t>
  </si>
  <si>
    <t>Net Magazines:</t>
  </si>
  <si>
    <t>VAT 20%</t>
  </si>
  <si>
    <t>Net VAT incl.</t>
  </si>
  <si>
    <t xml:space="preserve">визии, както следва </t>
  </si>
  <si>
    <t xml:space="preserve">причина 21 кухня </t>
  </si>
  <si>
    <t xml:space="preserve">датите на излизане са ориентировъчни и подлежат на редакционни промени </t>
  </si>
  <si>
    <t xml:space="preserve">Client: </t>
  </si>
  <si>
    <t>Consumer loans</t>
  </si>
  <si>
    <t xml:space="preserve">Period: </t>
  </si>
  <si>
    <t>09.03.2020 - 16.04.2020</t>
  </si>
  <si>
    <t xml:space="preserve">Version 2 </t>
  </si>
  <si>
    <t>March - April</t>
  </si>
  <si>
    <t>Publisher</t>
  </si>
  <si>
    <t>Website</t>
  </si>
  <si>
    <t>Placement</t>
  </si>
  <si>
    <t>File type</t>
  </si>
  <si>
    <t>Format&amp;Size</t>
  </si>
  <si>
    <t>Total daily IMP</t>
  </si>
  <si>
    <t>Rotation</t>
  </si>
  <si>
    <t>Planned dialy IMP</t>
  </si>
  <si>
    <t>Days onine</t>
  </si>
  <si>
    <t>Total planned IMP</t>
  </si>
  <si>
    <t>CPM</t>
  </si>
  <si>
    <t>Gross cost, BGN</t>
  </si>
  <si>
    <t>Discount %</t>
  </si>
  <si>
    <t>Net/net cost, BGN</t>
  </si>
  <si>
    <t>Bonus IMP
(% / IMP)</t>
  </si>
  <si>
    <t>Total IMP
paid+bonus</t>
  </si>
  <si>
    <t>Th</t>
  </si>
  <si>
    <t>CPM campaign - Desktop</t>
  </si>
  <si>
    <t>Sportal</t>
  </si>
  <si>
    <t>Sportal.bg</t>
  </si>
  <si>
    <t>All pages</t>
  </si>
  <si>
    <t>Html5</t>
  </si>
  <si>
    <t>Wallpaper branding</t>
  </si>
  <si>
    <t>300x600</t>
  </si>
  <si>
    <t>Novini.bg</t>
  </si>
  <si>
    <t>sportal.bg, novini.bg</t>
  </si>
  <si>
    <t>video</t>
  </si>
  <si>
    <t>Video pre-roll</t>
  </si>
  <si>
    <t>Video in Article</t>
  </si>
  <si>
    <t>Mail.bg</t>
  </si>
  <si>
    <t>mail.bg  fr.3</t>
  </si>
  <si>
    <t>Home page</t>
  </si>
  <si>
    <t>Home AD 1000x600 px+video</t>
  </si>
  <si>
    <t>Net Info</t>
  </si>
  <si>
    <t>play.novatv.bg</t>
  </si>
  <si>
    <t>Player  page</t>
  </si>
  <si>
    <t>Static</t>
  </si>
  <si>
    <t>Skin AD</t>
  </si>
  <si>
    <t>vbox7.com player/novaPlay Player</t>
  </si>
  <si>
    <t>Pre-roll under 60 sec.</t>
  </si>
  <si>
    <t>abv.bg</t>
  </si>
  <si>
    <t>Skin AD+video</t>
  </si>
  <si>
    <t>pariteni.bg</t>
  </si>
  <si>
    <t>VGB</t>
  </si>
  <si>
    <t>24chasa.bg</t>
  </si>
  <si>
    <t>Wallpaper</t>
  </si>
  <si>
    <t>Allegro</t>
  </si>
  <si>
    <t>Olx.bg fr.2</t>
  </si>
  <si>
    <t>Категории Електроника, Автомобили, лодки, каравани,  Дом и гадина</t>
  </si>
  <si>
    <t>H-Wallpaper</t>
  </si>
  <si>
    <t>Crimtan</t>
  </si>
  <si>
    <t>Crimtan network</t>
  </si>
  <si>
    <t>Video pre-roll /desktop, mobile/</t>
  </si>
  <si>
    <t>Crimtan Optimistic Premium</t>
  </si>
  <si>
    <t>Optimistic Premium . Категории: Лайфстайл, Култура и изкуство, За родителите, За дамите, Регионални</t>
  </si>
  <si>
    <t>DIR.bg</t>
  </si>
  <si>
    <t>Dnes.dir.bg fr.1</t>
  </si>
  <si>
    <t>Sticky megaboard 980x250</t>
  </si>
  <si>
    <t>Lex.bg</t>
  </si>
  <si>
    <t>lex.bg</t>
  </si>
  <si>
    <t>jpg, png</t>
  </si>
  <si>
    <t xml:space="preserve">Wallpaper </t>
  </si>
  <si>
    <t xml:space="preserve">Httpool </t>
  </si>
  <si>
    <t>Performance Programmatic</t>
  </si>
  <si>
    <t>Network of Bulgarian and Global web sites</t>
  </si>
  <si>
    <t>Standard banners 300x600, 300x250</t>
  </si>
  <si>
    <t>Premium 
Desktop and Mobile</t>
  </si>
  <si>
    <t>Httpool Video Network of Premium Bulgarian Publishers</t>
  </si>
  <si>
    <t>InArticle, InStream Video, Video Overlay</t>
  </si>
  <si>
    <t>Webground</t>
  </si>
  <si>
    <t>actualno.com</t>
  </si>
  <si>
    <t>inner pages</t>
  </si>
  <si>
    <t>Viewable sticky ads</t>
  </si>
  <si>
    <t>banker.bg</t>
  </si>
  <si>
    <t>300x250</t>
  </si>
  <si>
    <t>Economedia</t>
  </si>
  <si>
    <t>dnevnik.bg</t>
  </si>
  <si>
    <t>All pages, fr.2,3</t>
  </si>
  <si>
    <t>ams.bg</t>
  </si>
  <si>
    <t>Webcafe</t>
  </si>
  <si>
    <t>webcafe.bg</t>
  </si>
  <si>
    <t>WMG</t>
  </si>
  <si>
    <t>money.bg</t>
  </si>
  <si>
    <t>Wallpaper + parallax</t>
  </si>
  <si>
    <t>news.bg</t>
  </si>
  <si>
    <t>CPM campaign - Mobile</t>
  </si>
  <si>
    <t>m.webcafe.bg</t>
  </si>
  <si>
    <t>Mobile Parallax</t>
  </si>
  <si>
    <t>m.dir.bg</t>
  </si>
  <si>
    <t>Banner 300x600</t>
  </si>
  <si>
    <t>Total CPM, Desktop + Mobile</t>
  </si>
  <si>
    <t>CPM campaign - Google Awareness</t>
  </si>
  <si>
    <t>Google Ads</t>
  </si>
  <si>
    <t>GDN</t>
  </si>
  <si>
    <t>Google display network</t>
  </si>
  <si>
    <t>jpg, png, gif</t>
  </si>
  <si>
    <t>responsive display ad</t>
  </si>
  <si>
    <t>n.a.</t>
  </si>
  <si>
    <t>YouTube</t>
  </si>
  <si>
    <t>YouTube watch pages, videos on partner sites</t>
  </si>
  <si>
    <t>TrueView in-stream ads,  skippable</t>
  </si>
  <si>
    <t>Total CPM, Google Awareness</t>
  </si>
  <si>
    <t>CPC campaign - Desctop and Mobile</t>
  </si>
  <si>
    <t>Easy Ads</t>
  </si>
  <si>
    <t>Display Network (Banners + Adaptive Ads)</t>
  </si>
  <si>
    <t>IP Targeting - BG only, Custom Site Filter, Hours of the day, Pixel Audiences</t>
  </si>
  <si>
    <t>Banners + Adaptive Ads</t>
  </si>
  <si>
    <t>Total CPC, Desktop + Mobile</t>
  </si>
  <si>
    <t>Total n/n, BGN</t>
  </si>
  <si>
    <t>Ad serving cost, BGN (CMP only)</t>
  </si>
  <si>
    <t>Ad serving cost, BGN (CPC only)</t>
  </si>
  <si>
    <t>Ad serving cost, BGN TOTAL ( CPM+CPC)</t>
  </si>
  <si>
    <t>Total BGN with Ad serving</t>
  </si>
  <si>
    <t>10% agency fee on CPM (incl. fee on ad serving), BGN</t>
  </si>
  <si>
    <t>TOTAL CLIENT'S COST, BGN (excl. banners production)</t>
  </si>
  <si>
    <t>W/o VAT.</t>
  </si>
  <si>
    <t xml:space="preserve">Total Net </t>
  </si>
  <si>
    <t xml:space="preserve">Net Info </t>
  </si>
  <si>
    <t>DirBG</t>
  </si>
  <si>
    <t>MailBG</t>
  </si>
  <si>
    <t xml:space="preserve">Alegro </t>
  </si>
  <si>
    <t>Banker</t>
  </si>
  <si>
    <t>Httpool</t>
  </si>
  <si>
    <t>DSK Consumer Loans: CAMPAIGN BUDGET DISTRIBUTION</t>
  </si>
  <si>
    <t>PERIOD: 09.03.2020 - 16.04.2020</t>
  </si>
  <si>
    <t>MEDIA</t>
  </si>
  <si>
    <t>Gross Booking Value</t>
  </si>
  <si>
    <t>AC</t>
  </si>
  <si>
    <t>Creative Fee</t>
  </si>
  <si>
    <t>AC LA</t>
  </si>
  <si>
    <t>Total Budget</t>
  </si>
  <si>
    <t xml:space="preserve">Final Budget </t>
  </si>
  <si>
    <t>including VAT (+20%)</t>
  </si>
  <si>
    <t>MTG</t>
  </si>
  <si>
    <t>MTG - Nonstandart</t>
  </si>
  <si>
    <t>BNT</t>
  </si>
  <si>
    <t>Cinema</t>
  </si>
  <si>
    <t>Press</t>
  </si>
  <si>
    <t>OOH</t>
  </si>
  <si>
    <t>Digital</t>
  </si>
  <si>
    <t>TOTAL BUDGET FOR THE CAMPAIGN</t>
  </si>
  <si>
    <t>Total net</t>
  </si>
  <si>
    <t>TV Net</t>
  </si>
  <si>
    <t>BTV</t>
  </si>
  <si>
    <t>Internet net</t>
  </si>
  <si>
    <t>Display</t>
  </si>
  <si>
    <t>Google Awareness</t>
  </si>
  <si>
    <t>Performance</t>
  </si>
  <si>
    <t>CPC</t>
  </si>
  <si>
    <t xml:space="preserve">Ad serving cost </t>
  </si>
  <si>
    <t xml:space="preserve">I st </t>
  </si>
  <si>
    <t>IInd</t>
  </si>
  <si>
    <t>total w/o VAT</t>
  </si>
  <si>
    <t>total w/ VAT</t>
  </si>
  <si>
    <t xml:space="preserve">Media </t>
  </si>
  <si>
    <t>AC 2.5%</t>
  </si>
  <si>
    <t>AC 10%</t>
  </si>
  <si>
    <t xml:space="preserve">Ad serving </t>
  </si>
  <si>
    <t xml:space="preserve">ПЕРИОД: 13.03 -16.04.2020 </t>
  </si>
  <si>
    <t>НЕВИДИМИЯ</t>
  </si>
  <si>
    <t>до 16.04.2020</t>
  </si>
  <si>
    <t>https://www.youtube.com/watch?time_continue=1&amp;v=dWu9WOzp03k&amp;feature=emb_logo</t>
  </si>
  <si>
    <t>ОСТАНАЛОТО Е ПЕПЕЛ</t>
  </si>
  <si>
    <t>https://www.youtube.com/watch?v=ZcedNhEjdV4&amp;feature=emb_logo</t>
  </si>
  <si>
    <t>ЛЕО ДА ВИНЧИ: МИСИЯ МОНА ЛИЗА</t>
  </si>
  <si>
    <t>https://www.youtube.com/watch?time_continue=7&amp;v=bf_x6wlkEP0&amp;feature=emb_logo</t>
  </si>
  <si>
    <t>НИТО ЗВУК 2</t>
  </si>
  <si>
    <t>https://www.youtube.com/watch?time_continue=6&amp;v=tp72aR_GmyQ&amp;feature=emb_logo</t>
  </si>
  <si>
    <t>НОВИТЕ МУТАНТИ</t>
  </si>
  <si>
    <t>https://www.youtube.com/watch?v=W_vJhUAOFpI</t>
  </si>
  <si>
    <t xml:space="preserve">заменяме с ДСК Смарт визия Планина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</si>
</sst>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6">
    <numFmt numFmtId="43" formatCode="_-* #,##0.00\ _л_в_._-;\-* #,##0.00\ _л_в_._-;_-* &quot;-&quot;??\ _л_в_._-;_-@_-"/>
    <numFmt numFmtId="164" formatCode="_-* #,##0.00_-;\-* #,##0.00_-;_-* &quot;-&quot;??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* #,##0.00\ _л_в_-;\-* #,##0.00\ _л_в_-;_-* &quot;-&quot;??\ _л_в_-;_-@_-"/>
    <numFmt numFmtId="168" formatCode="0.0%"/>
    <numFmt numFmtId="169" formatCode="0.0"/>
    <numFmt numFmtId="170" formatCode="#,##0.0\ [$BGL]"/>
    <numFmt numFmtId="171" formatCode="#,##0.00\ &quot;лв&quot;"/>
    <numFmt numFmtId="172" formatCode="_(&quot;$&quot;* #,##0.0_);_(&quot;$&quot;* \(#,##0.0\);_(&quot;$&quot;* &quot;-&quot;?_);_(@_)"/>
    <numFmt numFmtId="173" formatCode="#,##0\ [$BGL];\-#,##0\ [$BGL]"/>
    <numFmt numFmtId="174" formatCode="#,##0.00\ &quot;BGN&quot;"/>
    <numFmt numFmtId="175" formatCode="#,##0\ [$€-1];\-#,##0\ [$€-1]"/>
    <numFmt numFmtId="176" formatCode="_-[$£-809]* #,##0_-;\-[$£-809]* #,##0_-;_-[$£-809]* &quot;-&quot;_-;_-@_-"/>
    <numFmt numFmtId="177" formatCode="_-[$£-809]* #,##0.00_-;\-[$£-809]* #,##0.00_-;_-[$£-809]* &quot;-&quot;??_-;_-@_-"/>
    <numFmt numFmtId="178" formatCode="_-[$$-409]* #,##0_ ;_-[$$-409]* \-#,##0\ ;_-[$$-409]* &quot;-&quot;_ ;_-@_ "/>
    <numFmt numFmtId="179" formatCode="[$-402]dddd/\ dd\ mmmm\ yyyy\ &quot;г.&quot;;@"/>
    <numFmt numFmtId="180" formatCode="[$-402]dd\ mm/yyyy\ &quot;г.&quot;;@"/>
    <numFmt numFmtId="181" formatCode="dd"/>
    <numFmt numFmtId="182" formatCode="[$-402]dddd\,\ dd\ mmmm\ yyyy\ &quot;г.&quot;;@"/>
    <numFmt numFmtId="183" formatCode="[$€-2]\ #,##0.00"/>
    <numFmt numFmtId="184" formatCode="#,##0&quot; GRP's&quot;"/>
    <numFmt numFmtId="185" formatCode="0\ &quot;RTG'S&quot;"/>
    <numFmt numFmtId="186" formatCode="#,##0&quot; RTG's&quot;"/>
    <numFmt numFmtId="187" formatCode="0\ &quot;sec&quot;"/>
    <numFmt numFmtId="188" formatCode="0&quot; sq. m.&quot;"/>
    <numFmt numFmtId="189" formatCode="hh:mm:ss;@"/>
    <numFmt numFmtId="190" formatCode="0\ &quot;TRP's&quot;"/>
    <numFmt numFmtId="191" formatCode="0\ &quot;W GRP's&quot;"/>
    <numFmt numFmtId="192" formatCode="#,##0&quot; W GRP's&quot;"/>
    <numFmt numFmtId="193" formatCode="0\ &quot;W TRP's&quot;"/>
    <numFmt numFmtId="194" formatCode="#,##0&quot; W TRP's&quot;"/>
    <numFmt numFmtId="195" formatCode="0\ &quot;week&quot;"/>
    <numFmt numFmtId="196" formatCode="###\ &quot;weeks&quot;"/>
    <numFmt numFmtId="197" formatCode="#&quot; броя&quot;"/>
    <numFmt numFmtId="198" formatCode="#&quot; кв см&quot;"/>
    <numFmt numFmtId="199" formatCode="0\ &quot;кол&quot;"/>
    <numFmt numFmtId="200" formatCode="#&quot; кол мм&quot;"/>
    <numFmt numFmtId="201" formatCode="#&quot; мм&quot;"/>
    <numFmt numFmtId="202" formatCode="#&quot; sec&quot;"/>
    <numFmt numFmtId="203" formatCode="#&quot; см&quot;"/>
    <numFmt numFmtId="204" formatCode="0/0\ &quot; стр.&quot;"/>
    <numFmt numFmtId="205" formatCode="0\ &quot;стр.&quot;"/>
    <numFmt numFmtId="206" formatCode="##0.0#\ &quot; стр.&quot;"/>
    <numFmt numFmtId="207" formatCode="#,##0.00\ [$€-1]"/>
    <numFmt numFmtId="208" formatCode="#,##0\ &quot;лв&quot;"/>
    <numFmt numFmtId="209" formatCode="_-* #,##0\ [$DM-407]_-;\-* #,##0\ [$DM-407]_-;_-* &quot;-&quot;\ [$DM-407]_-;_-@_-"/>
    <numFmt numFmtId="210" formatCode="_-&quot;$&quot;* #,##0_-;\-&quot;$&quot;* #,##0_-;_-&quot;$&quot;* &quot;-&quot;_-;_-@_-"/>
    <numFmt numFmtId="211" formatCode="&quot;$&quot;#,##0\ ;\(&quot;$&quot;#,##0\)"/>
    <numFmt numFmtId="212" formatCode="###0.00_);[Red]\(###0.00\)"/>
    <numFmt numFmtId="213" formatCode="_-&quot;L.&quot;\ * #,##0.00_-;\-&quot;L.&quot;\ * #,##0.00_-;_-&quot;L.&quot;\ * &quot;-&quot;??_-;_-@_-"/>
    <numFmt numFmtId="214" formatCode="0.0\ &quot;TRP's&quot;"/>
    <numFmt numFmtId="215" formatCode="0.0000%"/>
    <numFmt numFmtId="216" formatCode="0\ &quot; F TRP's&quot;"/>
    <numFmt numFmtId="217" formatCode="#,##0.00\ [$EUR]"/>
    <numFmt numFmtId="218" formatCode="#,##0.00\ &quot;лв.&quot;"/>
    <numFmt numFmtId="219" formatCode="_-* #,##0.00\ [$лв.-402]_-;\-* #,##0.00\ [$лв.-402]_-;_-* &quot;-&quot;??\ [$лв.-402]_-;_-@_-"/>
    <numFmt numFmtId="220" formatCode="0\ &quot;GRP's&quot;"/>
    <numFmt numFmtId="221" formatCode="0.00\ &quot;TRP's&quot;"/>
    <numFmt numFmtId="222" formatCode="&quot; &quot;#,##0.00&quot;    &quot;;&quot;-&quot;#,##0.00&quot;    &quot;;&quot; -&quot;00&quot;    &quot;;&quot; &quot;@&quot; &quot;"/>
    <numFmt numFmtId="223" formatCode="&quot; &quot;#,##0.00&quot; &quot;;&quot; (&quot;#,##0.00&quot;)&quot;;&quot; -&quot;00&quot; &quot;;&quot; &quot;@&quot; &quot;"/>
    <numFmt numFmtId="224" formatCode="[$-409]d\-mmm\-yy;@"/>
    <numFmt numFmtId="225" formatCode="_-* #,##0.00\ [$BGN]_-;\-* #,##0.00\ [$BGN]_-;_-* &quot;-&quot;??\ [$BGN]_-;_-@_-"/>
    <numFmt numFmtId="226" formatCode="0.00000"/>
    <numFmt numFmtId="227" formatCode="[$€-2]\ #,##0.00000"/>
    <numFmt numFmtId="228" formatCode="[$BGN]\ #,##0.00"/>
    <numFmt numFmtId="229" formatCode="_(* #,##0_);_(* \(#,##0\);_(* &quot;-&quot;??_);_(@_)"/>
    <numFmt numFmtId="230" formatCode="mm/dd/yyyy"/>
    <numFmt numFmtId="231" formatCode="#,##0_ ;\-#,##0\ "/>
    <numFmt numFmtId="232" formatCode="_-* #,##0\ _л_в_._-;\-* #,##0\ _л_в_._-;_-* &quot;-&quot;?\ _л_в_._-;_-@_-"/>
    <numFmt numFmtId="233" formatCode="#,##0.00\ &quot;€&quot;"/>
    <numFmt numFmtId="234" formatCode="_([$BGN]\ * #,##0.00_);_([$BGN]\ * \(#,##0.00\);_([$BGN]\ * &quot;-&quot;??_);_(@_)"/>
    <numFmt numFmtId="235" formatCode="dd\.mm\.yyyy\ &quot;г.&quot;;@"/>
    <numFmt numFmtId="236" formatCode="h:mm&quot; ч.&quot;"/>
    <numFmt numFmtId="237" formatCode="0;[Red]0"/>
    <numFmt numFmtId="238" formatCode="#,##0.00\ [$лв.-402]"/>
  </numFmts>
  <fonts count="222">
    <font>
      <sz val="10"/>
      <name val="Arial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2"/>
      <name val="Arial"/>
      <family val="2"/>
    </font>
    <font>
      <sz val="8"/>
      <color indexed="12"/>
      <name val="Arial"/>
      <family val="2"/>
    </font>
    <font>
      <sz val="10"/>
      <color indexed="10"/>
      <name val="Arial"/>
      <family val="2"/>
      <charset val="204"/>
    </font>
    <font>
      <sz val="10"/>
      <name val="Arial"/>
      <family val="2"/>
      <charset val="204"/>
    </font>
    <font>
      <sz val="8"/>
      <name val="Franklin Gothic Book"/>
      <family val="2"/>
      <charset val="204"/>
    </font>
    <font>
      <sz val="6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7"/>
      <name val="Franklin Gothic Book"/>
      <family val="2"/>
      <charset val="204"/>
    </font>
    <font>
      <sz val="10"/>
      <name val="Franklin Gothic Book"/>
      <family val="2"/>
      <charset val="204"/>
    </font>
    <font>
      <sz val="9"/>
      <name val="Franklin Gothic Book"/>
      <family val="2"/>
      <charset val="204"/>
    </font>
    <font>
      <b/>
      <sz val="11"/>
      <color indexed="8"/>
      <name val="Calibri"/>
      <family val="2"/>
      <charset val="204"/>
    </font>
    <font>
      <sz val="10"/>
      <name val="楲污䌠特†"/>
    </font>
    <font>
      <sz val="8"/>
      <color indexed="16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0"/>
      <color indexed="23"/>
      <name val="Arial"/>
      <family val="2"/>
    </font>
    <font>
      <b/>
      <sz val="10"/>
      <name val="Arial"/>
      <family val="2"/>
      <charset val="204"/>
    </font>
    <font>
      <sz val="8"/>
      <name val="Arial"/>
      <family val="2"/>
    </font>
    <font>
      <b/>
      <sz val="10"/>
      <color indexed="10"/>
      <name val="Arial"/>
      <family val="2"/>
      <charset val="204"/>
    </font>
    <font>
      <b/>
      <sz val="10"/>
      <color indexed="9"/>
      <name val="Arial"/>
      <family val="2"/>
    </font>
    <font>
      <b/>
      <u/>
      <sz val="10"/>
      <color indexed="9"/>
      <name val="Arial"/>
      <family val="2"/>
    </font>
    <font>
      <b/>
      <sz val="7"/>
      <name val="Arial"/>
      <family val="2"/>
    </font>
    <font>
      <sz val="10"/>
      <color indexed="10"/>
      <name val="Arial"/>
      <family val="2"/>
      <charset val="204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24"/>
      <name val="Arial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name val="Franklin Gothic Book"/>
      <family val="2"/>
      <charset val="204"/>
    </font>
    <font>
      <sz val="11"/>
      <name val="–?’©"/>
      <charset val="128"/>
    </font>
    <font>
      <sz val="10"/>
      <name val="FrnkGothITC Bk BT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62"/>
      <name val="Arial"/>
      <family val="2"/>
      <charset val="204"/>
    </font>
    <font>
      <b/>
      <sz val="10"/>
      <color indexed="62"/>
      <name val="Arial"/>
      <family val="2"/>
    </font>
    <font>
      <b/>
      <sz val="10"/>
      <color indexed="9"/>
      <name val="Arial"/>
      <family val="2"/>
      <charset val="204"/>
    </font>
    <font>
      <b/>
      <sz val="8"/>
      <color indexed="10"/>
      <name val="Arial"/>
      <family val="2"/>
      <charset val="204"/>
    </font>
    <font>
      <b/>
      <sz val="10"/>
      <color indexed="18"/>
      <name val="Arial"/>
      <family val="2"/>
    </font>
    <font>
      <b/>
      <sz val="10"/>
      <color indexed="10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0"/>
      <color indexed="59"/>
      <name val="Arial"/>
      <family val="2"/>
      <charset val="204"/>
    </font>
    <font>
      <b/>
      <u/>
      <sz val="10"/>
      <name val="Arial"/>
      <family val="2"/>
      <charset val="204"/>
    </font>
    <font>
      <sz val="9"/>
      <name val="Arial"/>
      <family val="2"/>
      <charset val="204"/>
    </font>
    <font>
      <sz val="8"/>
      <color indexed="16"/>
      <name val="Arial"/>
      <family val="2"/>
      <charset val="204"/>
    </font>
    <font>
      <b/>
      <sz val="9"/>
      <name val="Arial"/>
      <family val="2"/>
      <charset val="204"/>
    </font>
    <font>
      <sz val="8"/>
      <color indexed="62"/>
      <name val="Arial"/>
      <family val="2"/>
      <charset val="204"/>
    </font>
    <font>
      <b/>
      <sz val="9"/>
      <name val="Arial"/>
      <family val="2"/>
    </font>
    <font>
      <b/>
      <sz val="11"/>
      <color indexed="9"/>
      <name val="Arial"/>
      <family val="2"/>
      <charset val="204"/>
    </font>
    <font>
      <sz val="14"/>
      <color indexed="8"/>
      <name val="Arial"/>
      <family val="2"/>
      <charset val="204"/>
    </font>
    <font>
      <b/>
      <sz val="10"/>
      <color indexed="18"/>
      <name val="Arial"/>
      <family val="2"/>
      <charset val="204"/>
    </font>
    <font>
      <sz val="8"/>
      <color indexed="18"/>
      <name val="Arial"/>
      <family val="2"/>
      <charset val="204"/>
    </font>
    <font>
      <sz val="10"/>
      <color indexed="18"/>
      <name val="Arial"/>
      <family val="2"/>
      <charset val="204"/>
    </font>
    <font>
      <b/>
      <sz val="10"/>
      <color indexed="18"/>
      <name val="Arial"/>
      <family val="2"/>
      <charset val="204"/>
    </font>
    <font>
      <sz val="10"/>
      <color indexed="23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8"/>
      <name val="Arial"/>
      <family val="2"/>
      <charset val="204"/>
    </font>
    <font>
      <b/>
      <sz val="8"/>
      <name val="Arial"/>
      <family val="2"/>
    </font>
    <font>
      <sz val="8"/>
      <color indexed="10"/>
      <name val="Arial"/>
      <family val="2"/>
    </font>
    <font>
      <b/>
      <sz val="12"/>
      <name val="Arial"/>
      <family val="2"/>
      <charset val="204"/>
    </font>
    <font>
      <sz val="8"/>
      <name val="Tahoma"/>
      <family val="2"/>
      <charset val="204"/>
    </font>
    <font>
      <b/>
      <i/>
      <sz val="10"/>
      <color indexed="59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rgb="FFFF0000"/>
      <name val="Arial"/>
      <family val="2"/>
    </font>
    <font>
      <b/>
      <sz val="10"/>
      <color theme="1"/>
      <name val="Calibri"/>
      <family val="2"/>
      <charset val="204"/>
      <scheme val="minor"/>
    </font>
    <font>
      <sz val="8"/>
      <color rgb="FF000000"/>
      <name val="Tahoma"/>
      <family val="2"/>
      <charset val="204"/>
    </font>
    <font>
      <b/>
      <sz val="10"/>
      <color rgb="FF002060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0"/>
      <color theme="0"/>
      <name val="Arial"/>
      <family val="2"/>
      <charset val="204"/>
    </font>
    <font>
      <b/>
      <u/>
      <sz val="10"/>
      <color rgb="FFFF0000"/>
      <name val="Arial"/>
      <family val="2"/>
      <charset val="204"/>
    </font>
    <font>
      <sz val="10"/>
      <color theme="0"/>
      <name val="Arial"/>
      <family val="2"/>
      <charset val="204"/>
    </font>
    <font>
      <b/>
      <u/>
      <sz val="10"/>
      <color theme="0"/>
      <name val="Arial"/>
      <family val="2"/>
      <charset val="204"/>
    </font>
    <font>
      <b/>
      <sz val="10"/>
      <color rgb="FFC00000"/>
      <name val="Arial"/>
      <family val="2"/>
      <charset val="204"/>
    </font>
    <font>
      <sz val="10"/>
      <name val="Arial"/>
      <family val="2"/>
      <charset val="177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u/>
      <sz val="11"/>
      <color theme="10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8"/>
      <color theme="1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theme="1"/>
      <name val="Arial"/>
      <family val="2"/>
    </font>
    <font>
      <i/>
      <sz val="8"/>
      <name val="Tahoma"/>
      <family val="2"/>
      <charset val="204"/>
    </font>
    <font>
      <sz val="10"/>
      <name val="Myriad Pro"/>
      <charset val="204"/>
    </font>
    <font>
      <b/>
      <sz val="10"/>
      <name val="Myriad Pro"/>
      <family val="2"/>
    </font>
    <font>
      <b/>
      <sz val="10"/>
      <color theme="0"/>
      <name val="Arial"/>
      <family val="2"/>
    </font>
    <font>
      <sz val="10"/>
      <color theme="4" tint="-0.499984740745262"/>
      <name val="Arial"/>
      <family val="2"/>
    </font>
    <font>
      <b/>
      <i/>
      <sz val="10"/>
      <name val="Arial"/>
      <family val="2"/>
      <charset val="204"/>
    </font>
    <font>
      <sz val="9"/>
      <color rgb="FFC00000"/>
      <name val="Arial"/>
      <family val="2"/>
      <charset val="204"/>
    </font>
    <font>
      <sz val="10"/>
      <color rgb="FFC00000"/>
      <name val="Arial"/>
      <family val="2"/>
      <charset val="204"/>
    </font>
    <font>
      <sz val="9"/>
      <color indexed="62"/>
      <name val="Arial"/>
      <family val="2"/>
      <charset val="204"/>
    </font>
    <font>
      <sz val="10"/>
      <color theme="1"/>
      <name val="Arial"/>
      <family val="2"/>
    </font>
    <font>
      <b/>
      <sz val="11"/>
      <color rgb="FFFF0000"/>
      <name val="Arial"/>
      <family val="2"/>
      <charset val="204"/>
    </font>
    <font>
      <sz val="11"/>
      <color indexed="8"/>
      <name val="Calibri"/>
      <family val="2"/>
      <scheme val="minor"/>
    </font>
    <font>
      <sz val="10"/>
      <color rgb="FFFF0000"/>
      <name val="Arial"/>
      <family val="2"/>
      <charset val="204"/>
    </font>
    <font>
      <sz val="8"/>
      <color rgb="FFFF0000"/>
      <name val="Arial"/>
      <family val="2"/>
      <charset val="204"/>
    </font>
    <font>
      <b/>
      <sz val="8"/>
      <name val="Tahoma"/>
      <family val="2"/>
      <charset val="204"/>
    </font>
    <font>
      <b/>
      <sz val="8"/>
      <color theme="1"/>
      <name val="Tahoma"/>
      <family val="2"/>
      <charset val="204"/>
    </font>
    <font>
      <b/>
      <sz val="8"/>
      <color indexed="9"/>
      <name val="Tahoma"/>
      <family val="2"/>
      <charset val="204"/>
    </font>
    <font>
      <b/>
      <i/>
      <sz val="8"/>
      <color rgb="FFC00000"/>
      <name val="Tahoma"/>
      <family val="2"/>
      <charset val="204"/>
    </font>
    <font>
      <b/>
      <i/>
      <sz val="8"/>
      <color theme="3"/>
      <name val="Tahoma"/>
      <family val="2"/>
      <charset val="204"/>
    </font>
    <font>
      <i/>
      <sz val="8"/>
      <color theme="1" tint="0.34998626667073579"/>
      <name val="Tahoma"/>
      <family val="2"/>
      <charset val="204"/>
    </font>
    <font>
      <b/>
      <sz val="12"/>
      <color rgb="FF000000"/>
      <name val="Calibri"/>
      <family val="2"/>
      <charset val="204"/>
    </font>
    <font>
      <sz val="10"/>
      <name val="Arial"/>
      <family val="2"/>
    </font>
    <font>
      <u/>
      <sz val="10"/>
      <color theme="10"/>
      <name val="Arial"/>
      <family val="2"/>
      <charset val="204"/>
    </font>
    <font>
      <sz val="11"/>
      <color theme="1"/>
      <name val="Arial"/>
      <family val="2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Segoe UI"/>
      <family val="2"/>
      <charset val="204"/>
    </font>
    <font>
      <b/>
      <i/>
      <sz val="8"/>
      <name val="Tahoma"/>
      <family val="2"/>
      <charset val="204"/>
    </font>
    <font>
      <b/>
      <i/>
      <sz val="8"/>
      <color rgb="FF0070C0"/>
      <name val="Tahoma"/>
      <family val="2"/>
      <charset val="204"/>
    </font>
    <font>
      <sz val="11"/>
      <color rgb="FFFF0000"/>
      <name val="Calibri"/>
      <family val="2"/>
      <charset val="204"/>
      <scheme val="minor"/>
    </font>
    <font>
      <sz val="11"/>
      <color rgb="FF0A31F6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i/>
      <sz val="8"/>
      <color theme="3"/>
      <name val="Tahoma"/>
      <family val="2"/>
      <charset val="204"/>
    </font>
    <font>
      <b/>
      <sz val="8"/>
      <color theme="3"/>
      <name val="Tahoma"/>
      <family val="2"/>
      <charset val="204"/>
    </font>
    <font>
      <sz val="10"/>
      <name val="Calibri"/>
      <family val="2"/>
      <charset val="204"/>
      <scheme val="minor"/>
    </font>
    <font>
      <sz val="9"/>
      <name val="Calibri"/>
      <family val="2"/>
      <charset val="204"/>
    </font>
    <font>
      <sz val="9"/>
      <name val="Calibri"/>
      <family val="2"/>
      <charset val="204"/>
      <scheme val="minor"/>
    </font>
    <font>
      <sz val="9"/>
      <color rgb="FFFF0000"/>
      <name val="Calibri"/>
      <family val="2"/>
      <charset val="204"/>
    </font>
    <font>
      <sz val="9"/>
      <color rgb="FF000000"/>
      <name val="Calibri"/>
      <family val="2"/>
      <charset val="204"/>
    </font>
    <font>
      <b/>
      <sz val="9"/>
      <name val="Calibri"/>
      <family val="2"/>
      <charset val="204"/>
    </font>
    <font>
      <b/>
      <sz val="9"/>
      <name val="Calibri"/>
      <family val="2"/>
      <charset val="204"/>
      <scheme val="minor"/>
    </font>
    <font>
      <sz val="9"/>
      <name val="Calibri"/>
      <family val="2"/>
      <scheme val="minor"/>
    </font>
    <font>
      <b/>
      <sz val="12"/>
      <color rgb="FF00BFD6"/>
      <name val="Arial"/>
      <family val="2"/>
      <charset val="204"/>
    </font>
    <font>
      <b/>
      <sz val="9"/>
      <color rgb="FFFF0000"/>
      <name val="Calibri"/>
      <family val="2"/>
      <charset val="204"/>
      <scheme val="minor"/>
    </font>
    <font>
      <b/>
      <sz val="11"/>
      <color rgb="FF00B050"/>
      <name val="Calibri"/>
      <family val="2"/>
      <charset val="204"/>
    </font>
    <font>
      <b/>
      <sz val="12"/>
      <name val="Calibri"/>
      <family val="2"/>
    </font>
    <font>
      <u/>
      <sz val="9"/>
      <name val="Calibri"/>
      <family val="2"/>
      <charset val="204"/>
    </font>
    <font>
      <sz val="8"/>
      <color rgb="FF000000"/>
      <name val="Calibri"/>
      <family val="2"/>
      <charset val="204"/>
    </font>
    <font>
      <sz val="10"/>
      <name val="Tms Rmn"/>
      <charset val="204"/>
    </font>
    <font>
      <sz val="9"/>
      <color rgb="FF0000FF"/>
      <name val="Calibri"/>
      <family val="2"/>
      <charset val="204"/>
    </font>
    <font>
      <sz val="9"/>
      <color rgb="FF0000CC"/>
      <name val="Calibri"/>
      <family val="2"/>
      <charset val="204"/>
    </font>
    <font>
      <sz val="9"/>
      <color theme="1"/>
      <name val="Calibri"/>
      <family val="2"/>
      <charset val="204"/>
    </font>
    <font>
      <i/>
      <sz val="9"/>
      <name val="Calibri"/>
      <family val="2"/>
      <charset val="204"/>
    </font>
    <font>
      <i/>
      <sz val="9"/>
      <color rgb="FF000000"/>
      <name val="Calibri"/>
      <family val="2"/>
      <charset val="204"/>
    </font>
    <font>
      <sz val="9"/>
      <color rgb="FF404040"/>
      <name val="Calibri"/>
      <family val="2"/>
      <charset val="204"/>
    </font>
    <font>
      <b/>
      <u/>
      <sz val="9"/>
      <color rgb="FF0000CC"/>
      <name val="Calibri"/>
      <family val="2"/>
      <charset val="204"/>
    </font>
    <font>
      <b/>
      <sz val="9"/>
      <color rgb="FF0000CC"/>
      <name val="Calibri"/>
      <family val="2"/>
      <charset val="204"/>
    </font>
    <font>
      <b/>
      <u/>
      <sz val="9"/>
      <name val="Calibri"/>
      <family val="2"/>
      <charset val="204"/>
    </font>
    <font>
      <b/>
      <u/>
      <sz val="9"/>
      <name val="Calibri"/>
      <family val="2"/>
    </font>
    <font>
      <i/>
      <sz val="9"/>
      <color rgb="FFFF0000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rgb="FF0000CC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rgb="FF0000CC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0"/>
      <color rgb="FFFF0000"/>
      <name val="Tahoma"/>
      <family val="2"/>
      <charset val="204"/>
    </font>
    <font>
      <sz val="10"/>
      <name val="Tahoma"/>
      <family val="2"/>
      <charset val="204"/>
    </font>
    <font>
      <b/>
      <sz val="10"/>
      <name val="Tahoma"/>
      <family val="2"/>
    </font>
    <font>
      <i/>
      <sz val="10"/>
      <color rgb="FFFF0000"/>
      <name val="Tahoma"/>
      <family val="2"/>
    </font>
    <font>
      <i/>
      <sz val="11"/>
      <name val="Calibri"/>
      <family val="2"/>
      <charset val="204"/>
    </font>
    <font>
      <i/>
      <sz val="10"/>
      <name val="Tahoma"/>
      <family val="2"/>
      <charset val="204"/>
    </font>
    <font>
      <sz val="10"/>
      <color rgb="FF000000"/>
      <name val="Calibri"/>
      <family val="2"/>
    </font>
    <font>
      <u/>
      <sz val="10"/>
      <name val="Tahoma"/>
      <family val="2"/>
      <charset val="204"/>
    </font>
    <font>
      <b/>
      <sz val="10"/>
      <color rgb="FFC00000"/>
      <name val="Franklin Gothic Medium"/>
      <family val="2"/>
    </font>
    <font>
      <sz val="11"/>
      <color theme="1"/>
      <name val="Franklin Gothic Medium"/>
      <family val="2"/>
    </font>
    <font>
      <b/>
      <sz val="8"/>
      <color rgb="FFFFFFFF"/>
      <name val="Franklin Gothic Medium"/>
      <family val="2"/>
    </font>
    <font>
      <b/>
      <sz val="8"/>
      <color rgb="FF444444"/>
      <name val="Franklin Gothic Medium"/>
      <family val="2"/>
    </font>
    <font>
      <sz val="8"/>
      <color rgb="FF444444"/>
      <name val="Franklin Gothic Medium"/>
      <family val="2"/>
    </font>
    <font>
      <i/>
      <sz val="8"/>
      <color rgb="FF444444"/>
      <name val="Franklin Gothic Medium"/>
      <family val="2"/>
    </font>
    <font>
      <b/>
      <sz val="10"/>
      <color rgb="FF607EA6"/>
      <name val="Franklin Gothic Medium"/>
      <family val="2"/>
    </font>
    <font>
      <b/>
      <sz val="8"/>
      <color rgb="FF969696"/>
      <name val="Franklin Gothic Medium"/>
      <family val="2"/>
    </font>
    <font>
      <sz val="8"/>
      <color theme="0"/>
      <name val="Franklin Gothic Medium"/>
      <family val="2"/>
    </font>
    <font>
      <b/>
      <sz val="11"/>
      <color theme="0"/>
      <name val="Franklin Gothic Medium"/>
      <family val="2"/>
    </font>
    <font>
      <sz val="8"/>
      <color rgb="FFFFFFFF"/>
      <name val="Franklin Gothic Medium"/>
      <family val="2"/>
    </font>
    <font>
      <b/>
      <i/>
      <u/>
      <sz val="1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i/>
      <sz val="12"/>
      <color rgb="FFFF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2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b/>
      <i/>
      <sz val="11"/>
      <name val="Calibri"/>
      <family val="2"/>
      <scheme val="minor"/>
    </font>
    <font>
      <b/>
      <i/>
      <sz val="12"/>
      <color rgb="FF00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0"/>
      <color rgb="FFFF0000"/>
      <name val="Calibri"/>
      <family val="2"/>
      <scheme val="minor"/>
    </font>
  </fonts>
  <fills count="7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A4D0F8"/>
        <bgColor indexed="64"/>
      </patternFill>
    </fill>
    <fill>
      <patternFill patternType="solid">
        <fgColor theme="0" tint="-0.249977111117893"/>
        <bgColor indexed="64"/>
      </pattern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patternFill patternType="solid">
        <fgColor rgb="FF0070C0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99"/>
      </patternFill>
    </fill>
    <fill>
      <patternFill patternType="solid">
        <fgColor rgb="FFFFFFFF"/>
      </patternFill>
    </fill>
    <fill>
      <patternFill patternType="solid">
        <fgColor rgb="FF66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66FFFF"/>
        <bgColor rgb="FF000000"/>
      </patternFill>
    </fill>
    <fill>
      <patternFill patternType="solid">
        <fgColor rgb="FF66FFFF"/>
        <bgColor indexed="41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41"/>
      </patternFill>
    </fill>
    <fill>
      <patternFill patternType="solid">
        <fgColor rgb="FFE9EDF4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rgb="FFC0C0C0"/>
      </patternFill>
    </fill>
  </fills>
  <borders count="4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16"/>
      </left>
      <right style="hair">
        <color indexed="16"/>
      </right>
      <top style="thin">
        <color indexed="16"/>
      </top>
      <bottom style="hair">
        <color indexed="16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16"/>
      </right>
      <top style="thin">
        <color indexed="16"/>
      </top>
      <bottom style="hair">
        <color indexed="16"/>
      </bottom>
      <diagonal/>
    </border>
    <border>
      <left/>
      <right style="thin">
        <color indexed="16"/>
      </right>
      <top style="hair">
        <color indexed="64"/>
      </top>
      <bottom style="hair">
        <color indexed="64"/>
      </bottom>
      <diagonal/>
    </border>
    <border>
      <left/>
      <right style="thin">
        <color indexed="16"/>
      </right>
      <top style="hair">
        <color indexed="16"/>
      </top>
      <bottom style="hair">
        <color indexed="16"/>
      </bottom>
      <diagonal/>
    </border>
    <border>
      <left style="thin">
        <color indexed="16"/>
      </left>
      <right style="hair">
        <color indexed="16"/>
      </right>
      <top style="thin">
        <color indexed="16"/>
      </top>
      <bottom style="hair">
        <color indexed="16"/>
      </bottom>
      <diagonal/>
    </border>
    <border>
      <left style="hair">
        <color indexed="16"/>
      </left>
      <right style="thin">
        <color indexed="16"/>
      </right>
      <top style="thin">
        <color indexed="16"/>
      </top>
      <bottom style="hair">
        <color indexed="16"/>
      </bottom>
      <diagonal/>
    </border>
    <border>
      <left style="thin">
        <color indexed="16"/>
      </left>
      <right style="hair">
        <color indexed="16"/>
      </right>
      <top style="hair">
        <color indexed="16"/>
      </top>
      <bottom style="hair">
        <color indexed="16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hair">
        <color indexed="16"/>
      </bottom>
      <diagonal/>
    </border>
    <border>
      <left style="thin">
        <color indexed="16"/>
      </left>
      <right style="thin">
        <color indexed="16"/>
      </right>
      <top style="hair">
        <color indexed="16"/>
      </top>
      <bottom style="hair">
        <color indexed="16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16"/>
      </right>
      <top style="hair">
        <color indexed="64"/>
      </top>
      <bottom style="thin">
        <color indexed="16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16"/>
      </left>
      <right/>
      <top style="hair">
        <color indexed="16"/>
      </top>
      <bottom style="hair">
        <color indexed="16"/>
      </bottom>
      <diagonal/>
    </border>
    <border>
      <left style="medium">
        <color indexed="16"/>
      </left>
      <right style="medium">
        <color indexed="16"/>
      </right>
      <top style="medium">
        <color indexed="16"/>
      </top>
      <bottom style="hair">
        <color indexed="64"/>
      </bottom>
      <diagonal/>
    </border>
    <border>
      <left style="medium">
        <color indexed="16"/>
      </left>
      <right style="medium">
        <color indexed="16"/>
      </right>
      <top style="hair">
        <color indexed="64"/>
      </top>
      <bottom style="hair">
        <color indexed="64"/>
      </bottom>
      <diagonal/>
    </border>
    <border>
      <left style="hair">
        <color indexed="16"/>
      </left>
      <right style="thin">
        <color indexed="16"/>
      </right>
      <top style="hair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16"/>
      </left>
      <right style="hair">
        <color indexed="16"/>
      </right>
      <top style="hair">
        <color indexed="16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6"/>
      </left>
      <right style="hair">
        <color indexed="16"/>
      </right>
      <top style="hair">
        <color indexed="16"/>
      </top>
      <bottom style="thin">
        <color indexed="16"/>
      </bottom>
      <diagonal/>
    </border>
    <border>
      <left style="hair">
        <color indexed="16"/>
      </left>
      <right style="hair">
        <color indexed="16"/>
      </right>
      <top style="hair">
        <color indexed="16"/>
      </top>
      <bottom style="thin">
        <color indexed="16"/>
      </bottom>
      <diagonal/>
    </border>
    <border>
      <left style="thin">
        <color indexed="16"/>
      </left>
      <right/>
      <top style="hair">
        <color indexed="16"/>
      </top>
      <bottom style="thin">
        <color indexed="16"/>
      </bottom>
      <diagonal/>
    </border>
    <border>
      <left/>
      <right/>
      <top style="hair">
        <color indexed="16"/>
      </top>
      <bottom style="thin">
        <color indexed="16"/>
      </bottom>
      <diagonal/>
    </border>
    <border>
      <left/>
      <right style="thin">
        <color indexed="16"/>
      </right>
      <top style="hair">
        <color indexed="16"/>
      </top>
      <bottom style="thin">
        <color indexed="16"/>
      </bottom>
      <diagonal/>
    </border>
    <border>
      <left/>
      <right/>
      <top style="hair">
        <color indexed="16"/>
      </top>
      <bottom style="hair">
        <color indexed="16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16"/>
      </left>
      <right style="hair">
        <color indexed="16"/>
      </right>
      <top style="hair">
        <color indexed="16"/>
      </top>
      <bottom style="hair">
        <color indexed="16"/>
      </bottom>
      <diagonal/>
    </border>
    <border>
      <left style="hair">
        <color indexed="16"/>
      </left>
      <right style="thin">
        <color indexed="16"/>
      </right>
      <top style="hair">
        <color indexed="16"/>
      </top>
      <bottom style="hair">
        <color indexed="1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00000"/>
      </left>
      <right style="hair">
        <color rgb="FFC00000"/>
      </right>
      <top style="thin">
        <color rgb="FFC00000"/>
      </top>
      <bottom style="hair">
        <color indexed="64"/>
      </bottom>
      <diagonal/>
    </border>
    <border>
      <left style="hair">
        <color rgb="FFC00000"/>
      </left>
      <right style="hair">
        <color rgb="FFC00000"/>
      </right>
      <top style="thin">
        <color rgb="FFC00000"/>
      </top>
      <bottom style="hair">
        <color indexed="64"/>
      </bottom>
      <diagonal/>
    </border>
    <border>
      <left style="hair">
        <color rgb="FFC00000"/>
      </left>
      <right style="hair">
        <color rgb="FFC00000"/>
      </right>
      <top style="hair">
        <color indexed="64"/>
      </top>
      <bottom style="hair">
        <color indexed="64"/>
      </bottom>
      <diagonal/>
    </border>
    <border>
      <left style="hair">
        <color rgb="FFC00000"/>
      </left>
      <right style="thin">
        <color rgb="FFC00000"/>
      </right>
      <top style="thin">
        <color rgb="FFC00000"/>
      </top>
      <bottom style="hair">
        <color indexed="64"/>
      </bottom>
      <diagonal/>
    </border>
    <border>
      <left style="hair">
        <color rgb="FFC00000"/>
      </left>
      <right/>
      <top style="thin">
        <color rgb="FFC00000"/>
      </top>
      <bottom style="hair">
        <color indexed="64"/>
      </bottom>
      <diagonal/>
    </border>
    <border>
      <left/>
      <right style="hair">
        <color rgb="FFC00000"/>
      </right>
      <top style="thin">
        <color rgb="FFC00000"/>
      </top>
      <bottom style="hair">
        <color indexed="64"/>
      </bottom>
      <diagonal/>
    </border>
    <border>
      <left style="thin">
        <color rgb="FF002060"/>
      </left>
      <right/>
      <top/>
      <bottom/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C00000"/>
      </left>
      <right/>
      <top style="hair">
        <color indexed="64"/>
      </top>
      <bottom style="hair">
        <color indexed="64"/>
      </bottom>
      <diagonal/>
    </border>
    <border>
      <left/>
      <right style="thin">
        <color rgb="FFC00000"/>
      </right>
      <top style="hair">
        <color indexed="64"/>
      </top>
      <bottom style="hair">
        <color indexed="64"/>
      </bottom>
      <diagonal/>
    </border>
    <border>
      <left style="hair">
        <color indexed="16"/>
      </left>
      <right style="hair">
        <color indexed="16"/>
      </right>
      <top style="hair">
        <color indexed="16"/>
      </top>
      <bottom/>
      <diagonal/>
    </border>
    <border>
      <left style="hair">
        <color indexed="16"/>
      </left>
      <right style="thin">
        <color indexed="16"/>
      </right>
      <top style="hair">
        <color indexed="16"/>
      </top>
      <bottom/>
      <diagonal/>
    </border>
    <border>
      <left style="thin">
        <color indexed="16"/>
      </left>
      <right style="thin">
        <color indexed="16"/>
      </right>
      <top style="hair">
        <color indexed="64"/>
      </top>
      <bottom/>
      <diagonal/>
    </border>
    <border>
      <left/>
      <right/>
      <top style="thin">
        <color indexed="16"/>
      </top>
      <bottom/>
      <diagonal/>
    </border>
    <border>
      <left/>
      <right/>
      <top style="thin">
        <color rgb="FFC00000"/>
      </top>
      <bottom/>
      <diagonal/>
    </border>
    <border>
      <left style="thin">
        <color rgb="FFC00000"/>
      </left>
      <right/>
      <top style="hair">
        <color indexed="64"/>
      </top>
      <bottom/>
      <diagonal/>
    </border>
    <border>
      <left/>
      <right style="thin">
        <color rgb="FFC00000"/>
      </right>
      <top style="hair">
        <color indexed="64"/>
      </top>
      <bottom/>
      <diagonal/>
    </border>
    <border>
      <left/>
      <right style="thin">
        <color indexed="16"/>
      </right>
      <top style="hair">
        <color indexed="64"/>
      </top>
      <bottom/>
      <diagonal/>
    </border>
    <border>
      <left style="medium">
        <color indexed="16"/>
      </left>
      <right style="medium">
        <color indexed="16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rgb="FF00206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rgb="FF002060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rgb="FF002060"/>
      </right>
      <top style="hair">
        <color indexed="64"/>
      </top>
      <bottom/>
      <diagonal/>
    </border>
    <border>
      <left style="medium">
        <color theme="0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16"/>
      </right>
      <top style="hair">
        <color indexed="16"/>
      </top>
      <bottom style="thin">
        <color indexed="16"/>
      </bottom>
      <diagonal/>
    </border>
    <border>
      <left style="medium">
        <color theme="0" tint="-0.34998626667073579"/>
      </left>
      <right style="hair">
        <color indexed="64"/>
      </right>
      <top style="medium">
        <color theme="0" tint="-0.34998626667073579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theme="0" tint="-0.34998626667073579"/>
      </top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 style="medium">
        <color theme="0" tint="-0.34998626667073579"/>
      </top>
      <bottom style="hair">
        <color indexed="64"/>
      </bottom>
      <diagonal/>
    </border>
    <border>
      <left style="medium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 style="hair">
        <color indexed="64"/>
      </top>
      <bottom style="hair">
        <color indexed="64"/>
      </bottom>
      <diagonal/>
    </border>
    <border>
      <left style="medium">
        <color theme="0" tint="-0.34998626667073579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theme="0" tint="-0.34998626667073579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theme="0" tint="-0.34998626667073579"/>
      </right>
      <top style="hair">
        <color indexed="64"/>
      </top>
      <bottom/>
      <diagonal/>
    </border>
    <border>
      <left style="medium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rgb="FFFF0000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rgb="FFFF0000"/>
      </bottom>
      <diagonal/>
    </border>
    <border>
      <left style="double">
        <color rgb="FFFF0000"/>
      </left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 style="double">
        <color indexed="64"/>
      </right>
      <top/>
      <bottom style="medium">
        <color rgb="FFFF0000"/>
      </bottom>
      <diagonal/>
    </border>
    <border>
      <left style="thin">
        <color indexed="64"/>
      </left>
      <right/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double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FF0000"/>
      </top>
      <bottom style="medium">
        <color indexed="64"/>
      </bottom>
      <diagonal/>
    </border>
    <border>
      <left/>
      <right/>
      <top style="medium">
        <color rgb="FFFF0000"/>
      </top>
      <bottom style="medium">
        <color indexed="64"/>
      </bottom>
      <diagonal/>
    </border>
    <border>
      <left/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rgb="FFFF0000"/>
      </bottom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rgb="FFFF0000"/>
      </right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16"/>
      </left>
      <right/>
      <top/>
      <bottom style="hair">
        <color indexed="16"/>
      </bottom>
      <diagonal/>
    </border>
    <border>
      <left/>
      <right/>
      <top/>
      <bottom style="hair">
        <color indexed="16"/>
      </bottom>
      <diagonal/>
    </border>
    <border>
      <left/>
      <right style="thin">
        <color indexed="16"/>
      </right>
      <top/>
      <bottom style="hair">
        <color indexed="16"/>
      </bottom>
      <diagonal/>
    </border>
    <border>
      <left style="hair">
        <color indexed="16"/>
      </left>
      <right/>
      <top style="thin">
        <color indexed="16"/>
      </top>
      <bottom style="hair">
        <color indexed="16"/>
      </bottom>
      <diagonal/>
    </border>
    <border>
      <left style="hair">
        <color rgb="FFC00000"/>
      </left>
      <right/>
      <top style="hair">
        <color indexed="64"/>
      </top>
      <bottom style="hair">
        <color indexed="64"/>
      </bottom>
      <diagonal/>
    </border>
    <border>
      <left/>
      <right style="hair">
        <color rgb="FFC00000"/>
      </right>
      <top style="hair">
        <color indexed="64"/>
      </top>
      <bottom style="hair">
        <color indexed="64"/>
      </bottom>
      <diagonal/>
    </border>
    <border>
      <left style="hair">
        <color rgb="FFC00000"/>
      </left>
      <right style="thin">
        <color theme="5" tint="-0.499984740745262"/>
      </right>
      <top style="thin">
        <color theme="5" tint="-0.499984740745262"/>
      </top>
      <bottom style="hair">
        <color indexed="64"/>
      </bottom>
      <diagonal/>
    </border>
    <border>
      <left style="thin">
        <color theme="5" tint="-0.499984740745262"/>
      </left>
      <right/>
      <top style="hair">
        <color indexed="64"/>
      </top>
      <bottom style="hair">
        <color indexed="64"/>
      </bottom>
      <diagonal/>
    </border>
    <border>
      <left/>
      <right style="thin">
        <color theme="5" tint="-0.499984740745262"/>
      </right>
      <top style="hair">
        <color indexed="64"/>
      </top>
      <bottom style="hair">
        <color indexed="64"/>
      </bottom>
      <diagonal/>
    </border>
    <border>
      <left style="thin">
        <color theme="5" tint="-0.499984740745262"/>
      </left>
      <right style="hair">
        <color rgb="FFC00000"/>
      </right>
      <top style="hair">
        <color indexed="64"/>
      </top>
      <bottom style="hair">
        <color indexed="64"/>
      </bottom>
      <diagonal/>
    </border>
    <border>
      <left style="hair">
        <color rgb="FFC00000"/>
      </left>
      <right style="thin">
        <color theme="5" tint="-0.499984740745262"/>
      </right>
      <top style="hair">
        <color indexed="64"/>
      </top>
      <bottom style="hair">
        <color indexed="64"/>
      </bottom>
      <diagonal/>
    </border>
    <border>
      <left style="thin">
        <color theme="5" tint="-0.24994659260841701"/>
      </left>
      <right/>
      <top style="hair">
        <color indexed="64"/>
      </top>
      <bottom style="hair">
        <color indexed="64"/>
      </bottom>
      <diagonal/>
    </border>
    <border>
      <left style="thin">
        <color theme="5" tint="-0.24994659260841701"/>
      </left>
      <right style="hair">
        <color rgb="FFC00000"/>
      </right>
      <top style="hair">
        <color indexed="64"/>
      </top>
      <bottom style="hair">
        <color indexed="64"/>
      </bottom>
      <diagonal/>
    </border>
    <border>
      <left/>
      <right style="thin">
        <color theme="5" tint="-0.249977111117893"/>
      </right>
      <top/>
      <bottom/>
      <diagonal/>
    </border>
    <border>
      <left/>
      <right style="thin">
        <color theme="5" tint="-0.249977111117893"/>
      </right>
      <top style="hair">
        <color indexed="64"/>
      </top>
      <bottom/>
      <diagonal/>
    </border>
    <border>
      <left style="hair">
        <color rgb="FFC00000"/>
      </left>
      <right style="thin">
        <color theme="5" tint="-0.249977111117893"/>
      </right>
      <top style="hair">
        <color indexed="64"/>
      </top>
      <bottom style="hair">
        <color indexed="64"/>
      </bottom>
      <diagonal/>
    </border>
    <border>
      <left/>
      <right style="thin">
        <color theme="5" tint="-0.249977111117893"/>
      </right>
      <top style="hair">
        <color indexed="64"/>
      </top>
      <bottom style="hair">
        <color indexed="64"/>
      </bottom>
      <diagonal/>
    </border>
    <border>
      <left style="hair">
        <color rgb="FFC00000"/>
      </left>
      <right style="thin">
        <color theme="5" tint="-0.249977111117893"/>
      </right>
      <top style="thin">
        <color rgb="FFC00000"/>
      </top>
      <bottom style="hair">
        <color indexed="64"/>
      </bottom>
      <diagonal/>
    </border>
    <border>
      <left/>
      <right/>
      <top/>
      <bottom style="thin">
        <color theme="5" tint="-0.249977111117893"/>
      </bottom>
      <diagonal/>
    </border>
    <border>
      <left/>
      <right style="hair">
        <color rgb="FFC00000"/>
      </right>
      <top/>
      <bottom style="hair">
        <color indexed="64"/>
      </bottom>
      <diagonal/>
    </border>
    <border>
      <left style="hair">
        <color rgb="FFC00000"/>
      </left>
      <right style="hair">
        <color rgb="FFC00000"/>
      </right>
      <top/>
      <bottom style="hair">
        <color indexed="64"/>
      </bottom>
      <diagonal/>
    </border>
    <border>
      <left style="hair">
        <color rgb="FFC00000"/>
      </left>
      <right style="thin">
        <color theme="5" tint="-0.249977111117893"/>
      </right>
      <top/>
      <bottom style="hair">
        <color indexed="64"/>
      </bottom>
      <diagonal/>
    </border>
    <border>
      <left style="hair">
        <color rgb="FFC00000"/>
      </left>
      <right/>
      <top/>
      <bottom style="hair">
        <color indexed="64"/>
      </bottom>
      <diagonal/>
    </border>
    <border>
      <left style="thin">
        <color theme="5" tint="-0.24994659260841701"/>
      </left>
      <right style="hair">
        <color rgb="FFC00000"/>
      </right>
      <top/>
      <bottom style="hair">
        <color indexed="64"/>
      </bottom>
      <diagonal/>
    </border>
    <border>
      <left style="hair">
        <color rgb="FFC00000"/>
      </left>
      <right style="thin">
        <color theme="5" tint="-0.499984740745262"/>
      </right>
      <top/>
      <bottom style="hair">
        <color indexed="64"/>
      </bottom>
      <diagonal/>
    </border>
    <border>
      <left style="thin">
        <color theme="5" tint="-0.499984740745262"/>
      </left>
      <right style="hair">
        <color rgb="FFC00000"/>
      </right>
      <top/>
      <bottom style="hair">
        <color indexed="64"/>
      </bottom>
      <diagonal/>
    </border>
    <border>
      <left/>
      <right/>
      <top style="hair">
        <color indexed="64"/>
      </top>
      <bottom style="thin">
        <color theme="5" tint="-0.249977111117893"/>
      </bottom>
      <diagonal/>
    </border>
    <border>
      <left style="thin">
        <color indexed="16"/>
      </left>
      <right style="thin">
        <color indexed="16"/>
      </right>
      <top style="hair">
        <color indexed="64"/>
      </top>
      <bottom style="thin">
        <color theme="5" tint="-0.249977111117893"/>
      </bottom>
      <diagonal/>
    </border>
    <border>
      <left/>
      <right style="thin">
        <color theme="5" tint="-0.249977111117893"/>
      </right>
      <top style="hair">
        <color indexed="64"/>
      </top>
      <bottom style="thin">
        <color theme="5" tint="-0.249977111117893"/>
      </bottom>
      <diagonal/>
    </border>
    <border>
      <left style="thin">
        <color theme="5" tint="-0.24994659260841701"/>
      </left>
      <right/>
      <top style="hair">
        <color indexed="64"/>
      </top>
      <bottom style="thin">
        <color theme="5" tint="-0.249977111117893"/>
      </bottom>
      <diagonal/>
    </border>
    <border>
      <left/>
      <right style="thin">
        <color theme="5" tint="-0.499984740745262"/>
      </right>
      <top style="hair">
        <color indexed="64"/>
      </top>
      <bottom style="thin">
        <color theme="5" tint="-0.249977111117893"/>
      </bottom>
      <diagonal/>
    </border>
    <border>
      <left style="thin">
        <color theme="5" tint="-0.499984740745262"/>
      </left>
      <right/>
      <top style="hair">
        <color indexed="64"/>
      </top>
      <bottom style="thin">
        <color theme="5" tint="-0.249977111117893"/>
      </bottom>
      <diagonal/>
    </border>
    <border>
      <left style="thin">
        <color indexed="64"/>
      </left>
      <right style="double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double">
        <color rgb="FFFF0000"/>
      </right>
      <top/>
      <bottom style="thin">
        <color indexed="64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/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FF0000"/>
      </right>
      <top/>
      <bottom style="medium">
        <color rgb="FFFF0000"/>
      </bottom>
      <diagonal/>
    </border>
    <border diagonalUp="1" diagonalDown="1"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rgb="FFFF0000"/>
      </left>
      <right style="thin">
        <color indexed="64"/>
      </right>
      <top style="medium">
        <color rgb="FFFF0000"/>
      </top>
      <bottom/>
      <diagonal/>
    </border>
    <border>
      <left style="thin">
        <color indexed="64"/>
      </left>
      <right style="double">
        <color indexed="64"/>
      </right>
      <top style="medium">
        <color rgb="FFFF0000"/>
      </top>
      <bottom/>
      <diagonal/>
    </border>
    <border>
      <left style="double">
        <color indexed="64"/>
      </left>
      <right style="thin">
        <color indexed="64"/>
      </right>
      <top style="medium">
        <color rgb="FFFF0000"/>
      </top>
      <bottom/>
      <diagonal/>
    </border>
    <border>
      <left/>
      <right style="thin">
        <color indexed="64"/>
      </right>
      <top style="medium">
        <color rgb="FFFF0000"/>
      </top>
      <bottom/>
      <diagonal/>
    </border>
    <border>
      <left style="thin">
        <color indexed="64"/>
      </left>
      <right style="thin">
        <color indexed="64"/>
      </right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 tint="-0.34998626667073579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0" tint="-0.34998626667073579"/>
      </left>
      <right style="hair">
        <color indexed="64"/>
      </right>
      <top style="hair">
        <color indexed="64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theme="0" tint="-0.499984740745262"/>
      </bottom>
      <diagonal/>
    </border>
    <border>
      <left style="thin">
        <color theme="0" tint="-0.34998626667073579"/>
      </left>
      <right style="hair">
        <color indexed="64"/>
      </right>
      <top style="hair">
        <color indexed="64"/>
      </top>
      <bottom style="thin">
        <color theme="0" tint="-0.3499862666707357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thin">
        <color rgb="FF607EA6"/>
      </bottom>
      <diagonal/>
    </border>
    <border>
      <left/>
      <right/>
      <top style="thin">
        <color rgb="FF607EA6"/>
      </top>
      <bottom style="medium">
        <color rgb="FF607EA6"/>
      </bottom>
      <diagonal/>
    </border>
    <border>
      <left/>
      <right/>
      <top/>
      <bottom style="medium">
        <color rgb="FF607EA6"/>
      </bottom>
      <diagonal/>
    </border>
    <border>
      <left/>
      <right/>
      <top style="medium">
        <color rgb="FF607EA6"/>
      </top>
      <bottom style="thin">
        <color rgb="FFD8DDE4"/>
      </bottom>
      <diagonal/>
    </border>
    <border>
      <left/>
      <right/>
      <top/>
      <bottom style="thin">
        <color rgb="FFD8DDE4"/>
      </bottom>
      <diagonal/>
    </border>
    <border>
      <left/>
      <right/>
      <top style="thin">
        <color rgb="FFD8DDE4"/>
      </top>
      <bottom style="thin">
        <color rgb="FFD8DDE4"/>
      </bottom>
      <diagonal/>
    </border>
    <border>
      <left/>
      <right/>
      <top style="thin">
        <color rgb="FF607EA6"/>
      </top>
      <bottom style="thin">
        <color rgb="FFD8DDE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</borders>
  <cellStyleXfs count="277">
    <xf numFmtId="0" fontId="0" fillId="0" borderId="0"/>
    <xf numFmtId="0" fontId="41" fillId="2" borderId="0" applyNumberFormat="0" applyBorder="0" applyAlignment="0" applyProtection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5" borderId="0" applyNumberFormat="0" applyBorder="0" applyAlignment="0" applyProtection="0"/>
    <xf numFmtId="0" fontId="41" fillId="8" borderId="0" applyNumberFormat="0" applyBorder="0" applyAlignment="0" applyProtection="0"/>
    <xf numFmtId="0" fontId="41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170" fontId="19" fillId="0" borderId="1" applyFont="0" applyFill="0" applyBorder="0" applyAlignment="0" applyProtection="0">
      <alignment horizontal="center"/>
      <protection hidden="1"/>
    </xf>
    <xf numFmtId="0" fontId="44" fillId="20" borderId="2" applyNumberFormat="0" applyAlignment="0" applyProtection="0"/>
    <xf numFmtId="167" fontId="41" fillId="0" borderId="0" applyFont="0" applyFill="0" applyBorder="0" applyAlignment="0" applyProtection="0"/>
    <xf numFmtId="3" fontId="46" fillId="0" borderId="0" applyFont="0" applyFill="0" applyBorder="0" applyAlignment="0" applyProtection="0"/>
    <xf numFmtId="1" fontId="20" fillId="0" borderId="4" applyFont="0" applyFill="0" applyBorder="0" applyAlignment="0" applyProtection="0">
      <alignment horizontal="center" vertical="center"/>
    </xf>
    <xf numFmtId="172" fontId="21" fillId="0" borderId="0" applyFont="0" applyFill="0" applyBorder="0" applyAlignment="0" applyProtection="0">
      <alignment horizontal="center" vertical="center"/>
      <protection locked="0"/>
    </xf>
    <xf numFmtId="173" fontId="22" fillId="0" borderId="1" applyFont="0" applyFill="0" applyBorder="0" applyAlignment="0" applyProtection="0">
      <alignment horizontal="center" vertical="center"/>
    </xf>
    <xf numFmtId="173" fontId="18" fillId="0" borderId="1" applyFont="0" applyFill="0" applyBorder="0" applyAlignment="0" applyProtection="0">
      <alignment horizontal="center" vertical="center"/>
    </xf>
    <xf numFmtId="174" fontId="10" fillId="0" borderId="0" applyFont="0" applyFill="0" applyBorder="0" applyAlignment="0" applyProtection="0"/>
    <xf numFmtId="174" fontId="18" fillId="0" borderId="0" applyFont="0" applyFill="0" applyBorder="0" applyAlignment="0" applyProtection="0"/>
    <xf numFmtId="208" fontId="21" fillId="0" borderId="0" applyFont="0" applyFill="0" applyBorder="0" applyProtection="0">
      <alignment horizontal="center" vertical="center"/>
      <protection locked="0"/>
    </xf>
    <xf numFmtId="209" fontId="21" fillId="0" borderId="1" applyFont="0" applyFill="0" applyBorder="0" applyAlignment="0" applyProtection="0">
      <alignment horizontal="center" vertical="center"/>
      <protection locked="0"/>
    </xf>
    <xf numFmtId="175" fontId="22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21" fillId="0" borderId="5">
      <alignment horizontal="center" vertical="center"/>
      <protection locked="0"/>
    </xf>
    <xf numFmtId="177" fontId="23" fillId="0" borderId="1" applyFill="0" applyProtection="0">
      <alignment vertical="center"/>
    </xf>
    <xf numFmtId="177" fontId="21" fillId="0" borderId="1" applyFill="0" applyProtection="0">
      <alignment vertical="center"/>
    </xf>
    <xf numFmtId="178" fontId="22" fillId="0" borderId="0" applyFont="0" applyFill="0" applyBorder="0" applyAlignment="0" applyProtection="0"/>
    <xf numFmtId="178" fontId="18" fillId="0" borderId="0" applyFont="0" applyFill="0" applyBorder="0" applyAlignment="0" applyProtection="0"/>
    <xf numFmtId="211" fontId="46" fillId="0" borderId="0" applyFont="0" applyFill="0" applyBorder="0" applyAlignment="0" applyProtection="0"/>
    <xf numFmtId="179" fontId="23" fillId="0" borderId="6" applyFont="0" applyFill="0" applyBorder="0" applyAlignment="0" applyProtection="0">
      <alignment horizontal="center" vertical="center"/>
    </xf>
    <xf numFmtId="180" fontId="23" fillId="0" borderId="6" applyFont="0" applyFill="0" applyBorder="0" applyAlignment="0" applyProtection="0">
      <alignment horizontal="center" vertical="center"/>
    </xf>
    <xf numFmtId="180" fontId="21" fillId="0" borderId="6" applyFont="0" applyFill="0" applyBorder="0" applyAlignment="0" applyProtection="0">
      <alignment horizontal="center" vertical="center"/>
    </xf>
    <xf numFmtId="181" fontId="24" fillId="22" borderId="5" applyFont="0" applyFill="0" applyBorder="0" applyAlignment="0" applyProtection="0">
      <alignment horizontal="right" vertical="center"/>
    </xf>
    <xf numFmtId="182" fontId="23" fillId="0" borderId="6" applyFont="0" applyFill="0" applyBorder="0" applyAlignment="0" applyProtection="0">
      <alignment horizontal="center" vertical="center"/>
    </xf>
    <xf numFmtId="182" fontId="21" fillId="0" borderId="6" applyFont="0" applyFill="0" applyBorder="0" applyAlignment="0" applyProtection="0">
      <alignment horizontal="center" vertical="center"/>
    </xf>
    <xf numFmtId="179" fontId="21" fillId="0" borderId="6" applyFont="0" applyFill="0" applyBorder="0" applyAlignment="0" applyProtection="0">
      <alignment horizontal="center" vertical="center"/>
    </xf>
    <xf numFmtId="183" fontId="22" fillId="0" borderId="0" applyFont="0" applyFill="0" applyBorder="0" applyAlignment="0" applyProtection="0"/>
    <xf numFmtId="183" fontId="18" fillId="0" borderId="0" applyFont="0" applyFill="0" applyBorder="0" applyAlignment="0" applyProtection="0"/>
    <xf numFmtId="216" fontId="22" fillId="0" borderId="0" applyFont="0" applyFill="0" applyBorder="0" applyAlignment="0" applyProtection="0"/>
    <xf numFmtId="216" fontId="18" fillId="0" borderId="0" applyFont="0" applyFill="0" applyBorder="0" applyAlignment="0" applyProtection="0"/>
    <xf numFmtId="184" fontId="22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53" fillId="0" borderId="10" applyNumberFormat="0" applyFill="0" applyAlignment="0" applyProtection="0"/>
    <xf numFmtId="207" fontId="55" fillId="0" borderId="0" applyFont="0" applyFill="0" applyBorder="0" applyAlignment="0" applyProtection="0">
      <alignment vertical="center"/>
    </xf>
    <xf numFmtId="207" fontId="25" fillId="0" borderId="0" applyFont="0" applyFill="0" applyBorder="0" applyAlignment="0" applyProtection="0">
      <alignment vertical="center"/>
    </xf>
    <xf numFmtId="212" fontId="56" fillId="0" borderId="0"/>
    <xf numFmtId="0" fontId="18" fillId="0" borderId="0"/>
    <xf numFmtId="0" fontId="18" fillId="0" borderId="0"/>
    <xf numFmtId="0" fontId="41" fillId="0" borderId="0"/>
    <xf numFmtId="0" fontId="18" fillId="0" borderId="0"/>
    <xf numFmtId="0" fontId="11" fillId="0" borderId="0"/>
    <xf numFmtId="0" fontId="18" fillId="0" borderId="0"/>
    <xf numFmtId="0" fontId="10" fillId="0" borderId="0"/>
    <xf numFmtId="0" fontId="25" fillId="0" borderId="0"/>
    <xf numFmtId="0" fontId="25" fillId="0" borderId="0"/>
    <xf numFmtId="0" fontId="57" fillId="0" borderId="0"/>
    <xf numFmtId="0" fontId="18" fillId="24" borderId="11" applyNumberFormat="0" applyFont="0" applyAlignment="0" applyProtection="0"/>
    <xf numFmtId="10" fontId="1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0" fillId="0" borderId="0" applyFont="0" applyFill="0" applyBorder="0" applyAlignment="0" applyProtection="0">
      <alignment vertical="center"/>
    </xf>
    <xf numFmtId="185" fontId="18" fillId="0" borderId="0" applyFont="0" applyFill="0" applyBorder="0" applyAlignment="0" applyProtection="0">
      <alignment vertical="center"/>
    </xf>
    <xf numFmtId="186" fontId="19" fillId="25" borderId="13" applyFill="0" applyBorder="0" applyAlignment="0" applyProtection="0">
      <alignment horizontal="center" vertical="center"/>
      <protection hidden="1"/>
    </xf>
    <xf numFmtId="187" fontId="22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18" fillId="0" borderId="0" applyFill="0" applyBorder="0" applyAlignment="0" applyProtection="0">
      <alignment vertical="center"/>
    </xf>
    <xf numFmtId="189" fontId="25" fillId="0" borderId="0" applyFont="0" applyFill="0" applyBorder="0" applyProtection="0"/>
    <xf numFmtId="190" fontId="22" fillId="0" borderId="0" applyFont="0" applyFill="0" applyBorder="0" applyAlignment="0" applyProtection="0"/>
    <xf numFmtId="190" fontId="18" fillId="0" borderId="0" applyFont="0" applyFill="0" applyBorder="0" applyAlignment="0" applyProtection="0"/>
    <xf numFmtId="164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213" fontId="10" fillId="0" borderId="0" applyFont="0" applyFill="0" applyBorder="0" applyAlignment="0" applyProtection="0"/>
    <xf numFmtId="191" fontId="26" fillId="0" borderId="5" applyFont="0" applyFill="0" applyBorder="0" applyAlignment="0" applyProtection="0">
      <alignment vertical="center"/>
    </xf>
    <xf numFmtId="192" fontId="22" fillId="0" borderId="0" applyFont="0" applyFill="0" applyBorder="0" applyAlignment="0" applyProtection="0"/>
    <xf numFmtId="192" fontId="18" fillId="0" borderId="0" applyFont="0" applyFill="0" applyBorder="0" applyAlignment="0" applyProtection="0"/>
    <xf numFmtId="193" fontId="26" fillId="0" borderId="5" applyFont="0" applyFill="0" applyBorder="0" applyAlignment="0" applyProtection="0">
      <alignment vertical="center"/>
    </xf>
    <xf numFmtId="194" fontId="22" fillId="0" borderId="0" applyFont="0" applyFill="0" applyBorder="0" applyAlignment="0" applyProtection="0"/>
    <xf numFmtId="194" fontId="18" fillId="0" borderId="0" applyFont="0" applyFill="0" applyBorder="0" applyAlignment="0" applyProtection="0"/>
    <xf numFmtId="195" fontId="22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6" fillId="0" borderId="14" applyFont="0" applyFill="0" applyBorder="0" applyAlignment="0" applyProtection="0">
      <alignment horizontal="center" vertical="center"/>
    </xf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9" borderId="0" applyNumberFormat="0" applyBorder="0" applyAlignment="0" applyProtection="0"/>
    <xf numFmtId="0" fontId="41" fillId="24" borderId="11" applyNumberFormat="0" applyFont="0" applyAlignment="0" applyProtection="0"/>
    <xf numFmtId="197" fontId="25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2" fillId="7" borderId="2" applyNumberFormat="0" applyAlignment="0" applyProtection="0"/>
    <xf numFmtId="182" fontId="25" fillId="0" borderId="0" applyFont="0" applyFill="0" applyBorder="0" applyAlignment="0" applyProtection="0"/>
    <xf numFmtId="0" fontId="48" fillId="4" borderId="0" applyNumberFormat="0" applyBorder="0" applyAlignment="0" applyProtection="0"/>
    <xf numFmtId="0" fontId="59" fillId="0" borderId="0" applyNumberFormat="0" applyFill="0" applyBorder="0" applyAlignment="0" applyProtection="0"/>
    <xf numFmtId="0" fontId="49" fillId="0" borderId="7" applyNumberFormat="0" applyFill="0" applyAlignment="0" applyProtection="0"/>
    <xf numFmtId="0" fontId="50" fillId="0" borderId="8" applyNumberFormat="0" applyFill="0" applyAlignment="0" applyProtection="0"/>
    <xf numFmtId="0" fontId="51" fillId="0" borderId="9" applyNumberFormat="0" applyFill="0" applyAlignment="0" applyProtection="0"/>
    <xf numFmtId="0" fontId="51" fillId="0" borderId="0" applyNumberFormat="0" applyFill="0" applyBorder="0" applyAlignment="0" applyProtection="0"/>
    <xf numFmtId="166" fontId="10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58" fillId="20" borderId="12" applyNumberFormat="0" applyAlignment="0" applyProtection="0"/>
    <xf numFmtId="198" fontId="25" fillId="0" borderId="0" applyFont="0" applyFill="0" applyBorder="0" applyAlignment="0" applyProtection="0"/>
    <xf numFmtId="199" fontId="22" fillId="0" borderId="0" applyFont="0" applyFill="0" applyBorder="0" applyAlignment="0" applyProtection="0"/>
    <xf numFmtId="199" fontId="18" fillId="0" borderId="0" applyFont="0" applyFill="0" applyBorder="0" applyAlignment="0" applyProtection="0"/>
    <xf numFmtId="200" fontId="25" fillId="0" borderId="0" applyFont="0" applyFill="0" applyBorder="0" applyAlignment="0" applyProtection="0"/>
    <xf numFmtId="0" fontId="45" fillId="21" borderId="3" applyNumberFormat="0" applyAlignment="0" applyProtection="0"/>
    <xf numFmtId="0" fontId="43" fillId="3" borderId="0" applyNumberFormat="0" applyBorder="0" applyAlignment="0" applyProtection="0"/>
    <xf numFmtId="201" fontId="25" fillId="0" borderId="0" applyFont="0" applyFill="0" applyBorder="0" applyAlignment="0" applyProtection="0"/>
    <xf numFmtId="0" fontId="54" fillId="23" borderId="0" applyNumberFormat="0" applyBorder="0" applyAlignment="0" applyProtection="0"/>
    <xf numFmtId="0" fontId="18" fillId="0" borderId="0"/>
    <xf numFmtId="0" fontId="4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9" fontId="10" fillId="0" borderId="0" applyFont="0" applyFill="0" applyBorder="0" applyAlignment="0" applyProtection="0"/>
    <xf numFmtId="9" fontId="18" fillId="0" borderId="0" applyFont="0" applyFill="0" applyBorder="0" applyAlignment="0" applyProtection="0"/>
    <xf numFmtId="202" fontId="25" fillId="0" borderId="0" applyFont="0" applyFill="0" applyBorder="0" applyAlignment="0" applyProtection="0"/>
    <xf numFmtId="203" fontId="25" fillId="0" borderId="0" applyFont="0" applyFill="0" applyBorder="0" applyAlignment="0" applyProtection="0"/>
    <xf numFmtId="0" fontId="40" fillId="0" borderId="0"/>
    <xf numFmtId="204" fontId="22" fillId="0" borderId="0" applyFont="0" applyFill="0" applyBorder="0" applyAlignment="0" applyProtection="0"/>
    <xf numFmtId="204" fontId="18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18" fillId="0" borderId="0" applyFont="0" applyFill="0" applyBorder="0" applyAlignment="0" applyProtection="0"/>
    <xf numFmtId="206" fontId="26" fillId="0" borderId="14" applyNumberFormat="0" applyFont="0" applyBorder="0" applyAlignment="0" applyProtection="0">
      <alignment horizontal="center" vertical="center"/>
    </xf>
    <xf numFmtId="0" fontId="27" fillId="0" borderId="15" applyNumberFormat="0" applyFill="0" applyAlignment="0" applyProtection="0"/>
    <xf numFmtId="0" fontId="28" fillId="0" borderId="0"/>
    <xf numFmtId="187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90" fontId="10" fillId="0" borderId="0" applyFont="0" applyFill="0" applyBorder="0" applyAlignment="0" applyProtection="0"/>
    <xf numFmtId="0" fontId="9" fillId="0" borderId="0"/>
    <xf numFmtId="0" fontId="10" fillId="0" borderId="0"/>
    <xf numFmtId="0" fontId="103" fillId="0" borderId="0"/>
    <xf numFmtId="0" fontId="9" fillId="0" borderId="0"/>
    <xf numFmtId="0" fontId="9" fillId="0" borderId="0"/>
    <xf numFmtId="0" fontId="103" fillId="0" borderId="0"/>
    <xf numFmtId="0" fontId="9" fillId="0" borderId="0"/>
    <xf numFmtId="0" fontId="9" fillId="0" borderId="0"/>
    <xf numFmtId="0" fontId="9" fillId="0" borderId="0"/>
    <xf numFmtId="0" fontId="104" fillId="0" borderId="0"/>
    <xf numFmtId="0" fontId="104" fillId="0" borderId="0"/>
    <xf numFmtId="0" fontId="103" fillId="0" borderId="0"/>
    <xf numFmtId="166" fontId="103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104" fillId="0" borderId="0"/>
    <xf numFmtId="0" fontId="104" fillId="0" borderId="0"/>
    <xf numFmtId="0" fontId="106" fillId="0" borderId="0" applyNumberFormat="0" applyFill="0" applyBorder="0" applyAlignment="0" applyProtection="0"/>
    <xf numFmtId="9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0" fontId="9" fillId="0" borderId="0"/>
    <xf numFmtId="0" fontId="107" fillId="0" borderId="0" applyNumberFormat="0" applyFill="0" applyBorder="0" applyAlignment="0" applyProtection="0"/>
    <xf numFmtId="0" fontId="108" fillId="0" borderId="193" applyNumberFormat="0" applyFill="0" applyAlignment="0" applyProtection="0"/>
    <xf numFmtId="0" fontId="10" fillId="0" borderId="0"/>
    <xf numFmtId="0" fontId="40" fillId="0" borderId="0"/>
    <xf numFmtId="0" fontId="10" fillId="0" borderId="0"/>
    <xf numFmtId="222" fontId="109" fillId="0" borderId="0" applyFill="0" applyBorder="0" applyAlignment="0" applyProtection="0"/>
    <xf numFmtId="9" fontId="109" fillId="0" borderId="0" applyFill="0" applyBorder="0" applyAlignment="0" applyProtection="0"/>
    <xf numFmtId="0" fontId="109" fillId="0" borderId="0" applyNumberFormat="0" applyBorder="0" applyProtection="0"/>
    <xf numFmtId="0" fontId="110" fillId="0" borderId="0"/>
    <xf numFmtId="0" fontId="10" fillId="0" borderId="0"/>
    <xf numFmtId="190" fontId="10" fillId="0" borderId="0" applyFont="0" applyFill="0" applyBorder="0" applyAlignment="0" applyProtection="0"/>
    <xf numFmtId="0" fontId="8" fillId="0" borderId="0"/>
    <xf numFmtId="0" fontId="8" fillId="0" borderId="0"/>
    <xf numFmtId="0" fontId="103" fillId="0" borderId="0"/>
    <xf numFmtId="0" fontId="103" fillId="0" borderId="0"/>
    <xf numFmtId="0" fontId="8" fillId="0" borderId="0"/>
    <xf numFmtId="0" fontId="8" fillId="0" borderId="0"/>
    <xf numFmtId="0" fontId="8" fillId="0" borderId="0"/>
    <xf numFmtId="0" fontId="104" fillId="0" borderId="0"/>
    <xf numFmtId="0" fontId="104" fillId="0" borderId="0"/>
    <xf numFmtId="166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1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134" fillId="0" borderId="0"/>
    <xf numFmtId="0" fontId="135" fillId="0" borderId="0" applyNumberFormat="0" applyFill="0" applyBorder="0" applyAlignment="0" applyProtection="0"/>
    <xf numFmtId="9" fontId="1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0" fillId="0" borderId="0"/>
    <xf numFmtId="0" fontId="10" fillId="0" borderId="0"/>
    <xf numFmtId="0" fontId="136" fillId="0" borderId="0"/>
    <xf numFmtId="0" fontId="137" fillId="0" borderId="0"/>
    <xf numFmtId="0" fontId="11" fillId="0" borderId="0"/>
    <xf numFmtId="0" fontId="109" fillId="0" borderId="0" applyNumberFormat="0" applyBorder="0" applyProtection="0"/>
    <xf numFmtId="223" fontId="41" fillId="0" borderId="0" applyFont="0" applyFill="0" applyBorder="0" applyAlignment="0" applyProtection="0"/>
    <xf numFmtId="165" fontId="10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138" fillId="0" borderId="0"/>
    <xf numFmtId="9" fontId="138" fillId="0" borderId="0" applyFont="0" applyFill="0" applyBorder="0" applyAlignment="0" applyProtection="0"/>
    <xf numFmtId="0" fontId="10" fillId="0" borderId="0"/>
    <xf numFmtId="0" fontId="4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140" fillId="59" borderId="336" applyNumberFormat="0" applyFont="0" applyProtection="0">
      <alignment vertical="center"/>
    </xf>
    <xf numFmtId="0" fontId="4" fillId="0" borderId="0"/>
    <xf numFmtId="0" fontId="4" fillId="0" borderId="0"/>
    <xf numFmtId="0" fontId="3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3" fillId="0" borderId="0" applyFont="0" applyFill="0" applyBorder="0" applyAlignment="0" applyProtection="0"/>
    <xf numFmtId="0" fontId="4" fillId="0" borderId="0"/>
    <xf numFmtId="166" fontId="3" fillId="0" borderId="0" applyFont="0" applyFill="0" applyBorder="0" applyAlignment="0" applyProtection="0"/>
    <xf numFmtId="0" fontId="4" fillId="0" borderId="0"/>
    <xf numFmtId="9" fontId="3" fillId="0" borderId="0" applyFont="0" applyFill="0" applyBorder="0" applyAlignment="0" applyProtection="0"/>
    <xf numFmtId="0" fontId="10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2" fillId="0" borderId="0"/>
    <xf numFmtId="0" fontId="1" fillId="0" borderId="0"/>
    <xf numFmtId="0" fontId="1" fillId="0" borderId="0"/>
    <xf numFmtId="0" fontId="2" fillId="0" borderId="0"/>
    <xf numFmtId="0" fontId="2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2327">
    <xf numFmtId="0" fontId="0" fillId="0" borderId="0" xfId="0"/>
    <xf numFmtId="0" fontId="0" fillId="0" borderId="0" xfId="0" applyAlignment="1">
      <alignment horizontal="center"/>
    </xf>
    <xf numFmtId="0" fontId="12" fillId="0" borderId="0" xfId="0" applyFont="1" applyAlignment="1">
      <alignment horizontal="center" vertical="center" wrapText="1"/>
    </xf>
    <xf numFmtId="9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0" fontId="10" fillId="0" borderId="0" xfId="0" applyFont="1" applyAlignment="1" applyProtection="1">
      <alignment vertical="center"/>
      <protection hidden="1"/>
    </xf>
    <xf numFmtId="169" fontId="11" fillId="0" borderId="0" xfId="0" applyNumberFormat="1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0" borderId="0" xfId="0" applyFont="1" applyAlignment="1" applyProtection="1">
      <alignment horizontal="left" vertical="center"/>
      <protection locked="0" hidden="1"/>
    </xf>
    <xf numFmtId="0" fontId="11" fillId="0" borderId="0" xfId="0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14" fontId="16" fillId="0" borderId="16" xfId="0" applyNumberFormat="1" applyFont="1" applyBorder="1" applyAlignment="1" applyProtection="1">
      <alignment horizontal="center" vertical="center"/>
      <protection hidden="1"/>
    </xf>
    <xf numFmtId="14" fontId="16" fillId="0" borderId="17" xfId="0" applyNumberFormat="1" applyFont="1" applyBorder="1" applyAlignment="1" applyProtection="1">
      <alignment horizontal="center" vertical="center"/>
      <protection hidden="1"/>
    </xf>
    <xf numFmtId="0" fontId="11" fillId="0" borderId="18" xfId="0" applyFont="1" applyBorder="1" applyAlignment="1" applyProtection="1">
      <alignment horizontal="left" vertical="center"/>
      <protection hidden="1"/>
    </xf>
    <xf numFmtId="0" fontId="11" fillId="0" borderId="18" xfId="0" applyFont="1" applyBorder="1" applyAlignment="1" applyProtection="1">
      <alignment horizontal="center" vertical="center"/>
      <protection hidden="1"/>
    </xf>
    <xf numFmtId="20" fontId="11" fillId="0" borderId="18" xfId="0" quotePrefix="1" applyNumberFormat="1" applyFont="1" applyBorder="1" applyAlignment="1" applyProtection="1">
      <alignment horizontal="center" vertical="center"/>
      <protection hidden="1"/>
    </xf>
    <xf numFmtId="20" fontId="11" fillId="0" borderId="0" xfId="0" quotePrefix="1" applyNumberFormat="1" applyFont="1" applyAlignment="1" applyProtection="1">
      <alignment horizontal="center" vertical="center"/>
      <protection hidden="1"/>
    </xf>
    <xf numFmtId="0" fontId="12" fillId="0" borderId="19" xfId="0" applyFont="1" applyBorder="1" applyAlignment="1" applyProtection="1">
      <alignment horizontal="center" vertical="center"/>
      <protection hidden="1"/>
    </xf>
    <xf numFmtId="169" fontId="11" fillId="0" borderId="20" xfId="0" applyNumberFormat="1" applyFont="1" applyBorder="1" applyAlignment="1" applyProtection="1">
      <alignment horizontal="center" vertical="center"/>
      <protection hidden="1"/>
    </xf>
    <xf numFmtId="169" fontId="11" fillId="0" borderId="21" xfId="0" applyNumberFormat="1" applyFont="1" applyBorder="1" applyAlignment="1" applyProtection="1">
      <alignment horizontal="center" vertical="center"/>
      <protection hidden="1"/>
    </xf>
    <xf numFmtId="0" fontId="12" fillId="0" borderId="22" xfId="0" applyFont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1" fillId="0" borderId="23" xfId="0" applyFont="1" applyBorder="1" applyAlignment="1" applyProtection="1">
      <alignment horizontal="center" vertical="center"/>
      <protection hidden="1"/>
    </xf>
    <xf numFmtId="1" fontId="11" fillId="0" borderId="23" xfId="0" applyNumberFormat="1" applyFont="1" applyBorder="1" applyAlignment="1" applyProtection="1">
      <alignment horizontal="center" vertical="center"/>
      <protection hidden="1"/>
    </xf>
    <xf numFmtId="0" fontId="11" fillId="0" borderId="24" xfId="0" applyFont="1" applyBorder="1" applyAlignment="1" applyProtection="1">
      <alignment horizontal="center" vertical="center"/>
      <protection hidden="1"/>
    </xf>
    <xf numFmtId="0" fontId="13" fillId="0" borderId="25" xfId="0" applyFont="1" applyBorder="1" applyAlignment="1" applyProtection="1">
      <alignment horizontal="left" vertical="center"/>
      <protection locked="0" hidden="1"/>
    </xf>
    <xf numFmtId="169" fontId="12" fillId="0" borderId="23" xfId="0" applyNumberFormat="1" applyFont="1" applyBorder="1" applyAlignment="1" applyProtection="1">
      <alignment horizontal="center" vertical="center"/>
      <protection hidden="1"/>
    </xf>
    <xf numFmtId="0" fontId="13" fillId="0" borderId="23" xfId="0" applyFont="1" applyBorder="1" applyAlignment="1" applyProtection="1">
      <alignment horizontal="center" vertical="center"/>
      <protection locked="0" hidden="1"/>
    </xf>
    <xf numFmtId="168" fontId="11" fillId="0" borderId="23" xfId="123" applyNumberFormat="1" applyFont="1" applyBorder="1" applyAlignment="1" applyProtection="1">
      <alignment horizontal="center" vertical="center"/>
      <protection hidden="1"/>
    </xf>
    <xf numFmtId="0" fontId="13" fillId="0" borderId="26" xfId="0" applyFont="1" applyBorder="1" applyAlignment="1" applyProtection="1">
      <alignment horizontal="left" vertical="center"/>
      <protection locked="0" hidden="1"/>
    </xf>
    <xf numFmtId="169" fontId="12" fillId="0" borderId="24" xfId="0" applyNumberFormat="1" applyFont="1" applyBorder="1" applyAlignment="1" applyProtection="1">
      <alignment horizontal="center" vertical="center"/>
      <protection hidden="1"/>
    </xf>
    <xf numFmtId="0" fontId="13" fillId="0" borderId="24" xfId="0" applyFont="1" applyBorder="1" applyAlignment="1" applyProtection="1">
      <alignment horizontal="center" vertical="center"/>
      <protection locked="0" hidden="1"/>
    </xf>
    <xf numFmtId="168" fontId="11" fillId="0" borderId="24" xfId="123" applyNumberFormat="1" applyFont="1" applyBorder="1" applyAlignment="1" applyProtection="1">
      <alignment horizontal="center" vertical="center"/>
      <protection hidden="1"/>
    </xf>
    <xf numFmtId="0" fontId="10" fillId="0" borderId="27" xfId="0" applyFont="1" applyBorder="1" applyAlignment="1" applyProtection="1">
      <alignment horizontal="left" vertical="center"/>
      <protection hidden="1"/>
    </xf>
    <xf numFmtId="0" fontId="15" fillId="22" borderId="28" xfId="0" applyFont="1" applyFill="1" applyBorder="1" applyAlignment="1" applyProtection="1">
      <alignment horizontal="center" vertical="center"/>
      <protection hidden="1"/>
    </xf>
    <xf numFmtId="0" fontId="12" fillId="22" borderId="31" xfId="0" applyFont="1" applyFill="1" applyBorder="1" applyAlignment="1" applyProtection="1">
      <alignment horizontal="center" vertical="center"/>
      <protection hidden="1"/>
    </xf>
    <xf numFmtId="0" fontId="12" fillId="22" borderId="32" xfId="0" applyFont="1" applyFill="1" applyBorder="1" applyAlignment="1" applyProtection="1">
      <alignment horizontal="center" vertical="center"/>
      <protection hidden="1"/>
    </xf>
    <xf numFmtId="0" fontId="12" fillId="22" borderId="33" xfId="0" applyFont="1" applyFill="1" applyBorder="1" applyAlignment="1" applyProtection="1">
      <alignment horizontal="centerContinuous" vertical="center"/>
      <protection hidden="1"/>
    </xf>
    <xf numFmtId="0" fontId="12" fillId="22" borderId="34" xfId="0" applyFont="1" applyFill="1" applyBorder="1" applyAlignment="1" applyProtection="1">
      <alignment horizontal="centerContinuous" vertical="center"/>
      <protection hidden="1"/>
    </xf>
    <xf numFmtId="0" fontId="12" fillId="22" borderId="35" xfId="0" applyFont="1" applyFill="1" applyBorder="1" applyAlignment="1" applyProtection="1">
      <alignment horizontal="centerContinuous" vertical="center"/>
      <protection hidden="1"/>
    </xf>
    <xf numFmtId="0" fontId="13" fillId="22" borderId="36" xfId="0" applyFont="1" applyFill="1" applyBorder="1" applyAlignment="1" applyProtection="1">
      <alignment horizontal="center" vertical="center"/>
      <protection hidden="1"/>
    </xf>
    <xf numFmtId="0" fontId="10" fillId="22" borderId="38" xfId="0" applyFont="1" applyFill="1" applyBorder="1" applyAlignment="1" applyProtection="1">
      <alignment horizontal="center" vertical="center"/>
      <protection hidden="1"/>
    </xf>
    <xf numFmtId="0" fontId="10" fillId="22" borderId="38" xfId="0" applyFont="1" applyFill="1" applyBorder="1" applyAlignment="1" applyProtection="1">
      <alignment vertical="center"/>
      <protection hidden="1"/>
    </xf>
    <xf numFmtId="0" fontId="12" fillId="22" borderId="39" xfId="0" applyFont="1" applyFill="1" applyBorder="1" applyAlignment="1" applyProtection="1">
      <alignment horizontal="center" vertical="center"/>
      <protection hidden="1"/>
    </xf>
    <xf numFmtId="0" fontId="12" fillId="22" borderId="40" xfId="0" applyFont="1" applyFill="1" applyBorder="1" applyAlignment="1" applyProtection="1">
      <alignment horizontal="center" vertical="center"/>
      <protection hidden="1"/>
    </xf>
    <xf numFmtId="169" fontId="12" fillId="22" borderId="19" xfId="0" applyNumberFormat="1" applyFont="1" applyFill="1" applyBorder="1" applyAlignment="1" applyProtection="1">
      <alignment horizontal="center" vertical="center"/>
      <protection hidden="1"/>
    </xf>
    <xf numFmtId="169" fontId="12" fillId="22" borderId="41" xfId="0" applyNumberFormat="1" applyFont="1" applyFill="1" applyBorder="1" applyAlignment="1" applyProtection="1">
      <alignment horizontal="center" vertical="center"/>
      <protection hidden="1"/>
    </xf>
    <xf numFmtId="0" fontId="12" fillId="22" borderId="20" xfId="0" applyFont="1" applyFill="1" applyBorder="1" applyAlignment="1" applyProtection="1">
      <alignment horizontal="center" vertical="center"/>
      <protection hidden="1"/>
    </xf>
    <xf numFmtId="0" fontId="10" fillId="0" borderId="42" xfId="0" applyFont="1" applyBorder="1" applyAlignment="1" applyProtection="1">
      <alignment vertical="center"/>
      <protection hidden="1"/>
    </xf>
    <xf numFmtId="0" fontId="11" fillId="0" borderId="43" xfId="0" applyFont="1" applyBorder="1" applyAlignment="1" applyProtection="1">
      <alignment horizontal="center" vertical="center"/>
      <protection hidden="1"/>
    </xf>
    <xf numFmtId="9" fontId="11" fillId="0" borderId="43" xfId="123" applyFont="1" applyBorder="1" applyAlignment="1" applyProtection="1">
      <alignment horizontal="center" vertical="center"/>
      <protection hidden="1"/>
    </xf>
    <xf numFmtId="0" fontId="11" fillId="0" borderId="43" xfId="0" applyFont="1" applyBorder="1" applyAlignment="1" applyProtection="1">
      <alignment vertical="center"/>
      <protection hidden="1"/>
    </xf>
    <xf numFmtId="0" fontId="10" fillId="0" borderId="43" xfId="0" applyFont="1" applyBorder="1" applyAlignment="1" applyProtection="1">
      <alignment vertical="center"/>
      <protection hidden="1"/>
    </xf>
    <xf numFmtId="0" fontId="10" fillId="0" borderId="25" xfId="0" applyFont="1" applyBorder="1" applyAlignment="1" applyProtection="1">
      <alignment vertical="center"/>
      <protection hidden="1"/>
    </xf>
    <xf numFmtId="9" fontId="11" fillId="0" borderId="23" xfId="123" applyFont="1" applyBorder="1" applyAlignment="1" applyProtection="1">
      <alignment horizontal="center" vertical="center"/>
      <protection hidden="1"/>
    </xf>
    <xf numFmtId="0" fontId="11" fillId="0" borderId="23" xfId="0" applyFont="1" applyBorder="1" applyAlignment="1" applyProtection="1">
      <alignment vertical="center"/>
      <protection hidden="1"/>
    </xf>
    <xf numFmtId="0" fontId="10" fillId="0" borderId="23" xfId="0" applyFont="1" applyBorder="1" applyAlignment="1" applyProtection="1">
      <alignment vertical="center"/>
      <protection hidden="1"/>
    </xf>
    <xf numFmtId="0" fontId="10" fillId="0" borderId="26" xfId="0" applyFont="1" applyBorder="1" applyAlignment="1" applyProtection="1">
      <alignment vertical="center"/>
      <protection hidden="1"/>
    </xf>
    <xf numFmtId="9" fontId="11" fillId="0" borderId="24" xfId="123" applyFont="1" applyBorder="1" applyAlignment="1" applyProtection="1">
      <alignment horizontal="center" vertical="center"/>
      <protection hidden="1"/>
    </xf>
    <xf numFmtId="0" fontId="11" fillId="0" borderId="24" xfId="0" applyFont="1" applyBorder="1" applyAlignment="1" applyProtection="1">
      <alignment vertical="center"/>
      <protection hidden="1"/>
    </xf>
    <xf numFmtId="0" fontId="10" fillId="0" borderId="24" xfId="0" applyFont="1" applyBorder="1" applyAlignment="1" applyProtection="1">
      <alignment vertical="center"/>
      <protection hidden="1"/>
    </xf>
    <xf numFmtId="190" fontId="11" fillId="0" borderId="23" xfId="77" applyFont="1" applyBorder="1" applyAlignment="1" applyProtection="1">
      <alignment horizontal="center" vertical="center"/>
      <protection hidden="1"/>
    </xf>
    <xf numFmtId="0" fontId="0" fillId="0" borderId="0" xfId="0" applyAlignment="1">
      <alignment vertical="center"/>
    </xf>
    <xf numFmtId="171" fontId="11" fillId="0" borderId="23" xfId="99" applyFont="1" applyBorder="1" applyAlignment="1" applyProtection="1">
      <alignment horizontal="right" vertical="center"/>
      <protection hidden="1"/>
    </xf>
    <xf numFmtId="0" fontId="36" fillId="27" borderId="34" xfId="0" applyFont="1" applyFill="1" applyBorder="1" applyAlignment="1" applyProtection="1">
      <alignment horizontal="centerContinuous" vertical="center"/>
      <protection hidden="1"/>
    </xf>
    <xf numFmtId="169" fontId="36" fillId="27" borderId="44" xfId="0" applyNumberFormat="1" applyFont="1" applyFill="1" applyBorder="1" applyAlignment="1" applyProtection="1">
      <alignment horizontal="center" vertical="center"/>
      <protection hidden="1"/>
    </xf>
    <xf numFmtId="0" fontId="12" fillId="22" borderId="44" xfId="0" applyFont="1" applyFill="1" applyBorder="1" applyAlignment="1" applyProtection="1">
      <alignment horizontal="right" vertical="center"/>
      <protection hidden="1"/>
    </xf>
    <xf numFmtId="202" fontId="12" fillId="22" borderId="45" xfId="125" applyFont="1" applyFill="1" applyBorder="1" applyAlignment="1" applyProtection="1">
      <alignment horizontal="center" vertical="center"/>
      <protection hidden="1"/>
    </xf>
    <xf numFmtId="202" fontId="36" fillId="27" borderId="46" xfId="125" applyFont="1" applyFill="1" applyBorder="1" applyAlignment="1" applyProtection="1">
      <alignment horizontal="center" vertical="center"/>
      <protection hidden="1"/>
    </xf>
    <xf numFmtId="202" fontId="38" fillId="22" borderId="47" xfId="125" applyFont="1" applyFill="1" applyBorder="1" applyAlignment="1" applyProtection="1">
      <alignment horizontal="center" vertical="center"/>
      <protection hidden="1"/>
    </xf>
    <xf numFmtId="202" fontId="38" fillId="22" borderId="45" xfId="125" applyFont="1" applyFill="1" applyBorder="1" applyAlignment="1" applyProtection="1">
      <alignment horizontal="center" vertical="center"/>
      <protection hidden="1"/>
    </xf>
    <xf numFmtId="0" fontId="39" fillId="22" borderId="25" xfId="0" applyFont="1" applyFill="1" applyBorder="1" applyAlignment="1" applyProtection="1">
      <alignment vertical="center"/>
      <protection hidden="1"/>
    </xf>
    <xf numFmtId="0" fontId="39" fillId="22" borderId="23" xfId="0" applyFont="1" applyFill="1" applyBorder="1" applyAlignment="1" applyProtection="1">
      <alignment horizontal="center" vertical="center"/>
      <protection hidden="1"/>
    </xf>
    <xf numFmtId="9" fontId="39" fillId="22" borderId="23" xfId="123" applyFont="1" applyFill="1" applyBorder="1" applyAlignment="1" applyProtection="1">
      <alignment horizontal="center" vertical="center"/>
      <protection hidden="1"/>
    </xf>
    <xf numFmtId="0" fontId="39" fillId="22" borderId="23" xfId="0" applyFont="1" applyFill="1" applyBorder="1" applyAlignment="1" applyProtection="1">
      <alignment vertical="center"/>
      <protection hidden="1"/>
    </xf>
    <xf numFmtId="0" fontId="63" fillId="0" borderId="0" xfId="0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2" fillId="0" borderId="0" xfId="0" applyFont="1" applyAlignment="1">
      <alignment vertical="center"/>
    </xf>
    <xf numFmtId="187" fontId="13" fillId="22" borderId="48" xfId="73" applyFont="1" applyFill="1" applyBorder="1" applyAlignment="1" applyProtection="1">
      <alignment horizontal="center" vertical="center"/>
      <protection locked="0" hidden="1"/>
    </xf>
    <xf numFmtId="1" fontId="64" fillId="0" borderId="48" xfId="0" applyNumberFormat="1" applyFont="1" applyBorder="1" applyAlignment="1" applyProtection="1">
      <alignment horizontal="center" vertical="center"/>
      <protection hidden="1"/>
    </xf>
    <xf numFmtId="9" fontId="11" fillId="0" borderId="49" xfId="123" applyFont="1" applyBorder="1" applyAlignment="1" applyProtection="1">
      <alignment horizontal="center" vertical="center"/>
      <protection hidden="1"/>
    </xf>
    <xf numFmtId="0" fontId="65" fillId="0" borderId="0" xfId="0" applyFont="1" applyAlignment="1" applyProtection="1">
      <alignment horizontal="left" vertical="center"/>
      <protection locked="0" hidden="1"/>
    </xf>
    <xf numFmtId="187" fontId="13" fillId="0" borderId="23" xfId="73" applyFont="1" applyBorder="1" applyAlignment="1" applyProtection="1">
      <alignment horizontal="center" vertical="center"/>
      <protection locked="0" hidden="1"/>
    </xf>
    <xf numFmtId="0" fontId="62" fillId="0" borderId="0" xfId="0" applyFont="1" applyAlignment="1" applyProtection="1">
      <alignment vertical="center"/>
      <protection hidden="1"/>
    </xf>
    <xf numFmtId="9" fontId="11" fillId="0" borderId="50" xfId="123" applyFont="1" applyBorder="1" applyAlignment="1" applyProtection="1">
      <alignment horizontal="center" vertical="center"/>
      <protection hidden="1"/>
    </xf>
    <xf numFmtId="169" fontId="1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168" fontId="11" fillId="0" borderId="0" xfId="123" applyNumberFormat="1" applyFont="1" applyAlignment="1" applyProtection="1">
      <alignment horizontal="center" vertical="center"/>
      <protection hidden="1"/>
    </xf>
    <xf numFmtId="0" fontId="66" fillId="28" borderId="0" xfId="0" applyFont="1" applyFill="1" applyAlignment="1">
      <alignment horizontal="center" vertical="center"/>
    </xf>
    <xf numFmtId="9" fontId="35" fillId="22" borderId="0" xfId="123" applyFont="1" applyFill="1" applyAlignment="1">
      <alignment horizontal="center" vertical="center"/>
    </xf>
    <xf numFmtId="0" fontId="33" fillId="22" borderId="28" xfId="0" applyFont="1" applyFill="1" applyBorder="1" applyAlignment="1" applyProtection="1">
      <alignment horizontal="left" vertical="center"/>
      <protection hidden="1"/>
    </xf>
    <xf numFmtId="0" fontId="67" fillId="22" borderId="36" xfId="0" applyFont="1" applyFill="1" applyBorder="1" applyAlignment="1" applyProtection="1">
      <alignment horizontal="left" vertical="center"/>
      <protection hidden="1"/>
    </xf>
    <xf numFmtId="169" fontId="13" fillId="22" borderId="51" xfId="0" applyNumberFormat="1" applyFont="1" applyFill="1" applyBorder="1" applyAlignment="1" applyProtection="1">
      <alignment horizontal="center" vertical="center"/>
      <protection hidden="1"/>
    </xf>
    <xf numFmtId="169" fontId="68" fillId="22" borderId="52" xfId="0" applyNumberFormat="1" applyFont="1" applyFill="1" applyBorder="1" applyAlignment="1" applyProtection="1">
      <alignment horizontal="center" vertical="center"/>
      <protection hidden="1"/>
    </xf>
    <xf numFmtId="169" fontId="68" fillId="22" borderId="53" xfId="0" applyNumberFormat="1" applyFont="1" applyFill="1" applyBorder="1" applyAlignment="1" applyProtection="1">
      <alignment horizontal="center" vertical="center"/>
      <protection hidden="1"/>
    </xf>
    <xf numFmtId="169" fontId="36" fillId="28" borderId="44" xfId="0" applyNumberFormat="1" applyFont="1" applyFill="1" applyBorder="1" applyAlignment="1" applyProtection="1">
      <alignment horizontal="center" vertical="center"/>
      <protection hidden="1"/>
    </xf>
    <xf numFmtId="187" fontId="18" fillId="22" borderId="19" xfId="73" applyFont="1" applyFill="1" applyBorder="1" applyAlignment="1" applyProtection="1">
      <alignment horizontal="center" vertical="center"/>
      <protection hidden="1"/>
    </xf>
    <xf numFmtId="187" fontId="13" fillId="22" borderId="54" xfId="73" applyFont="1" applyFill="1" applyBorder="1" applyAlignment="1" applyProtection="1">
      <alignment horizontal="center" vertical="center"/>
      <protection hidden="1"/>
    </xf>
    <xf numFmtId="169" fontId="11" fillId="0" borderId="23" xfId="0" applyNumberFormat="1" applyFont="1" applyBorder="1" applyAlignment="1" applyProtection="1">
      <alignment horizontal="center" vertical="center"/>
      <protection hidden="1"/>
    </xf>
    <xf numFmtId="0" fontId="62" fillId="0" borderId="55" xfId="0" applyFont="1" applyBorder="1" applyAlignment="1">
      <alignment vertical="center"/>
    </xf>
    <xf numFmtId="0" fontId="11" fillId="0" borderId="32" xfId="0" applyFont="1" applyBorder="1" applyAlignment="1">
      <alignment vertical="center"/>
    </xf>
    <xf numFmtId="0" fontId="18" fillId="0" borderId="32" xfId="0" applyFont="1" applyBorder="1" applyAlignment="1">
      <alignment vertical="center"/>
    </xf>
    <xf numFmtId="0" fontId="62" fillId="0" borderId="56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62" fillId="0" borderId="57" xfId="0" applyFont="1" applyBorder="1" applyAlignment="1">
      <alignment vertical="center"/>
    </xf>
    <xf numFmtId="14" fontId="62" fillId="0" borderId="58" xfId="0" applyNumberFormat="1" applyFont="1" applyBorder="1" applyAlignment="1" applyProtection="1">
      <alignment horizontal="left" vertical="center"/>
      <protection hidden="1"/>
    </xf>
    <xf numFmtId="14" fontId="62" fillId="0" borderId="40" xfId="0" applyNumberFormat="1" applyFont="1" applyBorder="1" applyAlignment="1" applyProtection="1">
      <alignment horizontal="left" vertical="center"/>
      <protection hidden="1"/>
    </xf>
    <xf numFmtId="14" fontId="34" fillId="0" borderId="44" xfId="0" applyNumberFormat="1" applyFont="1" applyBorder="1" applyAlignment="1" applyProtection="1">
      <alignment horizontal="left" vertical="center"/>
      <protection hidden="1"/>
    </xf>
    <xf numFmtId="0" fontId="11" fillId="0" borderId="44" xfId="0" applyFont="1" applyBorder="1" applyAlignment="1" applyProtection="1">
      <alignment horizontal="left" vertical="center"/>
      <protection hidden="1"/>
    </xf>
    <xf numFmtId="0" fontId="11" fillId="0" borderId="44" xfId="0" applyFont="1" applyBorder="1" applyAlignment="1" applyProtection="1">
      <alignment horizontal="center" vertical="center"/>
      <protection hidden="1"/>
    </xf>
    <xf numFmtId="20" fontId="11" fillId="0" borderId="44" xfId="0" quotePrefix="1" applyNumberFormat="1" applyFont="1" applyBorder="1" applyAlignment="1" applyProtection="1">
      <alignment horizontal="center" vertical="center"/>
      <protection hidden="1"/>
    </xf>
    <xf numFmtId="20" fontId="18" fillId="0" borderId="44" xfId="0" quotePrefix="1" applyNumberFormat="1" applyFont="1" applyBorder="1" applyAlignment="1" applyProtection="1">
      <alignment horizontal="center" vertical="center"/>
      <protection hidden="1"/>
    </xf>
    <xf numFmtId="1" fontId="12" fillId="0" borderId="41" xfId="0" applyNumberFormat="1" applyFont="1" applyBorder="1" applyAlignment="1" applyProtection="1">
      <alignment horizontal="center" vertical="center"/>
      <protection locked="0" hidden="1"/>
    </xf>
    <xf numFmtId="14" fontId="62" fillId="0" borderId="0" xfId="0" applyNumberFormat="1" applyFont="1" applyAlignment="1" applyProtection="1">
      <alignment horizontal="left" vertical="center"/>
      <protection hidden="1"/>
    </xf>
    <xf numFmtId="1" fontId="35" fillId="0" borderId="0" xfId="0" applyNumberFormat="1" applyFont="1" applyAlignment="1" applyProtection="1">
      <alignment horizontal="center" vertical="center"/>
      <protection locked="0" hidden="1"/>
    </xf>
    <xf numFmtId="20" fontId="11" fillId="0" borderId="0" xfId="0" quotePrefix="1" applyNumberFormat="1" applyFont="1" applyAlignment="1" applyProtection="1">
      <alignment horizontal="right" vertical="center"/>
      <protection hidden="1"/>
    </xf>
    <xf numFmtId="0" fontId="12" fillId="0" borderId="26" xfId="0" applyFont="1" applyBorder="1" applyAlignment="1" applyProtection="1">
      <alignment horizontal="center" vertical="center"/>
      <protection hidden="1"/>
    </xf>
    <xf numFmtId="169" fontId="11" fillId="0" borderId="50" xfId="0" applyNumberFormat="1" applyFont="1" applyBorder="1" applyAlignment="1" applyProtection="1">
      <alignment horizontal="center" vertical="center"/>
      <protection hidden="1"/>
    </xf>
    <xf numFmtId="169" fontId="11" fillId="0" borderId="24" xfId="0" applyNumberFormat="1" applyFont="1" applyBorder="1" applyAlignment="1" applyProtection="1">
      <alignment horizontal="center" vertical="center"/>
      <protection hidden="1"/>
    </xf>
    <xf numFmtId="169" fontId="11" fillId="0" borderId="22" xfId="0" applyNumberFormat="1" applyFont="1" applyBorder="1" applyAlignment="1" applyProtection="1">
      <alignment horizontal="center" vertical="center"/>
      <protection hidden="1"/>
    </xf>
    <xf numFmtId="169" fontId="11" fillId="0" borderId="59" xfId="0" applyNumberFormat="1" applyFont="1" applyBorder="1" applyAlignment="1" applyProtection="1">
      <alignment horizontal="center" vertical="center"/>
      <protection hidden="1"/>
    </xf>
    <xf numFmtId="0" fontId="10" fillId="0" borderId="43" xfId="0" applyFont="1" applyBorder="1" applyAlignment="1" applyProtection="1">
      <alignment horizontal="centerContinuous" vertical="center"/>
      <protection hidden="1"/>
    </xf>
    <xf numFmtId="169" fontId="11" fillId="0" borderId="43" xfId="0" applyNumberFormat="1" applyFont="1" applyBorder="1" applyAlignment="1" applyProtection="1">
      <alignment horizontal="centerContinuous" vertical="center"/>
      <protection hidden="1"/>
    </xf>
    <xf numFmtId="0" fontId="35" fillId="22" borderId="26" xfId="0" applyFont="1" applyFill="1" applyBorder="1" applyAlignment="1" applyProtection="1">
      <alignment vertical="center"/>
      <protection hidden="1"/>
    </xf>
    <xf numFmtId="0" fontId="35" fillId="22" borderId="24" xfId="0" applyFont="1" applyFill="1" applyBorder="1" applyAlignment="1" applyProtection="1">
      <alignment horizontal="centerContinuous" vertical="center"/>
      <protection hidden="1"/>
    </xf>
    <xf numFmtId="169" fontId="35" fillId="22" borderId="24" xfId="0" applyNumberFormat="1" applyFont="1" applyFill="1" applyBorder="1" applyAlignment="1" applyProtection="1">
      <alignment horizontal="centerContinuous" vertical="center"/>
      <protection hidden="1"/>
    </xf>
    <xf numFmtId="171" fontId="35" fillId="22" borderId="50" xfId="99" applyFont="1" applyFill="1" applyBorder="1" applyAlignment="1" applyProtection="1">
      <alignment horizontal="right" vertical="center"/>
      <protection hidden="1"/>
    </xf>
    <xf numFmtId="0" fontId="12" fillId="22" borderId="42" xfId="0" applyFont="1" applyFill="1" applyBorder="1" applyAlignment="1" applyProtection="1">
      <alignment horizontal="left" vertical="center"/>
      <protection hidden="1"/>
    </xf>
    <xf numFmtId="0" fontId="10" fillId="0" borderId="60" xfId="0" applyFont="1" applyBorder="1" applyAlignment="1" applyProtection="1">
      <alignment horizontal="left" vertical="center"/>
      <protection hidden="1"/>
    </xf>
    <xf numFmtId="0" fontId="10" fillId="0" borderId="61" xfId="0" applyFont="1" applyBorder="1" applyAlignment="1" applyProtection="1">
      <alignment horizontal="left" vertical="center"/>
      <protection hidden="1"/>
    </xf>
    <xf numFmtId="0" fontId="33" fillId="0" borderId="62" xfId="0" applyFont="1" applyBorder="1" applyAlignment="1" applyProtection="1">
      <alignment horizontal="right" vertical="center"/>
      <protection hidden="1"/>
    </xf>
    <xf numFmtId="0" fontId="35" fillId="22" borderId="63" xfId="0" applyFont="1" applyFill="1" applyBorder="1" applyAlignment="1" applyProtection="1">
      <alignment horizontal="left" vertical="center"/>
      <protection hidden="1"/>
    </xf>
    <xf numFmtId="168" fontId="22" fillId="0" borderId="0" xfId="123" applyNumberFormat="1" applyFont="1" applyAlignment="1">
      <alignment vertical="center"/>
    </xf>
    <xf numFmtId="9" fontId="33" fillId="0" borderId="23" xfId="123" applyFont="1" applyBorder="1" applyAlignment="1">
      <alignment horizontal="center" vertical="center"/>
    </xf>
    <xf numFmtId="9" fontId="22" fillId="22" borderId="0" xfId="123" applyFont="1" applyFill="1" applyAlignment="1">
      <alignment horizontal="center" vertical="center"/>
    </xf>
    <xf numFmtId="0" fontId="72" fillId="0" borderId="0" xfId="0" applyFont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9" fontId="33" fillId="0" borderId="0" xfId="0" applyNumberFormat="1" applyFont="1" applyAlignment="1">
      <alignment horizontal="center"/>
    </xf>
    <xf numFmtId="9" fontId="22" fillId="0" borderId="0" xfId="123" applyFont="1"/>
    <xf numFmtId="3" fontId="0" fillId="0" borderId="0" xfId="0" applyNumberFormat="1" applyAlignment="1">
      <alignment horizontal="center"/>
    </xf>
    <xf numFmtId="0" fontId="72" fillId="0" borderId="0" xfId="0" applyFont="1" applyAlignment="1">
      <alignment horizontal="right"/>
    </xf>
    <xf numFmtId="9" fontId="0" fillId="0" borderId="0" xfId="0" applyNumberFormat="1"/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0" fontId="0" fillId="22" borderId="0" xfId="0" applyFill="1"/>
    <xf numFmtId="0" fontId="62" fillId="0" borderId="0" xfId="0" applyFont="1" applyAlignment="1">
      <alignment horizontal="center" vertical="center"/>
    </xf>
    <xf numFmtId="0" fontId="73" fillId="0" borderId="5" xfId="0" applyFont="1" applyBorder="1" applyAlignment="1">
      <alignment vertical="center"/>
    </xf>
    <xf numFmtId="0" fontId="73" fillId="0" borderId="66" xfId="0" applyFont="1" applyBorder="1" applyAlignment="1">
      <alignment horizontal="right" vertical="center"/>
    </xf>
    <xf numFmtId="1" fontId="62" fillId="0" borderId="23" xfId="0" applyNumberFormat="1" applyFont="1" applyBorder="1" applyAlignment="1">
      <alignment horizontal="center" vertical="center"/>
    </xf>
    <xf numFmtId="0" fontId="73" fillId="0" borderId="67" xfId="0" applyFont="1" applyBorder="1" applyAlignment="1">
      <alignment horizontal="right" vertical="center"/>
    </xf>
    <xf numFmtId="0" fontId="73" fillId="0" borderId="0" xfId="0" applyFont="1" applyAlignment="1">
      <alignment vertical="center"/>
    </xf>
    <xf numFmtId="0" fontId="75" fillId="0" borderId="67" xfId="0" applyFont="1" applyBorder="1" applyAlignment="1">
      <alignment horizontal="right" vertical="center"/>
    </xf>
    <xf numFmtId="0" fontId="73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72" fillId="0" borderId="0" xfId="0" applyFont="1" applyAlignment="1">
      <alignment vertical="center"/>
    </xf>
    <xf numFmtId="1" fontId="0" fillId="0" borderId="0" xfId="0" applyNumberFormat="1" applyAlignment="1">
      <alignment vertical="center"/>
    </xf>
    <xf numFmtId="0" fontId="33" fillId="29" borderId="0" xfId="0" applyFont="1" applyFill="1" applyAlignment="1" applyProtection="1">
      <alignment horizontal="center" vertical="center"/>
      <protection hidden="1"/>
    </xf>
    <xf numFmtId="0" fontId="15" fillId="22" borderId="55" xfId="0" applyFont="1" applyFill="1" applyBorder="1" applyAlignment="1" applyProtection="1">
      <alignment horizontal="center" vertical="center"/>
      <protection hidden="1"/>
    </xf>
    <xf numFmtId="0" fontId="13" fillId="22" borderId="58" xfId="0" applyFont="1" applyFill="1" applyBorder="1" applyAlignment="1" applyProtection="1">
      <alignment horizontal="center" vertical="center"/>
      <protection hidden="1"/>
    </xf>
    <xf numFmtId="14" fontId="16" fillId="0" borderId="56" xfId="0" applyNumberFormat="1" applyFont="1" applyBorder="1" applyAlignment="1" applyProtection="1">
      <alignment horizontal="center" vertical="center"/>
      <protection hidden="1"/>
    </xf>
    <xf numFmtId="14" fontId="16" fillId="0" borderId="18" xfId="0" applyNumberFormat="1" applyFont="1" applyBorder="1" applyAlignment="1" applyProtection="1">
      <alignment horizontal="center" vertical="center"/>
      <protection hidden="1"/>
    </xf>
    <xf numFmtId="0" fontId="33" fillId="0" borderId="0" xfId="0" applyFont="1" applyAlignment="1">
      <alignment vertical="center"/>
    </xf>
    <xf numFmtId="202" fontId="77" fillId="22" borderId="46" xfId="125" applyFont="1" applyFill="1" applyBorder="1" applyAlignment="1" applyProtection="1">
      <alignment horizontal="center" vertical="center"/>
      <protection hidden="1"/>
    </xf>
    <xf numFmtId="202" fontId="77" fillId="22" borderId="47" xfId="125" applyFont="1" applyFill="1" applyBorder="1" applyAlignment="1" applyProtection="1">
      <alignment horizontal="center" vertical="center"/>
      <protection hidden="1"/>
    </xf>
    <xf numFmtId="0" fontId="78" fillId="30" borderId="0" xfId="0" applyFont="1" applyFill="1"/>
    <xf numFmtId="9" fontId="66" fillId="30" borderId="0" xfId="123" applyFont="1" applyFill="1" applyAlignment="1">
      <alignment horizontal="center" vertical="center"/>
    </xf>
    <xf numFmtId="9" fontId="66" fillId="30" borderId="0" xfId="123" applyFont="1" applyFill="1" applyAlignment="1">
      <alignment horizontal="center"/>
    </xf>
    <xf numFmtId="9" fontId="0" fillId="31" borderId="0" xfId="0" applyNumberFormat="1" applyFill="1" applyAlignment="1">
      <alignment horizontal="center"/>
    </xf>
    <xf numFmtId="171" fontId="33" fillId="0" borderId="0" xfId="0" applyNumberFormat="1" applyFont="1" applyAlignment="1" applyProtection="1">
      <alignment horizontal="right" vertical="center"/>
      <protection hidden="1"/>
    </xf>
    <xf numFmtId="180" fontId="65" fillId="0" borderId="0" xfId="40" applyFont="1" applyBorder="1" applyAlignment="1" applyProtection="1">
      <alignment horizontal="left" vertical="center"/>
      <protection locked="0" hidden="1"/>
    </xf>
    <xf numFmtId="0" fontId="12" fillId="0" borderId="42" xfId="0" applyFont="1" applyBorder="1" applyAlignment="1" applyProtection="1">
      <alignment horizontal="left" vertical="center"/>
      <protection hidden="1"/>
    </xf>
    <xf numFmtId="9" fontId="11" fillId="0" borderId="68" xfId="123" applyFont="1" applyBorder="1" applyAlignment="1" applyProtection="1">
      <alignment horizontal="center" vertical="center"/>
      <protection hidden="1"/>
    </xf>
    <xf numFmtId="0" fontId="10" fillId="0" borderId="25" xfId="0" applyFont="1" applyBorder="1" applyAlignment="1" applyProtection="1">
      <alignment horizontal="left" vertical="center"/>
      <protection hidden="1"/>
    </xf>
    <xf numFmtId="168" fontId="35" fillId="0" borderId="49" xfId="0" applyNumberFormat="1" applyFont="1" applyBorder="1" applyAlignment="1" applyProtection="1">
      <alignment horizontal="center" vertical="center"/>
      <protection hidden="1"/>
    </xf>
    <xf numFmtId="168" fontId="35" fillId="0" borderId="49" xfId="0" applyNumberFormat="1" applyFont="1" applyBorder="1" applyAlignment="1" applyProtection="1">
      <alignment horizontal="center" vertical="center"/>
      <protection locked="0" hidden="1"/>
    </xf>
    <xf numFmtId="168" fontId="13" fillId="0" borderId="49" xfId="0" applyNumberFormat="1" applyFont="1" applyBorder="1" applyAlignment="1" applyProtection="1">
      <alignment horizontal="center" vertical="center"/>
      <protection locked="0" hidden="1"/>
    </xf>
    <xf numFmtId="0" fontId="30" fillId="22" borderId="26" xfId="0" applyFont="1" applyFill="1" applyBorder="1" applyAlignment="1" applyProtection="1">
      <alignment horizontal="left" vertical="center"/>
      <protection hidden="1"/>
    </xf>
    <xf numFmtId="171" fontId="11" fillId="0" borderId="0" xfId="99" applyFont="1" applyAlignment="1" applyProtection="1">
      <alignment vertical="center"/>
      <protection hidden="1"/>
    </xf>
    <xf numFmtId="169" fontId="12" fillId="0" borderId="51" xfId="0" applyNumberFormat="1" applyFont="1" applyBorder="1" applyAlignment="1" applyProtection="1">
      <alignment horizontal="center" vertical="center"/>
      <protection hidden="1"/>
    </xf>
    <xf numFmtId="169" fontId="12" fillId="0" borderId="52" xfId="0" applyNumberFormat="1" applyFont="1" applyBorder="1" applyAlignment="1" applyProtection="1">
      <alignment horizontal="center" vertical="center"/>
      <protection hidden="1"/>
    </xf>
    <xf numFmtId="169" fontId="12" fillId="0" borderId="69" xfId="0" applyNumberFormat="1" applyFont="1" applyBorder="1" applyAlignment="1" applyProtection="1">
      <alignment horizontal="center" vertical="center"/>
      <protection hidden="1"/>
    </xf>
    <xf numFmtId="169" fontId="12" fillId="0" borderId="70" xfId="0" applyNumberFormat="1" applyFont="1" applyBorder="1" applyAlignment="1" applyProtection="1">
      <alignment horizontal="center" vertical="center"/>
      <protection hidden="1"/>
    </xf>
    <xf numFmtId="169" fontId="12" fillId="0" borderId="53" xfId="0" applyNumberFormat="1" applyFont="1" applyBorder="1" applyAlignment="1" applyProtection="1">
      <alignment horizontal="center" vertical="center"/>
      <protection hidden="1"/>
    </xf>
    <xf numFmtId="0" fontId="11" fillId="0" borderId="25" xfId="0" applyFont="1" applyBorder="1" applyAlignment="1" applyProtection="1">
      <alignment horizontal="left" vertical="center"/>
      <protection hidden="1"/>
    </xf>
    <xf numFmtId="20" fontId="11" fillId="0" borderId="23" xfId="0" quotePrefix="1" applyNumberFormat="1" applyFont="1" applyBorder="1" applyAlignment="1" applyProtection="1">
      <alignment horizontal="center" vertical="center"/>
      <protection hidden="1"/>
    </xf>
    <xf numFmtId="0" fontId="11" fillId="0" borderId="23" xfId="0" applyFont="1" applyBorder="1" applyAlignment="1" applyProtection="1">
      <alignment horizontal="center" vertical="center"/>
      <protection locked="0" hidden="1"/>
    </xf>
    <xf numFmtId="171" fontId="11" fillId="0" borderId="23" xfId="99" applyFont="1" applyBorder="1" applyAlignment="1" applyProtection="1">
      <alignment horizontal="center" vertical="center"/>
      <protection hidden="1"/>
    </xf>
    <xf numFmtId="1" fontId="33" fillId="0" borderId="23" xfId="0" applyNumberFormat="1" applyFont="1" applyBorder="1" applyAlignment="1" applyProtection="1">
      <alignment horizontal="center" vertical="center"/>
      <protection hidden="1"/>
    </xf>
    <xf numFmtId="171" fontId="32" fillId="0" borderId="23" xfId="99" applyFont="1" applyBorder="1" applyAlignment="1" applyProtection="1">
      <alignment horizontal="right" vertical="center"/>
      <protection hidden="1"/>
    </xf>
    <xf numFmtId="4" fontId="11" fillId="0" borderId="23" xfId="0" applyNumberFormat="1" applyFont="1" applyBorder="1" applyAlignment="1" applyProtection="1">
      <alignment horizontal="right" vertical="center"/>
      <protection hidden="1"/>
    </xf>
    <xf numFmtId="171" fontId="12" fillId="0" borderId="49" xfId="99" applyFont="1" applyBorder="1" applyAlignment="1" applyProtection="1">
      <alignment horizontal="right" vertical="center"/>
      <protection hidden="1"/>
    </xf>
    <xf numFmtId="1" fontId="11" fillId="0" borderId="24" xfId="0" applyNumberFormat="1" applyFont="1" applyBorder="1" applyAlignment="1" applyProtection="1">
      <alignment horizontal="center" vertical="center"/>
      <protection hidden="1"/>
    </xf>
    <xf numFmtId="187" fontId="13" fillId="0" borderId="24" xfId="73" applyFont="1" applyBorder="1" applyAlignment="1" applyProtection="1">
      <alignment horizontal="center" vertical="center"/>
      <protection locked="0" hidden="1"/>
    </xf>
    <xf numFmtId="9" fontId="11" fillId="0" borderId="0" xfId="123" applyFont="1" applyAlignment="1" applyProtection="1">
      <alignment horizontal="center" vertical="center"/>
      <protection hidden="1"/>
    </xf>
    <xf numFmtId="0" fontId="13" fillId="0" borderId="71" xfId="0" applyFont="1" applyBorder="1" applyAlignment="1" applyProtection="1">
      <alignment horizontal="left" vertical="center"/>
      <protection locked="0" hidden="1"/>
    </xf>
    <xf numFmtId="169" fontId="12" fillId="0" borderId="48" xfId="0" applyNumberFormat="1" applyFont="1" applyBorder="1" applyAlignment="1" applyProtection="1">
      <alignment horizontal="center" vertical="center"/>
      <protection hidden="1"/>
    </xf>
    <xf numFmtId="0" fontId="10" fillId="0" borderId="48" xfId="0" applyFont="1" applyBorder="1" applyAlignment="1" applyProtection="1">
      <alignment vertical="center"/>
      <protection hidden="1"/>
    </xf>
    <xf numFmtId="9" fontId="11" fillId="0" borderId="72" xfId="123" applyFont="1" applyBorder="1" applyAlignment="1" applyProtection="1">
      <alignment horizontal="center" vertical="center"/>
      <protection hidden="1"/>
    </xf>
    <xf numFmtId="0" fontId="12" fillId="22" borderId="73" xfId="0" applyFont="1" applyFill="1" applyBorder="1" applyAlignment="1" applyProtection="1">
      <alignment horizontal="center" vertical="center"/>
      <protection hidden="1"/>
    </xf>
    <xf numFmtId="0" fontId="12" fillId="22" borderId="74" xfId="0" applyFont="1" applyFill="1" applyBorder="1" applyAlignment="1" applyProtection="1">
      <alignment horizontal="center" vertical="center"/>
      <protection hidden="1"/>
    </xf>
    <xf numFmtId="169" fontId="12" fillId="22" borderId="74" xfId="0" applyNumberFormat="1" applyFont="1" applyFill="1" applyBorder="1" applyAlignment="1" applyProtection="1">
      <alignment horizontal="center" vertical="center"/>
      <protection hidden="1"/>
    </xf>
    <xf numFmtId="0" fontId="33" fillId="22" borderId="73" xfId="0" applyFont="1" applyFill="1" applyBorder="1" applyAlignment="1" applyProtection="1">
      <alignment horizontal="center" vertical="center"/>
      <protection hidden="1"/>
    </xf>
    <xf numFmtId="0" fontId="33" fillId="22" borderId="74" xfId="0" applyFont="1" applyFill="1" applyBorder="1" applyAlignment="1" applyProtection="1">
      <alignment horizontal="center" vertical="center"/>
      <protection hidden="1"/>
    </xf>
    <xf numFmtId="169" fontId="33" fillId="22" borderId="74" xfId="0" applyNumberFormat="1" applyFont="1" applyFill="1" applyBorder="1" applyAlignment="1" applyProtection="1">
      <alignment horizontal="center" vertical="center"/>
      <protection hidden="1"/>
    </xf>
    <xf numFmtId="0" fontId="33" fillId="22" borderId="75" xfId="0" applyFont="1" applyFill="1" applyBorder="1" applyAlignment="1" applyProtection="1">
      <alignment horizontal="center" vertical="center"/>
      <protection hidden="1"/>
    </xf>
    <xf numFmtId="9" fontId="11" fillId="0" borderId="48" xfId="123" applyFont="1" applyBorder="1" applyAlignment="1" applyProtection="1">
      <alignment horizontal="center" vertical="center"/>
      <protection hidden="1"/>
    </xf>
    <xf numFmtId="169" fontId="12" fillId="22" borderId="75" xfId="0" applyNumberFormat="1" applyFont="1" applyFill="1" applyBorder="1" applyAlignment="1" applyProtection="1">
      <alignment horizontal="center" vertical="center"/>
      <protection hidden="1"/>
    </xf>
    <xf numFmtId="0" fontId="35" fillId="22" borderId="0" xfId="0" applyFont="1" applyFill="1" applyAlignment="1">
      <alignment vertical="center"/>
    </xf>
    <xf numFmtId="49" fontId="13" fillId="0" borderId="0" xfId="0" applyNumberFormat="1" applyFont="1" applyAlignment="1" applyProtection="1">
      <alignment horizontal="center" vertical="center"/>
      <protection locked="0" hidden="1"/>
    </xf>
    <xf numFmtId="0" fontId="33" fillId="0" borderId="0" xfId="0" applyFont="1" applyAlignment="1">
      <alignment horizontal="left" vertical="center"/>
    </xf>
    <xf numFmtId="0" fontId="10" fillId="22" borderId="24" xfId="0" applyFont="1" applyFill="1" applyBorder="1" applyAlignment="1" applyProtection="1">
      <alignment vertical="center"/>
      <protection hidden="1"/>
    </xf>
    <xf numFmtId="0" fontId="68" fillId="0" borderId="0" xfId="0" applyFont="1" applyAlignment="1" applyProtection="1">
      <alignment horizontal="left" vertical="center"/>
      <protection locked="0" hidden="1"/>
    </xf>
    <xf numFmtId="0" fontId="17" fillId="0" borderId="0" xfId="0" applyFont="1" applyAlignment="1">
      <alignment vertical="center"/>
    </xf>
    <xf numFmtId="1" fontId="12" fillId="0" borderId="0" xfId="0" applyNumberFormat="1" applyFont="1" applyAlignment="1" applyProtection="1">
      <alignment horizontal="center" vertical="center"/>
      <protection hidden="1"/>
    </xf>
    <xf numFmtId="0" fontId="36" fillId="28" borderId="34" xfId="0" applyFont="1" applyFill="1" applyBorder="1" applyAlignment="1" applyProtection="1">
      <alignment horizontal="center" vertical="center"/>
      <protection hidden="1"/>
    </xf>
    <xf numFmtId="202" fontId="12" fillId="0" borderId="52" xfId="125" applyFont="1" applyBorder="1" applyAlignment="1" applyProtection="1">
      <alignment horizontal="center" vertical="center"/>
      <protection hidden="1"/>
    </xf>
    <xf numFmtId="0" fontId="11" fillId="0" borderId="78" xfId="0" applyFont="1" applyBorder="1" applyAlignment="1" applyProtection="1">
      <alignment horizontal="center" vertical="center"/>
      <protection hidden="1"/>
    </xf>
    <xf numFmtId="0" fontId="11" fillId="0" borderId="79" xfId="0" applyFont="1" applyBorder="1" applyAlignment="1" applyProtection="1">
      <alignment horizontal="center" vertical="center"/>
      <protection hidden="1"/>
    </xf>
    <xf numFmtId="0" fontId="39" fillId="22" borderId="79" xfId="0" applyFont="1" applyFill="1" applyBorder="1" applyAlignment="1" applyProtection="1">
      <alignment horizontal="center" vertical="center"/>
      <protection hidden="1"/>
    </xf>
    <xf numFmtId="0" fontId="11" fillId="0" borderId="80" xfId="0" applyFont="1" applyBorder="1" applyAlignment="1" applyProtection="1">
      <alignment horizontal="center" vertical="center"/>
      <protection hidden="1"/>
    </xf>
    <xf numFmtId="9" fontId="11" fillId="0" borderId="42" xfId="123" applyFont="1" applyBorder="1" applyAlignment="1" applyProtection="1">
      <alignment horizontal="center" vertical="center"/>
      <protection hidden="1"/>
    </xf>
    <xf numFmtId="190" fontId="11" fillId="0" borderId="68" xfId="77" applyFont="1" applyBorder="1" applyAlignment="1" applyProtection="1">
      <alignment horizontal="center" vertical="center"/>
      <protection hidden="1"/>
    </xf>
    <xf numFmtId="9" fontId="11" fillId="0" borderId="25" xfId="123" applyFont="1" applyBorder="1" applyAlignment="1" applyProtection="1">
      <alignment horizontal="center" vertical="center"/>
      <protection hidden="1"/>
    </xf>
    <xf numFmtId="190" fontId="11" fillId="0" borderId="49" xfId="77" applyFont="1" applyBorder="1" applyAlignment="1" applyProtection="1">
      <alignment horizontal="center" vertical="center"/>
      <protection hidden="1"/>
    </xf>
    <xf numFmtId="9" fontId="39" fillId="22" borderId="25" xfId="123" applyFont="1" applyFill="1" applyBorder="1" applyAlignment="1" applyProtection="1">
      <alignment horizontal="center" vertical="center"/>
      <protection hidden="1"/>
    </xf>
    <xf numFmtId="190" fontId="39" fillId="22" borderId="49" xfId="77" applyFont="1" applyFill="1" applyBorder="1" applyAlignment="1" applyProtection="1">
      <alignment horizontal="center" vertical="center"/>
      <protection hidden="1"/>
    </xf>
    <xf numFmtId="9" fontId="11" fillId="0" borderId="26" xfId="123" applyFont="1" applyBorder="1" applyAlignment="1" applyProtection="1">
      <alignment horizontal="center" vertical="center"/>
      <protection hidden="1"/>
    </xf>
    <xf numFmtId="190" fontId="11" fillId="0" borderId="50" xfId="77" applyFont="1" applyBorder="1" applyAlignment="1" applyProtection="1">
      <alignment horizontal="center" vertical="center"/>
      <protection hidden="1"/>
    </xf>
    <xf numFmtId="0" fontId="11" fillId="0" borderId="68" xfId="0" applyFont="1" applyBorder="1" applyAlignment="1" applyProtection="1">
      <alignment horizontal="center" vertical="center"/>
      <protection hidden="1"/>
    </xf>
    <xf numFmtId="0" fontId="11" fillId="0" borderId="49" xfId="0" applyFont="1" applyBorder="1" applyAlignment="1" applyProtection="1">
      <alignment horizontal="center" vertical="center"/>
      <protection hidden="1"/>
    </xf>
    <xf numFmtId="0" fontId="39" fillId="22" borderId="49" xfId="0" applyFont="1" applyFill="1" applyBorder="1" applyAlignment="1" applyProtection="1">
      <alignment horizontal="center" vertical="center"/>
      <protection hidden="1"/>
    </xf>
    <xf numFmtId="0" fontId="11" fillId="0" borderId="50" xfId="0" applyFont="1" applyBorder="1" applyAlignment="1" applyProtection="1">
      <alignment horizontal="center" vertical="center"/>
      <protection hidden="1"/>
    </xf>
    <xf numFmtId="169" fontId="11" fillId="0" borderId="81" xfId="0" applyNumberFormat="1" applyFont="1" applyBorder="1" applyAlignment="1" applyProtection="1">
      <alignment horizontal="center" vertical="center"/>
      <protection hidden="1"/>
    </xf>
    <xf numFmtId="169" fontId="13" fillId="22" borderId="52" xfId="0" applyNumberFormat="1" applyFont="1" applyFill="1" applyBorder="1" applyAlignment="1" applyProtection="1">
      <alignment horizontal="center" vertical="center"/>
      <protection hidden="1"/>
    </xf>
    <xf numFmtId="9" fontId="0" fillId="0" borderId="0" xfId="123" applyFont="1" applyAlignment="1">
      <alignment vertical="center"/>
    </xf>
    <xf numFmtId="171" fontId="0" fillId="0" borderId="0" xfId="99" applyFont="1" applyAlignment="1">
      <alignment vertical="center"/>
    </xf>
    <xf numFmtId="0" fontId="0" fillId="0" borderId="40" xfId="0" applyBorder="1" applyAlignment="1">
      <alignment vertical="center"/>
    </xf>
    <xf numFmtId="169" fontId="11" fillId="0" borderId="26" xfId="0" applyNumberFormat="1" applyFont="1" applyBorder="1" applyAlignment="1" applyProtection="1">
      <alignment horizontal="center" vertical="center"/>
      <protection hidden="1"/>
    </xf>
    <xf numFmtId="0" fontId="12" fillId="0" borderId="59" xfId="0" applyFont="1" applyBorder="1" applyAlignment="1" applyProtection="1">
      <alignment horizontal="center" vertical="center"/>
      <protection hidden="1"/>
    </xf>
    <xf numFmtId="1" fontId="12" fillId="22" borderId="22" xfId="0" applyNumberFormat="1" applyFont="1" applyFill="1" applyBorder="1" applyAlignment="1" applyProtection="1">
      <alignment horizontal="center" vertical="center"/>
      <protection locked="0" hidden="1"/>
    </xf>
    <xf numFmtId="0" fontId="79" fillId="0" borderId="0" xfId="0" applyFont="1" applyAlignment="1">
      <alignment vertical="center"/>
    </xf>
    <xf numFmtId="0" fontId="73" fillId="0" borderId="25" xfId="0" applyFont="1" applyBorder="1" applyAlignment="1">
      <alignment vertical="center"/>
    </xf>
    <xf numFmtId="0" fontId="18" fillId="0" borderId="82" xfId="0" applyFont="1" applyBorder="1" applyAlignment="1">
      <alignment horizontal="center" vertical="center"/>
    </xf>
    <xf numFmtId="190" fontId="17" fillId="0" borderId="0" xfId="77" applyFont="1" applyAlignment="1">
      <alignment horizontal="center" vertical="center"/>
    </xf>
    <xf numFmtId="9" fontId="17" fillId="0" borderId="0" xfId="123" applyFont="1" applyAlignment="1">
      <alignment vertical="center"/>
    </xf>
    <xf numFmtId="0" fontId="81" fillId="0" borderId="23" xfId="0" applyFont="1" applyBorder="1" applyAlignment="1" applyProtection="1">
      <alignment horizontal="left" vertical="center"/>
      <protection hidden="1"/>
    </xf>
    <xf numFmtId="0" fontId="82" fillId="0" borderId="23" xfId="0" applyFont="1" applyBorder="1" applyAlignment="1" applyProtection="1">
      <alignment horizontal="left" vertical="center"/>
      <protection hidden="1"/>
    </xf>
    <xf numFmtId="0" fontId="82" fillId="0" borderId="23" xfId="0" applyFont="1" applyBorder="1" applyAlignment="1" applyProtection="1">
      <alignment horizontal="center" vertical="center"/>
      <protection hidden="1"/>
    </xf>
    <xf numFmtId="20" fontId="82" fillId="0" borderId="23" xfId="0" quotePrefix="1" applyNumberFormat="1" applyFont="1" applyBorder="1" applyAlignment="1" applyProtection="1">
      <alignment horizontal="center" vertical="center"/>
      <protection hidden="1"/>
    </xf>
    <xf numFmtId="169" fontId="82" fillId="0" borderId="23" xfId="0" applyNumberFormat="1" applyFont="1" applyBorder="1" applyAlignment="1" applyProtection="1">
      <alignment horizontal="center" vertical="center"/>
      <protection hidden="1"/>
    </xf>
    <xf numFmtId="171" fontId="82" fillId="0" borderId="23" xfId="99" applyFont="1" applyBorder="1" applyAlignment="1" applyProtection="1">
      <alignment horizontal="right" vertical="center"/>
      <protection hidden="1"/>
    </xf>
    <xf numFmtId="214" fontId="82" fillId="0" borderId="23" xfId="77" applyNumberFormat="1" applyFont="1" applyBorder="1" applyAlignment="1" applyProtection="1">
      <alignment horizontal="center" vertical="center"/>
      <protection hidden="1"/>
    </xf>
    <xf numFmtId="1" fontId="82" fillId="0" borderId="23" xfId="0" applyNumberFormat="1" applyFont="1" applyBorder="1" applyAlignment="1" applyProtection="1">
      <alignment horizontal="center" vertical="center"/>
      <protection hidden="1"/>
    </xf>
    <xf numFmtId="1" fontId="83" fillId="0" borderId="23" xfId="0" applyNumberFormat="1" applyFont="1" applyBorder="1" applyAlignment="1" applyProtection="1">
      <alignment horizontal="center" vertical="center"/>
      <protection hidden="1"/>
    </xf>
    <xf numFmtId="171" fontId="82" fillId="0" borderId="23" xfId="99" applyFont="1" applyBorder="1" applyAlignment="1" applyProtection="1">
      <alignment vertical="center"/>
      <protection hidden="1"/>
    </xf>
    <xf numFmtId="171" fontId="83" fillId="0" borderId="65" xfId="99" applyFont="1" applyBorder="1" applyAlignment="1" applyProtection="1">
      <alignment horizontal="right" vertical="center"/>
      <protection hidden="1"/>
    </xf>
    <xf numFmtId="0" fontId="82" fillId="0" borderId="0" xfId="0" applyFont="1" applyAlignment="1" applyProtection="1">
      <alignment vertical="center"/>
      <protection hidden="1"/>
    </xf>
    <xf numFmtId="0" fontId="82" fillId="0" borderId="0" xfId="0" applyFont="1" applyAlignment="1">
      <alignment vertical="center"/>
    </xf>
    <xf numFmtId="0" fontId="0" fillId="0" borderId="40" xfId="0" applyBorder="1"/>
    <xf numFmtId="171" fontId="84" fillId="0" borderId="23" xfId="99" applyFont="1" applyBorder="1" applyAlignment="1" applyProtection="1">
      <alignment vertical="center"/>
      <protection hidden="1"/>
    </xf>
    <xf numFmtId="0" fontId="22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9" fontId="35" fillId="22" borderId="25" xfId="123" applyFont="1" applyFill="1" applyBorder="1" applyAlignment="1" applyProtection="1">
      <alignment horizontal="center" vertical="center"/>
      <protection hidden="1"/>
    </xf>
    <xf numFmtId="0" fontId="80" fillId="0" borderId="23" xfId="0" applyFont="1" applyBorder="1" applyAlignment="1">
      <alignment horizontal="center" vertical="center"/>
    </xf>
    <xf numFmtId="169" fontId="11" fillId="35" borderId="0" xfId="0" applyNumberFormat="1" applyFont="1" applyFill="1" applyAlignment="1" applyProtection="1">
      <alignment vertical="center"/>
      <protection hidden="1"/>
    </xf>
    <xf numFmtId="190" fontId="12" fillId="35" borderId="0" xfId="77" applyFont="1" applyFill="1" applyAlignment="1" applyProtection="1">
      <alignment horizontal="center" vertical="center"/>
      <protection hidden="1"/>
    </xf>
    <xf numFmtId="0" fontId="0" fillId="35" borderId="0" xfId="0" applyFill="1" applyAlignment="1">
      <alignment vertical="center"/>
    </xf>
    <xf numFmtId="1" fontId="12" fillId="35" borderId="0" xfId="0" applyNumberFormat="1" applyFont="1" applyFill="1" applyAlignment="1" applyProtection="1">
      <alignment horizontal="center" vertical="center"/>
      <protection hidden="1"/>
    </xf>
    <xf numFmtId="0" fontId="80" fillId="35" borderId="23" xfId="0" applyFont="1" applyFill="1" applyBorder="1" applyAlignment="1">
      <alignment horizontal="center" vertical="center"/>
    </xf>
    <xf numFmtId="1" fontId="82" fillId="0" borderId="43" xfId="0" applyNumberFormat="1" applyFont="1" applyBorder="1" applyAlignment="1" applyProtection="1">
      <alignment horizontal="center" vertical="center"/>
      <protection hidden="1"/>
    </xf>
    <xf numFmtId="0" fontId="83" fillId="0" borderId="24" xfId="0" applyFont="1" applyBorder="1" applyAlignment="1">
      <alignment horizontal="center" vertical="center"/>
    </xf>
    <xf numFmtId="190" fontId="11" fillId="0" borderId="43" xfId="77" applyFont="1" applyBorder="1" applyAlignment="1" applyProtection="1">
      <alignment horizontal="center" vertical="center"/>
      <protection hidden="1"/>
    </xf>
    <xf numFmtId="0" fontId="0" fillId="0" borderId="43" xfId="0" applyBorder="1" applyAlignment="1">
      <alignment vertical="center"/>
    </xf>
    <xf numFmtId="171" fontId="11" fillId="0" borderId="68" xfId="99" applyFont="1" applyBorder="1" applyAlignment="1" applyProtection="1">
      <alignment horizontal="right" vertical="center"/>
      <protection hidden="1"/>
    </xf>
    <xf numFmtId="0" fontId="35" fillId="22" borderId="24" xfId="0" applyFont="1" applyFill="1" applyBorder="1" applyAlignment="1" applyProtection="1">
      <alignment horizontal="center" vertical="center"/>
      <protection hidden="1"/>
    </xf>
    <xf numFmtId="9" fontId="35" fillId="22" borderId="24" xfId="123" applyFont="1" applyFill="1" applyBorder="1" applyAlignment="1" applyProtection="1">
      <alignment horizontal="center" vertical="center"/>
      <protection hidden="1"/>
    </xf>
    <xf numFmtId="190" fontId="35" fillId="22" borderId="24" xfId="77" applyFont="1" applyFill="1" applyBorder="1" applyAlignment="1" applyProtection="1">
      <alignment horizontal="center" vertical="center"/>
      <protection hidden="1"/>
    </xf>
    <xf numFmtId="0" fontId="0" fillId="0" borderId="24" xfId="0" applyBorder="1" applyAlignment="1">
      <alignment vertical="center"/>
    </xf>
    <xf numFmtId="2" fontId="82" fillId="0" borderId="23" xfId="0" applyNumberFormat="1" applyFont="1" applyBorder="1" applyAlignment="1" applyProtection="1">
      <alignment horizontal="center" vertical="center"/>
      <protection hidden="1"/>
    </xf>
    <xf numFmtId="0" fontId="10" fillId="35" borderId="25" xfId="0" applyFont="1" applyFill="1" applyBorder="1" applyAlignment="1" applyProtection="1">
      <alignment horizontal="left" vertical="center"/>
      <protection hidden="1"/>
    </xf>
    <xf numFmtId="0" fontId="62" fillId="0" borderId="0" xfId="0" applyFont="1" applyAlignment="1" applyProtection="1">
      <alignment horizontal="center" vertical="center"/>
      <protection hidden="1"/>
    </xf>
    <xf numFmtId="0" fontId="33" fillId="22" borderId="28" xfId="0" applyFont="1" applyFill="1" applyBorder="1" applyAlignment="1" applyProtection="1">
      <alignment horizontal="center" vertical="center"/>
      <protection hidden="1"/>
    </xf>
    <xf numFmtId="0" fontId="67" fillId="22" borderId="36" xfId="0" applyFont="1" applyFill="1" applyBorder="1" applyAlignment="1" applyProtection="1">
      <alignment horizontal="center" vertical="center"/>
      <protection hidden="1"/>
    </xf>
    <xf numFmtId="0" fontId="81" fillId="0" borderId="23" xfId="0" applyFont="1" applyBorder="1" applyAlignment="1" applyProtection="1">
      <alignment horizontal="center" vertical="center"/>
      <protection hidden="1"/>
    </xf>
    <xf numFmtId="0" fontId="62" fillId="0" borderId="32" xfId="0" applyFont="1" applyBorder="1" applyAlignment="1">
      <alignment horizontal="center" vertical="center"/>
    </xf>
    <xf numFmtId="0" fontId="62" fillId="0" borderId="57" xfId="0" applyFont="1" applyBorder="1" applyAlignment="1">
      <alignment horizontal="center" vertical="center"/>
    </xf>
    <xf numFmtId="14" fontId="62" fillId="0" borderId="40" xfId="0" applyNumberFormat="1" applyFont="1" applyBorder="1" applyAlignment="1" applyProtection="1">
      <alignment horizontal="center" vertical="center"/>
      <protection hidden="1"/>
    </xf>
    <xf numFmtId="14" fontId="62" fillId="0" borderId="0" xfId="0" applyNumberFormat="1" applyFont="1" applyAlignment="1" applyProtection="1">
      <alignment horizontal="center" vertical="center"/>
      <protection hidden="1"/>
    </xf>
    <xf numFmtId="0" fontId="33" fillId="35" borderId="0" xfId="0" applyFont="1" applyFill="1" applyAlignment="1">
      <alignment vertical="center"/>
    </xf>
    <xf numFmtId="14" fontId="70" fillId="35" borderId="0" xfId="0" applyNumberFormat="1" applyFont="1" applyFill="1" applyAlignment="1">
      <alignment horizontal="left" vertical="center"/>
    </xf>
    <xf numFmtId="0" fontId="21" fillId="0" borderId="5" xfId="0" applyFont="1" applyBorder="1" applyAlignment="1">
      <alignment vertical="center"/>
    </xf>
    <xf numFmtId="1" fontId="61" fillId="0" borderId="25" xfId="0" applyNumberFormat="1" applyFont="1" applyBorder="1" applyAlignment="1">
      <alignment horizontal="center" vertical="center"/>
    </xf>
    <xf numFmtId="1" fontId="61" fillId="0" borderId="23" xfId="0" applyNumberFormat="1" applyFont="1" applyBorder="1" applyAlignment="1">
      <alignment horizontal="center" vertical="center"/>
    </xf>
    <xf numFmtId="0" fontId="80" fillId="0" borderId="24" xfId="0" applyFont="1" applyBorder="1" applyAlignment="1">
      <alignment horizontal="center" vertical="center"/>
    </xf>
    <xf numFmtId="0" fontId="80" fillId="35" borderId="24" xfId="0" applyFont="1" applyFill="1" applyBorder="1" applyAlignment="1">
      <alignment horizontal="center" vertical="center"/>
    </xf>
    <xf numFmtId="0" fontId="83" fillId="35" borderId="24" xfId="0" applyFont="1" applyFill="1" applyBorder="1" applyAlignment="1">
      <alignment horizontal="center" vertical="center"/>
    </xf>
    <xf numFmtId="0" fontId="80" fillId="0" borderId="43" xfId="0" applyFont="1" applyBorder="1" applyAlignment="1">
      <alignment horizontal="center" vertical="center"/>
    </xf>
    <xf numFmtId="0" fontId="83" fillId="0" borderId="43" xfId="0" applyFont="1" applyBorder="1" applyAlignment="1">
      <alignment horizontal="center" vertical="center"/>
    </xf>
    <xf numFmtId="0" fontId="67" fillId="22" borderId="16" xfId="0" applyFont="1" applyFill="1" applyBorder="1" applyAlignment="1" applyProtection="1">
      <alignment horizontal="left" vertical="center"/>
      <protection hidden="1"/>
    </xf>
    <xf numFmtId="0" fontId="12" fillId="22" borderId="83" xfId="0" applyFont="1" applyFill="1" applyBorder="1" applyAlignment="1" applyProtection="1">
      <alignment horizontal="center" vertical="center"/>
      <protection hidden="1"/>
    </xf>
    <xf numFmtId="169" fontId="12" fillId="22" borderId="84" xfId="0" applyNumberFormat="1" applyFont="1" applyFill="1" applyBorder="1" applyAlignment="1" applyProtection="1">
      <alignment horizontal="center" vertical="center"/>
      <protection hidden="1"/>
    </xf>
    <xf numFmtId="169" fontId="12" fillId="22" borderId="85" xfId="0" applyNumberFormat="1" applyFont="1" applyFill="1" applyBorder="1" applyAlignment="1" applyProtection="1">
      <alignment horizontal="center" vertical="center"/>
      <protection hidden="1"/>
    </xf>
    <xf numFmtId="0" fontId="12" fillId="22" borderId="21" xfId="0" applyFont="1" applyFill="1" applyBorder="1" applyAlignment="1" applyProtection="1">
      <alignment horizontal="center" vertical="center"/>
      <protection hidden="1"/>
    </xf>
    <xf numFmtId="169" fontId="13" fillId="22" borderId="86" xfId="0" applyNumberFormat="1" applyFont="1" applyFill="1" applyBorder="1" applyAlignment="1" applyProtection="1">
      <alignment horizontal="center" vertical="center"/>
      <protection hidden="1"/>
    </xf>
    <xf numFmtId="169" fontId="68" fillId="22" borderId="87" xfId="0" applyNumberFormat="1" applyFont="1" applyFill="1" applyBorder="1" applyAlignment="1" applyProtection="1">
      <alignment horizontal="center" vertical="center"/>
      <protection hidden="1"/>
    </xf>
    <xf numFmtId="169" fontId="68" fillId="22" borderId="88" xfId="0" applyNumberFormat="1" applyFont="1" applyFill="1" applyBorder="1" applyAlignment="1" applyProtection="1">
      <alignment horizontal="center" vertical="center"/>
      <protection hidden="1"/>
    </xf>
    <xf numFmtId="169" fontId="36" fillId="28" borderId="89" xfId="0" applyNumberFormat="1" applyFont="1" applyFill="1" applyBorder="1" applyAlignment="1" applyProtection="1">
      <alignment horizontal="center" vertical="center"/>
      <protection hidden="1"/>
    </xf>
    <xf numFmtId="187" fontId="18" fillId="22" borderId="84" xfId="73" applyFont="1" applyFill="1" applyBorder="1" applyAlignment="1" applyProtection="1">
      <alignment horizontal="center" vertical="center"/>
      <protection hidden="1"/>
    </xf>
    <xf numFmtId="187" fontId="13" fillId="22" borderId="90" xfId="73" applyFont="1" applyFill="1" applyBorder="1" applyAlignment="1" applyProtection="1">
      <alignment horizontal="center" vertical="center"/>
      <protection hidden="1"/>
    </xf>
    <xf numFmtId="169" fontId="13" fillId="22" borderId="87" xfId="0" applyNumberFormat="1" applyFont="1" applyFill="1" applyBorder="1" applyAlignment="1" applyProtection="1">
      <alignment horizontal="center" vertical="center"/>
      <protection hidden="1"/>
    </xf>
    <xf numFmtId="169" fontId="12" fillId="22" borderId="91" xfId="0" applyNumberFormat="1" applyFont="1" applyFill="1" applyBorder="1" applyAlignment="1" applyProtection="1">
      <alignment horizontal="center" vertical="center"/>
      <protection hidden="1"/>
    </xf>
    <xf numFmtId="0" fontId="81" fillId="0" borderId="43" xfId="0" applyFont="1" applyBorder="1" applyAlignment="1" applyProtection="1">
      <alignment horizontal="left" vertical="center"/>
      <protection hidden="1"/>
    </xf>
    <xf numFmtId="0" fontId="82" fillId="0" borderId="43" xfId="0" applyFont="1" applyBorder="1" applyAlignment="1" applyProtection="1">
      <alignment horizontal="left" vertical="center"/>
      <protection hidden="1"/>
    </xf>
    <xf numFmtId="0" fontId="82" fillId="0" borderId="43" xfId="0" applyFont="1" applyBorder="1" applyAlignment="1" applyProtection="1">
      <alignment horizontal="center" vertical="center"/>
      <protection hidden="1"/>
    </xf>
    <xf numFmtId="171" fontId="82" fillId="0" borderId="43" xfId="99" applyFont="1" applyBorder="1" applyAlignment="1" applyProtection="1">
      <alignment horizontal="right" vertical="center"/>
      <protection hidden="1"/>
    </xf>
    <xf numFmtId="1" fontId="83" fillId="0" borderId="43" xfId="0" applyNumberFormat="1" applyFont="1" applyBorder="1" applyAlignment="1" applyProtection="1">
      <alignment horizontal="center" vertical="center"/>
      <protection hidden="1"/>
    </xf>
    <xf numFmtId="171" fontId="82" fillId="0" borderId="43" xfId="99" applyFont="1" applyBorder="1" applyAlignment="1" applyProtection="1">
      <alignment vertical="center"/>
      <protection hidden="1"/>
    </xf>
    <xf numFmtId="171" fontId="83" fillId="0" borderId="92" xfId="99" applyFont="1" applyBorder="1" applyAlignment="1" applyProtection="1">
      <alignment horizontal="right" vertical="center"/>
      <protection hidden="1"/>
    </xf>
    <xf numFmtId="0" fontId="81" fillId="0" borderId="24" xfId="0" applyFont="1" applyBorder="1" applyAlignment="1" applyProtection="1">
      <alignment horizontal="left" vertical="center"/>
      <protection hidden="1"/>
    </xf>
    <xf numFmtId="0" fontId="82" fillId="0" borderId="24" xfId="0" applyFont="1" applyBorder="1" applyAlignment="1" applyProtection="1">
      <alignment horizontal="left" vertical="center"/>
      <protection hidden="1"/>
    </xf>
    <xf numFmtId="0" fontId="82" fillId="0" borderId="24" xfId="0" applyFont="1" applyBorder="1" applyAlignment="1" applyProtection="1">
      <alignment horizontal="center" vertical="center"/>
      <protection hidden="1"/>
    </xf>
    <xf numFmtId="2" fontId="82" fillId="0" borderId="24" xfId="0" applyNumberFormat="1" applyFont="1" applyBorder="1" applyAlignment="1" applyProtection="1">
      <alignment horizontal="center" vertical="center"/>
      <protection hidden="1"/>
    </xf>
    <xf numFmtId="171" fontId="82" fillId="0" borderId="24" xfId="99" applyFont="1" applyBorder="1" applyAlignment="1" applyProtection="1">
      <alignment horizontal="right" vertical="center"/>
      <protection hidden="1"/>
    </xf>
    <xf numFmtId="214" fontId="82" fillId="0" borderId="24" xfId="77" applyNumberFormat="1" applyFont="1" applyBorder="1" applyAlignment="1" applyProtection="1">
      <alignment horizontal="center" vertical="center"/>
      <protection hidden="1"/>
    </xf>
    <xf numFmtId="1" fontId="82" fillId="0" borderId="24" xfId="0" applyNumberFormat="1" applyFont="1" applyBorder="1" applyAlignment="1" applyProtection="1">
      <alignment horizontal="center" vertical="center"/>
      <protection hidden="1"/>
    </xf>
    <xf numFmtId="1" fontId="83" fillId="0" borderId="24" xfId="0" applyNumberFormat="1" applyFont="1" applyBorder="1" applyAlignment="1" applyProtection="1">
      <alignment horizontal="center" vertical="center"/>
      <protection hidden="1"/>
    </xf>
    <xf numFmtId="171" fontId="84" fillId="0" borderId="24" xfId="99" applyFont="1" applyBorder="1" applyAlignment="1" applyProtection="1">
      <alignment vertical="center"/>
      <protection hidden="1"/>
    </xf>
    <xf numFmtId="171" fontId="82" fillId="0" borderId="24" xfId="99" applyFont="1" applyBorder="1" applyAlignment="1" applyProtection="1">
      <alignment vertical="center"/>
      <protection hidden="1"/>
    </xf>
    <xf numFmtId="171" fontId="83" fillId="0" borderId="93" xfId="99" applyFont="1" applyBorder="1" applyAlignment="1" applyProtection="1">
      <alignment horizontal="right" vertical="center"/>
      <protection hidden="1"/>
    </xf>
    <xf numFmtId="0" fontId="82" fillId="0" borderId="40" xfId="0" applyFont="1" applyBorder="1" applyAlignment="1" applyProtection="1">
      <alignment vertical="center"/>
      <protection hidden="1"/>
    </xf>
    <xf numFmtId="0" fontId="10" fillId="35" borderId="0" xfId="0" applyFont="1" applyFill="1" applyAlignment="1" applyProtection="1">
      <alignment vertical="center"/>
      <protection hidden="1"/>
    </xf>
    <xf numFmtId="0" fontId="11" fillId="35" borderId="0" xfId="0" applyFont="1" applyFill="1" applyAlignment="1" applyProtection="1">
      <alignment horizontal="right" vertical="center"/>
      <protection hidden="1"/>
    </xf>
    <xf numFmtId="0" fontId="33" fillId="35" borderId="0" xfId="0" applyFont="1" applyFill="1" applyAlignment="1" applyProtection="1">
      <alignment horizontal="center" vertical="center"/>
      <protection hidden="1"/>
    </xf>
    <xf numFmtId="9" fontId="35" fillId="35" borderId="0" xfId="123" applyFont="1" applyFill="1" applyAlignment="1">
      <alignment horizontal="center" vertical="center"/>
    </xf>
    <xf numFmtId="1" fontId="12" fillId="0" borderId="94" xfId="0" applyNumberFormat="1" applyFont="1" applyBorder="1" applyAlignment="1" applyProtection="1">
      <alignment horizontal="left" vertical="center"/>
      <protection hidden="1"/>
    </xf>
    <xf numFmtId="169" fontId="55" fillId="22" borderId="95" xfId="0" applyNumberFormat="1" applyFont="1" applyFill="1" applyBorder="1" applyAlignment="1" applyProtection="1">
      <alignment horizontal="left" vertical="center"/>
      <protection hidden="1"/>
    </xf>
    <xf numFmtId="1" fontId="29" fillId="0" borderId="96" xfId="64" applyNumberFormat="1" applyFont="1" applyBorder="1" applyAlignment="1">
      <alignment horizontal="left" vertical="center"/>
    </xf>
    <xf numFmtId="0" fontId="33" fillId="0" borderId="0" xfId="0" applyFont="1" applyAlignment="1" applyProtection="1">
      <alignment horizontal="right" vertical="center"/>
      <protection hidden="1"/>
    </xf>
    <xf numFmtId="0" fontId="18" fillId="0" borderId="97" xfId="0" applyFont="1" applyBorder="1" applyAlignment="1">
      <alignment horizontal="center" vertical="center"/>
    </xf>
    <xf numFmtId="0" fontId="18" fillId="0" borderId="98" xfId="0" applyFont="1" applyBorder="1" applyAlignment="1">
      <alignment horizontal="center" vertical="center"/>
    </xf>
    <xf numFmtId="1" fontId="29" fillId="0" borderId="99" xfId="64" applyNumberFormat="1" applyFont="1" applyBorder="1" applyAlignment="1">
      <alignment horizontal="center" vertical="center"/>
    </xf>
    <xf numFmtId="0" fontId="80" fillId="0" borderId="48" xfId="0" applyFont="1" applyBorder="1" applyAlignment="1">
      <alignment horizontal="center" vertical="center"/>
    </xf>
    <xf numFmtId="0" fontId="0" fillId="35" borderId="0" xfId="0" applyFill="1"/>
    <xf numFmtId="0" fontId="33" fillId="35" borderId="0" xfId="0" applyFont="1" applyFill="1" applyAlignment="1">
      <alignment horizontal="right"/>
    </xf>
    <xf numFmtId="0" fontId="11" fillId="35" borderId="0" xfId="0" applyFont="1" applyFill="1" applyAlignment="1" applyProtection="1">
      <alignment vertical="center"/>
      <protection hidden="1"/>
    </xf>
    <xf numFmtId="0" fontId="81" fillId="0" borderId="48" xfId="0" applyFont="1" applyBorder="1" applyAlignment="1" applyProtection="1">
      <alignment horizontal="left" vertical="center"/>
      <protection hidden="1"/>
    </xf>
    <xf numFmtId="0" fontId="82" fillId="0" borderId="48" xfId="0" applyFont="1" applyBorder="1" applyAlignment="1" applyProtection="1">
      <alignment horizontal="left" vertical="center"/>
      <protection hidden="1"/>
    </xf>
    <xf numFmtId="0" fontId="82" fillId="0" borderId="48" xfId="0" applyFont="1" applyBorder="1" applyAlignment="1" applyProtection="1">
      <alignment horizontal="center" vertical="center"/>
      <protection hidden="1"/>
    </xf>
    <xf numFmtId="171" fontId="82" fillId="0" borderId="48" xfId="99" applyFont="1" applyBorder="1" applyAlignment="1" applyProtection="1">
      <alignment horizontal="right" vertical="center"/>
      <protection hidden="1"/>
    </xf>
    <xf numFmtId="214" fontId="82" fillId="0" borderId="48" xfId="77" applyNumberFormat="1" applyFont="1" applyBorder="1" applyAlignment="1" applyProtection="1">
      <alignment horizontal="center" vertical="center"/>
      <protection hidden="1"/>
    </xf>
    <xf numFmtId="1" fontId="83" fillId="0" borderId="48" xfId="0" applyNumberFormat="1" applyFont="1" applyBorder="1" applyAlignment="1" applyProtection="1">
      <alignment horizontal="center" vertical="center"/>
      <protection hidden="1"/>
    </xf>
    <xf numFmtId="171" fontId="82" fillId="0" borderId="48" xfId="99" applyFont="1" applyBorder="1" applyAlignment="1" applyProtection="1">
      <alignment vertical="center"/>
      <protection hidden="1"/>
    </xf>
    <xf numFmtId="171" fontId="83" fillId="0" borderId="100" xfId="99" applyFont="1" applyBorder="1" applyAlignment="1" applyProtection="1">
      <alignment horizontal="right" vertical="center"/>
      <protection hidden="1"/>
    </xf>
    <xf numFmtId="0" fontId="83" fillId="35" borderId="48" xfId="0" applyFont="1" applyFill="1" applyBorder="1" applyAlignment="1">
      <alignment horizontal="center" vertical="center"/>
    </xf>
    <xf numFmtId="0" fontId="82" fillId="0" borderId="101" xfId="0" applyFont="1" applyBorder="1" applyAlignment="1" applyProtection="1">
      <alignment vertical="center"/>
      <protection hidden="1"/>
    </xf>
    <xf numFmtId="218" fontId="10" fillId="0" borderId="0" xfId="0" applyNumberFormat="1" applyFont="1" applyAlignment="1" applyProtection="1">
      <alignment vertical="center"/>
      <protection hidden="1"/>
    </xf>
    <xf numFmtId="0" fontId="85" fillId="35" borderId="0" xfId="0" applyFont="1" applyFill="1" applyAlignment="1">
      <alignment vertical="center"/>
    </xf>
    <xf numFmtId="0" fontId="80" fillId="35" borderId="48" xfId="0" applyFont="1" applyFill="1" applyBorder="1" applyAlignment="1">
      <alignment horizontal="center" vertical="center"/>
    </xf>
    <xf numFmtId="20" fontId="82" fillId="0" borderId="43" xfId="0" applyNumberFormat="1" applyFont="1" applyBorder="1" applyAlignment="1" applyProtection="1">
      <alignment horizontal="center" vertical="center"/>
      <protection hidden="1"/>
    </xf>
    <xf numFmtId="20" fontId="82" fillId="0" borderId="48" xfId="0" applyNumberFormat="1" applyFont="1" applyBorder="1" applyAlignment="1" applyProtection="1">
      <alignment horizontal="center" vertical="center"/>
      <protection hidden="1"/>
    </xf>
    <xf numFmtId="20" fontId="82" fillId="0" borderId="23" xfId="0" applyNumberFormat="1" applyFont="1" applyBorder="1" applyAlignment="1" applyProtection="1">
      <alignment horizontal="center" vertical="center"/>
      <protection hidden="1"/>
    </xf>
    <xf numFmtId="20" fontId="82" fillId="0" borderId="24" xfId="0" applyNumberFormat="1" applyFont="1" applyBorder="1" applyAlignment="1" applyProtection="1">
      <alignment horizontal="center" vertical="center"/>
      <protection hidden="1"/>
    </xf>
    <xf numFmtId="0" fontId="80" fillId="0" borderId="103" xfId="0" applyFont="1" applyBorder="1" applyAlignment="1">
      <alignment vertical="center"/>
    </xf>
    <xf numFmtId="0" fontId="80" fillId="0" borderId="32" xfId="0" applyFont="1" applyBorder="1" applyAlignment="1">
      <alignment vertical="center"/>
    </xf>
    <xf numFmtId="0" fontId="80" fillId="0" borderId="104" xfId="0" applyFont="1" applyBorder="1" applyAlignment="1">
      <alignment vertical="center"/>
    </xf>
    <xf numFmtId="0" fontId="80" fillId="0" borderId="105" xfId="0" applyFont="1" applyBorder="1" applyAlignment="1">
      <alignment horizontal="center" vertical="center"/>
    </xf>
    <xf numFmtId="0" fontId="80" fillId="0" borderId="105" xfId="0" applyFont="1" applyBorder="1" applyAlignment="1">
      <alignment vertical="center"/>
    </xf>
    <xf numFmtId="0" fontId="80" fillId="0" borderId="76" xfId="0" applyFont="1" applyBorder="1" applyAlignment="1">
      <alignment vertical="center"/>
    </xf>
    <xf numFmtId="0" fontId="80" fillId="0" borderId="106" xfId="0" applyFont="1" applyBorder="1" applyAlignment="1">
      <alignment horizontal="center" vertical="center"/>
    </xf>
    <xf numFmtId="0" fontId="0" fillId="39" borderId="107" xfId="0" applyFill="1" applyBorder="1" applyAlignment="1">
      <alignment vertical="center"/>
    </xf>
    <xf numFmtId="0" fontId="0" fillId="39" borderId="108" xfId="0" applyFill="1" applyBorder="1" applyAlignment="1">
      <alignment vertical="center"/>
    </xf>
    <xf numFmtId="0" fontId="0" fillId="0" borderId="109" xfId="0" applyBorder="1" applyAlignment="1">
      <alignment vertical="center"/>
    </xf>
    <xf numFmtId="10" fontId="0" fillId="0" borderId="65" xfId="0" applyNumberFormat="1" applyBorder="1" applyAlignment="1">
      <alignment vertical="center"/>
    </xf>
    <xf numFmtId="0" fontId="12" fillId="22" borderId="64" xfId="0" applyFont="1" applyFill="1" applyBorder="1" applyAlignment="1" applyProtection="1">
      <alignment horizontal="left" vertical="center"/>
      <protection hidden="1"/>
    </xf>
    <xf numFmtId="171" fontId="32" fillId="0" borderId="73" xfId="99" applyFont="1" applyBorder="1" applyAlignment="1" applyProtection="1">
      <alignment horizontal="right" vertical="center"/>
      <protection hidden="1"/>
    </xf>
    <xf numFmtId="171" fontId="32" fillId="0" borderId="74" xfId="99" applyFont="1" applyBorder="1" applyAlignment="1" applyProtection="1">
      <alignment horizontal="right" vertical="center"/>
      <protection hidden="1"/>
    </xf>
    <xf numFmtId="181" fontId="21" fillId="0" borderId="105" xfId="42" applyFont="1" applyFill="1" applyBorder="1" applyAlignment="1" applyProtection="1">
      <alignment horizontal="center" vertical="center"/>
      <protection hidden="1"/>
    </xf>
    <xf numFmtId="181" fontId="21" fillId="0" borderId="73" xfId="42" applyFont="1" applyFill="1" applyBorder="1" applyAlignment="1" applyProtection="1">
      <alignment horizontal="center" vertical="center"/>
      <protection hidden="1"/>
    </xf>
    <xf numFmtId="1" fontId="35" fillId="22" borderId="24" xfId="123" applyNumberFormat="1" applyFont="1" applyFill="1" applyBorder="1" applyAlignment="1" applyProtection="1">
      <alignment horizontal="center" vertical="center"/>
      <protection hidden="1"/>
    </xf>
    <xf numFmtId="1" fontId="11" fillId="0" borderId="0" xfId="0" applyNumberFormat="1" applyFont="1" applyAlignment="1" applyProtection="1">
      <alignment horizontal="center" vertical="center"/>
      <protection hidden="1"/>
    </xf>
    <xf numFmtId="1" fontId="11" fillId="0" borderId="114" xfId="0" applyNumberFormat="1" applyFont="1" applyBorder="1" applyAlignment="1" applyProtection="1">
      <alignment horizontal="center" vertical="center"/>
      <protection hidden="1"/>
    </xf>
    <xf numFmtId="1" fontId="11" fillId="0" borderId="17" xfId="0" applyNumberFormat="1" applyFont="1" applyBorder="1" applyAlignment="1" applyProtection="1">
      <alignment horizontal="center" vertical="center"/>
      <protection hidden="1"/>
    </xf>
    <xf numFmtId="187" fontId="12" fillId="0" borderId="26" xfId="0" applyNumberFormat="1" applyFont="1" applyBorder="1" applyAlignment="1" applyProtection="1">
      <alignment horizontal="center" vertical="center"/>
      <protection hidden="1"/>
    </xf>
    <xf numFmtId="169" fontId="12" fillId="0" borderId="26" xfId="0" applyNumberFormat="1" applyFont="1" applyBorder="1" applyAlignment="1" applyProtection="1">
      <alignment horizontal="center" vertical="center"/>
      <protection hidden="1"/>
    </xf>
    <xf numFmtId="1" fontId="64" fillId="0" borderId="24" xfId="0" applyNumberFormat="1" applyFont="1" applyBorder="1" applyAlignment="1" applyProtection="1">
      <alignment horizontal="center" vertical="center"/>
      <protection hidden="1"/>
    </xf>
    <xf numFmtId="1" fontId="82" fillId="35" borderId="43" xfId="0" applyNumberFormat="1" applyFont="1" applyFill="1" applyBorder="1" applyAlignment="1" applyProtection="1">
      <alignment horizontal="center" vertical="center"/>
      <protection hidden="1"/>
    </xf>
    <xf numFmtId="1" fontId="82" fillId="35" borderId="48" xfId="0" applyNumberFormat="1" applyFont="1" applyFill="1" applyBorder="1" applyAlignment="1" applyProtection="1">
      <alignment horizontal="center" vertical="center"/>
      <protection hidden="1"/>
    </xf>
    <xf numFmtId="169" fontId="12" fillId="0" borderId="33" xfId="0" applyNumberFormat="1" applyFont="1" applyBorder="1" applyAlignment="1" applyProtection="1">
      <alignment horizontal="center" vertical="center"/>
      <protection hidden="1"/>
    </xf>
    <xf numFmtId="169" fontId="12" fillId="0" borderId="115" xfId="0" applyNumberFormat="1" applyFont="1" applyBorder="1" applyAlignment="1" applyProtection="1">
      <alignment horizontal="center" vertical="center"/>
      <protection hidden="1"/>
    </xf>
    <xf numFmtId="190" fontId="11" fillId="26" borderId="117" xfId="77" quotePrefix="1" applyFont="1" applyFill="1" applyBorder="1" applyAlignment="1" applyProtection="1">
      <alignment horizontal="center" vertical="center"/>
      <protection hidden="1"/>
    </xf>
    <xf numFmtId="169" fontId="93" fillId="22" borderId="118" xfId="0" applyNumberFormat="1" applyFont="1" applyFill="1" applyBorder="1" applyAlignment="1" applyProtection="1">
      <alignment horizontal="center" vertical="center"/>
      <protection hidden="1"/>
    </xf>
    <xf numFmtId="1" fontId="11" fillId="35" borderId="23" xfId="0" applyNumberFormat="1" applyFont="1" applyFill="1" applyBorder="1" applyAlignment="1" applyProtection="1">
      <alignment horizontal="center" vertical="center"/>
      <protection hidden="1"/>
    </xf>
    <xf numFmtId="1" fontId="11" fillId="35" borderId="24" xfId="0" applyNumberFormat="1" applyFont="1" applyFill="1" applyBorder="1" applyAlignment="1" applyProtection="1">
      <alignment horizontal="center" vertical="center"/>
      <protection hidden="1"/>
    </xf>
    <xf numFmtId="1" fontId="33" fillId="35" borderId="48" xfId="0" applyNumberFormat="1" applyFont="1" applyFill="1" applyBorder="1" applyAlignment="1" applyProtection="1">
      <alignment horizontal="center" vertical="center"/>
      <protection hidden="1"/>
    </xf>
    <xf numFmtId="1" fontId="33" fillId="35" borderId="23" xfId="0" applyNumberFormat="1" applyFont="1" applyFill="1" applyBorder="1" applyAlignment="1" applyProtection="1">
      <alignment horizontal="center" vertical="center"/>
      <protection hidden="1"/>
    </xf>
    <xf numFmtId="1" fontId="18" fillId="35" borderId="23" xfId="0" applyNumberFormat="1" applyFont="1" applyFill="1" applyBorder="1" applyAlignment="1" applyProtection="1">
      <alignment horizontal="center" vertical="center"/>
      <protection hidden="1"/>
    </xf>
    <xf numFmtId="1" fontId="18" fillId="35" borderId="24" xfId="0" applyNumberFormat="1" applyFont="1" applyFill="1" applyBorder="1" applyAlignment="1" applyProtection="1">
      <alignment horizontal="center" vertical="center"/>
      <protection hidden="1"/>
    </xf>
    <xf numFmtId="0" fontId="33" fillId="0" borderId="119" xfId="0" applyFont="1" applyBorder="1" applyAlignment="1" applyProtection="1">
      <alignment vertical="center"/>
      <protection hidden="1"/>
    </xf>
    <xf numFmtId="0" fontId="33" fillId="0" borderId="120" xfId="0" applyFont="1" applyBorder="1" applyAlignment="1" applyProtection="1">
      <alignment vertical="center"/>
      <protection hidden="1"/>
    </xf>
    <xf numFmtId="171" fontId="11" fillId="0" borderId="49" xfId="99" applyFont="1" applyBorder="1" applyAlignment="1" applyProtection="1">
      <alignment horizontal="center" vertical="center"/>
      <protection hidden="1"/>
    </xf>
    <xf numFmtId="171" fontId="39" fillId="22" borderId="49" xfId="99" applyFont="1" applyFill="1" applyBorder="1" applyAlignment="1" applyProtection="1">
      <alignment horizontal="center" vertical="center"/>
      <protection hidden="1"/>
    </xf>
    <xf numFmtId="171" fontId="11" fillId="0" borderId="50" xfId="99" applyFont="1" applyBorder="1" applyAlignment="1" applyProtection="1">
      <alignment horizontal="center" vertical="center"/>
      <protection hidden="1"/>
    </xf>
    <xf numFmtId="10" fontId="92" fillId="22" borderId="50" xfId="0" applyNumberFormat="1" applyFont="1" applyFill="1" applyBorder="1" applyAlignment="1" applyProtection="1">
      <alignment horizontal="center" vertical="center"/>
      <protection hidden="1"/>
    </xf>
    <xf numFmtId="0" fontId="10" fillId="0" borderId="34" xfId="0" applyFont="1" applyBorder="1" applyAlignment="1" applyProtection="1">
      <alignment horizontal="center" vertical="center"/>
      <protection hidden="1"/>
    </xf>
    <xf numFmtId="0" fontId="11" fillId="0" borderId="34" xfId="0" applyFont="1" applyBorder="1" applyAlignment="1" applyProtection="1">
      <alignment horizontal="center" vertical="center"/>
      <protection hidden="1"/>
    </xf>
    <xf numFmtId="0" fontId="11" fillId="0" borderId="115" xfId="0" applyFont="1" applyBorder="1" applyAlignment="1" applyProtection="1">
      <alignment horizontal="center" vertical="center"/>
      <protection hidden="1"/>
    </xf>
    <xf numFmtId="169" fontId="12" fillId="0" borderId="34" xfId="0" applyNumberFormat="1" applyFont="1" applyBorder="1" applyAlignment="1" applyProtection="1">
      <alignment horizontal="center" vertical="center"/>
      <protection hidden="1"/>
    </xf>
    <xf numFmtId="171" fontId="11" fillId="0" borderId="68" xfId="99" applyFont="1" applyBorder="1" applyAlignment="1" applyProtection="1">
      <alignment horizontal="center" vertical="center"/>
      <protection hidden="1"/>
    </xf>
    <xf numFmtId="14" fontId="16" fillId="0" borderId="58" xfId="0" applyNumberFormat="1" applyFont="1" applyBorder="1" applyAlignment="1" applyProtection="1">
      <alignment horizontal="center" vertical="center"/>
      <protection hidden="1"/>
    </xf>
    <xf numFmtId="0" fontId="11" fillId="0" borderId="26" xfId="0" applyFont="1" applyBorder="1" applyAlignment="1" applyProtection="1">
      <alignment horizontal="left" vertical="center"/>
      <protection hidden="1"/>
    </xf>
    <xf numFmtId="20" fontId="11" fillId="0" borderId="24" xfId="0" quotePrefix="1" applyNumberFormat="1" applyFont="1" applyBorder="1" applyAlignment="1" applyProtection="1">
      <alignment horizontal="center" vertical="center"/>
      <protection hidden="1"/>
    </xf>
    <xf numFmtId="0" fontId="11" fillId="0" borderId="24" xfId="0" applyFont="1" applyBorder="1" applyAlignment="1" applyProtection="1">
      <alignment horizontal="center" vertical="center"/>
      <protection locked="0" hidden="1"/>
    </xf>
    <xf numFmtId="171" fontId="11" fillId="0" borderId="24" xfId="99" applyFont="1" applyBorder="1" applyAlignment="1" applyProtection="1">
      <alignment horizontal="center" vertical="center"/>
      <protection hidden="1"/>
    </xf>
    <xf numFmtId="190" fontId="11" fillId="0" borderId="24" xfId="77" applyFont="1" applyBorder="1" applyAlignment="1" applyProtection="1">
      <alignment horizontal="center" vertical="center"/>
      <protection hidden="1"/>
    </xf>
    <xf numFmtId="1" fontId="33" fillId="0" borderId="24" xfId="0" applyNumberFormat="1" applyFont="1" applyBorder="1" applyAlignment="1" applyProtection="1">
      <alignment horizontal="center" vertical="center"/>
      <protection hidden="1"/>
    </xf>
    <xf numFmtId="171" fontId="32" fillId="0" borderId="24" xfId="99" applyFont="1" applyBorder="1" applyAlignment="1" applyProtection="1">
      <alignment horizontal="right" vertical="center"/>
      <protection hidden="1"/>
    </xf>
    <xf numFmtId="171" fontId="11" fillId="0" borderId="24" xfId="99" applyFont="1" applyBorder="1" applyAlignment="1" applyProtection="1">
      <alignment horizontal="right" vertical="center"/>
      <protection hidden="1"/>
    </xf>
    <xf numFmtId="4" fontId="11" fillId="0" borderId="24" xfId="0" applyNumberFormat="1" applyFont="1" applyBorder="1" applyAlignment="1" applyProtection="1">
      <alignment horizontal="right" vertical="center"/>
      <protection hidden="1"/>
    </xf>
    <xf numFmtId="171" fontId="12" fillId="0" borderId="50" xfId="99" applyFont="1" applyBorder="1" applyAlignment="1" applyProtection="1">
      <alignment horizontal="right" vertical="center"/>
      <protection hidden="1"/>
    </xf>
    <xf numFmtId="1" fontId="10" fillId="0" borderId="0" xfId="0" applyNumberFormat="1" applyFont="1" applyAlignment="1" applyProtection="1">
      <alignment horizontal="center" vertical="center"/>
      <protection hidden="1"/>
    </xf>
    <xf numFmtId="0" fontId="11" fillId="0" borderId="48" xfId="0" applyFont="1" applyBorder="1" applyAlignment="1" applyProtection="1">
      <alignment horizontal="center" vertical="center"/>
      <protection hidden="1"/>
    </xf>
    <xf numFmtId="0" fontId="61" fillId="0" borderId="0" xfId="120" applyFont="1" applyAlignment="1">
      <alignment horizontal="center" vertical="center"/>
    </xf>
    <xf numFmtId="0" fontId="61" fillId="0" borderId="0" xfId="120" applyFont="1" applyAlignment="1">
      <alignment vertical="center"/>
    </xf>
    <xf numFmtId="0" fontId="67" fillId="25" borderId="0" xfId="120" applyFont="1" applyFill="1" applyAlignment="1">
      <alignment vertical="center"/>
    </xf>
    <xf numFmtId="171" fontId="61" fillId="0" borderId="0" xfId="100" applyFont="1" applyAlignment="1">
      <alignment horizontal="center" vertical="center"/>
    </xf>
    <xf numFmtId="171" fontId="61" fillId="0" borderId="0" xfId="100" applyFont="1" applyAlignment="1">
      <alignment vertical="center"/>
    </xf>
    <xf numFmtId="182" fontId="67" fillId="26" borderId="0" xfId="44" applyFont="1" applyFill="1" applyBorder="1" applyAlignment="1">
      <alignment vertical="center"/>
    </xf>
    <xf numFmtId="208" fontId="67" fillId="33" borderId="0" xfId="100" applyNumberFormat="1" applyFont="1" applyFill="1" applyAlignment="1">
      <alignment vertical="center"/>
    </xf>
    <xf numFmtId="0" fontId="87" fillId="34" borderId="1" xfId="120" applyFont="1" applyFill="1" applyBorder="1" applyAlignment="1">
      <alignment horizontal="center" vertical="center"/>
    </xf>
    <xf numFmtId="0" fontId="86" fillId="34" borderId="1" xfId="120" applyFont="1" applyFill="1" applyBorder="1" applyAlignment="1">
      <alignment horizontal="center" vertical="center"/>
    </xf>
    <xf numFmtId="0" fontId="18" fillId="0" borderId="163" xfId="0" applyFont="1" applyBorder="1" applyAlignment="1">
      <alignment horizontal="center" vertical="center"/>
    </xf>
    <xf numFmtId="0" fontId="18" fillId="0" borderId="164" xfId="0" applyFont="1" applyBorder="1" applyAlignment="1">
      <alignment horizontal="center" vertical="center"/>
    </xf>
    <xf numFmtId="1" fontId="29" fillId="0" borderId="165" xfId="64" applyNumberFormat="1" applyFont="1" applyBorder="1" applyAlignment="1">
      <alignment horizontal="center" vertical="center"/>
    </xf>
    <xf numFmtId="0" fontId="18" fillId="0" borderId="166" xfId="0" applyFont="1" applyBorder="1" applyAlignment="1">
      <alignment horizontal="center" vertical="center"/>
    </xf>
    <xf numFmtId="0" fontId="18" fillId="0" borderId="167" xfId="0" applyFont="1" applyBorder="1" applyAlignment="1">
      <alignment horizontal="center" vertical="center"/>
    </xf>
    <xf numFmtId="0" fontId="18" fillId="0" borderId="168" xfId="0" applyFont="1" applyBorder="1" applyAlignment="1">
      <alignment horizontal="center" vertical="center"/>
    </xf>
    <xf numFmtId="0" fontId="21" fillId="0" borderId="121" xfId="0" applyFont="1" applyBorder="1" applyAlignment="1">
      <alignment vertical="center"/>
    </xf>
    <xf numFmtId="0" fontId="33" fillId="0" borderId="0" xfId="0" applyFont="1" applyAlignment="1" applyProtection="1">
      <alignment vertical="center"/>
      <protection hidden="1"/>
    </xf>
    <xf numFmtId="0" fontId="0" fillId="0" borderId="122" xfId="0" applyBorder="1"/>
    <xf numFmtId="1" fontId="12" fillId="35" borderId="32" xfId="0" applyNumberFormat="1" applyFont="1" applyFill="1" applyBorder="1" applyAlignment="1" applyProtection="1">
      <alignment horizontal="center" vertical="center"/>
      <protection hidden="1"/>
    </xf>
    <xf numFmtId="0" fontId="33" fillId="0" borderId="32" xfId="0" applyFont="1" applyBorder="1" applyAlignment="1" applyProtection="1">
      <alignment vertical="center"/>
      <protection hidden="1"/>
    </xf>
    <xf numFmtId="181" fontId="21" fillId="0" borderId="103" xfId="42" applyFont="1" applyFill="1" applyBorder="1" applyAlignment="1" applyProtection="1">
      <alignment horizontal="center" vertical="center"/>
      <protection hidden="1"/>
    </xf>
    <xf numFmtId="181" fontId="21" fillId="0" borderId="74" xfId="42" applyFont="1" applyFill="1" applyBorder="1" applyAlignment="1" applyProtection="1">
      <alignment horizontal="center" vertical="center"/>
      <protection hidden="1"/>
    </xf>
    <xf numFmtId="0" fontId="21" fillId="22" borderId="74" xfId="63" applyFont="1" applyFill="1" applyBorder="1" applyAlignment="1" applyProtection="1">
      <alignment horizontal="center" vertical="center"/>
      <protection hidden="1"/>
    </xf>
    <xf numFmtId="181" fontId="21" fillId="0" borderId="112" xfId="42" applyFont="1" applyFill="1" applyBorder="1" applyAlignment="1" applyProtection="1">
      <alignment horizontal="center" vertical="center"/>
      <protection hidden="1"/>
    </xf>
    <xf numFmtId="0" fontId="21" fillId="22" borderId="112" xfId="63" applyFont="1" applyFill="1" applyBorder="1" applyAlignment="1" applyProtection="1">
      <alignment horizontal="center" vertical="center"/>
      <protection hidden="1"/>
    </xf>
    <xf numFmtId="0" fontId="21" fillId="22" borderId="75" xfId="63" applyFont="1" applyFill="1" applyBorder="1" applyAlignment="1" applyProtection="1">
      <alignment horizontal="center" vertical="center"/>
      <protection hidden="1"/>
    </xf>
    <xf numFmtId="9" fontId="11" fillId="0" borderId="0" xfId="0" applyNumberFormat="1" applyFont="1" applyAlignment="1" applyProtection="1">
      <alignment vertical="center"/>
      <protection hidden="1"/>
    </xf>
    <xf numFmtId="0" fontId="89" fillId="0" borderId="0" xfId="0" applyFont="1" applyAlignment="1" applyProtection="1">
      <alignment horizontal="right" vertical="center"/>
      <protection hidden="1"/>
    </xf>
    <xf numFmtId="171" fontId="65" fillId="35" borderId="32" xfId="100" applyFont="1" applyFill="1" applyBorder="1" applyAlignment="1" applyProtection="1">
      <alignment horizontal="right" vertical="center"/>
      <protection hidden="1"/>
    </xf>
    <xf numFmtId="214" fontId="30" fillId="35" borderId="0" xfId="78" applyNumberFormat="1" applyFont="1" applyFill="1" applyAlignment="1" applyProtection="1">
      <alignment horizontal="center" vertical="center"/>
      <protection hidden="1"/>
    </xf>
    <xf numFmtId="0" fontId="33" fillId="35" borderId="42" xfId="0" applyFont="1" applyFill="1" applyBorder="1" applyAlignment="1">
      <alignment horizontal="center" vertical="center"/>
    </xf>
    <xf numFmtId="0" fontId="33" fillId="35" borderId="43" xfId="0" applyFont="1" applyFill="1" applyBorder="1" applyAlignment="1">
      <alignment horizontal="center" vertical="center"/>
    </xf>
    <xf numFmtId="0" fontId="33" fillId="35" borderId="23" xfId="0" applyFont="1" applyFill="1" applyBorder="1" applyAlignment="1">
      <alignment horizontal="center" vertical="center"/>
    </xf>
    <xf numFmtId="0" fontId="33" fillId="35" borderId="25" xfId="0" applyFont="1" applyFill="1" applyBorder="1" applyAlignment="1">
      <alignment horizontal="center" vertical="center"/>
    </xf>
    <xf numFmtId="10" fontId="0" fillId="0" borderId="0" xfId="0" applyNumberFormat="1" applyAlignment="1">
      <alignment horizontal="left" vertical="center"/>
    </xf>
    <xf numFmtId="0" fontId="18" fillId="0" borderId="0" xfId="0" applyFont="1" applyAlignment="1" applyProtection="1">
      <alignment horizontal="center" vertical="center"/>
      <protection hidden="1"/>
    </xf>
    <xf numFmtId="195" fontId="0" fillId="0" borderId="55" xfId="88" applyFont="1" applyBorder="1" applyAlignment="1">
      <alignment horizontal="center" vertical="center"/>
    </xf>
    <xf numFmtId="195" fontId="0" fillId="0" borderId="32" xfId="88" applyFont="1" applyBorder="1" applyAlignment="1">
      <alignment horizontal="center" vertical="center"/>
    </xf>
    <xf numFmtId="195" fontId="0" fillId="0" borderId="104" xfId="88" applyFont="1" applyBorder="1" applyAlignment="1">
      <alignment horizontal="center" vertical="center"/>
    </xf>
    <xf numFmtId="195" fontId="0" fillId="0" borderId="58" xfId="88" applyFont="1" applyBorder="1" applyAlignment="1">
      <alignment horizontal="center" vertical="center"/>
    </xf>
    <xf numFmtId="195" fontId="0" fillId="0" borderId="40" xfId="88" applyFont="1" applyBorder="1" applyAlignment="1">
      <alignment horizontal="center" vertical="center"/>
    </xf>
    <xf numFmtId="195" fontId="0" fillId="0" borderId="127" xfId="88" applyFont="1" applyBorder="1" applyAlignment="1">
      <alignment horizontal="center" vertical="center"/>
    </xf>
    <xf numFmtId="0" fontId="0" fillId="0" borderId="32" xfId="0" applyBorder="1" applyAlignment="1">
      <alignment vertical="center"/>
    </xf>
    <xf numFmtId="14" fontId="81" fillId="36" borderId="25" xfId="0" applyNumberFormat="1" applyFont="1" applyFill="1" applyBorder="1" applyAlignment="1" applyProtection="1">
      <alignment horizontal="left" vertical="center"/>
      <protection hidden="1"/>
    </xf>
    <xf numFmtId="0" fontId="21" fillId="22" borderId="103" xfId="63" applyFont="1" applyFill="1" applyBorder="1" applyAlignment="1" applyProtection="1">
      <alignment horizontal="center" vertical="center"/>
      <protection hidden="1"/>
    </xf>
    <xf numFmtId="0" fontId="33" fillId="0" borderId="114" xfId="0" applyFont="1" applyBorder="1" applyAlignment="1" applyProtection="1">
      <alignment horizontal="center" vertical="center"/>
      <protection hidden="1"/>
    </xf>
    <xf numFmtId="169" fontId="62" fillId="0" borderId="23" xfId="0" applyNumberFormat="1" applyFont="1" applyBorder="1" applyAlignment="1">
      <alignment horizontal="center" vertical="center"/>
    </xf>
    <xf numFmtId="0" fontId="94" fillId="40" borderId="24" xfId="0" applyFont="1" applyFill="1" applyBorder="1" applyAlignment="1" applyProtection="1">
      <alignment horizontal="center" vertical="center"/>
      <protection hidden="1"/>
    </xf>
    <xf numFmtId="0" fontId="94" fillId="42" borderId="24" xfId="0" applyFont="1" applyFill="1" applyBorder="1" applyAlignment="1" applyProtection="1">
      <alignment horizontal="center" vertical="center"/>
      <protection hidden="1"/>
    </xf>
    <xf numFmtId="0" fontId="94" fillId="41" borderId="24" xfId="0" applyFont="1" applyFill="1" applyBorder="1" applyAlignment="1" applyProtection="1">
      <alignment horizontal="center" vertical="center"/>
      <protection locked="0" hidden="1"/>
    </xf>
    <xf numFmtId="0" fontId="0" fillId="0" borderId="103" xfId="0" applyBorder="1" applyAlignment="1">
      <alignment vertical="center"/>
    </xf>
    <xf numFmtId="169" fontId="11" fillId="0" borderId="32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18" fillId="0" borderId="0" xfId="0" applyFont="1" applyAlignment="1">
      <alignment horizontal="left" vertical="center"/>
    </xf>
    <xf numFmtId="1" fontId="0" fillId="0" borderId="0" xfId="0" applyNumberFormat="1" applyAlignment="1">
      <alignment horizontal="left" vertical="center"/>
    </xf>
    <xf numFmtId="0" fontId="12" fillId="22" borderId="44" xfId="0" applyFont="1" applyFill="1" applyBorder="1" applyAlignment="1" applyProtection="1">
      <alignment horizontal="center" vertical="center"/>
      <protection hidden="1"/>
    </xf>
    <xf numFmtId="0" fontId="12" fillId="0" borderId="130" xfId="0" applyFont="1" applyBorder="1" applyAlignment="1" applyProtection="1">
      <alignment horizontal="center" vertical="center"/>
      <protection hidden="1"/>
    </xf>
    <xf numFmtId="183" fontId="35" fillId="35" borderId="0" xfId="46" applyFont="1" applyFill="1" applyAlignment="1">
      <alignment horizontal="center" vertical="center"/>
    </xf>
    <xf numFmtId="0" fontId="35" fillId="35" borderId="0" xfId="0" applyFont="1" applyFill="1" applyAlignment="1">
      <alignment horizontal="center" vertical="center"/>
    </xf>
    <xf numFmtId="1" fontId="29" fillId="35" borderId="0" xfId="64" applyNumberFormat="1" applyFont="1" applyFill="1" applyAlignment="1">
      <alignment horizontal="left" vertical="center"/>
    </xf>
    <xf numFmtId="169" fontId="25" fillId="35" borderId="0" xfId="0" applyNumberFormat="1" applyFont="1" applyFill="1" applyAlignment="1" applyProtection="1">
      <alignment horizontal="left" vertical="center"/>
      <protection hidden="1"/>
    </xf>
    <xf numFmtId="0" fontId="21" fillId="0" borderId="66" xfId="0" applyFont="1" applyBorder="1" applyAlignment="1">
      <alignment horizontal="right" vertical="center"/>
    </xf>
    <xf numFmtId="0" fontId="73" fillId="35" borderId="0" xfId="0" applyFont="1" applyFill="1" applyAlignment="1">
      <alignment vertical="center"/>
    </xf>
    <xf numFmtId="0" fontId="75" fillId="35" borderId="0" xfId="0" applyFont="1" applyFill="1" applyAlignment="1">
      <alignment horizontal="right" vertical="center"/>
    </xf>
    <xf numFmtId="190" fontId="18" fillId="35" borderId="0" xfId="77" applyFont="1" applyFill="1" applyAlignment="1">
      <alignment horizontal="center" vertical="center"/>
    </xf>
    <xf numFmtId="169" fontId="62" fillId="0" borderId="25" xfId="0" applyNumberFormat="1" applyFont="1" applyBorder="1" applyAlignment="1">
      <alignment horizontal="center" vertical="center"/>
    </xf>
    <xf numFmtId="219" fontId="11" fillId="0" borderId="0" xfId="123" applyNumberFormat="1" applyFont="1" applyAlignment="1" applyProtection="1">
      <alignment horizontal="center" vertical="center"/>
      <protection hidden="1"/>
    </xf>
    <xf numFmtId="0" fontId="12" fillId="0" borderId="132" xfId="0" applyFont="1" applyBorder="1" applyAlignment="1" applyProtection="1">
      <alignment horizontal="center" vertical="center"/>
      <protection hidden="1"/>
    </xf>
    <xf numFmtId="0" fontId="75" fillId="0" borderId="17" xfId="0" applyFont="1" applyBorder="1" applyAlignment="1" applyProtection="1">
      <alignment horizontal="right" vertical="center" wrapText="1"/>
      <protection hidden="1"/>
    </xf>
    <xf numFmtId="0" fontId="21" fillId="0" borderId="25" xfId="0" applyFont="1" applyBorder="1" applyAlignment="1">
      <alignment vertical="center"/>
    </xf>
    <xf numFmtId="219" fontId="11" fillId="0" borderId="72" xfId="123" applyNumberFormat="1" applyFont="1" applyBorder="1" applyAlignment="1" applyProtection="1">
      <alignment horizontal="center" vertical="center"/>
      <protection hidden="1"/>
    </xf>
    <xf numFmtId="219" fontId="11" fillId="0" borderId="50" xfId="123" applyNumberFormat="1" applyFont="1" applyBorder="1" applyAlignment="1" applyProtection="1">
      <alignment horizontal="center" vertical="center"/>
      <protection hidden="1"/>
    </xf>
    <xf numFmtId="219" fontId="0" fillId="0" borderId="0" xfId="0" applyNumberFormat="1" applyAlignment="1">
      <alignment vertical="center"/>
    </xf>
    <xf numFmtId="0" fontId="18" fillId="22" borderId="134" xfId="0" applyFont="1" applyFill="1" applyBorder="1" applyAlignment="1">
      <alignment horizontal="left" vertical="center"/>
    </xf>
    <xf numFmtId="169" fontId="55" fillId="22" borderId="135" xfId="0" applyNumberFormat="1" applyFont="1" applyFill="1" applyBorder="1" applyAlignment="1" applyProtection="1">
      <alignment horizontal="left" vertical="center"/>
      <protection hidden="1"/>
    </xf>
    <xf numFmtId="1" fontId="33" fillId="0" borderId="0" xfId="0" applyNumberFormat="1" applyFont="1" applyAlignment="1">
      <alignment horizontal="left" vertical="center"/>
    </xf>
    <xf numFmtId="0" fontId="91" fillId="35" borderId="0" xfId="0" applyFont="1" applyFill="1" applyAlignment="1" applyProtection="1">
      <alignment horizontal="left" vertical="center"/>
      <protection hidden="1"/>
    </xf>
    <xf numFmtId="0" fontId="95" fillId="35" borderId="0" xfId="0" applyFont="1" applyFill="1" applyAlignment="1">
      <alignment horizontal="right" vertical="center"/>
    </xf>
    <xf numFmtId="14" fontId="82" fillId="0" borderId="23" xfId="0" applyNumberFormat="1" applyFont="1" applyBorder="1" applyAlignment="1" applyProtection="1">
      <alignment horizontal="left" vertical="center"/>
      <protection hidden="1"/>
    </xf>
    <xf numFmtId="1" fontId="12" fillId="0" borderId="128" xfId="0" applyNumberFormat="1" applyFont="1" applyBorder="1" applyAlignment="1" applyProtection="1">
      <alignment horizontal="left" vertical="center"/>
      <protection hidden="1"/>
    </xf>
    <xf numFmtId="169" fontId="55" fillId="22" borderId="137" xfId="0" applyNumberFormat="1" applyFont="1" applyFill="1" applyBorder="1" applyAlignment="1" applyProtection="1">
      <alignment horizontal="left" vertical="center"/>
      <protection hidden="1"/>
    </xf>
    <xf numFmtId="1" fontId="29" fillId="0" borderId="129" xfId="64" applyNumberFormat="1" applyFont="1" applyBorder="1" applyAlignment="1">
      <alignment horizontal="left" vertical="center"/>
    </xf>
    <xf numFmtId="169" fontId="12" fillId="0" borderId="43" xfId="0" applyNumberFormat="1" applyFont="1" applyBorder="1" applyAlignment="1" applyProtection="1">
      <alignment horizontal="center" vertical="center"/>
      <protection hidden="1"/>
    </xf>
    <xf numFmtId="187" fontId="13" fillId="22" borderId="43" xfId="73" applyFont="1" applyFill="1" applyBorder="1" applyAlignment="1" applyProtection="1">
      <alignment horizontal="center" vertical="center"/>
      <protection locked="0" hidden="1"/>
    </xf>
    <xf numFmtId="168" fontId="11" fillId="0" borderId="43" xfId="123" applyNumberFormat="1" applyFont="1" applyBorder="1" applyAlignment="1" applyProtection="1">
      <alignment horizontal="center" vertical="center"/>
      <protection hidden="1"/>
    </xf>
    <xf numFmtId="1" fontId="11" fillId="0" borderId="43" xfId="0" applyNumberFormat="1" applyFont="1" applyBorder="1" applyAlignment="1" applyProtection="1">
      <alignment horizontal="center" vertical="center"/>
      <protection hidden="1"/>
    </xf>
    <xf numFmtId="0" fontId="12" fillId="0" borderId="44" xfId="0" applyFont="1" applyBorder="1" applyAlignment="1" applyProtection="1">
      <alignment horizontal="center" vertical="center"/>
      <protection hidden="1"/>
    </xf>
    <xf numFmtId="9" fontId="11" fillId="0" borderId="138" xfId="123" applyFont="1" applyBorder="1" applyAlignment="1" applyProtection="1">
      <alignment horizontal="center" vertical="center"/>
      <protection hidden="1"/>
    </xf>
    <xf numFmtId="9" fontId="11" fillId="0" borderId="123" xfId="123" applyFont="1" applyBorder="1" applyAlignment="1" applyProtection="1">
      <alignment horizontal="center" vertical="center"/>
      <protection hidden="1"/>
    </xf>
    <xf numFmtId="9" fontId="39" fillId="22" borderId="123" xfId="123" applyFont="1" applyFill="1" applyBorder="1" applyAlignment="1" applyProtection="1">
      <alignment horizontal="center" vertical="center"/>
      <protection hidden="1"/>
    </xf>
    <xf numFmtId="9" fontId="11" fillId="0" borderId="139" xfId="123" applyFont="1" applyBorder="1" applyAlignment="1" applyProtection="1">
      <alignment horizontal="center" vertical="center"/>
      <protection hidden="1"/>
    </xf>
    <xf numFmtId="171" fontId="14" fillId="35" borderId="0" xfId="99" applyFont="1" applyFill="1" applyAlignment="1" applyProtection="1">
      <alignment vertical="center"/>
      <protection hidden="1"/>
    </xf>
    <xf numFmtId="217" fontId="14" fillId="35" borderId="0" xfId="99" applyNumberFormat="1" applyFont="1" applyFill="1" applyAlignment="1" applyProtection="1">
      <alignment vertical="center"/>
      <protection hidden="1"/>
    </xf>
    <xf numFmtId="1" fontId="11" fillId="0" borderId="37" xfId="0" applyNumberFormat="1" applyFont="1" applyBorder="1" applyAlignment="1" applyProtection="1">
      <alignment horizontal="center" vertical="center"/>
      <protection hidden="1"/>
    </xf>
    <xf numFmtId="1" fontId="11" fillId="0" borderId="36" xfId="0" applyNumberFormat="1" applyFont="1" applyBorder="1" applyAlignment="1" applyProtection="1">
      <alignment horizontal="center" vertical="center"/>
      <protection hidden="1"/>
    </xf>
    <xf numFmtId="0" fontId="18" fillId="0" borderId="73" xfId="0" applyFont="1" applyBorder="1" applyAlignment="1" applyProtection="1">
      <alignment vertical="center"/>
      <protection hidden="1"/>
    </xf>
    <xf numFmtId="20" fontId="10" fillId="0" borderId="74" xfId="0" applyNumberFormat="1" applyFont="1" applyBorder="1" applyAlignment="1" applyProtection="1">
      <alignment horizontal="centerContinuous" vertical="center"/>
      <protection hidden="1"/>
    </xf>
    <xf numFmtId="169" fontId="11" fillId="0" borderId="74" xfId="0" applyNumberFormat="1" applyFont="1" applyBorder="1" applyAlignment="1" applyProtection="1">
      <alignment horizontal="centerContinuous" vertical="center"/>
      <protection hidden="1"/>
    </xf>
    <xf numFmtId="0" fontId="11" fillId="0" borderId="74" xfId="0" applyFont="1" applyBorder="1" applyAlignment="1" applyProtection="1">
      <alignment horizontal="center" vertical="center"/>
      <protection hidden="1"/>
    </xf>
    <xf numFmtId="9" fontId="11" fillId="0" borderId="74" xfId="123" applyFont="1" applyBorder="1" applyAlignment="1" applyProtection="1">
      <alignment horizontal="center" vertical="center"/>
      <protection hidden="1"/>
    </xf>
    <xf numFmtId="190" fontId="11" fillId="0" borderId="74" xfId="77" applyFont="1" applyBorder="1" applyAlignment="1" applyProtection="1">
      <alignment horizontal="center" vertical="center"/>
      <protection hidden="1"/>
    </xf>
    <xf numFmtId="0" fontId="0" fillId="0" borderId="74" xfId="0" applyBorder="1" applyAlignment="1">
      <alignment vertical="center"/>
    </xf>
    <xf numFmtId="171" fontId="11" fillId="0" borderId="75" xfId="99" applyFont="1" applyBorder="1" applyAlignment="1" applyProtection="1">
      <alignment horizontal="right" vertical="center"/>
      <protection hidden="1"/>
    </xf>
    <xf numFmtId="0" fontId="96" fillId="35" borderId="170" xfId="0" applyFont="1" applyFill="1" applyBorder="1" applyAlignment="1">
      <alignment horizontal="left" vertical="center"/>
    </xf>
    <xf numFmtId="0" fontId="12" fillId="0" borderId="40" xfId="0" applyFont="1" applyBorder="1" applyAlignment="1" applyProtection="1">
      <alignment horizontal="center" vertical="center"/>
      <protection hidden="1"/>
    </xf>
    <xf numFmtId="0" fontId="88" fillId="0" borderId="0" xfId="120" applyFont="1" applyAlignment="1">
      <alignment vertical="center"/>
    </xf>
    <xf numFmtId="0" fontId="61" fillId="43" borderId="0" xfId="120" applyFont="1" applyFill="1" applyAlignment="1">
      <alignment vertical="center"/>
    </xf>
    <xf numFmtId="0" fontId="80" fillId="0" borderId="74" xfId="0" applyFont="1" applyBorder="1" applyAlignment="1">
      <alignment horizontal="center" vertical="center"/>
    </xf>
    <xf numFmtId="0" fontId="18" fillId="0" borderId="0" xfId="0" applyFont="1" applyAlignment="1" applyProtection="1">
      <alignment horizontal="right" vertical="center"/>
      <protection hidden="1"/>
    </xf>
    <xf numFmtId="9" fontId="65" fillId="0" borderId="0" xfId="123" applyFont="1" applyAlignment="1" applyProtection="1">
      <alignment horizontal="center" vertical="center"/>
      <protection locked="0" hidden="1"/>
    </xf>
    <xf numFmtId="168" fontId="35" fillId="0" borderId="32" xfId="0" applyNumberFormat="1" applyFont="1" applyBorder="1" applyAlignment="1" applyProtection="1">
      <alignment horizontal="center" vertical="center"/>
      <protection hidden="1"/>
    </xf>
    <xf numFmtId="214" fontId="30" fillId="35" borderId="0" xfId="77" applyNumberFormat="1" applyFont="1" applyFill="1" applyAlignment="1" applyProtection="1">
      <alignment horizontal="center" vertical="center"/>
      <protection hidden="1"/>
    </xf>
    <xf numFmtId="0" fontId="21" fillId="22" borderId="144" xfId="63" applyFont="1" applyFill="1" applyBorder="1" applyAlignment="1" applyProtection="1">
      <alignment horizontal="center" vertical="center"/>
      <protection hidden="1"/>
    </xf>
    <xf numFmtId="181" fontId="21" fillId="0" borderId="144" xfId="42" applyFont="1" applyFill="1" applyBorder="1" applyAlignment="1" applyProtection="1">
      <alignment horizontal="center" vertical="center"/>
      <protection hidden="1"/>
    </xf>
    <xf numFmtId="0" fontId="80" fillId="35" borderId="43" xfId="0" applyFont="1" applyFill="1" applyBorder="1" applyAlignment="1">
      <alignment horizontal="center" vertical="center"/>
    </xf>
    <xf numFmtId="0" fontId="97" fillId="42" borderId="43" xfId="0" applyFont="1" applyFill="1" applyBorder="1" applyAlignment="1" applyProtection="1">
      <alignment horizontal="center" vertical="center"/>
      <protection hidden="1"/>
    </xf>
    <xf numFmtId="0" fontId="97" fillId="42" borderId="23" xfId="0" applyFont="1" applyFill="1" applyBorder="1" applyAlignment="1" applyProtection="1">
      <alignment horizontal="center" vertical="center"/>
      <protection hidden="1"/>
    </xf>
    <xf numFmtId="0" fontId="97" fillId="41" borderId="23" xfId="0" applyFont="1" applyFill="1" applyBorder="1" applyAlignment="1" applyProtection="1">
      <alignment horizontal="center" vertical="center"/>
      <protection locked="0" hidden="1"/>
    </xf>
    <xf numFmtId="0" fontId="97" fillId="40" borderId="23" xfId="0" applyFont="1" applyFill="1" applyBorder="1" applyAlignment="1" applyProtection="1">
      <alignment horizontal="center" vertical="center"/>
      <protection hidden="1"/>
    </xf>
    <xf numFmtId="0" fontId="97" fillId="41" borderId="43" xfId="0" applyFont="1" applyFill="1" applyBorder="1" applyAlignment="1" applyProtection="1">
      <alignment horizontal="center" vertical="center"/>
      <protection locked="0" hidden="1"/>
    </xf>
    <xf numFmtId="0" fontId="97" fillId="40" borderId="27" xfId="0" applyFont="1" applyFill="1" applyBorder="1" applyAlignment="1" applyProtection="1">
      <alignment horizontal="center" vertical="center"/>
      <protection hidden="1"/>
    </xf>
    <xf numFmtId="0" fontId="92" fillId="35" borderId="0" xfId="0" applyFont="1" applyFill="1" applyAlignment="1">
      <alignment vertical="center"/>
    </xf>
    <xf numFmtId="169" fontId="25" fillId="22" borderId="175" xfId="0" applyNumberFormat="1" applyFont="1" applyFill="1" applyBorder="1" applyAlignment="1" applyProtection="1">
      <alignment horizontal="left" vertical="center"/>
      <protection hidden="1"/>
    </xf>
    <xf numFmtId="1" fontId="29" fillId="35" borderId="176" xfId="64" applyNumberFormat="1" applyFont="1" applyFill="1" applyBorder="1" applyAlignment="1">
      <alignment horizontal="center" vertical="center"/>
    </xf>
    <xf numFmtId="1" fontId="29" fillId="35" borderId="176" xfId="64" applyNumberFormat="1" applyFont="1" applyFill="1" applyBorder="1" applyAlignment="1">
      <alignment horizontal="left" vertical="center"/>
    </xf>
    <xf numFmtId="169" fontId="25" fillId="22" borderId="180" xfId="0" applyNumberFormat="1" applyFont="1" applyFill="1" applyBorder="1" applyAlignment="1" applyProtection="1">
      <alignment horizontal="left" vertical="center"/>
      <protection hidden="1"/>
    </xf>
    <xf numFmtId="1" fontId="29" fillId="35" borderId="177" xfId="64" applyNumberFormat="1" applyFont="1" applyFill="1" applyBorder="1" applyAlignment="1">
      <alignment horizontal="center" vertical="center"/>
    </xf>
    <xf numFmtId="1" fontId="29" fillId="35" borderId="177" xfId="64" applyNumberFormat="1" applyFont="1" applyFill="1" applyBorder="1" applyAlignment="1">
      <alignment horizontal="left" vertical="center"/>
    </xf>
    <xf numFmtId="169" fontId="25" fillId="22" borderId="181" xfId="0" applyNumberFormat="1" applyFont="1" applyFill="1" applyBorder="1" applyAlignment="1" applyProtection="1">
      <alignment horizontal="left" vertical="center"/>
      <protection hidden="1"/>
    </xf>
    <xf numFmtId="10" fontId="10" fillId="0" borderId="110" xfId="0" applyNumberFormat="1" applyFont="1" applyBorder="1" applyAlignment="1">
      <alignment vertical="center"/>
    </xf>
    <xf numFmtId="0" fontId="10" fillId="0" borderId="0" xfId="0" applyFont="1"/>
    <xf numFmtId="0" fontId="0" fillId="45" borderId="0" xfId="0" applyFill="1" applyAlignment="1">
      <alignment horizontal="center"/>
    </xf>
    <xf numFmtId="9" fontId="0" fillId="45" borderId="0" xfId="0" applyNumberFormat="1" applyFill="1" applyAlignment="1">
      <alignment horizontal="center"/>
    </xf>
    <xf numFmtId="0" fontId="0" fillId="38" borderId="0" xfId="0" applyFill="1" applyAlignment="1">
      <alignment horizontal="center"/>
    </xf>
    <xf numFmtId="9" fontId="0" fillId="38" borderId="0" xfId="0" applyNumberFormat="1" applyFill="1" applyAlignment="1">
      <alignment horizontal="center"/>
    </xf>
    <xf numFmtId="0" fontId="0" fillId="46" borderId="0" xfId="0" applyFill="1" applyAlignment="1">
      <alignment horizontal="center"/>
    </xf>
    <xf numFmtId="9" fontId="0" fillId="46" borderId="0" xfId="0" applyNumberFormat="1" applyFill="1" applyAlignment="1">
      <alignment horizontal="center"/>
    </xf>
    <xf numFmtId="0" fontId="0" fillId="47" borderId="0" xfId="0" applyFill="1" applyAlignment="1">
      <alignment horizontal="center"/>
    </xf>
    <xf numFmtId="9" fontId="0" fillId="47" borderId="0" xfId="0" applyNumberFormat="1" applyFill="1" applyAlignment="1">
      <alignment horizontal="center"/>
    </xf>
    <xf numFmtId="0" fontId="0" fillId="48" borderId="0" xfId="0" applyFill="1" applyAlignment="1">
      <alignment horizontal="center"/>
    </xf>
    <xf numFmtId="9" fontId="66" fillId="48" borderId="0" xfId="0" applyNumberFormat="1" applyFont="1" applyFill="1" applyAlignment="1">
      <alignment horizontal="center"/>
    </xf>
    <xf numFmtId="0" fontId="36" fillId="27" borderId="16" xfId="0" applyFont="1" applyFill="1" applyBorder="1" applyAlignment="1" applyProtection="1">
      <alignment vertical="center"/>
      <protection hidden="1"/>
    </xf>
    <xf numFmtId="0" fontId="12" fillId="22" borderId="162" xfId="0" applyFont="1" applyFill="1" applyBorder="1" applyAlignment="1" applyProtection="1">
      <alignment vertical="center"/>
      <protection hidden="1"/>
    </xf>
    <xf numFmtId="0" fontId="36" fillId="27" borderId="36" xfId="0" applyFont="1" applyFill="1" applyBorder="1" applyAlignment="1" applyProtection="1">
      <alignment vertical="center"/>
      <protection hidden="1"/>
    </xf>
    <xf numFmtId="0" fontId="12" fillId="22" borderId="38" xfId="0" applyFont="1" applyFill="1" applyBorder="1" applyAlignment="1" applyProtection="1">
      <alignment vertical="center"/>
      <protection hidden="1"/>
    </xf>
    <xf numFmtId="0" fontId="12" fillId="22" borderId="37" xfId="0" applyFont="1" applyFill="1" applyBorder="1" applyAlignment="1" applyProtection="1">
      <alignment vertical="center"/>
      <protection hidden="1"/>
    </xf>
    <xf numFmtId="0" fontId="12" fillId="22" borderId="36" xfId="0" applyFont="1" applyFill="1" applyBorder="1" applyAlignment="1" applyProtection="1">
      <alignment vertical="center"/>
      <protection hidden="1"/>
    </xf>
    <xf numFmtId="171" fontId="82" fillId="0" borderId="65" xfId="99" applyFont="1" applyBorder="1" applyAlignment="1" applyProtection="1">
      <alignment horizontal="right" vertical="center"/>
      <protection hidden="1"/>
    </xf>
    <xf numFmtId="9" fontId="10" fillId="0" borderId="0" xfId="0" applyNumberFormat="1" applyFont="1" applyAlignment="1" applyProtection="1">
      <alignment horizontal="center" vertical="center"/>
      <protection hidden="1"/>
    </xf>
    <xf numFmtId="181" fontId="21" fillId="0" borderId="183" xfId="42" applyFont="1" applyFill="1" applyBorder="1" applyAlignment="1" applyProtection="1">
      <alignment horizontal="center" vertical="center"/>
      <protection hidden="1"/>
    </xf>
    <xf numFmtId="181" fontId="21" fillId="0" borderId="18" xfId="42" applyFont="1" applyFill="1" applyBorder="1" applyAlignment="1" applyProtection="1">
      <alignment horizontal="center" vertical="center"/>
      <protection hidden="1"/>
    </xf>
    <xf numFmtId="0" fontId="37" fillId="27" borderId="36" xfId="0" applyFont="1" applyFill="1" applyBorder="1" applyAlignment="1" applyProtection="1">
      <alignment vertical="center"/>
      <protection hidden="1"/>
    </xf>
    <xf numFmtId="9" fontId="33" fillId="0" borderId="113" xfId="123" applyFont="1" applyBorder="1" applyAlignment="1">
      <alignment horizontal="center" vertical="center"/>
    </xf>
    <xf numFmtId="2" fontId="11" fillId="0" borderId="48" xfId="123" applyNumberFormat="1" applyFont="1" applyBorder="1" applyAlignment="1" applyProtection="1">
      <alignment horizontal="center" vertical="center"/>
      <protection hidden="1"/>
    </xf>
    <xf numFmtId="2" fontId="11" fillId="0" borderId="23" xfId="123" applyNumberFormat="1" applyFont="1" applyBorder="1" applyAlignment="1" applyProtection="1">
      <alignment horizontal="center" vertical="center"/>
      <protection hidden="1"/>
    </xf>
    <xf numFmtId="2" fontId="11" fillId="0" borderId="0" xfId="123" applyNumberFormat="1" applyFont="1" applyAlignment="1" applyProtection="1">
      <alignment horizontal="center" vertical="center"/>
      <protection hidden="1"/>
    </xf>
    <xf numFmtId="2" fontId="11" fillId="0" borderId="72" xfId="123" applyNumberFormat="1" applyFont="1" applyBorder="1" applyAlignment="1" applyProtection="1">
      <alignment horizontal="center" vertical="center"/>
      <protection hidden="1"/>
    </xf>
    <xf numFmtId="181" fontId="34" fillId="35" borderId="0" xfId="42" applyFont="1" applyFill="1" applyBorder="1" applyAlignment="1" applyProtection="1">
      <alignment horizontal="center" vertical="center"/>
      <protection hidden="1"/>
    </xf>
    <xf numFmtId="0" fontId="80" fillId="35" borderId="0" xfId="0" applyFont="1" applyFill="1" applyAlignment="1">
      <alignment vertical="center"/>
    </xf>
    <xf numFmtId="0" fontId="80" fillId="35" borderId="0" xfId="0" applyFont="1" applyFill="1" applyAlignment="1">
      <alignment horizontal="center" vertical="center"/>
    </xf>
    <xf numFmtId="181" fontId="21" fillId="35" borderId="0" xfId="42" applyFont="1" applyFill="1" applyBorder="1" applyAlignment="1" applyProtection="1">
      <alignment horizontal="center" vertical="center"/>
      <protection hidden="1"/>
    </xf>
    <xf numFmtId="0" fontId="21" fillId="35" borderId="0" xfId="63" applyFont="1" applyFill="1" applyAlignment="1" applyProtection="1">
      <alignment horizontal="center" vertical="center"/>
      <protection hidden="1"/>
    </xf>
    <xf numFmtId="168" fontId="35" fillId="22" borderId="25" xfId="123" applyNumberFormat="1" applyFont="1" applyFill="1" applyBorder="1" applyAlignment="1" applyProtection="1">
      <alignment horizontal="center" vertical="center"/>
      <protection hidden="1"/>
    </xf>
    <xf numFmtId="0" fontId="73" fillId="0" borderId="71" xfId="0" applyFont="1" applyBorder="1" applyAlignment="1">
      <alignment vertical="center"/>
    </xf>
    <xf numFmtId="0" fontId="99" fillId="0" borderId="0" xfId="0" applyFont="1" applyAlignment="1">
      <alignment vertical="center"/>
    </xf>
    <xf numFmtId="9" fontId="0" fillId="0" borderId="0" xfId="123" applyFont="1"/>
    <xf numFmtId="0" fontId="101" fillId="35" borderId="0" xfId="0" applyFont="1" applyFill="1" applyAlignment="1">
      <alignment horizontal="center" vertical="center"/>
    </xf>
    <xf numFmtId="218" fontId="92" fillId="35" borderId="0" xfId="0" applyNumberFormat="1" applyFont="1" applyFill="1" applyAlignment="1">
      <alignment vertical="center"/>
    </xf>
    <xf numFmtId="1" fontId="62" fillId="0" borderId="42" xfId="0" applyNumberFormat="1" applyFont="1" applyBorder="1" applyAlignment="1">
      <alignment horizontal="center" vertical="center"/>
    </xf>
    <xf numFmtId="1" fontId="62" fillId="0" borderId="43" xfId="0" applyNumberFormat="1" applyFont="1" applyBorder="1" applyAlignment="1">
      <alignment horizontal="center" vertical="center"/>
    </xf>
    <xf numFmtId="9" fontId="33" fillId="0" borderId="182" xfId="123" applyFont="1" applyBorder="1" applyAlignment="1">
      <alignment horizontal="center" vertical="center"/>
    </xf>
    <xf numFmtId="169" fontId="12" fillId="0" borderId="32" xfId="0" applyNumberFormat="1" applyFont="1" applyBorder="1" applyAlignment="1" applyProtection="1">
      <alignment horizontal="center" vertical="center"/>
      <protection hidden="1"/>
    </xf>
    <xf numFmtId="169" fontId="12" fillId="0" borderId="116" xfId="0" applyNumberFormat="1" applyFont="1" applyBorder="1" applyAlignment="1" applyProtection="1">
      <alignment horizontal="center" vertical="center"/>
      <protection hidden="1"/>
    </xf>
    <xf numFmtId="0" fontId="12" fillId="22" borderId="29" xfId="0" applyFont="1" applyFill="1" applyBorder="1" applyAlignment="1" applyProtection="1">
      <alignment horizontal="center" vertical="center"/>
      <protection hidden="1"/>
    </xf>
    <xf numFmtId="0" fontId="12" fillId="22" borderId="37" xfId="0" applyFont="1" applyFill="1" applyBorder="1" applyAlignment="1" applyProtection="1">
      <alignment horizontal="center" vertical="center"/>
      <protection hidden="1"/>
    </xf>
    <xf numFmtId="0" fontId="12" fillId="22" borderId="30" xfId="0" applyFont="1" applyFill="1" applyBorder="1" applyAlignment="1" applyProtection="1">
      <alignment horizontal="center" vertical="center"/>
      <protection hidden="1"/>
    </xf>
    <xf numFmtId="0" fontId="37" fillId="27" borderId="28" xfId="0" applyFont="1" applyFill="1" applyBorder="1" applyAlignment="1" applyProtection="1">
      <alignment horizontal="center" vertical="center"/>
      <protection hidden="1"/>
    </xf>
    <xf numFmtId="0" fontId="36" fillId="27" borderId="28" xfId="0" applyFont="1" applyFill="1" applyBorder="1" applyAlignment="1" applyProtection="1">
      <alignment horizontal="center" vertical="center"/>
      <protection hidden="1"/>
    </xf>
    <xf numFmtId="0" fontId="12" fillId="22" borderId="28" xfId="0" applyFont="1" applyFill="1" applyBorder="1" applyAlignment="1" applyProtection="1">
      <alignment horizontal="center" vertical="center"/>
      <protection hidden="1"/>
    </xf>
    <xf numFmtId="0" fontId="98" fillId="35" borderId="0" xfId="0" applyFont="1" applyFill="1" applyAlignment="1">
      <alignment vertical="center"/>
    </xf>
    <xf numFmtId="181" fontId="21" fillId="35" borderId="192" xfId="42" applyFont="1" applyFill="1" applyBorder="1" applyAlignment="1" applyProtection="1">
      <alignment horizontal="center" vertical="center"/>
      <protection hidden="1"/>
    </xf>
    <xf numFmtId="181" fontId="34" fillId="35" borderId="192" xfId="42" applyFont="1" applyFill="1" applyBorder="1" applyAlignment="1" applyProtection="1">
      <alignment horizontal="center" vertical="center"/>
      <protection hidden="1"/>
    </xf>
    <xf numFmtId="169" fontId="0" fillId="0" borderId="0" xfId="0" applyNumberFormat="1" applyAlignment="1">
      <alignment vertical="center"/>
    </xf>
    <xf numFmtId="221" fontId="82" fillId="0" borderId="43" xfId="77" applyNumberFormat="1" applyFont="1" applyBorder="1" applyAlignment="1" applyProtection="1">
      <alignment horizontal="center" vertical="center"/>
      <protection hidden="1"/>
    </xf>
    <xf numFmtId="221" fontId="82" fillId="0" borderId="48" xfId="77" applyNumberFormat="1" applyFont="1" applyBorder="1" applyAlignment="1" applyProtection="1">
      <alignment horizontal="center" vertical="center"/>
      <protection hidden="1"/>
    </xf>
    <xf numFmtId="221" fontId="82" fillId="0" borderId="23" xfId="77" applyNumberFormat="1" applyFont="1" applyBorder="1" applyAlignment="1" applyProtection="1">
      <alignment horizontal="center" vertical="center"/>
      <protection hidden="1"/>
    </xf>
    <xf numFmtId="171" fontId="10" fillId="0" borderId="48" xfId="99" quotePrefix="1" applyBorder="1" applyAlignment="1">
      <alignment vertical="center"/>
    </xf>
    <xf numFmtId="0" fontId="10" fillId="0" borderId="0" xfId="0" applyFont="1" applyAlignment="1">
      <alignment vertical="center"/>
    </xf>
    <xf numFmtId="1" fontId="10" fillId="0" borderId="135" xfId="64" applyNumberFormat="1" applyFont="1" applyBorder="1" applyAlignment="1">
      <alignment horizontal="left" vertical="center"/>
    </xf>
    <xf numFmtId="1" fontId="62" fillId="49" borderId="43" xfId="0" applyNumberFormat="1" applyFont="1" applyFill="1" applyBorder="1" applyAlignment="1">
      <alignment horizontal="center" vertical="center"/>
    </xf>
    <xf numFmtId="1" fontId="61" fillId="49" borderId="23" xfId="0" applyNumberFormat="1" applyFont="1" applyFill="1" applyBorder="1" applyAlignment="1">
      <alignment horizontal="center" vertical="center"/>
    </xf>
    <xf numFmtId="169" fontId="62" fillId="49" borderId="23" xfId="0" applyNumberFormat="1" applyFont="1" applyFill="1" applyBorder="1" applyAlignment="1">
      <alignment horizontal="center" vertical="center"/>
    </xf>
    <xf numFmtId="1" fontId="62" fillId="49" borderId="23" xfId="0" applyNumberFormat="1" applyFont="1" applyFill="1" applyBorder="1" applyAlignment="1">
      <alignment horizontal="center" vertical="center"/>
    </xf>
    <xf numFmtId="1" fontId="61" fillId="49" borderId="49" xfId="0" applyNumberFormat="1" applyFont="1" applyFill="1" applyBorder="1" applyAlignment="1">
      <alignment horizontal="center" vertical="center"/>
    </xf>
    <xf numFmtId="1" fontId="62" fillId="49" borderId="184" xfId="0" applyNumberFormat="1" applyFont="1" applyFill="1" applyBorder="1" applyAlignment="1">
      <alignment horizontal="center" vertical="center"/>
    </xf>
    <xf numFmtId="169" fontId="62" fillId="49" borderId="184" xfId="0" applyNumberFormat="1" applyFont="1" applyFill="1" applyBorder="1" applyAlignment="1">
      <alignment horizontal="center" vertical="center"/>
    </xf>
    <xf numFmtId="1" fontId="62" fillId="49" borderId="68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 applyProtection="1">
      <alignment vertical="center"/>
      <protection hidden="1"/>
    </xf>
    <xf numFmtId="181" fontId="112" fillId="49" borderId="73" xfId="42" applyFont="1" applyFill="1" applyBorder="1" applyAlignment="1" applyProtection="1">
      <alignment horizontal="center" vertical="center"/>
      <protection hidden="1"/>
    </xf>
    <xf numFmtId="181" fontId="112" fillId="49" borderId="74" xfId="42" applyFont="1" applyFill="1" applyBorder="1" applyAlignment="1" applyProtection="1">
      <alignment horizontal="center" vertical="center"/>
      <protection hidden="1"/>
    </xf>
    <xf numFmtId="181" fontId="112" fillId="49" borderId="183" xfId="42" applyFont="1" applyFill="1" applyBorder="1" applyAlignment="1" applyProtection="1">
      <alignment horizontal="center" vertical="center"/>
      <protection hidden="1"/>
    </xf>
    <xf numFmtId="181" fontId="112" fillId="49" borderId="148" xfId="42" applyFont="1" applyFill="1" applyBorder="1" applyAlignment="1" applyProtection="1">
      <alignment horizontal="center" vertical="center"/>
      <protection hidden="1"/>
    </xf>
    <xf numFmtId="181" fontId="112" fillId="49" borderId="18" xfId="42" applyFont="1" applyFill="1" applyBorder="1" applyAlignment="1" applyProtection="1">
      <alignment horizontal="center" vertical="center"/>
      <protection hidden="1"/>
    </xf>
    <xf numFmtId="181" fontId="112" fillId="49" borderId="112" xfId="42" applyFont="1" applyFill="1" applyBorder="1" applyAlignment="1" applyProtection="1">
      <alignment horizontal="center" vertical="center"/>
      <protection hidden="1"/>
    </xf>
    <xf numFmtId="181" fontId="112" fillId="49" borderId="190" xfId="42" applyFont="1" applyFill="1" applyBorder="1" applyAlignment="1" applyProtection="1">
      <alignment horizontal="center" vertical="center"/>
      <protection hidden="1"/>
    </xf>
    <xf numFmtId="181" fontId="112" fillId="49" borderId="75" xfId="42" applyFont="1" applyFill="1" applyBorder="1" applyAlignment="1" applyProtection="1">
      <alignment horizontal="center" vertical="center"/>
      <protection hidden="1"/>
    </xf>
    <xf numFmtId="0" fontId="111" fillId="41" borderId="23" xfId="0" applyFont="1" applyFill="1" applyBorder="1" applyAlignment="1" applyProtection="1">
      <alignment horizontal="center" vertical="center"/>
      <protection locked="0" hidden="1"/>
    </xf>
    <xf numFmtId="0" fontId="111" fillId="42" borderId="23" xfId="0" applyFont="1" applyFill="1" applyBorder="1" applyAlignment="1" applyProtection="1">
      <alignment horizontal="center" vertical="center"/>
      <protection hidden="1"/>
    </xf>
    <xf numFmtId="0" fontId="111" fillId="40" borderId="23" xfId="0" applyFont="1" applyFill="1" applyBorder="1" applyAlignment="1" applyProtection="1">
      <alignment horizontal="center" vertical="center"/>
      <protection hidden="1"/>
    </xf>
    <xf numFmtId="0" fontId="97" fillId="35" borderId="23" xfId="0" applyFont="1" applyFill="1" applyBorder="1" applyAlignment="1" applyProtection="1">
      <alignment horizontal="center" vertical="center"/>
      <protection locked="0" hidden="1"/>
    </xf>
    <xf numFmtId="208" fontId="32" fillId="0" borderId="23" xfId="99" applyNumberFormat="1" applyFont="1" applyBorder="1" applyAlignment="1" applyProtection="1">
      <alignment horizontal="right" vertical="center"/>
      <protection hidden="1"/>
    </xf>
    <xf numFmtId="208" fontId="11" fillId="0" borderId="23" xfId="99" applyNumberFormat="1" applyFont="1" applyBorder="1" applyAlignment="1" applyProtection="1">
      <alignment horizontal="right" vertical="center"/>
      <protection hidden="1"/>
    </xf>
    <xf numFmtId="208" fontId="11" fillId="35" borderId="23" xfId="99" applyNumberFormat="1" applyFont="1" applyFill="1" applyBorder="1" applyAlignment="1" applyProtection="1">
      <alignment horizontal="right" vertical="center"/>
      <protection hidden="1"/>
    </xf>
    <xf numFmtId="1" fontId="62" fillId="0" borderId="194" xfId="0" applyNumberFormat="1" applyFont="1" applyBorder="1" applyAlignment="1">
      <alignment horizontal="center" vertical="center"/>
    </xf>
    <xf numFmtId="1" fontId="62" fillId="0" borderId="182" xfId="0" applyNumberFormat="1" applyFont="1" applyBorder="1" applyAlignment="1">
      <alignment horizontal="center" vertical="center"/>
    </xf>
    <xf numFmtId="1" fontId="62" fillId="49" borderId="182" xfId="0" applyNumberFormat="1" applyFont="1" applyFill="1" applyBorder="1" applyAlignment="1">
      <alignment horizontal="center" vertical="center"/>
    </xf>
    <xf numFmtId="1" fontId="62" fillId="49" borderId="195" xfId="0" applyNumberFormat="1" applyFont="1" applyFill="1" applyBorder="1" applyAlignment="1">
      <alignment horizontal="center" vertical="center"/>
    </xf>
    <xf numFmtId="0" fontId="17" fillId="0" borderId="0" xfId="167" applyFont="1" applyAlignment="1">
      <alignment horizontal="center" vertical="center" wrapText="1"/>
    </xf>
    <xf numFmtId="0" fontId="17" fillId="0" borderId="0" xfId="167" applyFont="1" applyAlignment="1">
      <alignment horizontal="center" vertical="center"/>
    </xf>
    <xf numFmtId="0" fontId="10" fillId="0" borderId="0" xfId="167" applyAlignment="1" applyProtection="1">
      <alignment vertical="center"/>
      <protection hidden="1"/>
    </xf>
    <xf numFmtId="0" fontId="10" fillId="0" borderId="0" xfId="167" applyAlignment="1" applyProtection="1">
      <alignment horizontal="center" vertical="center"/>
      <protection hidden="1"/>
    </xf>
    <xf numFmtId="169" fontId="11" fillId="0" borderId="0" xfId="167" applyNumberFormat="1" applyFont="1" applyAlignment="1" applyProtection="1">
      <alignment vertical="center"/>
      <protection hidden="1"/>
    </xf>
    <xf numFmtId="171" fontId="33" fillId="0" borderId="0" xfId="167" applyNumberFormat="1" applyFont="1" applyAlignment="1" applyProtection="1">
      <alignment horizontal="right" vertical="center"/>
      <protection hidden="1"/>
    </xf>
    <xf numFmtId="0" fontId="11" fillId="0" borderId="0" xfId="167" applyFont="1" applyAlignment="1" applyProtection="1">
      <alignment vertical="center"/>
      <protection hidden="1"/>
    </xf>
    <xf numFmtId="0" fontId="10" fillId="0" borderId="0" xfId="167" applyAlignment="1">
      <alignment vertical="center"/>
    </xf>
    <xf numFmtId="0" fontId="12" fillId="22" borderId="73" xfId="167" applyFont="1" applyFill="1" applyBorder="1" applyAlignment="1" applyProtection="1">
      <alignment horizontal="center" vertical="center"/>
      <protection hidden="1"/>
    </xf>
    <xf numFmtId="0" fontId="12" fillId="22" borderId="74" xfId="167" applyFont="1" applyFill="1" applyBorder="1" applyAlignment="1" applyProtection="1">
      <alignment horizontal="center" vertical="center"/>
      <protection hidden="1"/>
    </xf>
    <xf numFmtId="169" fontId="12" fillId="22" borderId="74" xfId="167" applyNumberFormat="1" applyFont="1" applyFill="1" applyBorder="1" applyAlignment="1" applyProtection="1">
      <alignment horizontal="center" vertical="center"/>
      <protection hidden="1"/>
    </xf>
    <xf numFmtId="169" fontId="12" fillId="22" borderId="75" xfId="167" applyNumberFormat="1" applyFont="1" applyFill="1" applyBorder="1" applyAlignment="1" applyProtection="1">
      <alignment horizontal="center" vertical="center"/>
      <protection hidden="1"/>
    </xf>
    <xf numFmtId="0" fontId="61" fillId="0" borderId="0" xfId="167" applyFont="1" applyAlignment="1">
      <alignment vertical="center"/>
    </xf>
    <xf numFmtId="0" fontId="61" fillId="0" borderId="0" xfId="167" applyFont="1" applyAlignment="1">
      <alignment horizontal="center" vertical="center"/>
    </xf>
    <xf numFmtId="0" fontId="13" fillId="0" borderId="71" xfId="167" applyFont="1" applyBorder="1" applyAlignment="1" applyProtection="1">
      <alignment horizontal="left" vertical="center"/>
      <protection locked="0" hidden="1"/>
    </xf>
    <xf numFmtId="169" fontId="12" fillId="0" borderId="48" xfId="167" applyNumberFormat="1" applyFont="1" applyBorder="1" applyAlignment="1" applyProtection="1">
      <alignment horizontal="center" vertical="center"/>
      <protection hidden="1"/>
    </xf>
    <xf numFmtId="187" fontId="13" fillId="0" borderId="23" xfId="135" applyFont="1" applyBorder="1" applyAlignment="1" applyProtection="1">
      <alignment horizontal="center" vertical="center"/>
      <protection locked="0" hidden="1"/>
    </xf>
    <xf numFmtId="1" fontId="33" fillId="35" borderId="48" xfId="167" applyNumberFormat="1" applyFont="1" applyFill="1" applyBorder="1" applyAlignment="1" applyProtection="1">
      <alignment horizontal="center" vertical="center"/>
      <protection hidden="1"/>
    </xf>
    <xf numFmtId="0" fontId="10" fillId="0" borderId="0" xfId="167" applyAlignment="1" applyProtection="1">
      <alignment horizontal="right" vertical="center"/>
      <protection hidden="1"/>
    </xf>
    <xf numFmtId="0" fontId="65" fillId="0" borderId="0" xfId="167" applyFont="1" applyAlignment="1" applyProtection="1">
      <alignment horizontal="left" vertical="center"/>
      <protection locked="0" hidden="1"/>
    </xf>
    <xf numFmtId="0" fontId="13" fillId="0" borderId="25" xfId="167" applyFont="1" applyBorder="1" applyAlignment="1" applyProtection="1">
      <alignment horizontal="left" vertical="center"/>
      <protection locked="0" hidden="1"/>
    </xf>
    <xf numFmtId="169" fontId="12" fillId="0" borderId="23" xfId="167" applyNumberFormat="1" applyFont="1" applyBorder="1" applyAlignment="1" applyProtection="1">
      <alignment horizontal="center" vertical="center"/>
      <protection hidden="1"/>
    </xf>
    <xf numFmtId="1" fontId="33" fillId="35" borderId="23" xfId="167" applyNumberFormat="1" applyFont="1" applyFill="1" applyBorder="1" applyAlignment="1" applyProtection="1">
      <alignment horizontal="center" vertical="center"/>
      <protection hidden="1"/>
    </xf>
    <xf numFmtId="0" fontId="61" fillId="0" borderId="0" xfId="167" applyFont="1" applyAlignment="1" applyProtection="1">
      <alignment vertical="center"/>
      <protection hidden="1"/>
    </xf>
    <xf numFmtId="0" fontId="61" fillId="0" borderId="0" xfId="167" applyFont="1" applyAlignment="1" applyProtection="1">
      <alignment horizontal="center" vertical="center"/>
      <protection hidden="1"/>
    </xf>
    <xf numFmtId="1" fontId="10" fillId="35" borderId="23" xfId="167" applyNumberFormat="1" applyFill="1" applyBorder="1" applyAlignment="1" applyProtection="1">
      <alignment horizontal="center" vertical="center"/>
      <protection hidden="1"/>
    </xf>
    <xf numFmtId="0" fontId="10" fillId="0" borderId="0" xfId="167"/>
    <xf numFmtId="180" fontId="12" fillId="0" borderId="0" xfId="41" applyFont="1" applyBorder="1" applyAlignment="1" applyProtection="1">
      <alignment horizontal="left" vertical="center"/>
      <protection locked="0" hidden="1"/>
    </xf>
    <xf numFmtId="0" fontId="13" fillId="0" borderId="26" xfId="167" applyFont="1" applyBorder="1" applyAlignment="1" applyProtection="1">
      <alignment horizontal="left" vertical="center"/>
      <protection locked="0" hidden="1"/>
    </xf>
    <xf numFmtId="169" fontId="12" fillId="0" borderId="24" xfId="167" applyNumberFormat="1" applyFont="1" applyBorder="1" applyAlignment="1" applyProtection="1">
      <alignment horizontal="center" vertical="center"/>
      <protection hidden="1"/>
    </xf>
    <xf numFmtId="187" fontId="13" fillId="0" borderId="24" xfId="135" applyFont="1" applyBorder="1" applyAlignment="1" applyProtection="1">
      <alignment horizontal="center" vertical="center"/>
      <protection locked="0" hidden="1"/>
    </xf>
    <xf numFmtId="1" fontId="10" fillId="35" borderId="24" xfId="167" applyNumberFormat="1" applyFill="1" applyBorder="1" applyAlignment="1" applyProtection="1">
      <alignment horizontal="center" vertical="center"/>
      <protection hidden="1"/>
    </xf>
    <xf numFmtId="0" fontId="114" fillId="0" borderId="0" xfId="167" applyFont="1" applyAlignment="1" applyProtection="1">
      <alignment horizontal="right" vertical="center"/>
      <protection hidden="1"/>
    </xf>
    <xf numFmtId="0" fontId="115" fillId="0" borderId="0" xfId="167" applyFont="1" applyAlignment="1" applyProtection="1">
      <alignment vertical="center"/>
      <protection hidden="1"/>
    </xf>
    <xf numFmtId="9" fontId="115" fillId="0" borderId="0" xfId="123" applyFont="1" applyAlignment="1" applyProtection="1">
      <alignment horizontal="center" vertical="center"/>
      <protection hidden="1"/>
    </xf>
    <xf numFmtId="169" fontId="12" fillId="0" borderId="0" xfId="167" applyNumberFormat="1" applyFont="1" applyAlignment="1" applyProtection="1">
      <alignment horizontal="center" vertical="center"/>
      <protection hidden="1"/>
    </xf>
    <xf numFmtId="0" fontId="13" fillId="0" borderId="0" xfId="167" applyFont="1" applyAlignment="1" applyProtection="1">
      <alignment horizontal="center" vertical="center"/>
      <protection hidden="1"/>
    </xf>
    <xf numFmtId="1" fontId="11" fillId="0" borderId="0" xfId="167" applyNumberFormat="1" applyFont="1" applyAlignment="1" applyProtection="1">
      <alignment horizontal="center" vertical="center"/>
      <protection hidden="1"/>
    </xf>
    <xf numFmtId="49" fontId="13" fillId="0" borderId="0" xfId="167" applyNumberFormat="1" applyFont="1" applyAlignment="1" applyProtection="1">
      <alignment horizontal="center" vertical="center"/>
      <protection locked="0" hidden="1"/>
    </xf>
    <xf numFmtId="0" fontId="10" fillId="35" borderId="0" xfId="167" applyFill="1" applyAlignment="1">
      <alignment vertical="center"/>
    </xf>
    <xf numFmtId="0" fontId="11" fillId="0" borderId="0" xfId="167" applyFont="1" applyAlignment="1" applyProtection="1">
      <alignment horizontal="right" vertical="center"/>
      <protection hidden="1"/>
    </xf>
    <xf numFmtId="0" fontId="10" fillId="0" borderId="0" xfId="167" applyAlignment="1" applyProtection="1">
      <alignment horizontal="left" vertical="center"/>
      <protection hidden="1"/>
    </xf>
    <xf numFmtId="0" fontId="33" fillId="29" borderId="0" xfId="167" applyFont="1" applyFill="1" applyAlignment="1" applyProtection="1">
      <alignment horizontal="center" vertical="center"/>
      <protection hidden="1"/>
    </xf>
    <xf numFmtId="218" fontId="10" fillId="0" borderId="0" xfId="167" applyNumberFormat="1" applyAlignment="1" applyProtection="1">
      <alignment vertical="center"/>
      <protection hidden="1"/>
    </xf>
    <xf numFmtId="0" fontId="33" fillId="22" borderId="28" xfId="167" applyFont="1" applyFill="1" applyBorder="1" applyAlignment="1" applyProtection="1">
      <alignment horizontal="left" vertical="center"/>
      <protection hidden="1"/>
    </xf>
    <xf numFmtId="0" fontId="33" fillId="22" borderId="28" xfId="167" applyFont="1" applyFill="1" applyBorder="1" applyAlignment="1" applyProtection="1">
      <alignment horizontal="center" vertical="center"/>
      <protection hidden="1"/>
    </xf>
    <xf numFmtId="0" fontId="12" fillId="22" borderId="31" xfId="167" applyFont="1" applyFill="1" applyBorder="1" applyAlignment="1" applyProtection="1">
      <alignment horizontal="center" vertical="center"/>
      <protection hidden="1"/>
    </xf>
    <xf numFmtId="0" fontId="12" fillId="22" borderId="33" xfId="167" applyFont="1" applyFill="1" applyBorder="1" applyAlignment="1" applyProtection="1">
      <alignment horizontal="centerContinuous" vertical="center"/>
      <protection hidden="1"/>
    </xf>
    <xf numFmtId="0" fontId="12" fillId="22" borderId="34" xfId="167" applyFont="1" applyFill="1" applyBorder="1" applyAlignment="1" applyProtection="1">
      <alignment horizontal="centerContinuous" vertical="center"/>
      <protection hidden="1"/>
    </xf>
    <xf numFmtId="0" fontId="12" fillId="22" borderId="35" xfId="167" applyFont="1" applyFill="1" applyBorder="1" applyAlignment="1" applyProtection="1">
      <alignment horizontal="centerContinuous" vertical="center"/>
      <protection hidden="1"/>
    </xf>
    <xf numFmtId="0" fontId="117" fillId="0" borderId="0" xfId="167" applyFont="1" applyAlignment="1" applyProtection="1">
      <alignment vertical="center"/>
      <protection hidden="1"/>
    </xf>
    <xf numFmtId="0" fontId="67" fillId="22" borderId="36" xfId="167" applyFont="1" applyFill="1" applyBorder="1" applyAlignment="1" applyProtection="1">
      <alignment horizontal="left" vertical="center"/>
      <protection hidden="1"/>
    </xf>
    <xf numFmtId="0" fontId="67" fillId="22" borderId="36" xfId="167" applyFont="1" applyFill="1" applyBorder="1" applyAlignment="1" applyProtection="1">
      <alignment horizontal="center" vertical="center"/>
      <protection hidden="1"/>
    </xf>
    <xf numFmtId="0" fontId="12" fillId="22" borderId="39" xfId="167" applyFont="1" applyFill="1" applyBorder="1" applyAlignment="1" applyProtection="1">
      <alignment horizontal="center" vertical="center"/>
      <protection hidden="1"/>
    </xf>
    <xf numFmtId="169" fontId="12" fillId="22" borderId="19" xfId="167" applyNumberFormat="1" applyFont="1" applyFill="1" applyBorder="1" applyAlignment="1" applyProtection="1">
      <alignment horizontal="center" vertical="center"/>
      <protection hidden="1"/>
    </xf>
    <xf numFmtId="169" fontId="12" fillId="22" borderId="41" xfId="167" applyNumberFormat="1" applyFont="1" applyFill="1" applyBorder="1" applyAlignment="1" applyProtection="1">
      <alignment horizontal="center" vertical="center"/>
      <protection hidden="1"/>
    </xf>
    <xf numFmtId="0" fontId="12" fillId="22" borderId="20" xfId="167" applyFont="1" applyFill="1" applyBorder="1" applyAlignment="1" applyProtection="1">
      <alignment horizontal="center" vertical="center"/>
      <protection hidden="1"/>
    </xf>
    <xf numFmtId="169" fontId="13" fillId="22" borderId="51" xfId="167" applyNumberFormat="1" applyFont="1" applyFill="1" applyBorder="1" applyAlignment="1" applyProtection="1">
      <alignment horizontal="center" vertical="center"/>
      <protection hidden="1"/>
    </xf>
    <xf numFmtId="169" fontId="68" fillId="22" borderId="52" xfId="167" applyNumberFormat="1" applyFont="1" applyFill="1" applyBorder="1" applyAlignment="1" applyProtection="1">
      <alignment horizontal="center" vertical="center"/>
      <protection hidden="1"/>
    </xf>
    <xf numFmtId="169" fontId="68" fillId="22" borderId="53" xfId="167" applyNumberFormat="1" applyFont="1" applyFill="1" applyBorder="1" applyAlignment="1" applyProtection="1">
      <alignment horizontal="center" vertical="center"/>
      <protection hidden="1"/>
    </xf>
    <xf numFmtId="187" fontId="10" fillId="22" borderId="19" xfId="135" applyFill="1" applyBorder="1" applyAlignment="1" applyProtection="1">
      <alignment horizontal="center" vertical="center"/>
      <protection hidden="1"/>
    </xf>
    <xf numFmtId="187" fontId="13" fillId="22" borderId="54" xfId="135" applyFont="1" applyFill="1" applyBorder="1" applyAlignment="1" applyProtection="1">
      <alignment horizontal="center" vertical="center"/>
      <protection hidden="1"/>
    </xf>
    <xf numFmtId="169" fontId="13" fillId="22" borderId="52" xfId="167" applyNumberFormat="1" applyFont="1" applyFill="1" applyBorder="1" applyAlignment="1" applyProtection="1">
      <alignment horizontal="center" vertical="center"/>
      <protection hidden="1"/>
    </xf>
    <xf numFmtId="169" fontId="93" fillId="22" borderId="118" xfId="167" applyNumberFormat="1" applyFont="1" applyFill="1" applyBorder="1" applyAlignment="1" applyProtection="1">
      <alignment horizontal="center" vertical="center"/>
      <protection hidden="1"/>
    </xf>
    <xf numFmtId="0" fontId="81" fillId="0" borderId="23" xfId="167" applyFont="1" applyBorder="1" applyAlignment="1" applyProtection="1">
      <alignment horizontal="center" vertical="center"/>
      <protection hidden="1"/>
    </xf>
    <xf numFmtId="0" fontId="82" fillId="0" borderId="23" xfId="167" applyFont="1" applyBorder="1" applyAlignment="1" applyProtection="1">
      <alignment horizontal="left" vertical="center"/>
      <protection hidden="1"/>
    </xf>
    <xf numFmtId="0" fontId="82" fillId="0" borderId="23" xfId="167" applyFont="1" applyBorder="1" applyAlignment="1" applyProtection="1">
      <alignment horizontal="center" vertical="center"/>
      <protection hidden="1"/>
    </xf>
    <xf numFmtId="20" fontId="82" fillId="0" borderId="23" xfId="167" quotePrefix="1" applyNumberFormat="1" applyFont="1" applyBorder="1" applyAlignment="1" applyProtection="1">
      <alignment horizontal="center" vertical="center"/>
      <protection hidden="1"/>
    </xf>
    <xf numFmtId="2" fontId="82" fillId="0" borderId="23" xfId="167" applyNumberFormat="1" applyFont="1" applyBorder="1" applyAlignment="1" applyProtection="1">
      <alignment horizontal="center" vertical="center"/>
      <protection hidden="1"/>
    </xf>
    <xf numFmtId="214" fontId="82" fillId="0" borderId="23" xfId="138" applyNumberFormat="1" applyFont="1" applyBorder="1" applyAlignment="1" applyProtection="1">
      <alignment horizontal="center" vertical="center"/>
      <protection hidden="1"/>
    </xf>
    <xf numFmtId="1" fontId="82" fillId="0" borderId="23" xfId="167" applyNumberFormat="1" applyFont="1" applyBorder="1" applyAlignment="1" applyProtection="1">
      <alignment horizontal="center" vertical="center"/>
      <protection hidden="1"/>
    </xf>
    <xf numFmtId="1" fontId="80" fillId="0" borderId="23" xfId="167" applyNumberFormat="1" applyFont="1" applyBorder="1" applyAlignment="1" applyProtection="1">
      <alignment horizontal="center" vertical="center"/>
      <protection hidden="1"/>
    </xf>
    <xf numFmtId="171" fontId="80" fillId="0" borderId="65" xfId="99" applyFont="1" applyBorder="1" applyAlignment="1" applyProtection="1">
      <alignment horizontal="right" vertical="center"/>
      <protection hidden="1"/>
    </xf>
    <xf numFmtId="0" fontId="82" fillId="0" borderId="0" xfId="167" applyFont="1" applyAlignment="1" applyProtection="1">
      <alignment vertical="center"/>
      <protection hidden="1"/>
    </xf>
    <xf numFmtId="0" fontId="33" fillId="0" borderId="23" xfId="167" applyFont="1" applyBorder="1" applyAlignment="1">
      <alignment horizontal="center" vertical="center"/>
    </xf>
    <xf numFmtId="0" fontId="33" fillId="35" borderId="23" xfId="167" applyFont="1" applyFill="1" applyBorder="1" applyAlignment="1">
      <alignment horizontal="center" vertical="center"/>
    </xf>
    <xf numFmtId="0" fontId="82" fillId="0" borderId="0" xfId="167" applyFont="1" applyAlignment="1">
      <alignment vertical="center"/>
    </xf>
    <xf numFmtId="4" fontId="82" fillId="0" borderId="23" xfId="167" applyNumberFormat="1" applyFont="1" applyBorder="1" applyAlignment="1" applyProtection="1">
      <alignment horizontal="center" vertical="center"/>
      <protection hidden="1"/>
    </xf>
    <xf numFmtId="0" fontId="33" fillId="0" borderId="196" xfId="167" applyFont="1" applyBorder="1" applyAlignment="1">
      <alignment horizontal="center" vertical="center"/>
    </xf>
    <xf numFmtId="0" fontId="33" fillId="0" borderId="79" xfId="167" applyFont="1" applyBorder="1" applyAlignment="1">
      <alignment horizontal="center" vertical="center"/>
    </xf>
    <xf numFmtId="0" fontId="61" fillId="0" borderId="55" xfId="167" applyFont="1" applyBorder="1" applyAlignment="1">
      <alignment vertical="center"/>
    </xf>
    <xf numFmtId="0" fontId="61" fillId="0" borderId="32" xfId="167" applyFont="1" applyBorder="1" applyAlignment="1">
      <alignment horizontal="center" vertical="center"/>
    </xf>
    <xf numFmtId="0" fontId="11" fillId="0" borderId="32" xfId="167" applyFont="1" applyBorder="1" applyAlignment="1">
      <alignment vertical="center"/>
    </xf>
    <xf numFmtId="0" fontId="10" fillId="0" borderId="32" xfId="167" applyBorder="1" applyAlignment="1">
      <alignment vertical="center"/>
    </xf>
    <xf numFmtId="169" fontId="11" fillId="0" borderId="32" xfId="167" applyNumberFormat="1" applyFont="1" applyBorder="1" applyAlignment="1">
      <alignment vertical="center"/>
    </xf>
    <xf numFmtId="0" fontId="61" fillId="0" borderId="56" xfId="167" applyFont="1" applyBorder="1" applyAlignment="1">
      <alignment vertical="center"/>
    </xf>
    <xf numFmtId="0" fontId="11" fillId="0" borderId="0" xfId="167" applyFont="1" applyAlignment="1">
      <alignment vertical="center"/>
    </xf>
    <xf numFmtId="0" fontId="117" fillId="0" borderId="0" xfId="167" applyFont="1" applyAlignment="1">
      <alignment vertical="center"/>
    </xf>
    <xf numFmtId="4" fontId="117" fillId="0" borderId="0" xfId="167" applyNumberFormat="1" applyFont="1" applyAlignment="1">
      <alignment vertical="center"/>
    </xf>
    <xf numFmtId="0" fontId="10" fillId="0" borderId="97" xfId="167" applyBorder="1" applyAlignment="1">
      <alignment horizontal="center" vertical="center"/>
    </xf>
    <xf numFmtId="0" fontId="10" fillId="0" borderId="82" xfId="167" applyBorder="1" applyAlignment="1">
      <alignment horizontal="center" vertical="center"/>
    </xf>
    <xf numFmtId="0" fontId="10" fillId="0" borderId="98" xfId="167" applyBorder="1" applyAlignment="1">
      <alignment horizontal="center" vertical="center"/>
    </xf>
    <xf numFmtId="0" fontId="10" fillId="0" borderId="97" xfId="167" applyBorder="1" applyAlignment="1">
      <alignment vertical="center"/>
    </xf>
    <xf numFmtId="0" fontId="10" fillId="0" borderId="82" xfId="167" applyBorder="1" applyAlignment="1">
      <alignment vertical="center"/>
    </xf>
    <xf numFmtId="0" fontId="10" fillId="0" borderId="98" xfId="167" applyBorder="1" applyAlignment="1">
      <alignment vertical="center"/>
    </xf>
    <xf numFmtId="1" fontId="12" fillId="0" borderId="94" xfId="167" applyNumberFormat="1" applyFont="1" applyBorder="1" applyAlignment="1" applyProtection="1">
      <alignment horizontal="left" vertical="center"/>
      <protection hidden="1"/>
    </xf>
    <xf numFmtId="0" fontId="10" fillId="0" borderId="0" xfId="167" applyAlignment="1">
      <alignment horizontal="left" vertical="center"/>
    </xf>
    <xf numFmtId="0" fontId="61" fillId="0" borderId="57" xfId="167" applyFont="1" applyBorder="1" applyAlignment="1">
      <alignment vertical="center"/>
    </xf>
    <xf numFmtId="0" fontId="61" fillId="0" borderId="57" xfId="167" applyFont="1" applyBorder="1" applyAlignment="1">
      <alignment horizontal="center" vertical="center"/>
    </xf>
    <xf numFmtId="4" fontId="61" fillId="0" borderId="57" xfId="167" applyNumberFormat="1" applyFont="1" applyBorder="1" applyAlignment="1">
      <alignment vertical="center"/>
    </xf>
    <xf numFmtId="169" fontId="25" fillId="22" borderId="95" xfId="167" applyNumberFormat="1" applyFont="1" applyFill="1" applyBorder="1" applyAlignment="1" applyProtection="1">
      <alignment horizontal="left" vertical="center"/>
      <protection hidden="1"/>
    </xf>
    <xf numFmtId="14" fontId="61" fillId="0" borderId="58" xfId="167" applyNumberFormat="1" applyFont="1" applyBorder="1" applyAlignment="1" applyProtection="1">
      <alignment horizontal="left" vertical="center"/>
      <protection hidden="1"/>
    </xf>
    <xf numFmtId="14" fontId="61" fillId="0" borderId="40" xfId="167" applyNumberFormat="1" applyFont="1" applyBorder="1" applyAlignment="1" applyProtection="1">
      <alignment horizontal="center" vertical="center"/>
      <protection hidden="1"/>
    </xf>
    <xf numFmtId="14" fontId="34" fillId="0" borderId="44" xfId="167" applyNumberFormat="1" applyFont="1" applyBorder="1" applyAlignment="1" applyProtection="1">
      <alignment horizontal="left" vertical="center"/>
      <protection hidden="1"/>
    </xf>
    <xf numFmtId="0" fontId="11" fillId="0" borderId="44" xfId="167" applyFont="1" applyBorder="1" applyAlignment="1" applyProtection="1">
      <alignment horizontal="left" vertical="center"/>
      <protection hidden="1"/>
    </xf>
    <xf numFmtId="0" fontId="11" fillId="0" borderId="44" xfId="167" applyFont="1" applyBorder="1" applyAlignment="1" applyProtection="1">
      <alignment horizontal="center" vertical="center"/>
      <protection hidden="1"/>
    </xf>
    <xf numFmtId="20" fontId="11" fillId="0" borderId="44" xfId="167" quotePrefix="1" applyNumberFormat="1" applyFont="1" applyBorder="1" applyAlignment="1" applyProtection="1">
      <alignment horizontal="center" vertical="center"/>
      <protection hidden="1"/>
    </xf>
    <xf numFmtId="20" fontId="10" fillId="0" borderId="44" xfId="167" quotePrefix="1" applyNumberFormat="1" applyBorder="1" applyAlignment="1" applyProtection="1">
      <alignment horizontal="center" vertical="center"/>
      <protection hidden="1"/>
    </xf>
    <xf numFmtId="1" fontId="12" fillId="22" borderId="22" xfId="167" applyNumberFormat="1" applyFont="1" applyFill="1" applyBorder="1" applyAlignment="1" applyProtection="1">
      <alignment horizontal="center" vertical="center"/>
      <protection locked="0" hidden="1"/>
    </xf>
    <xf numFmtId="1" fontId="12" fillId="0" borderId="41" xfId="167" applyNumberFormat="1" applyFont="1" applyBorder="1" applyAlignment="1" applyProtection="1">
      <alignment horizontal="center" vertical="center"/>
      <protection locked="0" hidden="1"/>
    </xf>
    <xf numFmtId="1" fontId="29" fillId="0" borderId="160" xfId="64" applyNumberFormat="1" applyFont="1" applyBorder="1" applyAlignment="1">
      <alignment horizontal="center" vertical="center"/>
    </xf>
    <xf numFmtId="1" fontId="29" fillId="0" borderId="161" xfId="64" applyNumberFormat="1" applyFont="1" applyBorder="1" applyAlignment="1">
      <alignment horizontal="center" vertical="center"/>
    </xf>
    <xf numFmtId="14" fontId="61" fillId="0" borderId="0" xfId="167" applyNumberFormat="1" applyFont="1" applyAlignment="1" applyProtection="1">
      <alignment horizontal="left" vertical="center"/>
      <protection hidden="1"/>
    </xf>
    <xf numFmtId="14" fontId="61" fillId="0" borderId="0" xfId="167" applyNumberFormat="1" applyFont="1" applyAlignment="1" applyProtection="1">
      <alignment horizontal="center" vertical="center"/>
      <protection hidden="1"/>
    </xf>
    <xf numFmtId="1" fontId="35" fillId="0" borderId="0" xfId="167" applyNumberFormat="1" applyFont="1" applyAlignment="1" applyProtection="1">
      <alignment horizontal="center" vertical="center"/>
      <protection locked="0" hidden="1"/>
    </xf>
    <xf numFmtId="20" fontId="11" fillId="0" borderId="0" xfId="167" applyNumberFormat="1" applyFont="1" applyAlignment="1" applyProtection="1">
      <alignment horizontal="right" vertical="center"/>
      <protection hidden="1"/>
    </xf>
    <xf numFmtId="20" fontId="11" fillId="0" borderId="0" xfId="167" quotePrefix="1" applyNumberFormat="1" applyFont="1" applyAlignment="1" applyProtection="1">
      <alignment horizontal="center" vertical="center"/>
      <protection hidden="1"/>
    </xf>
    <xf numFmtId="4" fontId="10" fillId="0" borderId="0" xfId="167" applyNumberFormat="1" applyAlignment="1">
      <alignment vertical="center"/>
    </xf>
    <xf numFmtId="169" fontId="25" fillId="22" borderId="131" xfId="167" applyNumberFormat="1" applyFont="1" applyFill="1" applyBorder="1" applyAlignment="1" applyProtection="1">
      <alignment horizontal="left" vertical="center"/>
      <protection hidden="1"/>
    </xf>
    <xf numFmtId="0" fontId="12" fillId="0" borderId="26" xfId="167" applyFont="1" applyBorder="1" applyAlignment="1" applyProtection="1">
      <alignment horizontal="center" vertical="center"/>
      <protection hidden="1"/>
    </xf>
    <xf numFmtId="169" fontId="11" fillId="0" borderId="50" xfId="167" applyNumberFormat="1" applyFont="1" applyBorder="1" applyAlignment="1" applyProtection="1">
      <alignment horizontal="center" vertical="center"/>
      <protection hidden="1"/>
    </xf>
    <xf numFmtId="0" fontId="12" fillId="0" borderId="59" xfId="167" applyFont="1" applyBorder="1" applyAlignment="1" applyProtection="1">
      <alignment horizontal="center" vertical="center"/>
      <protection hidden="1"/>
    </xf>
    <xf numFmtId="0" fontId="10" fillId="0" borderId="122" xfId="167" applyBorder="1"/>
    <xf numFmtId="0" fontId="10" fillId="0" borderId="40" xfId="167" applyBorder="1" applyAlignment="1">
      <alignment vertical="center"/>
    </xf>
    <xf numFmtId="169" fontId="11" fillId="0" borderId="26" xfId="167" applyNumberFormat="1" applyFont="1" applyBorder="1" applyAlignment="1" applyProtection="1">
      <alignment horizontal="center" vertical="center"/>
      <protection hidden="1"/>
    </xf>
    <xf numFmtId="169" fontId="11" fillId="0" borderId="24" xfId="167" applyNumberFormat="1" applyFont="1" applyBorder="1" applyAlignment="1" applyProtection="1">
      <alignment horizontal="center" vertical="center"/>
      <protection hidden="1"/>
    </xf>
    <xf numFmtId="169" fontId="11" fillId="0" borderId="22" xfId="167" applyNumberFormat="1" applyFont="1" applyBorder="1" applyAlignment="1" applyProtection="1">
      <alignment horizontal="center" vertical="center"/>
      <protection hidden="1"/>
    </xf>
    <xf numFmtId="169" fontId="11" fillId="0" borderId="59" xfId="167" applyNumberFormat="1" applyFont="1" applyBorder="1" applyAlignment="1" applyProtection="1">
      <alignment horizontal="center" vertical="center"/>
      <protection hidden="1"/>
    </xf>
    <xf numFmtId="0" fontId="10" fillId="0" borderId="42" xfId="167" applyBorder="1" applyAlignment="1" applyProtection="1">
      <alignment vertical="center"/>
      <protection hidden="1"/>
    </xf>
    <xf numFmtId="0" fontId="10" fillId="0" borderId="43" xfId="167" applyBorder="1" applyAlignment="1" applyProtection="1">
      <alignment horizontal="centerContinuous" vertical="center"/>
      <protection hidden="1"/>
    </xf>
    <xf numFmtId="169" fontId="11" fillId="0" borderId="43" xfId="167" applyNumberFormat="1" applyFont="1" applyBorder="1" applyAlignment="1" applyProtection="1">
      <alignment horizontal="centerContinuous" vertical="center"/>
      <protection hidden="1"/>
    </xf>
    <xf numFmtId="0" fontId="11" fillId="0" borderId="43" xfId="167" applyFont="1" applyBorder="1" applyAlignment="1" applyProtection="1">
      <alignment horizontal="center" vertical="center"/>
      <protection hidden="1"/>
    </xf>
    <xf numFmtId="190" fontId="11" fillId="0" borderId="43" xfId="138" applyFont="1" applyBorder="1" applyAlignment="1" applyProtection="1">
      <alignment horizontal="center" vertical="center"/>
      <protection hidden="1"/>
    </xf>
    <xf numFmtId="0" fontId="10" fillId="0" borderId="43" xfId="167" applyBorder="1" applyAlignment="1">
      <alignment vertical="center"/>
    </xf>
    <xf numFmtId="0" fontId="35" fillId="22" borderId="26" xfId="167" applyFont="1" applyFill="1" applyBorder="1" applyAlignment="1" applyProtection="1">
      <alignment vertical="center"/>
      <protection hidden="1"/>
    </xf>
    <xf numFmtId="0" fontId="35" fillId="22" borderId="24" xfId="167" applyFont="1" applyFill="1" applyBorder="1" applyAlignment="1" applyProtection="1">
      <alignment horizontal="centerContinuous" vertical="center"/>
      <protection hidden="1"/>
    </xf>
    <xf numFmtId="169" fontId="35" fillId="22" borderId="24" xfId="167" applyNumberFormat="1" applyFont="1" applyFill="1" applyBorder="1" applyAlignment="1" applyProtection="1">
      <alignment horizontal="centerContinuous" vertical="center"/>
      <protection hidden="1"/>
    </xf>
    <xf numFmtId="0" fontId="35" fillId="22" borderId="24" xfId="167" applyFont="1" applyFill="1" applyBorder="1" applyAlignment="1" applyProtection="1">
      <alignment horizontal="center" vertical="center"/>
      <protection hidden="1"/>
    </xf>
    <xf numFmtId="190" fontId="35" fillId="22" borderId="24" xfId="138" applyFont="1" applyFill="1" applyBorder="1" applyAlignment="1" applyProtection="1">
      <alignment horizontal="center" vertical="center"/>
      <protection hidden="1"/>
    </xf>
    <xf numFmtId="0" fontId="10" fillId="0" borderId="24" xfId="167" applyBorder="1" applyAlignment="1">
      <alignment vertical="center"/>
    </xf>
    <xf numFmtId="171" fontId="10" fillId="0" borderId="0" xfId="167" applyNumberFormat="1" applyAlignment="1">
      <alignment vertical="center"/>
    </xf>
    <xf numFmtId="0" fontId="12" fillId="0" borderId="0" xfId="167" applyFont="1" applyAlignment="1" applyProtection="1">
      <alignment horizontal="center" vertical="center"/>
      <protection hidden="1"/>
    </xf>
    <xf numFmtId="1" fontId="11" fillId="0" borderId="114" xfId="167" applyNumberFormat="1" applyFont="1" applyBorder="1" applyAlignment="1" applyProtection="1">
      <alignment horizontal="center" vertical="center"/>
      <protection hidden="1"/>
    </xf>
    <xf numFmtId="1" fontId="11" fillId="0" borderId="17" xfId="167" applyNumberFormat="1" applyFont="1" applyBorder="1" applyAlignment="1" applyProtection="1">
      <alignment horizontal="center" vertical="center"/>
      <protection hidden="1"/>
    </xf>
    <xf numFmtId="1" fontId="12" fillId="0" borderId="0" xfId="167" applyNumberFormat="1" applyFont="1" applyAlignment="1" applyProtection="1">
      <alignment horizontal="center" vertical="center"/>
      <protection hidden="1"/>
    </xf>
    <xf numFmtId="9" fontId="33" fillId="0" borderId="0" xfId="123" applyFont="1" applyAlignment="1" applyProtection="1">
      <alignment horizontal="right" vertical="center"/>
      <protection hidden="1"/>
    </xf>
    <xf numFmtId="0" fontId="33" fillId="0" borderId="0" xfId="167" applyFont="1" applyAlignment="1" applyProtection="1">
      <alignment horizontal="right" vertical="center"/>
      <protection hidden="1"/>
    </xf>
    <xf numFmtId="0" fontId="33" fillId="0" borderId="0" xfId="167" applyFont="1" applyAlignment="1" applyProtection="1">
      <alignment vertical="center"/>
      <protection hidden="1"/>
    </xf>
    <xf numFmtId="0" fontId="33" fillId="35" borderId="0" xfId="167" applyFont="1" applyFill="1" applyAlignment="1">
      <alignment horizontal="right"/>
    </xf>
    <xf numFmtId="0" fontId="11" fillId="35" borderId="0" xfId="167" applyFont="1" applyFill="1" applyAlignment="1" applyProtection="1">
      <alignment vertical="center"/>
      <protection hidden="1"/>
    </xf>
    <xf numFmtId="1" fontId="12" fillId="35" borderId="32" xfId="167" applyNumberFormat="1" applyFont="1" applyFill="1" applyBorder="1" applyAlignment="1" applyProtection="1">
      <alignment horizontal="center" vertical="center"/>
      <protection hidden="1"/>
    </xf>
    <xf numFmtId="9" fontId="11" fillId="0" borderId="0" xfId="167" applyNumberFormat="1" applyFont="1" applyAlignment="1" applyProtection="1">
      <alignment vertical="center"/>
      <protection hidden="1"/>
    </xf>
    <xf numFmtId="0" fontId="89" fillId="0" borderId="0" xfId="167" applyFont="1" applyAlignment="1" applyProtection="1">
      <alignment horizontal="right" vertical="center"/>
      <protection hidden="1"/>
    </xf>
    <xf numFmtId="1" fontId="12" fillId="35" borderId="0" xfId="167" applyNumberFormat="1" applyFont="1" applyFill="1" applyAlignment="1" applyProtection="1">
      <alignment horizontal="center" vertical="center"/>
      <protection hidden="1"/>
    </xf>
    <xf numFmtId="0" fontId="12" fillId="22" borderId="198" xfId="167" applyFont="1" applyFill="1" applyBorder="1" applyAlignment="1" applyProtection="1">
      <alignment horizontal="left" vertical="center"/>
      <protection hidden="1"/>
    </xf>
    <xf numFmtId="214" fontId="30" fillId="35" borderId="0" xfId="173" applyNumberFormat="1" applyFont="1" applyFill="1" applyAlignment="1" applyProtection="1">
      <alignment horizontal="center" vertical="center"/>
      <protection hidden="1"/>
    </xf>
    <xf numFmtId="0" fontId="10" fillId="0" borderId="201" xfId="167" applyBorder="1" applyAlignment="1" applyProtection="1">
      <alignment horizontal="left" vertical="center"/>
      <protection hidden="1"/>
    </xf>
    <xf numFmtId="0" fontId="10" fillId="0" borderId="203" xfId="167" applyBorder="1" applyAlignment="1" applyProtection="1">
      <alignment horizontal="left" vertical="center"/>
      <protection hidden="1"/>
    </xf>
    <xf numFmtId="171" fontId="11" fillId="35" borderId="0" xfId="99" applyFont="1" applyFill="1" applyAlignment="1" applyProtection="1">
      <alignment vertical="center"/>
      <protection hidden="1"/>
    </xf>
    <xf numFmtId="215" fontId="11" fillId="35" borderId="0" xfId="123" applyNumberFormat="1" applyFont="1" applyFill="1" applyAlignment="1" applyProtection="1">
      <alignment vertical="center"/>
      <protection hidden="1"/>
    </xf>
    <xf numFmtId="0" fontId="10" fillId="0" borderId="204" xfId="167" applyBorder="1" applyAlignment="1" applyProtection="1">
      <alignment horizontal="left" vertical="center"/>
      <protection hidden="1"/>
    </xf>
    <xf numFmtId="169" fontId="11" fillId="35" borderId="0" xfId="167" applyNumberFormat="1" applyFont="1" applyFill="1" applyAlignment="1" applyProtection="1">
      <alignment vertical="center"/>
      <protection hidden="1"/>
    </xf>
    <xf numFmtId="0" fontId="33" fillId="0" borderId="206" xfId="167" applyFont="1" applyBorder="1" applyAlignment="1" applyProtection="1">
      <alignment horizontal="right" vertical="center"/>
      <protection hidden="1"/>
    </xf>
    <xf numFmtId="0" fontId="35" fillId="22" borderId="208" xfId="167" applyFont="1" applyFill="1" applyBorder="1" applyAlignment="1" applyProtection="1">
      <alignment horizontal="left" vertical="center"/>
      <protection hidden="1"/>
    </xf>
    <xf numFmtId="0" fontId="71" fillId="22" borderId="27" xfId="167" applyFont="1" applyFill="1" applyBorder="1" applyAlignment="1" applyProtection="1">
      <alignment horizontal="left" vertical="center"/>
      <protection hidden="1"/>
    </xf>
    <xf numFmtId="171" fontId="10" fillId="0" borderId="23" xfId="99" applyBorder="1" applyAlignment="1">
      <alignment vertical="center"/>
    </xf>
    <xf numFmtId="171" fontId="10" fillId="0" borderId="182" xfId="99" applyBorder="1" applyAlignment="1">
      <alignment vertical="center"/>
    </xf>
    <xf numFmtId="0" fontId="71" fillId="22" borderId="185" xfId="167" applyFont="1" applyFill="1" applyBorder="1" applyAlignment="1" applyProtection="1">
      <alignment horizontal="left" vertical="center"/>
      <protection hidden="1"/>
    </xf>
    <xf numFmtId="171" fontId="10" fillId="0" borderId="113" xfId="99" applyBorder="1" applyAlignment="1">
      <alignment vertical="center"/>
    </xf>
    <xf numFmtId="9" fontId="10" fillId="22" borderId="0" xfId="123" applyFill="1" applyAlignment="1">
      <alignment horizontal="center" vertical="center"/>
    </xf>
    <xf numFmtId="0" fontId="118" fillId="35" borderId="0" xfId="167" applyFont="1" applyFill="1" applyAlignment="1" applyProtection="1">
      <alignment horizontal="left" vertical="center"/>
      <protection hidden="1"/>
    </xf>
    <xf numFmtId="0" fontId="21" fillId="0" borderId="194" xfId="0" applyFont="1" applyBorder="1" applyAlignment="1">
      <alignment vertical="center"/>
    </xf>
    <xf numFmtId="0" fontId="92" fillId="0" borderId="0" xfId="0" applyFont="1" applyAlignment="1">
      <alignment horizontal="right" vertical="center"/>
    </xf>
    <xf numFmtId="171" fontId="65" fillId="35" borderId="0" xfId="100" applyFont="1" applyFill="1" applyAlignment="1" applyProtection="1">
      <alignment horizontal="right" vertical="center"/>
      <protection hidden="1"/>
    </xf>
    <xf numFmtId="0" fontId="75" fillId="0" borderId="55" xfId="0" applyFont="1" applyBorder="1" applyAlignment="1" applyProtection="1">
      <alignment horizontal="right" vertical="center" wrapText="1"/>
      <protection hidden="1"/>
    </xf>
    <xf numFmtId="9" fontId="33" fillId="35" borderId="152" xfId="123" applyFont="1" applyFill="1" applyBorder="1" applyAlignment="1">
      <alignment horizontal="center" vertical="center"/>
    </xf>
    <xf numFmtId="171" fontId="22" fillId="22" borderId="215" xfId="99" applyFont="1" applyFill="1" applyBorder="1" applyAlignment="1">
      <alignment vertical="center"/>
    </xf>
    <xf numFmtId="171" fontId="22" fillId="22" borderId="123" xfId="99" applyFont="1" applyFill="1" applyBorder="1" applyAlignment="1">
      <alignment vertical="center"/>
    </xf>
    <xf numFmtId="171" fontId="22" fillId="22" borderId="216" xfId="99" applyFont="1" applyFill="1" applyBorder="1" applyAlignment="1">
      <alignment vertical="center"/>
    </xf>
    <xf numFmtId="0" fontId="33" fillId="0" borderId="85" xfId="0" applyFont="1" applyBorder="1" applyAlignment="1">
      <alignment horizontal="center" vertical="center"/>
    </xf>
    <xf numFmtId="0" fontId="39" fillId="22" borderId="211" xfId="0" applyFont="1" applyFill="1" applyBorder="1" applyAlignment="1" applyProtection="1">
      <alignment horizontal="left" vertical="center"/>
      <protection hidden="1"/>
    </xf>
    <xf numFmtId="0" fontId="71" fillId="22" borderId="212" xfId="0" applyFont="1" applyFill="1" applyBorder="1" applyAlignment="1" applyProtection="1">
      <alignment horizontal="left" vertical="center"/>
      <protection hidden="1"/>
    </xf>
    <xf numFmtId="0" fontId="71" fillId="22" borderId="213" xfId="0" applyFont="1" applyFill="1" applyBorder="1" applyAlignment="1" applyProtection="1">
      <alignment horizontal="left" vertical="center"/>
      <protection hidden="1"/>
    </xf>
    <xf numFmtId="171" fontId="33" fillId="0" borderId="0" xfId="99" applyFont="1" applyAlignment="1">
      <alignment vertical="center"/>
    </xf>
    <xf numFmtId="9" fontId="70" fillId="22" borderId="108" xfId="0" applyNumberFormat="1" applyFont="1" applyFill="1" applyBorder="1" applyAlignment="1">
      <alignment horizontal="center" vertical="center"/>
    </xf>
    <xf numFmtId="190" fontId="0" fillId="0" borderId="169" xfId="77" applyFont="1" applyBorder="1" applyAlignment="1">
      <alignment horizontal="left" vertical="center"/>
    </xf>
    <xf numFmtId="190" fontId="33" fillId="39" borderId="17" xfId="77" applyFont="1" applyFill="1" applyBorder="1" applyAlignment="1">
      <alignment horizontal="left" vertical="center"/>
    </xf>
    <xf numFmtId="1" fontId="76" fillId="51" borderId="26" xfId="0" applyNumberFormat="1" applyFont="1" applyFill="1" applyBorder="1" applyAlignment="1">
      <alignment horizontal="center" vertical="center"/>
    </xf>
    <xf numFmtId="1" fontId="76" fillId="51" borderId="24" xfId="0" applyNumberFormat="1" applyFont="1" applyFill="1" applyBorder="1" applyAlignment="1">
      <alignment horizontal="center" vertical="center"/>
    </xf>
    <xf numFmtId="1" fontId="76" fillId="51" borderId="50" xfId="0" applyNumberFormat="1" applyFont="1" applyFill="1" applyBorder="1" applyAlignment="1">
      <alignment horizontal="center" vertical="center"/>
    </xf>
    <xf numFmtId="1" fontId="74" fillId="51" borderId="26" xfId="0" applyNumberFormat="1" applyFont="1" applyFill="1" applyBorder="1" applyAlignment="1">
      <alignment horizontal="center" vertical="center"/>
    </xf>
    <xf numFmtId="1" fontId="74" fillId="51" borderId="24" xfId="0" applyNumberFormat="1" applyFont="1" applyFill="1" applyBorder="1" applyAlignment="1">
      <alignment horizontal="center" vertical="center"/>
    </xf>
    <xf numFmtId="1" fontId="74" fillId="51" borderId="191" xfId="0" applyNumberFormat="1" applyFont="1" applyFill="1" applyBorder="1" applyAlignment="1">
      <alignment horizontal="center" vertical="center"/>
    </xf>
    <xf numFmtId="190" fontId="33" fillId="51" borderId="217" xfId="77" applyFont="1" applyFill="1" applyBorder="1" applyAlignment="1">
      <alignment horizontal="left" vertical="center"/>
    </xf>
    <xf numFmtId="1" fontId="33" fillId="51" borderId="0" xfId="0" applyNumberFormat="1" applyFont="1" applyFill="1" applyAlignment="1">
      <alignment horizontal="left" vertical="center"/>
    </xf>
    <xf numFmtId="171" fontId="12" fillId="52" borderId="17" xfId="99" applyFont="1" applyFill="1" applyBorder="1" applyAlignment="1" applyProtection="1">
      <alignment horizontal="centerContinuous" vertical="center"/>
      <protection hidden="1"/>
    </xf>
    <xf numFmtId="214" fontId="12" fillId="52" borderId="17" xfId="77" applyNumberFormat="1" applyFont="1" applyFill="1" applyBorder="1" applyAlignment="1" applyProtection="1">
      <alignment horizontal="center" vertical="center"/>
      <protection hidden="1"/>
    </xf>
    <xf numFmtId="1" fontId="12" fillId="52" borderId="17" xfId="0" applyNumberFormat="1" applyFont="1" applyFill="1" applyBorder="1" applyAlignment="1" applyProtection="1">
      <alignment horizontal="center" vertical="center"/>
      <protection hidden="1"/>
    </xf>
    <xf numFmtId="171" fontId="12" fillId="52" borderId="17" xfId="99" applyFont="1" applyFill="1" applyBorder="1" applyAlignment="1" applyProtection="1">
      <alignment horizontal="center" vertical="center"/>
      <protection hidden="1"/>
    </xf>
    <xf numFmtId="221" fontId="30" fillId="52" borderId="17" xfId="77" applyNumberFormat="1" applyFont="1" applyFill="1" applyBorder="1" applyAlignment="1" applyProtection="1">
      <alignment horizontal="center" vertical="center"/>
      <protection hidden="1"/>
    </xf>
    <xf numFmtId="171" fontId="65" fillId="52" borderId="36" xfId="99" applyFont="1" applyFill="1" applyBorder="1" applyAlignment="1" applyProtection="1">
      <alignment horizontal="right" vertical="center"/>
      <protection hidden="1"/>
    </xf>
    <xf numFmtId="1" fontId="12" fillId="52" borderId="36" xfId="0" applyNumberFormat="1" applyFont="1" applyFill="1" applyBorder="1" applyAlignment="1" applyProtection="1">
      <alignment horizontal="center" vertical="center"/>
      <protection hidden="1"/>
    </xf>
    <xf numFmtId="0" fontId="80" fillId="39" borderId="43" xfId="0" applyFont="1" applyFill="1" applyBorder="1" applyAlignment="1">
      <alignment horizontal="center" vertical="center"/>
    </xf>
    <xf numFmtId="0" fontId="80" fillId="39" borderId="48" xfId="0" applyFont="1" applyFill="1" applyBorder="1" applyAlignment="1">
      <alignment horizontal="center" vertical="center"/>
    </xf>
    <xf numFmtId="0" fontId="80" fillId="39" borderId="102" xfId="0" applyFont="1" applyFill="1" applyBorder="1" applyAlignment="1">
      <alignment horizontal="center" vertical="center"/>
    </xf>
    <xf numFmtId="0" fontId="80" fillId="39" borderId="23" xfId="0" applyFont="1" applyFill="1" applyBorder="1" applyAlignment="1">
      <alignment horizontal="center" vertical="center"/>
    </xf>
    <xf numFmtId="0" fontId="80" fillId="39" borderId="24" xfId="0" applyFont="1" applyFill="1" applyBorder="1" applyAlignment="1">
      <alignment horizontal="center" vertical="center"/>
    </xf>
    <xf numFmtId="0" fontId="80" fillId="39" borderId="78" xfId="0" applyFont="1" applyFill="1" applyBorder="1" applyAlignment="1">
      <alignment horizontal="center" vertical="center"/>
    </xf>
    <xf numFmtId="0" fontId="80" fillId="39" borderId="79" xfId="0" applyFont="1" applyFill="1" applyBorder="1" applyAlignment="1">
      <alignment horizontal="center" vertical="center"/>
    </xf>
    <xf numFmtId="0" fontId="80" fillId="39" borderId="80" xfId="0" applyFont="1" applyFill="1" applyBorder="1" applyAlignment="1">
      <alignment horizontal="center" vertical="center"/>
    </xf>
    <xf numFmtId="14" fontId="81" fillId="35" borderId="42" xfId="0" applyNumberFormat="1" applyFont="1" applyFill="1" applyBorder="1" applyAlignment="1" applyProtection="1">
      <alignment horizontal="left" vertical="center"/>
      <protection hidden="1"/>
    </xf>
    <xf numFmtId="14" fontId="81" fillId="35" borderId="71" xfId="0" applyNumberFormat="1" applyFont="1" applyFill="1" applyBorder="1" applyAlignment="1" applyProtection="1">
      <alignment horizontal="left" vertical="center"/>
      <protection hidden="1"/>
    </xf>
    <xf numFmtId="14" fontId="81" fillId="35" borderId="25" xfId="0" applyNumberFormat="1" applyFont="1" applyFill="1" applyBorder="1" applyAlignment="1" applyProtection="1">
      <alignment horizontal="left" vertical="center"/>
      <protection hidden="1"/>
    </xf>
    <xf numFmtId="14" fontId="81" fillId="35" borderId="26" xfId="0" applyNumberFormat="1" applyFont="1" applyFill="1" applyBorder="1" applyAlignment="1" applyProtection="1">
      <alignment horizontal="left" vertical="center"/>
      <protection hidden="1"/>
    </xf>
    <xf numFmtId="190" fontId="11" fillId="52" borderId="117" xfId="77" quotePrefix="1" applyFont="1" applyFill="1" applyBorder="1" applyAlignment="1" applyProtection="1">
      <alignment horizontal="center" vertical="center"/>
      <protection hidden="1"/>
    </xf>
    <xf numFmtId="0" fontId="33" fillId="39" borderId="43" xfId="0" applyFont="1" applyFill="1" applyBorder="1" applyAlignment="1">
      <alignment horizontal="center" vertical="center"/>
    </xf>
    <xf numFmtId="0" fontId="33" fillId="39" borderId="23" xfId="0" applyFont="1" applyFill="1" applyBorder="1" applyAlignment="1">
      <alignment horizontal="center" vertical="center"/>
    </xf>
    <xf numFmtId="14" fontId="81" fillId="35" borderId="25" xfId="167" applyNumberFormat="1" applyFont="1" applyFill="1" applyBorder="1" applyAlignment="1" applyProtection="1">
      <alignment horizontal="left" vertical="center"/>
      <protection hidden="1"/>
    </xf>
    <xf numFmtId="0" fontId="33" fillId="39" borderId="23" xfId="167" applyFont="1" applyFill="1" applyBorder="1" applyAlignment="1">
      <alignment horizontal="center" vertical="center"/>
    </xf>
    <xf numFmtId="1" fontId="12" fillId="52" borderId="17" xfId="167" applyNumberFormat="1" applyFont="1" applyFill="1" applyBorder="1" applyAlignment="1" applyProtection="1">
      <alignment horizontal="center" vertical="center"/>
      <protection hidden="1"/>
    </xf>
    <xf numFmtId="171" fontId="12" fillId="52" borderId="36" xfId="99" applyFont="1" applyFill="1" applyBorder="1" applyAlignment="1" applyProtection="1">
      <alignment horizontal="right" vertical="center"/>
      <protection hidden="1"/>
    </xf>
    <xf numFmtId="0" fontId="33" fillId="39" borderId="49" xfId="167" applyFont="1" applyFill="1" applyBorder="1" applyAlignment="1">
      <alignment horizontal="center" vertical="center"/>
    </xf>
    <xf numFmtId="171" fontId="0" fillId="0" borderId="23" xfId="99" applyFont="1" applyBorder="1" applyAlignment="1">
      <alignment vertical="center"/>
    </xf>
    <xf numFmtId="0" fontId="21" fillId="0" borderId="0" xfId="0" applyFont="1"/>
    <xf numFmtId="0" fontId="75" fillId="51" borderId="132" xfId="0" applyFont="1" applyFill="1" applyBorder="1" applyAlignment="1">
      <alignment vertical="center"/>
    </xf>
    <xf numFmtId="171" fontId="33" fillId="51" borderId="142" xfId="99" applyFont="1" applyFill="1" applyBorder="1" applyAlignment="1">
      <alignment vertical="center"/>
    </xf>
    <xf numFmtId="195" fontId="21" fillId="0" borderId="126" xfId="88" applyFont="1" applyBorder="1" applyAlignment="1">
      <alignment horizontal="center" vertical="center"/>
    </xf>
    <xf numFmtId="195" fontId="21" fillId="0" borderId="124" xfId="88" applyFont="1" applyBorder="1" applyAlignment="1">
      <alignment horizontal="center" vertical="center"/>
    </xf>
    <xf numFmtId="195" fontId="21" fillId="0" borderId="123" xfId="88" applyFont="1" applyBorder="1" applyAlignment="1">
      <alignment horizontal="center" vertical="center"/>
    </xf>
    <xf numFmtId="1" fontId="121" fillId="0" borderId="79" xfId="0" applyNumberFormat="1" applyFont="1" applyBorder="1" applyAlignment="1">
      <alignment horizontal="center" vertical="center"/>
    </xf>
    <xf numFmtId="1" fontId="121" fillId="0" borderId="123" xfId="0" applyNumberFormat="1" applyFont="1" applyBorder="1" applyAlignment="1">
      <alignment horizontal="center" vertical="center"/>
    </xf>
    <xf numFmtId="0" fontId="120" fillId="0" borderId="55" xfId="0" applyFont="1" applyBorder="1" applyAlignment="1">
      <alignment vertical="center"/>
    </xf>
    <xf numFmtId="0" fontId="120" fillId="0" borderId="32" xfId="0" applyFont="1" applyBorder="1" applyAlignment="1">
      <alignment vertical="center"/>
    </xf>
    <xf numFmtId="0" fontId="102" fillId="0" borderId="32" xfId="0" applyFont="1" applyBorder="1" applyAlignment="1">
      <alignment horizontal="right" vertical="center"/>
    </xf>
    <xf numFmtId="0" fontId="102" fillId="0" borderId="58" xfId="0" applyFont="1" applyBorder="1" applyAlignment="1">
      <alignment vertical="center"/>
    </xf>
    <xf numFmtId="0" fontId="102" fillId="0" borderId="40" xfId="0" applyFont="1" applyBorder="1" applyAlignment="1">
      <alignment vertical="center"/>
    </xf>
    <xf numFmtId="0" fontId="102" fillId="0" borderId="40" xfId="0" applyFont="1" applyBorder="1" applyAlignment="1">
      <alignment horizontal="right" vertical="center"/>
    </xf>
    <xf numFmtId="0" fontId="102" fillId="0" borderId="55" xfId="0" applyFont="1" applyBorder="1" applyAlignment="1">
      <alignment vertical="center"/>
    </xf>
    <xf numFmtId="1" fontId="102" fillId="0" borderId="76" xfId="0" applyNumberFormat="1" applyFont="1" applyBorder="1" applyAlignment="1">
      <alignment horizontal="center" vertical="center"/>
    </xf>
    <xf numFmtId="171" fontId="102" fillId="0" borderId="81" xfId="0" applyNumberFormat="1" applyFont="1" applyBorder="1" applyAlignment="1">
      <alignment horizontal="center" vertical="center"/>
    </xf>
    <xf numFmtId="190" fontId="119" fillId="0" borderId="79" xfId="0" applyNumberFormat="1" applyFont="1" applyBorder="1" applyAlignment="1">
      <alignment horizontal="center" vertical="center"/>
    </xf>
    <xf numFmtId="190" fontId="119" fillId="0" borderId="124" xfId="0" applyNumberFormat="1" applyFont="1" applyBorder="1" applyAlignment="1">
      <alignment horizontal="center" vertical="center"/>
    </xf>
    <xf numFmtId="190" fontId="119" fillId="0" borderId="125" xfId="0" applyNumberFormat="1" applyFont="1" applyBorder="1" applyAlignment="1">
      <alignment horizontal="center" vertical="center"/>
    </xf>
    <xf numFmtId="2" fontId="12" fillId="22" borderId="34" xfId="0" applyNumberFormat="1" applyFont="1" applyFill="1" applyBorder="1" applyAlignment="1" applyProtection="1">
      <alignment horizontal="center" vertical="center"/>
      <protection hidden="1"/>
    </xf>
    <xf numFmtId="0" fontId="33" fillId="35" borderId="105" xfId="0" applyFont="1" applyFill="1" applyBorder="1" applyAlignment="1">
      <alignment horizontal="center" vertical="center"/>
    </xf>
    <xf numFmtId="0" fontId="33" fillId="39" borderId="105" xfId="0" applyFont="1" applyFill="1" applyBorder="1" applyAlignment="1">
      <alignment horizontal="center" vertical="center"/>
    </xf>
    <xf numFmtId="190" fontId="35" fillId="22" borderId="182" xfId="77" applyFont="1" applyFill="1" applyBorder="1" applyAlignment="1" applyProtection="1">
      <alignment horizontal="center" vertical="center"/>
      <protection hidden="1"/>
    </xf>
    <xf numFmtId="190" fontId="122" fillId="0" borderId="43" xfId="77" applyFont="1" applyBorder="1" applyAlignment="1" applyProtection="1">
      <alignment horizontal="center" vertical="center"/>
      <protection hidden="1"/>
    </xf>
    <xf numFmtId="0" fontId="75" fillId="0" borderId="17" xfId="0" applyFont="1" applyBorder="1" applyAlignment="1" applyProtection="1">
      <alignment horizontal="center" vertical="center"/>
      <protection hidden="1"/>
    </xf>
    <xf numFmtId="190" fontId="11" fillId="51" borderId="117" xfId="77" quotePrefix="1" applyFont="1" applyFill="1" applyBorder="1" applyAlignment="1" applyProtection="1">
      <alignment horizontal="center" vertical="center"/>
      <protection hidden="1"/>
    </xf>
    <xf numFmtId="0" fontId="92" fillId="0" borderId="0" xfId="0" applyFont="1" applyAlignment="1" applyProtection="1">
      <alignment horizontal="right" vertical="center"/>
      <protection hidden="1"/>
    </xf>
    <xf numFmtId="214" fontId="123" fillId="51" borderId="1" xfId="77" applyNumberFormat="1" applyFont="1" applyFill="1" applyBorder="1" applyAlignment="1" applyProtection="1">
      <alignment horizontal="center" vertical="center"/>
      <protection hidden="1"/>
    </xf>
    <xf numFmtId="0" fontId="123" fillId="0" borderId="0" xfId="0" applyFont="1" applyAlignment="1">
      <alignment vertical="center"/>
    </xf>
    <xf numFmtId="0" fontId="33" fillId="39" borderId="79" xfId="167" applyFont="1" applyFill="1" applyBorder="1" applyAlignment="1">
      <alignment horizontal="center" vertical="center"/>
    </xf>
    <xf numFmtId="0" fontId="33" fillId="35" borderId="123" xfId="167" applyFont="1" applyFill="1" applyBorder="1" applyAlignment="1">
      <alignment horizontal="center" vertical="center"/>
    </xf>
    <xf numFmtId="219" fontId="35" fillId="35" borderId="0" xfId="46" applyNumberFormat="1" applyFont="1" applyFill="1" applyAlignment="1">
      <alignment horizontal="center" vertical="center"/>
    </xf>
    <xf numFmtId="171" fontId="0" fillId="0" borderId="182" xfId="99" applyFont="1" applyBorder="1" applyAlignment="1">
      <alignment vertical="center"/>
    </xf>
    <xf numFmtId="0" fontId="12" fillId="22" borderId="218" xfId="0" applyFont="1" applyFill="1" applyBorder="1" applyAlignment="1" applyProtection="1">
      <alignment horizontal="center" vertical="center"/>
      <protection hidden="1"/>
    </xf>
    <xf numFmtId="0" fontId="12" fillId="22" borderId="219" xfId="0" applyFont="1" applyFill="1" applyBorder="1" applyAlignment="1" applyProtection="1">
      <alignment horizontal="center" vertical="center"/>
      <protection hidden="1"/>
    </xf>
    <xf numFmtId="0" fontId="82" fillId="0" borderId="79" xfId="0" applyFont="1" applyBorder="1" applyAlignment="1" applyProtection="1">
      <alignment horizontal="center" vertical="center"/>
      <protection hidden="1"/>
    </xf>
    <xf numFmtId="169" fontId="82" fillId="0" borderId="25" xfId="0" applyNumberFormat="1" applyFont="1" applyBorder="1" applyAlignment="1" applyProtection="1">
      <alignment horizontal="center" vertical="center"/>
      <protection hidden="1"/>
    </xf>
    <xf numFmtId="214" fontId="82" fillId="0" borderId="49" xfId="77" applyNumberFormat="1" applyFont="1" applyBorder="1" applyAlignment="1" applyProtection="1">
      <alignment horizontal="center" vertical="center"/>
      <protection hidden="1"/>
    </xf>
    <xf numFmtId="169" fontId="13" fillId="22" borderId="220" xfId="0" applyNumberFormat="1" applyFont="1" applyFill="1" applyBorder="1" applyAlignment="1" applyProtection="1">
      <alignment horizontal="center" vertical="center"/>
      <protection hidden="1"/>
    </xf>
    <xf numFmtId="1" fontId="82" fillId="0" borderId="138" xfId="0" applyNumberFormat="1" applyFont="1" applyBorder="1" applyAlignment="1" applyProtection="1">
      <alignment horizontal="center" vertical="center"/>
      <protection hidden="1"/>
    </xf>
    <xf numFmtId="1" fontId="82" fillId="0" borderId="123" xfId="0" applyNumberFormat="1" applyFont="1" applyBorder="1" applyAlignment="1" applyProtection="1">
      <alignment horizontal="center" vertical="center"/>
      <protection hidden="1"/>
    </xf>
    <xf numFmtId="0" fontId="12" fillId="22" borderId="221" xfId="0" applyFont="1" applyFill="1" applyBorder="1" applyAlignment="1" applyProtection="1">
      <alignment horizontal="center" vertical="center"/>
      <protection hidden="1"/>
    </xf>
    <xf numFmtId="0" fontId="12" fillId="22" borderId="222" xfId="0" applyFont="1" applyFill="1" applyBorder="1" applyAlignment="1" applyProtection="1">
      <alignment horizontal="center" vertical="center"/>
      <protection hidden="1"/>
    </xf>
    <xf numFmtId="214" fontId="82" fillId="0" borderId="71" xfId="77" applyNumberFormat="1" applyFont="1" applyBorder="1" applyAlignment="1" applyProtection="1">
      <alignment horizontal="center" vertical="center"/>
      <protection hidden="1"/>
    </xf>
    <xf numFmtId="214" fontId="82" fillId="0" borderId="72" xfId="77" applyNumberFormat="1" applyFont="1" applyBorder="1" applyAlignment="1" applyProtection="1">
      <alignment horizontal="center" vertical="center"/>
      <protection hidden="1"/>
    </xf>
    <xf numFmtId="0" fontId="12" fillId="22" borderId="132" xfId="0" applyFont="1" applyFill="1" applyBorder="1" applyAlignment="1" applyProtection="1">
      <alignment horizontal="center" vertical="center"/>
      <protection hidden="1"/>
    </xf>
    <xf numFmtId="0" fontId="12" fillId="22" borderId="146" xfId="0" applyFont="1" applyFill="1" applyBorder="1" applyAlignment="1" applyProtection="1">
      <alignment horizontal="center" vertical="center"/>
      <protection hidden="1"/>
    </xf>
    <xf numFmtId="214" fontId="31" fillId="51" borderId="17" xfId="77" applyNumberFormat="1" applyFont="1" applyFill="1" applyBorder="1" applyAlignment="1" applyProtection="1">
      <alignment horizontal="center" vertical="center"/>
      <protection hidden="1"/>
    </xf>
    <xf numFmtId="214" fontId="31" fillId="37" borderId="17" xfId="77" applyNumberFormat="1" applyFont="1" applyFill="1" applyBorder="1" applyAlignment="1" applyProtection="1">
      <alignment horizontal="center" vertical="center"/>
      <protection hidden="1"/>
    </xf>
    <xf numFmtId="190" fontId="0" fillId="0" borderId="224" xfId="77" applyFont="1" applyBorder="1" applyAlignment="1">
      <alignment horizontal="center" vertical="center"/>
    </xf>
    <xf numFmtId="190" fontId="0" fillId="0" borderId="225" xfId="77" applyFont="1" applyBorder="1" applyAlignment="1">
      <alignment horizontal="center" vertical="center"/>
    </xf>
    <xf numFmtId="214" fontId="22" fillId="0" borderId="211" xfId="77" applyNumberFormat="1" applyBorder="1" applyAlignment="1">
      <alignment vertical="center"/>
    </xf>
    <xf numFmtId="214" fontId="22" fillId="0" borderId="212" xfId="77" applyNumberFormat="1" applyBorder="1" applyAlignment="1">
      <alignment vertical="center"/>
    </xf>
    <xf numFmtId="214" fontId="22" fillId="0" borderId="213" xfId="77" applyNumberFormat="1" applyBorder="1" applyAlignment="1">
      <alignment vertical="center"/>
    </xf>
    <xf numFmtId="214" fontId="0" fillId="0" borderId="223" xfId="77" applyNumberFormat="1" applyFont="1" applyBorder="1" applyAlignment="1">
      <alignment horizontal="center" vertical="center"/>
    </xf>
    <xf numFmtId="214" fontId="0" fillId="0" borderId="224" xfId="77" applyNumberFormat="1" applyFont="1" applyBorder="1" applyAlignment="1">
      <alignment horizontal="center" vertical="center"/>
    </xf>
    <xf numFmtId="190" fontId="33" fillId="37" borderId="0" xfId="77" applyFont="1" applyFill="1" applyAlignment="1">
      <alignment vertical="center"/>
    </xf>
    <xf numFmtId="190" fontId="33" fillId="51" borderId="0" xfId="0" applyNumberFormat="1" applyFont="1" applyFill="1" applyAlignment="1">
      <alignment vertical="center"/>
    </xf>
    <xf numFmtId="2" fontId="82" fillId="0" borderId="71" xfId="77" applyNumberFormat="1" applyFont="1" applyBorder="1" applyAlignment="1" applyProtection="1">
      <alignment horizontal="center" vertical="center"/>
      <protection hidden="1"/>
    </xf>
    <xf numFmtId="190" fontId="11" fillId="35" borderId="44" xfId="77" quotePrefix="1" applyFont="1" applyFill="1" applyBorder="1" applyAlignment="1" applyProtection="1">
      <alignment horizontal="center" vertical="center"/>
      <protection hidden="1"/>
    </xf>
    <xf numFmtId="190" fontId="11" fillId="0" borderId="0" xfId="77" applyFont="1" applyAlignment="1" applyProtection="1">
      <alignment vertical="center"/>
      <protection hidden="1"/>
    </xf>
    <xf numFmtId="190" fontId="33" fillId="37" borderId="17" xfId="77" quotePrefix="1" applyFont="1" applyFill="1" applyBorder="1" applyAlignment="1" applyProtection="1">
      <alignment horizontal="center" vertical="center"/>
      <protection hidden="1"/>
    </xf>
    <xf numFmtId="0" fontId="33" fillId="51" borderId="63" xfId="0" applyFont="1" applyFill="1" applyBorder="1" applyAlignment="1">
      <alignment horizontal="center" vertical="center" wrapText="1"/>
    </xf>
    <xf numFmtId="0" fontId="33" fillId="37" borderId="1" xfId="0" applyFont="1" applyFill="1" applyBorder="1" applyAlignment="1">
      <alignment horizontal="center" vertical="center" wrapText="1"/>
    </xf>
    <xf numFmtId="2" fontId="11" fillId="0" borderId="23" xfId="0" applyNumberFormat="1" applyFont="1" applyBorder="1" applyAlignment="1" applyProtection="1">
      <alignment horizontal="center" vertical="center"/>
      <protection hidden="1"/>
    </xf>
    <xf numFmtId="2" fontId="11" fillId="0" borderId="23" xfId="77" applyNumberFormat="1" applyFont="1" applyBorder="1" applyAlignment="1" applyProtection="1">
      <alignment horizontal="center" vertical="center"/>
      <protection hidden="1"/>
    </xf>
    <xf numFmtId="214" fontId="12" fillId="37" borderId="18" xfId="77" applyNumberFormat="1" applyFont="1" applyFill="1" applyBorder="1" applyAlignment="1" applyProtection="1">
      <alignment horizontal="center" vertical="center"/>
      <protection hidden="1"/>
    </xf>
    <xf numFmtId="190" fontId="12" fillId="35" borderId="18" xfId="77" applyFont="1" applyFill="1" applyBorder="1" applyAlignment="1" applyProtection="1">
      <alignment horizontal="center" vertical="center"/>
      <protection hidden="1"/>
    </xf>
    <xf numFmtId="214" fontId="30" fillId="52" borderId="189" xfId="77" applyNumberFormat="1" applyFont="1" applyFill="1" applyBorder="1" applyAlignment="1" applyProtection="1">
      <alignment horizontal="center" vertical="center"/>
      <protection hidden="1"/>
    </xf>
    <xf numFmtId="214" fontId="30" fillId="37" borderId="189" xfId="77" applyNumberFormat="1" applyFont="1" applyFill="1" applyBorder="1" applyAlignment="1" applyProtection="1">
      <alignment horizontal="center" vertical="center"/>
      <protection hidden="1"/>
    </xf>
    <xf numFmtId="221" fontId="11" fillId="37" borderId="22" xfId="77" quotePrefix="1" applyNumberFormat="1" applyFont="1" applyFill="1" applyBorder="1" applyAlignment="1" applyProtection="1">
      <alignment horizontal="center" vertical="center"/>
      <protection hidden="1"/>
    </xf>
    <xf numFmtId="190" fontId="11" fillId="35" borderId="22" xfId="77" quotePrefix="1" applyFont="1" applyFill="1" applyBorder="1" applyAlignment="1" applyProtection="1">
      <alignment horizontal="center" vertical="center"/>
      <protection hidden="1"/>
    </xf>
    <xf numFmtId="221" fontId="30" fillId="37" borderId="17" xfId="77" applyNumberFormat="1" applyFont="1" applyFill="1" applyBorder="1" applyAlignment="1" applyProtection="1">
      <alignment horizontal="center" vertical="center"/>
      <protection hidden="1"/>
    </xf>
    <xf numFmtId="214" fontId="11" fillId="52" borderId="41" xfId="77" quotePrefix="1" applyNumberFormat="1" applyFont="1" applyFill="1" applyBorder="1" applyAlignment="1" applyProtection="1">
      <alignment horizontal="center" vertical="center"/>
      <protection hidden="1"/>
    </xf>
    <xf numFmtId="214" fontId="12" fillId="35" borderId="18" xfId="77" applyNumberFormat="1" applyFont="1" applyFill="1" applyBorder="1" applyAlignment="1" applyProtection="1">
      <alignment horizontal="center" vertical="center"/>
      <protection hidden="1"/>
    </xf>
    <xf numFmtId="214" fontId="33" fillId="52" borderId="189" xfId="77" applyNumberFormat="1" applyFont="1" applyFill="1" applyBorder="1" applyAlignment="1" applyProtection="1">
      <alignment horizontal="center" vertical="center"/>
      <protection hidden="1"/>
    </xf>
    <xf numFmtId="214" fontId="33" fillId="37" borderId="189" xfId="77" applyNumberFormat="1" applyFont="1" applyFill="1" applyBorder="1" applyAlignment="1" applyProtection="1">
      <alignment horizontal="center" vertical="center"/>
      <protection hidden="1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right" vertical="center"/>
    </xf>
    <xf numFmtId="190" fontId="102" fillId="0" borderId="0" xfId="77" applyFont="1" applyAlignment="1">
      <alignment horizontal="center" vertical="center"/>
    </xf>
    <xf numFmtId="9" fontId="102" fillId="0" borderId="0" xfId="123" applyFont="1" applyAlignment="1">
      <alignment vertical="center"/>
    </xf>
    <xf numFmtId="214" fontId="30" fillId="52" borderId="17" xfId="138" applyNumberFormat="1" applyFont="1" applyFill="1" applyBorder="1" applyAlignment="1" applyProtection="1">
      <alignment horizontal="center" vertical="center"/>
      <protection hidden="1"/>
    </xf>
    <xf numFmtId="214" fontId="11" fillId="52" borderId="117" xfId="138" quotePrefix="1" applyNumberFormat="1" applyFont="1" applyFill="1" applyBorder="1" applyAlignment="1" applyProtection="1">
      <alignment horizontal="center" vertical="center"/>
      <protection hidden="1"/>
    </xf>
    <xf numFmtId="0" fontId="10" fillId="0" borderId="23" xfId="0" applyFont="1" applyBorder="1" applyAlignment="1" applyProtection="1">
      <alignment horizontal="center" vertical="center"/>
      <protection hidden="1"/>
    </xf>
    <xf numFmtId="0" fontId="10" fillId="39" borderId="23" xfId="0" applyFont="1" applyFill="1" applyBorder="1" applyAlignment="1" applyProtection="1">
      <alignment horizontal="center" vertical="center"/>
      <protection hidden="1"/>
    </xf>
    <xf numFmtId="0" fontId="0" fillId="39" borderId="74" xfId="0" applyFill="1" applyBorder="1" applyAlignment="1">
      <alignment vertical="center"/>
    </xf>
    <xf numFmtId="0" fontId="0" fillId="39" borderId="75" xfId="0" applyFill="1" applyBorder="1" applyAlignment="1">
      <alignment vertical="center"/>
    </xf>
    <xf numFmtId="0" fontId="10" fillId="39" borderId="0" xfId="0" applyFont="1" applyFill="1" applyAlignment="1">
      <alignment horizontal="right" vertical="center"/>
    </xf>
    <xf numFmtId="0" fontId="102" fillId="37" borderId="56" xfId="0" applyFont="1" applyFill="1" applyBorder="1" applyAlignment="1">
      <alignment vertical="center"/>
    </xf>
    <xf numFmtId="190" fontId="102" fillId="37" borderId="77" xfId="77" applyFont="1" applyFill="1" applyBorder="1" applyAlignment="1">
      <alignment horizontal="center" vertical="center"/>
    </xf>
    <xf numFmtId="0" fontId="102" fillId="51" borderId="56" xfId="0" applyFont="1" applyFill="1" applyBorder="1" applyAlignment="1">
      <alignment vertical="center"/>
    </xf>
    <xf numFmtId="190" fontId="102" fillId="51" borderId="77" xfId="77" applyFont="1" applyFill="1" applyBorder="1" applyAlignment="1">
      <alignment horizontal="center" vertical="center"/>
    </xf>
    <xf numFmtId="0" fontId="125" fillId="39" borderId="73" xfId="0" applyFont="1" applyFill="1" applyBorder="1" applyAlignment="1">
      <alignment vertical="center"/>
    </xf>
    <xf numFmtId="0" fontId="125" fillId="39" borderId="74" xfId="0" applyFont="1" applyFill="1" applyBorder="1" applyAlignment="1">
      <alignment vertical="center"/>
    </xf>
    <xf numFmtId="1" fontId="18" fillId="35" borderId="23" xfId="77" applyNumberFormat="1" applyFont="1" applyFill="1" applyBorder="1" applyAlignment="1">
      <alignment vertical="center"/>
    </xf>
    <xf numFmtId="1" fontId="18" fillId="39" borderId="23" xfId="77" applyNumberFormat="1" applyFont="1" applyFill="1" applyBorder="1" applyAlignment="1">
      <alignment vertical="center"/>
    </xf>
    <xf numFmtId="1" fontId="25" fillId="35" borderId="0" xfId="0" applyNumberFormat="1" applyFont="1" applyFill="1" applyAlignment="1" applyProtection="1">
      <alignment horizontal="left" vertical="center"/>
      <protection hidden="1"/>
    </xf>
    <xf numFmtId="1" fontId="125" fillId="39" borderId="0" xfId="0" applyNumberFormat="1" applyFont="1" applyFill="1" applyAlignment="1">
      <alignment vertical="center"/>
    </xf>
    <xf numFmtId="0" fontId="10" fillId="0" borderId="23" xfId="167" applyBorder="1" applyAlignment="1">
      <alignment vertical="center"/>
    </xf>
    <xf numFmtId="0" fontId="10" fillId="39" borderId="23" xfId="167" applyFill="1" applyBorder="1" applyAlignment="1">
      <alignment vertical="center"/>
    </xf>
    <xf numFmtId="0" fontId="92" fillId="0" borderId="0" xfId="167" applyFont="1" applyAlignment="1">
      <alignment horizontal="right" vertical="center"/>
    </xf>
    <xf numFmtId="0" fontId="125" fillId="39" borderId="0" xfId="167" applyFont="1" applyFill="1" applyAlignment="1">
      <alignment vertical="center"/>
    </xf>
    <xf numFmtId="1" fontId="33" fillId="0" borderId="0" xfId="0" applyNumberFormat="1" applyFont="1" applyAlignment="1">
      <alignment vertical="center"/>
    </xf>
    <xf numFmtId="0" fontId="73" fillId="39" borderId="5" xfId="0" applyFont="1" applyFill="1" applyBorder="1" applyAlignment="1">
      <alignment vertical="center"/>
    </xf>
    <xf numFmtId="0" fontId="21" fillId="39" borderId="66" xfId="0" applyFont="1" applyFill="1" applyBorder="1" applyAlignment="1">
      <alignment horizontal="right" vertical="center"/>
    </xf>
    <xf numFmtId="0" fontId="75" fillId="52" borderId="25" xfId="0" applyFont="1" applyFill="1" applyBorder="1" applyAlignment="1">
      <alignment vertical="center"/>
    </xf>
    <xf numFmtId="171" fontId="33" fillId="52" borderId="23" xfId="99" applyFont="1" applyFill="1" applyBorder="1" applyAlignment="1">
      <alignment vertical="center"/>
    </xf>
    <xf numFmtId="0" fontId="75" fillId="38" borderId="194" xfId="0" applyFont="1" applyFill="1" applyBorder="1" applyAlignment="1">
      <alignment vertical="center"/>
    </xf>
    <xf numFmtId="171" fontId="33" fillId="38" borderId="182" xfId="99" applyFont="1" applyFill="1" applyBorder="1" applyAlignment="1">
      <alignment vertical="center"/>
    </xf>
    <xf numFmtId="0" fontId="75" fillId="53" borderId="121" xfId="0" applyFont="1" applyFill="1" applyBorder="1" applyAlignment="1">
      <alignment vertical="center"/>
    </xf>
    <xf numFmtId="171" fontId="33" fillId="53" borderId="182" xfId="99" applyFont="1" applyFill="1" applyBorder="1" applyAlignment="1">
      <alignment vertical="center"/>
    </xf>
    <xf numFmtId="190" fontId="30" fillId="35" borderId="65" xfId="77" applyFont="1" applyFill="1" applyBorder="1" applyAlignment="1">
      <alignment vertical="center"/>
    </xf>
    <xf numFmtId="190" fontId="30" fillId="35" borderId="188" xfId="77" applyFont="1" applyFill="1" applyBorder="1" applyAlignment="1">
      <alignment vertical="center"/>
    </xf>
    <xf numFmtId="0" fontId="71" fillId="22" borderId="60" xfId="167" applyFont="1" applyFill="1" applyBorder="1" applyAlignment="1" applyProtection="1">
      <alignment horizontal="left" vertical="center"/>
      <protection hidden="1"/>
    </xf>
    <xf numFmtId="171" fontId="10" fillId="0" borderId="48" xfId="99" applyBorder="1" applyAlignment="1">
      <alignment vertical="center"/>
    </xf>
    <xf numFmtId="9" fontId="33" fillId="0" borderId="48" xfId="123" applyFont="1" applyBorder="1" applyAlignment="1">
      <alignment horizontal="center" vertical="center"/>
    </xf>
    <xf numFmtId="190" fontId="30" fillId="35" borderId="100" xfId="77" applyFont="1" applyFill="1" applyBorder="1" applyAlignment="1">
      <alignment vertical="center"/>
    </xf>
    <xf numFmtId="0" fontId="33" fillId="0" borderId="228" xfId="167" applyFont="1" applyBorder="1" applyAlignment="1">
      <alignment horizontal="center" vertical="center"/>
    </xf>
    <xf numFmtId="0" fontId="33" fillId="0" borderId="231" xfId="167" applyFont="1" applyBorder="1" applyAlignment="1">
      <alignment vertical="center"/>
    </xf>
    <xf numFmtId="0" fontId="33" fillId="49" borderId="0" xfId="167" applyFont="1" applyFill="1" applyAlignment="1">
      <alignment vertical="center"/>
    </xf>
    <xf numFmtId="4" fontId="10" fillId="0" borderId="0" xfId="0" applyNumberFormat="1" applyFont="1" applyAlignment="1" applyProtection="1">
      <alignment vertical="center"/>
      <protection hidden="1"/>
    </xf>
    <xf numFmtId="169" fontId="10" fillId="0" borderId="0" xfId="0" applyNumberFormat="1" applyFont="1" applyAlignment="1" applyProtection="1">
      <alignment vertical="center"/>
      <protection hidden="1"/>
    </xf>
    <xf numFmtId="0" fontId="129" fillId="57" borderId="295" xfId="0" applyFont="1" applyFill="1" applyBorder="1" applyAlignment="1">
      <alignment horizontal="center" vertical="center"/>
    </xf>
    <xf numFmtId="0" fontId="129" fillId="57" borderId="296" xfId="0" applyFont="1" applyFill="1" applyBorder="1" applyAlignment="1">
      <alignment horizontal="center" vertical="center"/>
    </xf>
    <xf numFmtId="169" fontId="11" fillId="35" borderId="23" xfId="0" applyNumberFormat="1" applyFont="1" applyFill="1" applyBorder="1" applyAlignment="1" applyProtection="1">
      <alignment horizontal="center" vertical="center"/>
      <protection hidden="1"/>
    </xf>
    <xf numFmtId="171" fontId="11" fillId="35" borderId="23" xfId="99" applyFont="1" applyFill="1" applyBorder="1" applyAlignment="1" applyProtection="1">
      <alignment horizontal="center" vertical="center"/>
      <protection hidden="1"/>
    </xf>
    <xf numFmtId="190" fontId="11" fillId="35" borderId="23" xfId="77" applyFont="1" applyFill="1" applyBorder="1" applyAlignment="1" applyProtection="1">
      <alignment horizontal="center" vertical="center"/>
      <protection hidden="1"/>
    </xf>
    <xf numFmtId="169" fontId="11" fillId="35" borderId="23" xfId="77" applyNumberFormat="1" applyFont="1" applyFill="1" applyBorder="1" applyAlignment="1" applyProtection="1">
      <alignment horizontal="center" vertical="center"/>
      <protection hidden="1"/>
    </xf>
    <xf numFmtId="208" fontId="32" fillId="35" borderId="23" xfId="99" applyNumberFormat="1" applyFont="1" applyFill="1" applyBorder="1" applyAlignment="1" applyProtection="1">
      <alignment horizontal="right" vertical="center"/>
      <protection hidden="1"/>
    </xf>
    <xf numFmtId="0" fontId="97" fillId="40" borderId="48" xfId="0" applyFont="1" applyFill="1" applyBorder="1" applyAlignment="1" applyProtection="1">
      <alignment horizontal="center" vertical="center"/>
      <protection hidden="1"/>
    </xf>
    <xf numFmtId="0" fontId="97" fillId="42" borderId="48" xfId="0" applyFont="1" applyFill="1" applyBorder="1" applyAlignment="1" applyProtection="1">
      <alignment horizontal="center" vertical="center"/>
      <protection hidden="1"/>
    </xf>
    <xf numFmtId="14" fontId="0" fillId="0" borderId="0" xfId="0" applyNumberFormat="1" applyAlignment="1">
      <alignment vertical="center"/>
    </xf>
    <xf numFmtId="0" fontId="83" fillId="39" borderId="43" xfId="0" applyFont="1" applyFill="1" applyBorder="1" applyAlignment="1">
      <alignment horizontal="center" vertical="center"/>
    </xf>
    <xf numFmtId="0" fontId="83" fillId="39" borderId="78" xfId="0" applyFont="1" applyFill="1" applyBorder="1" applyAlignment="1">
      <alignment horizontal="center" vertical="center"/>
    </xf>
    <xf numFmtId="0" fontId="83" fillId="39" borderId="102" xfId="0" applyFont="1" applyFill="1" applyBorder="1" applyAlignment="1">
      <alignment horizontal="center" vertical="center"/>
    </xf>
    <xf numFmtId="0" fontId="83" fillId="39" borderId="24" xfId="0" applyFont="1" applyFill="1" applyBorder="1" applyAlignment="1">
      <alignment horizontal="center" vertical="center"/>
    </xf>
    <xf numFmtId="0" fontId="83" fillId="39" borderId="80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readingOrder="1"/>
    </xf>
    <xf numFmtId="0" fontId="91" fillId="37" borderId="0" xfId="0" applyFont="1" applyFill="1" applyAlignment="1" applyProtection="1">
      <alignment horizontal="left" vertical="center"/>
      <protection hidden="1"/>
    </xf>
    <xf numFmtId="0" fontId="0" fillId="37" borderId="0" xfId="0" applyFill="1" applyAlignment="1">
      <alignment vertical="center"/>
    </xf>
    <xf numFmtId="168" fontId="11" fillId="0" borderId="105" xfId="123" applyNumberFormat="1" applyFont="1" applyBorder="1" applyAlignment="1" applyProtection="1">
      <alignment horizontal="center" vertical="center"/>
      <protection hidden="1"/>
    </xf>
    <xf numFmtId="0" fontId="116" fillId="58" borderId="34" xfId="167" applyFont="1" applyFill="1" applyBorder="1" applyAlignment="1" applyProtection="1">
      <alignment horizontal="center" vertical="center"/>
      <protection hidden="1"/>
    </xf>
    <xf numFmtId="169" fontId="116" fillId="58" borderId="44" xfId="167" applyNumberFormat="1" applyFont="1" applyFill="1" applyBorder="1" applyAlignment="1" applyProtection="1">
      <alignment horizontal="center" vertical="center"/>
      <protection hidden="1"/>
    </xf>
    <xf numFmtId="0" fontId="98" fillId="58" borderId="0" xfId="167" applyFont="1" applyFill="1" applyAlignment="1">
      <alignment horizontal="center" vertical="center"/>
    </xf>
    <xf numFmtId="0" fontId="10" fillId="35" borderId="23" xfId="167" applyFill="1" applyBorder="1" applyAlignment="1">
      <alignment vertical="center"/>
    </xf>
    <xf numFmtId="0" fontId="33" fillId="0" borderId="25" xfId="167" applyFont="1" applyBorder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80" fillId="35" borderId="105" xfId="0" applyFont="1" applyFill="1" applyBorder="1" applyAlignment="1">
      <alignment horizontal="center" vertical="center"/>
    </xf>
    <xf numFmtId="0" fontId="83" fillId="35" borderId="105" xfId="0" applyFont="1" applyFill="1" applyBorder="1" applyAlignment="1">
      <alignment horizontal="center" vertical="center"/>
    </xf>
    <xf numFmtId="0" fontId="83" fillId="35" borderId="23" xfId="0" applyFont="1" applyFill="1" applyBorder="1" applyAlignment="1">
      <alignment horizontal="center" vertical="center"/>
    </xf>
    <xf numFmtId="0" fontId="97" fillId="42" borderId="92" xfId="0" applyFont="1" applyFill="1" applyBorder="1" applyAlignment="1" applyProtection="1">
      <alignment horizontal="center" vertical="center"/>
      <protection hidden="1"/>
    </xf>
    <xf numFmtId="0" fontId="97" fillId="42" borderId="65" xfId="0" applyFont="1" applyFill="1" applyBorder="1" applyAlignment="1" applyProtection="1">
      <alignment horizontal="center" vertical="center"/>
      <protection hidden="1"/>
    </xf>
    <xf numFmtId="0" fontId="97" fillId="41" borderId="65" xfId="0" applyFont="1" applyFill="1" applyBorder="1" applyAlignment="1" applyProtection="1">
      <alignment horizontal="center" vertical="center"/>
      <protection locked="0" hidden="1"/>
    </xf>
    <xf numFmtId="0" fontId="97" fillId="40" borderId="185" xfId="0" applyFont="1" applyFill="1" applyBorder="1" applyAlignment="1" applyProtection="1">
      <alignment horizontal="center" vertical="center"/>
      <protection hidden="1"/>
    </xf>
    <xf numFmtId="0" fontId="97" fillId="40" borderId="113" xfId="0" applyFont="1" applyFill="1" applyBorder="1" applyAlignment="1" applyProtection="1">
      <alignment horizontal="center" vertical="center"/>
      <protection hidden="1"/>
    </xf>
    <xf numFmtId="0" fontId="97" fillId="42" borderId="113" xfId="0" applyFont="1" applyFill="1" applyBorder="1" applyAlignment="1" applyProtection="1">
      <alignment horizontal="center" vertical="center"/>
      <protection hidden="1"/>
    </xf>
    <xf numFmtId="0" fontId="97" fillId="41" borderId="113" xfId="0" applyFont="1" applyFill="1" applyBorder="1" applyAlignment="1" applyProtection="1">
      <alignment horizontal="center" vertical="center"/>
      <protection locked="0" hidden="1"/>
    </xf>
    <xf numFmtId="0" fontId="97" fillId="41" borderId="188" xfId="0" applyFont="1" applyFill="1" applyBorder="1" applyAlignment="1" applyProtection="1">
      <alignment horizontal="center" vertical="center"/>
      <protection locked="0" hidden="1"/>
    </xf>
    <xf numFmtId="0" fontId="0" fillId="0" borderId="0" xfId="0" applyAlignment="1">
      <alignment vertical="center"/>
    </xf>
    <xf numFmtId="0" fontId="10" fillId="0" borderId="0" xfId="0" applyFont="1" applyAlignment="1" applyProtection="1">
      <alignment horizontal="center" vertical="center"/>
      <protection hidden="1"/>
    </xf>
    <xf numFmtId="0" fontId="11" fillId="0" borderId="194" xfId="0" applyFont="1" applyBorder="1" applyAlignment="1" applyProtection="1">
      <alignment horizontal="left" vertical="center"/>
      <protection hidden="1"/>
    </xf>
    <xf numFmtId="0" fontId="11" fillId="0" borderId="182" xfId="0" applyFont="1" applyBorder="1" applyAlignment="1" applyProtection="1">
      <alignment horizontal="center" vertical="center"/>
      <protection hidden="1"/>
    </xf>
    <xf numFmtId="20" fontId="11" fillId="0" borderId="182" xfId="0" quotePrefix="1" applyNumberFormat="1" applyFont="1" applyBorder="1" applyAlignment="1" applyProtection="1">
      <alignment horizontal="center" vertical="center"/>
      <protection hidden="1"/>
    </xf>
    <xf numFmtId="0" fontId="11" fillId="0" borderId="182" xfId="0" applyFont="1" applyBorder="1" applyAlignment="1" applyProtection="1">
      <alignment horizontal="center" vertical="center"/>
      <protection locked="0" hidden="1"/>
    </xf>
    <xf numFmtId="169" fontId="11" fillId="0" borderId="182" xfId="0" applyNumberFormat="1" applyFont="1" applyBorder="1" applyAlignment="1" applyProtection="1">
      <alignment horizontal="center" vertical="center"/>
      <protection hidden="1"/>
    </xf>
    <xf numFmtId="171" fontId="11" fillId="0" borderId="182" xfId="99" applyFont="1" applyBorder="1" applyAlignment="1" applyProtection="1">
      <alignment horizontal="center" vertical="center"/>
      <protection hidden="1"/>
    </xf>
    <xf numFmtId="190" fontId="11" fillId="0" borderId="182" xfId="77" applyFont="1" applyBorder="1" applyAlignment="1" applyProtection="1">
      <alignment horizontal="center" vertical="center"/>
      <protection hidden="1"/>
    </xf>
    <xf numFmtId="1" fontId="11" fillId="0" borderId="182" xfId="0" applyNumberFormat="1" applyFont="1" applyBorder="1" applyAlignment="1" applyProtection="1">
      <alignment horizontal="center" vertical="center"/>
      <protection hidden="1"/>
    </xf>
    <xf numFmtId="1" fontId="11" fillId="35" borderId="182" xfId="0" applyNumberFormat="1" applyFont="1" applyFill="1" applyBorder="1" applyAlignment="1" applyProtection="1">
      <alignment horizontal="center" vertical="center"/>
      <protection hidden="1"/>
    </xf>
    <xf numFmtId="1" fontId="33" fillId="0" borderId="182" xfId="0" applyNumberFormat="1" applyFont="1" applyBorder="1" applyAlignment="1" applyProtection="1">
      <alignment horizontal="center" vertical="center"/>
      <protection hidden="1"/>
    </xf>
    <xf numFmtId="171" fontId="32" fillId="0" borderId="182" xfId="99" applyFont="1" applyBorder="1" applyAlignment="1" applyProtection="1">
      <alignment horizontal="right" vertical="center"/>
      <protection hidden="1"/>
    </xf>
    <xf numFmtId="171" fontId="11" fillId="0" borderId="182" xfId="99" applyFont="1" applyBorder="1" applyAlignment="1" applyProtection="1">
      <alignment horizontal="right" vertical="center"/>
      <protection hidden="1"/>
    </xf>
    <xf numFmtId="4" fontId="11" fillId="0" borderId="182" xfId="0" applyNumberFormat="1" applyFont="1" applyBorder="1" applyAlignment="1" applyProtection="1">
      <alignment horizontal="right" vertical="center"/>
      <protection hidden="1"/>
    </xf>
    <xf numFmtId="0" fontId="97" fillId="40" borderId="227" xfId="0" applyFont="1" applyFill="1" applyBorder="1" applyAlignment="1" applyProtection="1">
      <alignment horizontal="center" vertical="center"/>
      <protection hidden="1"/>
    </xf>
    <xf numFmtId="0" fontId="97" fillId="40" borderId="182" xfId="0" applyFont="1" applyFill="1" applyBorder="1" applyAlignment="1" applyProtection="1">
      <alignment horizontal="center" vertical="center"/>
      <protection hidden="1"/>
    </xf>
    <xf numFmtId="0" fontId="97" fillId="42" borderId="182" xfId="0" applyFont="1" applyFill="1" applyBorder="1" applyAlignment="1" applyProtection="1">
      <alignment horizontal="center" vertical="center"/>
      <protection hidden="1"/>
    </xf>
    <xf numFmtId="0" fontId="97" fillId="40" borderId="43" xfId="0" applyFont="1" applyFill="1" applyBorder="1" applyAlignment="1" applyProtection="1">
      <alignment horizontal="center" vertical="center"/>
      <protection hidden="1"/>
    </xf>
    <xf numFmtId="0" fontId="33" fillId="35" borderId="48" xfId="0" applyFont="1" applyFill="1" applyBorder="1" applyAlignment="1">
      <alignment horizontal="center" vertical="center"/>
    </xf>
    <xf numFmtId="2" fontId="13" fillId="51" borderId="34" xfId="0" applyNumberFormat="1" applyFont="1" applyFill="1" applyBorder="1" applyAlignment="1" applyProtection="1">
      <alignment horizontal="center" vertical="center"/>
      <protection hidden="1"/>
    </xf>
    <xf numFmtId="169" fontId="12" fillId="0" borderId="32" xfId="0" applyNumberFormat="1" applyFont="1" applyBorder="1" applyAlignment="1" applyProtection="1">
      <alignment horizontal="center" vertical="center"/>
      <protection hidden="1"/>
    </xf>
    <xf numFmtId="1" fontId="29" fillId="0" borderId="97" xfId="64" applyNumberFormat="1" applyFont="1" applyBorder="1" applyAlignment="1">
      <alignment horizontal="center" vertical="center"/>
    </xf>
    <xf numFmtId="1" fontId="29" fillId="0" borderId="82" xfId="64" applyNumberFormat="1" applyFont="1" applyBorder="1" applyAlignment="1">
      <alignment horizontal="center" vertical="center"/>
    </xf>
    <xf numFmtId="1" fontId="29" fillId="0" borderId="98" xfId="64" applyNumberFormat="1" applyFont="1" applyBorder="1" applyAlignment="1">
      <alignment horizontal="center" vertical="center"/>
    </xf>
    <xf numFmtId="1" fontId="29" fillId="0" borderId="302" xfId="64" applyNumberFormat="1" applyFont="1" applyBorder="1" applyAlignment="1">
      <alignment horizontal="center" vertical="center"/>
    </xf>
    <xf numFmtId="1" fontId="29" fillId="0" borderId="133" xfId="64" applyNumberFormat="1" applyFont="1" applyBorder="1" applyAlignment="1">
      <alignment horizontal="center" vertical="center"/>
    </xf>
    <xf numFmtId="1" fontId="29" fillId="0" borderId="129" xfId="64" applyNumberFormat="1" applyFont="1" applyBorder="1" applyAlignment="1">
      <alignment horizontal="center" vertical="center"/>
    </xf>
    <xf numFmtId="1" fontId="29" fillId="0" borderId="303" xfId="64" applyNumberFormat="1" applyFont="1" applyBorder="1" applyAlignment="1">
      <alignment horizontal="center" vertical="center"/>
    </xf>
    <xf numFmtId="1" fontId="29" fillId="0" borderId="304" xfId="64" applyNumberFormat="1" applyFont="1" applyBorder="1" applyAlignment="1">
      <alignment horizontal="center" vertical="center"/>
    </xf>
    <xf numFmtId="1" fontId="29" fillId="35" borderId="0" xfId="64" applyNumberFormat="1" applyFont="1" applyFill="1" applyBorder="1" applyAlignment="1">
      <alignment horizontal="center" vertical="center"/>
    </xf>
    <xf numFmtId="0" fontId="18" fillId="0" borderId="305" xfId="0" applyFont="1" applyBorder="1" applyAlignment="1">
      <alignment horizontal="center" vertical="center"/>
    </xf>
    <xf numFmtId="1" fontId="29" fillId="0" borderId="308" xfId="64" applyNumberFormat="1" applyFont="1" applyBorder="1" applyAlignment="1">
      <alignment horizontal="center" vertical="center"/>
    </xf>
    <xf numFmtId="1" fontId="29" fillId="0" borderId="309" xfId="64" applyNumberFormat="1" applyFont="1" applyBorder="1" applyAlignment="1">
      <alignment horizontal="center" vertical="center"/>
    </xf>
    <xf numFmtId="1" fontId="29" fillId="0" borderId="311" xfId="64" applyNumberFormat="1" applyFont="1" applyBorder="1" applyAlignment="1">
      <alignment horizontal="center" vertical="center"/>
    </xf>
    <xf numFmtId="0" fontId="0" fillId="0" borderId="312" xfId="0" applyBorder="1"/>
    <xf numFmtId="1" fontId="29" fillId="0" borderId="314" xfId="64" applyNumberFormat="1" applyFont="1" applyBorder="1" applyAlignment="1">
      <alignment horizontal="center" vertical="center"/>
    </xf>
    <xf numFmtId="0" fontId="18" fillId="0" borderId="316" xfId="0" applyFont="1" applyBorder="1" applyAlignment="1">
      <alignment horizontal="center" vertical="center"/>
    </xf>
    <xf numFmtId="0" fontId="18" fillId="0" borderId="318" xfId="0" applyFont="1" applyBorder="1" applyAlignment="1">
      <alignment horizontal="center" vertical="center"/>
    </xf>
    <xf numFmtId="0" fontId="18" fillId="0" borderId="319" xfId="0" applyFont="1" applyBorder="1" applyAlignment="1">
      <alignment horizontal="center" vertical="center"/>
    </xf>
    <xf numFmtId="0" fontId="18" fillId="0" borderId="320" xfId="0" applyFont="1" applyBorder="1" applyAlignment="1">
      <alignment horizontal="center" vertical="center"/>
    </xf>
    <xf numFmtId="0" fontId="18" fillId="0" borderId="321" xfId="0" applyFont="1" applyBorder="1" applyAlignment="1">
      <alignment horizontal="center" vertical="center"/>
    </xf>
    <xf numFmtId="0" fontId="18" fillId="0" borderId="322" xfId="0" applyFont="1" applyBorder="1" applyAlignment="1">
      <alignment horizontal="center" vertical="center"/>
    </xf>
    <xf numFmtId="0" fontId="18" fillId="0" borderId="323" xfId="0" applyFont="1" applyBorder="1" applyAlignment="1">
      <alignment horizontal="center" vertical="center"/>
    </xf>
    <xf numFmtId="0" fontId="18" fillId="0" borderId="324" xfId="0" applyFont="1" applyBorder="1" applyAlignment="1">
      <alignment horizontal="center" vertical="center"/>
    </xf>
    <xf numFmtId="0" fontId="10" fillId="0" borderId="317" xfId="0" applyFont="1" applyBorder="1" applyAlignment="1" applyProtection="1">
      <alignment vertical="center"/>
      <protection hidden="1"/>
    </xf>
    <xf numFmtId="1" fontId="29" fillId="35" borderId="0" xfId="64" applyNumberFormat="1" applyFont="1" applyFill="1" applyBorder="1" applyAlignment="1">
      <alignment horizontal="left" vertical="center"/>
    </xf>
    <xf numFmtId="169" fontId="25" fillId="22" borderId="326" xfId="0" applyNumberFormat="1" applyFont="1" applyFill="1" applyBorder="1" applyAlignment="1" applyProtection="1">
      <alignment horizontal="left" vertical="center"/>
      <protection hidden="1"/>
    </xf>
    <xf numFmtId="0" fontId="11" fillId="0" borderId="18" xfId="0" quotePrefix="1" applyNumberFormat="1" applyFont="1" applyBorder="1" applyAlignment="1" applyProtection="1">
      <alignment horizontal="center" vertical="center"/>
      <protection hidden="1"/>
    </xf>
    <xf numFmtId="1" fontId="11" fillId="0" borderId="18" xfId="0" quotePrefix="1" applyNumberFormat="1" applyFont="1" applyBorder="1" applyAlignment="1" applyProtection="1">
      <alignment horizontal="center" vertical="center"/>
      <protection hidden="1"/>
    </xf>
    <xf numFmtId="214" fontId="12" fillId="52" borderId="18" xfId="77" applyNumberFormat="1" applyFont="1" applyFill="1" applyBorder="1" applyAlignment="1" applyProtection="1">
      <alignment horizontal="center" vertical="center"/>
      <protection hidden="1"/>
    </xf>
    <xf numFmtId="0" fontId="97" fillId="42" borderId="152" xfId="0" applyFont="1" applyFill="1" applyBorder="1" applyAlignment="1" applyProtection="1">
      <alignment horizontal="center" vertical="center"/>
      <protection hidden="1"/>
    </xf>
    <xf numFmtId="0" fontId="33" fillId="35" borderId="106" xfId="0" applyFont="1" applyFill="1" applyBorder="1" applyAlignment="1">
      <alignment horizontal="center" vertical="center"/>
    </xf>
    <xf numFmtId="0" fontId="33" fillId="35" borderId="194" xfId="0" applyFont="1" applyFill="1" applyBorder="1" applyAlignment="1">
      <alignment horizontal="center" vertical="center"/>
    </xf>
    <xf numFmtId="0" fontId="33" fillId="35" borderId="182" xfId="0" applyFont="1" applyFill="1" applyBorder="1" applyAlignment="1">
      <alignment horizontal="center" vertical="center"/>
    </xf>
    <xf numFmtId="0" fontId="10" fillId="0" borderId="0" xfId="230"/>
    <xf numFmtId="0" fontId="131" fillId="32" borderId="0" xfId="230" applyFont="1" applyFill="1" applyBorder="1" applyAlignment="1">
      <alignment horizontal="center" vertical="center"/>
    </xf>
    <xf numFmtId="0" fontId="113" fillId="32" borderId="0" xfId="230" applyFont="1" applyFill="1" applyAlignment="1">
      <alignment horizontal="center" vertical="center"/>
    </xf>
    <xf numFmtId="0" fontId="113" fillId="32" borderId="0" xfId="230" applyFont="1" applyFill="1" applyBorder="1" applyAlignment="1">
      <alignment horizontal="center" vertical="center"/>
    </xf>
    <xf numFmtId="0" fontId="90" fillId="32" borderId="0" xfId="230" applyFont="1" applyFill="1" applyAlignment="1">
      <alignment horizontal="center"/>
    </xf>
    <xf numFmtId="0" fontId="113" fillId="32" borderId="0" xfId="230" applyFont="1" applyFill="1" applyAlignment="1">
      <alignment horizontal="center"/>
    </xf>
    <xf numFmtId="0" fontId="132" fillId="32" borderId="0" xfId="230" applyFont="1" applyFill="1" applyBorder="1" applyAlignment="1">
      <alignment horizontal="center" vertical="center"/>
    </xf>
    <xf numFmtId="0" fontId="141" fillId="32" borderId="0" xfId="230" applyFont="1" applyFill="1" applyBorder="1" applyAlignment="1">
      <alignment horizontal="center" vertical="center"/>
    </xf>
    <xf numFmtId="0" fontId="142" fillId="32" borderId="0" xfId="230" applyFont="1" applyFill="1" applyBorder="1" applyAlignment="1">
      <alignment horizontal="center" vertical="center"/>
    </xf>
    <xf numFmtId="0" fontId="130" fillId="32" borderId="0" xfId="230" applyFont="1" applyFill="1" applyBorder="1" applyAlignment="1">
      <alignment horizontal="center" vertical="center"/>
    </xf>
    <xf numFmtId="0" fontId="97" fillId="35" borderId="23" xfId="0" applyFont="1" applyFill="1" applyBorder="1" applyAlignment="1" applyProtection="1">
      <alignment horizontal="center" vertical="center"/>
      <protection hidden="1"/>
    </xf>
    <xf numFmtId="0" fontId="80" fillId="39" borderId="343" xfId="0" applyFont="1" applyFill="1" applyBorder="1" applyAlignment="1">
      <alignment horizontal="center" vertical="center"/>
    </xf>
    <xf numFmtId="0" fontId="80" fillId="39" borderId="192" xfId="0" applyFont="1" applyFill="1" applyBorder="1" applyAlignment="1">
      <alignment horizontal="center" vertical="center"/>
    </xf>
    <xf numFmtId="0" fontId="80" fillId="35" borderId="343" xfId="0" applyFont="1" applyFill="1" applyBorder="1" applyAlignment="1">
      <alignment horizontal="center" vertical="center"/>
    </xf>
    <xf numFmtId="0" fontId="80" fillId="39" borderId="182" xfId="0" applyFont="1" applyFill="1" applyBorder="1" applyAlignment="1">
      <alignment horizontal="center" vertical="center"/>
    </xf>
    <xf numFmtId="0" fontId="80" fillId="0" borderId="182" xfId="0" applyFont="1" applyBorder="1" applyAlignment="1">
      <alignment horizontal="center" vertical="center"/>
    </xf>
    <xf numFmtId="0" fontId="0" fillId="0" borderId="0" xfId="0" applyAlignment="1">
      <alignment vertical="center"/>
    </xf>
    <xf numFmtId="14" fontId="143" fillId="0" borderId="56" xfId="0" applyNumberFormat="1" applyFont="1" applyBorder="1" applyAlignment="1" applyProtection="1">
      <alignment horizontal="center"/>
      <protection hidden="1"/>
    </xf>
    <xf numFmtId="14" fontId="144" fillId="0" borderId="56" xfId="0" applyNumberFormat="1" applyFont="1" applyBorder="1" applyAlignment="1" applyProtection="1">
      <alignment horizontal="center"/>
      <protection hidden="1"/>
    </xf>
    <xf numFmtId="0" fontId="97" fillId="41" borderId="152" xfId="0" applyFont="1" applyFill="1" applyBorder="1" applyAlignment="1" applyProtection="1">
      <alignment horizontal="center" vertical="center"/>
      <protection locked="0" hidden="1"/>
    </xf>
    <xf numFmtId="0" fontId="111" fillId="35" borderId="345" xfId="0" applyFont="1" applyFill="1" applyBorder="1" applyAlignment="1" applyProtection="1">
      <alignment horizontal="center" vertical="center"/>
      <protection hidden="1"/>
    </xf>
    <xf numFmtId="0" fontId="97" fillId="35" borderId="345" xfId="0" applyFont="1" applyFill="1" applyBorder="1" applyAlignment="1" applyProtection="1">
      <alignment horizontal="center" vertical="center"/>
      <protection hidden="1"/>
    </xf>
    <xf numFmtId="0" fontId="97" fillId="35" borderId="346" xfId="0" applyFont="1" applyFill="1" applyBorder="1" applyAlignment="1" applyProtection="1">
      <alignment horizontal="center" vertical="center"/>
      <protection locked="0" hidden="1"/>
    </xf>
    <xf numFmtId="0" fontId="97" fillId="35" borderId="48" xfId="0" applyFont="1" applyFill="1" applyBorder="1" applyAlignment="1" applyProtection="1">
      <alignment horizontal="center" vertical="center"/>
      <protection locked="0" hidden="1"/>
    </xf>
    <xf numFmtId="0" fontId="97" fillId="40" borderId="48" xfId="0" applyFont="1" applyFill="1" applyBorder="1" applyAlignment="1" applyProtection="1">
      <alignment horizontal="center" vertical="center"/>
      <protection locked="0" hidden="1"/>
    </xf>
    <xf numFmtId="0" fontId="97" fillId="42" borderId="48" xfId="0" applyFont="1" applyFill="1" applyBorder="1" applyAlignment="1" applyProtection="1">
      <alignment horizontal="center" vertical="center"/>
      <protection locked="0" hidden="1"/>
    </xf>
    <xf numFmtId="0" fontId="97" fillId="41" borderId="48" xfId="0" applyFont="1" applyFill="1" applyBorder="1" applyAlignment="1" applyProtection="1">
      <alignment horizontal="center" vertical="center"/>
      <protection locked="0" hidden="1"/>
    </xf>
    <xf numFmtId="0" fontId="97" fillId="40" borderId="344" xfId="0" applyFont="1" applyFill="1" applyBorder="1" applyAlignment="1" applyProtection="1">
      <alignment horizontal="center" vertical="center"/>
      <protection locked="0" hidden="1"/>
    </xf>
    <xf numFmtId="10" fontId="97" fillId="35" borderId="346" xfId="0" applyNumberFormat="1" applyFont="1" applyFill="1" applyBorder="1" applyAlignment="1" applyProtection="1">
      <alignment horizontal="center" vertical="center"/>
      <protection hidden="1"/>
    </xf>
    <xf numFmtId="10" fontId="97" fillId="35" borderId="48" xfId="0" applyNumberFormat="1" applyFont="1" applyFill="1" applyBorder="1" applyAlignment="1" applyProtection="1">
      <alignment horizontal="center" vertical="center"/>
      <protection hidden="1"/>
    </xf>
    <xf numFmtId="10" fontId="97" fillId="40" borderId="48" xfId="0" applyNumberFormat="1" applyFont="1" applyFill="1" applyBorder="1" applyAlignment="1" applyProtection="1">
      <alignment horizontal="center" vertical="center"/>
      <protection hidden="1"/>
    </xf>
    <xf numFmtId="10" fontId="97" fillId="42" borderId="48" xfId="0" applyNumberFormat="1" applyFont="1" applyFill="1" applyBorder="1" applyAlignment="1" applyProtection="1">
      <alignment horizontal="center" vertical="center"/>
      <protection hidden="1"/>
    </xf>
    <xf numFmtId="10" fontId="97" fillId="41" borderId="48" xfId="0" applyNumberFormat="1" applyFont="1" applyFill="1" applyBorder="1" applyAlignment="1" applyProtection="1">
      <alignment horizontal="center" vertical="center"/>
      <protection locked="0" hidden="1"/>
    </xf>
    <xf numFmtId="10" fontId="145" fillId="35" borderId="346" xfId="0" applyNumberFormat="1" applyFont="1" applyFill="1" applyBorder="1" applyAlignment="1" applyProtection="1">
      <alignment horizontal="center" vertical="center"/>
      <protection hidden="1"/>
    </xf>
    <xf numFmtId="10" fontId="145" fillId="35" borderId="48" xfId="0" applyNumberFormat="1" applyFont="1" applyFill="1" applyBorder="1" applyAlignment="1" applyProtection="1">
      <alignment horizontal="center" vertical="center"/>
      <protection hidden="1"/>
    </xf>
    <xf numFmtId="10" fontId="145" fillId="40" borderId="48" xfId="0" applyNumberFormat="1" applyFont="1" applyFill="1" applyBorder="1" applyAlignment="1" applyProtection="1">
      <alignment horizontal="center" vertical="center"/>
      <protection hidden="1"/>
    </xf>
    <xf numFmtId="10" fontId="145" fillId="42" borderId="48" xfId="0" applyNumberFormat="1" applyFont="1" applyFill="1" applyBorder="1" applyAlignment="1" applyProtection="1">
      <alignment horizontal="center" vertical="center"/>
      <protection hidden="1"/>
    </xf>
    <xf numFmtId="10" fontId="145" fillId="41" borderId="48" xfId="0" applyNumberFormat="1" applyFont="1" applyFill="1" applyBorder="1" applyAlignment="1" applyProtection="1">
      <alignment horizontal="center" vertical="center"/>
      <protection locked="0" hidden="1"/>
    </xf>
    <xf numFmtId="10" fontId="145" fillId="35" borderId="345" xfId="0" applyNumberFormat="1" applyFont="1" applyFill="1" applyBorder="1" applyAlignment="1" applyProtection="1">
      <alignment horizontal="center" vertical="center"/>
      <protection hidden="1"/>
    </xf>
    <xf numFmtId="10" fontId="145" fillId="35" borderId="23" xfId="0" applyNumberFormat="1" applyFont="1" applyFill="1" applyBorder="1" applyAlignment="1" applyProtection="1">
      <alignment horizontal="center" vertical="center"/>
      <protection hidden="1"/>
    </xf>
    <xf numFmtId="10" fontId="145" fillId="40" borderId="23" xfId="0" applyNumberFormat="1" applyFont="1" applyFill="1" applyBorder="1" applyAlignment="1" applyProtection="1">
      <alignment horizontal="center" vertical="center"/>
      <protection hidden="1"/>
    </xf>
    <xf numFmtId="10" fontId="145" fillId="42" borderId="23" xfId="0" applyNumberFormat="1" applyFont="1" applyFill="1" applyBorder="1" applyAlignment="1" applyProtection="1">
      <alignment horizontal="center" vertical="center"/>
      <protection hidden="1"/>
    </xf>
    <xf numFmtId="10" fontId="145" fillId="41" borderId="23" xfId="0" applyNumberFormat="1" applyFont="1" applyFill="1" applyBorder="1" applyAlignment="1" applyProtection="1">
      <alignment horizontal="center" vertical="center"/>
      <protection locked="0" hidden="1"/>
    </xf>
    <xf numFmtId="0" fontId="145" fillId="35" borderId="347" xfId="0" applyFont="1" applyFill="1" applyBorder="1" applyAlignment="1" applyProtection="1">
      <alignment horizontal="center" vertical="center"/>
      <protection hidden="1"/>
    </xf>
    <xf numFmtId="0" fontId="145" fillId="35" borderId="348" xfId="0" applyFont="1" applyFill="1" applyBorder="1" applyAlignment="1" applyProtection="1">
      <alignment horizontal="center" vertical="center"/>
      <protection hidden="1"/>
    </xf>
    <xf numFmtId="0" fontId="145" fillId="40" borderId="348" xfId="0" applyFont="1" applyFill="1" applyBorder="1" applyAlignment="1" applyProtection="1">
      <alignment horizontal="center" vertical="center"/>
      <protection hidden="1"/>
    </xf>
    <xf numFmtId="0" fontId="145" fillId="42" borderId="348" xfId="0" applyFont="1" applyFill="1" applyBorder="1" applyAlignment="1" applyProtection="1">
      <alignment horizontal="center" vertical="center"/>
      <protection hidden="1"/>
    </xf>
    <xf numFmtId="0" fontId="145" fillId="41" borderId="348" xfId="0" applyFont="1" applyFill="1" applyBorder="1" applyAlignment="1" applyProtection="1">
      <alignment horizontal="center" vertical="center"/>
      <protection locked="0" hidden="1"/>
    </xf>
    <xf numFmtId="0" fontId="94" fillId="35" borderId="346" xfId="0" applyFont="1" applyFill="1" applyBorder="1" applyAlignment="1" applyProtection="1">
      <alignment horizontal="center" vertical="center"/>
      <protection hidden="1"/>
    </xf>
    <xf numFmtId="0" fontId="94" fillId="35" borderId="48" xfId="0" applyFont="1" applyFill="1" applyBorder="1" applyAlignment="1" applyProtection="1">
      <alignment horizontal="center" vertical="center"/>
      <protection hidden="1"/>
    </xf>
    <xf numFmtId="0" fontId="94" fillId="40" borderId="48" xfId="0" applyFont="1" applyFill="1" applyBorder="1" applyAlignment="1" applyProtection="1">
      <alignment horizontal="center" vertical="center"/>
      <protection hidden="1"/>
    </xf>
    <xf numFmtId="0" fontId="94" fillId="42" borderId="48" xfId="0" applyFont="1" applyFill="1" applyBorder="1" applyAlignment="1" applyProtection="1">
      <alignment horizontal="center" vertical="center"/>
      <protection hidden="1"/>
    </xf>
    <xf numFmtId="0" fontId="94" fillId="41" borderId="48" xfId="0" applyFont="1" applyFill="1" applyBorder="1" applyAlignment="1" applyProtection="1">
      <alignment horizontal="center" vertical="center"/>
      <protection locked="0" hidden="1"/>
    </xf>
    <xf numFmtId="0" fontId="94" fillId="35" borderId="345" xfId="0" applyFont="1" applyFill="1" applyBorder="1" applyAlignment="1" applyProtection="1">
      <alignment horizontal="center" vertical="center"/>
      <protection hidden="1"/>
    </xf>
    <xf numFmtId="0" fontId="94" fillId="35" borderId="23" xfId="0" applyFont="1" applyFill="1" applyBorder="1" applyAlignment="1" applyProtection="1">
      <alignment horizontal="center" vertical="center"/>
      <protection hidden="1"/>
    </xf>
    <xf numFmtId="0" fontId="94" fillId="40" borderId="23" xfId="0" applyFont="1" applyFill="1" applyBorder="1" applyAlignment="1" applyProtection="1">
      <alignment horizontal="center" vertical="center"/>
      <protection hidden="1"/>
    </xf>
    <xf numFmtId="0" fontId="94" fillId="42" borderId="23" xfId="0" applyFont="1" applyFill="1" applyBorder="1" applyAlignment="1" applyProtection="1">
      <alignment horizontal="center" vertical="center"/>
      <protection hidden="1"/>
    </xf>
    <xf numFmtId="0" fontId="94" fillId="41" borderId="23" xfId="0" applyFont="1" applyFill="1" applyBorder="1" applyAlignment="1" applyProtection="1">
      <alignment horizontal="center" vertical="center"/>
      <protection locked="0" hidden="1"/>
    </xf>
    <xf numFmtId="0" fontId="94" fillId="35" borderId="349" xfId="0" applyFont="1" applyFill="1" applyBorder="1" applyAlignment="1" applyProtection="1">
      <alignment horizontal="center" vertical="center"/>
      <protection hidden="1"/>
    </xf>
    <xf numFmtId="0" fontId="94" fillId="35" borderId="350" xfId="0" applyFont="1" applyFill="1" applyBorder="1" applyAlignment="1" applyProtection="1">
      <alignment horizontal="center" vertical="center"/>
      <protection hidden="1"/>
    </xf>
    <xf numFmtId="0" fontId="94" fillId="40" borderId="350" xfId="0" applyFont="1" applyFill="1" applyBorder="1" applyAlignment="1" applyProtection="1">
      <alignment horizontal="center" vertical="center"/>
      <protection hidden="1"/>
    </xf>
    <xf numFmtId="0" fontId="94" fillId="42" borderId="350" xfId="0" applyFont="1" applyFill="1" applyBorder="1" applyAlignment="1" applyProtection="1">
      <alignment horizontal="center" vertical="center"/>
      <protection hidden="1"/>
    </xf>
    <xf numFmtId="0" fontId="33" fillId="0" borderId="126" xfId="167" applyFont="1" applyBorder="1" applyAlignment="1">
      <alignment horizontal="center" vertical="center"/>
    </xf>
    <xf numFmtId="0" fontId="10" fillId="0" borderId="0" xfId="253"/>
    <xf numFmtId="0" fontId="131" fillId="32" borderId="0" xfId="253" applyFont="1" applyFill="1" applyBorder="1" applyAlignment="1">
      <alignment horizontal="center" vertical="center"/>
    </xf>
    <xf numFmtId="0" fontId="113" fillId="32" borderId="0" xfId="253" applyFont="1" applyFill="1" applyAlignment="1">
      <alignment horizontal="center" vertical="center"/>
    </xf>
    <xf numFmtId="0" fontId="113" fillId="32" borderId="0" xfId="253" applyFont="1" applyFill="1" applyBorder="1" applyAlignment="1">
      <alignment horizontal="center" vertical="center"/>
    </xf>
    <xf numFmtId="0" fontId="113" fillId="32" borderId="298" xfId="253" applyFont="1" applyFill="1" applyBorder="1" applyAlignment="1">
      <alignment horizontal="center" vertical="center"/>
    </xf>
    <xf numFmtId="0" fontId="113" fillId="32" borderId="297" xfId="253" applyFont="1" applyFill="1" applyBorder="1" applyAlignment="1">
      <alignment horizontal="center" vertical="center"/>
    </xf>
    <xf numFmtId="0" fontId="90" fillId="32" borderId="0" xfId="253" applyFont="1" applyFill="1" applyAlignment="1">
      <alignment horizontal="center"/>
    </xf>
    <xf numFmtId="0" fontId="113" fillId="32" borderId="0" xfId="253" applyFont="1" applyFill="1" applyAlignment="1">
      <alignment horizontal="center"/>
    </xf>
    <xf numFmtId="0" fontId="132" fillId="32" borderId="298" xfId="253" applyFont="1" applyFill="1" applyBorder="1" applyAlignment="1">
      <alignment horizontal="center" vertical="center"/>
    </xf>
    <xf numFmtId="0" fontId="146" fillId="32" borderId="0" xfId="253" applyFont="1" applyFill="1" applyBorder="1" applyAlignment="1">
      <alignment horizontal="center" vertical="center"/>
    </xf>
    <xf numFmtId="0" fontId="33" fillId="0" borderId="123" xfId="167" applyFont="1" applyBorder="1" applyAlignment="1">
      <alignment horizontal="center" vertical="center"/>
    </xf>
    <xf numFmtId="169" fontId="127" fillId="32" borderId="85" xfId="255" applyNumberFormat="1" applyFont="1" applyFill="1" applyBorder="1" applyAlignment="1">
      <alignment horizontal="right" vertical="center"/>
    </xf>
    <xf numFmtId="169" fontId="127" fillId="32" borderId="1" xfId="255" applyNumberFormat="1" applyFont="1" applyFill="1" applyBorder="1" applyAlignment="1">
      <alignment horizontal="right" vertical="center"/>
    </xf>
    <xf numFmtId="20" fontId="127" fillId="32" borderId="276" xfId="255" applyNumberFormat="1" applyFont="1" applyFill="1" applyBorder="1" applyAlignment="1">
      <alignment horizontal="center"/>
    </xf>
    <xf numFmtId="20" fontId="127" fillId="32" borderId="239" xfId="255" applyNumberFormat="1" applyFont="1" applyFill="1" applyBorder="1" applyAlignment="1">
      <alignment horizontal="center"/>
    </xf>
    <xf numFmtId="20" fontId="127" fillId="32" borderId="241" xfId="255" applyNumberFormat="1" applyFont="1" applyFill="1" applyBorder="1" applyAlignment="1">
      <alignment horizontal="center"/>
    </xf>
    <xf numFmtId="20" fontId="127" fillId="32" borderId="251" xfId="255" applyNumberFormat="1" applyFont="1" applyFill="1" applyBorder="1" applyAlignment="1">
      <alignment horizontal="center"/>
    </xf>
    <xf numFmtId="0" fontId="127" fillId="32" borderId="284" xfId="255" applyFont="1" applyFill="1" applyBorder="1"/>
    <xf numFmtId="20" fontId="127" fillId="32" borderId="285" xfId="255" applyNumberFormat="1" applyFont="1" applyFill="1" applyBorder="1" applyAlignment="1">
      <alignment horizontal="center"/>
    </xf>
    <xf numFmtId="0" fontId="127" fillId="32" borderId="275" xfId="255" applyFont="1" applyFill="1" applyBorder="1"/>
    <xf numFmtId="0" fontId="127" fillId="32" borderId="238" xfId="255" applyFont="1" applyFill="1" applyBorder="1"/>
    <xf numFmtId="20" fontId="127" fillId="32" borderId="239" xfId="255" applyNumberFormat="1" applyFont="1" applyFill="1" applyBorder="1" applyAlignment="1">
      <alignment horizontal="center" vertical="center"/>
    </xf>
    <xf numFmtId="0" fontId="127" fillId="32" borderId="240" xfId="255" applyFont="1" applyFill="1" applyBorder="1"/>
    <xf numFmtId="0" fontId="127" fillId="32" borderId="274" xfId="255" applyFont="1" applyFill="1" applyBorder="1"/>
    <xf numFmtId="169" fontId="127" fillId="32" borderId="291" xfId="255" applyNumberFormat="1" applyFont="1" applyFill="1" applyBorder="1" applyAlignment="1">
      <alignment horizontal="right" vertical="center"/>
    </xf>
    <xf numFmtId="169" fontId="127" fillId="32" borderId="4" xfId="255" applyNumberFormat="1" applyFont="1" applyFill="1" applyBorder="1" applyAlignment="1">
      <alignment horizontal="right" vertical="center"/>
    </xf>
    <xf numFmtId="169" fontId="127" fillId="22" borderId="1" xfId="255" applyNumberFormat="1" applyFont="1" applyFill="1" applyBorder="1" applyAlignment="1">
      <alignment horizontal="right" vertical="center"/>
    </xf>
    <xf numFmtId="169" fontId="127" fillId="22" borderId="4" xfId="255" applyNumberFormat="1" applyFont="1" applyFill="1" applyBorder="1" applyAlignment="1">
      <alignment horizontal="right" vertical="center"/>
    </xf>
    <xf numFmtId="169" fontId="127" fillId="22" borderId="291" xfId="255" applyNumberFormat="1" applyFont="1" applyFill="1" applyBorder="1" applyAlignment="1">
      <alignment horizontal="right" vertical="center"/>
    </xf>
    <xf numFmtId="20" fontId="127" fillId="32" borderId="0" xfId="255" applyNumberFormat="1" applyFont="1" applyFill="1" applyBorder="1" applyAlignment="1">
      <alignment horizontal="center"/>
    </xf>
    <xf numFmtId="20" fontId="127" fillId="32" borderId="234" xfId="255" applyNumberFormat="1" applyFont="1" applyFill="1" applyBorder="1" applyAlignment="1">
      <alignment horizontal="center"/>
    </xf>
    <xf numFmtId="169" fontId="127" fillId="32" borderId="262" xfId="255" applyNumberFormat="1" applyFont="1" applyFill="1" applyBorder="1" applyAlignment="1">
      <alignment horizontal="right" vertical="center"/>
    </xf>
    <xf numFmtId="169" fontId="127" fillId="32" borderId="236" xfId="255" applyNumberFormat="1" applyFont="1" applyFill="1" applyBorder="1" applyAlignment="1">
      <alignment horizontal="right" vertical="center"/>
    </xf>
    <xf numFmtId="20" fontId="127" fillId="32" borderId="251" xfId="255" applyNumberFormat="1" applyFont="1" applyFill="1" applyBorder="1" applyAlignment="1">
      <alignment horizontal="center" vertical="center"/>
    </xf>
    <xf numFmtId="0" fontId="127" fillId="32" borderId="292" xfId="255" applyFont="1" applyFill="1" applyBorder="1"/>
    <xf numFmtId="0" fontId="127" fillId="32" borderId="243" xfId="255" applyFont="1" applyFill="1" applyBorder="1"/>
    <xf numFmtId="0" fontId="127" fillId="32" borderId="237" xfId="255" applyFont="1" applyFill="1" applyBorder="1"/>
    <xf numFmtId="169" fontId="127" fillId="35" borderId="1" xfId="255" applyNumberFormat="1" applyFont="1" applyFill="1" applyBorder="1" applyAlignment="1">
      <alignment horizontal="right" vertical="center"/>
    </xf>
    <xf numFmtId="0" fontId="127" fillId="32" borderId="249" xfId="255" applyFont="1" applyFill="1" applyBorder="1"/>
    <xf numFmtId="0" fontId="127" fillId="32" borderId="243" xfId="255" applyFont="1" applyFill="1" applyBorder="1" applyAlignment="1">
      <alignment horizontal="left"/>
    </xf>
    <xf numFmtId="0" fontId="127" fillId="32" borderId="289" xfId="255" applyFont="1" applyFill="1" applyBorder="1"/>
    <xf numFmtId="169" fontId="127" fillId="35" borderId="4" xfId="255" applyNumberFormat="1" applyFont="1" applyFill="1" applyBorder="1" applyAlignment="1">
      <alignment horizontal="right" vertical="center"/>
    </xf>
    <xf numFmtId="20" fontId="127" fillId="32" borderId="264" xfId="255" applyNumberFormat="1" applyFont="1" applyFill="1" applyBorder="1" applyAlignment="1">
      <alignment horizontal="center" vertical="center"/>
    </xf>
    <xf numFmtId="169" fontId="127" fillId="22" borderId="4" xfId="255" applyNumberFormat="1" applyFont="1" applyFill="1" applyBorder="1" applyAlignment="1">
      <alignment horizontal="right"/>
    </xf>
    <xf numFmtId="169" fontId="127" fillId="32" borderId="4" xfId="255" applyNumberFormat="1" applyFont="1" applyFill="1" applyBorder="1" applyAlignment="1">
      <alignment horizontal="right"/>
    </xf>
    <xf numFmtId="169" fontId="127" fillId="22" borderId="1" xfId="255" applyNumberFormat="1" applyFont="1" applyFill="1" applyBorder="1" applyAlignment="1">
      <alignment horizontal="right"/>
    </xf>
    <xf numFmtId="169" fontId="127" fillId="32" borderId="1" xfId="255" applyNumberFormat="1" applyFont="1" applyFill="1" applyBorder="1" applyAlignment="1">
      <alignment horizontal="right"/>
    </xf>
    <xf numFmtId="0" fontId="127" fillId="32" borderId="284" xfId="255" applyFont="1" applyFill="1" applyBorder="1" applyAlignment="1">
      <alignment horizontal="left"/>
    </xf>
    <xf numFmtId="0" fontId="128" fillId="39" borderId="245" xfId="255" applyFont="1" applyFill="1" applyBorder="1"/>
    <xf numFmtId="169" fontId="128" fillId="32" borderId="248" xfId="255" applyNumberFormat="1" applyFont="1" applyFill="1" applyBorder="1" applyAlignment="1">
      <alignment horizontal="right" vertical="center"/>
    </xf>
    <xf numFmtId="20" fontId="128" fillId="39" borderId="251" xfId="255" applyNumberFormat="1" applyFont="1" applyFill="1" applyBorder="1" applyAlignment="1">
      <alignment horizontal="center"/>
    </xf>
    <xf numFmtId="0" fontId="128" fillId="39" borderId="249" xfId="255" applyFont="1" applyFill="1" applyBorder="1"/>
    <xf numFmtId="169" fontId="128" fillId="32" borderId="4" xfId="255" applyNumberFormat="1" applyFont="1" applyFill="1" applyBorder="1" applyAlignment="1">
      <alignment horizontal="right" vertical="center"/>
    </xf>
    <xf numFmtId="169" fontId="128" fillId="32" borderId="1" xfId="255" applyNumberFormat="1" applyFont="1" applyFill="1" applyBorder="1" applyAlignment="1">
      <alignment horizontal="right" vertical="center"/>
    </xf>
    <xf numFmtId="20" fontId="128" fillId="39" borderId="239" xfId="255" applyNumberFormat="1" applyFont="1" applyFill="1" applyBorder="1" applyAlignment="1">
      <alignment horizontal="center" vertical="center"/>
    </xf>
    <xf numFmtId="20" fontId="128" fillId="39" borderId="246" xfId="255" applyNumberFormat="1" applyFont="1" applyFill="1" applyBorder="1" applyAlignment="1">
      <alignment horizontal="center" vertical="center"/>
    </xf>
    <xf numFmtId="0" fontId="127" fillId="32" borderId="233" xfId="255" applyFont="1" applyFill="1" applyBorder="1"/>
    <xf numFmtId="0" fontId="128" fillId="39" borderId="258" xfId="255" applyFont="1" applyFill="1" applyBorder="1"/>
    <xf numFmtId="169" fontId="127" fillId="55" borderId="1" xfId="255" applyNumberFormat="1" applyFont="1" applyFill="1" applyBorder="1" applyAlignment="1">
      <alignment horizontal="right" vertical="center"/>
    </xf>
    <xf numFmtId="169" fontId="128" fillId="55" borderId="4" xfId="255" applyNumberFormat="1" applyFont="1" applyFill="1" applyBorder="1" applyAlignment="1">
      <alignment horizontal="right" vertical="center"/>
    </xf>
    <xf numFmtId="169" fontId="128" fillId="55" borderId="1" xfId="255" applyNumberFormat="1" applyFont="1" applyFill="1" applyBorder="1" applyAlignment="1">
      <alignment horizontal="right" vertical="center"/>
    </xf>
    <xf numFmtId="169" fontId="127" fillId="55" borderId="262" xfId="255" applyNumberFormat="1" applyFont="1" applyFill="1" applyBorder="1" applyAlignment="1">
      <alignment horizontal="right" vertical="center"/>
    </xf>
    <xf numFmtId="169" fontId="127" fillId="55" borderId="263" xfId="255" applyNumberFormat="1" applyFont="1" applyFill="1" applyBorder="1" applyAlignment="1">
      <alignment horizontal="right" vertical="center"/>
    </xf>
    <xf numFmtId="169" fontId="127" fillId="55" borderId="66" xfId="255" applyNumberFormat="1" applyFont="1" applyFill="1" applyBorder="1" applyAlignment="1">
      <alignment horizontal="right" vertical="center"/>
    </xf>
    <xf numFmtId="169" fontId="127" fillId="55" borderId="265" xfId="255" applyNumberFormat="1" applyFont="1" applyFill="1" applyBorder="1" applyAlignment="1">
      <alignment horizontal="right" vertical="center"/>
    </xf>
    <xf numFmtId="169" fontId="128" fillId="55" borderId="267" xfId="255" applyNumberFormat="1" applyFont="1" applyFill="1" applyBorder="1" applyAlignment="1">
      <alignment horizontal="right" vertical="center"/>
    </xf>
    <xf numFmtId="169" fontId="128" fillId="55" borderId="66" xfId="255" applyNumberFormat="1" applyFont="1" applyFill="1" applyBorder="1" applyAlignment="1">
      <alignment horizontal="right" vertical="center"/>
    </xf>
    <xf numFmtId="0" fontId="127" fillId="32" borderId="294" xfId="255" applyFont="1" applyFill="1" applyBorder="1"/>
    <xf numFmtId="0" fontId="128" fillId="39" borderId="250" xfId="255" applyFont="1" applyFill="1" applyBorder="1"/>
    <xf numFmtId="0" fontId="128" fillId="39" borderId="252" xfId="255" applyFont="1" applyFill="1" applyBorder="1"/>
    <xf numFmtId="169" fontId="127" fillId="55" borderId="67" xfId="255" applyNumberFormat="1" applyFont="1" applyFill="1" applyBorder="1" applyAlignment="1">
      <alignment horizontal="right" vertical="center"/>
    </xf>
    <xf numFmtId="169" fontId="127" fillId="22" borderId="236" xfId="255" applyNumberFormat="1" applyFont="1" applyFill="1" applyBorder="1" applyAlignment="1">
      <alignment horizontal="right"/>
    </xf>
    <xf numFmtId="169" fontId="127" fillId="32" borderId="236" xfId="255" applyNumberFormat="1" applyFont="1" applyFill="1" applyBorder="1" applyAlignment="1">
      <alignment horizontal="right"/>
    </xf>
    <xf numFmtId="0" fontId="127" fillId="32" borderId="259" xfId="255" applyFont="1" applyFill="1" applyBorder="1"/>
    <xf numFmtId="20" fontId="127" fillId="32" borderId="260" xfId="255" applyNumberFormat="1" applyFont="1" applyFill="1" applyBorder="1" applyAlignment="1">
      <alignment horizontal="center" vertical="center"/>
    </xf>
    <xf numFmtId="169" fontId="127" fillId="55" borderId="283" xfId="255" applyNumberFormat="1" applyFont="1" applyFill="1" applyBorder="1" applyAlignment="1">
      <alignment horizontal="right" vertical="center"/>
    </xf>
    <xf numFmtId="169" fontId="127" fillId="35" borderId="291" xfId="255" applyNumberFormat="1" applyFont="1" applyFill="1" applyBorder="1" applyAlignment="1">
      <alignment horizontal="right" vertical="center"/>
    </xf>
    <xf numFmtId="169" fontId="127" fillId="22" borderId="291" xfId="255" applyNumberFormat="1" applyFont="1" applyFill="1" applyBorder="1" applyAlignment="1">
      <alignment horizontal="right"/>
    </xf>
    <xf numFmtId="169" fontId="127" fillId="32" borderId="291" xfId="255" applyNumberFormat="1" applyFont="1" applyFill="1" applyBorder="1" applyAlignment="1">
      <alignment horizontal="right"/>
    </xf>
    <xf numFmtId="169" fontId="127" fillId="22" borderId="262" xfId="255" applyNumberFormat="1" applyFont="1" applyFill="1" applyBorder="1" applyAlignment="1">
      <alignment horizontal="right" vertical="center"/>
    </xf>
    <xf numFmtId="0" fontId="127" fillId="32" borderId="232" xfId="255" applyFont="1" applyFill="1" applyBorder="1"/>
    <xf numFmtId="0" fontId="127" fillId="39" borderId="268" xfId="255" applyFont="1" applyFill="1" applyBorder="1"/>
    <xf numFmtId="20" fontId="127" fillId="39" borderId="241" xfId="255" applyNumberFormat="1" applyFont="1" applyFill="1" applyBorder="1" applyAlignment="1">
      <alignment horizontal="center" vertical="center"/>
    </xf>
    <xf numFmtId="0" fontId="127" fillId="39" borderId="240" xfId="255" applyFont="1" applyFill="1" applyBorder="1"/>
    <xf numFmtId="0" fontId="127" fillId="32" borderId="57" xfId="255" applyFont="1" applyFill="1" applyBorder="1"/>
    <xf numFmtId="0" fontId="127" fillId="32" borderId="1" xfId="255" applyFont="1" applyFill="1" applyBorder="1"/>
    <xf numFmtId="20" fontId="127" fillId="32" borderId="1" xfId="255" applyNumberFormat="1" applyFont="1" applyFill="1" applyBorder="1" applyAlignment="1">
      <alignment horizontal="center"/>
    </xf>
    <xf numFmtId="20" fontId="127" fillId="32" borderId="236" xfId="255" applyNumberFormat="1" applyFont="1" applyFill="1" applyBorder="1" applyAlignment="1">
      <alignment horizontal="center"/>
    </xf>
    <xf numFmtId="0" fontId="127" fillId="32" borderId="236" xfId="255" applyFont="1" applyFill="1" applyBorder="1"/>
    <xf numFmtId="20" fontId="127" fillId="32" borderId="291" xfId="255" applyNumberFormat="1" applyFont="1" applyFill="1" applyBorder="1" applyAlignment="1">
      <alignment horizontal="center"/>
    </xf>
    <xf numFmtId="0" fontId="127" fillId="32" borderId="291" xfId="255" applyFont="1" applyFill="1" applyBorder="1"/>
    <xf numFmtId="169" fontId="127" fillId="35" borderId="1" xfId="255" applyNumberFormat="1" applyFont="1" applyFill="1" applyBorder="1" applyAlignment="1">
      <alignment horizontal="right"/>
    </xf>
    <xf numFmtId="0" fontId="127" fillId="32" borderId="269" xfId="255" applyFont="1" applyFill="1" applyBorder="1"/>
    <xf numFmtId="20" fontId="127" fillId="32" borderId="270" xfId="255" applyNumberFormat="1" applyFont="1" applyFill="1" applyBorder="1" applyAlignment="1">
      <alignment horizontal="center" vertical="center"/>
    </xf>
    <xf numFmtId="169" fontId="127" fillId="55" borderId="272" xfId="255" applyNumberFormat="1" applyFont="1" applyFill="1" applyBorder="1" applyAlignment="1">
      <alignment horizontal="right" vertical="center"/>
    </xf>
    <xf numFmtId="169" fontId="127" fillId="32" borderId="273" xfId="255" applyNumberFormat="1" applyFont="1" applyFill="1" applyBorder="1" applyAlignment="1">
      <alignment horizontal="right" vertical="center"/>
    </xf>
    <xf numFmtId="0" fontId="127" fillId="0" borderId="240" xfId="255" applyFont="1" applyFill="1" applyBorder="1"/>
    <xf numFmtId="169" fontId="128" fillId="35" borderId="4" xfId="255" applyNumberFormat="1" applyFont="1" applyFill="1" applyBorder="1" applyAlignment="1">
      <alignment horizontal="right" vertical="center"/>
    </xf>
    <xf numFmtId="169" fontId="128" fillId="35" borderId="1" xfId="255" applyNumberFormat="1" applyFont="1" applyFill="1" applyBorder="1" applyAlignment="1">
      <alignment horizontal="right" vertical="center"/>
    </xf>
    <xf numFmtId="169" fontId="127" fillId="35" borderId="263" xfId="255" applyNumberFormat="1" applyFont="1" applyFill="1" applyBorder="1" applyAlignment="1">
      <alignment horizontal="right" vertical="center"/>
    </xf>
    <xf numFmtId="169" fontId="127" fillId="35" borderId="66" xfId="255" applyNumberFormat="1" applyFont="1" applyFill="1" applyBorder="1" applyAlignment="1">
      <alignment horizontal="right" vertical="center"/>
    </xf>
    <xf numFmtId="169" fontId="127" fillId="35" borderId="265" xfId="255" applyNumberFormat="1" applyFont="1" applyFill="1" applyBorder="1" applyAlignment="1">
      <alignment horizontal="right" vertical="center"/>
    </xf>
    <xf numFmtId="169" fontId="128" fillId="35" borderId="267" xfId="255" applyNumberFormat="1" applyFont="1" applyFill="1" applyBorder="1" applyAlignment="1">
      <alignment horizontal="right" vertical="center"/>
    </xf>
    <xf numFmtId="169" fontId="128" fillId="35" borderId="66" xfId="255" applyNumberFormat="1" applyFont="1" applyFill="1" applyBorder="1" applyAlignment="1">
      <alignment horizontal="right" vertical="center"/>
    </xf>
    <xf numFmtId="169" fontId="127" fillId="35" borderId="272" xfId="255" applyNumberFormat="1" applyFont="1" applyFill="1" applyBorder="1" applyAlignment="1">
      <alignment horizontal="right" vertical="center"/>
    </xf>
    <xf numFmtId="169" fontId="127" fillId="35" borderId="67" xfId="255" applyNumberFormat="1" applyFont="1" applyFill="1" applyBorder="1" applyAlignment="1">
      <alignment horizontal="right" vertical="center"/>
    </xf>
    <xf numFmtId="169" fontId="127" fillId="35" borderId="283" xfId="255" applyNumberFormat="1" applyFont="1" applyFill="1" applyBorder="1" applyAlignment="1">
      <alignment horizontal="right" vertical="center"/>
    </xf>
    <xf numFmtId="169" fontId="127" fillId="55" borderId="85" xfId="255" applyNumberFormat="1" applyFont="1" applyFill="1" applyBorder="1" applyAlignment="1">
      <alignment horizontal="right" vertical="center"/>
    </xf>
    <xf numFmtId="169" fontId="127" fillId="35" borderId="85" xfId="255" applyNumberFormat="1" applyFont="1" applyFill="1" applyBorder="1" applyAlignment="1">
      <alignment horizontal="right" vertical="center"/>
    </xf>
    <xf numFmtId="169" fontId="127" fillId="35" borderId="4" xfId="255" applyNumberFormat="1" applyFont="1" applyFill="1" applyBorder="1" applyAlignment="1">
      <alignment horizontal="right"/>
    </xf>
    <xf numFmtId="169" fontId="127" fillId="35" borderId="291" xfId="255" applyNumberFormat="1" applyFont="1" applyFill="1" applyBorder="1" applyAlignment="1">
      <alignment horizontal="right"/>
    </xf>
    <xf numFmtId="169" fontId="127" fillId="56" borderId="4" xfId="255" applyNumberFormat="1" applyFont="1" applyFill="1" applyBorder="1" applyAlignment="1">
      <alignment horizontal="right"/>
    </xf>
    <xf numFmtId="169" fontId="127" fillId="56" borderId="291" xfId="255" applyNumberFormat="1" applyFont="1" applyFill="1" applyBorder="1" applyAlignment="1">
      <alignment horizontal="right"/>
    </xf>
    <xf numFmtId="169" fontId="127" fillId="56" borderId="4" xfId="255" applyNumberFormat="1" applyFont="1" applyFill="1" applyBorder="1" applyAlignment="1">
      <alignment horizontal="right" vertical="center"/>
    </xf>
    <xf numFmtId="169" fontId="127" fillId="56" borderId="262" xfId="255" applyNumberFormat="1" applyFont="1" applyFill="1" applyBorder="1" applyAlignment="1">
      <alignment horizontal="right" vertical="center"/>
    </xf>
    <xf numFmtId="169" fontId="127" fillId="35" borderId="262" xfId="255" applyNumberFormat="1" applyFont="1" applyFill="1" applyBorder="1" applyAlignment="1">
      <alignment horizontal="right" vertical="center"/>
    </xf>
    <xf numFmtId="169" fontId="127" fillId="35" borderId="236" xfId="255" applyNumberFormat="1" applyFont="1" applyFill="1" applyBorder="1" applyAlignment="1">
      <alignment horizontal="right"/>
    </xf>
    <xf numFmtId="169" fontId="127" fillId="56" borderId="1" xfId="255" applyNumberFormat="1" applyFont="1" applyFill="1" applyBorder="1" applyAlignment="1">
      <alignment horizontal="right"/>
    </xf>
    <xf numFmtId="169" fontId="127" fillId="56" borderId="236" xfId="255" applyNumberFormat="1" applyFont="1" applyFill="1" applyBorder="1" applyAlignment="1">
      <alignment horizontal="right"/>
    </xf>
    <xf numFmtId="169" fontId="127" fillId="56" borderId="1" xfId="255" applyNumberFormat="1" applyFont="1" applyFill="1" applyBorder="1" applyAlignment="1">
      <alignment horizontal="right" vertical="center"/>
    </xf>
    <xf numFmtId="169" fontId="127" fillId="56" borderId="291" xfId="255" applyNumberFormat="1" applyFont="1" applyFill="1" applyBorder="1" applyAlignment="1">
      <alignment horizontal="right" vertical="center"/>
    </xf>
    <xf numFmtId="0" fontId="127" fillId="39" borderId="278" xfId="255" applyFont="1" applyFill="1" applyBorder="1"/>
    <xf numFmtId="0" fontId="127" fillId="35" borderId="259" xfId="255" applyFont="1" applyFill="1" applyBorder="1"/>
    <xf numFmtId="20" fontId="127" fillId="35" borderId="260" xfId="255" applyNumberFormat="1" applyFont="1" applyFill="1" applyBorder="1" applyAlignment="1">
      <alignment horizontal="center"/>
    </xf>
    <xf numFmtId="0" fontId="127" fillId="35" borderId="259" xfId="255" applyFont="1" applyFill="1" applyBorder="1" applyAlignment="1">
      <alignment horizontal="left"/>
    </xf>
    <xf numFmtId="169" fontId="127" fillId="55" borderId="281" xfId="255" applyNumberFormat="1" applyFont="1" applyFill="1" applyBorder="1" applyAlignment="1">
      <alignment horizontal="right" vertical="center"/>
    </xf>
    <xf numFmtId="169" fontId="127" fillId="22" borderId="287" xfId="255" applyNumberFormat="1" applyFont="1" applyFill="1" applyBorder="1" applyAlignment="1">
      <alignment horizontal="right"/>
    </xf>
    <xf numFmtId="169" fontId="127" fillId="32" borderId="287" xfId="255" applyNumberFormat="1" applyFont="1" applyFill="1" applyBorder="1" applyAlignment="1">
      <alignment horizontal="right"/>
    </xf>
    <xf numFmtId="169" fontId="127" fillId="35" borderId="287" xfId="255" applyNumberFormat="1" applyFont="1" applyFill="1" applyBorder="1" applyAlignment="1">
      <alignment horizontal="right"/>
    </xf>
    <xf numFmtId="169" fontId="127" fillId="56" borderId="287" xfId="255" applyNumberFormat="1" applyFont="1" applyFill="1" applyBorder="1" applyAlignment="1">
      <alignment horizontal="right"/>
    </xf>
    <xf numFmtId="169" fontId="127" fillId="32" borderId="282" xfId="255" applyNumberFormat="1" applyFont="1" applyFill="1" applyBorder="1" applyAlignment="1">
      <alignment horizontal="right" vertical="center"/>
    </xf>
    <xf numFmtId="169" fontId="127" fillId="35" borderId="281" xfId="255" applyNumberFormat="1" applyFont="1" applyFill="1" applyBorder="1" applyAlignment="1">
      <alignment horizontal="right" vertical="center"/>
    </xf>
    <xf numFmtId="20" fontId="127" fillId="39" borderId="279" xfId="255" applyNumberFormat="1" applyFont="1" applyFill="1" applyBorder="1" applyAlignment="1">
      <alignment horizontal="center" vertical="center"/>
    </xf>
    <xf numFmtId="0" fontId="127" fillId="39" borderId="277" xfId="255" applyFont="1" applyFill="1" applyBorder="1"/>
    <xf numFmtId="169" fontId="127" fillId="35" borderId="239" xfId="255" applyNumberFormat="1" applyFont="1" applyFill="1" applyBorder="1" applyAlignment="1">
      <alignment horizontal="right" vertical="center"/>
    </xf>
    <xf numFmtId="169" fontId="127" fillId="35" borderId="241" xfId="255" applyNumberFormat="1" applyFont="1" applyFill="1" applyBorder="1" applyAlignment="1">
      <alignment horizontal="right" vertical="center"/>
    </xf>
    <xf numFmtId="169" fontId="127" fillId="35" borderId="260" xfId="255" applyNumberFormat="1" applyFont="1" applyFill="1" applyBorder="1" applyAlignment="1">
      <alignment horizontal="right" vertical="center"/>
    </xf>
    <xf numFmtId="169" fontId="127" fillId="32" borderId="234" xfId="255" applyNumberFormat="1" applyFont="1" applyFill="1" applyBorder="1" applyAlignment="1">
      <alignment horizontal="right" vertical="center"/>
    </xf>
    <xf numFmtId="169" fontId="127" fillId="32" borderId="239" xfId="255" applyNumberFormat="1" applyFont="1" applyFill="1" applyBorder="1" applyAlignment="1">
      <alignment horizontal="right" vertical="center"/>
    </xf>
    <xf numFmtId="169" fontId="127" fillId="32" borderId="241" xfId="255" applyNumberFormat="1" applyFont="1" applyFill="1" applyBorder="1" applyAlignment="1">
      <alignment horizontal="right" vertical="center"/>
    </xf>
    <xf numFmtId="169" fontId="127" fillId="32" borderId="246" xfId="255" applyNumberFormat="1" applyFont="1" applyFill="1" applyBorder="1" applyAlignment="1">
      <alignment horizontal="right" vertical="center"/>
    </xf>
    <xf numFmtId="169" fontId="127" fillId="32" borderId="270" xfId="255" applyNumberFormat="1" applyFont="1" applyFill="1" applyBorder="1" applyAlignment="1">
      <alignment horizontal="right" vertical="center"/>
    </xf>
    <xf numFmtId="169" fontId="127" fillId="32" borderId="251" xfId="255" applyNumberFormat="1" applyFont="1" applyFill="1" applyBorder="1" applyAlignment="1">
      <alignment horizontal="right" vertical="center"/>
    </xf>
    <xf numFmtId="169" fontId="127" fillId="32" borderId="279" xfId="255" applyNumberFormat="1" applyFont="1" applyFill="1" applyBorder="1" applyAlignment="1">
      <alignment horizontal="right" vertical="center"/>
    </xf>
    <xf numFmtId="169" fontId="127" fillId="32" borderId="260" xfId="255" applyNumberFormat="1" applyFont="1" applyFill="1" applyBorder="1" applyAlignment="1">
      <alignment horizontal="right" vertical="center"/>
    </xf>
    <xf numFmtId="169" fontId="127" fillId="32" borderId="251" xfId="255" applyNumberFormat="1" applyFont="1" applyFill="1" applyBorder="1" applyAlignment="1">
      <alignment horizontal="right"/>
    </xf>
    <xf numFmtId="169" fontId="127" fillId="32" borderId="239" xfId="255" applyNumberFormat="1" applyFont="1" applyFill="1" applyBorder="1" applyAlignment="1">
      <alignment horizontal="right"/>
    </xf>
    <xf numFmtId="169" fontId="127" fillId="32" borderId="260" xfId="255" applyNumberFormat="1" applyFont="1" applyFill="1" applyBorder="1" applyAlignment="1">
      <alignment horizontal="right"/>
    </xf>
    <xf numFmtId="169" fontId="127" fillId="32" borderId="288" xfId="255" applyNumberFormat="1" applyFont="1" applyFill="1" applyBorder="1" applyAlignment="1">
      <alignment horizontal="right"/>
    </xf>
    <xf numFmtId="169" fontId="127" fillId="32" borderId="285" xfId="255" applyNumberFormat="1" applyFont="1" applyFill="1" applyBorder="1" applyAlignment="1">
      <alignment horizontal="right"/>
    </xf>
    <xf numFmtId="169" fontId="127" fillId="32" borderId="234" xfId="255" applyNumberFormat="1" applyFont="1" applyFill="1" applyBorder="1" applyAlignment="1">
      <alignment horizontal="right"/>
    </xf>
    <xf numFmtId="169" fontId="127" fillId="32" borderId="285" xfId="255" applyNumberFormat="1" applyFont="1" applyFill="1" applyBorder="1" applyAlignment="1">
      <alignment horizontal="right" vertical="center"/>
    </xf>
    <xf numFmtId="0" fontId="127" fillId="32" borderId="5" xfId="255" applyFont="1" applyFill="1" applyBorder="1"/>
    <xf numFmtId="169" fontId="128" fillId="0" borderId="1" xfId="255" applyNumberFormat="1" applyFont="1" applyFill="1" applyBorder="1" applyAlignment="1">
      <alignment horizontal="right" vertical="center"/>
    </xf>
    <xf numFmtId="0" fontId="127" fillId="32" borderId="238" xfId="255" applyFont="1" applyFill="1" applyBorder="1" applyAlignment="1">
      <alignment horizontal="left"/>
    </xf>
    <xf numFmtId="169" fontId="128" fillId="55" borderId="85" xfId="255" applyNumberFormat="1" applyFont="1" applyFill="1" applyBorder="1" applyAlignment="1">
      <alignment horizontal="right" vertical="center"/>
    </xf>
    <xf numFmtId="169" fontId="128" fillId="0" borderId="85" xfId="255" applyNumberFormat="1" applyFont="1" applyFill="1" applyBorder="1" applyAlignment="1">
      <alignment horizontal="right" vertical="center"/>
    </xf>
    <xf numFmtId="169" fontId="128" fillId="35" borderId="85" xfId="255" applyNumberFormat="1" applyFont="1" applyFill="1" applyBorder="1" applyAlignment="1">
      <alignment horizontal="right" vertical="center"/>
    </xf>
    <xf numFmtId="20" fontId="127" fillId="39" borderId="255" xfId="255" applyNumberFormat="1" applyFont="1" applyFill="1" applyBorder="1" applyAlignment="1">
      <alignment horizontal="center"/>
    </xf>
    <xf numFmtId="0" fontId="127" fillId="39" borderId="253" xfId="255" applyFont="1" applyFill="1" applyBorder="1"/>
    <xf numFmtId="169" fontId="128" fillId="55" borderId="257" xfId="255" applyNumberFormat="1" applyFont="1" applyFill="1" applyBorder="1" applyAlignment="1">
      <alignment horizontal="right" vertical="center"/>
    </xf>
    <xf numFmtId="169" fontId="128" fillId="32" borderId="257" xfId="255" applyNumberFormat="1" applyFont="1" applyFill="1" applyBorder="1" applyAlignment="1">
      <alignment horizontal="right" vertical="center"/>
    </xf>
    <xf numFmtId="169" fontId="128" fillId="35" borderId="257" xfId="255" applyNumberFormat="1" applyFont="1" applyFill="1" applyBorder="1" applyAlignment="1">
      <alignment horizontal="right" vertical="center"/>
    </xf>
    <xf numFmtId="0" fontId="127" fillId="39" borderId="243" xfId="255" applyFont="1" applyFill="1" applyBorder="1"/>
    <xf numFmtId="169" fontId="127" fillId="55" borderId="236" xfId="255" applyNumberFormat="1" applyFont="1" applyFill="1" applyBorder="1" applyAlignment="1">
      <alignment horizontal="right" vertical="center"/>
    </xf>
    <xf numFmtId="169" fontId="127" fillId="35" borderId="236" xfId="255" applyNumberFormat="1" applyFont="1" applyFill="1" applyBorder="1" applyAlignment="1">
      <alignment horizontal="right" vertical="center"/>
    </xf>
    <xf numFmtId="169" fontId="127" fillId="35" borderId="234" xfId="255" applyNumberFormat="1" applyFont="1" applyFill="1" applyBorder="1" applyAlignment="1">
      <alignment horizontal="right" vertical="center"/>
    </xf>
    <xf numFmtId="0" fontId="127" fillId="39" borderId="254" xfId="255" applyFont="1" applyFill="1" applyBorder="1"/>
    <xf numFmtId="0" fontId="127" fillId="0" borderId="289" xfId="255" applyFont="1" applyFill="1" applyBorder="1"/>
    <xf numFmtId="169" fontId="127" fillId="22" borderId="233" xfId="255" applyNumberFormat="1" applyFont="1" applyFill="1" applyBorder="1" applyAlignment="1">
      <alignment horizontal="right" vertical="center"/>
    </xf>
    <xf numFmtId="169" fontId="127" fillId="22" borderId="236" xfId="255" applyNumberFormat="1" applyFont="1" applyFill="1" applyBorder="1" applyAlignment="1">
      <alignment horizontal="right" vertical="center"/>
    </xf>
    <xf numFmtId="169" fontId="127" fillId="56" borderId="236" xfId="255" applyNumberFormat="1" applyFont="1" applyFill="1" applyBorder="1" applyAlignment="1">
      <alignment horizontal="right" vertical="center"/>
    </xf>
    <xf numFmtId="169" fontId="127" fillId="22" borderId="238" xfId="255" applyNumberFormat="1" applyFont="1" applyFill="1" applyBorder="1" applyAlignment="1">
      <alignment horizontal="right" vertical="center"/>
    </xf>
    <xf numFmtId="169" fontId="127" fillId="22" borderId="284" xfId="255" applyNumberFormat="1" applyFont="1" applyFill="1" applyBorder="1" applyAlignment="1">
      <alignment horizontal="right" vertical="center"/>
    </xf>
    <xf numFmtId="0" fontId="113" fillId="32" borderId="0" xfId="255" applyFont="1" applyFill="1" applyAlignment="1">
      <alignment horizontal="center" vertical="center"/>
    </xf>
    <xf numFmtId="20" fontId="128" fillId="39" borderId="246" xfId="255" applyNumberFormat="1" applyFont="1" applyFill="1" applyBorder="1" applyAlignment="1">
      <alignment horizontal="center"/>
    </xf>
    <xf numFmtId="0" fontId="128" fillId="39" borderId="244" xfId="255" applyFont="1" applyFill="1" applyBorder="1"/>
    <xf numFmtId="169" fontId="128" fillId="55" borderId="248" xfId="255" applyNumberFormat="1" applyFont="1" applyFill="1" applyBorder="1" applyAlignment="1">
      <alignment horizontal="right" vertical="center"/>
    </xf>
    <xf numFmtId="169" fontId="128" fillId="35" borderId="248" xfId="255" applyNumberFormat="1" applyFont="1" applyFill="1" applyBorder="1" applyAlignment="1">
      <alignment horizontal="right" vertical="center"/>
    </xf>
    <xf numFmtId="169" fontId="127" fillId="35" borderId="331" xfId="255" applyNumberFormat="1" applyFont="1" applyFill="1" applyBorder="1" applyAlignment="1">
      <alignment horizontal="right" vertical="center"/>
    </xf>
    <xf numFmtId="169" fontId="127" fillId="35" borderId="332" xfId="255" applyNumberFormat="1" applyFont="1" applyFill="1" applyBorder="1" applyAlignment="1">
      <alignment horizontal="right" vertical="center"/>
    </xf>
    <xf numFmtId="169" fontId="127" fillId="35" borderId="333" xfId="255" applyNumberFormat="1" applyFont="1" applyFill="1" applyBorder="1" applyAlignment="1">
      <alignment horizontal="right" vertical="center"/>
    </xf>
    <xf numFmtId="169" fontId="127" fillId="35" borderId="334" xfId="255" applyNumberFormat="1" applyFont="1" applyFill="1" applyBorder="1" applyAlignment="1">
      <alignment horizontal="right" vertical="center"/>
    </xf>
    <xf numFmtId="169" fontId="127" fillId="35" borderId="335" xfId="255" applyNumberFormat="1" applyFont="1" applyFill="1" applyBorder="1" applyAlignment="1">
      <alignment horizontal="right" vertical="center"/>
    </xf>
    <xf numFmtId="0" fontId="113" fillId="32" borderId="0" xfId="255" applyFont="1" applyFill="1" applyBorder="1" applyAlignment="1">
      <alignment horizontal="center" vertical="center"/>
    </xf>
    <xf numFmtId="0" fontId="113" fillId="32" borderId="0" xfId="255" applyFont="1" applyFill="1" applyAlignment="1">
      <alignment horizontal="center"/>
    </xf>
    <xf numFmtId="20" fontId="127" fillId="32" borderId="241" xfId="255" applyNumberFormat="1" applyFont="1" applyFill="1" applyBorder="1" applyAlignment="1">
      <alignment horizontal="center" vertical="center"/>
    </xf>
    <xf numFmtId="20" fontId="127" fillId="39" borderId="239" xfId="255" applyNumberFormat="1" applyFont="1" applyFill="1" applyBorder="1" applyAlignment="1">
      <alignment horizontal="center"/>
    </xf>
    <xf numFmtId="0" fontId="127" fillId="39" borderId="337" xfId="255" applyFont="1" applyFill="1" applyBorder="1"/>
    <xf numFmtId="20" fontId="127" fillId="39" borderId="338" xfId="255" applyNumberFormat="1" applyFont="1" applyFill="1" applyBorder="1" applyAlignment="1">
      <alignment horizontal="center" vertical="center"/>
    </xf>
    <xf numFmtId="0" fontId="127" fillId="39" borderId="339" xfId="255" applyFont="1" applyFill="1" applyBorder="1"/>
    <xf numFmtId="169" fontId="127" fillId="55" borderId="340" xfId="255" applyNumberFormat="1" applyFont="1" applyFill="1" applyBorder="1" applyAlignment="1">
      <alignment horizontal="right" vertical="center"/>
    </xf>
    <xf numFmtId="169" fontId="127" fillId="32" borderId="341" xfId="255" applyNumberFormat="1" applyFont="1" applyFill="1" applyBorder="1" applyAlignment="1">
      <alignment horizontal="right" vertical="center"/>
    </xf>
    <xf numFmtId="169" fontId="127" fillId="35" borderId="340" xfId="255" applyNumberFormat="1" applyFont="1" applyFill="1" applyBorder="1" applyAlignment="1">
      <alignment horizontal="right" vertical="center"/>
    </xf>
    <xf numFmtId="169" fontId="127" fillId="32" borderId="338" xfId="255" applyNumberFormat="1" applyFont="1" applyFill="1" applyBorder="1" applyAlignment="1">
      <alignment horizontal="right" vertical="center"/>
    </xf>
    <xf numFmtId="0" fontId="147" fillId="39" borderId="268" xfId="255" applyFont="1" applyFill="1" applyBorder="1"/>
    <xf numFmtId="0" fontId="128" fillId="39" borderId="237" xfId="255" applyFont="1" applyFill="1" applyBorder="1"/>
    <xf numFmtId="0" fontId="147" fillId="32" borderId="240" xfId="255" applyFont="1" applyFill="1" applyBorder="1"/>
    <xf numFmtId="20" fontId="147" fillId="32" borderId="241" xfId="255" applyNumberFormat="1" applyFont="1" applyFill="1" applyBorder="1" applyAlignment="1">
      <alignment horizontal="center"/>
    </xf>
    <xf numFmtId="0" fontId="147" fillId="32" borderId="237" xfId="255" applyFont="1" applyFill="1" applyBorder="1"/>
    <xf numFmtId="0" fontId="90" fillId="32" borderId="0" xfId="255" applyFont="1" applyFill="1" applyBorder="1" applyAlignment="1">
      <alignment horizontal="center" vertical="center"/>
    </xf>
    <xf numFmtId="20" fontId="127" fillId="32" borderId="235" xfId="255" applyNumberFormat="1" applyFont="1" applyFill="1" applyBorder="1" applyAlignment="1">
      <alignment horizontal="center"/>
    </xf>
    <xf numFmtId="20" fontId="127" fillId="32" borderId="63" xfId="255" applyNumberFormat="1" applyFont="1" applyFill="1" applyBorder="1" applyAlignment="1">
      <alignment horizontal="center"/>
    </xf>
    <xf numFmtId="20" fontId="127" fillId="32" borderId="242" xfId="255" applyNumberFormat="1" applyFont="1" applyFill="1" applyBorder="1" applyAlignment="1">
      <alignment horizontal="center"/>
    </xf>
    <xf numFmtId="20" fontId="128" fillId="39" borderId="247" xfId="255" applyNumberFormat="1" applyFont="1" applyFill="1" applyBorder="1" applyAlignment="1">
      <alignment horizontal="center"/>
    </xf>
    <xf numFmtId="20" fontId="128" fillId="39" borderId="151" xfId="255" applyNumberFormat="1" applyFont="1" applyFill="1" applyBorder="1" applyAlignment="1">
      <alignment horizontal="center"/>
    </xf>
    <xf numFmtId="20" fontId="128" fillId="39" borderId="62" xfId="255" applyNumberFormat="1" applyFont="1" applyFill="1" applyBorder="1" applyAlignment="1">
      <alignment horizontal="center"/>
    </xf>
    <xf numFmtId="20" fontId="127" fillId="35" borderId="261" xfId="255" applyNumberFormat="1" applyFont="1" applyFill="1" applyBorder="1" applyAlignment="1">
      <alignment horizontal="center"/>
    </xf>
    <xf numFmtId="20" fontId="127" fillId="32" borderId="57" xfId="255" applyNumberFormat="1" applyFont="1" applyFill="1" applyBorder="1" applyAlignment="1">
      <alignment horizontal="center" vertical="center"/>
    </xf>
    <xf numFmtId="20" fontId="127" fillId="32" borderId="5" xfId="255" applyNumberFormat="1" applyFont="1" applyFill="1" applyBorder="1" applyAlignment="1">
      <alignment horizontal="center" vertical="center"/>
    </xf>
    <xf numFmtId="20" fontId="127" fillId="32" borderId="63" xfId="255" applyNumberFormat="1" applyFont="1" applyFill="1" applyBorder="1" applyAlignment="1">
      <alignment horizontal="center" vertical="center"/>
    </xf>
    <xf numFmtId="20" fontId="127" fillId="32" borderId="89" xfId="255" applyNumberFormat="1" applyFont="1" applyFill="1" applyBorder="1" applyAlignment="1">
      <alignment horizontal="center" vertical="center"/>
    </xf>
    <xf numFmtId="20" fontId="128" fillId="39" borderId="266" xfId="255" applyNumberFormat="1" applyFont="1" applyFill="1" applyBorder="1" applyAlignment="1">
      <alignment horizontal="center" vertical="center"/>
    </xf>
    <xf numFmtId="20" fontId="128" fillId="39" borderId="63" xfId="255" applyNumberFormat="1" applyFont="1" applyFill="1" applyBorder="1" applyAlignment="1">
      <alignment horizontal="center" vertical="center"/>
    </xf>
    <xf numFmtId="20" fontId="127" fillId="39" borderId="89" xfId="255" applyNumberFormat="1" applyFont="1" applyFill="1" applyBorder="1" applyAlignment="1">
      <alignment horizontal="center" vertical="center"/>
    </xf>
    <xf numFmtId="20" fontId="127" fillId="32" borderId="271" xfId="255" applyNumberFormat="1" applyFont="1" applyFill="1" applyBorder="1" applyAlignment="1">
      <alignment horizontal="center" vertical="center"/>
    </xf>
    <xf numFmtId="20" fontId="127" fillId="39" borderId="342" xfId="255" applyNumberFormat="1" applyFont="1" applyFill="1" applyBorder="1" applyAlignment="1">
      <alignment horizontal="center" vertical="center"/>
    </xf>
    <xf numFmtId="20" fontId="127" fillId="39" borderId="280" xfId="255" applyNumberFormat="1" applyFont="1" applyFill="1" applyBorder="1" applyAlignment="1">
      <alignment horizontal="center" vertical="center"/>
    </xf>
    <xf numFmtId="20" fontId="127" fillId="32" borderId="261" xfId="255" applyNumberFormat="1" applyFont="1" applyFill="1" applyBorder="1" applyAlignment="1">
      <alignment horizontal="center" vertical="center"/>
    </xf>
    <xf numFmtId="20" fontId="127" fillId="32" borderId="62" xfId="255" applyNumberFormat="1" applyFont="1" applyFill="1" applyBorder="1" applyAlignment="1">
      <alignment horizontal="center"/>
    </xf>
    <xf numFmtId="20" fontId="127" fillId="32" borderId="151" xfId="255" applyNumberFormat="1" applyFont="1" applyFill="1" applyBorder="1" applyAlignment="1">
      <alignment horizontal="center"/>
    </xf>
    <xf numFmtId="20" fontId="127" fillId="32" borderId="286" xfId="255" applyNumberFormat="1" applyFont="1" applyFill="1" applyBorder="1" applyAlignment="1">
      <alignment horizontal="center"/>
    </xf>
    <xf numFmtId="20" fontId="127" fillId="32" borderId="290" xfId="255" applyNumberFormat="1" applyFont="1" applyFill="1" applyBorder="1" applyAlignment="1">
      <alignment horizontal="center"/>
    </xf>
    <xf numFmtId="20" fontId="127" fillId="32" borderId="261" xfId="255" applyNumberFormat="1" applyFont="1" applyFill="1" applyBorder="1" applyAlignment="1">
      <alignment horizontal="center"/>
    </xf>
    <xf numFmtId="20" fontId="127" fillId="32" borderId="57" xfId="255" applyNumberFormat="1" applyFont="1" applyFill="1" applyBorder="1" applyAlignment="1">
      <alignment horizontal="center"/>
    </xf>
    <xf numFmtId="20" fontId="127" fillId="32" borderId="5" xfId="255" applyNumberFormat="1" applyFont="1" applyFill="1" applyBorder="1" applyAlignment="1">
      <alignment horizontal="center"/>
    </xf>
    <xf numFmtId="20" fontId="127" fillId="32" borderId="89" xfId="255" applyNumberFormat="1" applyFont="1" applyFill="1" applyBorder="1" applyAlignment="1">
      <alignment horizontal="center"/>
    </xf>
    <xf numFmtId="20" fontId="127" fillId="32" borderId="293" xfId="255" applyNumberFormat="1" applyFont="1" applyFill="1" applyBorder="1" applyAlignment="1">
      <alignment horizontal="center"/>
    </xf>
    <xf numFmtId="20" fontId="128" fillId="39" borderId="63" xfId="255" applyNumberFormat="1" applyFont="1" applyFill="1" applyBorder="1" applyAlignment="1">
      <alignment horizontal="center"/>
    </xf>
    <xf numFmtId="20" fontId="128" fillId="39" borderId="256" xfId="255" applyNumberFormat="1" applyFont="1" applyFill="1" applyBorder="1" applyAlignment="1">
      <alignment horizontal="center"/>
    </xf>
    <xf numFmtId="20" fontId="128" fillId="39" borderId="89" xfId="255" applyNumberFormat="1" applyFont="1" applyFill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10" fillId="0" borderId="182" xfId="0" applyFont="1" applyBorder="1" applyAlignment="1" applyProtection="1">
      <alignment horizontal="center" vertical="center"/>
      <protection hidden="1"/>
    </xf>
    <xf numFmtId="0" fontId="10" fillId="39" borderId="182" xfId="0" applyFont="1" applyFill="1" applyBorder="1" applyAlignment="1" applyProtection="1">
      <alignment horizontal="center" vertical="center"/>
      <protection hidden="1"/>
    </xf>
    <xf numFmtId="0" fontId="125" fillId="39" borderId="23" xfId="0" applyFont="1" applyFill="1" applyBorder="1" applyAlignment="1">
      <alignment vertical="center"/>
    </xf>
    <xf numFmtId="0" fontId="33" fillId="39" borderId="0" xfId="0" applyFont="1" applyFill="1" applyAlignment="1">
      <alignment horizontal="right" vertical="center"/>
    </xf>
    <xf numFmtId="0" fontId="148" fillId="0" borderId="0" xfId="0" applyFont="1" applyAlignment="1">
      <alignment vertical="center"/>
    </xf>
    <xf numFmtId="0" fontId="0" fillId="0" borderId="23" xfId="0" applyBorder="1"/>
    <xf numFmtId="3" fontId="149" fillId="0" borderId="242" xfId="257" applyNumberFormat="1" applyFont="1" applyFill="1" applyBorder="1" applyAlignment="1">
      <alignment vertical="center"/>
    </xf>
    <xf numFmtId="224" fontId="150" fillId="35" borderId="265" xfId="141" applyNumberFormat="1" applyFont="1" applyFill="1" applyBorder="1" applyAlignment="1">
      <alignment horizontal="left" vertical="top"/>
    </xf>
    <xf numFmtId="0" fontId="149" fillId="0" borderId="0" xfId="258" applyFont="1" applyBorder="1" applyAlignment="1">
      <alignment vertical="center" wrapText="1"/>
    </xf>
    <xf numFmtId="0" fontId="149" fillId="0" borderId="0" xfId="258" applyFont="1" applyFill="1" applyBorder="1" applyAlignment="1">
      <alignment vertical="center" wrapText="1"/>
    </xf>
    <xf numFmtId="49" fontId="149" fillId="0" borderId="62" xfId="259" applyNumberFormat="1" applyFont="1" applyBorder="1" applyAlignment="1">
      <alignment vertical="center" wrapText="1"/>
    </xf>
    <xf numFmtId="224" fontId="150" fillId="35" borderId="352" xfId="141" applyNumberFormat="1" applyFont="1" applyFill="1" applyBorder="1" applyAlignment="1">
      <alignment horizontal="left" vertical="top"/>
    </xf>
    <xf numFmtId="20" fontId="151" fillId="0" borderId="151" xfId="257" applyNumberFormat="1" applyFont="1" applyFill="1" applyBorder="1" applyAlignment="1">
      <alignment vertical="center"/>
    </xf>
    <xf numFmtId="224" fontId="151" fillId="0" borderId="67" xfId="257" applyNumberFormat="1" applyFont="1" applyFill="1" applyBorder="1" applyAlignment="1">
      <alignment horizontal="left" vertical="center"/>
    </xf>
    <xf numFmtId="0" fontId="152" fillId="0" borderId="0" xfId="258" applyFont="1" applyBorder="1" applyAlignment="1">
      <alignment vertical="center"/>
    </xf>
    <xf numFmtId="49" fontId="149" fillId="0" borderId="0" xfId="258" applyNumberFormat="1" applyFont="1" applyBorder="1" applyAlignment="1">
      <alignment horizontal="left" vertical="center" wrapText="1"/>
    </xf>
    <xf numFmtId="0" fontId="153" fillId="0" borderId="353" xfId="258" applyFont="1" applyBorder="1" applyAlignment="1">
      <alignment horizontal="left" vertical="center"/>
    </xf>
    <xf numFmtId="49" fontId="149" fillId="0" borderId="353" xfId="258" applyNumberFormat="1" applyFont="1" applyBorder="1" applyAlignment="1">
      <alignment horizontal="left" vertical="center" wrapText="1"/>
    </xf>
    <xf numFmtId="0" fontId="153" fillId="0" borderId="0" xfId="258" applyFont="1" applyBorder="1" applyAlignment="1">
      <alignment horizontal="left" vertical="center"/>
    </xf>
    <xf numFmtId="0" fontId="150" fillId="61" borderId="354" xfId="176" applyFont="1" applyFill="1" applyBorder="1" applyAlignment="1" applyProtection="1">
      <alignment horizontal="left"/>
    </xf>
    <xf numFmtId="0" fontId="150" fillId="61" borderId="355" xfId="176" applyFont="1" applyFill="1" applyBorder="1" applyAlignment="1" applyProtection="1">
      <alignment horizontal="left"/>
    </xf>
    <xf numFmtId="14" fontId="154" fillId="61" borderId="356" xfId="176" applyNumberFormat="1" applyFont="1" applyFill="1" applyBorder="1" applyAlignment="1" applyProtection="1">
      <alignment horizontal="right"/>
    </xf>
    <xf numFmtId="0" fontId="153" fillId="0" borderId="0" xfId="259" applyFont="1" applyBorder="1" applyAlignment="1">
      <alignment horizontal="left" vertical="center"/>
    </xf>
    <xf numFmtId="0" fontId="155" fillId="0" borderId="0" xfId="176" applyFont="1"/>
    <xf numFmtId="0" fontId="150" fillId="61" borderId="357" xfId="176" applyFont="1" applyFill="1" applyBorder="1" applyAlignment="1" applyProtection="1">
      <alignment horizontal="left"/>
    </xf>
    <xf numFmtId="0" fontId="150" fillId="61" borderId="358" xfId="176" applyFont="1" applyFill="1" applyBorder="1" applyAlignment="1" applyProtection="1">
      <alignment horizontal="left"/>
    </xf>
    <xf numFmtId="14" fontId="154" fillId="61" borderId="359" xfId="176" applyNumberFormat="1" applyFont="1" applyFill="1" applyBorder="1" applyAlignment="1" applyProtection="1">
      <alignment horizontal="right"/>
    </xf>
    <xf numFmtId="0" fontId="156" fillId="0" borderId="0" xfId="176" applyFont="1"/>
    <xf numFmtId="0" fontId="150" fillId="0" borderId="0" xfId="259" applyFont="1" applyBorder="1" applyAlignment="1">
      <alignment vertical="center" wrapText="1"/>
    </xf>
    <xf numFmtId="0" fontId="150" fillId="0" borderId="0" xfId="257" applyFont="1" applyFill="1" applyBorder="1" applyAlignment="1">
      <alignment horizontal="left" vertical="center"/>
    </xf>
    <xf numFmtId="169" fontId="150" fillId="0" borderId="0" xfId="257" applyNumberFormat="1" applyFont="1" applyFill="1" applyBorder="1" applyAlignment="1">
      <alignment horizontal="left" vertical="center"/>
    </xf>
    <xf numFmtId="0" fontId="149" fillId="0" borderId="0" xfId="259" applyFont="1" applyFill="1" applyBorder="1" applyAlignment="1">
      <alignment vertical="center"/>
    </xf>
    <xf numFmtId="0" fontId="154" fillId="37" borderId="147" xfId="176" applyFont="1" applyFill="1" applyBorder="1" applyAlignment="1" applyProtection="1">
      <alignment horizontal="left"/>
    </xf>
    <xf numFmtId="0" fontId="154" fillId="37" borderId="18" xfId="176" applyFont="1" applyFill="1" applyBorder="1" applyAlignment="1" applyProtection="1">
      <alignment horizontal="left"/>
    </xf>
    <xf numFmtId="225" fontId="154" fillId="37" borderId="120" xfId="176" applyNumberFormat="1" applyFont="1" applyFill="1" applyBorder="1" applyAlignment="1" applyProtection="1">
      <alignment horizontal="right"/>
    </xf>
    <xf numFmtId="224" fontId="157" fillId="35" borderId="0" xfId="141" applyNumberFormat="1" applyFont="1" applyFill="1" applyBorder="1" applyAlignment="1">
      <alignment horizontal="left" vertical="top"/>
    </xf>
    <xf numFmtId="0" fontId="151" fillId="0" borderId="0" xfId="258" applyFont="1" applyBorder="1" applyAlignment="1">
      <alignment vertical="center" wrapText="1"/>
    </xf>
    <xf numFmtId="0" fontId="150" fillId="62" borderId="360" xfId="176" applyFont="1" applyFill="1" applyBorder="1" applyAlignment="1" applyProtection="1">
      <alignment horizontal="left"/>
    </xf>
    <xf numFmtId="0" fontId="150" fillId="62" borderId="57" xfId="176" applyFont="1" applyFill="1" applyBorder="1" applyAlignment="1" applyProtection="1">
      <alignment horizontal="left"/>
    </xf>
    <xf numFmtId="14" fontId="154" fillId="62" borderId="361" xfId="176" applyNumberFormat="1" applyFont="1" applyFill="1" applyBorder="1" applyAlignment="1" applyProtection="1">
      <alignment horizontal="right"/>
    </xf>
    <xf numFmtId="16" fontId="149" fillId="0" borderId="0" xfId="258" applyNumberFormat="1" applyFont="1" applyFill="1" applyBorder="1" applyAlignment="1">
      <alignment vertical="center" wrapText="1"/>
    </xf>
    <xf numFmtId="224" fontId="157" fillId="0" borderId="0" xfId="141" applyNumberFormat="1" applyFont="1" applyFill="1" applyBorder="1" applyAlignment="1">
      <alignment horizontal="left" vertical="top"/>
    </xf>
    <xf numFmtId="0" fontId="150" fillId="62" borderId="362" xfId="176" applyFont="1" applyFill="1" applyBorder="1" applyProtection="1"/>
    <xf numFmtId="0" fontId="150" fillId="62" borderId="353" xfId="176" applyFont="1" applyFill="1" applyBorder="1" applyProtection="1"/>
    <xf numFmtId="14" fontId="157" fillId="62" borderId="363" xfId="176" applyNumberFormat="1" applyFont="1" applyFill="1" applyBorder="1" applyAlignment="1" applyProtection="1">
      <alignment horizontal="right"/>
    </xf>
    <xf numFmtId="0" fontId="150" fillId="35" borderId="0" xfId="259" applyFont="1" applyFill="1" applyBorder="1"/>
    <xf numFmtId="183" fontId="149" fillId="0" borderId="0" xfId="258" applyNumberFormat="1" applyFont="1" applyBorder="1" applyAlignment="1">
      <alignment vertical="center" wrapText="1"/>
    </xf>
    <xf numFmtId="0" fontId="151" fillId="0" borderId="0" xfId="258" applyFont="1" applyFill="1" applyBorder="1" applyAlignment="1">
      <alignment vertical="center" wrapText="1"/>
    </xf>
    <xf numFmtId="49" fontId="149" fillId="0" borderId="0" xfId="259" applyNumberFormat="1" applyFont="1" applyBorder="1" applyAlignment="1">
      <alignment horizontal="left" vertical="center"/>
    </xf>
    <xf numFmtId="0" fontId="149" fillId="0" borderId="0" xfId="258" applyFont="1" applyFill="1" applyBorder="1" applyAlignment="1">
      <alignment horizontal="left" vertical="center"/>
    </xf>
    <xf numFmtId="20" fontId="153" fillId="63" borderId="0" xfId="257" applyNumberFormat="1" applyFont="1" applyFill="1" applyBorder="1" applyAlignment="1">
      <alignment horizontal="left" vertical="center"/>
    </xf>
    <xf numFmtId="226" fontId="149" fillId="63" borderId="0" xfId="257" applyNumberFormat="1" applyFont="1" applyFill="1" applyBorder="1" applyAlignment="1">
      <alignment horizontal="right" vertical="center"/>
    </xf>
    <xf numFmtId="49" fontId="159" fillId="64" borderId="0" xfId="258" applyNumberFormat="1" applyFont="1" applyFill="1" applyBorder="1" applyAlignment="1">
      <alignment vertical="center"/>
    </xf>
    <xf numFmtId="49" fontId="160" fillId="64" borderId="0" xfId="258" applyNumberFormat="1" applyFont="1" applyFill="1" applyBorder="1" applyAlignment="1">
      <alignment horizontal="left" vertical="center"/>
    </xf>
    <xf numFmtId="0" fontId="149" fillId="35" borderId="0" xfId="258" applyFont="1" applyFill="1" applyBorder="1" applyAlignment="1">
      <alignment vertical="center" wrapText="1"/>
    </xf>
    <xf numFmtId="0" fontId="149" fillId="0" borderId="0" xfId="258" applyFont="1" applyBorder="1" applyAlignment="1">
      <alignment horizontal="center" vertical="center" wrapText="1"/>
    </xf>
    <xf numFmtId="0" fontId="153" fillId="0" borderId="291" xfId="258" applyFont="1" applyFill="1" applyBorder="1" applyAlignment="1">
      <alignment horizontal="center" vertical="center" wrapText="1"/>
    </xf>
    <xf numFmtId="0" fontId="149" fillId="0" borderId="0" xfId="258" applyFont="1" applyFill="1" applyBorder="1" applyAlignment="1">
      <alignment horizontal="center" vertical="center" wrapText="1"/>
    </xf>
    <xf numFmtId="0" fontId="149" fillId="0" borderId="0" xfId="260" applyFont="1" applyFill="1" applyBorder="1" applyAlignment="1">
      <alignment horizontal="center" vertical="center"/>
    </xf>
    <xf numFmtId="0" fontId="149" fillId="0" borderId="235" xfId="260" applyFont="1" applyFill="1" applyBorder="1" applyAlignment="1">
      <alignment horizontal="center" vertical="center"/>
    </xf>
    <xf numFmtId="0" fontId="161" fillId="0" borderId="236" xfId="262" applyFont="1" applyBorder="1"/>
    <xf numFmtId="49" fontId="161" fillId="35" borderId="287" xfId="261" applyNumberFormat="1" applyFont="1" applyFill="1" applyBorder="1" applyAlignment="1">
      <alignment horizontal="center" vertical="center"/>
    </xf>
    <xf numFmtId="3" fontId="149" fillId="35" borderId="236" xfId="263" applyNumberFormat="1" applyFont="1" applyFill="1" applyBorder="1" applyAlignment="1">
      <alignment horizontal="center" vertical="center"/>
    </xf>
    <xf numFmtId="183" fontId="149" fillId="0" borderId="4" xfId="261" applyNumberFormat="1" applyFont="1" applyFill="1" applyBorder="1" applyAlignment="1">
      <alignment horizontal="center" vertical="center"/>
    </xf>
    <xf numFmtId="183" fontId="149" fillId="0" borderId="236" xfId="261" applyNumberFormat="1" applyFont="1" applyFill="1" applyBorder="1" applyAlignment="1">
      <alignment vertical="center"/>
    </xf>
    <xf numFmtId="9" fontId="163" fillId="0" borderId="0" xfId="261" quotePrefix="1" applyNumberFormat="1" applyFont="1" applyFill="1" applyBorder="1" applyAlignment="1">
      <alignment horizontal="left" vertical="center"/>
    </xf>
    <xf numFmtId="0" fontId="149" fillId="0" borderId="0" xfId="261" applyFont="1" applyFill="1" applyBorder="1" applyAlignment="1">
      <alignment vertical="center" wrapText="1"/>
    </xf>
    <xf numFmtId="0" fontId="149" fillId="0" borderId="63" xfId="260" applyFont="1" applyFill="1" applyBorder="1" applyAlignment="1">
      <alignment horizontal="center" vertical="center"/>
    </xf>
    <xf numFmtId="0" fontId="161" fillId="0" borderId="1" xfId="262" applyFont="1" applyBorder="1"/>
    <xf numFmtId="49" fontId="161" fillId="35" borderId="1" xfId="261" applyNumberFormat="1" applyFont="1" applyFill="1" applyBorder="1" applyAlignment="1">
      <alignment horizontal="center" vertical="center"/>
    </xf>
    <xf numFmtId="3" fontId="149" fillId="35" borderId="4" xfId="263" applyNumberFormat="1" applyFont="1" applyFill="1" applyBorder="1" applyAlignment="1">
      <alignment horizontal="center" vertical="center"/>
    </xf>
    <xf numFmtId="183" fontId="149" fillId="0" borderId="1" xfId="261" applyNumberFormat="1" applyFont="1" applyFill="1" applyBorder="1" applyAlignment="1">
      <alignment vertical="center"/>
    </xf>
    <xf numFmtId="3" fontId="149" fillId="35" borderId="1" xfId="263" applyNumberFormat="1" applyFont="1" applyFill="1" applyBorder="1" applyAlignment="1">
      <alignment horizontal="center" vertical="center"/>
    </xf>
    <xf numFmtId="0" fontId="161" fillId="0" borderId="85" xfId="262" applyFont="1" applyBorder="1"/>
    <xf numFmtId="183" fontId="149" fillId="0" borderId="85" xfId="261" applyNumberFormat="1" applyFont="1" applyFill="1" applyBorder="1" applyAlignment="1">
      <alignment vertical="center"/>
    </xf>
    <xf numFmtId="0" fontId="165" fillId="0" borderId="0" xfId="261" applyFont="1" applyFill="1" applyBorder="1" applyAlignment="1">
      <alignment vertical="center" wrapText="1"/>
    </xf>
    <xf numFmtId="227" fontId="149" fillId="0" borderId="0" xfId="261" applyNumberFormat="1" applyFont="1" applyFill="1" applyBorder="1" applyAlignment="1">
      <alignment vertical="center" wrapText="1"/>
    </xf>
    <xf numFmtId="0" fontId="166" fillId="0" borderId="0" xfId="264" applyFont="1" applyBorder="1" applyAlignment="1">
      <alignment vertical="center"/>
    </xf>
    <xf numFmtId="0" fontId="149" fillId="0" borderId="0" xfId="258" applyFont="1" applyFill="1" applyBorder="1" applyAlignment="1">
      <alignment horizontal="center" vertical="center"/>
    </xf>
    <xf numFmtId="0" fontId="152" fillId="0" borderId="0" xfId="258" applyFont="1" applyBorder="1"/>
    <xf numFmtId="49" fontId="167" fillId="0" borderId="0" xfId="258" applyNumberFormat="1" applyFont="1" applyBorder="1" applyAlignment="1">
      <alignment horizontal="right" vertical="center"/>
    </xf>
    <xf numFmtId="3" fontId="166" fillId="35" borderId="0" xfId="263" applyNumberFormat="1" applyFont="1" applyFill="1" applyBorder="1" applyAlignment="1">
      <alignment horizontal="center" vertical="center"/>
    </xf>
    <xf numFmtId="183" fontId="149" fillId="0" borderId="0" xfId="258" applyNumberFormat="1" applyFont="1" applyFill="1" applyBorder="1" applyAlignment="1">
      <alignment horizontal="center" vertical="center"/>
    </xf>
    <xf numFmtId="183" fontId="166" fillId="0" borderId="0" xfId="258" applyNumberFormat="1" applyFont="1" applyFill="1" applyBorder="1" applyAlignment="1">
      <alignment vertical="center"/>
    </xf>
    <xf numFmtId="43" fontId="164" fillId="0" borderId="0" xfId="248" applyFont="1" applyFill="1" applyBorder="1" applyAlignment="1">
      <alignment vertical="center" wrapText="1"/>
    </xf>
    <xf numFmtId="43" fontId="165" fillId="0" borderId="0" xfId="248" applyFont="1" applyFill="1" applyBorder="1" applyAlignment="1">
      <alignment vertical="center" wrapText="1"/>
    </xf>
    <xf numFmtId="0" fontId="164" fillId="0" borderId="0" xfId="260" applyFont="1" applyFill="1" applyBorder="1" applyAlignment="1">
      <alignment horizontal="center" vertical="center"/>
    </xf>
    <xf numFmtId="0" fontId="164" fillId="0" borderId="0" xfId="258" applyFont="1" applyFill="1" applyBorder="1" applyAlignment="1">
      <alignment horizontal="center" vertical="center" wrapText="1"/>
    </xf>
    <xf numFmtId="0" fontId="164" fillId="0" borderId="0" xfId="258" applyFont="1" applyBorder="1"/>
    <xf numFmtId="49" fontId="164" fillId="0" borderId="0" xfId="258" applyNumberFormat="1" applyFont="1" applyBorder="1" applyAlignment="1">
      <alignment horizontal="right" vertical="center"/>
    </xf>
    <xf numFmtId="3" fontId="164" fillId="35" borderId="0" xfId="263" applyNumberFormat="1" applyFont="1" applyFill="1" applyBorder="1" applyAlignment="1">
      <alignment horizontal="center" vertical="center"/>
    </xf>
    <xf numFmtId="183" fontId="164" fillId="0" borderId="0" xfId="258" applyNumberFormat="1" applyFont="1" applyFill="1" applyBorder="1" applyAlignment="1">
      <alignment horizontal="center" vertical="center"/>
    </xf>
    <xf numFmtId="183" fontId="164" fillId="0" borderId="0" xfId="258" applyNumberFormat="1" applyFont="1" applyFill="1" applyBorder="1" applyAlignment="1">
      <alignment vertical="center"/>
    </xf>
    <xf numFmtId="43" fontId="151" fillId="0" borderId="0" xfId="248" applyFont="1" applyFill="1" applyBorder="1" applyAlignment="1">
      <alignment vertical="center" wrapText="1"/>
    </xf>
    <xf numFmtId="0" fontId="153" fillId="0" borderId="57" xfId="258" applyFont="1" applyBorder="1" applyAlignment="1">
      <alignment horizontal="right" vertical="center" wrapText="1"/>
    </xf>
    <xf numFmtId="3" fontId="153" fillId="35" borderId="57" xfId="263" applyNumberFormat="1" applyFont="1" applyFill="1" applyBorder="1" applyAlignment="1">
      <alignment horizontal="center" vertical="center"/>
    </xf>
    <xf numFmtId="183" fontId="153" fillId="0" borderId="57" xfId="258" applyNumberFormat="1" applyFont="1" applyFill="1" applyBorder="1" applyAlignment="1">
      <alignment horizontal="right" vertical="center"/>
    </xf>
    <xf numFmtId="183" fontId="153" fillId="0" borderId="57" xfId="258" applyNumberFormat="1" applyFont="1" applyFill="1" applyBorder="1" applyAlignment="1">
      <alignment vertical="center"/>
    </xf>
    <xf numFmtId="0" fontId="168" fillId="0" borderId="0" xfId="176" applyFont="1" applyAlignment="1">
      <alignment horizontal="left" vertical="center"/>
    </xf>
    <xf numFmtId="0" fontId="149" fillId="0" borderId="0" xfId="265" applyFont="1" applyFill="1" applyBorder="1" applyAlignment="1">
      <alignment vertical="center"/>
    </xf>
    <xf numFmtId="0" fontId="149" fillId="0" borderId="0" xfId="265" applyFont="1" applyFill="1" applyBorder="1" applyAlignment="1">
      <alignment vertical="center" wrapText="1"/>
    </xf>
    <xf numFmtId="0" fontId="149" fillId="0" borderId="0" xfId="258" applyFont="1" applyFill="1" applyBorder="1" applyAlignment="1">
      <alignment vertical="center"/>
    </xf>
    <xf numFmtId="183" fontId="169" fillId="0" borderId="0" xfId="258" applyNumberFormat="1" applyFont="1" applyFill="1" applyBorder="1" applyAlignment="1">
      <alignment horizontal="center" vertical="center"/>
    </xf>
    <xf numFmtId="183" fontId="153" fillId="0" borderId="0" xfId="258" applyNumberFormat="1" applyFont="1" applyFill="1" applyBorder="1" applyAlignment="1">
      <alignment vertical="center"/>
    </xf>
    <xf numFmtId="0" fontId="153" fillId="0" borderId="0" xfId="258" applyFont="1" applyBorder="1" applyAlignment="1">
      <alignment horizontal="right" vertical="center"/>
    </xf>
    <xf numFmtId="49" fontId="149" fillId="0" borderId="0" xfId="259" applyNumberFormat="1" applyFont="1" applyFill="1" applyBorder="1" applyAlignment="1">
      <alignment horizontal="left" vertical="center"/>
    </xf>
    <xf numFmtId="0" fontId="170" fillId="0" borderId="0" xfId="259" applyFont="1" applyFill="1" applyBorder="1" applyAlignment="1">
      <alignment vertical="center" wrapText="1"/>
    </xf>
    <xf numFmtId="3" fontId="153" fillId="35" borderId="0" xfId="263" applyNumberFormat="1" applyFont="1" applyFill="1" applyBorder="1" applyAlignment="1">
      <alignment horizontal="center" vertical="center"/>
    </xf>
    <xf numFmtId="0" fontId="171" fillId="63" borderId="1" xfId="258" applyFont="1" applyFill="1" applyBorder="1" applyAlignment="1">
      <alignment horizontal="left" vertical="center" wrapText="1"/>
    </xf>
    <xf numFmtId="228" fontId="153" fillId="63" borderId="1" xfId="258" applyNumberFormat="1" applyFont="1" applyFill="1" applyBorder="1" applyAlignment="1">
      <alignment horizontal="center" vertical="center"/>
    </xf>
    <xf numFmtId="0" fontId="149" fillId="0" borderId="0" xfId="265" applyFont="1" applyFill="1" applyBorder="1" applyAlignment="1">
      <alignment horizontal="left" vertical="center"/>
    </xf>
    <xf numFmtId="0" fontId="171" fillId="35" borderId="0" xfId="258" applyFont="1" applyFill="1" applyBorder="1" applyAlignment="1">
      <alignment horizontal="left" vertical="center" wrapText="1"/>
    </xf>
    <xf numFmtId="228" fontId="153" fillId="35" borderId="0" xfId="258" applyNumberFormat="1" applyFont="1" applyFill="1" applyBorder="1" applyAlignment="1">
      <alignment horizontal="center" vertical="center"/>
    </xf>
    <xf numFmtId="0" fontId="149" fillId="35" borderId="0" xfId="260" applyFont="1" applyFill="1" applyBorder="1" applyAlignment="1">
      <alignment horizontal="center" vertical="center"/>
    </xf>
    <xf numFmtId="0" fontId="149" fillId="35" borderId="0" xfId="259" applyFont="1" applyFill="1" applyBorder="1" applyAlignment="1">
      <alignment vertical="center" wrapText="1"/>
    </xf>
    <xf numFmtId="0" fontId="149" fillId="35" borderId="0" xfId="259" quotePrefix="1" applyFont="1" applyFill="1" applyBorder="1" applyAlignment="1">
      <alignment vertical="center"/>
    </xf>
    <xf numFmtId="0" fontId="149" fillId="35" borderId="0" xfId="259" applyFont="1" applyFill="1" applyBorder="1" applyAlignment="1">
      <alignment vertical="center"/>
    </xf>
    <xf numFmtId="49" fontId="171" fillId="64" borderId="0" xfId="259" applyNumberFormat="1" applyFont="1" applyFill="1" applyBorder="1" applyAlignment="1">
      <alignment horizontal="left" vertical="center"/>
    </xf>
    <xf numFmtId="228" fontId="153" fillId="35" borderId="0" xfId="259" applyNumberFormat="1" applyFont="1" applyFill="1" applyBorder="1" applyAlignment="1">
      <alignment horizontal="center" vertical="center"/>
    </xf>
    <xf numFmtId="49" fontId="151" fillId="64" borderId="0" xfId="259" applyNumberFormat="1" applyFont="1" applyFill="1" applyBorder="1" applyAlignment="1">
      <alignment horizontal="left" vertical="center"/>
    </xf>
    <xf numFmtId="0" fontId="149" fillId="35" borderId="0" xfId="265" applyFont="1" applyFill="1" applyBorder="1" applyAlignment="1">
      <alignment vertical="center"/>
    </xf>
    <xf numFmtId="0" fontId="149" fillId="35" borderId="0" xfId="265" applyFont="1" applyFill="1" applyBorder="1" applyAlignment="1">
      <alignment vertical="center" wrapText="1"/>
    </xf>
    <xf numFmtId="0" fontId="149" fillId="0" borderId="0" xfId="259" applyFont="1" applyBorder="1" applyAlignment="1">
      <alignment vertical="center"/>
    </xf>
    <xf numFmtId="0" fontId="149" fillId="0" borderId="0" xfId="259" applyFont="1" applyBorder="1" applyAlignment="1">
      <alignment vertical="center" wrapText="1"/>
    </xf>
    <xf numFmtId="49" fontId="172" fillId="65" borderId="1" xfId="259" applyNumberFormat="1" applyFont="1" applyFill="1" applyBorder="1" applyAlignment="1">
      <alignment horizontal="left" vertical="center"/>
    </xf>
    <xf numFmtId="228" fontId="153" fillId="63" borderId="1" xfId="259" applyNumberFormat="1" applyFont="1" applyFill="1" applyBorder="1" applyAlignment="1">
      <alignment horizontal="center" vertical="center"/>
    </xf>
    <xf numFmtId="49" fontId="151" fillId="64" borderId="0" xfId="259" quotePrefix="1" applyNumberFormat="1" applyFont="1" applyFill="1" applyBorder="1" applyAlignment="1">
      <alignment horizontal="left" vertical="center"/>
    </xf>
    <xf numFmtId="43" fontId="149" fillId="0" borderId="0" xfId="248" applyFont="1" applyFill="1" applyBorder="1" applyAlignment="1">
      <alignment vertical="center" wrapText="1"/>
    </xf>
    <xf numFmtId="0" fontId="149" fillId="35" borderId="0" xfId="265" applyFont="1" applyFill="1" applyBorder="1" applyAlignment="1">
      <alignment horizontal="left" vertical="center" wrapText="1"/>
    </xf>
    <xf numFmtId="0" fontId="149" fillId="0" borderId="0" xfId="259" applyFont="1" applyFill="1" applyBorder="1" applyAlignment="1">
      <alignment vertical="center" wrapText="1"/>
    </xf>
    <xf numFmtId="0" fontId="149" fillId="0" borderId="0" xfId="259" quotePrefix="1" applyFont="1" applyBorder="1" applyAlignment="1">
      <alignment vertical="center"/>
    </xf>
    <xf numFmtId="228" fontId="153" fillId="63" borderId="4" xfId="259" applyNumberFormat="1" applyFont="1" applyFill="1" applyBorder="1" applyAlignment="1">
      <alignment horizontal="center" vertical="center"/>
    </xf>
    <xf numFmtId="0" fontId="173" fillId="0" borderId="0" xfId="259" applyFont="1" applyFill="1" applyBorder="1" applyAlignment="1">
      <alignment vertical="center" wrapText="1"/>
    </xf>
    <xf numFmtId="228" fontId="173" fillId="0" borderId="0" xfId="259" applyNumberFormat="1" applyFont="1" applyFill="1" applyBorder="1" applyAlignment="1">
      <alignment vertical="center" wrapText="1"/>
    </xf>
    <xf numFmtId="0" fontId="174" fillId="35" borderId="0" xfId="266" applyFont="1" applyFill="1"/>
    <xf numFmtId="0" fontId="175" fillId="35" borderId="0" xfId="266" applyFont="1" applyFill="1"/>
    <xf numFmtId="0" fontId="157" fillId="37" borderId="0" xfId="266" applyFont="1" applyFill="1"/>
    <xf numFmtId="0" fontId="176" fillId="49" borderId="0" xfId="266" applyFont="1" applyFill="1" applyAlignment="1">
      <alignment horizontal="left"/>
    </xf>
    <xf numFmtId="0" fontId="174" fillId="35" borderId="57" xfId="266" applyFont="1" applyFill="1" applyBorder="1" applyAlignment="1">
      <alignment horizontal="center"/>
    </xf>
    <xf numFmtId="0" fontId="174" fillId="35" borderId="0" xfId="267" applyFont="1" applyFill="1"/>
    <xf numFmtId="224" fontId="150" fillId="63" borderId="4" xfId="141" applyNumberFormat="1" applyFont="1" applyFill="1" applyBorder="1" applyAlignment="1">
      <alignment horizontal="center" vertical="top"/>
    </xf>
    <xf numFmtId="0" fontId="175" fillId="35" borderId="0" xfId="267" applyFont="1" applyFill="1" applyAlignment="1">
      <alignment horizontal="right"/>
    </xf>
    <xf numFmtId="224" fontId="150" fillId="63" borderId="85" xfId="141" applyNumberFormat="1" applyFont="1" applyFill="1" applyBorder="1" applyAlignment="1">
      <alignment horizontal="center" vertical="top"/>
    </xf>
    <xf numFmtId="0" fontId="177" fillId="0" borderId="1" xfId="176" applyFont="1" applyFill="1" applyBorder="1" applyAlignment="1">
      <alignment horizontal="left"/>
    </xf>
    <xf numFmtId="229" fontId="150" fillId="0" borderId="1" xfId="268" applyNumberFormat="1" applyFont="1" applyFill="1" applyBorder="1" applyAlignment="1">
      <alignment horizontal="center" vertical="top" wrapText="1"/>
    </xf>
    <xf numFmtId="229" fontId="150" fillId="0" borderId="1" xfId="151" applyNumberFormat="1" applyFont="1" applyFill="1" applyBorder="1" applyAlignment="1">
      <alignment horizontal="center" vertical="top"/>
    </xf>
    <xf numFmtId="229" fontId="178" fillId="35" borderId="0" xfId="267" applyNumberFormat="1" applyFont="1" applyFill="1"/>
    <xf numFmtId="0" fontId="177" fillId="67" borderId="1" xfId="176" applyFont="1" applyFill="1" applyBorder="1" applyAlignment="1">
      <alignment horizontal="left"/>
    </xf>
    <xf numFmtId="0" fontId="177" fillId="0" borderId="1" xfId="176" applyFont="1" applyFill="1" applyBorder="1"/>
    <xf numFmtId="229" fontId="150" fillId="0" borderId="1" xfId="269" applyNumberFormat="1" applyFont="1" applyFill="1" applyBorder="1" applyAlignment="1">
      <alignment horizontal="center" vertical="top" wrapText="1"/>
    </xf>
    <xf numFmtId="0" fontId="177" fillId="67" borderId="1" xfId="176" applyFont="1" applyFill="1" applyBorder="1"/>
    <xf numFmtId="0" fontId="177" fillId="37" borderId="1" xfId="176" applyFont="1" applyFill="1" applyBorder="1"/>
    <xf numFmtId="230" fontId="178" fillId="0" borderId="0" xfId="141" applyNumberFormat="1" applyFont="1" applyFill="1" applyBorder="1" applyAlignment="1">
      <alignment horizontal="right" vertical="top" wrapText="1"/>
    </xf>
    <xf numFmtId="229" fontId="178" fillId="35" borderId="0" xfId="151" applyNumberFormat="1" applyFont="1" applyFill="1"/>
    <xf numFmtId="0" fontId="176" fillId="35" borderId="0" xfId="266" applyFont="1" applyFill="1"/>
    <xf numFmtId="0" fontId="176" fillId="49" borderId="0" xfId="266" applyFont="1" applyFill="1" applyAlignment="1">
      <alignment horizontal="right"/>
    </xf>
    <xf numFmtId="10" fontId="174" fillId="35" borderId="0" xfId="153" applyNumberFormat="1" applyFont="1" applyFill="1"/>
    <xf numFmtId="0" fontId="157" fillId="35" borderId="0" xfId="270" applyFont="1" applyFill="1" applyAlignment="1">
      <alignment horizontal="right"/>
    </xf>
    <xf numFmtId="231" fontId="150" fillId="35" borderId="0" xfId="267" applyNumberFormat="1" applyFont="1" applyFill="1" applyBorder="1"/>
    <xf numFmtId="232" fontId="157" fillId="35" borderId="0" xfId="267" applyNumberFormat="1" applyFont="1" applyFill="1"/>
    <xf numFmtId="168" fontId="174" fillId="35" borderId="0" xfId="271" applyNumberFormat="1" applyFont="1" applyFill="1"/>
    <xf numFmtId="0" fontId="157" fillId="0" borderId="0" xfId="265" applyFont="1" applyAlignment="1">
      <alignment horizontal="right"/>
    </xf>
    <xf numFmtId="232" fontId="157" fillId="35" borderId="0" xfId="267" applyNumberFormat="1" applyFont="1" applyFill="1" applyAlignment="1">
      <alignment horizontal="center"/>
    </xf>
    <xf numFmtId="0" fontId="137" fillId="0" borderId="0" xfId="214"/>
    <xf numFmtId="224" fontId="150" fillId="68" borderId="0" xfId="141" applyNumberFormat="1" applyFont="1" applyFill="1" applyBorder="1" applyAlignment="1">
      <alignment vertical="center"/>
    </xf>
    <xf numFmtId="232" fontId="157" fillId="35" borderId="0" xfId="267" applyNumberFormat="1" applyFont="1" applyFill="1" applyBorder="1"/>
    <xf numFmtId="0" fontId="149" fillId="0" borderId="0" xfId="258" applyFont="1" applyBorder="1" applyAlignment="1">
      <alignment vertical="center"/>
    </xf>
    <xf numFmtId="49" fontId="149" fillId="0" borderId="0" xfId="258" applyNumberFormat="1" applyFont="1" applyBorder="1" applyAlignment="1">
      <alignment horizontal="left" vertical="center"/>
    </xf>
    <xf numFmtId="49" fontId="149" fillId="0" borderId="57" xfId="258" applyNumberFormat="1" applyFont="1" applyBorder="1" applyAlignment="1">
      <alignment horizontal="center" vertical="center"/>
    </xf>
    <xf numFmtId="49" fontId="149" fillId="0" borderId="57" xfId="258" applyNumberFormat="1" applyFont="1" applyBorder="1" applyAlignment="1">
      <alignment horizontal="left" vertical="center"/>
    </xf>
    <xf numFmtId="0" fontId="149" fillId="0" borderId="57" xfId="258" applyFont="1" applyFill="1" applyBorder="1" applyAlignment="1">
      <alignment vertical="center"/>
    </xf>
    <xf numFmtId="49" fontId="149" fillId="0" borderId="0" xfId="258" applyNumberFormat="1" applyFont="1" applyBorder="1" applyAlignment="1">
      <alignment horizontal="center" vertical="center"/>
    </xf>
    <xf numFmtId="49" fontId="149" fillId="0" borderId="0" xfId="258" applyNumberFormat="1" applyFont="1" applyBorder="1" applyAlignment="1">
      <alignment horizontal="center" vertical="center" wrapText="1"/>
    </xf>
    <xf numFmtId="1" fontId="135" fillId="0" borderId="0" xfId="200" applyNumberFormat="1"/>
    <xf numFmtId="0" fontId="189" fillId="0" borderId="0" xfId="267" applyFont="1"/>
    <xf numFmtId="0" fontId="190" fillId="70" borderId="368" xfId="267" applyFont="1" applyFill="1" applyBorder="1" applyAlignment="1">
      <alignment horizontal="left" vertical="center" wrapText="1"/>
    </xf>
    <xf numFmtId="0" fontId="190" fillId="70" borderId="368" xfId="267" applyFont="1" applyFill="1" applyBorder="1" applyAlignment="1">
      <alignment horizontal="right" vertical="center" wrapText="1"/>
    </xf>
    <xf numFmtId="0" fontId="192" fillId="0" borderId="370" xfId="267" applyFont="1" applyBorder="1" applyAlignment="1">
      <alignment horizontal="left" wrapText="1"/>
    </xf>
    <xf numFmtId="0" fontId="192" fillId="0" borderId="370" xfId="267" applyFont="1" applyBorder="1" applyAlignment="1">
      <alignment horizontal="right" wrapText="1"/>
    </xf>
    <xf numFmtId="233" fontId="192" fillId="0" borderId="370" xfId="267" applyNumberFormat="1" applyFont="1" applyBorder="1" applyAlignment="1">
      <alignment horizontal="right" wrapText="1"/>
    </xf>
    <xf numFmtId="233" fontId="191" fillId="0" borderId="370" xfId="267" applyNumberFormat="1" applyFont="1" applyBorder="1" applyAlignment="1">
      <alignment horizontal="right" wrapText="1"/>
    </xf>
    <xf numFmtId="0" fontId="190" fillId="35" borderId="0" xfId="267" applyFont="1" applyFill="1" applyBorder="1" applyAlignment="1">
      <alignment horizontal="left" vertical="center" wrapText="1"/>
    </xf>
    <xf numFmtId="14" fontId="192" fillId="35" borderId="0" xfId="267" applyNumberFormat="1" applyFont="1" applyFill="1" applyBorder="1" applyAlignment="1">
      <alignment horizontal="left" wrapText="1"/>
    </xf>
    <xf numFmtId="233" fontId="192" fillId="35" borderId="0" xfId="267" applyNumberFormat="1" applyFont="1" applyFill="1" applyBorder="1" applyAlignment="1">
      <alignment horizontal="right" wrapText="1"/>
    </xf>
    <xf numFmtId="10" fontId="192" fillId="0" borderId="370" xfId="267" applyNumberFormat="1" applyFont="1" applyBorder="1" applyAlignment="1">
      <alignment horizontal="right" wrapText="1"/>
    </xf>
    <xf numFmtId="234" fontId="191" fillId="0" borderId="370" xfId="267" applyNumberFormat="1" applyFont="1" applyBorder="1" applyAlignment="1">
      <alignment horizontal="right" wrapText="1"/>
    </xf>
    <xf numFmtId="0" fontId="197" fillId="70" borderId="1" xfId="267" applyFont="1" applyFill="1" applyBorder="1" applyAlignment="1">
      <alignment horizontal="center"/>
    </xf>
    <xf numFmtId="0" fontId="192" fillId="0" borderId="370" xfId="267" applyFont="1" applyBorder="1" applyAlignment="1">
      <alignment horizontal="center" wrapText="1"/>
    </xf>
    <xf numFmtId="0" fontId="189" fillId="0" borderId="1" xfId="267" applyFont="1" applyBorder="1" applyAlignment="1">
      <alignment horizontal="center"/>
    </xf>
    <xf numFmtId="0" fontId="189" fillId="0" borderId="0" xfId="272" applyFont="1"/>
    <xf numFmtId="0" fontId="148" fillId="32" borderId="0" xfId="273" applyFont="1" applyFill="1"/>
    <xf numFmtId="0" fontId="148" fillId="0" borderId="0" xfId="273" applyFont="1" applyBorder="1"/>
    <xf numFmtId="0" fontId="148" fillId="0" borderId="0" xfId="273" applyFont="1" applyBorder="1" applyAlignment="1">
      <alignment horizontal="center"/>
    </xf>
    <xf numFmtId="0" fontId="148" fillId="0" borderId="373" xfId="273" applyFont="1" applyBorder="1"/>
    <xf numFmtId="4" fontId="148" fillId="0" borderId="0" xfId="273" applyNumberFormat="1" applyFont="1" applyBorder="1"/>
    <xf numFmtId="0" fontId="148" fillId="0" borderId="375" xfId="273" applyFont="1" applyBorder="1"/>
    <xf numFmtId="0" fontId="148" fillId="0" borderId="0" xfId="273" applyFont="1" applyBorder="1" applyAlignment="1"/>
    <xf numFmtId="0" fontId="148" fillId="0" borderId="19" xfId="273" applyFont="1" applyBorder="1"/>
    <xf numFmtId="0" fontId="145" fillId="0" borderId="0" xfId="273" applyFont="1" applyFill="1" applyBorder="1" applyAlignment="1">
      <alignment horizontal="right"/>
    </xf>
    <xf numFmtId="0" fontId="145" fillId="0" borderId="0" xfId="273" applyFont="1" applyFill="1" applyBorder="1" applyAlignment="1">
      <alignment horizontal="left"/>
    </xf>
    <xf numFmtId="0" fontId="199" fillId="0" borderId="0" xfId="273" applyFont="1" applyFill="1" applyBorder="1" applyAlignment="1">
      <alignment horizontal="center"/>
    </xf>
    <xf numFmtId="236" fontId="199" fillId="0" borderId="0" xfId="273" applyNumberFormat="1" applyFont="1" applyFill="1" applyBorder="1" applyAlignment="1">
      <alignment horizontal="center"/>
    </xf>
    <xf numFmtId="4" fontId="199" fillId="0" borderId="0" xfId="273" applyNumberFormat="1" applyFont="1" applyFill="1" applyBorder="1" applyAlignment="1">
      <alignment horizontal="center"/>
    </xf>
    <xf numFmtId="4" fontId="145" fillId="0" borderId="0" xfId="273" applyNumberFormat="1" applyFont="1" applyFill="1" applyBorder="1" applyAlignment="1">
      <alignment horizontal="center"/>
    </xf>
    <xf numFmtId="0" fontId="148" fillId="0" borderId="0" xfId="273" applyFont="1" applyFill="1" applyBorder="1" applyAlignment="1">
      <alignment horizontal="left"/>
    </xf>
    <xf numFmtId="0" fontId="148" fillId="0" borderId="0" xfId="273" applyFont="1" applyFill="1" applyBorder="1" applyAlignment="1">
      <alignment horizontal="center"/>
    </xf>
    <xf numFmtId="236" fontId="148" fillId="0" borderId="0" xfId="273" applyNumberFormat="1" applyFont="1" applyFill="1" applyBorder="1" applyAlignment="1">
      <alignment horizontal="center"/>
    </xf>
    <xf numFmtId="4" fontId="148" fillId="0" borderId="0" xfId="273" applyNumberFormat="1" applyFont="1" applyFill="1" applyBorder="1" applyAlignment="1">
      <alignment horizontal="center"/>
    </xf>
    <xf numFmtId="0" fontId="145" fillId="0" borderId="14" xfId="273" applyFont="1" applyFill="1" applyBorder="1" applyAlignment="1">
      <alignment horizontal="center"/>
    </xf>
    <xf numFmtId="4" fontId="145" fillId="0" borderId="14" xfId="273" applyNumberFormat="1" applyFont="1" applyFill="1" applyBorder="1" applyAlignment="1">
      <alignment horizontal="center"/>
    </xf>
    <xf numFmtId="4" fontId="145" fillId="0" borderId="376" xfId="273" applyNumberFormat="1" applyFont="1" applyFill="1" applyBorder="1" applyAlignment="1">
      <alignment horizontal="center"/>
    </xf>
    <xf numFmtId="181" fontId="148" fillId="71" borderId="29" xfId="273" applyNumberFormat="1" applyFont="1" applyFill="1" applyBorder="1" applyAlignment="1">
      <alignment horizontal="center"/>
    </xf>
    <xf numFmtId="0" fontId="145" fillId="0" borderId="85" xfId="273" applyFont="1" applyFill="1" applyBorder="1" applyAlignment="1">
      <alignment horizontal="center"/>
    </xf>
    <xf numFmtId="4" fontId="145" fillId="0" borderId="85" xfId="273" applyNumberFormat="1" applyFont="1" applyFill="1" applyBorder="1" applyAlignment="1">
      <alignment horizontal="center"/>
    </xf>
    <xf numFmtId="4" fontId="145" fillId="0" borderId="242" xfId="273" applyNumberFormat="1" applyFont="1" applyFill="1" applyBorder="1" applyAlignment="1">
      <alignment horizontal="center"/>
    </xf>
    <xf numFmtId="0" fontId="148" fillId="71" borderId="28" xfId="273" applyFont="1" applyFill="1" applyBorder="1" applyAlignment="1">
      <alignment horizontal="center"/>
    </xf>
    <xf numFmtId="0" fontId="148" fillId="71" borderId="32" xfId="273" applyFont="1" applyFill="1" applyBorder="1" applyAlignment="1">
      <alignment horizontal="center"/>
    </xf>
    <xf numFmtId="0" fontId="148" fillId="71" borderId="31" xfId="273" applyFont="1" applyFill="1" applyBorder="1" applyAlignment="1">
      <alignment horizontal="center"/>
    </xf>
    <xf numFmtId="0" fontId="94" fillId="0" borderId="28" xfId="273" applyFont="1" applyFill="1" applyBorder="1"/>
    <xf numFmtId="3" fontId="148" fillId="0" borderId="29" xfId="273" applyNumberFormat="1" applyFont="1" applyFill="1" applyBorder="1" applyAlignment="1">
      <alignment horizontal="center"/>
    </xf>
    <xf numFmtId="0" fontId="200" fillId="0" borderId="30" xfId="273" applyFont="1" applyFill="1" applyBorder="1" applyAlignment="1">
      <alignment horizontal="center"/>
    </xf>
    <xf numFmtId="14" fontId="201" fillId="0" borderId="30" xfId="273" applyNumberFormat="1" applyFont="1" applyFill="1" applyBorder="1" applyAlignment="1">
      <alignment horizontal="center"/>
    </xf>
    <xf numFmtId="0" fontId="148" fillId="0" borderId="30" xfId="273" applyFont="1" applyFill="1" applyBorder="1" applyAlignment="1">
      <alignment horizontal="center"/>
    </xf>
    <xf numFmtId="1" fontId="148" fillId="0" borderId="30" xfId="273" applyNumberFormat="1" applyFont="1" applyFill="1" applyBorder="1" applyAlignment="1">
      <alignment horizontal="center"/>
    </xf>
    <xf numFmtId="2" fontId="148" fillId="0" borderId="30" xfId="273" applyNumberFormat="1" applyFont="1" applyFill="1" applyBorder="1" applyAlignment="1">
      <alignment horizontal="center"/>
    </xf>
    <xf numFmtId="10" fontId="148" fillId="0" borderId="30" xfId="273" applyNumberFormat="1" applyFont="1" applyFill="1" applyBorder="1" applyAlignment="1">
      <alignment horizontal="center" vertical="center" wrapText="1"/>
    </xf>
    <xf numFmtId="4" fontId="148" fillId="0" borderId="30" xfId="273" applyNumberFormat="1" applyFont="1" applyFill="1" applyBorder="1" applyAlignment="1">
      <alignment horizontal="center"/>
    </xf>
    <xf numFmtId="4" fontId="148" fillId="0" borderId="31" xfId="273" applyNumberFormat="1" applyFont="1" applyFill="1" applyBorder="1" applyAlignment="1">
      <alignment horizontal="center"/>
    </xf>
    <xf numFmtId="1" fontId="148" fillId="0" borderId="373" xfId="273" applyNumberFormat="1" applyFont="1" applyFill="1" applyBorder="1" applyAlignment="1">
      <alignment horizontal="center"/>
    </xf>
    <xf numFmtId="1" fontId="148" fillId="0" borderId="14" xfId="273" applyNumberFormat="1" applyFont="1" applyFill="1" applyBorder="1" applyAlignment="1">
      <alignment horizontal="center"/>
    </xf>
    <xf numFmtId="1" fontId="148" fillId="39" borderId="14" xfId="273" applyNumberFormat="1" applyFont="1" applyFill="1" applyBorder="1" applyAlignment="1">
      <alignment horizontal="center"/>
    </xf>
    <xf numFmtId="1" fontId="148" fillId="56" borderId="14" xfId="273" applyNumberFormat="1" applyFont="1" applyFill="1" applyBorder="1" applyAlignment="1">
      <alignment horizontal="center"/>
    </xf>
    <xf numFmtId="1" fontId="148" fillId="0" borderId="29" xfId="273" applyNumberFormat="1" applyFont="1" applyFill="1" applyBorder="1" applyAlignment="1">
      <alignment horizontal="center"/>
    </xf>
    <xf numFmtId="1" fontId="148" fillId="0" borderId="378" xfId="273" applyNumberFormat="1" applyFont="1" applyFill="1" applyBorder="1" applyAlignment="1">
      <alignment horizontal="center"/>
    </xf>
    <xf numFmtId="1" fontId="148" fillId="39" borderId="378" xfId="273" applyNumberFormat="1" applyFont="1" applyFill="1" applyBorder="1" applyAlignment="1">
      <alignment horizontal="center"/>
    </xf>
    <xf numFmtId="1" fontId="148" fillId="56" borderId="378" xfId="273" applyNumberFormat="1" applyFont="1" applyFill="1" applyBorder="1" applyAlignment="1">
      <alignment horizontal="center"/>
    </xf>
    <xf numFmtId="3" fontId="148" fillId="0" borderId="378" xfId="273" applyNumberFormat="1" applyFont="1" applyFill="1" applyBorder="1" applyAlignment="1">
      <alignment horizontal="center"/>
    </xf>
    <xf numFmtId="0" fontId="145" fillId="39" borderId="17" xfId="273" applyFont="1" applyFill="1" applyBorder="1" applyAlignment="1"/>
    <xf numFmtId="0" fontId="145" fillId="39" borderId="119" xfId="273" applyFont="1" applyFill="1" applyBorder="1" applyAlignment="1">
      <alignment horizontal="center"/>
    </xf>
    <xf numFmtId="0" fontId="145" fillId="39" borderId="379" xfId="273" applyFont="1" applyFill="1" applyBorder="1" applyAlignment="1">
      <alignment horizontal="left"/>
    </xf>
    <xf numFmtId="236" fontId="145" fillId="39" borderId="379" xfId="273" applyNumberFormat="1" applyFont="1" applyFill="1" applyBorder="1"/>
    <xf numFmtId="237" fontId="145" fillId="39" borderId="379" xfId="273" applyNumberFormat="1" applyFont="1" applyFill="1" applyBorder="1" applyAlignment="1">
      <alignment horizontal="center"/>
    </xf>
    <xf numFmtId="4" fontId="145" fillId="39" borderId="379" xfId="273" applyNumberFormat="1" applyFont="1" applyFill="1" applyBorder="1" applyAlignment="1">
      <alignment horizontal="center"/>
    </xf>
    <xf numFmtId="4" fontId="145" fillId="39" borderId="190" xfId="273" applyNumberFormat="1" applyFont="1" applyFill="1" applyBorder="1" applyAlignment="1">
      <alignment horizontal="center"/>
    </xf>
    <xf numFmtId="4" fontId="145" fillId="39" borderId="18" xfId="273" applyNumberFormat="1" applyFont="1" applyFill="1" applyBorder="1"/>
    <xf numFmtId="1" fontId="148" fillId="71" borderId="114" xfId="273" applyNumberFormat="1" applyFont="1" applyFill="1" applyBorder="1" applyAlignment="1">
      <alignment horizontal="center"/>
    </xf>
    <xf numFmtId="0" fontId="145" fillId="0" borderId="0" xfId="273" applyFont="1" applyFill="1" applyBorder="1" applyAlignment="1">
      <alignment horizontal="center"/>
    </xf>
    <xf numFmtId="4" fontId="145" fillId="0" borderId="0" xfId="273" applyNumberFormat="1" applyFont="1" applyFill="1" applyBorder="1" applyAlignment="1">
      <alignment horizontal="right"/>
    </xf>
    <xf numFmtId="0" fontId="148" fillId="35" borderId="0" xfId="273" applyFont="1" applyFill="1" applyBorder="1"/>
    <xf numFmtId="0" fontId="148" fillId="0" borderId="0" xfId="273" applyFont="1" applyFill="1" applyBorder="1"/>
    <xf numFmtId="0" fontId="145" fillId="0" borderId="0" xfId="273" applyFont="1" applyBorder="1"/>
    <xf numFmtId="0" fontId="145" fillId="0" borderId="0" xfId="273" applyFont="1" applyBorder="1" applyAlignment="1">
      <alignment horizontal="center"/>
    </xf>
    <xf numFmtId="0" fontId="145" fillId="0" borderId="0" xfId="273" applyFont="1" applyBorder="1" applyAlignment="1">
      <alignment horizontal="left"/>
    </xf>
    <xf numFmtId="0" fontId="200" fillId="32" borderId="0" xfId="273" applyFont="1" applyFill="1" applyBorder="1"/>
    <xf numFmtId="0" fontId="97" fillId="35" borderId="0" xfId="274" applyFont="1" applyFill="1" applyAlignment="1">
      <alignment vertical="center"/>
    </xf>
    <xf numFmtId="0" fontId="111" fillId="35" borderId="0" xfId="274" applyFont="1" applyFill="1" applyAlignment="1">
      <alignment vertical="center"/>
    </xf>
    <xf numFmtId="0" fontId="111" fillId="35" borderId="0" xfId="274" applyFont="1" applyFill="1" applyAlignment="1">
      <alignment horizontal="center" vertical="center"/>
    </xf>
    <xf numFmtId="4" fontId="97" fillId="35" borderId="0" xfId="274" applyNumberFormat="1" applyFont="1" applyFill="1" applyAlignment="1">
      <alignment vertical="center"/>
    </xf>
    <xf numFmtId="3" fontId="97" fillId="35" borderId="0" xfId="274" applyNumberFormat="1" applyFont="1" applyFill="1" applyAlignment="1">
      <alignment vertical="center"/>
    </xf>
    <xf numFmtId="3" fontId="111" fillId="35" borderId="0" xfId="274" applyNumberFormat="1" applyFont="1" applyFill="1" applyAlignment="1">
      <alignment vertical="center"/>
    </xf>
    <xf numFmtId="0" fontId="97" fillId="0" borderId="0" xfId="274" applyFont="1" applyFill="1" applyAlignment="1">
      <alignment vertical="center"/>
    </xf>
    <xf numFmtId="0" fontId="97" fillId="35" borderId="0" xfId="274" applyFont="1" applyFill="1" applyBorder="1" applyAlignment="1">
      <alignment vertical="center"/>
    </xf>
    <xf numFmtId="43" fontId="97" fillId="35" borderId="0" xfId="274" applyNumberFormat="1" applyFont="1" applyFill="1" applyAlignment="1">
      <alignment vertical="center"/>
    </xf>
    <xf numFmtId="166" fontId="97" fillId="35" borderId="0" xfId="274" applyNumberFormat="1" applyFont="1" applyFill="1" applyAlignment="1">
      <alignment vertical="center"/>
    </xf>
    <xf numFmtId="0" fontId="205" fillId="35" borderId="0" xfId="274" applyFont="1" applyFill="1" applyAlignment="1">
      <alignment vertical="center"/>
    </xf>
    <xf numFmtId="0" fontId="143" fillId="35" borderId="0" xfId="274" applyFont="1" applyFill="1" applyAlignment="1">
      <alignment vertical="center"/>
    </xf>
    <xf numFmtId="0" fontId="143" fillId="35" borderId="0" xfId="274" applyFont="1" applyFill="1" applyAlignment="1">
      <alignment horizontal="center" vertical="center"/>
    </xf>
    <xf numFmtId="4" fontId="205" fillId="35" borderId="0" xfId="274" applyNumberFormat="1" applyFont="1" applyFill="1" applyAlignment="1">
      <alignment vertical="center"/>
    </xf>
    <xf numFmtId="3" fontId="205" fillId="35" borderId="0" xfId="274" applyNumberFormat="1" applyFont="1" applyFill="1" applyAlignment="1">
      <alignment vertical="center"/>
    </xf>
    <xf numFmtId="3" fontId="143" fillId="35" borderId="0" xfId="274" applyNumberFormat="1" applyFont="1" applyFill="1" applyAlignment="1">
      <alignment vertical="center"/>
    </xf>
    <xf numFmtId="0" fontId="205" fillId="0" borderId="0" xfId="274" applyFont="1" applyFill="1" applyAlignment="1">
      <alignment vertical="center"/>
    </xf>
    <xf numFmtId="0" fontId="206" fillId="0" borderId="0" xfId="274" applyFont="1" applyFill="1" applyAlignment="1">
      <alignment horizontal="center" vertical="center"/>
    </xf>
    <xf numFmtId="0" fontId="97" fillId="72" borderId="114" xfId="274" applyFont="1" applyFill="1" applyBorder="1" applyAlignment="1">
      <alignment horizontal="center" vertical="center"/>
    </xf>
    <xf numFmtId="0" fontId="97" fillId="72" borderId="379" xfId="274" applyFont="1" applyFill="1" applyBorder="1" applyAlignment="1">
      <alignment horizontal="center" vertical="center"/>
    </xf>
    <xf numFmtId="0" fontId="97" fillId="72" borderId="379" xfId="274" applyFont="1" applyFill="1" applyBorder="1" applyAlignment="1">
      <alignment horizontal="center" vertical="center" wrapText="1"/>
    </xf>
    <xf numFmtId="4" fontId="97" fillId="72" borderId="379" xfId="274" applyNumberFormat="1" applyFont="1" applyFill="1" applyBorder="1" applyAlignment="1">
      <alignment horizontal="center" vertical="center"/>
    </xf>
    <xf numFmtId="3" fontId="97" fillId="72" borderId="379" xfId="274" applyNumberFormat="1" applyFont="1" applyFill="1" applyBorder="1" applyAlignment="1">
      <alignment horizontal="center" vertical="center" wrapText="1"/>
    </xf>
    <xf numFmtId="3" fontId="97" fillId="72" borderId="379" xfId="274" applyNumberFormat="1" applyFont="1" applyFill="1" applyBorder="1" applyAlignment="1">
      <alignment horizontal="center" vertical="center"/>
    </xf>
    <xf numFmtId="0" fontId="97" fillId="72" borderId="190" xfId="274" applyFont="1" applyFill="1" applyBorder="1" applyAlignment="1">
      <alignment horizontal="center" vertical="center" wrapText="1"/>
    </xf>
    <xf numFmtId="0" fontId="97" fillId="72" borderId="119" xfId="274" applyFont="1" applyFill="1" applyBorder="1" applyAlignment="1">
      <alignment horizontal="center" vertical="center"/>
    </xf>
    <xf numFmtId="0" fontId="97" fillId="0" borderId="0" xfId="274" applyFont="1" applyFill="1" applyAlignment="1">
      <alignment horizontal="center" vertical="center"/>
    </xf>
    <xf numFmtId="0" fontId="97" fillId="35" borderId="0" xfId="274" applyFont="1" applyFill="1" applyAlignment="1">
      <alignment horizontal="center" vertical="center"/>
    </xf>
    <xf numFmtId="0" fontId="208" fillId="44" borderId="33" xfId="274" applyFont="1" applyFill="1" applyBorder="1" applyAlignment="1">
      <alignment vertical="center"/>
    </xf>
    <xf numFmtId="0" fontId="206" fillId="44" borderId="34" xfId="274" applyFont="1" applyFill="1" applyBorder="1" applyAlignment="1">
      <alignment vertical="center"/>
    </xf>
    <xf numFmtId="3" fontId="209" fillId="44" borderId="4" xfId="274" applyNumberFormat="1" applyFont="1" applyFill="1" applyBorder="1" applyAlignment="1">
      <alignment horizontal="center" vertical="center"/>
    </xf>
    <xf numFmtId="0" fontId="205" fillId="39" borderId="1" xfId="274" applyFont="1" applyFill="1" applyBorder="1" applyAlignment="1">
      <alignment horizontal="center" vertical="center"/>
    </xf>
    <xf numFmtId="0" fontId="210" fillId="39" borderId="1" xfId="159" applyFont="1" applyFill="1" applyBorder="1" applyAlignment="1">
      <alignment horizontal="center" vertical="center"/>
    </xf>
    <xf numFmtId="3" fontId="205" fillId="39" borderId="1" xfId="274" applyNumberFormat="1" applyFont="1" applyFill="1" applyBorder="1" applyAlignment="1">
      <alignment horizontal="center" vertical="center"/>
    </xf>
    <xf numFmtId="9" fontId="205" fillId="39" borderId="1" xfId="275" applyFont="1" applyFill="1" applyBorder="1" applyAlignment="1">
      <alignment horizontal="center" vertical="center"/>
    </xf>
    <xf numFmtId="4" fontId="205" fillId="39" borderId="1" xfId="274" applyNumberFormat="1" applyFont="1" applyFill="1" applyBorder="1" applyAlignment="1">
      <alignment horizontal="center" vertical="center"/>
    </xf>
    <xf numFmtId="43" fontId="205" fillId="39" borderId="1" xfId="276" applyFont="1" applyFill="1" applyBorder="1" applyAlignment="1">
      <alignment horizontal="center" vertical="center"/>
    </xf>
    <xf numFmtId="9" fontId="143" fillId="39" borderId="1" xfId="275" applyFont="1" applyFill="1" applyBorder="1" applyAlignment="1">
      <alignment horizontal="center" vertical="center"/>
    </xf>
    <xf numFmtId="3" fontId="205" fillId="39" borderId="63" xfId="274" applyNumberFormat="1" applyFont="1" applyFill="1" applyBorder="1" applyAlignment="1">
      <alignment horizontal="center" vertical="center"/>
    </xf>
    <xf numFmtId="3" fontId="205" fillId="0" borderId="1" xfId="275" applyNumberFormat="1" applyFont="1" applyFill="1" applyBorder="1" applyAlignment="1">
      <alignment horizontal="center" vertical="center"/>
    </xf>
    <xf numFmtId="3" fontId="205" fillId="35" borderId="1" xfId="275" applyNumberFormat="1" applyFont="1" applyFill="1" applyBorder="1" applyAlignment="1">
      <alignment horizontal="center" vertical="center"/>
    </xf>
    <xf numFmtId="3" fontId="205" fillId="56" borderId="66" xfId="275" applyNumberFormat="1" applyFont="1" applyFill="1" applyBorder="1" applyAlignment="1">
      <alignment horizontal="center" vertical="center"/>
    </xf>
    <xf numFmtId="3" fontId="205" fillId="56" borderId="1" xfId="275" applyNumberFormat="1" applyFont="1" applyFill="1" applyBorder="1" applyAlignment="1">
      <alignment horizontal="center" vertical="center"/>
    </xf>
    <xf numFmtId="3" fontId="205" fillId="0" borderId="66" xfId="275" applyNumberFormat="1" applyFont="1" applyFill="1" applyBorder="1" applyAlignment="1">
      <alignment horizontal="center" vertical="center"/>
    </xf>
    <xf numFmtId="3" fontId="205" fillId="56" borderId="5" xfId="275" applyNumberFormat="1" applyFont="1" applyFill="1" applyBorder="1" applyAlignment="1">
      <alignment horizontal="center" vertical="center"/>
    </xf>
    <xf numFmtId="0" fontId="205" fillId="0" borderId="1" xfId="274" applyFont="1" applyFill="1" applyBorder="1" applyAlignment="1">
      <alignment horizontal="center" vertical="center"/>
    </xf>
    <xf numFmtId="0" fontId="210" fillId="0" borderId="1" xfId="159" applyFont="1" applyFill="1" applyBorder="1" applyAlignment="1">
      <alignment horizontal="center" vertical="center"/>
    </xf>
    <xf numFmtId="3" fontId="205" fillId="0" borderId="1" xfId="274" applyNumberFormat="1" applyFont="1" applyFill="1" applyBorder="1" applyAlignment="1">
      <alignment horizontal="center" vertical="center"/>
    </xf>
    <xf numFmtId="9" fontId="205" fillId="0" borderId="1" xfId="275" applyFont="1" applyFill="1" applyBorder="1" applyAlignment="1">
      <alignment horizontal="center" vertical="center"/>
    </xf>
    <xf numFmtId="4" fontId="205" fillId="0" borderId="1" xfId="274" applyNumberFormat="1" applyFont="1" applyFill="1" applyBorder="1" applyAlignment="1">
      <alignment horizontal="center" vertical="center"/>
    </xf>
    <xf numFmtId="43" fontId="205" fillId="0" borderId="1" xfId="276" applyFont="1" applyFill="1" applyBorder="1" applyAlignment="1">
      <alignment horizontal="center" vertical="center"/>
    </xf>
    <xf numFmtId="9" fontId="143" fillId="0" borderId="1" xfId="275" applyFont="1" applyFill="1" applyBorder="1" applyAlignment="1">
      <alignment horizontal="center" vertical="center"/>
    </xf>
    <xf numFmtId="3" fontId="205" fillId="0" borderId="63" xfId="274" applyNumberFormat="1" applyFont="1" applyFill="1" applyBorder="1" applyAlignment="1">
      <alignment horizontal="center" vertical="center"/>
    </xf>
    <xf numFmtId="3" fontId="205" fillId="0" borderId="1" xfId="275" applyNumberFormat="1" applyFont="1" applyFill="1" applyBorder="1" applyAlignment="1">
      <alignment vertical="center"/>
    </xf>
    <xf numFmtId="0" fontId="205" fillId="39" borderId="1" xfId="274" applyFont="1" applyFill="1" applyBorder="1" applyAlignment="1">
      <alignment horizontal="center" vertical="center" wrapText="1"/>
    </xf>
    <xf numFmtId="3" fontId="205" fillId="35" borderId="66" xfId="275" applyNumberFormat="1" applyFont="1" applyFill="1" applyBorder="1" applyAlignment="1">
      <alignment horizontal="center" vertical="center"/>
    </xf>
    <xf numFmtId="0" fontId="205" fillId="39" borderId="0" xfId="274" applyFont="1" applyFill="1" applyAlignment="1">
      <alignment vertical="center"/>
    </xf>
    <xf numFmtId="3" fontId="205" fillId="35" borderId="66" xfId="275" applyNumberFormat="1" applyFont="1" applyFill="1" applyBorder="1" applyAlignment="1">
      <alignment vertical="center"/>
    </xf>
    <xf numFmtId="3" fontId="205" fillId="35" borderId="1" xfId="275" applyNumberFormat="1" applyFont="1" applyFill="1" applyBorder="1" applyAlignment="1">
      <alignment vertical="center"/>
    </xf>
    <xf numFmtId="3" fontId="205" fillId="56" borderId="66" xfId="275" applyNumberFormat="1" applyFont="1" applyFill="1" applyBorder="1" applyAlignment="1">
      <alignment vertical="center"/>
    </xf>
    <xf numFmtId="3" fontId="205" fillId="56" borderId="1" xfId="275" applyNumberFormat="1" applyFont="1" applyFill="1" applyBorder="1" applyAlignment="1">
      <alignment vertical="center"/>
    </xf>
    <xf numFmtId="3" fontId="205" fillId="0" borderId="66" xfId="275" applyNumberFormat="1" applyFont="1" applyFill="1" applyBorder="1" applyAlignment="1">
      <alignment vertical="center"/>
    </xf>
    <xf numFmtId="0" fontId="143" fillId="0" borderId="0" xfId="274" applyFont="1" applyFill="1" applyAlignment="1">
      <alignment vertical="center"/>
    </xf>
    <xf numFmtId="0" fontId="143" fillId="39" borderId="0" xfId="274" applyFont="1" applyFill="1" applyAlignment="1">
      <alignment vertical="center"/>
    </xf>
    <xf numFmtId="0" fontId="205" fillId="0" borderId="1" xfId="274" applyFont="1" applyFill="1" applyBorder="1" applyAlignment="1">
      <alignment horizontal="center" vertical="center" wrapText="1"/>
    </xf>
    <xf numFmtId="0" fontId="2" fillId="0" borderId="1" xfId="274" applyFont="1" applyFill="1" applyBorder="1" applyAlignment="1">
      <alignment horizontal="center" vertical="center"/>
    </xf>
    <xf numFmtId="0" fontId="2" fillId="0" borderId="1" xfId="274" applyFont="1" applyFill="1" applyBorder="1" applyAlignment="1">
      <alignment horizontal="center" vertical="center" wrapText="1"/>
    </xf>
    <xf numFmtId="0" fontId="2" fillId="39" borderId="1" xfId="274" applyFill="1" applyBorder="1" applyAlignment="1">
      <alignment horizontal="center" vertical="center"/>
    </xf>
    <xf numFmtId="0" fontId="2" fillId="0" borderId="1" xfId="274" applyFill="1" applyBorder="1" applyAlignment="1">
      <alignment horizontal="center" vertical="center"/>
    </xf>
    <xf numFmtId="0" fontId="210" fillId="39" borderId="1" xfId="159" applyFont="1" applyFill="1" applyBorder="1" applyAlignment="1">
      <alignment horizontal="center" vertical="center" wrapText="1"/>
    </xf>
    <xf numFmtId="0" fontId="111" fillId="37" borderId="1" xfId="274" applyFont="1" applyFill="1" applyBorder="1" applyAlignment="1">
      <alignment horizontal="center" vertical="center"/>
    </xf>
    <xf numFmtId="3" fontId="111" fillId="37" borderId="1" xfId="274" applyNumberFormat="1" applyFont="1" applyFill="1" applyBorder="1" applyAlignment="1">
      <alignment horizontal="center" vertical="center"/>
    </xf>
    <xf numFmtId="9" fontId="111" fillId="37" borderId="1" xfId="275" applyFont="1" applyFill="1" applyBorder="1" applyAlignment="1">
      <alignment horizontal="center" vertical="center"/>
    </xf>
    <xf numFmtId="4" fontId="111" fillId="37" borderId="1" xfId="274" applyNumberFormat="1" applyFont="1" applyFill="1" applyBorder="1" applyAlignment="1">
      <alignment horizontal="center" vertical="center"/>
    </xf>
    <xf numFmtId="43" fontId="111" fillId="37" borderId="1" xfId="276" applyFont="1" applyFill="1" applyBorder="1" applyAlignment="1">
      <alignment horizontal="center" vertical="center"/>
    </xf>
    <xf numFmtId="3" fontId="111" fillId="37" borderId="63" xfId="274" applyNumberFormat="1" applyFont="1" applyFill="1" applyBorder="1" applyAlignment="1">
      <alignment horizontal="center" vertical="center"/>
    </xf>
    <xf numFmtId="0" fontId="208" fillId="44" borderId="380" xfId="274" applyFont="1" applyFill="1" applyBorder="1" applyAlignment="1">
      <alignment vertical="center"/>
    </xf>
    <xf numFmtId="0" fontId="206" fillId="44" borderId="57" xfId="274" applyFont="1" applyFill="1" applyBorder="1" applyAlignment="1">
      <alignment vertical="center"/>
    </xf>
    <xf numFmtId="0" fontId="206" fillId="44" borderId="67" xfId="274" applyFont="1" applyFill="1" applyBorder="1" applyAlignment="1">
      <alignment vertical="center"/>
    </xf>
    <xf numFmtId="3" fontId="206" fillId="44" borderId="4" xfId="274" applyNumberFormat="1" applyFont="1" applyFill="1" applyBorder="1" applyAlignment="1">
      <alignment horizontal="center" vertical="center"/>
    </xf>
    <xf numFmtId="4" fontId="206" fillId="44" borderId="4" xfId="274" applyNumberFormat="1" applyFont="1" applyFill="1" applyBorder="1" applyAlignment="1">
      <alignment horizontal="center" vertical="center"/>
    </xf>
    <xf numFmtId="9" fontId="206" fillId="44" borderId="4" xfId="275" applyFont="1" applyFill="1" applyBorder="1" applyAlignment="1">
      <alignment horizontal="center" vertical="center"/>
    </xf>
    <xf numFmtId="43" fontId="206" fillId="44" borderId="4" xfId="276" applyFont="1" applyFill="1" applyBorder="1" applyAlignment="1">
      <alignment horizontal="center" vertical="center"/>
    </xf>
    <xf numFmtId="9" fontId="111" fillId="44" borderId="4" xfId="275" applyFont="1" applyFill="1" applyBorder="1" applyAlignment="1">
      <alignment horizontal="center" vertical="center"/>
    </xf>
    <xf numFmtId="3" fontId="206" fillId="44" borderId="151" xfId="274" applyNumberFormat="1" applyFont="1" applyFill="1" applyBorder="1" applyAlignment="1">
      <alignment horizontal="center" vertical="center"/>
    </xf>
    <xf numFmtId="3" fontId="206" fillId="44" borderId="151" xfId="275" applyNumberFormat="1" applyFont="1" applyFill="1" applyBorder="1" applyAlignment="1">
      <alignment vertical="center"/>
    </xf>
    <xf numFmtId="3" fontId="206" fillId="44" borderId="57" xfId="275" applyNumberFormat="1" applyFont="1" applyFill="1" applyBorder="1" applyAlignment="1">
      <alignment vertical="center"/>
    </xf>
    <xf numFmtId="3" fontId="206" fillId="44" borderId="67" xfId="275" applyNumberFormat="1" applyFont="1" applyFill="1" applyBorder="1" applyAlignment="1">
      <alignment vertical="center"/>
    </xf>
    <xf numFmtId="0" fontId="206" fillId="0" borderId="0" xfId="274" applyFont="1" applyFill="1" applyAlignment="1">
      <alignment vertical="center"/>
    </xf>
    <xf numFmtId="0" fontId="206" fillId="35" borderId="0" xfId="274" applyFont="1" applyFill="1" applyAlignment="1">
      <alignment vertical="center"/>
    </xf>
    <xf numFmtId="3" fontId="205" fillId="72" borderId="66" xfId="275" applyNumberFormat="1" applyFont="1" applyFill="1" applyBorder="1" applyAlignment="1">
      <alignment horizontal="center" vertical="center"/>
    </xf>
    <xf numFmtId="3" fontId="205" fillId="72" borderId="1" xfId="275" applyNumberFormat="1" applyFont="1" applyFill="1" applyBorder="1" applyAlignment="1">
      <alignment horizontal="center" vertical="center"/>
    </xf>
    <xf numFmtId="0" fontId="206" fillId="44" borderId="380" xfId="274" applyFont="1" applyFill="1" applyBorder="1" applyAlignment="1">
      <alignment vertical="center"/>
    </xf>
    <xf numFmtId="0" fontId="206" fillId="44" borderId="5" xfId="274" applyFont="1" applyFill="1" applyBorder="1" applyAlignment="1">
      <alignment vertical="center"/>
    </xf>
    <xf numFmtId="0" fontId="206" fillId="44" borderId="66" xfId="274" applyFont="1" applyFill="1" applyBorder="1" applyAlignment="1">
      <alignment vertical="center"/>
    </xf>
    <xf numFmtId="3" fontId="206" fillId="44" borderId="1" xfId="274" applyNumberFormat="1" applyFont="1" applyFill="1" applyBorder="1" applyAlignment="1">
      <alignment horizontal="center" vertical="center"/>
    </xf>
    <xf numFmtId="4" fontId="206" fillId="44" borderId="1" xfId="274" applyNumberFormat="1" applyFont="1" applyFill="1" applyBorder="1" applyAlignment="1">
      <alignment horizontal="center" vertical="center"/>
    </xf>
    <xf numFmtId="9" fontId="206" fillId="44" borderId="1" xfId="275" applyFont="1" applyFill="1" applyBorder="1" applyAlignment="1">
      <alignment horizontal="center" vertical="center"/>
    </xf>
    <xf numFmtId="43" fontId="206" fillId="44" borderId="1" xfId="276" applyFont="1" applyFill="1" applyBorder="1" applyAlignment="1">
      <alignment horizontal="center" vertical="center"/>
    </xf>
    <xf numFmtId="3" fontId="206" fillId="44" borderId="63" xfId="274" applyNumberFormat="1" applyFont="1" applyFill="1" applyBorder="1" applyAlignment="1">
      <alignment horizontal="center" vertical="center"/>
    </xf>
    <xf numFmtId="3" fontId="206" fillId="44" borderId="242" xfId="275" applyNumberFormat="1" applyFont="1" applyFill="1" applyBorder="1" applyAlignment="1">
      <alignment horizontal="center" vertical="center"/>
    </xf>
    <xf numFmtId="3" fontId="206" fillId="44" borderId="89" xfId="275" applyNumberFormat="1" applyFont="1" applyFill="1" applyBorder="1" applyAlignment="1">
      <alignment horizontal="center" vertical="center"/>
    </xf>
    <xf numFmtId="3" fontId="206" fillId="44" borderId="265" xfId="275" applyNumberFormat="1" applyFont="1" applyFill="1" applyBorder="1" applyAlignment="1">
      <alignment horizontal="center" vertical="center"/>
    </xf>
    <xf numFmtId="0" fontId="211" fillId="72" borderId="362" xfId="274" applyFont="1" applyFill="1" applyBorder="1" applyAlignment="1">
      <alignment vertical="center"/>
    </xf>
    <xf numFmtId="0" fontId="97" fillId="72" borderId="353" xfId="274" applyFont="1" applyFill="1" applyBorder="1" applyAlignment="1">
      <alignment vertical="center"/>
    </xf>
    <xf numFmtId="0" fontId="97" fillId="72" borderId="381" xfId="274" applyFont="1" applyFill="1" applyBorder="1" applyAlignment="1">
      <alignment vertical="center"/>
    </xf>
    <xf numFmtId="3" fontId="97" fillId="72" borderId="377" xfId="274" applyNumberFormat="1" applyFont="1" applyFill="1" applyBorder="1" applyAlignment="1">
      <alignment horizontal="center" vertical="center"/>
    </xf>
    <xf numFmtId="4" fontId="97" fillId="72" borderId="377" xfId="274" applyNumberFormat="1" applyFont="1" applyFill="1" applyBorder="1" applyAlignment="1">
      <alignment horizontal="center" vertical="center"/>
    </xf>
    <xf numFmtId="43" fontId="97" fillId="72" borderId="377" xfId="276" applyFont="1" applyFill="1" applyBorder="1" applyAlignment="1">
      <alignment horizontal="center" vertical="center"/>
    </xf>
    <xf numFmtId="3" fontId="111" fillId="72" borderId="377" xfId="275" applyNumberFormat="1" applyFont="1" applyFill="1" applyBorder="1" applyAlignment="1">
      <alignment horizontal="center" vertical="center"/>
    </xf>
    <xf numFmtId="3" fontId="97" fillId="72" borderId="382" xfId="274" applyNumberFormat="1" applyFont="1" applyFill="1" applyBorder="1" applyAlignment="1">
      <alignment horizontal="center" vertical="center"/>
    </xf>
    <xf numFmtId="3" fontId="97" fillId="72" borderId="190" xfId="274" applyNumberFormat="1" applyFont="1" applyFill="1" applyBorder="1" applyAlignment="1">
      <alignment vertical="center"/>
    </xf>
    <xf numFmtId="3" fontId="97" fillId="72" borderId="18" xfId="274" applyNumberFormat="1" applyFont="1" applyFill="1" applyBorder="1" applyAlignment="1">
      <alignment vertical="center"/>
    </xf>
    <xf numFmtId="0" fontId="97" fillId="72" borderId="18" xfId="274" applyFont="1" applyFill="1" applyBorder="1" applyAlignment="1">
      <alignment vertical="center"/>
    </xf>
    <xf numFmtId="0" fontId="97" fillId="72" borderId="119" xfId="274" applyFont="1" applyFill="1" applyBorder="1" applyAlignment="1">
      <alignment vertical="center"/>
    </xf>
    <xf numFmtId="0" fontId="208" fillId="44" borderId="33" xfId="274" applyFont="1" applyFill="1" applyBorder="1" applyAlignment="1">
      <alignment horizontal="left" vertical="center"/>
    </xf>
    <xf numFmtId="0" fontId="205" fillId="39" borderId="1" xfId="274" applyFont="1" applyFill="1" applyBorder="1" applyAlignment="1">
      <alignment horizontal="left" vertical="center" wrapText="1"/>
    </xf>
    <xf numFmtId="238" fontId="205" fillId="39" borderId="1" xfId="274" applyNumberFormat="1" applyFont="1" applyFill="1" applyBorder="1" applyAlignment="1">
      <alignment horizontal="center" vertical="center"/>
    </xf>
    <xf numFmtId="218" fontId="205" fillId="39" borderId="1" xfId="274" applyNumberFormat="1" applyFont="1" applyFill="1" applyBorder="1" applyAlignment="1">
      <alignment horizontal="center" vertical="center"/>
    </xf>
    <xf numFmtId="3" fontId="205" fillId="35" borderId="85" xfId="275" applyNumberFormat="1" applyFont="1" applyFill="1" applyBorder="1" applyAlignment="1">
      <alignment horizontal="center" vertical="center"/>
    </xf>
    <xf numFmtId="3" fontId="205" fillId="35" borderId="265" xfId="275" applyNumberFormat="1" applyFont="1" applyFill="1" applyBorder="1" applyAlignment="1">
      <alignment horizontal="center" vertical="center"/>
    </xf>
    <xf numFmtId="3" fontId="205" fillId="0" borderId="85" xfId="275" applyNumberFormat="1" applyFont="1" applyFill="1" applyBorder="1" applyAlignment="1">
      <alignment horizontal="center" vertical="center"/>
    </xf>
    <xf numFmtId="3" fontId="205" fillId="56" borderId="265" xfId="275" applyNumberFormat="1" applyFont="1" applyFill="1" applyBorder="1" applyAlignment="1">
      <alignment horizontal="center" vertical="center"/>
    </xf>
    <xf numFmtId="3" fontId="205" fillId="56" borderId="85" xfId="275" applyNumberFormat="1" applyFont="1" applyFill="1" applyBorder="1" applyAlignment="1">
      <alignment horizontal="center" vertical="center"/>
    </xf>
    <xf numFmtId="3" fontId="205" fillId="0" borderId="265" xfId="275" applyNumberFormat="1" applyFont="1" applyFill="1" applyBorder="1" applyAlignment="1">
      <alignment horizontal="center" vertical="center"/>
    </xf>
    <xf numFmtId="0" fontId="211" fillId="72" borderId="221" xfId="274" applyFont="1" applyFill="1" applyBorder="1" applyAlignment="1">
      <alignment vertical="center"/>
    </xf>
    <xf numFmtId="4" fontId="97" fillId="72" borderId="377" xfId="274" applyNumberFormat="1" applyFont="1" applyFill="1" applyBorder="1" applyAlignment="1">
      <alignment vertical="center"/>
    </xf>
    <xf numFmtId="4" fontId="111" fillId="72" borderId="377" xfId="274" applyNumberFormat="1" applyFont="1" applyFill="1" applyBorder="1" applyAlignment="1">
      <alignment horizontal="center" vertical="center"/>
    </xf>
    <xf numFmtId="0" fontId="205" fillId="0" borderId="85" xfId="274" applyFont="1" applyFill="1" applyBorder="1" applyAlignment="1">
      <alignment horizontal="center" vertical="center"/>
    </xf>
    <xf numFmtId="3" fontId="97" fillId="72" borderId="147" xfId="274" applyNumberFormat="1" applyFont="1" applyFill="1" applyBorder="1" applyAlignment="1">
      <alignment vertical="center"/>
    </xf>
    <xf numFmtId="0" fontId="212" fillId="49" borderId="33" xfId="274" applyFont="1" applyFill="1" applyBorder="1" applyAlignment="1">
      <alignment horizontal="left" vertical="center"/>
    </xf>
    <xf numFmtId="0" fontId="212" fillId="49" borderId="34" xfId="274" applyFont="1" applyFill="1" applyBorder="1" applyAlignment="1">
      <alignment vertical="center"/>
    </xf>
    <xf numFmtId="0" fontId="213" fillId="49" borderId="34" xfId="274" applyFont="1" applyFill="1" applyBorder="1" applyAlignment="1">
      <alignment vertical="center"/>
    </xf>
    <xf numFmtId="0" fontId="213" fillId="49" borderId="34" xfId="274" applyFont="1" applyFill="1" applyBorder="1" applyAlignment="1">
      <alignment horizontal="center" vertical="center"/>
    </xf>
    <xf numFmtId="4" fontId="212" fillId="49" borderId="34" xfId="274" applyNumberFormat="1" applyFont="1" applyFill="1" applyBorder="1" applyAlignment="1">
      <alignment vertical="center"/>
    </xf>
    <xf numFmtId="4" fontId="212" fillId="49" borderId="34" xfId="274" applyNumberFormat="1" applyFont="1" applyFill="1" applyBorder="1" applyAlignment="1">
      <alignment horizontal="center" vertical="center"/>
    </xf>
    <xf numFmtId="4" fontId="213" fillId="49" borderId="34" xfId="274" applyNumberFormat="1" applyFont="1" applyFill="1" applyBorder="1" applyAlignment="1">
      <alignment horizontal="center" vertical="center"/>
    </xf>
    <xf numFmtId="43" fontId="212" fillId="49" borderId="115" xfId="276" applyFont="1" applyFill="1" applyBorder="1" applyAlignment="1">
      <alignment horizontal="center" vertical="center"/>
    </xf>
    <xf numFmtId="4" fontId="212" fillId="35" borderId="0" xfId="274" applyNumberFormat="1" applyFont="1" applyFill="1" applyAlignment="1">
      <alignment horizontal="center" vertical="center"/>
    </xf>
    <xf numFmtId="0" fontId="212" fillId="35" borderId="0" xfId="274" applyFont="1" applyFill="1" applyAlignment="1">
      <alignment vertical="center"/>
    </xf>
    <xf numFmtId="3" fontId="212" fillId="35" borderId="0" xfId="274" applyNumberFormat="1" applyFont="1" applyFill="1" applyAlignment="1">
      <alignment vertical="center"/>
    </xf>
    <xf numFmtId="3" fontId="109" fillId="0" borderId="0" xfId="170" applyNumberFormat="1"/>
    <xf numFmtId="0" fontId="212" fillId="0" borderId="0" xfId="274" applyFont="1" applyFill="1" applyAlignment="1">
      <alignment vertical="center"/>
    </xf>
    <xf numFmtId="0" fontId="212" fillId="35" borderId="360" xfId="274" applyFont="1" applyFill="1" applyBorder="1" applyAlignment="1">
      <alignment horizontal="left" vertical="center"/>
    </xf>
    <xf numFmtId="0" fontId="212" fillId="35" borderId="57" xfId="274" applyFont="1" applyFill="1" applyBorder="1" applyAlignment="1">
      <alignment vertical="center"/>
    </xf>
    <xf numFmtId="0" fontId="213" fillId="35" borderId="57" xfId="274" applyFont="1" applyFill="1" applyBorder="1" applyAlignment="1">
      <alignment horizontal="center" vertical="center"/>
    </xf>
    <xf numFmtId="3" fontId="213" fillId="35" borderId="57" xfId="274" applyNumberFormat="1" applyFont="1" applyFill="1" applyBorder="1" applyAlignment="1">
      <alignment vertical="center"/>
    </xf>
    <xf numFmtId="0" fontId="213" fillId="35" borderId="57" xfId="274" applyFont="1" applyFill="1" applyBorder="1" applyAlignment="1">
      <alignment vertical="center"/>
    </xf>
    <xf numFmtId="4" fontId="212" fillId="35" borderId="57" xfId="274" applyNumberFormat="1" applyFont="1" applyFill="1" applyBorder="1" applyAlignment="1">
      <alignment vertical="center"/>
    </xf>
    <xf numFmtId="4" fontId="212" fillId="35" borderId="57" xfId="274" applyNumberFormat="1" applyFont="1" applyFill="1" applyBorder="1" applyAlignment="1">
      <alignment horizontal="center" vertical="center"/>
    </xf>
    <xf numFmtId="4" fontId="213" fillId="35" borderId="57" xfId="274" applyNumberFormat="1" applyFont="1" applyFill="1" applyBorder="1" applyAlignment="1">
      <alignment horizontal="center" vertical="center"/>
    </xf>
    <xf numFmtId="43" fontId="212" fillId="35" borderId="361" xfId="276" applyFont="1" applyFill="1" applyBorder="1" applyAlignment="1">
      <alignment horizontal="center" vertical="center"/>
    </xf>
    <xf numFmtId="0" fontId="212" fillId="35" borderId="0" xfId="274" applyFont="1" applyFill="1" applyBorder="1" applyAlignment="1">
      <alignment vertical="center"/>
    </xf>
    <xf numFmtId="0" fontId="213" fillId="35" borderId="0" xfId="274" applyFont="1" applyFill="1" applyBorder="1" applyAlignment="1">
      <alignment horizontal="center" vertical="center"/>
    </xf>
    <xf numFmtId="3" fontId="213" fillId="35" borderId="0" xfId="274" applyNumberFormat="1" applyFont="1" applyFill="1" applyBorder="1" applyAlignment="1">
      <alignment vertical="center"/>
    </xf>
    <xf numFmtId="0" fontId="213" fillId="35" borderId="0" xfId="274" applyFont="1" applyFill="1" applyBorder="1" applyAlignment="1">
      <alignment vertical="center"/>
    </xf>
    <xf numFmtId="4" fontId="212" fillId="35" borderId="0" xfId="274" applyNumberFormat="1" applyFont="1" applyFill="1" applyBorder="1" applyAlignment="1">
      <alignment vertical="center"/>
    </xf>
    <xf numFmtId="4" fontId="212" fillId="35" borderId="0" xfId="274" applyNumberFormat="1" applyFont="1" applyFill="1" applyBorder="1" applyAlignment="1">
      <alignment horizontal="center" vertical="center"/>
    </xf>
    <xf numFmtId="4" fontId="213" fillId="35" borderId="0" xfId="274" applyNumberFormat="1" applyFont="1" applyFill="1" applyBorder="1" applyAlignment="1">
      <alignment horizontal="center" vertical="center"/>
    </xf>
    <xf numFmtId="43" fontId="214" fillId="35" borderId="77" xfId="276" applyFont="1" applyFill="1" applyBorder="1" applyAlignment="1">
      <alignment horizontal="center" vertical="center"/>
    </xf>
    <xf numFmtId="0" fontId="214" fillId="35" borderId="380" xfId="274" applyFont="1" applyFill="1" applyBorder="1" applyAlignment="1">
      <alignment vertical="center"/>
    </xf>
    <xf numFmtId="0" fontId="214" fillId="35" borderId="5" xfId="274" applyFont="1" applyFill="1" applyBorder="1" applyAlignment="1">
      <alignment vertical="center"/>
    </xf>
    <xf numFmtId="43" fontId="212" fillId="35" borderId="384" xfId="276" applyFont="1" applyFill="1" applyBorder="1" applyAlignment="1">
      <alignment horizontal="center" vertical="center"/>
    </xf>
    <xf numFmtId="0" fontId="206" fillId="44" borderId="147" xfId="274" applyFont="1" applyFill="1" applyBorder="1" applyAlignment="1">
      <alignment horizontal="left" vertical="center"/>
    </xf>
    <xf numFmtId="0" fontId="206" fillId="44" borderId="18" xfId="274" applyFont="1" applyFill="1" applyBorder="1" applyAlignment="1">
      <alignment vertical="center"/>
    </xf>
    <xf numFmtId="0" fontId="111" fillId="44" borderId="18" xfId="274" applyFont="1" applyFill="1" applyBorder="1" applyAlignment="1">
      <alignment vertical="center"/>
    </xf>
    <xf numFmtId="0" fontId="111" fillId="44" borderId="18" xfId="274" applyFont="1" applyFill="1" applyBorder="1" applyAlignment="1">
      <alignment horizontal="center" vertical="center"/>
    </xf>
    <xf numFmtId="4" fontId="206" fillId="44" borderId="18" xfId="274" applyNumberFormat="1" applyFont="1" applyFill="1" applyBorder="1" applyAlignment="1">
      <alignment vertical="center"/>
    </xf>
    <xf numFmtId="4" fontId="206" fillId="44" borderId="18" xfId="274" applyNumberFormat="1" applyFont="1" applyFill="1" applyBorder="1" applyAlignment="1">
      <alignment horizontal="center" vertical="center"/>
    </xf>
    <xf numFmtId="4" fontId="111" fillId="44" borderId="18" xfId="274" applyNumberFormat="1" applyFont="1" applyFill="1" applyBorder="1" applyAlignment="1">
      <alignment horizontal="center" vertical="center"/>
    </xf>
    <xf numFmtId="43" fontId="206" fillId="44" borderId="120" xfId="276" applyFont="1" applyFill="1" applyBorder="1" applyAlignment="1">
      <alignment horizontal="center" vertical="center"/>
    </xf>
    <xf numFmtId="4" fontId="205" fillId="35" borderId="0" xfId="274" applyNumberFormat="1" applyFont="1" applyFill="1" applyAlignment="1">
      <alignment horizontal="center" vertical="center"/>
    </xf>
    <xf numFmtId="0" fontId="212" fillId="35" borderId="0" xfId="274" applyFont="1" applyFill="1" applyAlignment="1">
      <alignment horizontal="left" vertical="center"/>
    </xf>
    <xf numFmtId="4" fontId="143" fillId="35" borderId="0" xfId="274" applyNumberFormat="1" applyFont="1" applyFill="1" applyAlignment="1">
      <alignment vertical="center"/>
    </xf>
    <xf numFmtId="0" fontId="111" fillId="37" borderId="147" xfId="274" applyFont="1" applyFill="1" applyBorder="1" applyAlignment="1">
      <alignment vertical="center"/>
    </xf>
    <xf numFmtId="238" fontId="111" fillId="37" borderId="120" xfId="274" applyNumberFormat="1" applyFont="1" applyFill="1" applyBorder="1" applyAlignment="1">
      <alignment vertical="center"/>
    </xf>
    <xf numFmtId="43" fontId="205" fillId="35" borderId="0" xfId="274" applyNumberFormat="1" applyFont="1" applyFill="1" applyAlignment="1">
      <alignment vertical="center"/>
    </xf>
    <xf numFmtId="238" fontId="205" fillId="35" borderId="0" xfId="274" applyNumberFormat="1" applyFont="1" applyFill="1" applyAlignment="1">
      <alignment vertical="center"/>
    </xf>
    <xf numFmtId="0" fontId="111" fillId="37" borderId="0" xfId="274" applyFont="1" applyFill="1" applyAlignment="1">
      <alignment vertical="center"/>
    </xf>
    <xf numFmtId="238" fontId="111" fillId="37" borderId="0" xfId="274" applyNumberFormat="1" applyFont="1" applyFill="1" applyAlignment="1">
      <alignment vertical="center"/>
    </xf>
    <xf numFmtId="238" fontId="10" fillId="0" borderId="0" xfId="230" applyNumberFormat="1"/>
    <xf numFmtId="0" fontId="216" fillId="0" borderId="0" xfId="167" applyFont="1" applyFill="1" applyBorder="1"/>
    <xf numFmtId="0" fontId="217" fillId="0" borderId="0" xfId="166" applyFont="1" applyFill="1" applyBorder="1" applyAlignment="1"/>
    <xf numFmtId="10" fontId="216" fillId="0" borderId="0" xfId="167" applyNumberFormat="1" applyFont="1" applyFill="1" applyBorder="1"/>
    <xf numFmtId="0" fontId="215" fillId="56" borderId="385" xfId="166" applyFont="1" applyFill="1" applyBorder="1" applyAlignment="1">
      <alignment horizontal="center"/>
    </xf>
    <xf numFmtId="0" fontId="218" fillId="56" borderId="386" xfId="166" applyFont="1" applyFill="1" applyBorder="1" applyAlignment="1">
      <alignment horizontal="center"/>
    </xf>
    <xf numFmtId="0" fontId="218" fillId="56" borderId="387" xfId="166" applyFont="1" applyFill="1" applyBorder="1" applyAlignment="1">
      <alignment horizontal="center"/>
    </xf>
    <xf numFmtId="0" fontId="218" fillId="56" borderId="30" xfId="166" applyFont="1" applyFill="1" applyBorder="1" applyAlignment="1">
      <alignment horizontal="center"/>
    </xf>
    <xf numFmtId="0" fontId="218" fillId="56" borderId="388" xfId="166" applyFont="1" applyFill="1" applyBorder="1" applyAlignment="1">
      <alignment horizontal="center"/>
    </xf>
    <xf numFmtId="0" fontId="218" fillId="56" borderId="389" xfId="166" applyFont="1" applyFill="1" applyBorder="1" applyAlignment="1">
      <alignment horizontal="center"/>
    </xf>
    <xf numFmtId="0" fontId="218" fillId="56" borderId="390" xfId="166" applyFont="1" applyFill="1" applyBorder="1" applyAlignment="1">
      <alignment horizontal="center"/>
    </xf>
    <xf numFmtId="0" fontId="215" fillId="56" borderId="391" xfId="166" applyFont="1" applyFill="1" applyBorder="1" applyAlignment="1"/>
    <xf numFmtId="0" fontId="218" fillId="56" borderId="392" xfId="166" applyFont="1" applyFill="1" applyBorder="1" applyAlignment="1">
      <alignment horizontal="center"/>
    </xf>
    <xf numFmtId="168" fontId="218" fillId="56" borderId="393" xfId="166" applyNumberFormat="1" applyFont="1" applyFill="1" applyBorder="1" applyAlignment="1">
      <alignment horizontal="center"/>
    </xf>
    <xf numFmtId="168" fontId="218" fillId="56" borderId="377" xfId="166" applyNumberFormat="1" applyFont="1" applyFill="1" applyBorder="1" applyAlignment="1">
      <alignment horizontal="center"/>
    </xf>
    <xf numFmtId="168" fontId="218" fillId="56" borderId="392" xfId="166" applyNumberFormat="1" applyFont="1" applyFill="1" applyBorder="1" applyAlignment="1">
      <alignment horizontal="center"/>
    </xf>
    <xf numFmtId="9" fontId="218" fillId="56" borderId="394" xfId="166" applyNumberFormat="1" applyFont="1" applyFill="1" applyBorder="1" applyAlignment="1">
      <alignment horizontal="center"/>
    </xf>
    <xf numFmtId="0" fontId="215" fillId="0" borderId="385" xfId="166" applyFont="1" applyFill="1" applyBorder="1" applyAlignment="1"/>
    <xf numFmtId="0" fontId="217" fillId="0" borderId="386" xfId="166" applyFont="1" applyFill="1" applyBorder="1" applyAlignment="1">
      <alignment horizontal="center"/>
    </xf>
    <xf numFmtId="10" fontId="217" fillId="0" borderId="386" xfId="166" applyNumberFormat="1" applyFont="1" applyFill="1" applyBorder="1" applyAlignment="1">
      <alignment horizontal="center"/>
    </xf>
    <xf numFmtId="2" fontId="217" fillId="0" borderId="386" xfId="166" applyNumberFormat="1" applyFont="1" applyFill="1" applyBorder="1" applyAlignment="1">
      <alignment horizontal="center"/>
    </xf>
    <xf numFmtId="168" fontId="217" fillId="0" borderId="386" xfId="123" applyNumberFormat="1" applyFont="1" applyFill="1" applyBorder="1" applyAlignment="1">
      <alignment horizontal="center"/>
    </xf>
    <xf numFmtId="168" fontId="217" fillId="0" borderId="395" xfId="123" applyNumberFormat="1" applyFont="1" applyFill="1" applyBorder="1" applyAlignment="1">
      <alignment horizontal="center"/>
    </xf>
    <xf numFmtId="2" fontId="218" fillId="0" borderId="390" xfId="166" applyNumberFormat="1" applyFont="1" applyFill="1" applyBorder="1" applyAlignment="1">
      <alignment horizontal="center"/>
    </xf>
    <xf numFmtId="0" fontId="216" fillId="0" borderId="396" xfId="166" applyFont="1" applyFill="1" applyBorder="1" applyAlignment="1">
      <alignment horizontal="center"/>
    </xf>
    <xf numFmtId="4" fontId="217" fillId="0" borderId="395" xfId="168" applyNumberFormat="1" applyFont="1" applyFill="1" applyBorder="1" applyAlignment="1">
      <alignment horizontal="center"/>
    </xf>
    <xf numFmtId="4" fontId="217" fillId="0" borderId="395" xfId="166" applyNumberFormat="1" applyFont="1" applyFill="1" applyBorder="1" applyAlignment="1">
      <alignment horizontal="right"/>
    </xf>
    <xf numFmtId="4" fontId="217" fillId="0" borderId="395" xfId="166" applyNumberFormat="1" applyFont="1" applyFill="1" applyBorder="1" applyAlignment="1">
      <alignment horizontal="center"/>
    </xf>
    <xf numFmtId="4" fontId="217" fillId="0" borderId="395" xfId="168" applyNumberFormat="1" applyFont="1" applyFill="1" applyBorder="1" applyAlignment="1"/>
    <xf numFmtId="4" fontId="217" fillId="0" borderId="397" xfId="166" applyNumberFormat="1" applyFont="1" applyFill="1" applyBorder="1" applyAlignment="1"/>
    <xf numFmtId="4" fontId="216" fillId="0" borderId="0" xfId="167" applyNumberFormat="1" applyFont="1" applyFill="1" applyBorder="1"/>
    <xf numFmtId="0" fontId="216" fillId="0" borderId="391" xfId="166" applyFont="1" applyFill="1" applyBorder="1" applyAlignment="1">
      <alignment horizontal="center"/>
    </xf>
    <xf numFmtId="1" fontId="217" fillId="0" borderId="392" xfId="168" applyNumberFormat="1" applyFont="1" applyFill="1" applyBorder="1" applyAlignment="1">
      <alignment horizontal="center"/>
    </xf>
    <xf numFmtId="9" fontId="217" fillId="0" borderId="392" xfId="169" applyFont="1" applyFill="1" applyBorder="1" applyAlignment="1">
      <alignment horizontal="center"/>
    </xf>
    <xf numFmtId="2" fontId="217" fillId="0" borderId="392" xfId="166" applyNumberFormat="1" applyFont="1" applyFill="1" applyBorder="1" applyAlignment="1">
      <alignment horizontal="center"/>
    </xf>
    <xf numFmtId="2" fontId="217" fillId="0" borderId="392" xfId="168" applyNumberFormat="1" applyFont="1" applyFill="1" applyBorder="1" applyAlignment="1">
      <alignment horizontal="center"/>
    </xf>
    <xf numFmtId="2" fontId="217" fillId="0" borderId="392" xfId="168" applyNumberFormat="1" applyFont="1" applyFill="1" applyBorder="1" applyAlignment="1"/>
    <xf numFmtId="2" fontId="217" fillId="0" borderId="394" xfId="166" applyNumberFormat="1" applyFont="1" applyFill="1" applyBorder="1" applyAlignment="1"/>
    <xf numFmtId="0" fontId="220" fillId="0" borderId="398" xfId="166" applyFont="1" applyFill="1" applyBorder="1" applyAlignment="1"/>
    <xf numFmtId="0" fontId="217" fillId="0" borderId="399" xfId="166" applyFont="1" applyFill="1" applyBorder="1" applyAlignment="1">
      <alignment horizontal="center"/>
    </xf>
    <xf numFmtId="9" fontId="217" fillId="0" borderId="399" xfId="166" applyNumberFormat="1" applyFont="1" applyFill="1" applyBorder="1" applyAlignment="1">
      <alignment horizontal="center"/>
    </xf>
    <xf numFmtId="2" fontId="217" fillId="0" borderId="399" xfId="166" applyNumberFormat="1" applyFont="1" applyFill="1" applyBorder="1" applyAlignment="1">
      <alignment horizontal="center"/>
    </xf>
    <xf numFmtId="168" fontId="217" fillId="0" borderId="399" xfId="123" applyNumberFormat="1" applyFont="1" applyFill="1" applyBorder="1" applyAlignment="1">
      <alignment horizontal="center"/>
    </xf>
    <xf numFmtId="2" fontId="218" fillId="0" borderId="76" xfId="166" applyNumberFormat="1" applyFont="1" applyFill="1" applyBorder="1" applyAlignment="1">
      <alignment horizontal="center"/>
    </xf>
    <xf numFmtId="0" fontId="216" fillId="0" borderId="400" xfId="166" applyFont="1" applyFill="1" applyBorder="1" applyAlignment="1">
      <alignment horizontal="center"/>
    </xf>
    <xf numFmtId="4" fontId="217" fillId="0" borderId="77" xfId="166" applyNumberFormat="1" applyFont="1" applyFill="1" applyBorder="1" applyAlignment="1"/>
    <xf numFmtId="0" fontId="216" fillId="0" borderId="401" xfId="166" applyFont="1" applyFill="1" applyBorder="1" applyAlignment="1">
      <alignment horizontal="center"/>
    </xf>
    <xf numFmtId="1" fontId="217" fillId="0" borderId="402" xfId="168" applyNumberFormat="1" applyFont="1" applyFill="1" applyBorder="1" applyAlignment="1">
      <alignment horizontal="center"/>
    </xf>
    <xf numFmtId="9" fontId="217" fillId="0" borderId="402" xfId="169" applyFont="1" applyFill="1" applyBorder="1" applyAlignment="1">
      <alignment horizontal="center"/>
    </xf>
    <xf numFmtId="2" fontId="217" fillId="0" borderId="402" xfId="166" applyNumberFormat="1" applyFont="1" applyFill="1" applyBorder="1" applyAlignment="1">
      <alignment horizontal="center"/>
    </xf>
    <xf numFmtId="4" fontId="217" fillId="0" borderId="402" xfId="168" applyNumberFormat="1" applyFont="1" applyFill="1" applyBorder="1" applyAlignment="1">
      <alignment horizontal="center"/>
    </xf>
    <xf numFmtId="2" fontId="217" fillId="0" borderId="402" xfId="168" applyNumberFormat="1" applyFont="1" applyFill="1" applyBorder="1" applyAlignment="1"/>
    <xf numFmtId="2" fontId="217" fillId="0" borderId="363" xfId="166" applyNumberFormat="1" applyFont="1" applyFill="1" applyBorder="1" applyAlignment="1"/>
    <xf numFmtId="10" fontId="217" fillId="0" borderId="399" xfId="166" applyNumberFormat="1" applyFont="1" applyFill="1" applyBorder="1" applyAlignment="1">
      <alignment horizontal="center"/>
    </xf>
    <xf numFmtId="0" fontId="216" fillId="0" borderId="0" xfId="166" applyFont="1" applyFill="1" applyBorder="1" applyAlignment="1"/>
    <xf numFmtId="4" fontId="217" fillId="0" borderId="0" xfId="166" applyNumberFormat="1" applyFont="1" applyFill="1" applyBorder="1" applyAlignment="1"/>
    <xf numFmtId="0" fontId="211" fillId="0" borderId="403" xfId="166" applyFont="1" applyFill="1" applyBorder="1" applyAlignment="1">
      <alignment horizontal="center"/>
    </xf>
    <xf numFmtId="4" fontId="218" fillId="56" borderId="404" xfId="166" applyNumberFormat="1" applyFont="1" applyFill="1" applyBorder="1" applyAlignment="1">
      <alignment horizontal="center"/>
    </xf>
    <xf numFmtId="0" fontId="218" fillId="56" borderId="405" xfId="166" applyFont="1" applyFill="1" applyBorder="1" applyAlignment="1">
      <alignment horizontal="center"/>
    </xf>
    <xf numFmtId="4" fontId="218" fillId="73" borderId="404" xfId="166" applyNumberFormat="1" applyFont="1" applyFill="1" applyBorder="1" applyAlignment="1">
      <alignment horizontal="right"/>
    </xf>
    <xf numFmtId="4" fontId="218" fillId="73" borderId="406" xfId="166" applyNumberFormat="1" applyFont="1" applyFill="1" applyBorder="1" applyAlignment="1">
      <alignment horizontal="right"/>
    </xf>
    <xf numFmtId="0" fontId="211" fillId="0" borderId="0" xfId="166" applyFont="1" applyFill="1" applyBorder="1" applyAlignment="1">
      <alignment horizontal="center"/>
    </xf>
    <xf numFmtId="0" fontId="218" fillId="0" borderId="0" xfId="166" applyFont="1" applyFill="1" applyBorder="1" applyAlignment="1">
      <alignment horizontal="center"/>
    </xf>
    <xf numFmtId="4" fontId="218" fillId="0" borderId="0" xfId="166" applyNumberFormat="1" applyFont="1" applyFill="1" applyBorder="1" applyAlignment="1">
      <alignment horizontal="right"/>
    </xf>
    <xf numFmtId="168" fontId="218" fillId="0" borderId="0" xfId="123" applyNumberFormat="1" applyFont="1" applyFill="1" applyBorder="1" applyAlignment="1">
      <alignment horizontal="right"/>
    </xf>
    <xf numFmtId="0" fontId="211" fillId="0" borderId="407" xfId="166" applyFont="1" applyFill="1" applyBorder="1" applyAlignment="1">
      <alignment horizontal="center"/>
    </xf>
    <xf numFmtId="168" fontId="218" fillId="56" borderId="379" xfId="123" applyNumberFormat="1" applyFont="1" applyFill="1" applyBorder="1" applyAlignment="1">
      <alignment horizontal="center"/>
    </xf>
    <xf numFmtId="0" fontId="218" fillId="0" borderId="405" xfId="166" applyFont="1" applyFill="1" applyBorder="1" applyAlignment="1">
      <alignment horizontal="center"/>
    </xf>
    <xf numFmtId="4" fontId="218" fillId="0" borderId="404" xfId="166" applyNumberFormat="1" applyFont="1" applyFill="1" applyBorder="1" applyAlignment="1"/>
    <xf numFmtId="4" fontId="218" fillId="0" borderId="406" xfId="166" applyNumberFormat="1" applyFont="1" applyFill="1" applyBorder="1" applyAlignment="1">
      <alignment horizontal="right"/>
    </xf>
    <xf numFmtId="0" fontId="218" fillId="0" borderId="0" xfId="166" applyFont="1" applyFill="1" applyBorder="1" applyAlignment="1"/>
    <xf numFmtId="4" fontId="218" fillId="0" borderId="0" xfId="166" applyNumberFormat="1" applyFont="1" applyFill="1" applyBorder="1" applyAlignment="1"/>
    <xf numFmtId="9" fontId="218" fillId="0" borderId="0" xfId="123" applyFont="1" applyFill="1" applyBorder="1" applyAlignment="1"/>
    <xf numFmtId="4" fontId="218" fillId="0" borderId="408" xfId="166" applyNumberFormat="1" applyFont="1" applyFill="1" applyBorder="1" applyAlignment="1"/>
    <xf numFmtId="4" fontId="218" fillId="0" borderId="408" xfId="166" applyNumberFormat="1" applyFont="1" applyFill="1" applyBorder="1" applyAlignment="1">
      <alignment horizontal="right"/>
    </xf>
    <xf numFmtId="9" fontId="218" fillId="0" borderId="408" xfId="123" applyFont="1" applyFill="1" applyBorder="1" applyAlignment="1"/>
    <xf numFmtId="9" fontId="218" fillId="0" borderId="388" xfId="123" applyFont="1" applyFill="1" applyBorder="1" applyAlignment="1"/>
    <xf numFmtId="4" fontId="218" fillId="0" borderId="388" xfId="166" applyNumberFormat="1" applyFont="1" applyFill="1" applyBorder="1" applyAlignment="1"/>
    <xf numFmtId="0" fontId="211" fillId="0" borderId="409" xfId="166" applyFont="1" applyFill="1" applyBorder="1" applyAlignment="1">
      <alignment horizontal="center"/>
    </xf>
    <xf numFmtId="168" fontId="218" fillId="56" borderId="404" xfId="123" applyNumberFormat="1" applyFont="1" applyFill="1" applyBorder="1" applyAlignment="1">
      <alignment horizontal="center"/>
    </xf>
    <xf numFmtId="0" fontId="218" fillId="0" borderId="404" xfId="166" applyFont="1" applyFill="1" applyBorder="1" applyAlignment="1">
      <alignment horizontal="center"/>
    </xf>
    <xf numFmtId="168" fontId="218" fillId="0" borderId="0" xfId="123" applyNumberFormat="1" applyFont="1" applyFill="1" applyBorder="1" applyAlignment="1"/>
    <xf numFmtId="0" fontId="217" fillId="0" borderId="408" xfId="166" applyFont="1" applyFill="1" applyBorder="1" applyAlignment="1"/>
    <xf numFmtId="0" fontId="218" fillId="0" borderId="408" xfId="166" applyFont="1" applyFill="1" applyBorder="1" applyAlignment="1">
      <alignment horizontal="center"/>
    </xf>
    <xf numFmtId="0" fontId="218" fillId="73" borderId="409" xfId="166" applyFont="1" applyFill="1" applyBorder="1" applyAlignment="1"/>
    <xf numFmtId="0" fontId="217" fillId="73" borderId="404" xfId="166" applyFont="1" applyFill="1" applyBorder="1" applyAlignment="1"/>
    <xf numFmtId="0" fontId="218" fillId="73" borderId="404" xfId="166" applyFont="1" applyFill="1" applyBorder="1" applyAlignment="1">
      <alignment horizontal="center"/>
    </xf>
    <xf numFmtId="4" fontId="218" fillId="73" borderId="404" xfId="166" applyNumberFormat="1" applyFont="1" applyFill="1" applyBorder="1" applyAlignment="1"/>
    <xf numFmtId="4" fontId="218" fillId="73" borderId="406" xfId="166" applyNumberFormat="1" applyFont="1" applyFill="1" applyBorder="1" applyAlignment="1"/>
    <xf numFmtId="0" fontId="217" fillId="0" borderId="0" xfId="170" applyFont="1" applyFill="1" applyBorder="1" applyAlignment="1"/>
    <xf numFmtId="4" fontId="217" fillId="0" borderId="0" xfId="170" applyNumberFormat="1" applyFont="1" applyFill="1" applyBorder="1" applyAlignment="1"/>
    <xf numFmtId="4" fontId="219" fillId="0" borderId="0" xfId="166" applyNumberFormat="1" applyFont="1" applyFill="1" applyBorder="1" applyAlignment="1"/>
    <xf numFmtId="4" fontId="211" fillId="0" borderId="0" xfId="167" applyNumberFormat="1" applyFont="1" applyFill="1" applyBorder="1"/>
    <xf numFmtId="238" fontId="211" fillId="0" borderId="0" xfId="167" applyNumberFormat="1" applyFont="1" applyFill="1" applyBorder="1"/>
    <xf numFmtId="0" fontId="211" fillId="0" borderId="0" xfId="167" applyFont="1" applyFill="1" applyBorder="1"/>
    <xf numFmtId="1" fontId="216" fillId="0" borderId="0" xfId="167" applyNumberFormat="1" applyFont="1" applyFill="1" applyBorder="1"/>
    <xf numFmtId="0" fontId="179" fillId="0" borderId="0" xfId="0" applyFont="1"/>
    <xf numFmtId="0" fontId="180" fillId="0" borderId="0" xfId="0" applyFont="1"/>
    <xf numFmtId="0" fontId="181" fillId="0" borderId="0" xfId="0" applyFont="1"/>
    <xf numFmtId="0" fontId="182" fillId="0" borderId="0" xfId="0" applyFont="1"/>
    <xf numFmtId="0" fontId="179" fillId="35" borderId="0" xfId="0" applyFont="1" applyFill="1" applyAlignment="1">
      <alignment horizontal="left"/>
    </xf>
    <xf numFmtId="1" fontId="181" fillId="0" borderId="0" xfId="0" applyNumberFormat="1" applyFont="1"/>
    <xf numFmtId="0" fontId="183" fillId="0" borderId="0" xfId="0" applyFont="1" applyAlignment="1">
      <alignment horizontal="left"/>
    </xf>
    <xf numFmtId="0" fontId="184" fillId="0" borderId="0" xfId="0" applyFont="1"/>
    <xf numFmtId="0" fontId="185" fillId="0" borderId="1" xfId="0" applyFont="1" applyBorder="1" applyAlignment="1">
      <alignment horizontal="left"/>
    </xf>
    <xf numFmtId="0" fontId="182" fillId="0" borderId="1" xfId="0" applyFont="1" applyBorder="1" applyAlignment="1">
      <alignment wrapText="1"/>
    </xf>
    <xf numFmtId="0" fontId="182" fillId="0" borderId="0" xfId="0" applyFont="1" applyFill="1" applyBorder="1" applyAlignment="1">
      <alignment horizontal="left" wrapText="1"/>
    </xf>
    <xf numFmtId="14" fontId="181" fillId="0" borderId="0" xfId="0" applyNumberFormat="1" applyFont="1" applyAlignment="1">
      <alignment horizontal="left"/>
    </xf>
    <xf numFmtId="0" fontId="135" fillId="0" borderId="0" xfId="200"/>
    <xf numFmtId="0" fontId="182" fillId="0" borderId="0" xfId="0" applyFont="1" applyAlignment="1">
      <alignment horizontal="left" wrapText="1"/>
    </xf>
    <xf numFmtId="0" fontId="179" fillId="0" borderId="0" xfId="0" applyFont="1" applyBorder="1" applyAlignment="1">
      <alignment horizontal="center"/>
    </xf>
    <xf numFmtId="0" fontId="181" fillId="0" borderId="17" xfId="0" applyFont="1" applyBorder="1" applyAlignment="1">
      <alignment horizontal="right"/>
    </xf>
    <xf numFmtId="2" fontId="179" fillId="0" borderId="17" xfId="0" applyNumberFormat="1" applyFont="1" applyBorder="1" applyAlignment="1">
      <alignment horizontal="center"/>
    </xf>
    <xf numFmtId="2" fontId="179" fillId="0" borderId="0" xfId="0" applyNumberFormat="1" applyFont="1" applyBorder="1" applyAlignment="1">
      <alignment horizontal="center"/>
    </xf>
    <xf numFmtId="3" fontId="179" fillId="0" borderId="17" xfId="0" applyNumberFormat="1" applyFont="1" applyBorder="1" applyAlignment="1">
      <alignment horizontal="center"/>
    </xf>
    <xf numFmtId="3" fontId="179" fillId="0" borderId="0" xfId="0" applyNumberFormat="1" applyFont="1" applyBorder="1" applyAlignment="1">
      <alignment horizontal="center"/>
    </xf>
    <xf numFmtId="4" fontId="179" fillId="0" borderId="17" xfId="0" applyNumberFormat="1" applyFont="1" applyBorder="1" applyAlignment="1">
      <alignment horizontal="center"/>
    </xf>
    <xf numFmtId="4" fontId="179" fillId="0" borderId="0" xfId="0" applyNumberFormat="1" applyFont="1" applyBorder="1" applyAlignment="1">
      <alignment horizontal="center"/>
    </xf>
    <xf numFmtId="9" fontId="181" fillId="0" borderId="0" xfId="0" applyNumberFormat="1" applyFont="1"/>
    <xf numFmtId="0" fontId="180" fillId="37" borderId="17" xfId="0" applyFont="1" applyFill="1" applyBorder="1" applyAlignment="1">
      <alignment horizontal="right"/>
    </xf>
    <xf numFmtId="219" fontId="181" fillId="0" borderId="0" xfId="0" applyNumberFormat="1" applyFont="1"/>
    <xf numFmtId="0" fontId="186" fillId="69" borderId="364" xfId="0" applyFont="1" applyFill="1" applyBorder="1" applyAlignment="1">
      <alignment horizontal="right" wrapText="1" readingOrder="1"/>
    </xf>
    <xf numFmtId="0" fontId="181" fillId="37" borderId="365" xfId="0" applyFont="1" applyFill="1" applyBorder="1"/>
    <xf numFmtId="0" fontId="181" fillId="37" borderId="0" xfId="0" applyFont="1" applyFill="1" applyBorder="1"/>
    <xf numFmtId="0" fontId="181" fillId="0" borderId="0" xfId="0" applyFont="1" applyAlignment="1">
      <alignment wrapText="1"/>
    </xf>
    <xf numFmtId="0" fontId="187" fillId="0" borderId="0" xfId="0" applyFont="1"/>
    <xf numFmtId="0" fontId="10" fillId="0" borderId="0" xfId="0" applyFont="1" applyAlignment="1">
      <alignment wrapText="1"/>
    </xf>
    <xf numFmtId="190" fontId="10" fillId="0" borderId="124" xfId="77" applyFont="1" applyBorder="1" applyAlignment="1">
      <alignment horizontal="right" vertical="center"/>
    </xf>
    <xf numFmtId="190" fontId="10" fillId="0" borderId="125" xfId="77" applyFont="1" applyBorder="1" applyAlignment="1">
      <alignment horizontal="right" vertical="center"/>
    </xf>
    <xf numFmtId="0" fontId="98" fillId="54" borderId="147" xfId="0" applyFont="1" applyFill="1" applyBorder="1" applyAlignment="1">
      <alignment horizontal="center" vertical="center"/>
    </xf>
    <xf numFmtId="0" fontId="98" fillId="54" borderId="18" xfId="0" applyFont="1" applyFill="1" applyBorder="1" applyAlignment="1">
      <alignment horizontal="center" vertical="center"/>
    </xf>
    <xf numFmtId="0" fontId="98" fillId="44" borderId="18" xfId="0" applyFont="1" applyFill="1" applyBorder="1" applyAlignment="1">
      <alignment horizontal="center" vertical="center"/>
    </xf>
    <xf numFmtId="0" fontId="98" fillId="60" borderId="18" xfId="0" applyFont="1" applyFill="1" applyBorder="1" applyAlignment="1">
      <alignment horizontal="center" vertical="center"/>
    </xf>
    <xf numFmtId="0" fontId="98" fillId="60" borderId="120" xfId="0" applyFont="1" applyFill="1" applyBorder="1" applyAlignment="1">
      <alignment horizontal="center" vertical="center"/>
    </xf>
    <xf numFmtId="1" fontId="18" fillId="22" borderId="127" xfId="23" applyFont="1" applyFill="1" applyBorder="1">
      <alignment horizontal="center" vertical="center"/>
    </xf>
    <xf numFmtId="1" fontId="18" fillId="22" borderId="142" xfId="23" applyFont="1" applyFill="1" applyBorder="1">
      <alignment horizontal="center" vertical="center"/>
    </xf>
    <xf numFmtId="1" fontId="18" fillId="22" borderId="146" xfId="23" applyFont="1" applyFill="1" applyBorder="1">
      <alignment horizontal="center" vertical="center"/>
    </xf>
    <xf numFmtId="0" fontId="102" fillId="0" borderId="103" xfId="0" applyFont="1" applyBorder="1" applyAlignment="1">
      <alignment horizontal="center" vertical="center" wrapText="1"/>
    </xf>
    <xf numFmtId="0" fontId="102" fillId="0" borderId="32" xfId="0" applyFont="1" applyBorder="1" applyAlignment="1">
      <alignment horizontal="center" vertical="center" wrapText="1"/>
    </xf>
    <xf numFmtId="0" fontId="102" fillId="0" borderId="76" xfId="0" applyFont="1" applyBorder="1" applyAlignment="1">
      <alignment horizontal="center" vertical="center" wrapText="1"/>
    </xf>
    <xf numFmtId="0" fontId="102" fillId="0" borderId="141" xfId="0" applyFont="1" applyBorder="1" applyAlignment="1">
      <alignment horizontal="center" vertical="center" wrapText="1"/>
    </xf>
    <xf numFmtId="0" fontId="102" fillId="0" borderId="40" xfId="0" applyFont="1" applyBorder="1" applyAlignment="1">
      <alignment horizontal="center" vertical="center" wrapText="1"/>
    </xf>
    <xf numFmtId="0" fontId="102" fillId="0" borderId="81" xfId="0" applyFont="1" applyBorder="1" applyAlignment="1">
      <alignment horizontal="center" vertical="center" wrapText="1"/>
    </xf>
    <xf numFmtId="1" fontId="18" fillId="22" borderId="132" xfId="23" applyFont="1" applyFill="1" applyBorder="1">
      <alignment horizontal="center" vertical="center"/>
    </xf>
    <xf numFmtId="190" fontId="119" fillId="0" borderId="79" xfId="0" applyNumberFormat="1" applyFont="1" applyBorder="1" applyAlignment="1">
      <alignment horizontal="center" vertical="center"/>
    </xf>
    <xf numFmtId="190" fontId="119" fillId="0" borderId="124" xfId="0" applyNumberFormat="1" applyFont="1" applyBorder="1" applyAlignment="1">
      <alignment horizontal="center" vertical="center"/>
    </xf>
    <xf numFmtId="190" fontId="119" fillId="0" borderId="125" xfId="0" applyNumberFormat="1" applyFont="1" applyBorder="1" applyAlignment="1">
      <alignment horizontal="center" vertical="center"/>
    </xf>
    <xf numFmtId="1" fontId="121" fillId="0" borderId="79" xfId="0" applyNumberFormat="1" applyFont="1" applyBorder="1" applyAlignment="1">
      <alignment horizontal="center" vertical="center"/>
    </xf>
    <xf numFmtId="1" fontId="121" fillId="0" borderId="123" xfId="0" applyNumberFormat="1" applyFont="1" applyBorder="1" applyAlignment="1">
      <alignment horizontal="center" vertical="center"/>
    </xf>
    <xf numFmtId="220" fontId="18" fillId="22" borderId="142" xfId="77" applyNumberFormat="1" applyFont="1" applyFill="1" applyBorder="1" applyAlignment="1">
      <alignment horizontal="center" vertical="center"/>
    </xf>
    <xf numFmtId="220" fontId="18" fillId="22" borderId="146" xfId="77" applyNumberFormat="1" applyFont="1" applyFill="1" applyBorder="1" applyAlignment="1">
      <alignment horizontal="center" vertical="center"/>
    </xf>
    <xf numFmtId="1" fontId="126" fillId="0" borderId="79" xfId="0" applyNumberFormat="1" applyFont="1" applyBorder="1" applyAlignment="1">
      <alignment horizontal="center" vertical="center"/>
    </xf>
    <xf numFmtId="1" fontId="126" fillId="0" borderId="124" xfId="0" applyNumberFormat="1" applyFont="1" applyBorder="1" applyAlignment="1">
      <alignment horizontal="center" vertical="center"/>
    </xf>
    <xf numFmtId="1" fontId="126" fillId="0" borderId="123" xfId="0" applyNumberFormat="1" applyFont="1" applyBorder="1" applyAlignment="1">
      <alignment horizontal="center" vertical="center"/>
    </xf>
    <xf numFmtId="220" fontId="18" fillId="22" borderId="132" xfId="77" applyNumberFormat="1" applyFont="1" applyFill="1" applyBorder="1" applyAlignment="1">
      <alignment horizontal="center" vertical="center"/>
    </xf>
    <xf numFmtId="220" fontId="18" fillId="22" borderId="73" xfId="77" applyNumberFormat="1" applyFont="1" applyFill="1" applyBorder="1" applyAlignment="1">
      <alignment horizontal="center" vertical="center"/>
    </xf>
    <xf numFmtId="220" fontId="18" fillId="22" borderId="74" xfId="77" applyNumberFormat="1" applyFont="1" applyFill="1" applyBorder="1" applyAlignment="1">
      <alignment horizontal="center" vertical="center"/>
    </xf>
    <xf numFmtId="220" fontId="18" fillId="22" borderId="75" xfId="77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90" fontId="119" fillId="0" borderId="80" xfId="0" applyNumberFormat="1" applyFont="1" applyBorder="1" applyAlignment="1">
      <alignment horizontal="center" vertical="center"/>
    </xf>
    <xf numFmtId="190" fontId="119" fillId="0" borderId="130" xfId="0" applyNumberFormat="1" applyFont="1" applyBorder="1" applyAlignment="1">
      <alignment horizontal="center" vertical="center"/>
    </xf>
    <xf numFmtId="190" fontId="119" fillId="0" borderId="149" xfId="0" applyNumberFormat="1" applyFont="1" applyBorder="1" applyAlignment="1">
      <alignment horizontal="center" vertical="center"/>
    </xf>
    <xf numFmtId="171" fontId="0" fillId="0" borderId="0" xfId="0" applyNumberFormat="1" applyAlignment="1">
      <alignment horizontal="center"/>
    </xf>
    <xf numFmtId="0" fontId="64" fillId="0" borderId="103" xfId="0" applyFont="1" applyBorder="1" applyAlignment="1">
      <alignment horizontal="center" vertical="center"/>
    </xf>
    <xf numFmtId="0" fontId="64" fillId="0" borderId="104" xfId="0" applyFont="1" applyBorder="1" applyAlignment="1">
      <alignment horizontal="center" vertical="center"/>
    </xf>
    <xf numFmtId="0" fontId="64" fillId="0" borderId="141" xfId="0" applyFont="1" applyBorder="1" applyAlignment="1">
      <alignment horizontal="center" vertical="center"/>
    </xf>
    <xf numFmtId="0" fontId="64" fillId="0" borderId="127" xfId="0" applyFont="1" applyBorder="1" applyAlignment="1">
      <alignment horizontal="center" vertical="center"/>
    </xf>
    <xf numFmtId="1" fontId="121" fillId="0" borderId="80" xfId="0" applyNumberFormat="1" applyFont="1" applyBorder="1" applyAlignment="1">
      <alignment horizontal="center" vertical="center"/>
    </xf>
    <xf numFmtId="1" fontId="121" fillId="0" borderId="139" xfId="0" applyNumberFormat="1" applyFont="1" applyBorder="1" applyAlignment="1">
      <alignment horizontal="center" vertical="center"/>
    </xf>
    <xf numFmtId="195" fontId="21" fillId="0" borderId="126" xfId="88" applyFont="1" applyBorder="1" applyAlignment="1">
      <alignment horizontal="center" vertical="center"/>
    </xf>
    <xf numFmtId="195" fontId="21" fillId="0" borderId="124" xfId="88" applyFont="1" applyBorder="1" applyAlignment="1">
      <alignment horizontal="center" vertical="center"/>
    </xf>
    <xf numFmtId="195" fontId="21" fillId="0" borderId="123" xfId="88" applyFont="1" applyBorder="1" applyAlignment="1">
      <alignment horizontal="center" vertical="center"/>
    </xf>
    <xf numFmtId="1" fontId="121" fillId="0" borderId="78" xfId="0" applyNumberFormat="1" applyFont="1" applyBorder="1" applyAlignment="1">
      <alignment horizontal="center" vertical="center"/>
    </xf>
    <xf numFmtId="1" fontId="121" fillId="0" borderId="138" xfId="0" applyNumberFormat="1" applyFont="1" applyBorder="1" applyAlignment="1">
      <alignment horizontal="center" vertical="center"/>
    </xf>
    <xf numFmtId="190" fontId="119" fillId="0" borderId="78" xfId="0" applyNumberFormat="1" applyFont="1" applyBorder="1" applyAlignment="1">
      <alignment horizontal="center" vertical="center"/>
    </xf>
    <xf numFmtId="190" fontId="119" fillId="0" borderId="101" xfId="0" applyNumberFormat="1" applyFont="1" applyBorder="1" applyAlignment="1">
      <alignment horizontal="center" vertical="center"/>
    </xf>
    <xf numFmtId="190" fontId="119" fillId="0" borderId="150" xfId="0" applyNumberFormat="1" applyFont="1" applyBorder="1" applyAlignment="1">
      <alignment horizontal="center" vertical="center"/>
    </xf>
    <xf numFmtId="1" fontId="121" fillId="0" borderId="147" xfId="0" applyNumberFormat="1" applyFont="1" applyBorder="1" applyAlignment="1">
      <alignment horizontal="center" vertical="center"/>
    </xf>
    <xf numFmtId="1" fontId="121" fillId="0" borderId="148" xfId="0" applyNumberFormat="1" applyFont="1" applyBorder="1" applyAlignment="1">
      <alignment horizontal="center" vertical="center"/>
    </xf>
    <xf numFmtId="190" fontId="33" fillId="38" borderId="79" xfId="77" applyFont="1" applyFill="1" applyBorder="1" applyAlignment="1">
      <alignment horizontal="right" vertical="center"/>
    </xf>
    <xf numFmtId="190" fontId="33" fillId="38" borderId="124" xfId="77" applyFont="1" applyFill="1" applyBorder="1" applyAlignment="1">
      <alignment horizontal="right" vertical="center"/>
    </xf>
    <xf numFmtId="190" fontId="33" fillId="38" borderId="123" xfId="77" applyFont="1" applyFill="1" applyBorder="1" applyAlignment="1">
      <alignment horizontal="right" vertical="center"/>
    </xf>
    <xf numFmtId="214" fontId="119" fillId="0" borderId="112" xfId="0" applyNumberFormat="1" applyFont="1" applyBorder="1" applyAlignment="1">
      <alignment horizontal="center" vertical="center"/>
    </xf>
    <xf numFmtId="214" fontId="119" fillId="0" borderId="18" xfId="0" applyNumberFormat="1" applyFont="1" applyBorder="1" applyAlignment="1">
      <alignment horizontal="center" vertical="center"/>
    </xf>
    <xf numFmtId="214" fontId="119" fillId="0" borderId="120" xfId="0" applyNumberFormat="1" applyFont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10" fontId="10" fillId="0" borderId="79" xfId="123" applyNumberFormat="1" applyBorder="1" applyAlignment="1">
      <alignment horizontal="center" vertical="center"/>
    </xf>
    <xf numFmtId="10" fontId="10" fillId="0" borderId="124" xfId="123" applyNumberFormat="1" applyBorder="1" applyAlignment="1">
      <alignment horizontal="center" vertical="center"/>
    </xf>
    <xf numFmtId="10" fontId="10" fillId="0" borderId="123" xfId="123" applyNumberFormat="1" applyBorder="1" applyAlignment="1">
      <alignment horizontal="center" vertical="center"/>
    </xf>
    <xf numFmtId="171" fontId="0" fillId="0" borderId="79" xfId="99" applyFont="1" applyBorder="1" applyAlignment="1">
      <alignment horizontal="center" vertical="center"/>
    </xf>
    <xf numFmtId="171" fontId="0" fillId="0" borderId="124" xfId="99" applyFont="1" applyBorder="1" applyAlignment="1">
      <alignment horizontal="center" vertical="center"/>
    </xf>
    <xf numFmtId="171" fontId="0" fillId="0" borderId="123" xfId="99" applyFont="1" applyBorder="1" applyAlignment="1">
      <alignment horizontal="center" vertical="center"/>
    </xf>
    <xf numFmtId="190" fontId="10" fillId="0" borderId="79" xfId="77" applyFont="1" applyBorder="1" applyAlignment="1">
      <alignment horizontal="right" vertical="center"/>
    </xf>
    <xf numFmtId="190" fontId="10" fillId="0" borderId="123" xfId="77" applyFont="1" applyBorder="1" applyAlignment="1">
      <alignment horizontal="right" vertical="center"/>
    </xf>
    <xf numFmtId="0" fontId="98" fillId="35" borderId="0" xfId="0" applyFont="1" applyFill="1" applyAlignment="1">
      <alignment horizontal="center" vertical="center"/>
    </xf>
    <xf numFmtId="218" fontId="98" fillId="35" borderId="0" xfId="0" applyNumberFormat="1" applyFont="1" applyFill="1" applyAlignment="1">
      <alignment horizontal="center" vertical="center"/>
    </xf>
    <xf numFmtId="10" fontId="0" fillId="0" borderId="79" xfId="123" applyNumberFormat="1" applyFont="1" applyBorder="1" applyAlignment="1">
      <alignment horizontal="center" vertical="center"/>
    </xf>
    <xf numFmtId="10" fontId="0" fillId="0" borderId="124" xfId="123" applyNumberFormat="1" applyFont="1" applyBorder="1" applyAlignment="1">
      <alignment horizontal="center" vertical="center"/>
    </xf>
    <xf numFmtId="10" fontId="0" fillId="0" borderId="123" xfId="123" applyNumberFormat="1" applyFont="1" applyBorder="1" applyAlignment="1">
      <alignment horizontal="center" vertical="center"/>
    </xf>
    <xf numFmtId="219" fontId="35" fillId="35" borderId="0" xfId="46" applyNumberFormat="1" applyFont="1" applyFill="1" applyAlignment="1">
      <alignment horizontal="center" vertical="center"/>
    </xf>
    <xf numFmtId="9" fontId="102" fillId="0" borderId="40" xfId="123" applyFont="1" applyBorder="1" applyAlignment="1">
      <alignment vertical="center"/>
    </xf>
    <xf numFmtId="9" fontId="102" fillId="0" borderId="81" xfId="123" applyFont="1" applyBorder="1" applyAlignment="1">
      <alignment vertical="center"/>
    </xf>
    <xf numFmtId="171" fontId="0" fillId="0" borderId="23" xfId="99" applyFont="1" applyBorder="1" applyAlignment="1">
      <alignment horizontal="right" vertical="center"/>
    </xf>
    <xf numFmtId="171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90" fontId="102" fillId="0" borderId="40" xfId="77" applyFont="1" applyBorder="1" applyAlignment="1">
      <alignment horizontal="center" vertical="center"/>
    </xf>
    <xf numFmtId="9" fontId="102" fillId="0" borderId="32" xfId="123" applyFont="1" applyBorder="1" applyAlignment="1">
      <alignment vertical="center"/>
    </xf>
    <xf numFmtId="9" fontId="102" fillId="0" borderId="76" xfId="123" applyFont="1" applyBorder="1" applyAlignment="1">
      <alignment vertical="center"/>
    </xf>
    <xf numFmtId="3" fontId="102" fillId="0" borderId="32" xfId="109" applyNumberFormat="1" applyFont="1" applyBorder="1" applyAlignment="1">
      <alignment horizontal="center" vertical="center"/>
    </xf>
    <xf numFmtId="171" fontId="0" fillId="0" borderId="79" xfId="99" applyFont="1" applyBorder="1" applyAlignment="1">
      <alignment horizontal="right" vertical="center"/>
    </xf>
    <xf numFmtId="171" fontId="0" fillId="0" borderId="124" xfId="99" applyFont="1" applyBorder="1" applyAlignment="1">
      <alignment horizontal="right" vertical="center"/>
    </xf>
    <xf numFmtId="171" fontId="0" fillId="0" borderId="123" xfId="99" applyFont="1" applyBorder="1" applyAlignment="1">
      <alignment horizontal="right" vertical="center"/>
    </xf>
    <xf numFmtId="168" fontId="0" fillId="0" borderId="0" xfId="123" applyNumberFormat="1" applyFont="1" applyAlignment="1">
      <alignment horizontal="center" vertical="center"/>
    </xf>
    <xf numFmtId="168" fontId="33" fillId="51" borderId="142" xfId="123" applyNumberFormat="1" applyFont="1" applyFill="1" applyBorder="1" applyAlignment="1">
      <alignment horizontal="center" vertical="center"/>
    </xf>
    <xf numFmtId="171" fontId="33" fillId="51" borderId="142" xfId="99" applyFont="1" applyFill="1" applyBorder="1" applyAlignment="1">
      <alignment vertical="center"/>
    </xf>
    <xf numFmtId="10" fontId="33" fillId="53" borderId="79" xfId="123" applyNumberFormat="1" applyFont="1" applyFill="1" applyBorder="1" applyAlignment="1">
      <alignment horizontal="center" vertical="center"/>
    </xf>
    <xf numFmtId="10" fontId="33" fillId="53" borderId="124" xfId="123" applyNumberFormat="1" applyFont="1" applyFill="1" applyBorder="1" applyAlignment="1">
      <alignment horizontal="center" vertical="center"/>
    </xf>
    <xf numFmtId="10" fontId="33" fillId="53" borderId="123" xfId="123" applyNumberFormat="1" applyFont="1" applyFill="1" applyBorder="1" applyAlignment="1">
      <alignment horizontal="center" vertical="center"/>
    </xf>
    <xf numFmtId="171" fontId="33" fillId="53" borderId="226" xfId="99" applyFont="1" applyFill="1" applyBorder="1" applyAlignment="1">
      <alignment horizontal="center" vertical="center"/>
    </xf>
    <xf numFmtId="171" fontId="33" fillId="53" borderId="143" xfId="99" applyFont="1" applyFill="1" applyBorder="1" applyAlignment="1">
      <alignment horizontal="center" vertical="center"/>
    </xf>
    <xf numFmtId="171" fontId="33" fillId="53" borderId="227" xfId="99" applyFont="1" applyFill="1" applyBorder="1" applyAlignment="1">
      <alignment horizontal="center" vertical="center"/>
    </xf>
    <xf numFmtId="190" fontId="33" fillId="53" borderId="111" xfId="77" applyFont="1" applyFill="1" applyBorder="1" applyAlignment="1">
      <alignment horizontal="right" vertical="center"/>
    </xf>
    <xf numFmtId="190" fontId="33" fillId="53" borderId="124" xfId="77" applyFont="1" applyFill="1" applyBorder="1" applyAlignment="1">
      <alignment horizontal="right" vertical="center"/>
    </xf>
    <xf numFmtId="190" fontId="33" fillId="53" borderId="125" xfId="77" applyFont="1" applyFill="1" applyBorder="1" applyAlignment="1">
      <alignment horizontal="right" vertical="center"/>
    </xf>
    <xf numFmtId="0" fontId="33" fillId="49" borderId="42" xfId="0" applyFont="1" applyFill="1" applyBorder="1" applyAlignment="1">
      <alignment horizontal="center" vertical="center"/>
    </xf>
    <xf numFmtId="0" fontId="33" fillId="49" borderId="26" xfId="0" applyFont="1" applyFill="1" applyBorder="1" applyAlignment="1">
      <alignment horizontal="center" vertical="center"/>
    </xf>
    <xf numFmtId="0" fontId="33" fillId="49" borderId="43" xfId="0" applyFont="1" applyFill="1" applyBorder="1" applyAlignment="1">
      <alignment horizontal="center" vertical="center"/>
    </xf>
    <xf numFmtId="0" fontId="33" fillId="49" borderId="24" xfId="0" applyFont="1" applyFill="1" applyBorder="1" applyAlignment="1">
      <alignment horizontal="center" vertical="center"/>
    </xf>
    <xf numFmtId="0" fontId="33" fillId="37" borderId="103" xfId="0" applyFont="1" applyFill="1" applyBorder="1" applyAlignment="1">
      <alignment horizontal="center" vertical="center"/>
    </xf>
    <xf numFmtId="0" fontId="33" fillId="37" borderId="32" xfId="0" applyFont="1" applyFill="1" applyBorder="1" applyAlignment="1">
      <alignment horizontal="center" vertical="center"/>
    </xf>
    <xf numFmtId="0" fontId="33" fillId="37" borderId="76" xfId="0" applyFont="1" applyFill="1" applyBorder="1" applyAlignment="1">
      <alignment horizontal="center" vertical="center"/>
    </xf>
    <xf numFmtId="0" fontId="33" fillId="37" borderId="141" xfId="0" applyFont="1" applyFill="1" applyBorder="1" applyAlignment="1">
      <alignment horizontal="center" vertical="center"/>
    </xf>
    <xf numFmtId="0" fontId="33" fillId="37" borderId="40" xfId="0" applyFont="1" applyFill="1" applyBorder="1" applyAlignment="1">
      <alignment horizontal="center" vertical="center"/>
    </xf>
    <xf numFmtId="0" fontId="33" fillId="37" borderId="81" xfId="0" applyFont="1" applyFill="1" applyBorder="1" applyAlignment="1">
      <alignment horizontal="center" vertical="center"/>
    </xf>
    <xf numFmtId="195" fontId="21" fillId="0" borderId="116" xfId="88" applyFont="1" applyBorder="1" applyAlignment="1">
      <alignment horizontal="center" vertical="center"/>
    </xf>
    <xf numFmtId="195" fontId="21" fillId="0" borderId="101" xfId="88" applyFont="1" applyBorder="1" applyAlignment="1">
      <alignment horizontal="center" vertical="center"/>
    </xf>
    <xf numFmtId="195" fontId="21" fillId="0" borderId="138" xfId="88" applyFont="1" applyBorder="1" applyAlignment="1">
      <alignment horizontal="center" vertical="center"/>
    </xf>
    <xf numFmtId="190" fontId="0" fillId="0" borderId="79" xfId="77" applyFont="1" applyBorder="1" applyAlignment="1">
      <alignment vertical="center"/>
    </xf>
    <xf numFmtId="190" fontId="0" fillId="0" borderId="124" xfId="77" applyFont="1" applyBorder="1" applyAlignment="1">
      <alignment vertical="center"/>
    </xf>
    <xf numFmtId="190" fontId="0" fillId="0" borderId="125" xfId="77" applyFont="1" applyBorder="1" applyAlignment="1">
      <alignment vertical="center"/>
    </xf>
    <xf numFmtId="190" fontId="0" fillId="0" borderId="79" xfId="77" applyFont="1" applyBorder="1" applyAlignment="1">
      <alignment horizontal="right" vertical="center"/>
    </xf>
    <xf numFmtId="190" fontId="0" fillId="0" borderId="124" xfId="77" applyFont="1" applyBorder="1" applyAlignment="1">
      <alignment horizontal="right" vertical="center"/>
    </xf>
    <xf numFmtId="190" fontId="0" fillId="0" borderId="123" xfId="77" applyFont="1" applyBorder="1" applyAlignment="1">
      <alignment horizontal="right" vertical="center"/>
    </xf>
    <xf numFmtId="0" fontId="33" fillId="51" borderId="103" xfId="0" applyFont="1" applyFill="1" applyBorder="1" applyAlignment="1">
      <alignment horizontal="center" vertical="center"/>
    </xf>
    <xf numFmtId="0" fontId="33" fillId="51" borderId="32" xfId="0" applyFont="1" applyFill="1" applyBorder="1" applyAlignment="1">
      <alignment horizontal="center" vertical="center"/>
    </xf>
    <xf numFmtId="0" fontId="33" fillId="51" borderId="104" xfId="0" applyFont="1" applyFill="1" applyBorder="1" applyAlignment="1">
      <alignment horizontal="center" vertical="center"/>
    </xf>
    <xf numFmtId="0" fontId="33" fillId="51" borderId="141" xfId="0" applyFont="1" applyFill="1" applyBorder="1" applyAlignment="1">
      <alignment horizontal="center" vertical="center"/>
    </xf>
    <xf numFmtId="0" fontId="33" fillId="51" borderId="40" xfId="0" applyFont="1" applyFill="1" applyBorder="1" applyAlignment="1">
      <alignment horizontal="center" vertical="center"/>
    </xf>
    <xf numFmtId="0" fontId="33" fillId="51" borderId="127" xfId="0" applyFont="1" applyFill="1" applyBorder="1" applyAlignment="1">
      <alignment horizontal="center" vertical="center"/>
    </xf>
    <xf numFmtId="195" fontId="21" fillId="0" borderId="122" xfId="88" applyFont="1" applyBorder="1" applyAlignment="1">
      <alignment horizontal="center" vertical="center"/>
    </xf>
    <xf numFmtId="195" fontId="21" fillId="0" borderId="130" xfId="88" applyFont="1" applyBorder="1" applyAlignment="1">
      <alignment horizontal="center" vertical="center"/>
    </xf>
    <xf numFmtId="195" fontId="21" fillId="0" borderId="139" xfId="88" applyFont="1" applyBorder="1" applyAlignment="1">
      <alignment horizontal="center" vertical="center"/>
    </xf>
    <xf numFmtId="1" fontId="18" fillId="22" borderId="147" xfId="23" applyFont="1" applyFill="1" applyBorder="1">
      <alignment horizontal="center" vertical="center"/>
    </xf>
    <xf numFmtId="1" fontId="18" fillId="22" borderId="18" xfId="23" applyFont="1" applyFill="1" applyBorder="1">
      <alignment horizontal="center" vertical="center"/>
    </xf>
    <xf numFmtId="1" fontId="18" fillId="22" borderId="120" xfId="23" applyFont="1" applyFill="1" applyBorder="1">
      <alignment horizontal="center" vertical="center"/>
    </xf>
    <xf numFmtId="218" fontId="33" fillId="35" borderId="0" xfId="0" applyNumberFormat="1" applyFont="1" applyFill="1" applyAlignment="1">
      <alignment horizontal="center" vertical="center"/>
    </xf>
    <xf numFmtId="220" fontId="18" fillId="22" borderId="147" xfId="77" applyNumberFormat="1" applyFont="1" applyFill="1" applyBorder="1" applyAlignment="1">
      <alignment horizontal="center" vertical="center"/>
    </xf>
    <xf numFmtId="220" fontId="18" fillId="22" borderId="18" xfId="77" applyNumberFormat="1" applyFont="1" applyFill="1" applyBorder="1" applyAlignment="1">
      <alignment horizontal="center" vertical="center"/>
    </xf>
    <xf numFmtId="220" fontId="18" fillId="22" borderId="120" xfId="77" applyNumberFormat="1" applyFont="1" applyFill="1" applyBorder="1" applyAlignment="1">
      <alignment horizontal="center" vertical="center"/>
    </xf>
    <xf numFmtId="190" fontId="33" fillId="52" borderId="79" xfId="77" applyFont="1" applyFill="1" applyBorder="1" applyAlignment="1">
      <alignment horizontal="right" vertical="center"/>
    </xf>
    <xf numFmtId="190" fontId="33" fillId="52" borderId="124" xfId="77" applyFont="1" applyFill="1" applyBorder="1" applyAlignment="1">
      <alignment horizontal="right" vertical="center"/>
    </xf>
    <xf numFmtId="190" fontId="33" fillId="52" borderId="125" xfId="77" applyFont="1" applyFill="1" applyBorder="1" applyAlignment="1">
      <alignment horizontal="right" vertical="center"/>
    </xf>
    <xf numFmtId="171" fontId="33" fillId="52" borderId="79" xfId="99" applyFont="1" applyFill="1" applyBorder="1" applyAlignment="1">
      <alignment horizontal="center" vertical="center"/>
    </xf>
    <xf numFmtId="171" fontId="33" fillId="52" borderId="124" xfId="99" applyFont="1" applyFill="1" applyBorder="1" applyAlignment="1">
      <alignment horizontal="center" vertical="center"/>
    </xf>
    <xf numFmtId="171" fontId="33" fillId="52" borderId="123" xfId="99" applyFont="1" applyFill="1" applyBorder="1" applyAlignment="1">
      <alignment horizontal="center" vertical="center"/>
    </xf>
    <xf numFmtId="10" fontId="33" fillId="52" borderId="79" xfId="123" applyNumberFormat="1" applyFont="1" applyFill="1" applyBorder="1" applyAlignment="1">
      <alignment horizontal="center" vertical="center"/>
    </xf>
    <xf numFmtId="10" fontId="33" fillId="52" borderId="124" xfId="123" applyNumberFormat="1" applyFont="1" applyFill="1" applyBorder="1" applyAlignment="1">
      <alignment horizontal="center" vertical="center"/>
    </xf>
    <xf numFmtId="10" fontId="33" fillId="52" borderId="123" xfId="123" applyNumberFormat="1" applyFont="1" applyFill="1" applyBorder="1" applyAlignment="1">
      <alignment horizontal="center" vertical="center"/>
    </xf>
    <xf numFmtId="171" fontId="33" fillId="38" borderId="79" xfId="0" applyNumberFormat="1" applyFont="1" applyFill="1" applyBorder="1" applyAlignment="1">
      <alignment horizontal="center" vertical="center"/>
    </xf>
    <xf numFmtId="0" fontId="33" fillId="38" borderId="124" xfId="0" applyFont="1" applyFill="1" applyBorder="1" applyAlignment="1">
      <alignment horizontal="center" vertical="center"/>
    </xf>
    <xf numFmtId="0" fontId="33" fillId="38" borderId="123" xfId="0" applyFont="1" applyFill="1" applyBorder="1" applyAlignment="1">
      <alignment horizontal="center" vertical="center"/>
    </xf>
    <xf numFmtId="190" fontId="33" fillId="38" borderId="125" xfId="77" applyFont="1" applyFill="1" applyBorder="1" applyAlignment="1">
      <alignment horizontal="right" vertical="center"/>
    </xf>
    <xf numFmtId="10" fontId="33" fillId="38" borderId="79" xfId="123" applyNumberFormat="1" applyFont="1" applyFill="1" applyBorder="1" applyAlignment="1">
      <alignment horizontal="center" vertical="center"/>
    </xf>
    <xf numFmtId="10" fontId="33" fillId="38" borderId="124" xfId="123" applyNumberFormat="1" applyFont="1" applyFill="1" applyBorder="1" applyAlignment="1">
      <alignment horizontal="center" vertical="center"/>
    </xf>
    <xf numFmtId="10" fontId="33" fillId="38" borderId="123" xfId="123" applyNumberFormat="1" applyFont="1" applyFill="1" applyBorder="1" applyAlignment="1">
      <alignment horizontal="center" vertical="center"/>
    </xf>
    <xf numFmtId="190" fontId="125" fillId="0" borderId="79" xfId="77" applyFont="1" applyBorder="1" applyAlignment="1">
      <alignment horizontal="center" vertical="center"/>
    </xf>
    <xf numFmtId="190" fontId="125" fillId="0" borderId="124" xfId="77" applyFont="1" applyBorder="1" applyAlignment="1">
      <alignment horizontal="center" vertical="center"/>
    </xf>
    <xf numFmtId="190" fontId="125" fillId="0" borderId="125" xfId="77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0" fontId="0" fillId="0" borderId="123" xfId="0" applyBorder="1" applyAlignment="1">
      <alignment horizontal="center" vertical="center"/>
    </xf>
    <xf numFmtId="0" fontId="145" fillId="39" borderId="351" xfId="0" applyFont="1" applyFill="1" applyBorder="1" applyAlignment="1">
      <alignment horizontal="center" vertical="center"/>
    </xf>
    <xf numFmtId="0" fontId="10" fillId="0" borderId="79" xfId="0" applyFont="1" applyBorder="1" applyAlignment="1" applyProtection="1">
      <alignment horizontal="center" vertical="center"/>
      <protection hidden="1"/>
    </xf>
    <xf numFmtId="0" fontId="10" fillId="0" borderId="123" xfId="0" applyFont="1" applyBorder="1" applyAlignment="1" applyProtection="1">
      <alignment horizontal="center" vertical="center"/>
      <protection hidden="1"/>
    </xf>
    <xf numFmtId="190" fontId="18" fillId="22" borderId="178" xfId="77" applyFont="1" applyFill="1" applyBorder="1" applyAlignment="1">
      <alignment horizontal="center" vertical="center"/>
    </xf>
    <xf numFmtId="190" fontId="18" fillId="22" borderId="143" xfId="77" applyFont="1" applyFill="1" applyBorder="1" applyAlignment="1">
      <alignment horizontal="center" vertical="center"/>
    </xf>
    <xf numFmtId="190" fontId="18" fillId="22" borderId="179" xfId="77" applyFont="1" applyFill="1" applyBorder="1" applyAlignment="1">
      <alignment horizontal="center" vertical="center"/>
    </xf>
    <xf numFmtId="0" fontId="39" fillId="22" borderId="79" xfId="0" applyFont="1" applyFill="1" applyBorder="1" applyAlignment="1" applyProtection="1">
      <alignment horizontal="center" vertical="center"/>
      <protection hidden="1"/>
    </xf>
    <xf numFmtId="0" fontId="39" fillId="22" borderId="123" xfId="0" applyFont="1" applyFill="1" applyBorder="1" applyAlignment="1" applyProtection="1">
      <alignment horizontal="center" vertical="center"/>
      <protection hidden="1"/>
    </xf>
    <xf numFmtId="190" fontId="18" fillId="35" borderId="0" xfId="77" applyFont="1" applyFill="1" applyAlignment="1">
      <alignment horizontal="center" vertical="center"/>
    </xf>
    <xf numFmtId="0" fontId="10" fillId="0" borderId="78" xfId="0" applyFont="1" applyBorder="1" applyAlignment="1" applyProtection="1">
      <alignment horizontal="center" vertical="center"/>
      <protection hidden="1"/>
    </xf>
    <xf numFmtId="0" fontId="10" fillId="0" borderId="138" xfId="0" applyFont="1" applyBorder="1" applyAlignment="1" applyProtection="1">
      <alignment horizontal="center" vertical="center"/>
      <protection hidden="1"/>
    </xf>
    <xf numFmtId="171" fontId="31" fillId="22" borderId="80" xfId="99" applyFont="1" applyFill="1" applyBorder="1" applyAlignment="1" applyProtection="1">
      <alignment horizontal="center" vertical="center"/>
      <protection hidden="1"/>
    </xf>
    <xf numFmtId="171" fontId="31" fillId="22" borderId="130" xfId="99" applyFont="1" applyFill="1" applyBorder="1" applyAlignment="1" applyProtection="1">
      <alignment horizontal="center" vertical="center"/>
      <protection hidden="1"/>
    </xf>
    <xf numFmtId="171" fontId="31" fillId="22" borderId="139" xfId="99" applyFont="1" applyFill="1" applyBorder="1" applyAlignment="1" applyProtection="1">
      <alignment horizontal="center" vertical="center"/>
      <protection hidden="1"/>
    </xf>
    <xf numFmtId="0" fontId="10" fillId="0" borderId="80" xfId="0" applyFont="1" applyBorder="1" applyAlignment="1" applyProtection="1">
      <alignment horizontal="center" vertical="center"/>
      <protection hidden="1"/>
    </xf>
    <xf numFmtId="0" fontId="10" fillId="0" borderId="139" xfId="0" applyFont="1" applyBorder="1" applyAlignment="1" applyProtection="1">
      <alignment horizontal="center" vertical="center"/>
      <protection hidden="1"/>
    </xf>
    <xf numFmtId="171" fontId="13" fillId="29" borderId="78" xfId="99" applyFont="1" applyFill="1" applyBorder="1" applyAlignment="1" applyProtection="1">
      <alignment horizontal="center" vertical="center"/>
      <protection hidden="1"/>
    </xf>
    <xf numFmtId="171" fontId="13" fillId="29" borderId="101" xfId="99" applyFont="1" applyFill="1" applyBorder="1" applyAlignment="1" applyProtection="1">
      <alignment horizontal="center" vertical="center"/>
      <protection hidden="1"/>
    </xf>
    <xf numFmtId="171" fontId="13" fillId="29" borderId="138" xfId="99" applyFont="1" applyFill="1" applyBorder="1" applyAlignment="1" applyProtection="1">
      <alignment horizontal="center" vertical="center"/>
      <protection hidden="1"/>
    </xf>
    <xf numFmtId="171" fontId="11" fillId="0" borderId="79" xfId="99" applyFont="1" applyBorder="1" applyAlignment="1" applyProtection="1">
      <alignment horizontal="center" vertical="center"/>
      <protection hidden="1"/>
    </xf>
    <xf numFmtId="171" fontId="11" fillId="0" borderId="124" xfId="99" applyFont="1" applyBorder="1" applyAlignment="1" applyProtection="1">
      <alignment horizontal="center" vertical="center"/>
      <protection hidden="1"/>
    </xf>
    <xf numFmtId="171" fontId="11" fillId="0" borderId="123" xfId="99" applyFont="1" applyBorder="1" applyAlignment="1" applyProtection="1">
      <alignment horizontal="center" vertical="center"/>
      <protection hidden="1"/>
    </xf>
    <xf numFmtId="0" fontId="33" fillId="0" borderId="32" xfId="0" applyFont="1" applyBorder="1" applyAlignment="1" applyProtection="1">
      <alignment horizontal="center" vertical="center"/>
      <protection hidden="1"/>
    </xf>
    <xf numFmtId="0" fontId="33" fillId="0" borderId="76" xfId="0" applyFont="1" applyBorder="1" applyAlignment="1" applyProtection="1">
      <alignment horizontal="center" vertical="center"/>
      <protection hidden="1"/>
    </xf>
    <xf numFmtId="0" fontId="33" fillId="0" borderId="0" xfId="0" applyFont="1" applyAlignment="1">
      <alignment horizontal="center"/>
    </xf>
    <xf numFmtId="1" fontId="18" fillId="22" borderId="171" xfId="23" applyFont="1" applyFill="1" applyBorder="1">
      <alignment horizontal="center" vertical="center"/>
    </xf>
    <xf numFmtId="1" fontId="18" fillId="22" borderId="124" xfId="23" applyFont="1" applyFill="1" applyBorder="1">
      <alignment horizontal="center" vertical="center"/>
    </xf>
    <xf numFmtId="1" fontId="18" fillId="22" borderId="172" xfId="23" applyFont="1" applyFill="1" applyBorder="1">
      <alignment horizontal="center" vertical="center"/>
    </xf>
    <xf numFmtId="2" fontId="13" fillId="51" borderId="33" xfId="0" applyNumberFormat="1" applyFont="1" applyFill="1" applyBorder="1" applyAlignment="1" applyProtection="1">
      <alignment horizontal="center" vertical="center"/>
      <protection hidden="1"/>
    </xf>
    <xf numFmtId="2" fontId="13" fillId="51" borderId="34" xfId="0" applyNumberFormat="1" applyFont="1" applyFill="1" applyBorder="1" applyAlignment="1" applyProtection="1">
      <alignment horizontal="center" vertical="center"/>
      <protection hidden="1"/>
    </xf>
    <xf numFmtId="2" fontId="13" fillId="51" borderId="115" xfId="0" applyNumberFormat="1" applyFont="1" applyFill="1" applyBorder="1" applyAlignment="1" applyProtection="1">
      <alignment horizontal="center" vertical="center"/>
      <protection hidden="1"/>
    </xf>
    <xf numFmtId="2" fontId="12" fillId="37" borderId="33" xfId="0" applyNumberFormat="1" applyFont="1" applyFill="1" applyBorder="1" applyAlignment="1" applyProtection="1">
      <alignment horizontal="center" vertical="center"/>
      <protection hidden="1"/>
    </xf>
    <xf numFmtId="2" fontId="12" fillId="37" borderId="115" xfId="0" applyNumberFormat="1" applyFont="1" applyFill="1" applyBorder="1" applyAlignment="1" applyProtection="1">
      <alignment horizontal="center" vertical="center"/>
      <protection hidden="1"/>
    </xf>
    <xf numFmtId="0" fontId="12" fillId="0" borderId="33" xfId="0" applyFont="1" applyBorder="1" applyAlignment="1" applyProtection="1">
      <alignment horizontal="center" vertical="center"/>
      <protection hidden="1"/>
    </xf>
    <xf numFmtId="0" fontId="12" fillId="0" borderId="34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12" fillId="22" borderId="33" xfId="0" applyFont="1" applyFill="1" applyBorder="1" applyAlignment="1" applyProtection="1">
      <alignment horizontal="center" vertical="center"/>
      <protection hidden="1"/>
    </xf>
    <xf numFmtId="0" fontId="12" fillId="22" borderId="34" xfId="0" applyFont="1" applyFill="1" applyBorder="1" applyAlignment="1" applyProtection="1">
      <alignment horizontal="center" vertical="center"/>
      <protection hidden="1"/>
    </xf>
    <xf numFmtId="1" fontId="18" fillId="22" borderId="306" xfId="23" applyFont="1" applyFill="1" applyBorder="1">
      <alignment horizontal="center" vertical="center"/>
    </xf>
    <xf numFmtId="1" fontId="18" fillId="22" borderId="307" xfId="23" applyFont="1" applyFill="1" applyBorder="1">
      <alignment horizontal="center" vertical="center"/>
    </xf>
    <xf numFmtId="1" fontId="18" fillId="22" borderId="315" xfId="23" applyFont="1" applyFill="1" applyBorder="1">
      <alignment horizontal="center" vertical="center"/>
    </xf>
    <xf numFmtId="1" fontId="18" fillId="22" borderId="310" xfId="23" applyFont="1" applyFill="1" applyBorder="1">
      <alignment horizontal="center" vertical="center"/>
    </xf>
    <xf numFmtId="190" fontId="18" fillId="22" borderId="328" xfId="77" applyFont="1" applyFill="1" applyBorder="1" applyAlignment="1">
      <alignment horizontal="center" vertical="center"/>
    </xf>
    <xf numFmtId="190" fontId="18" fillId="22" borderId="325" xfId="77" applyFont="1" applyFill="1" applyBorder="1" applyAlignment="1">
      <alignment horizontal="center" vertical="center"/>
    </xf>
    <xf numFmtId="190" fontId="18" fillId="22" borderId="329" xfId="77" applyFont="1" applyFill="1" applyBorder="1" applyAlignment="1">
      <alignment horizontal="center" vertical="center"/>
    </xf>
    <xf numFmtId="190" fontId="18" fillId="22" borderId="330" xfId="77" applyFont="1" applyFill="1" applyBorder="1" applyAlignment="1">
      <alignment horizontal="center" vertical="center"/>
    </xf>
    <xf numFmtId="190" fontId="18" fillId="22" borderId="313" xfId="77" applyFont="1" applyFill="1" applyBorder="1" applyAlignment="1">
      <alignment horizontal="center" vertical="center"/>
    </xf>
    <xf numFmtId="190" fontId="18" fillId="22" borderId="327" xfId="77" applyFont="1" applyFill="1" applyBorder="1" applyAlignment="1">
      <alignment horizontal="center" vertical="center"/>
    </xf>
    <xf numFmtId="0" fontId="33" fillId="0" borderId="0" xfId="0" applyFont="1" applyAlignment="1">
      <alignment horizontal="right"/>
    </xf>
    <xf numFmtId="2" fontId="12" fillId="44" borderId="33" xfId="0" applyNumberFormat="1" applyFont="1" applyFill="1" applyBorder="1" applyAlignment="1" applyProtection="1">
      <alignment horizontal="center" vertical="center"/>
      <protection hidden="1"/>
    </xf>
    <xf numFmtId="2" fontId="12" fillId="44" borderId="34" xfId="0" applyNumberFormat="1" applyFont="1" applyFill="1" applyBorder="1" applyAlignment="1" applyProtection="1">
      <alignment horizontal="center" vertical="center"/>
      <protection hidden="1"/>
    </xf>
    <xf numFmtId="2" fontId="12" fillId="44" borderId="115" xfId="0" applyNumberFormat="1" applyFont="1" applyFill="1" applyBorder="1" applyAlignment="1" applyProtection="1">
      <alignment horizontal="center" vertical="center"/>
      <protection hidden="1"/>
    </xf>
    <xf numFmtId="0" fontId="23" fillId="22" borderId="33" xfId="0" applyFont="1" applyFill="1" applyBorder="1" applyAlignment="1" applyProtection="1">
      <alignment horizontal="center" vertical="center" wrapText="1"/>
      <protection hidden="1"/>
    </xf>
    <xf numFmtId="0" fontId="23" fillId="22" borderId="34" xfId="0" applyFont="1" applyFill="1" applyBorder="1" applyAlignment="1" applyProtection="1">
      <alignment horizontal="center" vertical="center" wrapText="1"/>
      <protection hidden="1"/>
    </xf>
    <xf numFmtId="1" fontId="18" fillId="22" borderId="99" xfId="23" applyFont="1" applyFill="1" applyBorder="1">
      <alignment horizontal="center" vertical="center"/>
    </xf>
    <xf numFmtId="1" fontId="18" fillId="22" borderId="160" xfId="23" applyFont="1" applyFill="1" applyBorder="1">
      <alignment horizontal="center" vertical="center"/>
    </xf>
    <xf numFmtId="1" fontId="18" fillId="22" borderId="161" xfId="23" applyFont="1" applyFill="1" applyBorder="1">
      <alignment horizontal="center" vertical="center"/>
    </xf>
    <xf numFmtId="169" fontId="12" fillId="0" borderId="116" xfId="0" applyNumberFormat="1" applyFont="1" applyBorder="1" applyAlignment="1" applyProtection="1">
      <alignment horizontal="center" vertical="center"/>
      <protection hidden="1"/>
    </xf>
    <xf numFmtId="169" fontId="12" fillId="0" borderId="150" xfId="0" applyNumberFormat="1" applyFont="1" applyBorder="1" applyAlignment="1" applyProtection="1">
      <alignment horizontal="center" vertical="center"/>
      <protection hidden="1"/>
    </xf>
    <xf numFmtId="169" fontId="12" fillId="0" borderId="101" xfId="0" applyNumberFormat="1" applyFont="1" applyBorder="1" applyAlignment="1" applyProtection="1">
      <alignment horizontal="center" vertical="center"/>
      <protection hidden="1"/>
    </xf>
    <xf numFmtId="169" fontId="12" fillId="0" borderId="55" xfId="0" applyNumberFormat="1" applyFont="1" applyBorder="1" applyAlignment="1" applyProtection="1">
      <alignment horizontal="center" vertical="center"/>
      <protection hidden="1"/>
    </xf>
    <xf numFmtId="169" fontId="12" fillId="0" borderId="32" xfId="0" applyNumberFormat="1" applyFont="1" applyBorder="1" applyAlignment="1" applyProtection="1">
      <alignment horizontal="center" vertical="center"/>
      <protection hidden="1"/>
    </xf>
    <xf numFmtId="169" fontId="12" fillId="0" borderId="76" xfId="0" applyNumberFormat="1" applyFont="1" applyBorder="1" applyAlignment="1" applyProtection="1">
      <alignment horizontal="center" vertical="center"/>
      <protection hidden="1"/>
    </xf>
    <xf numFmtId="190" fontId="18" fillId="22" borderId="140" xfId="77" applyFont="1" applyFill="1" applyBorder="1" applyAlignment="1">
      <alignment horizontal="center" vertical="center"/>
    </xf>
    <xf numFmtId="190" fontId="18" fillId="22" borderId="173" xfId="77" applyFont="1" applyFill="1" applyBorder="1" applyAlignment="1">
      <alignment horizontal="center" vertical="center"/>
    </xf>
    <xf numFmtId="190" fontId="18" fillId="22" borderId="174" xfId="77" applyFont="1" applyFill="1" applyBorder="1" applyAlignment="1">
      <alignment horizontal="center" vertical="center"/>
    </xf>
    <xf numFmtId="10" fontId="35" fillId="0" borderId="151" xfId="123" applyNumberFormat="1" applyFont="1" applyBorder="1" applyAlignment="1" applyProtection="1">
      <alignment horizontal="center" vertical="center"/>
      <protection hidden="1"/>
    </xf>
    <xf numFmtId="10" fontId="35" fillId="0" borderId="57" xfId="123" applyNumberFormat="1" applyFont="1" applyBorder="1" applyAlignment="1" applyProtection="1">
      <alignment horizontal="center" vertical="center"/>
      <protection hidden="1"/>
    </xf>
    <xf numFmtId="171" fontId="69" fillId="22" borderId="63" xfId="99" applyFont="1" applyFill="1" applyBorder="1" applyAlignment="1" applyProtection="1">
      <alignment horizontal="center" vertical="center"/>
      <protection hidden="1"/>
    </xf>
    <xf numFmtId="171" fontId="69" fillId="22" borderId="5" xfId="99" applyFont="1" applyFill="1" applyBorder="1" applyAlignment="1" applyProtection="1">
      <alignment horizontal="center" vertical="center"/>
      <protection hidden="1"/>
    </xf>
    <xf numFmtId="171" fontId="18" fillId="22" borderId="152" xfId="99" applyFont="1" applyFill="1" applyBorder="1" applyAlignment="1" applyProtection="1">
      <alignment horizontal="center" vertical="center"/>
      <protection hidden="1"/>
    </xf>
    <xf numFmtId="171" fontId="18" fillId="22" borderId="159" xfId="99" applyFont="1" applyFill="1" applyBorder="1" applyAlignment="1" applyProtection="1">
      <alignment horizontal="center" vertical="center"/>
      <protection hidden="1"/>
    </xf>
    <xf numFmtId="4" fontId="11" fillId="0" borderId="23" xfId="123" applyNumberFormat="1" applyFont="1" applyBorder="1" applyAlignment="1" applyProtection="1">
      <alignment horizontal="center" vertical="center"/>
      <protection hidden="1"/>
    </xf>
    <xf numFmtId="4" fontId="11" fillId="0" borderId="79" xfId="123" applyNumberFormat="1" applyFont="1" applyBorder="1" applyAlignment="1" applyProtection="1">
      <alignment horizontal="center" vertical="center"/>
      <protection hidden="1"/>
    </xf>
    <xf numFmtId="4" fontId="11" fillId="0" borderId="111" xfId="123" applyNumberFormat="1" applyFont="1" applyBorder="1" applyAlignment="1" applyProtection="1">
      <alignment horizontal="center" vertical="center"/>
      <protection hidden="1"/>
    </xf>
    <xf numFmtId="4" fontId="11" fillId="0" borderId="145" xfId="123" applyNumberFormat="1" applyFont="1" applyBorder="1" applyAlignment="1" applyProtection="1">
      <alignment horizontal="center" vertical="center"/>
      <protection hidden="1"/>
    </xf>
    <xf numFmtId="0" fontId="98" fillId="50" borderId="18" xfId="0" applyFont="1" applyFill="1" applyBorder="1" applyAlignment="1">
      <alignment horizontal="center" vertical="center"/>
    </xf>
    <xf numFmtId="0" fontId="98" fillId="44" borderId="120" xfId="0" applyFont="1" applyFill="1" applyBorder="1" applyAlignment="1">
      <alignment horizontal="center" vertical="center"/>
    </xf>
    <xf numFmtId="0" fontId="66" fillId="30" borderId="0" xfId="120" applyFont="1" applyFill="1" applyAlignment="1">
      <alignment horizontal="center" vertical="center"/>
    </xf>
    <xf numFmtId="2" fontId="12" fillId="52" borderId="33" xfId="0" applyNumberFormat="1" applyFont="1" applyFill="1" applyBorder="1" applyAlignment="1" applyProtection="1">
      <alignment horizontal="center" vertical="center"/>
      <protection hidden="1"/>
    </xf>
    <xf numFmtId="2" fontId="12" fillId="52" borderId="34" xfId="0" applyNumberFormat="1" applyFont="1" applyFill="1" applyBorder="1" applyAlignment="1" applyProtection="1">
      <alignment horizontal="center" vertical="center"/>
      <protection hidden="1"/>
    </xf>
    <xf numFmtId="2" fontId="12" fillId="52" borderId="115" xfId="0" applyNumberFormat="1" applyFont="1" applyFill="1" applyBorder="1" applyAlignment="1" applyProtection="1">
      <alignment horizontal="center" vertical="center"/>
      <protection hidden="1"/>
    </xf>
    <xf numFmtId="1" fontId="18" fillId="22" borderId="133" xfId="23" applyFont="1" applyFill="1" applyBorder="1">
      <alignment horizontal="center" vertical="center"/>
    </xf>
    <xf numFmtId="1" fontId="18" fillId="22" borderId="158" xfId="23" applyFont="1" applyFill="1" applyBorder="1">
      <alignment horizontal="center" vertical="center"/>
    </xf>
    <xf numFmtId="1" fontId="18" fillId="22" borderId="96" xfId="23" applyFont="1" applyFill="1" applyBorder="1">
      <alignment horizontal="center" vertical="center"/>
    </xf>
    <xf numFmtId="2" fontId="12" fillId="51" borderId="33" xfId="0" applyNumberFormat="1" applyFont="1" applyFill="1" applyBorder="1" applyAlignment="1" applyProtection="1">
      <alignment horizontal="center" vertical="center"/>
      <protection hidden="1"/>
    </xf>
    <xf numFmtId="2" fontId="12" fillId="22" borderId="115" xfId="0" applyNumberFormat="1" applyFont="1" applyFill="1" applyBorder="1" applyAlignment="1" applyProtection="1">
      <alignment horizontal="center" vertical="center"/>
      <protection hidden="1"/>
    </xf>
    <xf numFmtId="2" fontId="12" fillId="37" borderId="73" xfId="0" applyNumberFormat="1" applyFont="1" applyFill="1" applyBorder="1" applyAlignment="1" applyProtection="1">
      <alignment horizontal="center" vertical="center"/>
      <protection hidden="1"/>
    </xf>
    <xf numFmtId="2" fontId="12" fillId="37" borderId="75" xfId="0" applyNumberFormat="1" applyFont="1" applyFill="1" applyBorder="1" applyAlignment="1" applyProtection="1">
      <alignment horizontal="center" vertical="center"/>
      <protection hidden="1"/>
    </xf>
    <xf numFmtId="190" fontId="18" fillId="22" borderId="155" xfId="77" applyFont="1" applyFill="1" applyBorder="1" applyAlignment="1">
      <alignment horizontal="center" vertical="center"/>
    </xf>
    <xf numFmtId="190" fontId="18" fillId="22" borderId="156" xfId="77" applyFont="1" applyFill="1" applyBorder="1" applyAlignment="1">
      <alignment horizontal="center" vertical="center"/>
    </xf>
    <xf numFmtId="190" fontId="18" fillId="22" borderId="157" xfId="77" applyFont="1" applyFill="1" applyBorder="1" applyAlignment="1">
      <alignment horizontal="center" vertical="center"/>
    </xf>
    <xf numFmtId="190" fontId="18" fillId="22" borderId="153" xfId="77" applyFont="1" applyFill="1" applyBorder="1" applyAlignment="1">
      <alignment horizontal="center" vertical="center"/>
    </xf>
    <xf numFmtId="190" fontId="18" fillId="22" borderId="154" xfId="77" applyFont="1" applyFill="1" applyBorder="1" applyAlignment="1">
      <alignment horizontal="center" vertical="center"/>
    </xf>
    <xf numFmtId="190" fontId="18" fillId="22" borderId="136" xfId="77" applyFont="1" applyFill="1" applyBorder="1" applyAlignment="1">
      <alignment horizontal="center" vertical="center"/>
    </xf>
    <xf numFmtId="9" fontId="70" fillId="22" borderId="65" xfId="0" applyNumberFormat="1" applyFont="1" applyFill="1" applyBorder="1" applyAlignment="1">
      <alignment horizontal="center" vertical="center"/>
    </xf>
    <xf numFmtId="9" fontId="70" fillId="22" borderId="188" xfId="0" applyNumberFormat="1" applyFont="1" applyFill="1" applyBorder="1" applyAlignment="1">
      <alignment horizontal="center" vertical="center"/>
    </xf>
    <xf numFmtId="10" fontId="11" fillId="0" borderId="111" xfId="123" applyNumberFormat="1" applyFont="1" applyBorder="1" applyAlignment="1" applyProtection="1">
      <alignment horizontal="center" vertical="center"/>
      <protection hidden="1"/>
    </xf>
    <xf numFmtId="10" fontId="11" fillId="0" borderId="110" xfId="123" applyNumberFormat="1" applyFont="1" applyBorder="1" applyAlignment="1" applyProtection="1">
      <alignment horizontal="center" vertical="center"/>
      <protection hidden="1"/>
    </xf>
    <xf numFmtId="10" fontId="35" fillId="0" borderId="67" xfId="123" applyNumberFormat="1" applyFont="1" applyBorder="1" applyAlignment="1" applyProtection="1">
      <alignment horizontal="center" vertical="center"/>
      <protection hidden="1"/>
    </xf>
    <xf numFmtId="10" fontId="11" fillId="0" borderId="23" xfId="123" applyNumberFormat="1" applyFont="1" applyBorder="1" applyAlignment="1" applyProtection="1">
      <alignment horizontal="center" vertical="center"/>
      <protection hidden="1"/>
    </xf>
    <xf numFmtId="10" fontId="11" fillId="0" borderId="65" xfId="123" applyNumberFormat="1" applyFont="1" applyBorder="1" applyAlignment="1" applyProtection="1">
      <alignment horizontal="center" vertical="center"/>
      <protection hidden="1"/>
    </xf>
    <xf numFmtId="0" fontId="12" fillId="51" borderId="32" xfId="0" applyFont="1" applyFill="1" applyBorder="1" applyAlignment="1" applyProtection="1">
      <alignment horizontal="right" vertical="center"/>
      <protection hidden="1"/>
    </xf>
    <xf numFmtId="0" fontId="12" fillId="51" borderId="76" xfId="0" applyFont="1" applyFill="1" applyBorder="1" applyAlignment="1" applyProtection="1">
      <alignment horizontal="right" vertical="center"/>
      <protection hidden="1"/>
    </xf>
    <xf numFmtId="0" fontId="100" fillId="35" borderId="0" xfId="0" applyFont="1" applyFill="1" applyAlignment="1" applyProtection="1">
      <alignment horizontal="center" vertical="center"/>
      <protection hidden="1"/>
    </xf>
    <xf numFmtId="0" fontId="12" fillId="37" borderId="147" xfId="0" applyFont="1" applyFill="1" applyBorder="1" applyAlignment="1" applyProtection="1">
      <alignment horizontal="right" vertical="center"/>
      <protection hidden="1"/>
    </xf>
    <xf numFmtId="0" fontId="12" fillId="37" borderId="120" xfId="0" applyFont="1" applyFill="1" applyBorder="1" applyAlignment="1" applyProtection="1">
      <alignment horizontal="right" vertical="center"/>
      <protection hidden="1"/>
    </xf>
    <xf numFmtId="171" fontId="18" fillId="22" borderId="43" xfId="99" applyFont="1" applyFill="1" applyBorder="1" applyAlignment="1" applyProtection="1">
      <alignment horizontal="center" vertical="center"/>
      <protection hidden="1"/>
    </xf>
    <xf numFmtId="171" fontId="18" fillId="22" borderId="68" xfId="99" applyFont="1" applyFill="1" applyBorder="1" applyAlignment="1" applyProtection="1">
      <alignment horizontal="center" vertical="center"/>
      <protection hidden="1"/>
    </xf>
    <xf numFmtId="171" fontId="69" fillId="22" borderId="66" xfId="99" applyFont="1" applyFill="1" applyBorder="1" applyAlignment="1" applyProtection="1">
      <alignment horizontal="center" vertical="center"/>
      <protection hidden="1"/>
    </xf>
    <xf numFmtId="0" fontId="33" fillId="0" borderId="214" xfId="0" applyFont="1" applyBorder="1" applyAlignment="1">
      <alignment horizontal="center" vertical="center"/>
    </xf>
    <xf numFmtId="0" fontId="33" fillId="0" borderId="186" xfId="0" applyFont="1" applyBorder="1" applyAlignment="1">
      <alignment horizontal="center" vertical="center"/>
    </xf>
    <xf numFmtId="0" fontId="33" fillId="0" borderId="187" xfId="0" applyFont="1" applyBorder="1" applyAlignment="1">
      <alignment horizontal="center" vertical="center"/>
    </xf>
    <xf numFmtId="190" fontId="18" fillId="35" borderId="176" xfId="77" applyFont="1" applyFill="1" applyBorder="1" applyAlignment="1">
      <alignment horizontal="center" vertical="center"/>
    </xf>
    <xf numFmtId="1" fontId="29" fillId="35" borderId="0" xfId="64" applyNumberFormat="1" applyFont="1" applyFill="1" applyAlignment="1">
      <alignment horizontal="center" vertical="center"/>
    </xf>
    <xf numFmtId="2" fontId="12" fillId="51" borderId="34" xfId="0" applyNumberFormat="1" applyFont="1" applyFill="1" applyBorder="1" applyAlignment="1" applyProtection="1">
      <alignment horizontal="center" vertical="center"/>
      <protection hidden="1"/>
    </xf>
    <xf numFmtId="2" fontId="12" fillId="51" borderId="115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1" fontId="18" fillId="22" borderId="299" xfId="23" applyFont="1" applyFill="1" applyBorder="1">
      <alignment horizontal="center" vertical="center"/>
    </xf>
    <xf numFmtId="1" fontId="18" fillId="22" borderId="300" xfId="23" applyFont="1" applyFill="1" applyBorder="1">
      <alignment horizontal="center" vertical="center"/>
    </xf>
    <xf numFmtId="1" fontId="18" fillId="22" borderId="301" xfId="23" applyFont="1" applyFill="1" applyBorder="1">
      <alignment horizontal="center" vertical="center"/>
    </xf>
    <xf numFmtId="2" fontId="12" fillId="22" borderId="33" xfId="0" applyNumberFormat="1" applyFont="1" applyFill="1" applyBorder="1" applyAlignment="1" applyProtection="1">
      <alignment horizontal="center" vertical="center"/>
      <protection hidden="1"/>
    </xf>
    <xf numFmtId="2" fontId="12" fillId="22" borderId="34" xfId="0" applyNumberFormat="1" applyFont="1" applyFill="1" applyBorder="1" applyAlignment="1" applyProtection="1">
      <alignment horizontal="center" vertical="center"/>
      <protection hidden="1"/>
    </xf>
    <xf numFmtId="169" fontId="12" fillId="0" borderId="116" xfId="167" applyNumberFormat="1" applyFont="1" applyBorder="1" applyAlignment="1" applyProtection="1">
      <alignment horizontal="center" vertical="center"/>
      <protection hidden="1"/>
    </xf>
    <xf numFmtId="169" fontId="12" fillId="0" borderId="150" xfId="167" applyNumberFormat="1" applyFont="1" applyBorder="1" applyAlignment="1" applyProtection="1">
      <alignment horizontal="center" vertical="center"/>
      <protection hidden="1"/>
    </xf>
    <xf numFmtId="0" fontId="10" fillId="39" borderId="133" xfId="167" applyFill="1" applyBorder="1" applyAlignment="1">
      <alignment horizontal="center" vertical="center"/>
    </xf>
    <xf numFmtId="0" fontId="10" fillId="39" borderId="158" xfId="167" applyFill="1" applyBorder="1" applyAlignment="1">
      <alignment horizontal="center" vertical="center"/>
    </xf>
    <xf numFmtId="0" fontId="10" fillId="39" borderId="96" xfId="167" applyFill="1" applyBorder="1" applyAlignment="1">
      <alignment horizontal="center" vertical="center"/>
    </xf>
    <xf numFmtId="0" fontId="21" fillId="22" borderId="33" xfId="167" applyFont="1" applyFill="1" applyBorder="1" applyAlignment="1" applyProtection="1">
      <alignment horizontal="center" vertical="center" wrapText="1"/>
      <protection hidden="1"/>
    </xf>
    <xf numFmtId="0" fontId="21" fillId="22" borderId="34" xfId="167" applyFont="1" applyFill="1" applyBorder="1" applyAlignment="1" applyProtection="1">
      <alignment horizontal="center" vertical="center" wrapText="1"/>
      <protection hidden="1"/>
    </xf>
    <xf numFmtId="0" fontId="116" fillId="58" borderId="28" xfId="167" applyFont="1" applyFill="1" applyBorder="1" applyAlignment="1" applyProtection="1">
      <alignment horizontal="center" vertical="center"/>
      <protection hidden="1"/>
    </xf>
    <xf numFmtId="0" fontId="116" fillId="58" borderId="36" xfId="167" applyFont="1" applyFill="1" applyBorder="1" applyAlignment="1" applyProtection="1">
      <alignment horizontal="center" vertical="center"/>
      <protection hidden="1"/>
    </xf>
    <xf numFmtId="1" fontId="10" fillId="22" borderId="133" xfId="23" applyFont="1" applyFill="1" applyBorder="1">
      <alignment horizontal="center" vertical="center"/>
    </xf>
    <xf numFmtId="1" fontId="10" fillId="22" borderId="158" xfId="23" applyFont="1" applyFill="1" applyBorder="1">
      <alignment horizontal="center" vertical="center"/>
    </xf>
    <xf numFmtId="1" fontId="10" fillId="22" borderId="96" xfId="23" applyFont="1" applyFill="1" applyBorder="1">
      <alignment horizontal="center" vertical="center"/>
    </xf>
    <xf numFmtId="190" fontId="10" fillId="22" borderId="155" xfId="138" applyFill="1" applyBorder="1" applyAlignment="1">
      <alignment horizontal="center" vertical="center"/>
    </xf>
    <xf numFmtId="190" fontId="10" fillId="22" borderId="156" xfId="138" applyFill="1" applyBorder="1" applyAlignment="1">
      <alignment horizontal="center" vertical="center"/>
    </xf>
    <xf numFmtId="190" fontId="10" fillId="22" borderId="157" xfId="138" applyFill="1" applyBorder="1" applyAlignment="1">
      <alignment horizontal="center" vertical="center"/>
    </xf>
    <xf numFmtId="190" fontId="10" fillId="22" borderId="197" xfId="138" applyFill="1" applyBorder="1" applyAlignment="1">
      <alignment horizontal="center" vertical="center"/>
    </xf>
    <xf numFmtId="0" fontId="12" fillId="22" borderId="28" xfId="167" applyFont="1" applyFill="1" applyBorder="1" applyAlignment="1" applyProtection="1">
      <alignment horizontal="center" vertical="center"/>
      <protection hidden="1"/>
    </xf>
    <xf numFmtId="0" fontId="12" fillId="22" borderId="36" xfId="167" applyFont="1" applyFill="1" applyBorder="1" applyAlignment="1" applyProtection="1">
      <alignment horizontal="center" vertical="center"/>
      <protection hidden="1"/>
    </xf>
    <xf numFmtId="0" fontId="12" fillId="22" borderId="29" xfId="167" applyFont="1" applyFill="1" applyBorder="1" applyAlignment="1" applyProtection="1">
      <alignment horizontal="center" vertical="center"/>
      <protection hidden="1"/>
    </xf>
    <xf numFmtId="0" fontId="12" fillId="22" borderId="37" xfId="167" applyFont="1" applyFill="1" applyBorder="1" applyAlignment="1" applyProtection="1">
      <alignment horizontal="center" vertical="center"/>
      <protection hidden="1"/>
    </xf>
    <xf numFmtId="0" fontId="12" fillId="22" borderId="30" xfId="167" applyFont="1" applyFill="1" applyBorder="1" applyAlignment="1" applyProtection="1">
      <alignment horizontal="center" vertical="center"/>
      <protection hidden="1"/>
    </xf>
    <xf numFmtId="0" fontId="12" fillId="22" borderId="38" xfId="167" applyFont="1" applyFill="1" applyBorder="1" applyAlignment="1" applyProtection="1">
      <alignment horizontal="center" vertical="center"/>
      <protection hidden="1"/>
    </xf>
    <xf numFmtId="2" fontId="12" fillId="22" borderId="33" xfId="167" applyNumberFormat="1" applyFont="1" applyFill="1" applyBorder="1" applyAlignment="1" applyProtection="1">
      <alignment horizontal="center" vertical="center"/>
      <protection hidden="1"/>
    </xf>
    <xf numFmtId="2" fontId="12" fillId="22" borderId="34" xfId="167" applyNumberFormat="1" applyFont="1" applyFill="1" applyBorder="1" applyAlignment="1" applyProtection="1">
      <alignment horizontal="center" vertical="center"/>
      <protection hidden="1"/>
    </xf>
    <xf numFmtId="2" fontId="12" fillId="22" borderId="115" xfId="167" applyNumberFormat="1" applyFont="1" applyFill="1" applyBorder="1" applyAlignment="1" applyProtection="1">
      <alignment horizontal="center" vertical="center"/>
      <protection hidden="1"/>
    </xf>
    <xf numFmtId="171" fontId="35" fillId="22" borderId="209" xfId="99" applyFont="1" applyFill="1" applyBorder="1" applyAlignment="1" applyProtection="1">
      <alignment horizontal="center" vertical="center"/>
      <protection hidden="1"/>
    </xf>
    <xf numFmtId="171" fontId="35" fillId="22" borderId="210" xfId="99" applyFont="1" applyFill="1" applyBorder="1" applyAlignment="1" applyProtection="1">
      <alignment horizontal="center" vertical="center"/>
      <protection hidden="1"/>
    </xf>
    <xf numFmtId="0" fontId="33" fillId="0" borderId="229" xfId="167" applyFont="1" applyBorder="1" applyAlignment="1">
      <alignment horizontal="center" vertical="center"/>
    </xf>
    <xf numFmtId="0" fontId="33" fillId="0" borderId="230" xfId="167" applyFont="1" applyBorder="1" applyAlignment="1">
      <alignment horizontal="center" vertical="center"/>
    </xf>
    <xf numFmtId="10" fontId="11" fillId="0" borderId="202" xfId="123" applyNumberFormat="1" applyFont="1" applyBorder="1" applyAlignment="1" applyProtection="1">
      <alignment horizontal="center" vertical="center"/>
      <protection hidden="1"/>
    </xf>
    <xf numFmtId="10" fontId="11" fillId="0" borderId="182" xfId="123" applyNumberFormat="1" applyFont="1" applyBorder="1" applyAlignment="1" applyProtection="1">
      <alignment horizontal="center" vertical="center"/>
      <protection hidden="1"/>
    </xf>
    <xf numFmtId="10" fontId="11" fillId="0" borderId="205" xfId="123" applyNumberFormat="1" applyFont="1" applyBorder="1" applyAlignment="1" applyProtection="1">
      <alignment horizontal="center" vertical="center"/>
      <protection hidden="1"/>
    </xf>
    <xf numFmtId="10" fontId="35" fillId="0" borderId="63" xfId="123" applyNumberFormat="1" applyFont="1" applyBorder="1" applyAlignment="1" applyProtection="1">
      <alignment horizontal="center" vertical="center"/>
      <protection hidden="1"/>
    </xf>
    <xf numFmtId="10" fontId="35" fillId="0" borderId="207" xfId="123" applyNumberFormat="1" applyFont="1" applyBorder="1" applyAlignment="1" applyProtection="1">
      <alignment horizontal="center" vertical="center"/>
      <protection hidden="1"/>
    </xf>
    <xf numFmtId="171" fontId="10" fillId="22" borderId="199" xfId="99" applyFill="1" applyBorder="1" applyAlignment="1" applyProtection="1">
      <alignment horizontal="center" vertical="center"/>
      <protection hidden="1"/>
    </xf>
    <xf numFmtId="171" fontId="10" fillId="22" borderId="200" xfId="99" applyFill="1" applyBorder="1" applyAlignment="1" applyProtection="1">
      <alignment horizontal="center" vertical="center"/>
      <protection hidden="1"/>
    </xf>
    <xf numFmtId="169" fontId="12" fillId="0" borderId="101" xfId="167" applyNumberFormat="1" applyFont="1" applyBorder="1" applyAlignment="1" applyProtection="1">
      <alignment horizontal="center" vertical="center"/>
      <protection hidden="1"/>
    </xf>
    <xf numFmtId="169" fontId="12" fillId="0" borderId="55" xfId="167" applyNumberFormat="1" applyFont="1" applyBorder="1" applyAlignment="1" applyProtection="1">
      <alignment horizontal="center" vertical="center"/>
      <protection hidden="1"/>
    </xf>
    <xf numFmtId="169" fontId="12" fillId="0" borderId="32" xfId="167" applyNumberFormat="1" applyFont="1" applyBorder="1" applyAlignment="1" applyProtection="1">
      <alignment horizontal="center" vertical="center"/>
      <protection hidden="1"/>
    </xf>
    <xf numFmtId="169" fontId="12" fillId="0" borderId="76" xfId="167" applyNumberFormat="1" applyFont="1" applyBorder="1" applyAlignment="1" applyProtection="1">
      <alignment horizontal="center" vertical="center"/>
      <protection hidden="1"/>
    </xf>
    <xf numFmtId="49" fontId="158" fillId="35" borderId="0" xfId="258" applyNumberFormat="1" applyFont="1" applyFill="1" applyBorder="1" applyAlignment="1">
      <alignment horizontal="center" vertical="center" wrapText="1"/>
    </xf>
    <xf numFmtId="0" fontId="149" fillId="0" borderId="287" xfId="261" applyFont="1" applyFill="1" applyBorder="1" applyAlignment="1">
      <alignment horizontal="center" vertical="center" wrapText="1"/>
    </xf>
    <xf numFmtId="0" fontId="149" fillId="0" borderId="162" xfId="261" applyFont="1" applyFill="1" applyBorder="1" applyAlignment="1">
      <alignment horizontal="center" vertical="center" wrapText="1"/>
    </xf>
    <xf numFmtId="0" fontId="149" fillId="0" borderId="4" xfId="261" applyFont="1" applyFill="1" applyBorder="1" applyAlignment="1">
      <alignment horizontal="center" vertical="center" wrapText="1"/>
    </xf>
    <xf numFmtId="0" fontId="164" fillId="0" borderId="0" xfId="261" applyFont="1" applyFill="1" applyBorder="1" applyAlignment="1">
      <alignment horizontal="center"/>
    </xf>
    <xf numFmtId="183" fontId="164" fillId="0" borderId="0" xfId="261" applyNumberFormat="1" applyFont="1" applyFill="1" applyBorder="1" applyAlignment="1">
      <alignment horizontal="center" vertical="top"/>
    </xf>
    <xf numFmtId="0" fontId="164" fillId="0" borderId="0" xfId="261" applyFont="1" applyFill="1" applyBorder="1" applyAlignment="1">
      <alignment horizontal="center" vertical="top"/>
    </xf>
    <xf numFmtId="224" fontId="150" fillId="66" borderId="85" xfId="141" applyNumberFormat="1" applyFont="1" applyFill="1" applyBorder="1" applyAlignment="1">
      <alignment horizontal="center" vertical="center" wrapText="1"/>
    </xf>
    <xf numFmtId="224" fontId="150" fillId="66" borderId="4" xfId="141" applyNumberFormat="1" applyFont="1" applyFill="1" applyBorder="1" applyAlignment="1">
      <alignment horizontal="center" vertical="center" wrapText="1"/>
    </xf>
    <xf numFmtId="0" fontId="179" fillId="0" borderId="17" xfId="0" applyFont="1" applyBorder="1" applyAlignment="1">
      <alignment horizontal="center"/>
    </xf>
    <xf numFmtId="0" fontId="191" fillId="0" borderId="371" xfId="267" applyFont="1" applyBorder="1" applyAlignment="1">
      <alignment horizontal="left" wrapText="1"/>
    </xf>
    <xf numFmtId="0" fontId="188" fillId="40" borderId="366" xfId="267" applyFont="1" applyFill="1" applyBorder="1" applyAlignment="1">
      <alignment horizontal="left" vertical="center" wrapText="1"/>
    </xf>
    <xf numFmtId="0" fontId="190" fillId="70" borderId="367" xfId="267" applyFont="1" applyFill="1" applyBorder="1" applyAlignment="1">
      <alignment horizontal="left" vertical="center" wrapText="1"/>
    </xf>
    <xf numFmtId="0" fontId="191" fillId="0" borderId="369" xfId="267" applyFont="1" applyBorder="1" applyAlignment="1">
      <alignment horizontal="left" wrapText="1"/>
    </xf>
    <xf numFmtId="0" fontId="193" fillId="0" borderId="371" xfId="267" applyFont="1" applyBorder="1" applyAlignment="1">
      <alignment horizontal="left" wrapText="1" indent="4"/>
    </xf>
    <xf numFmtId="0" fontId="192" fillId="0" borderId="0" xfId="267" applyFont="1" applyAlignment="1">
      <alignment horizontal="left" wrapText="1"/>
    </xf>
    <xf numFmtId="0" fontId="192" fillId="0" borderId="370" xfId="267" applyFont="1" applyBorder="1" applyAlignment="1">
      <alignment horizontal="left" wrapText="1"/>
    </xf>
    <xf numFmtId="0" fontId="194" fillId="35" borderId="0" xfId="267" applyFont="1" applyFill="1" applyBorder="1" applyAlignment="1">
      <alignment horizontal="left" vertical="center" wrapText="1"/>
    </xf>
    <xf numFmtId="0" fontId="191" fillId="0" borderId="372" xfId="267" applyFont="1" applyBorder="1" applyAlignment="1">
      <alignment horizontal="left" wrapText="1"/>
    </xf>
    <xf numFmtId="0" fontId="195" fillId="0" borderId="371" xfId="267" applyFont="1" applyBorder="1" applyAlignment="1">
      <alignment horizontal="right" wrapText="1"/>
    </xf>
    <xf numFmtId="0" fontId="189" fillId="35" borderId="0" xfId="267" applyFont="1" applyFill="1" applyBorder="1" applyAlignment="1">
      <alignment horizontal="left" wrapText="1"/>
    </xf>
    <xf numFmtId="0" fontId="189" fillId="0" borderId="0" xfId="267" applyFont="1" applyAlignment="1">
      <alignment horizontal="left" wrapText="1"/>
    </xf>
    <xf numFmtId="235" fontId="192" fillId="0" borderId="371" xfId="267" applyNumberFormat="1" applyFont="1" applyBorder="1" applyAlignment="1">
      <alignment horizontal="left" wrapText="1"/>
    </xf>
    <xf numFmtId="0" fontId="189" fillId="0" borderId="370" xfId="267" applyFont="1" applyBorder="1" applyAlignment="1">
      <alignment horizontal="left" wrapText="1"/>
    </xf>
    <xf numFmtId="0" fontId="190" fillId="70" borderId="367" xfId="267" applyFont="1" applyFill="1" applyBorder="1" applyAlignment="1">
      <alignment horizontal="center" vertical="center" wrapText="1"/>
    </xf>
    <xf numFmtId="235" fontId="192" fillId="0" borderId="369" xfId="267" applyNumberFormat="1" applyFont="1" applyBorder="1" applyAlignment="1">
      <alignment horizontal="left" wrapText="1"/>
    </xf>
    <xf numFmtId="0" fontId="196" fillId="70" borderId="370" xfId="267" applyFont="1" applyFill="1" applyBorder="1" applyAlignment="1">
      <alignment horizontal="left" wrapText="1"/>
    </xf>
    <xf numFmtId="0" fontId="196" fillId="70" borderId="370" xfId="267" applyFont="1" applyFill="1" applyBorder="1" applyAlignment="1">
      <alignment horizontal="center" wrapText="1"/>
    </xf>
    <xf numFmtId="0" fontId="198" fillId="70" borderId="370" xfId="267" applyFont="1" applyFill="1" applyBorder="1" applyAlignment="1">
      <alignment horizontal="left" wrapText="1"/>
    </xf>
    <xf numFmtId="0" fontId="198" fillId="70" borderId="370" xfId="267" applyFont="1" applyFill="1" applyBorder="1" applyAlignment="1">
      <alignment horizontal="center" wrapText="1"/>
    </xf>
    <xf numFmtId="0" fontId="145" fillId="56" borderId="147" xfId="273" applyFont="1" applyFill="1" applyBorder="1" applyAlignment="1">
      <alignment horizontal="center"/>
    </xf>
    <xf numFmtId="0" fontId="94" fillId="56" borderId="18" xfId="273" applyFont="1" applyFill="1" applyBorder="1"/>
    <xf numFmtId="0" fontId="94" fillId="56" borderId="120" xfId="273" applyFont="1" applyFill="1" applyBorder="1"/>
    <xf numFmtId="0" fontId="145" fillId="0" borderId="28" xfId="273" applyFont="1" applyFill="1" applyBorder="1" applyAlignment="1">
      <alignment horizontal="center"/>
    </xf>
    <xf numFmtId="0" fontId="145" fillId="0" borderId="36" xfId="273" applyFont="1" applyFill="1" applyBorder="1" applyAlignment="1">
      <alignment horizontal="center"/>
    </xf>
    <xf numFmtId="0" fontId="145" fillId="0" borderId="29" xfId="273" applyFont="1" applyFill="1" applyBorder="1" applyAlignment="1">
      <alignment horizontal="center"/>
    </xf>
    <xf numFmtId="0" fontId="145" fillId="0" borderId="37" xfId="273" applyFont="1" applyFill="1" applyBorder="1" applyAlignment="1">
      <alignment horizontal="center"/>
    </xf>
    <xf numFmtId="0" fontId="145" fillId="0" borderId="30" xfId="273" applyFont="1" applyFill="1" applyBorder="1" applyAlignment="1">
      <alignment horizontal="center"/>
    </xf>
    <xf numFmtId="0" fontId="145" fillId="0" borderId="377" xfId="273" applyFont="1" applyFill="1" applyBorder="1" applyAlignment="1">
      <alignment horizontal="center"/>
    </xf>
    <xf numFmtId="0" fontId="202" fillId="37" borderId="0" xfId="273" applyFont="1" applyFill="1" applyBorder="1" applyAlignment="1">
      <alignment horizontal="center" wrapText="1"/>
    </xf>
    <xf numFmtId="0" fontId="148" fillId="0" borderId="14" xfId="273" applyFont="1" applyBorder="1" applyAlignment="1">
      <alignment horizontal="left"/>
    </xf>
    <xf numFmtId="0" fontId="148" fillId="0" borderId="374" xfId="273" applyFont="1" applyBorder="1" applyAlignment="1">
      <alignment horizontal="left"/>
    </xf>
    <xf numFmtId="0" fontId="148" fillId="46" borderId="1" xfId="273" applyFont="1" applyFill="1" applyBorder="1" applyAlignment="1">
      <alignment horizontal="left"/>
    </xf>
    <xf numFmtId="0" fontId="148" fillId="46" borderId="13" xfId="273" applyFont="1" applyFill="1" applyBorder="1" applyAlignment="1">
      <alignment horizontal="left"/>
    </xf>
    <xf numFmtId="17" fontId="148" fillId="0" borderId="1" xfId="273" applyNumberFormat="1" applyFont="1" applyBorder="1" applyAlignment="1">
      <alignment horizontal="left"/>
    </xf>
    <xf numFmtId="0" fontId="148" fillId="0" borderId="13" xfId="273" applyFont="1" applyBorder="1" applyAlignment="1">
      <alignment horizontal="left"/>
    </xf>
    <xf numFmtId="0" fontId="148" fillId="0" borderId="41" xfId="273" applyFont="1" applyBorder="1" applyAlignment="1">
      <alignment horizontal="left"/>
    </xf>
    <xf numFmtId="0" fontId="148" fillId="0" borderId="20" xfId="273" applyFont="1" applyBorder="1" applyAlignment="1">
      <alignment horizontal="left"/>
    </xf>
    <xf numFmtId="0" fontId="221" fillId="37" borderId="0" xfId="273" applyFont="1" applyFill="1" applyBorder="1" applyAlignment="1">
      <alignment horizontal="center"/>
    </xf>
    <xf numFmtId="3" fontId="205" fillId="56" borderId="63" xfId="275" applyNumberFormat="1" applyFont="1" applyFill="1" applyBorder="1" applyAlignment="1">
      <alignment horizontal="center" vertical="center"/>
    </xf>
    <xf numFmtId="3" fontId="205" fillId="56" borderId="66" xfId="275" applyNumberFormat="1" applyFont="1" applyFill="1" applyBorder="1" applyAlignment="1">
      <alignment horizontal="center" vertical="center"/>
    </xf>
    <xf numFmtId="0" fontId="207" fillId="35" borderId="147" xfId="274" applyFont="1" applyFill="1" applyBorder="1" applyAlignment="1">
      <alignment horizontal="center" vertical="center"/>
    </xf>
    <xf numFmtId="0" fontId="207" fillId="35" borderId="18" xfId="274" applyFont="1" applyFill="1" applyBorder="1" applyAlignment="1">
      <alignment horizontal="center" vertical="center"/>
    </xf>
    <xf numFmtId="0" fontId="207" fillId="35" borderId="120" xfId="274" applyFont="1" applyFill="1" applyBorder="1" applyAlignment="1">
      <alignment horizontal="center" vertical="center"/>
    </xf>
    <xf numFmtId="0" fontId="205" fillId="39" borderId="85" xfId="274" applyFont="1" applyFill="1" applyBorder="1" applyAlignment="1">
      <alignment horizontal="center" vertical="center"/>
    </xf>
    <xf numFmtId="0" fontId="205" fillId="39" borderId="162" xfId="274" applyFont="1" applyFill="1" applyBorder="1" applyAlignment="1">
      <alignment horizontal="center" vertical="center"/>
    </xf>
    <xf numFmtId="0" fontId="205" fillId="39" borderId="4" xfId="274" applyFont="1" applyFill="1" applyBorder="1" applyAlignment="1">
      <alignment horizontal="center" vertical="center"/>
    </xf>
    <xf numFmtId="0" fontId="205" fillId="0" borderId="85" xfId="274" applyFont="1" applyFill="1" applyBorder="1" applyAlignment="1">
      <alignment horizontal="center" vertical="center"/>
    </xf>
    <xf numFmtId="0" fontId="205" fillId="0" borderId="4" xfId="274" applyFont="1" applyFill="1" applyBorder="1" applyAlignment="1">
      <alignment horizontal="center" vertical="center"/>
    </xf>
    <xf numFmtId="0" fontId="214" fillId="35" borderId="380" xfId="274" applyFont="1" applyFill="1" applyBorder="1" applyAlignment="1">
      <alignment horizontal="left" vertical="center"/>
    </xf>
    <xf numFmtId="0" fontId="214" fillId="35" borderId="5" xfId="274" applyFont="1" applyFill="1" applyBorder="1" applyAlignment="1">
      <alignment horizontal="left" vertical="center"/>
    </xf>
    <xf numFmtId="0" fontId="205" fillId="39" borderId="84" xfId="274" applyFont="1" applyFill="1" applyBorder="1" applyAlignment="1">
      <alignment horizontal="center" vertical="center"/>
    </xf>
    <xf numFmtId="0" fontId="205" fillId="39" borderId="383" xfId="274" applyFont="1" applyFill="1" applyBorder="1" applyAlignment="1">
      <alignment horizontal="center" vertical="center"/>
    </xf>
    <xf numFmtId="3" fontId="97" fillId="72" borderId="18" xfId="274" applyNumberFormat="1" applyFont="1" applyFill="1" applyBorder="1" applyAlignment="1">
      <alignment horizontal="center" vertical="center"/>
    </xf>
    <xf numFmtId="3" fontId="97" fillId="72" borderId="119" xfId="274" applyNumberFormat="1" applyFont="1" applyFill="1" applyBorder="1" applyAlignment="1">
      <alignment horizontal="center" vertical="center"/>
    </xf>
    <xf numFmtId="0" fontId="215" fillId="0" borderId="0" xfId="166" applyFont="1" applyFill="1" applyBorder="1" applyAlignment="1">
      <alignment horizontal="center"/>
    </xf>
  </cellXfs>
  <cellStyles count="277">
    <cellStyle name="17" xfId="235"/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91"/>
    <cellStyle name="Accent2" xfId="92"/>
    <cellStyle name="Accent3" xfId="93"/>
    <cellStyle name="Accent4" xfId="94"/>
    <cellStyle name="Accent5" xfId="95"/>
    <cellStyle name="Accent6" xfId="96"/>
    <cellStyle name="Bad" xfId="117"/>
    <cellStyle name="BGL" xfId="19"/>
    <cellStyle name="Calculation" xfId="20"/>
    <cellStyle name="Check Cell" xfId="116"/>
    <cellStyle name="Comma" xfId="109" builtinId="3"/>
    <cellStyle name="Comma 11 3 2" xfId="183"/>
    <cellStyle name="Comma 11 3 2 2" xfId="194"/>
    <cellStyle name="Comma 11 3 2 3 2" xfId="268"/>
    <cellStyle name="Comma 12 4" xfId="152"/>
    <cellStyle name="Comma 12 4 2" xfId="207"/>
    <cellStyle name="Comma 12 4 2 2" xfId="269"/>
    <cellStyle name="Comma 12 4 3" xfId="224"/>
    <cellStyle name="Comma 12 4 3 2" xfId="250"/>
    <cellStyle name="Comma 13 2" xfId="161"/>
    <cellStyle name="Comma 13 2 2" xfId="241"/>
    <cellStyle name="Comma 13 2 2 2" xfId="276"/>
    <cellStyle name="Comma 2" xfId="21"/>
    <cellStyle name="Comma 2 2" xfId="217"/>
    <cellStyle name="Comma 27" xfId="168"/>
    <cellStyle name="Comma 3" xfId="151"/>
    <cellStyle name="Comma 4" xfId="248"/>
    <cellStyle name="Comma0" xfId="22"/>
    <cellStyle name="COUNT" xfId="23"/>
    <cellStyle name="Currency" xfId="99" builtinId="4"/>
    <cellStyle name="Currency $" xfId="24"/>
    <cellStyle name="Currency 2" xfId="218"/>
    <cellStyle name="Currency BGL" xfId="25"/>
    <cellStyle name="Currency BGL 2" xfId="26"/>
    <cellStyle name="Currency BGN" xfId="27"/>
    <cellStyle name="Currency BGN 2" xfId="28"/>
    <cellStyle name="Currency Bulgarian" xfId="29"/>
    <cellStyle name="Currency DM" xfId="30"/>
    <cellStyle name="Currency euro" xfId="31"/>
    <cellStyle name="Currency euro 2" xfId="32"/>
    <cellStyle name="Currency GBP" xfId="33"/>
    <cellStyle name="Currency L" xfId="34"/>
    <cellStyle name="Currency L 2" xfId="35"/>
    <cellStyle name="Currency USD" xfId="36"/>
    <cellStyle name="Currency USD 2" xfId="37"/>
    <cellStyle name="Currency0" xfId="38"/>
    <cellStyle name="date" xfId="39"/>
    <cellStyle name="date 2" xfId="40"/>
    <cellStyle name="date 2 2" xfId="41"/>
    <cellStyle name="date 3" xfId="42"/>
    <cellStyle name="date 4" xfId="43"/>
    <cellStyle name="date 4 2" xfId="44"/>
    <cellStyle name="date 5" xfId="45"/>
    <cellStyle name="EURO" xfId="46"/>
    <cellStyle name="EURO 2" xfId="47"/>
    <cellStyle name="Explanatory Text" xfId="121"/>
    <cellStyle name="F TRP's" xfId="48"/>
    <cellStyle name="F TRP's 2" xfId="49"/>
    <cellStyle name="Good" xfId="103"/>
    <cellStyle name="GRP's" xfId="50"/>
    <cellStyle name="GRP's 2" xfId="51"/>
    <cellStyle name="Heading 1" xfId="105"/>
    <cellStyle name="Heading 2" xfId="106"/>
    <cellStyle name="Heading 2 3" xfId="164"/>
    <cellStyle name="Heading 3" xfId="107"/>
    <cellStyle name="Heading 4" xfId="108"/>
    <cellStyle name="Heading 4 3" xfId="163"/>
    <cellStyle name="Hyperlink 2 2" xfId="200"/>
    <cellStyle name="Hyperlink 7" xfId="159"/>
    <cellStyle name="Input" xfId="101"/>
    <cellStyle name="Linked Cell" xfId="52"/>
    <cellStyle name="Neutral" xfId="119"/>
    <cellStyle name="NEW" xfId="53"/>
    <cellStyle name="NEW 2" xfId="54"/>
    <cellStyle name="Normal" xfId="0" builtinId="0"/>
    <cellStyle name="Normal - Style1" xfId="55"/>
    <cellStyle name="Normal 10" xfId="230"/>
    <cellStyle name="Normal 10 2" xfId="213"/>
    <cellStyle name="Normal 10 2 2 3 2 4 2" xfId="157"/>
    <cellStyle name="Normal 10 2 2 3 2 4 2 2" xfId="237"/>
    <cellStyle name="Normal 10 2 2 3 2 4 2 2 2" xfId="272"/>
    <cellStyle name="Normal 10 3 2 2 6" xfId="139"/>
    <cellStyle name="Normal 11" xfId="253"/>
    <cellStyle name="Normal 11 2 2 2" xfId="149"/>
    <cellStyle name="Normal 11 2 2 2 2" xfId="182"/>
    <cellStyle name="Normal 11 2 2 2 2 2" xfId="236"/>
    <cellStyle name="Normal 11 2 2 2 2 3" xfId="267"/>
    <cellStyle name="Normal 12" xfId="255"/>
    <cellStyle name="Normal 12 3" xfId="214"/>
    <cellStyle name="Normal 13 2" xfId="167"/>
    <cellStyle name="Normal 14" xfId="56"/>
    <cellStyle name="Normal 14 2" xfId="215"/>
    <cellStyle name="Normal 15" xfId="57"/>
    <cellStyle name="Normal 16" xfId="251"/>
    <cellStyle name="Normal 18" xfId="176"/>
    <cellStyle name="Normal 2" xfId="58"/>
    <cellStyle name="Normal 2 2" xfId="59"/>
    <cellStyle name="Normal 2 2 2" xfId="142"/>
    <cellStyle name="Normal 2 2 2 3" xfId="179"/>
    <cellStyle name="Normal 2 2 2 3 2" xfId="192"/>
    <cellStyle name="Normal 2 2 3" xfId="202"/>
    <cellStyle name="Normal 2 2 3 2" xfId="211"/>
    <cellStyle name="Normal 2 2 3 2 2 2" xfId="145"/>
    <cellStyle name="Normal 2 2 3 2 2 2 2" xfId="178"/>
    <cellStyle name="Normal 2 2 3 2 2 2 2 2" xfId="191"/>
    <cellStyle name="Normal 2 2 3 2 2 2 3" xfId="204"/>
    <cellStyle name="Normal 2 2 3 2 2 2 4" xfId="221"/>
    <cellStyle name="Normal 2 2 3 2 2 2 5" xfId="244"/>
    <cellStyle name="Normal 2 2 3 2 2 2 6" xfId="261"/>
    <cellStyle name="Normal 2 2 3 2 3 2" xfId="156"/>
    <cellStyle name="Normal 2 2 3 2 3 2 2" xfId="210"/>
    <cellStyle name="Normal 2 2 3 2 3 2 3" xfId="227"/>
    <cellStyle name="Normal 2 2 3 2 3 2 4 2" xfId="186"/>
    <cellStyle name="Normal 2 2 3 2 3 2 4 2 2" xfId="197"/>
    <cellStyle name="Normal 2 2 3 2 3 2 4 2 3 3" xfId="265"/>
    <cellStyle name="Normal 2 2 3 4 2 3 2" xfId="154"/>
    <cellStyle name="Normal 2 2 3 4 2 3 2 2" xfId="184"/>
    <cellStyle name="Normal 2 2 3 4 2 3 2 2 2" xfId="195"/>
    <cellStyle name="Normal 2 2 3 4 2 3 2 3" xfId="208"/>
    <cellStyle name="Normal 2 2 3 4 2 3 2 3 2" xfId="225"/>
    <cellStyle name="Normal 2 2 3 4 2 3 2 3 2 2" xfId="270"/>
    <cellStyle name="Normal 2 2 4" xfId="146"/>
    <cellStyle name="Normal 2 2 4 2" xfId="174"/>
    <cellStyle name="Normal 2 2 4 2 2" xfId="189"/>
    <cellStyle name="Normal 2 2 4 3" xfId="205"/>
    <cellStyle name="Normal 2 2 4 4" xfId="222"/>
    <cellStyle name="Normal 2 2 5" xfId="219"/>
    <cellStyle name="Normal 2 2 5 2" xfId="143"/>
    <cellStyle name="Normal 2 2 5 2 2" xfId="175"/>
    <cellStyle name="Normal 2 2 5 2 2 2" xfId="190"/>
    <cellStyle name="Normal 2 2 5 2 2 2 2" xfId="247"/>
    <cellStyle name="Normal 2 2 5 2 3" xfId="203"/>
    <cellStyle name="Normal 2 2 5 2 3 2" xfId="243"/>
    <cellStyle name="Normal 2 2 5 2 3 3" xfId="259"/>
    <cellStyle name="Normal 2 2 5 2 4" xfId="220"/>
    <cellStyle name="Normal 2 2 6" xfId="147"/>
    <cellStyle name="Normal 2 2 6 2" xfId="180"/>
    <cellStyle name="Normal 2 2 6 2 2" xfId="193"/>
    <cellStyle name="Normal 2 2 6 3" xfId="206"/>
    <cellStyle name="Normal 2 2 6 3 2" xfId="246"/>
    <cellStyle name="Normal 2 2 6 3 3" xfId="264"/>
    <cellStyle name="Normal 2 2 6 4" xfId="223"/>
    <cellStyle name="Normal 2 2 8" xfId="242"/>
    <cellStyle name="Normal 2 2 8 2" xfId="258"/>
    <cellStyle name="Normal 2 2 9" xfId="245"/>
    <cellStyle name="Normal 2 2 9 2" xfId="262"/>
    <cellStyle name="Normal 2 3" xfId="212"/>
    <cellStyle name="Normal 2 3 2" xfId="150"/>
    <cellStyle name="Normal 22 2 2" xfId="158"/>
    <cellStyle name="Normal 22 2 2 2" xfId="239"/>
    <cellStyle name="Normal 22 2 2 2 2" xfId="274"/>
    <cellStyle name="Normal 28" xfId="170"/>
    <cellStyle name="Normal 3" xfId="60"/>
    <cellStyle name="Normal 3 2" xfId="165"/>
    <cellStyle name="Normal 3 2 3" xfId="216"/>
    <cellStyle name="Normal 3 3" xfId="188"/>
    <cellStyle name="Normal 3 4" xfId="231"/>
    <cellStyle name="Normal 3 5" xfId="254"/>
    <cellStyle name="Normal 4" xfId="61"/>
    <cellStyle name="Normal 4 2" xfId="234"/>
    <cellStyle name="Normal 4 3" xfId="256"/>
    <cellStyle name="Normal 5" xfId="140"/>
    <cellStyle name="Normal 5 2" xfId="187"/>
    <cellStyle name="Normal 5 2 2" xfId="198"/>
    <cellStyle name="Normal 5 2 8 2 2" xfId="162"/>
    <cellStyle name="Normal 5 3" xfId="238"/>
    <cellStyle name="Normal 5 4" xfId="273"/>
    <cellStyle name="Normal 6" xfId="144"/>
    <cellStyle name="Normal 6 2" xfId="177"/>
    <cellStyle name="Normal 7" xfId="171"/>
    <cellStyle name="Normal 7 3 2" xfId="148"/>
    <cellStyle name="Normal 7 3 2 2" xfId="181"/>
    <cellStyle name="Normal 7 3 2 2 2" xfId="249"/>
    <cellStyle name="Normal 7 3 2 2 3" xfId="266"/>
    <cellStyle name="Normal 7 3 3" xfId="172"/>
    <cellStyle name="Normal 8" xfId="199"/>
    <cellStyle name="Normal 9" xfId="228"/>
    <cellStyle name="Normal_Canon_packages" xfId="257"/>
    <cellStyle name="Normál_dummy fall vs 1 for budget" xfId="62"/>
    <cellStyle name="Normal_MPlans -  bTV Nova 2" xfId="63"/>
    <cellStyle name="Normal_Nova Group January tempooo" xfId="64"/>
    <cellStyle name="Normal_Piza&amp;Scroller" xfId="260"/>
    <cellStyle name="Normal_Sheet3" xfId="263"/>
    <cellStyle name="Normale_profilo possessori auto eurisko" xfId="65"/>
    <cellStyle name="Normalny_co gramy w kinach" xfId="141"/>
    <cellStyle name="Note" xfId="97"/>
    <cellStyle name="Note 2" xfId="66"/>
    <cellStyle name="Output" xfId="111"/>
    <cellStyle name="Percent" xfId="123" builtinId="5"/>
    <cellStyle name="Percent [2]" xfId="67"/>
    <cellStyle name="Percent 2" xfId="68"/>
    <cellStyle name="Percent 2 2" xfId="153"/>
    <cellStyle name="Percent 2 2 2" xfId="233"/>
    <cellStyle name="Percent 2 3" xfId="232"/>
    <cellStyle name="Percent 2 3 2 2 3 2" xfId="155"/>
    <cellStyle name="Percent 2 3 2 2 3 2 2" xfId="209"/>
    <cellStyle name="Percent 2 3 2 2 3 2 3" xfId="226"/>
    <cellStyle name="Percent 2 3 2 2 3 2 3 2" xfId="185"/>
    <cellStyle name="Percent 2 3 2 2 3 2 3 2 2" xfId="196"/>
    <cellStyle name="Percent 2 3 2 2 3 2 3 2 3 2" xfId="252"/>
    <cellStyle name="Percent 2 3 2 2 3 2 3 2 3 2 2" xfId="271"/>
    <cellStyle name="Percent 27" xfId="169"/>
    <cellStyle name="Percent 3" xfId="69"/>
    <cellStyle name="Percent 3 2" xfId="136"/>
    <cellStyle name="Percent 4" xfId="201"/>
    <cellStyle name="Percent 5" xfId="229"/>
    <cellStyle name="Percent 7 2" xfId="160"/>
    <cellStyle name="Percent 7 2 2" xfId="240"/>
    <cellStyle name="Percent 7 2 2 2" xfId="275"/>
    <cellStyle name="rtg" xfId="70"/>
    <cellStyle name="rtg 2" xfId="71"/>
    <cellStyle name="RTG's" xfId="72"/>
    <cellStyle name="Sec" xfId="73"/>
    <cellStyle name="Sec 2" xfId="74"/>
    <cellStyle name="Sec 3" xfId="135"/>
    <cellStyle name="Sq meter" xfId="75"/>
    <cellStyle name="Style 1" xfId="166"/>
    <cellStyle name="Time" xfId="76"/>
    <cellStyle name="Title" xfId="104"/>
    <cellStyle name="Total" xfId="133"/>
    <cellStyle name="TRP's" xfId="77"/>
    <cellStyle name="TRP's 2" xfId="78"/>
    <cellStyle name="TRP's 2 2" xfId="173"/>
    <cellStyle name="TRP's 3" xfId="138"/>
    <cellStyle name="Tusental_pldt" xfId="79"/>
    <cellStyle name="Valuta (0)_pldt" xfId="80"/>
    <cellStyle name="Valuta_shell" xfId="81"/>
    <cellStyle name="W GRP" xfId="82"/>
    <cellStyle name="W GRP's" xfId="83"/>
    <cellStyle name="W GRP's 2" xfId="84"/>
    <cellStyle name="W TRP" xfId="85"/>
    <cellStyle name="w TRP's" xfId="86"/>
    <cellStyle name="w TRP's 2" xfId="87"/>
    <cellStyle name="Warning Text" xfId="122"/>
    <cellStyle name="Week" xfId="88"/>
    <cellStyle name="Week 2" xfId="89"/>
    <cellStyle name="weeks" xfId="90"/>
    <cellStyle name="брой" xfId="98"/>
    <cellStyle name="Валута 2" xfId="100"/>
    <cellStyle name="Дата 5" xfId="102"/>
    <cellStyle name="Запетая 2" xfId="110"/>
    <cellStyle name="кв см" xfId="112"/>
    <cellStyle name="кол" xfId="113"/>
    <cellStyle name="кол 2" xfId="114"/>
    <cellStyle name="кол мм" xfId="115"/>
    <cellStyle name="мм" xfId="118"/>
    <cellStyle name="Нормален 2" xfId="120"/>
    <cellStyle name="Нормален 2 2" xfId="137"/>
    <cellStyle name="Процент 2" xfId="124"/>
    <cellStyle name="сек" xfId="125"/>
    <cellStyle name="см" xfId="126"/>
    <cellStyle name="Стил 1" xfId="127"/>
    <cellStyle name="стр" xfId="128"/>
    <cellStyle name="стр 2" xfId="129"/>
    <cellStyle name="стр." xfId="130"/>
    <cellStyle name="стр. 2" xfId="131"/>
    <cellStyle name="страници" xfId="132"/>
    <cellStyle name="䅒䥆彋慲敤彡〲㔰攀爀氀椀渀欀" xfId="134"/>
  </cellStyles>
  <dxfs count="2513"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ill>
        <patternFill>
          <bgColor indexed="4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002776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lor rgb="FFFF000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FF0000"/>
      </font>
    </dxf>
    <dxf>
      <font>
        <b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theme="0" tint="-4.9989318521683403E-2"/>
        </patternFill>
      </fill>
    </dxf>
    <dxf>
      <font>
        <b/>
        <i val="0"/>
        <color theme="0"/>
      </font>
      <fill>
        <patternFill>
          <bgColor theme="4"/>
        </patternFill>
      </fill>
      <border>
        <top style="thin">
          <color theme="0" tint="-0.24994659260841701"/>
        </top>
      </border>
    </dxf>
    <dxf>
      <font>
        <color theme="1" tint="0.34998626667073579"/>
      </font>
      <border>
        <left style="thin">
          <color theme="3" tint="0.59996337778862885"/>
        </left>
        <right/>
        <top style="thin">
          <color theme="3" tint="0.59996337778862885"/>
        </top>
        <bottom/>
        <vertical style="thin">
          <color theme="3" tint="0.59996337778862885"/>
        </vertical>
        <horizontal style="dotted">
          <color theme="3" tint="0.59996337778862885"/>
        </horizontal>
      </border>
    </dxf>
  </dxfs>
  <tableStyles count="1" defaultTableStyle="TableStyleMedium9" defaultPivotStyle="PivotStyleLight16">
    <tableStyle name="Expense Report 2 2 4" pivot="0" count="3">
      <tableStyleElement type="wholeTable" dxfId="2512"/>
      <tableStyleElement type="totalRow" dxfId="2511"/>
      <tableStyleElement type="lastColumn" dxfId="251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3D3D3"/>
      <rgbColor rgb="00808080"/>
      <rgbColor rgb="00669900"/>
      <rgbColor rgb="00CCCC00"/>
      <rgbColor rgb="00FFFFB9"/>
      <rgbColor rgb="00FFCC00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AF"/>
      <rgbColor rgb="0099CCFF"/>
      <rgbColor rgb="00FF99CC"/>
      <rgbColor rgb="00CC99FF"/>
      <rgbColor rgb="00FFCC99"/>
      <rgbColor rgb="000099CC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FF"/>
      <color rgb="FF66CC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9" Type="http://schemas.openxmlformats.org/officeDocument/2006/relationships/externalLink" Target="externalLinks/externalLink19.xml"/><Relationship Id="rId21" Type="http://schemas.openxmlformats.org/officeDocument/2006/relationships/externalLink" Target="externalLinks/externalLink1.xml"/><Relationship Id="rId34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2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9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2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externalLink" Target="externalLinks/externalLink1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1.xml"/><Relationship Id="rId44" Type="http://schemas.openxmlformats.org/officeDocument/2006/relationships/externalLink" Target="externalLinks/externalLink2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2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2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lang="bg-BG"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Weekly spots </a:t>
            </a:r>
          </a:p>
        </c:rich>
      </c:tx>
      <c:layout>
        <c:manualLayout>
          <c:xMode val="edge"/>
          <c:yMode val="edge"/>
          <c:x val="0.68262856031885255"/>
          <c:y val="0.8902182382911478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729475707100549"/>
          <c:y val="5.2576642866720598E-2"/>
          <c:w val="0.76342797034496879"/>
          <c:h val="0.84924970412652934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bg-BG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SUMMARY_TV!$AA$57:$AA$63</c:f>
              <c:numCache>
                <c:formatCode>0</c:formatCode>
                <c:ptCount val="7"/>
                <c:pt idx="0">
                  <c:v>260</c:v>
                </c:pt>
                <c:pt idx="1">
                  <c:v>247</c:v>
                </c:pt>
                <c:pt idx="2">
                  <c:v>248</c:v>
                </c:pt>
                <c:pt idx="3">
                  <c:v>215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0F-4FB5-B9B1-31DF16F27D89}"/>
            </c:ext>
          </c:extLst>
        </c:ser>
        <c:ser>
          <c:idx val="1"/>
          <c:order val="1"/>
          <c:invertIfNegative val="0"/>
          <c:val>
            <c:numRef>
              <c:f>SUMMARY_TV!$AD$57:$AD$61</c:f>
              <c:numCache>
                <c:formatCode>0\ "TRP's"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20F-4FB5-B9B1-31DF16F27D89}"/>
            </c:ext>
          </c:extLst>
        </c:ser>
        <c:ser>
          <c:idx val="2"/>
          <c:order val="2"/>
          <c:invertIfNegative val="0"/>
          <c:val>
            <c:numRef>
              <c:f>SUMMARY_TV!$AE$57:$AE$61</c:f>
              <c:numCache>
                <c:formatCode>0\ "TRP's"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20F-4FB5-B9B1-31DF16F27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80"/>
        <c:axId val="-1623602032"/>
        <c:axId val="-1623587344"/>
      </c:barChart>
      <c:catAx>
        <c:axId val="-1623602032"/>
        <c:scaling>
          <c:orientation val="maxMin"/>
        </c:scaling>
        <c:delete val="0"/>
        <c:axPos val="l"/>
        <c:numFmt formatCode="0\ &quot;week&quot;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bg-BG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2358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23587344"/>
        <c:scaling>
          <c:orientation val="minMax"/>
        </c:scaling>
        <c:delete val="1"/>
        <c:axPos val="t"/>
        <c:majorGridlines/>
        <c:numFmt formatCode="0" sourceLinked="1"/>
        <c:majorTickMark val="out"/>
        <c:minorTickMark val="none"/>
        <c:tickLblPos val="none"/>
        <c:crossAx val="-162360203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TRP`s W 25-54</a:t>
            </a:r>
          </a:p>
        </c:rich>
      </c:tx>
      <c:layout>
        <c:manualLayout>
          <c:xMode val="edge"/>
          <c:yMode val="edge"/>
          <c:x val="0.60146385797279489"/>
          <c:y val="2.165956619470415E-2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2730236648677779"/>
          <c:y val="0.13995960174994529"/>
          <c:w val="0.46098531019266348"/>
          <c:h val="0.7522022468863716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CF-493B-BFB5-6620DCCD863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BCF-493B-BFB5-6620DCCD863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CF-493B-BFB5-6620DCCD863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BCF-493B-BFB5-6620DCCD863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CF-493B-BFB5-6620DCCD863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BCF-493B-BFB5-6620DCCD863A}"/>
              </c:ext>
            </c:extLst>
          </c:dPt>
          <c:dLbls>
            <c:dLbl>
              <c:idx val="0"/>
              <c:layout>
                <c:manualLayout>
                  <c:x val="2.915745738706468E-2"/>
                  <c:y val="-1.612040495472710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BCF-493B-BFB5-6620DCCD863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  <a:p>
                    <a:endParaRPr lang="en-US"/>
                  </a:p>
                </c:rich>
              </c:tx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BCF-493B-BFB5-6620DCCD863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3736186080597178E-2"/>
                  <c:y val="4.191305288229032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BCF-493B-BFB5-6620DCCD863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BCF-493B-BFB5-6620DCCD863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8.4556626422487902E-2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BCF-493B-BFB5-6620DCCD863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SUMMARY_TV!$A$42:$A$47</c:f>
              <c:strCache>
                <c:ptCount val="6"/>
                <c:pt idx="0">
                  <c:v>bTV</c:v>
                </c:pt>
                <c:pt idx="1">
                  <c:v>bTV Sponsorship </c:v>
                </c:pt>
                <c:pt idx="2">
                  <c:v>bTV Niche</c:v>
                </c:pt>
                <c:pt idx="3">
                  <c:v>NBG Sponsorship</c:v>
                </c:pt>
                <c:pt idx="4">
                  <c:v>NBG</c:v>
                </c:pt>
                <c:pt idx="5">
                  <c:v>TSH</c:v>
                </c:pt>
              </c:strCache>
            </c:strRef>
          </c:cat>
          <c:val>
            <c:numRef>
              <c:f>SUMMARY_TV!$BO$42:$BO$47</c:f>
              <c:numCache>
                <c:formatCode>0\ "TRP's"</c:formatCode>
                <c:ptCount val="6"/>
                <c:pt idx="0">
                  <c:v>238.30000000000004</c:v>
                </c:pt>
                <c:pt idx="1">
                  <c:v>0</c:v>
                </c:pt>
                <c:pt idx="2">
                  <c:v>30.450000000000003</c:v>
                </c:pt>
                <c:pt idx="3">
                  <c:v>0</c:v>
                </c:pt>
                <c:pt idx="4">
                  <c:v>311.95</c:v>
                </c:pt>
                <c:pt idx="5">
                  <c:v>57.830000000000013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CF-493B-BFB5-6620DCCD863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r>
              <a:rPr lang="en-US">
                <a:solidFill>
                  <a:sysClr val="windowText" lastClr="000000"/>
                </a:solidFill>
              </a:rPr>
              <a:t>Budget</a:t>
            </a:r>
          </a:p>
        </c:rich>
      </c:tx>
      <c:layout>
        <c:manualLayout>
          <c:xMode val="edge"/>
          <c:yMode val="edge"/>
          <c:x val="0.7700300032132753"/>
          <c:y val="3.6363636363636362E-2"/>
        </c:manualLayout>
      </c:layout>
      <c:overlay val="0"/>
      <c:spPr>
        <a:solidFill>
          <a:schemeClr val="bg1">
            <a:lumMod val="9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2059296611418456"/>
          <c:y val="0.14420284428349675"/>
          <c:w val="0.50428320214590627"/>
          <c:h val="0.74861720426481781"/>
        </c:manualLayout>
      </c:layout>
      <c:pie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33-4CF6-8D3B-8A328E28A702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33-4CF6-8D3B-8A328E28A70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33-4CF6-8D3B-8A328E28A70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833-4CF6-8D3B-8A328E28A70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833-4CF6-8D3B-8A328E28A702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833-4CF6-8D3B-8A328E28A702}"/>
              </c:ext>
            </c:extLst>
          </c:dPt>
          <c:dLbls>
            <c:dLbl>
              <c:idx val="0"/>
              <c:layout>
                <c:manualLayout>
                  <c:x val="6.37512420901689E-2"/>
                  <c:y val="-4.004262287279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00"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833-4CF6-8D3B-8A328E28A702}"/>
                </c:ext>
                <c:ext xmlns:c15="http://schemas.microsoft.com/office/drawing/2012/chart" uri="{CE6537A1-D6FC-4f65-9D91-7224C49458BB}">
                  <c15:layout>
                    <c:manualLayout>
                      <c:w val="0.12439266749301271"/>
                      <c:h val="0.14299748628434544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2.6506289910334435E-2"/>
                  <c:y val="0.1251358514504853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833-4CF6-8D3B-8A328E28A70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339030256312561"/>
                  <c:y val="-1.79007876889093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833-4CF6-8D3B-8A328E28A702}"/>
                </c:ext>
                <c:ext xmlns:c15="http://schemas.microsoft.com/office/drawing/2012/chart" uri="{CE6537A1-D6FC-4f65-9D91-7224C49458BB}">
                  <c15:layout>
                    <c:manualLayout>
                      <c:w val="0.11501669261445471"/>
                      <c:h val="8.9080934069407008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SUMMARY_TV!$BA$71:$BA$73</c:f>
              <c:strCache>
                <c:ptCount val="3"/>
                <c:pt idx="0">
                  <c:v>BMG</c:v>
                </c:pt>
                <c:pt idx="1">
                  <c:v>NBG</c:v>
                </c:pt>
                <c:pt idx="2">
                  <c:v>TSH</c:v>
                </c:pt>
              </c:strCache>
            </c:strRef>
          </c:cat>
          <c:val>
            <c:numRef>
              <c:f>SUMMARY_TV!$BD$71:$BD$73</c:f>
              <c:numCache>
                <c:formatCode>#\ ##0.00\ "лв"</c:formatCode>
                <c:ptCount val="3"/>
                <c:pt idx="0">
                  <c:v>92324.34</c:v>
                </c:pt>
                <c:pt idx="1">
                  <c:v>91043.17065</c:v>
                </c:pt>
                <c:pt idx="2">
                  <c:v>9499.4100000000017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833-4CF6-8D3B-8A328E28A702}"/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SUMMARY_TV!$BA$71:$BA$73</c:f>
              <c:strCache>
                <c:ptCount val="3"/>
                <c:pt idx="0">
                  <c:v>BMG</c:v>
                </c:pt>
                <c:pt idx="1">
                  <c:v>NBG</c:v>
                </c:pt>
                <c:pt idx="2">
                  <c:v>TSH</c:v>
                </c:pt>
              </c:strCache>
            </c:strRef>
          </c:cat>
          <c:val>
            <c:numRef>
              <c:f>SUMMARY_TV!$BE$71:$BE$73</c:f>
              <c:numCache>
                <c:formatCode>#\ ##0.00\ "лв"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833-4CF6-8D3B-8A328E28A702}"/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SUMMARY_TV!$BA$71:$BA$73</c:f>
              <c:strCache>
                <c:ptCount val="3"/>
                <c:pt idx="0">
                  <c:v>BMG</c:v>
                </c:pt>
                <c:pt idx="1">
                  <c:v>NBG</c:v>
                </c:pt>
                <c:pt idx="2">
                  <c:v>TSH</c:v>
                </c:pt>
              </c:strCache>
            </c:strRef>
          </c:cat>
          <c:val>
            <c:numRef>
              <c:f>SUMMARY_TV!$BF$71:$BF$73</c:f>
              <c:numCache>
                <c:formatCode>#\ ##0.00\ "лв"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833-4CF6-8D3B-8A328E28A702}"/>
            </c:ext>
          </c:extLst>
        </c:ser>
        <c:ser>
          <c:idx val="3"/>
          <c:order val="3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SUMMARY_TV!$BA$71:$BA$73</c:f>
              <c:strCache>
                <c:ptCount val="3"/>
                <c:pt idx="0">
                  <c:v>BMG</c:v>
                </c:pt>
                <c:pt idx="1">
                  <c:v>NBG</c:v>
                </c:pt>
                <c:pt idx="2">
                  <c:v>TSH</c:v>
                </c:pt>
              </c:strCache>
            </c:strRef>
          </c:cat>
          <c:val>
            <c:numRef>
              <c:f>SUMMARY_TV!$BG$71:$BG$73</c:f>
              <c:numCache>
                <c:formatCode>#\ ##0.00\ "лв"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833-4CF6-8D3B-8A328E28A70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 algn="ctr" rtl="0">
        <a:defRPr lang="en-US" sz="1600" b="1" i="0" u="none" strike="noStrike" kern="1200" baseline="0">
          <a:solidFill>
            <a:sysClr val="windowText" lastClr="000000">
              <a:lumMod val="65000"/>
              <a:lumOff val="35000"/>
            </a:sysClr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lang="bg-BG"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Weekly TRP's W25-54</a:t>
            </a:r>
          </a:p>
        </c:rich>
      </c:tx>
      <c:layout>
        <c:manualLayout>
          <c:xMode val="edge"/>
          <c:yMode val="edge"/>
          <c:x val="0.68262856031885255"/>
          <c:y val="0.8902182382911478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729475707100549"/>
          <c:y val="5.2576642866720598E-2"/>
          <c:w val="0.76342797034496879"/>
          <c:h val="0.84924970412652934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bg-BG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SUMMARY_TV!$AC$57:$AC$63</c:f>
              <c:numCache>
                <c:formatCode>0\ "TRP's"</c:formatCode>
                <c:ptCount val="7"/>
                <c:pt idx="0">
                  <c:v>165.06</c:v>
                </c:pt>
                <c:pt idx="1">
                  <c:v>167.17000000000002</c:v>
                </c:pt>
                <c:pt idx="2">
                  <c:v>165.10999999999999</c:v>
                </c:pt>
                <c:pt idx="3">
                  <c:v>141.19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24-4B36-9014-D118694EA0EE}"/>
            </c:ext>
          </c:extLst>
        </c:ser>
        <c:ser>
          <c:idx val="1"/>
          <c:order val="1"/>
          <c:invertIfNegative val="0"/>
          <c:val>
            <c:numRef>
              <c:f>SUMMARY_TV!$AD$57:$AD$61</c:f>
              <c:numCache>
                <c:formatCode>0\ "TRP's"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24-4B36-9014-D118694EA0EE}"/>
            </c:ext>
          </c:extLst>
        </c:ser>
        <c:ser>
          <c:idx val="2"/>
          <c:order val="2"/>
          <c:invertIfNegative val="0"/>
          <c:val>
            <c:numRef>
              <c:f>SUMMARY_TV!$AE$57:$AE$61</c:f>
              <c:numCache>
                <c:formatCode>0\ "TRP's"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B24-4B36-9014-D118694EA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80"/>
        <c:axId val="-1623606384"/>
        <c:axId val="-1623608016"/>
      </c:barChart>
      <c:catAx>
        <c:axId val="-1623606384"/>
        <c:scaling>
          <c:orientation val="maxMin"/>
        </c:scaling>
        <c:delete val="0"/>
        <c:axPos val="l"/>
        <c:numFmt formatCode="0\ &quot;week&quot;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bg-BG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23608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23608016"/>
        <c:scaling>
          <c:orientation val="minMax"/>
        </c:scaling>
        <c:delete val="1"/>
        <c:axPos val="t"/>
        <c:majorGridlines/>
        <c:numFmt formatCode="0\ &quot;TRP's&quot;" sourceLinked="1"/>
        <c:majorTickMark val="out"/>
        <c:minorTickMark val="none"/>
        <c:tickLblPos val="none"/>
        <c:crossAx val="-162360638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TV split by channels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explosion val="5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AD-44E0-9C5B-7F916256AE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AD-44E0-9C5B-7F916256AE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AD-44E0-9C5B-7F916256AE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AD-44E0-9C5B-7F916256AE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Budget!$C$55:$C$59</c:f>
              <c:strCache>
                <c:ptCount val="4"/>
                <c:pt idx="0">
                  <c:v>BTV</c:v>
                </c:pt>
                <c:pt idx="1">
                  <c:v>Nova TV</c:v>
                </c:pt>
                <c:pt idx="2">
                  <c:v>TSH</c:v>
                </c:pt>
                <c:pt idx="3">
                  <c:v>Cinema</c:v>
                </c:pt>
              </c:strCache>
            </c:strRef>
          </c:cat>
          <c:val>
            <c:numRef>
              <c:f>Budget!$D$55:$D$59</c:f>
              <c:numCache>
                <c:formatCode>#\ ##0.00\ [$лв.-402]</c:formatCode>
                <c:ptCount val="4"/>
                <c:pt idx="0">
                  <c:v>92324.339999999982</c:v>
                </c:pt>
                <c:pt idx="1">
                  <c:v>91043.170650000029</c:v>
                </c:pt>
                <c:pt idx="2">
                  <c:v>9499.4100000000017</c:v>
                </c:pt>
                <c:pt idx="3">
                  <c:v>19375.840288306998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AD-44E0-9C5B-7F916256A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Digital split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explosion val="18"/>
          <c:dPt>
            <c:idx val="0"/>
            <c:bubble3D val="0"/>
            <c:explosion val="8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3E-4B92-A161-8FACEC4268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3E-4B92-A161-8FACEC4268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3E-4B92-A161-8FACEC4268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3E-4B92-A161-8FACEC4268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Budget!$C$72:$C$76</c:f>
              <c:strCache>
                <c:ptCount val="4"/>
                <c:pt idx="0">
                  <c:v>Display</c:v>
                </c:pt>
                <c:pt idx="1">
                  <c:v>Google Awareness</c:v>
                </c:pt>
                <c:pt idx="2">
                  <c:v>CPC</c:v>
                </c:pt>
                <c:pt idx="3">
                  <c:v>Ad serving cost </c:v>
                </c:pt>
              </c:strCache>
            </c:strRef>
          </c:cat>
          <c:val>
            <c:numRef>
              <c:f>Budget!$D$72:$D$76</c:f>
              <c:numCache>
                <c:formatCode>#\ ##0.00\ [$лв.-402]</c:formatCode>
                <c:ptCount val="4"/>
                <c:pt idx="0">
                  <c:v>78519.411582585002</c:v>
                </c:pt>
                <c:pt idx="1">
                  <c:v>7000</c:v>
                </c:pt>
                <c:pt idx="2">
                  <c:v>3000</c:v>
                </c:pt>
                <c:pt idx="3">
                  <c:v>1253.5455224479001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3E-4B92-A161-8FACEC426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Budget split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explosion val="9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D45-4C01-9236-83FA21BE57C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D45-4C01-9236-83FA21BE57C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D45-4C01-9236-83FA21BE57C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D45-4C01-9236-83FA21BE57C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D45-4C01-9236-83FA21BE57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Budget!$C$39:$C$43</c:f>
              <c:strCache>
                <c:ptCount val="5"/>
                <c:pt idx="0">
                  <c:v>TV</c:v>
                </c:pt>
                <c:pt idx="1">
                  <c:v>Cinema</c:v>
                </c:pt>
                <c:pt idx="2">
                  <c:v>Press</c:v>
                </c:pt>
                <c:pt idx="3">
                  <c:v>OOH</c:v>
                </c:pt>
                <c:pt idx="4">
                  <c:v>Digital</c:v>
                </c:pt>
              </c:strCache>
            </c:strRef>
          </c:cat>
          <c:val>
            <c:numRef>
              <c:f>Budget!$D$39:$D$43</c:f>
              <c:numCache>
                <c:formatCode>#\ ##0.00\ [$лв.-402]</c:formatCode>
                <c:ptCount val="5"/>
                <c:pt idx="0">
                  <c:v>192866.92065000001</c:v>
                </c:pt>
                <c:pt idx="1">
                  <c:v>19375.840288306998</c:v>
                </c:pt>
                <c:pt idx="2">
                  <c:v>7384.3159999999998</c:v>
                </c:pt>
                <c:pt idx="3">
                  <c:v>10522.2676085</c:v>
                </c:pt>
                <c:pt idx="4">
                  <c:v>88519.411582585002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D45-4C01-9236-83FA21BE5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5.jpeg"/><Relationship Id="rId11" Type="http://schemas.openxmlformats.org/officeDocument/2006/relationships/image" Target="../media/image7.png"/><Relationship Id="rId5" Type="http://schemas.openxmlformats.org/officeDocument/2006/relationships/image" Target="../media/image4.jpeg"/><Relationship Id="rId10" Type="http://schemas.openxmlformats.org/officeDocument/2006/relationships/chart" Target="../charts/chart4.xml"/><Relationship Id="rId4" Type="http://schemas.openxmlformats.org/officeDocument/2006/relationships/image" Target="../media/image3.jpeg"/><Relationship Id="rId9" Type="http://schemas.openxmlformats.org/officeDocument/2006/relationships/chart" Target="../charts/chart3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23814</xdr:colOff>
      <xdr:row>53</xdr:row>
      <xdr:rowOff>154780</xdr:rowOff>
    </xdr:from>
    <xdr:to>
      <xdr:col>47</xdr:col>
      <xdr:colOff>238125</xdr:colOff>
      <xdr:row>66</xdr:row>
      <xdr:rowOff>35169</xdr:rowOff>
    </xdr:to>
    <xdr:graphicFrame macro="">
      <xdr:nvGraphicFramePr>
        <xdr:cNvPr id="22355705" name="Chart 3">
          <a:extLst>
            <a:ext uri="{FF2B5EF4-FFF2-40B4-BE49-F238E27FC236}">
              <a16:creationId xmlns:a16="http://schemas.microsoft.com/office/drawing/2014/main" xmlns="" id="{00000000-0008-0000-0000-0000F91E5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96452</xdr:colOff>
      <xdr:row>2</xdr:row>
      <xdr:rowOff>88687</xdr:rowOff>
    </xdr:from>
    <xdr:to>
      <xdr:col>15</xdr:col>
      <xdr:colOff>206829</xdr:colOff>
      <xdr:row>4</xdr:row>
      <xdr:rowOff>87085</xdr:rowOff>
    </xdr:to>
    <xdr:grpSp>
      <xdr:nvGrpSpPr>
        <xdr:cNvPr id="14" name="Групиране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GrpSpPr/>
      </xdr:nvGrpSpPr>
      <xdr:grpSpPr>
        <a:xfrm>
          <a:off x="4537483" y="422062"/>
          <a:ext cx="3015502" cy="391304"/>
          <a:chOff x="4058851" y="295516"/>
          <a:chExt cx="3587312" cy="457438"/>
        </a:xfrm>
      </xdr:grpSpPr>
      <xdr:pic>
        <xdr:nvPicPr>
          <xdr:cNvPr id="22355708" name="Picture 8" descr="btv_action_logo_clear.jpg">
            <a:extLst>
              <a:ext uri="{FF2B5EF4-FFF2-40B4-BE49-F238E27FC236}">
                <a16:creationId xmlns:a16="http://schemas.microsoft.com/office/drawing/2014/main" xmlns="" id="{00000000-0008-0000-0000-0000FC1E55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4705909" y="371955"/>
            <a:ext cx="767844" cy="31120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355709" name="Картина 15" descr="BTV_logo2009.png">
            <a:extLst>
              <a:ext uri="{FF2B5EF4-FFF2-40B4-BE49-F238E27FC236}">
                <a16:creationId xmlns:a16="http://schemas.microsoft.com/office/drawing/2014/main" xmlns="" id="{00000000-0008-0000-0000-0000FD1E55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4058851" y="335535"/>
            <a:ext cx="402330" cy="381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355714" name="Picture 18" descr="btv_cinema_logo.jpg">
            <a:extLst>
              <a:ext uri="{FF2B5EF4-FFF2-40B4-BE49-F238E27FC236}">
                <a16:creationId xmlns:a16="http://schemas.microsoft.com/office/drawing/2014/main" xmlns="" id="{00000000-0008-0000-0000-0000021F55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5507931" y="317927"/>
            <a:ext cx="1044789" cy="4350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355715" name="Picture 19" descr="bTV Comedy.png">
            <a:extLst>
              <a:ext uri="{FF2B5EF4-FFF2-40B4-BE49-F238E27FC236}">
                <a16:creationId xmlns:a16="http://schemas.microsoft.com/office/drawing/2014/main" xmlns="" id="{00000000-0008-0000-0000-0000031F55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6594181" y="295516"/>
            <a:ext cx="1051982" cy="4350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36</xdr:col>
      <xdr:colOff>21897</xdr:colOff>
      <xdr:row>2</xdr:row>
      <xdr:rowOff>54741</xdr:rowOff>
    </xdr:from>
    <xdr:to>
      <xdr:col>40</xdr:col>
      <xdr:colOff>242246</xdr:colOff>
      <xdr:row>4</xdr:row>
      <xdr:rowOff>89367</xdr:rowOff>
    </xdr:to>
    <xdr:pic>
      <xdr:nvPicPr>
        <xdr:cNvPr id="13" name="Картина 10" descr="Ch_logo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163535" y="383189"/>
          <a:ext cx="1322293" cy="428764"/>
        </a:xfrm>
        <a:prstGeom prst="rect">
          <a:avLst/>
        </a:prstGeom>
      </xdr:spPr>
    </xdr:pic>
    <xdr:clientData/>
  </xdr:twoCellAnchor>
  <xdr:twoCellAnchor editAs="oneCell">
    <xdr:from>
      <xdr:col>17</xdr:col>
      <xdr:colOff>142328</xdr:colOff>
      <xdr:row>0</xdr:row>
      <xdr:rowOff>65689</xdr:rowOff>
    </xdr:from>
    <xdr:to>
      <xdr:col>31</xdr:col>
      <xdr:colOff>219717</xdr:colOff>
      <xdr:row>5</xdr:row>
      <xdr:rowOff>73763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65689"/>
          <a:ext cx="4233902" cy="916781"/>
        </a:xfrm>
        <a:prstGeom prst="rect">
          <a:avLst/>
        </a:prstGeom>
      </xdr:spPr>
    </xdr:pic>
    <xdr:clientData/>
  </xdr:twoCellAnchor>
  <xdr:twoCellAnchor>
    <xdr:from>
      <xdr:col>36</xdr:col>
      <xdr:colOff>142875</xdr:colOff>
      <xdr:row>68</xdr:row>
      <xdr:rowOff>132829</xdr:rowOff>
    </xdr:from>
    <xdr:to>
      <xdr:col>48</xdr:col>
      <xdr:colOff>117719</xdr:colOff>
      <xdr:row>87</xdr:row>
      <xdr:rowOff>130968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50</xdr:col>
      <xdr:colOff>11233</xdr:colOff>
      <xdr:row>68</xdr:row>
      <xdr:rowOff>154780</xdr:rowOff>
    </xdr:from>
    <xdr:to>
      <xdr:col>61</xdr:col>
      <xdr:colOff>202406</xdr:colOff>
      <xdr:row>87</xdr:row>
      <xdr:rowOff>129522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xmlns="" id="{2564F68F-0E09-4AAB-A1D0-F78A90DFE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49</xdr:col>
      <xdr:colOff>130969</xdr:colOff>
      <xdr:row>54</xdr:row>
      <xdr:rowOff>35718</xdr:rowOff>
    </xdr:from>
    <xdr:to>
      <xdr:col>66</xdr:col>
      <xdr:colOff>11905</xdr:colOff>
      <xdr:row>66</xdr:row>
      <xdr:rowOff>82795</xdr:rowOff>
    </xdr:to>
    <xdr:graphicFrame macro="">
      <xdr:nvGraphicFramePr>
        <xdr:cNvPr id="19" name="Chart 3">
          <a:extLst>
            <a:ext uri="{FF2B5EF4-FFF2-40B4-BE49-F238E27FC236}">
              <a16:creationId xmlns:a16="http://schemas.microsoft.com/office/drawing/2014/main" xmlns="" id="{5A11EF4F-C249-4F5F-BB94-F4BBAEDB4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452438</xdr:colOff>
      <xdr:row>5</xdr:row>
      <xdr:rowOff>59531</xdr:rowOff>
    </xdr:from>
    <xdr:to>
      <xdr:col>1</xdr:col>
      <xdr:colOff>1583530</xdr:colOff>
      <xdr:row>8</xdr:row>
      <xdr:rowOff>132485</xdr:rowOff>
    </xdr:to>
    <xdr:pic>
      <xdr:nvPicPr>
        <xdr:cNvPr id="18" name="Картина 1" descr="LOGO.png">
          <a:extLst>
            <a:ext uri="{FF2B5EF4-FFF2-40B4-BE49-F238E27FC236}">
              <a16:creationId xmlns:a16="http://schemas.microsoft.com/office/drawing/2014/main" xmlns="" id="{ED7A9BF5-6521-40BE-AB28-E4964070A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5000" b="24359"/>
        <a:stretch>
          <a:fillRect/>
        </a:stretch>
      </xdr:blipFill>
      <xdr:spPr>
        <a:xfrm>
          <a:off x="452438" y="976312"/>
          <a:ext cx="2821780" cy="5730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84741</xdr:colOff>
      <xdr:row>0</xdr:row>
      <xdr:rowOff>0</xdr:rowOff>
    </xdr:from>
    <xdr:to>
      <xdr:col>8</xdr:col>
      <xdr:colOff>168244</xdr:colOff>
      <xdr:row>4</xdr:row>
      <xdr:rowOff>64911</xdr:rowOff>
    </xdr:to>
    <xdr:pic>
      <xdr:nvPicPr>
        <xdr:cNvPr id="2" name="Picture 1" descr="Cinema_City_Master_WHITE.jp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4391" y="0"/>
          <a:ext cx="1178878" cy="712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742950</xdr:colOff>
      <xdr:row>0</xdr:row>
      <xdr:rowOff>108638</xdr:rowOff>
    </xdr:from>
    <xdr:to>
      <xdr:col>7</xdr:col>
      <xdr:colOff>196215</xdr:colOff>
      <xdr:row>4</xdr:row>
      <xdr:rowOff>1397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0" t="19141" r="6400" b="15092"/>
        <a:stretch/>
      </xdr:blipFill>
      <xdr:spPr>
        <a:xfrm>
          <a:off x="7134225" y="108638"/>
          <a:ext cx="1691640" cy="5404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1257300</xdr:colOff>
      <xdr:row>2</xdr:row>
      <xdr:rowOff>43543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57843"/>
          <a:ext cx="1257300" cy="201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4763</xdr:colOff>
      <xdr:row>53</xdr:row>
      <xdr:rowOff>2</xdr:rowOff>
    </xdr:from>
    <xdr:to>
      <xdr:col>10</xdr:col>
      <xdr:colOff>0</xdr:colOff>
      <xdr:row>67</xdr:row>
      <xdr:rowOff>152401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9525</xdr:colOff>
      <xdr:row>71</xdr:row>
      <xdr:rowOff>190500</xdr:rowOff>
    </xdr:from>
    <xdr:to>
      <xdr:col>10</xdr:col>
      <xdr:colOff>0</xdr:colOff>
      <xdr:row>88</xdr:row>
      <xdr:rowOff>142874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19049</xdr:colOff>
      <xdr:row>36</xdr:row>
      <xdr:rowOff>133349</xdr:rowOff>
    </xdr:from>
    <xdr:to>
      <xdr:col>10</xdr:col>
      <xdr:colOff>0</xdr:colOff>
      <xdr:row>51</xdr:row>
      <xdr:rowOff>66674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0</xdr:col>
      <xdr:colOff>952500</xdr:colOff>
      <xdr:row>6</xdr:row>
      <xdr:rowOff>152400</xdr:rowOff>
    </xdr:to>
    <xdr:pic>
      <xdr:nvPicPr>
        <xdr:cNvPr id="2" name="Picture 10" descr="btv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0" y="228600"/>
          <a:ext cx="952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0</xdr:col>
      <xdr:colOff>952500</xdr:colOff>
      <xdr:row>6</xdr:row>
      <xdr:rowOff>152400</xdr:rowOff>
    </xdr:to>
    <xdr:pic>
      <xdr:nvPicPr>
        <xdr:cNvPr id="2" name="Picture 10" descr="btv">
          <a:extLst>
            <a:ext uri="{FF2B5EF4-FFF2-40B4-BE49-F238E27FC236}">
              <a16:creationId xmlns:a16="http://schemas.microsoft.com/office/drawing/2014/main" xmlns="" id="{CD9F1E29-E238-40C9-BF10-A0914DE08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0" y="228600"/>
          <a:ext cx="952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0</xdr:col>
      <xdr:colOff>952500</xdr:colOff>
      <xdr:row>6</xdr:row>
      <xdr:rowOff>152400</xdr:rowOff>
    </xdr:to>
    <xdr:pic>
      <xdr:nvPicPr>
        <xdr:cNvPr id="2" name="Picture 10" descr="btv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0" y="228600"/>
          <a:ext cx="952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101825</xdr:colOff>
      <xdr:row>1</xdr:row>
      <xdr:rowOff>142875</xdr:rowOff>
    </xdr:from>
    <xdr:to>
      <xdr:col>4</xdr:col>
      <xdr:colOff>22109</xdr:colOff>
      <xdr:row>7</xdr:row>
      <xdr:rowOff>59531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0E9F089-F84A-4785-8F01-FA1DCDD64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5" y="314325"/>
          <a:ext cx="4235109" cy="8977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101825</xdr:colOff>
      <xdr:row>1</xdr:row>
      <xdr:rowOff>142875</xdr:rowOff>
    </xdr:from>
    <xdr:to>
      <xdr:col>4</xdr:col>
      <xdr:colOff>22109</xdr:colOff>
      <xdr:row>7</xdr:row>
      <xdr:rowOff>59531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5" y="309563"/>
          <a:ext cx="4233902" cy="9167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101825</xdr:colOff>
      <xdr:row>1</xdr:row>
      <xdr:rowOff>142875</xdr:rowOff>
    </xdr:from>
    <xdr:to>
      <xdr:col>3</xdr:col>
      <xdr:colOff>1704446</xdr:colOff>
      <xdr:row>7</xdr:row>
      <xdr:rowOff>59531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E3593C2-8248-4B7C-9299-355D303D0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5" y="314325"/>
          <a:ext cx="4231521" cy="8977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414618</xdr:colOff>
      <xdr:row>2</xdr:row>
      <xdr:rowOff>89648</xdr:rowOff>
    </xdr:from>
    <xdr:to>
      <xdr:col>3</xdr:col>
      <xdr:colOff>633280</xdr:colOff>
      <xdr:row>5</xdr:row>
      <xdr:rowOff>123264</xdr:rowOff>
    </xdr:to>
    <xdr:pic>
      <xdr:nvPicPr>
        <xdr:cNvPr id="2" name="Картина 10" descr="Ch_logo.jpg">
          <a:extLst>
            <a:ext uri="{FF2B5EF4-FFF2-40B4-BE49-F238E27FC236}">
              <a16:creationId xmlns:a16="http://schemas.microsoft.com/office/drawing/2014/main" xmlns="" id="{93ABE9A8-BC7B-4C6D-9458-B5095ACA0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4618" y="432548"/>
          <a:ext cx="2580862" cy="5193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414618</xdr:colOff>
      <xdr:row>2</xdr:row>
      <xdr:rowOff>89648</xdr:rowOff>
    </xdr:from>
    <xdr:to>
      <xdr:col>3</xdr:col>
      <xdr:colOff>633280</xdr:colOff>
      <xdr:row>5</xdr:row>
      <xdr:rowOff>123264</xdr:rowOff>
    </xdr:to>
    <xdr:pic>
      <xdr:nvPicPr>
        <xdr:cNvPr id="2" name="Картина 10" descr="Ch_logo.jpg">
          <a:extLst>
            <a:ext uri="{FF2B5EF4-FFF2-40B4-BE49-F238E27FC236}">
              <a16:creationId xmlns:a16="http://schemas.microsoft.com/office/drawing/2014/main" xmlns="" id="{2E1DF7F0-1998-4D43-9ECD-9EBE02204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4618" y="432548"/>
          <a:ext cx="2580862" cy="51939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My%20Documents\My%20Documents\cafe\2016\DSK%20Bank\Anex%2022_Studentski%20proekt\New\TV%20Argent\To_DSK_TV%20media%20prpoposal%20Mladejka%20program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is_sheet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rina_Tsekova\Cafe_reklam_2017\2017\Klienti\DSK_2017\RP_33_Consumer_Loans_June'2017\Media_plan\RP_33_DSK_Consumer_Loans_09-30June'2017_approved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rina_Tsekova\Cafe_reklam_2017\2017\Klienti\DSK_2017\RP_33_Consumer_Loans_June'2017\Media_plan\RP_33_DSK_Consumer_Loans_09-30June'2017_approved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ilyan.dimitrov\Desktop\Templates\05%20MAY%202015\MTG_Template_MAY_%202015-VD%20-update13.05.201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ilyan.dimitrov\Desktop\Templates\05%20MAY%202015\MTG_Template_MAY_%202015-VD%20-update13.05.201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lyan.dimitrov/Desktop/Templates/05%20MAY%202015/MTG_Template_MAY_%202015-VD%20-update13.05.201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uba\Documents\Cafe%20Reklam%20Clients\DSK\Campaigns\RP%2045.-%2045A.%20Consumer%20Loans%20-%2011.09%20-%2011.10.2017\To%20the%20Bank\DSK%20Consumer%20Loans_Sept-Oct'2017%20-%20Approved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buba\Documents\Cafe%20Reklam%20Clients\DSK\Campaigns\RP%2045.-%2045A.%20Consumer%20Loans%20-%2011.09%20-%2011.10.2017\To%20the%20Bank\DSK%20Consumer%20Loans_Sept-Oct'2017%20-%20Approved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uba\Documents\Cafe%20Reklam%20Clients\DSK\Campaigns\RP%2046.%20Youths%20&amp;%20Students%20-%2001.10.2017%20-%2030.10.2017\To%20the%20Bank\RP46_Youths&amp;Students_October_2017%20-%20v3%20-%20approved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REMENA_ARNAUDOVA\2017\2017\Klienti\DSK_2017\RP_19_Mladeji_i_studenti_May\offers\TV\To_client_tv%20proposal_DSK%20Mladejka%20programa_May_RE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y%20Documents\My%20Documents\cafe\2016\DSK%20Bank\Anex%2022_Studentski%20proekt\New\TV%20Argent\To_DSK_TV%20media%20prpoposal%20Mladejka%20program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REMENA_ARNAUDOVA\2017\2017\Klienti\DSK_2017\RP_19_Mladeji_i_studenti_May\offers\TV\To_client_tv%20proposal_DSK%20Mladejka%20programa_May_REV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by\Share\MediaClients\MONY\MP_OOH2004_offe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Documents\2018%20-%20ACTUAL\MY%20COMPUTER\3%20-%20TV%20TEMPLATE\2018\MTG\&#1050;&#1086;&#1087;&#1080;&#1077;%20&#1085;&#1072;%20NBG_Template_APRIL_2018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cuments\2018%20-%20ACTUAL\MY%20COMPUTER\3%20-%20TV%20TEMPLATE\2018\MTG\&#1050;&#1086;&#1087;&#1080;&#1077;%20&#1085;&#1072;%20NBG_Template_APRIL_2018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sco\a%20proad\My%20Documents\A%20PROAD\Clients\GloBul\Plovdiv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AppData/Local/Microsoft/Windows/Temporary%20Internet%20Files/Content.Outlook/XZY37FW4/TV7-Template-Aug-2013-pack-update-30-07-201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Vera/Desktop/Deichmann_TV_Mar-Apr'14/TV7-Template-Mar-2014-RateCard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TV7-Template-Mar-2014-RateCard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.dsk.grp\Home%20Folder\Users\buba\Documents\Cafe%20Reklam%20Clients\DSK\Campaigns\RP%2046.%20Youths%20&amp;%20Students%20-%2001.10.2017%20-%2030.10.2017\To%20the%20Bank\RP46_Youths&amp;Students_October_2017%20-%20v3%20-%20approve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My%20Documents\My%20Documents\cafe\2016\DSK%20Bank\Anex%2018_Consumer%20Loans_April\Approved\Argent%20new\To_client_media%20proposal_Potrebiteslki%20produljeni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y%20Documents\My%20Documents\cafe\2016\DSK%20Bank\Anex%2018_Consumer%20Loans_April\Approved\Argent%20new\To_client_media%20proposal_Potrebiteslki%20produljeni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rina_Tsekova\Cafe_reklam_2017\2017\Klienti\DSK_2017\RP_45_Consumer_Loans_Sept-Oct'2017\Media_plans\DSK%20Consumer%20Loans_Sept-Oct'2017_v4%20-%20Fin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Cafe_reklam_2018\Clients\DSK_2018\RP_34_Consumer_Loans_June'2018\Media_plans\&#1089;%20&#1082;&#1086;&#1088;&#1077;&#1082;&#1094;.%20&#1079;&#1072;%20&#1041;&#1053;&#1058;%20RP_34_Consumer_Loans_June-July'2018_v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remena\AppData\Local\Microsoft\Windows\Temporary%20Internet%20Files\Content.IE5\QV8Z4WZF\To_client_tv_Potrebitelski%20kreditii%201%20May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Microsoft\Windows\Temporary%20Internet%20Files\Content.Outlook\COGIJUN2\Metro%20Cash%20&amp;%20Carry_TV_JunY14\Ostoinostena-shema_June_201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Microsoft/Windows/Temporary%20Internet%20Files/Content.Outlook/COGIJUN2/Metro%20Cash%20&amp;%20Carry_TV_JunY14/Ostoinostena-shema_June_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i &amp; The Voice"/>
      <sheetName val="Fox non standart"/>
      <sheetName val="btv"/>
      <sheetName val="btv NC"/>
      <sheetName val="Summary"/>
      <sheetName val="Nova"/>
      <sheetName val="Lookup"/>
    </sheetNames>
    <sheetDataSet>
      <sheetData sheetId="0"/>
      <sheetData sheetId="1">
        <row r="14">
          <cell r="C14">
            <v>70</v>
          </cell>
        </row>
      </sheetData>
      <sheetData sheetId="2"/>
      <sheetData sheetId="3"/>
      <sheetData sheetId="4">
        <row r="4">
          <cell r="F4" t="str">
            <v>DSK</v>
          </cell>
        </row>
      </sheetData>
      <sheetData sheetId="5">
        <row r="4">
          <cell r="P4">
            <v>15</v>
          </cell>
        </row>
      </sheetData>
      <sheetData sheetId="6">
        <row r="3">
          <cell r="F3" t="str">
            <v>PROGRAM</v>
          </cell>
        </row>
        <row r="151">
          <cell r="B151">
            <v>0.7</v>
          </cell>
        </row>
        <row r="152">
          <cell r="B152">
            <v>0.75</v>
          </cell>
        </row>
        <row r="153">
          <cell r="B153">
            <v>0.8</v>
          </cell>
        </row>
        <row r="154">
          <cell r="B154">
            <v>0.85</v>
          </cell>
        </row>
        <row r="155">
          <cell r="B155">
            <v>0.9</v>
          </cell>
        </row>
        <row r="156">
          <cell r="B156">
            <v>0.95</v>
          </cell>
        </row>
        <row r="157">
          <cell r="B157">
            <v>1</v>
          </cell>
        </row>
        <row r="158">
          <cell r="B158">
            <v>1.05</v>
          </cell>
        </row>
        <row r="159">
          <cell r="B159">
            <v>1.1000000000000001</v>
          </cell>
        </row>
        <row r="160">
          <cell r="B160">
            <v>1.1499999999999999</v>
          </cell>
        </row>
        <row r="161">
          <cell r="B161">
            <v>1.2</v>
          </cell>
        </row>
        <row r="194">
          <cell r="A194">
            <v>0</v>
          </cell>
        </row>
        <row r="195">
          <cell r="A195">
            <v>0.01</v>
          </cell>
        </row>
        <row r="196">
          <cell r="A196">
            <v>0.02</v>
          </cell>
        </row>
        <row r="197">
          <cell r="A197">
            <v>0.03</v>
          </cell>
        </row>
        <row r="198">
          <cell r="A198">
            <v>0.04</v>
          </cell>
        </row>
        <row r="199">
          <cell r="A199">
            <v>0.05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is_sheet"/>
      <sheetName val="zenith"/>
      <sheetName val="TV Summary ALL"/>
      <sheetName val="TV-бТВ - Sep-Oct media planPR"/>
      <sheetName val="TV-бТВ - Oct media plan_SPOT"/>
      <sheetName val="TV-Nova TV-Sep_Oct media planPR"/>
      <sheetName val="TV-Nova TV-Oct media plan_SPO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NT"/>
      <sheetName val="btv nonstandart"/>
      <sheetName val="btv NC"/>
      <sheetName val="btv"/>
      <sheetName val="NTV nonstandart"/>
      <sheetName val="Summary"/>
      <sheetName val="Nova"/>
      <sheetName val="Lookup"/>
      <sheetName val="SummaryOOH"/>
      <sheetName val="Sofia"/>
      <sheetName val="Countryside"/>
      <sheetName val="InsideVarna"/>
      <sheetName val="BNK"/>
      <sheetName val="Malls"/>
      <sheetName val="Metro"/>
      <sheetName val="Internet"/>
      <sheetName val="Press"/>
      <sheetName val="Budget"/>
    </sheetNames>
    <sheetDataSet>
      <sheetData sheetId="0"/>
      <sheetData sheetId="1"/>
      <sheetData sheetId="2"/>
      <sheetData sheetId="3"/>
      <sheetData sheetId="4"/>
      <sheetData sheetId="5">
        <row r="4">
          <cell r="K4" t="str">
            <v>A</v>
          </cell>
        </row>
      </sheetData>
      <sheetData sheetId="6"/>
      <sheetData sheetId="7">
        <row r="2">
          <cell r="C2">
            <v>0</v>
          </cell>
        </row>
        <row r="143">
          <cell r="A143" t="str">
            <v>Break</v>
          </cell>
        </row>
        <row r="144">
          <cell r="A144">
            <v>0</v>
          </cell>
        </row>
        <row r="145">
          <cell r="A145" t="str">
            <v>1stIB</v>
          </cell>
        </row>
        <row r="146">
          <cell r="A146" t="str">
            <v>lastIB</v>
          </cell>
        </row>
        <row r="147">
          <cell r="A147" t="str">
            <v>B&amp;1stIB</v>
          </cell>
        </row>
        <row r="148">
          <cell r="A148" t="str">
            <v>B&amp;lastIB</v>
          </cell>
        </row>
        <row r="149">
          <cell r="A149" t="str">
            <v>T&amp;T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NT"/>
      <sheetName val="btv nonstandart"/>
      <sheetName val="btv NC"/>
      <sheetName val="btv"/>
      <sheetName val="NTV nonstandart"/>
      <sheetName val="Summary"/>
      <sheetName val="Nova"/>
      <sheetName val="Lookup"/>
      <sheetName val="SummaryOOH"/>
      <sheetName val="Sofia"/>
      <sheetName val="Countryside"/>
      <sheetName val="InsideVarna"/>
      <sheetName val="BNK"/>
      <sheetName val="Malls"/>
      <sheetName val="Metro"/>
      <sheetName val="Internet"/>
      <sheetName val="Press"/>
      <sheetName val="Budget"/>
    </sheetNames>
    <sheetDataSet>
      <sheetData sheetId="0"/>
      <sheetData sheetId="1"/>
      <sheetData sheetId="2"/>
      <sheetData sheetId="3"/>
      <sheetData sheetId="4"/>
      <sheetData sheetId="5">
        <row r="4">
          <cell r="K4" t="str">
            <v>A</v>
          </cell>
        </row>
      </sheetData>
      <sheetData sheetId="6"/>
      <sheetData sheetId="7">
        <row r="2">
          <cell r="C2">
            <v>0</v>
          </cell>
        </row>
        <row r="143">
          <cell r="A143" t="str">
            <v>Break</v>
          </cell>
        </row>
        <row r="144">
          <cell r="A144">
            <v>0</v>
          </cell>
        </row>
        <row r="145">
          <cell r="A145" t="str">
            <v>1stIB</v>
          </cell>
        </row>
        <row r="146">
          <cell r="A146" t="str">
            <v>lastIB</v>
          </cell>
        </row>
        <row r="147">
          <cell r="A147" t="str">
            <v>B&amp;1stIB</v>
          </cell>
        </row>
        <row r="148">
          <cell r="A148" t="str">
            <v>B&amp;lastIB</v>
          </cell>
        </row>
        <row r="149">
          <cell r="A149" t="str">
            <v>T&amp;T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ova"/>
      <sheetName val="Diema Channels"/>
      <sheetName val="Fox Channels"/>
      <sheetName val="3rd Party Channels"/>
      <sheetName val="Disney"/>
      <sheetName val="Lookup"/>
      <sheetName val="DCN"/>
      <sheetName val="Diema_Channels"/>
      <sheetName val="Fox_Channels"/>
      <sheetName val="3rd_Party_Channels"/>
    </sheetNames>
    <sheetDataSet>
      <sheetData sheetId="0">
        <row r="4">
          <cell r="K4" t="str">
            <v>-</v>
          </cell>
        </row>
        <row r="5">
          <cell r="K5" t="str">
            <v>-</v>
          </cell>
        </row>
        <row r="6">
          <cell r="K6" t="str">
            <v>-</v>
          </cell>
        </row>
        <row r="7">
          <cell r="K7" t="str">
            <v>-</v>
          </cell>
        </row>
        <row r="8">
          <cell r="K8" t="str">
            <v>-</v>
          </cell>
        </row>
        <row r="9">
          <cell r="K9" t="str">
            <v>-</v>
          </cell>
        </row>
        <row r="10">
          <cell r="K10" t="str">
            <v>-</v>
          </cell>
        </row>
        <row r="11">
          <cell r="K11" t="str">
            <v>-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ova"/>
      <sheetName val="Diema Channels"/>
      <sheetName val="Fox Channels"/>
      <sheetName val="3rd Party Channels"/>
      <sheetName val="Disney"/>
      <sheetName val="Lookup"/>
      <sheetName val="DCN"/>
      <sheetName val="Diema_Channels"/>
      <sheetName val="Fox_Channels"/>
      <sheetName val="3rd_Party_Channels"/>
    </sheetNames>
    <sheetDataSet>
      <sheetData sheetId="0">
        <row r="4">
          <cell r="K4" t="str">
            <v>-</v>
          </cell>
        </row>
        <row r="5">
          <cell r="K5" t="str">
            <v>-</v>
          </cell>
        </row>
        <row r="6">
          <cell r="K6" t="str">
            <v>-</v>
          </cell>
        </row>
        <row r="7">
          <cell r="K7" t="str">
            <v>-</v>
          </cell>
        </row>
        <row r="8">
          <cell r="K8" t="str">
            <v>-</v>
          </cell>
        </row>
        <row r="9">
          <cell r="K9" t="str">
            <v>-</v>
          </cell>
        </row>
        <row r="10">
          <cell r="K10" t="str">
            <v>-</v>
          </cell>
        </row>
        <row r="11">
          <cell r="K11" t="str">
            <v>-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ova"/>
      <sheetName val="Diema Channels"/>
      <sheetName val="Fox Channels"/>
      <sheetName val="3rd Party Channels"/>
      <sheetName val="Disney"/>
      <sheetName val="Lookup"/>
      <sheetName val="DCN"/>
      <sheetName val="Diema_Channels"/>
      <sheetName val="Fox_Channels"/>
      <sheetName val="3rd_Party_Channels"/>
    </sheetNames>
    <sheetDataSet>
      <sheetData sheetId="0">
        <row r="4">
          <cell r="K4" t="str">
            <v>-</v>
          </cell>
        </row>
        <row r="5">
          <cell r="K5" t="str">
            <v>-</v>
          </cell>
        </row>
        <row r="6">
          <cell r="K6" t="str">
            <v>-</v>
          </cell>
        </row>
        <row r="7">
          <cell r="K7" t="str">
            <v>-</v>
          </cell>
        </row>
        <row r="8">
          <cell r="K8" t="str">
            <v>-</v>
          </cell>
        </row>
        <row r="9">
          <cell r="K9" t="str">
            <v>-</v>
          </cell>
        </row>
        <row r="10">
          <cell r="K10" t="str">
            <v>-</v>
          </cell>
        </row>
        <row r="11">
          <cell r="K11" t="str">
            <v>-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MTG"/>
      <sheetName val="Nova"/>
      <sheetName val="Diema Channels"/>
      <sheetName val="Fox Channels"/>
      <sheetName val="3rd Party Channels"/>
      <sheetName val="Nova TV Cut-in's"/>
      <sheetName val="Lookup"/>
      <sheetName val="bTV"/>
      <sheetName val="bTV Niches"/>
      <sheetName val="bTV Cut-in's"/>
      <sheetName val="BNT"/>
      <sheetName val="Presa"/>
      <sheetName val="CCS"/>
      <sheetName val="Cinema Arena"/>
      <sheetName val="SummaryOOH"/>
      <sheetName val="OOH_Sofia"/>
      <sheetName val="BNK_2018"/>
      <sheetName val="AVV"/>
      <sheetName val="Varna"/>
      <sheetName val="Premium_Internet"/>
      <sheetName val="Google plan"/>
      <sheetName val="Audience planning"/>
      <sheetName val="Budget"/>
    </sheetNames>
    <sheetDataSet>
      <sheetData sheetId="0">
        <row r="4">
          <cell r="K4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6">
          <cell r="A66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MTG"/>
      <sheetName val="Nova"/>
      <sheetName val="Diema Channels"/>
      <sheetName val="Fox Channels"/>
      <sheetName val="3rd Party Channels"/>
      <sheetName val="Nova TV Cut-in's"/>
      <sheetName val="Lookup"/>
      <sheetName val="bTV"/>
      <sheetName val="bTV Niches"/>
      <sheetName val="bTV Cut-in's"/>
      <sheetName val="BNT"/>
      <sheetName val="Presa"/>
      <sheetName val="CCS"/>
      <sheetName val="Cinema Arena"/>
      <sheetName val="SummaryOOH"/>
      <sheetName val="OOH_Sofia"/>
      <sheetName val="BNK_2018"/>
      <sheetName val="AVV"/>
      <sheetName val="Varna"/>
      <sheetName val="Premium_Internet"/>
      <sheetName val="Google plan"/>
      <sheetName val="Audience planning"/>
      <sheetName val="Budget"/>
    </sheetNames>
    <sheetDataSet>
      <sheetData sheetId="0">
        <row r="4">
          <cell r="K4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6">
          <cell r="A66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MTG_Video_spots"/>
      <sheetName val="Nova"/>
      <sheetName val="Diema Channels"/>
      <sheetName val="Fox Channels"/>
      <sheetName val="3rd Party Channels"/>
      <sheetName val="Lookup"/>
      <sheetName val="Nova TV Cut-in's"/>
      <sheetName val="bTV"/>
      <sheetName val="bTV Niches"/>
      <sheetName val="bTV Cut-in's"/>
      <sheetName val="Magic&amp;The Voice"/>
      <sheetName val="Cinema City"/>
      <sheetName val="Kino Arena"/>
      <sheetName val="Festival of Colors"/>
      <sheetName val="OOH_Budget"/>
      <sheetName val="AVV"/>
      <sheetName val="OOH Sofia"/>
      <sheetName val="Digital OOH"/>
      <sheetName val="Internet"/>
      <sheetName val="Budget"/>
    </sheetNames>
    <sheetDataSet>
      <sheetData sheetId="0">
        <row r="4">
          <cell r="K4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66">
          <cell r="A6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ic  The Voice"/>
      <sheetName val="btv NC"/>
      <sheetName val="btv"/>
      <sheetName val="btv Nonstandart"/>
      <sheetName val="Fox Nonstandart"/>
      <sheetName val="БНТ"/>
      <sheetName val="NTV nonstandart"/>
      <sheetName val="Summary"/>
      <sheetName val="Nova"/>
      <sheetName val="Lookup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>
        <row r="4">
          <cell r="F4" t="str">
            <v>DSK</v>
          </cell>
        </row>
      </sheetData>
      <sheetData sheetId="8">
        <row r="4">
          <cell r="N4">
            <v>23</v>
          </cell>
        </row>
      </sheetData>
      <sheetData sheetId="9" refreshError="1">
        <row r="3">
          <cell r="F3" t="str">
            <v>PROGRAM</v>
          </cell>
        </row>
        <row r="70">
          <cell r="A70">
            <v>0</v>
          </cell>
        </row>
        <row r="71">
          <cell r="A71">
            <v>0.01</v>
          </cell>
        </row>
        <row r="72">
          <cell r="A72">
            <v>0.02</v>
          </cell>
        </row>
        <row r="73">
          <cell r="A73">
            <v>0.03</v>
          </cell>
        </row>
        <row r="74">
          <cell r="A74">
            <v>0.04</v>
          </cell>
        </row>
        <row r="75">
          <cell r="A75">
            <v>0.05</v>
          </cell>
        </row>
        <row r="76">
          <cell r="A76">
            <v>0.06</v>
          </cell>
        </row>
        <row r="77">
          <cell r="A77">
            <v>7.0000000000000007E-2</v>
          </cell>
        </row>
        <row r="78">
          <cell r="A78">
            <v>0.08</v>
          </cell>
        </row>
        <row r="79">
          <cell r="A79">
            <v>0.09</v>
          </cell>
        </row>
        <row r="80">
          <cell r="A80">
            <v>0.1</v>
          </cell>
        </row>
        <row r="81">
          <cell r="A81">
            <v>0.12</v>
          </cell>
        </row>
        <row r="82">
          <cell r="A82">
            <v>0.13</v>
          </cell>
        </row>
        <row r="83">
          <cell r="A83">
            <v>0.14000000000000001</v>
          </cell>
        </row>
        <row r="84">
          <cell r="A84">
            <v>0.15</v>
          </cell>
        </row>
        <row r="143">
          <cell r="A143" t="str">
            <v>Break</v>
          </cell>
        </row>
        <row r="145">
          <cell r="A145" t="str">
            <v>1stIB</v>
          </cell>
        </row>
        <row r="146">
          <cell r="A146" t="str">
            <v>lastIB</v>
          </cell>
        </row>
        <row r="147">
          <cell r="A147" t="str">
            <v>B&amp;1stIB</v>
          </cell>
        </row>
        <row r="148">
          <cell r="A148" t="str">
            <v>B&amp;lastIB</v>
          </cell>
        </row>
        <row r="149">
          <cell r="A149" t="str">
            <v>T&amp;T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i &amp; The Voice"/>
      <sheetName val="Fox non standart"/>
      <sheetName val="btv"/>
      <sheetName val="btv NC"/>
      <sheetName val="Summary"/>
      <sheetName val="Nova"/>
      <sheetName val="Lookup"/>
    </sheetNames>
    <sheetDataSet>
      <sheetData sheetId="0"/>
      <sheetData sheetId="1">
        <row r="14">
          <cell r="C14">
            <v>70</v>
          </cell>
        </row>
      </sheetData>
      <sheetData sheetId="2"/>
      <sheetData sheetId="3"/>
      <sheetData sheetId="4">
        <row r="4">
          <cell r="F4" t="str">
            <v>DSK</v>
          </cell>
        </row>
      </sheetData>
      <sheetData sheetId="5">
        <row r="4">
          <cell r="P4">
            <v>15</v>
          </cell>
        </row>
      </sheetData>
      <sheetData sheetId="6">
        <row r="3">
          <cell r="F3" t="str">
            <v>PROGRAM</v>
          </cell>
        </row>
        <row r="151">
          <cell r="B151">
            <v>0.7</v>
          </cell>
        </row>
        <row r="152">
          <cell r="B152">
            <v>0.75</v>
          </cell>
        </row>
        <row r="153">
          <cell r="B153">
            <v>0.8</v>
          </cell>
        </row>
        <row r="154">
          <cell r="B154">
            <v>0.85</v>
          </cell>
        </row>
        <row r="155">
          <cell r="B155">
            <v>0.9</v>
          </cell>
        </row>
        <row r="156">
          <cell r="B156">
            <v>0.95</v>
          </cell>
        </row>
        <row r="157">
          <cell r="B157">
            <v>1</v>
          </cell>
        </row>
        <row r="158">
          <cell r="B158">
            <v>1.05</v>
          </cell>
        </row>
        <row r="159">
          <cell r="B159">
            <v>1.1000000000000001</v>
          </cell>
        </row>
        <row r="160">
          <cell r="B160">
            <v>1.1499999999999999</v>
          </cell>
        </row>
        <row r="161">
          <cell r="B161">
            <v>1.2</v>
          </cell>
        </row>
        <row r="194">
          <cell r="A194">
            <v>0</v>
          </cell>
        </row>
        <row r="195">
          <cell r="A195">
            <v>0.01</v>
          </cell>
        </row>
        <row r="196">
          <cell r="A196">
            <v>0.02</v>
          </cell>
        </row>
        <row r="197">
          <cell r="A197">
            <v>0.03</v>
          </cell>
        </row>
        <row r="198">
          <cell r="A198">
            <v>0.04</v>
          </cell>
        </row>
        <row r="199">
          <cell r="A199">
            <v>0.05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ic  The Voice"/>
      <sheetName val="btv NC"/>
      <sheetName val="btv"/>
      <sheetName val="btv Nonstandart"/>
      <sheetName val="Fox Nonstandart"/>
      <sheetName val="БНТ"/>
      <sheetName val="NTV nonstandart"/>
      <sheetName val="Summary"/>
      <sheetName val="Nova"/>
      <sheetName val="Lookup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>
        <row r="4">
          <cell r="F4" t="str">
            <v>DSK</v>
          </cell>
        </row>
      </sheetData>
      <sheetData sheetId="8">
        <row r="4">
          <cell r="N4">
            <v>23</v>
          </cell>
        </row>
      </sheetData>
      <sheetData sheetId="9" refreshError="1">
        <row r="3">
          <cell r="F3" t="str">
            <v>PROGRAM</v>
          </cell>
        </row>
        <row r="70">
          <cell r="A70">
            <v>0</v>
          </cell>
        </row>
        <row r="71">
          <cell r="A71">
            <v>0.01</v>
          </cell>
        </row>
        <row r="72">
          <cell r="A72">
            <v>0.02</v>
          </cell>
        </row>
        <row r="73">
          <cell r="A73">
            <v>0.03</v>
          </cell>
        </row>
        <row r="74">
          <cell r="A74">
            <v>0.04</v>
          </cell>
        </row>
        <row r="75">
          <cell r="A75">
            <v>0.05</v>
          </cell>
        </row>
        <row r="76">
          <cell r="A76">
            <v>0.06</v>
          </cell>
        </row>
        <row r="77">
          <cell r="A77">
            <v>7.0000000000000007E-2</v>
          </cell>
        </row>
        <row r="78">
          <cell r="A78">
            <v>0.08</v>
          </cell>
        </row>
        <row r="79">
          <cell r="A79">
            <v>0.09</v>
          </cell>
        </row>
        <row r="80">
          <cell r="A80">
            <v>0.1</v>
          </cell>
        </row>
        <row r="81">
          <cell r="A81">
            <v>0.12</v>
          </cell>
        </row>
        <row r="82">
          <cell r="A82">
            <v>0.13</v>
          </cell>
        </row>
        <row r="83">
          <cell r="A83">
            <v>0.14000000000000001</v>
          </cell>
        </row>
        <row r="84">
          <cell r="A84">
            <v>0.15</v>
          </cell>
        </row>
        <row r="143">
          <cell r="A143" t="str">
            <v>Break</v>
          </cell>
        </row>
        <row r="145">
          <cell r="A145" t="str">
            <v>1stIB</v>
          </cell>
        </row>
        <row r="146">
          <cell r="A146" t="str">
            <v>lastIB</v>
          </cell>
        </row>
        <row r="147">
          <cell r="A147" t="str">
            <v>B&amp;1stIB</v>
          </cell>
        </row>
        <row r="148">
          <cell r="A148" t="str">
            <v>B&amp;lastIB</v>
          </cell>
        </row>
        <row r="149">
          <cell r="A149" t="str">
            <v>T&amp;T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y1"/>
      <sheetName val="zenith"/>
      <sheetName val="mony2"/>
      <sheetName val="mony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ova"/>
      <sheetName val="Diema Channels"/>
      <sheetName val="Fox Channels"/>
      <sheetName val="3rd Party Channels"/>
      <sheetName val="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7">
          <cell r="A147" t="str">
            <v>Break</v>
          </cell>
        </row>
        <row r="149">
          <cell r="A149" t="str">
            <v>1stIB</v>
          </cell>
        </row>
        <row r="150">
          <cell r="A150" t="str">
            <v>2inbreak</v>
          </cell>
        </row>
        <row r="151">
          <cell r="A151" t="str">
            <v>PultIB</v>
          </cell>
        </row>
        <row r="152">
          <cell r="A152" t="str">
            <v>lastIB</v>
          </cell>
        </row>
        <row r="153">
          <cell r="A153" t="str">
            <v>B&amp;1stIB</v>
          </cell>
        </row>
        <row r="154">
          <cell r="A154" t="str">
            <v>B&amp;lastIB</v>
          </cell>
        </row>
        <row r="155">
          <cell r="A155" t="str">
            <v>B&amp;2inbreak</v>
          </cell>
        </row>
        <row r="156">
          <cell r="A156" t="str">
            <v>B&amp;PultIB</v>
          </cell>
        </row>
        <row r="157">
          <cell r="A157" t="str">
            <v>T&amp;T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ova"/>
      <sheetName val="Diema Channels"/>
      <sheetName val="Fox Channels"/>
      <sheetName val="3rd Party Channels"/>
      <sheetName val="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7">
          <cell r="A147" t="str">
            <v>Break</v>
          </cell>
        </row>
        <row r="149">
          <cell r="A149" t="str">
            <v>1stIB</v>
          </cell>
        </row>
        <row r="150">
          <cell r="A150" t="str">
            <v>2inbreak</v>
          </cell>
        </row>
        <row r="151">
          <cell r="A151" t="str">
            <v>PultIB</v>
          </cell>
        </row>
        <row r="152">
          <cell r="A152" t="str">
            <v>lastIB</v>
          </cell>
        </row>
        <row r="153">
          <cell r="A153" t="str">
            <v>B&amp;1stIB</v>
          </cell>
        </row>
        <row r="154">
          <cell r="A154" t="str">
            <v>B&amp;lastIB</v>
          </cell>
        </row>
        <row r="155">
          <cell r="A155" t="str">
            <v>B&amp;2inbreak</v>
          </cell>
        </row>
        <row r="156">
          <cell r="A156" t="str">
            <v>B&amp;PultIB</v>
          </cell>
        </row>
        <row r="157">
          <cell r="A157" t="str">
            <v>T&amp;T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s"/>
      <sheetName val="Action Plan"/>
      <sheetName val="Project Cost Analysis 50 sqm"/>
      <sheetName val="Cost Analysis 50 sq (r1)"/>
      <sheetName val="Prim Design A"/>
      <sheetName val="Top Form B"/>
      <sheetName val="Budget Analysis 05-07"/>
    </sheetNames>
    <sheetDataSet>
      <sheetData sheetId="0" refreshError="1">
        <row r="2">
          <cell r="A2">
            <v>2.3199999999999998</v>
          </cell>
        </row>
        <row r="9">
          <cell r="C9">
            <v>36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7 pack"/>
      <sheetName val="TV7 RTG&amp;Prices"/>
      <sheetName val="News7 RTG&amp;Prices"/>
      <sheetName val="Super7 RTG&amp;Prices"/>
      <sheetName val="Sport scheme"/>
      <sheetName val="Calcs"/>
    </sheetNames>
    <sheetDataSet>
      <sheetData sheetId="0"/>
      <sheetData sheetId="1"/>
      <sheetData sheetId="2"/>
      <sheetData sheetId="3"/>
      <sheetData sheetId="4"/>
      <sheetData sheetId="5">
        <row r="3">
          <cell r="AZ3" t="str">
            <v>A</v>
          </cell>
        </row>
        <row r="4">
          <cell r="AZ4" t="str">
            <v>B</v>
          </cell>
        </row>
        <row r="5">
          <cell r="AZ5" t="str">
            <v>C</v>
          </cell>
        </row>
        <row r="6">
          <cell r="AZ6" t="str">
            <v>-</v>
          </cell>
        </row>
        <row r="7">
          <cell r="AZ7" t="str">
            <v>-</v>
          </cell>
        </row>
        <row r="8">
          <cell r="AZ8" t="str">
            <v>-</v>
          </cell>
        </row>
        <row r="9">
          <cell r="AZ9" t="str">
            <v>-</v>
          </cell>
        </row>
        <row r="10">
          <cell r="AZ10" t="str">
            <v>-</v>
          </cell>
        </row>
        <row r="11">
          <cell r="AZ11" t="str">
            <v>-</v>
          </cell>
        </row>
        <row r="12">
          <cell r="AZ12" t="str">
            <v>-</v>
          </cell>
        </row>
        <row r="13">
          <cell r="AZ13" t="str">
            <v>A2</v>
          </cell>
        </row>
        <row r="14">
          <cell r="AZ14" t="str">
            <v>B2</v>
          </cell>
        </row>
        <row r="15">
          <cell r="AZ15" t="str">
            <v>C2</v>
          </cell>
        </row>
        <row r="16">
          <cell r="AZ16" t="str">
            <v>-2</v>
          </cell>
        </row>
        <row r="17">
          <cell r="AZ17" t="str">
            <v>-2</v>
          </cell>
        </row>
        <row r="18">
          <cell r="AZ18" t="str">
            <v>-2</v>
          </cell>
        </row>
        <row r="19">
          <cell r="AZ19" t="str">
            <v>-2</v>
          </cell>
        </row>
        <row r="20">
          <cell r="AZ20" t="str">
            <v>-2</v>
          </cell>
        </row>
        <row r="21">
          <cell r="AZ21" t="str">
            <v>-2</v>
          </cell>
        </row>
        <row r="22">
          <cell r="AZ22" t="str">
            <v>-2</v>
          </cell>
        </row>
        <row r="23">
          <cell r="AZ23" t="str">
            <v>A3</v>
          </cell>
        </row>
        <row r="24">
          <cell r="AZ24" t="str">
            <v>B3</v>
          </cell>
        </row>
        <row r="25">
          <cell r="AZ25" t="str">
            <v>C3</v>
          </cell>
        </row>
        <row r="26">
          <cell r="AZ26" t="str">
            <v>-3</v>
          </cell>
        </row>
        <row r="27">
          <cell r="AZ27" t="str">
            <v>-3</v>
          </cell>
        </row>
        <row r="28">
          <cell r="AZ28" t="str">
            <v>-3</v>
          </cell>
        </row>
        <row r="29">
          <cell r="AZ29" t="str">
            <v>-3</v>
          </cell>
        </row>
        <row r="30">
          <cell r="AZ30" t="str">
            <v>-3</v>
          </cell>
        </row>
        <row r="31">
          <cell r="AZ31" t="str">
            <v>-3</v>
          </cell>
        </row>
        <row r="32">
          <cell r="AZ32" t="str">
            <v>-3</v>
          </cell>
        </row>
        <row r="33">
          <cell r="AZ33" t="str">
            <v>A4</v>
          </cell>
        </row>
        <row r="34">
          <cell r="AZ34" t="str">
            <v>B4</v>
          </cell>
        </row>
        <row r="35">
          <cell r="AZ35" t="str">
            <v>C4</v>
          </cell>
        </row>
        <row r="36">
          <cell r="AZ36" t="str">
            <v>-4</v>
          </cell>
        </row>
        <row r="37">
          <cell r="AZ37" t="str">
            <v>-4</v>
          </cell>
        </row>
        <row r="38">
          <cell r="AZ38" t="str">
            <v>-4</v>
          </cell>
        </row>
        <row r="39">
          <cell r="AZ39" t="str">
            <v>-4</v>
          </cell>
        </row>
        <row r="40">
          <cell r="AZ40" t="str">
            <v>-4</v>
          </cell>
        </row>
        <row r="41">
          <cell r="AZ41" t="str">
            <v>-4</v>
          </cell>
        </row>
        <row r="42">
          <cell r="AZ42" t="str">
            <v>-4</v>
          </cell>
        </row>
        <row r="43">
          <cell r="AZ43" t="str">
            <v>A5</v>
          </cell>
        </row>
        <row r="44">
          <cell r="AZ44" t="str">
            <v>B5</v>
          </cell>
        </row>
        <row r="45">
          <cell r="AZ45" t="str">
            <v>C5</v>
          </cell>
        </row>
        <row r="46">
          <cell r="AZ46" t="str">
            <v>-5</v>
          </cell>
        </row>
        <row r="47">
          <cell r="AZ47" t="str">
            <v>-5</v>
          </cell>
        </row>
        <row r="48">
          <cell r="AZ48" t="str">
            <v>-5</v>
          </cell>
        </row>
        <row r="49">
          <cell r="AZ49" t="str">
            <v>-5</v>
          </cell>
        </row>
        <row r="50">
          <cell r="AZ50" t="str">
            <v>-5</v>
          </cell>
        </row>
        <row r="51">
          <cell r="AZ51" t="str">
            <v>-5</v>
          </cell>
        </row>
        <row r="52">
          <cell r="AZ52" t="str">
            <v>-5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7 RateCard"/>
      <sheetName val="TV7 RTG&amp;Prices"/>
      <sheetName val="News7 RTG&amp;Prices"/>
      <sheetName val="Super7 RTG&amp;Prices"/>
      <sheetName val="Sport scheme"/>
      <sheetName val="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E3" t="str">
            <v>-</v>
          </cell>
        </row>
        <row r="4">
          <cell r="BE4" t="str">
            <v>-</v>
          </cell>
        </row>
        <row r="5">
          <cell r="BE5" t="str">
            <v>-</v>
          </cell>
        </row>
        <row r="6">
          <cell r="BE6" t="str">
            <v>-</v>
          </cell>
        </row>
        <row r="7">
          <cell r="BE7" t="str">
            <v>-</v>
          </cell>
        </row>
        <row r="8">
          <cell r="BE8" t="str">
            <v>-</v>
          </cell>
        </row>
        <row r="9">
          <cell r="BE9" t="str">
            <v>-</v>
          </cell>
        </row>
        <row r="10">
          <cell r="BE10" t="str">
            <v>-</v>
          </cell>
        </row>
        <row r="11">
          <cell r="BE11" t="str">
            <v>-</v>
          </cell>
        </row>
        <row r="12">
          <cell r="BE12" t="str">
            <v>-</v>
          </cell>
        </row>
        <row r="13">
          <cell r="BE13" t="str">
            <v>-2</v>
          </cell>
        </row>
        <row r="14">
          <cell r="BE14" t="str">
            <v>-2</v>
          </cell>
        </row>
        <row r="15">
          <cell r="BE15" t="str">
            <v>-2</v>
          </cell>
        </row>
        <row r="16">
          <cell r="BE16" t="str">
            <v>-2</v>
          </cell>
        </row>
        <row r="17">
          <cell r="BE17" t="str">
            <v>-2</v>
          </cell>
        </row>
        <row r="18">
          <cell r="BE18" t="str">
            <v>-2</v>
          </cell>
        </row>
        <row r="19">
          <cell r="BE19" t="str">
            <v>-2</v>
          </cell>
        </row>
        <row r="20">
          <cell r="BE20" t="str">
            <v>-2</v>
          </cell>
        </row>
        <row r="21">
          <cell r="BE21" t="str">
            <v>-2</v>
          </cell>
        </row>
        <row r="22">
          <cell r="BE22" t="str">
            <v>-2</v>
          </cell>
        </row>
        <row r="23">
          <cell r="BE23" t="str">
            <v>-3</v>
          </cell>
        </row>
        <row r="24">
          <cell r="BE24" t="str">
            <v>-3</v>
          </cell>
        </row>
        <row r="25">
          <cell r="BE25" t="str">
            <v>-3</v>
          </cell>
        </row>
        <row r="26">
          <cell r="BE26" t="str">
            <v>-3</v>
          </cell>
        </row>
        <row r="27">
          <cell r="BE27" t="str">
            <v>-3</v>
          </cell>
        </row>
        <row r="28">
          <cell r="BE28" t="str">
            <v>-3</v>
          </cell>
        </row>
        <row r="29">
          <cell r="BE29" t="str">
            <v>-3</v>
          </cell>
        </row>
        <row r="30">
          <cell r="BE30" t="str">
            <v>-3</v>
          </cell>
        </row>
        <row r="31">
          <cell r="BE31" t="str">
            <v>-3</v>
          </cell>
        </row>
        <row r="32">
          <cell r="BE32" t="str">
            <v>-3</v>
          </cell>
        </row>
        <row r="33">
          <cell r="BE33" t="str">
            <v>-4</v>
          </cell>
        </row>
        <row r="34">
          <cell r="BE34" t="str">
            <v>-4</v>
          </cell>
        </row>
        <row r="35">
          <cell r="BE35" t="str">
            <v>-4</v>
          </cell>
        </row>
        <row r="36">
          <cell r="BE36" t="str">
            <v>-4</v>
          </cell>
        </row>
        <row r="37">
          <cell r="BE37" t="str">
            <v>-4</v>
          </cell>
        </row>
        <row r="38">
          <cell r="BE38" t="str">
            <v>-4</v>
          </cell>
        </row>
        <row r="39">
          <cell r="BE39" t="str">
            <v>-4</v>
          </cell>
        </row>
        <row r="40">
          <cell r="BE40" t="str">
            <v>-4</v>
          </cell>
        </row>
        <row r="41">
          <cell r="BE41" t="str">
            <v>-4</v>
          </cell>
        </row>
        <row r="42">
          <cell r="BE42" t="str">
            <v>-4</v>
          </cell>
        </row>
        <row r="43">
          <cell r="BE43" t="str">
            <v>-5</v>
          </cell>
        </row>
        <row r="44">
          <cell r="BE44" t="str">
            <v>-5</v>
          </cell>
        </row>
        <row r="45">
          <cell r="BE45" t="str">
            <v>-5</v>
          </cell>
        </row>
        <row r="46">
          <cell r="BE46" t="str">
            <v>-5</v>
          </cell>
        </row>
        <row r="47">
          <cell r="BE47" t="str">
            <v>-5</v>
          </cell>
        </row>
        <row r="48">
          <cell r="BE48" t="str">
            <v>-5</v>
          </cell>
        </row>
        <row r="49">
          <cell r="BE49" t="str">
            <v>-5</v>
          </cell>
        </row>
        <row r="50">
          <cell r="BE50" t="str">
            <v>-5</v>
          </cell>
        </row>
        <row r="51">
          <cell r="BE51" t="str">
            <v>-5</v>
          </cell>
        </row>
        <row r="52">
          <cell r="BE52" t="str">
            <v>-5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7 RateCard"/>
      <sheetName val="TV7 RTG&amp;Prices"/>
      <sheetName val="News7 RTG&amp;Prices"/>
      <sheetName val="Super7 RTG&amp;Prices"/>
      <sheetName val="Sport scheme"/>
      <sheetName val="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E3" t="str">
            <v>-</v>
          </cell>
        </row>
        <row r="4">
          <cell r="BE4" t="str">
            <v>-</v>
          </cell>
        </row>
        <row r="5">
          <cell r="BE5" t="str">
            <v>-</v>
          </cell>
        </row>
        <row r="6">
          <cell r="BE6" t="str">
            <v>-</v>
          </cell>
        </row>
        <row r="7">
          <cell r="BE7" t="str">
            <v>-</v>
          </cell>
        </row>
        <row r="8">
          <cell r="BE8" t="str">
            <v>-</v>
          </cell>
        </row>
        <row r="9">
          <cell r="BE9" t="str">
            <v>-</v>
          </cell>
        </row>
        <row r="10">
          <cell r="BE10" t="str">
            <v>-</v>
          </cell>
        </row>
        <row r="11">
          <cell r="BE11" t="str">
            <v>-</v>
          </cell>
        </row>
        <row r="12">
          <cell r="BE12" t="str">
            <v>-</v>
          </cell>
        </row>
        <row r="13">
          <cell r="BE13" t="str">
            <v>-2</v>
          </cell>
        </row>
        <row r="14">
          <cell r="BE14" t="str">
            <v>-2</v>
          </cell>
        </row>
        <row r="15">
          <cell r="BE15" t="str">
            <v>-2</v>
          </cell>
        </row>
        <row r="16">
          <cell r="BE16" t="str">
            <v>-2</v>
          </cell>
        </row>
        <row r="17">
          <cell r="BE17" t="str">
            <v>-2</v>
          </cell>
        </row>
        <row r="18">
          <cell r="BE18" t="str">
            <v>-2</v>
          </cell>
        </row>
        <row r="19">
          <cell r="BE19" t="str">
            <v>-2</v>
          </cell>
        </row>
        <row r="20">
          <cell r="BE20" t="str">
            <v>-2</v>
          </cell>
        </row>
        <row r="21">
          <cell r="BE21" t="str">
            <v>-2</v>
          </cell>
        </row>
        <row r="22">
          <cell r="BE22" t="str">
            <v>-2</v>
          </cell>
        </row>
        <row r="23">
          <cell r="BE23" t="str">
            <v>-3</v>
          </cell>
        </row>
        <row r="24">
          <cell r="BE24" t="str">
            <v>-3</v>
          </cell>
        </row>
        <row r="25">
          <cell r="BE25" t="str">
            <v>-3</v>
          </cell>
        </row>
        <row r="26">
          <cell r="BE26" t="str">
            <v>-3</v>
          </cell>
        </row>
        <row r="27">
          <cell r="BE27" t="str">
            <v>-3</v>
          </cell>
        </row>
        <row r="28">
          <cell r="BE28" t="str">
            <v>-3</v>
          </cell>
        </row>
        <row r="29">
          <cell r="BE29" t="str">
            <v>-3</v>
          </cell>
        </row>
        <row r="30">
          <cell r="BE30" t="str">
            <v>-3</v>
          </cell>
        </row>
        <row r="31">
          <cell r="BE31" t="str">
            <v>-3</v>
          </cell>
        </row>
        <row r="32">
          <cell r="BE32" t="str">
            <v>-3</v>
          </cell>
        </row>
        <row r="33">
          <cell r="BE33" t="str">
            <v>-4</v>
          </cell>
        </row>
        <row r="34">
          <cell r="BE34" t="str">
            <v>-4</v>
          </cell>
        </row>
        <row r="35">
          <cell r="BE35" t="str">
            <v>-4</v>
          </cell>
        </row>
        <row r="36">
          <cell r="BE36" t="str">
            <v>-4</v>
          </cell>
        </row>
        <row r="37">
          <cell r="BE37" t="str">
            <v>-4</v>
          </cell>
        </row>
        <row r="38">
          <cell r="BE38" t="str">
            <v>-4</v>
          </cell>
        </row>
        <row r="39">
          <cell r="BE39" t="str">
            <v>-4</v>
          </cell>
        </row>
        <row r="40">
          <cell r="BE40" t="str">
            <v>-4</v>
          </cell>
        </row>
        <row r="41">
          <cell r="BE41" t="str">
            <v>-4</v>
          </cell>
        </row>
        <row r="42">
          <cell r="BE42" t="str">
            <v>-4</v>
          </cell>
        </row>
        <row r="43">
          <cell r="BE43" t="str">
            <v>-5</v>
          </cell>
        </row>
        <row r="44">
          <cell r="BE44" t="str">
            <v>-5</v>
          </cell>
        </row>
        <row r="45">
          <cell r="BE45" t="str">
            <v>-5</v>
          </cell>
        </row>
        <row r="46">
          <cell r="BE46" t="str">
            <v>-5</v>
          </cell>
        </row>
        <row r="47">
          <cell r="BE47" t="str">
            <v>-5</v>
          </cell>
        </row>
        <row r="48">
          <cell r="BE48" t="str">
            <v>-5</v>
          </cell>
        </row>
        <row r="49">
          <cell r="BE49" t="str">
            <v>-5</v>
          </cell>
        </row>
        <row r="50">
          <cell r="BE50" t="str">
            <v>-5</v>
          </cell>
        </row>
        <row r="51">
          <cell r="BE51" t="str">
            <v>-5</v>
          </cell>
        </row>
        <row r="52">
          <cell r="BE52" t="str">
            <v>-5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MTG_Video_spots"/>
      <sheetName val="Nova"/>
      <sheetName val="Diema Channels"/>
      <sheetName val="Fox Channels"/>
      <sheetName val="3rd Party Channels"/>
      <sheetName val="Lookup"/>
      <sheetName val="Nova TV Cut-in's"/>
      <sheetName val="bTV"/>
      <sheetName val="bTV Niches"/>
      <sheetName val="bTV Cut-in's"/>
      <sheetName val="Magic&amp;The Voice"/>
      <sheetName val="Cinema City"/>
      <sheetName val="Kino Arena"/>
      <sheetName val="Festival of Colors"/>
      <sheetName val="OOH_Budget"/>
      <sheetName val="AVV"/>
      <sheetName val="OOH Sofia"/>
      <sheetName val="Digital OOH"/>
      <sheetName val="Internet"/>
      <sheetName val="Budget"/>
    </sheetNames>
    <sheetDataSet>
      <sheetData sheetId="0">
        <row r="4">
          <cell r="K4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66">
          <cell r="A6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dio"/>
      <sheetName val="Print"/>
      <sheetName val="BNT"/>
      <sheetName val="BTV"/>
      <sheetName val="BTV NC"/>
      <sheetName val="Summary"/>
      <sheetName val="Nova"/>
      <sheetName val="OOH"/>
      <sheetName val="OOH BUDGET"/>
      <sheetName val="Lookup"/>
      <sheetName val="DC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6">
          <cell r="AF36">
            <v>4</v>
          </cell>
        </row>
      </sheetData>
      <sheetData sheetId="5">
        <row r="4">
          <cell r="F4" t="str">
            <v>DSK Bank</v>
          </cell>
        </row>
      </sheetData>
      <sheetData sheetId="6">
        <row r="4">
          <cell r="P4">
            <v>43</v>
          </cell>
        </row>
      </sheetData>
      <sheetData sheetId="7" refreshError="1"/>
      <sheetData sheetId="8" refreshError="1"/>
      <sheetData sheetId="9">
        <row r="3">
          <cell r="F3" t="str">
            <v>PROGRAM</v>
          </cell>
        </row>
        <row r="151">
          <cell r="B151">
            <v>0.7</v>
          </cell>
        </row>
        <row r="152">
          <cell r="B152">
            <v>0.75</v>
          </cell>
        </row>
        <row r="153">
          <cell r="B153">
            <v>0.8</v>
          </cell>
        </row>
        <row r="154">
          <cell r="B154">
            <v>0.85</v>
          </cell>
        </row>
        <row r="155">
          <cell r="B155">
            <v>0.9</v>
          </cell>
        </row>
        <row r="156">
          <cell r="B156">
            <v>0.95</v>
          </cell>
        </row>
        <row r="157">
          <cell r="B157">
            <v>1</v>
          </cell>
        </row>
        <row r="158">
          <cell r="B158">
            <v>1.05</v>
          </cell>
        </row>
        <row r="159">
          <cell r="B159">
            <v>1.1000000000000001</v>
          </cell>
        </row>
        <row r="160">
          <cell r="B160">
            <v>1.1499999999999999</v>
          </cell>
        </row>
        <row r="161">
          <cell r="B161">
            <v>1.2</v>
          </cell>
        </row>
        <row r="194">
          <cell r="A194">
            <v>0</v>
          </cell>
        </row>
        <row r="195">
          <cell r="A195">
            <v>0.01</v>
          </cell>
        </row>
        <row r="196">
          <cell r="A196">
            <v>0.02</v>
          </cell>
        </row>
        <row r="197">
          <cell r="A197">
            <v>0.03</v>
          </cell>
        </row>
        <row r="198">
          <cell r="A198">
            <v>0.04</v>
          </cell>
        </row>
        <row r="199">
          <cell r="A199">
            <v>0.05</v>
          </cell>
        </row>
      </sheetData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dio"/>
      <sheetName val="Print"/>
      <sheetName val="BNT"/>
      <sheetName val="BTV"/>
      <sheetName val="BTV NC"/>
      <sheetName val="Summary"/>
      <sheetName val="Nova"/>
      <sheetName val="OOH"/>
      <sheetName val="OOH BUDGET"/>
      <sheetName val="Lookup"/>
      <sheetName val="DC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6">
          <cell r="AF36">
            <v>4</v>
          </cell>
        </row>
      </sheetData>
      <sheetData sheetId="5">
        <row r="4">
          <cell r="F4" t="str">
            <v>DSK Bank</v>
          </cell>
        </row>
      </sheetData>
      <sheetData sheetId="6">
        <row r="4">
          <cell r="P4">
            <v>43</v>
          </cell>
        </row>
      </sheetData>
      <sheetData sheetId="7" refreshError="1"/>
      <sheetData sheetId="8" refreshError="1"/>
      <sheetData sheetId="9">
        <row r="3">
          <cell r="F3" t="str">
            <v>PROGRAM</v>
          </cell>
        </row>
        <row r="151">
          <cell r="B151">
            <v>0.7</v>
          </cell>
        </row>
        <row r="152">
          <cell r="B152">
            <v>0.75</v>
          </cell>
        </row>
        <row r="153">
          <cell r="B153">
            <v>0.8</v>
          </cell>
        </row>
        <row r="154">
          <cell r="B154">
            <v>0.85</v>
          </cell>
        </row>
        <row r="155">
          <cell r="B155">
            <v>0.9</v>
          </cell>
        </row>
        <row r="156">
          <cell r="B156">
            <v>0.95</v>
          </cell>
        </row>
        <row r="157">
          <cell r="B157">
            <v>1</v>
          </cell>
        </row>
        <row r="158">
          <cell r="B158">
            <v>1.05</v>
          </cell>
        </row>
        <row r="159">
          <cell r="B159">
            <v>1.1000000000000001</v>
          </cell>
        </row>
        <row r="160">
          <cell r="B160">
            <v>1.1499999999999999</v>
          </cell>
        </row>
        <row r="161">
          <cell r="B161">
            <v>1.2</v>
          </cell>
        </row>
        <row r="194">
          <cell r="A194">
            <v>0</v>
          </cell>
        </row>
        <row r="195">
          <cell r="A195">
            <v>0.01</v>
          </cell>
        </row>
        <row r="196">
          <cell r="A196">
            <v>0.02</v>
          </cell>
        </row>
        <row r="197">
          <cell r="A197">
            <v>0.03</v>
          </cell>
        </row>
        <row r="198">
          <cell r="A198">
            <v>0.04</v>
          </cell>
        </row>
        <row r="199">
          <cell r="A199">
            <v>0.05</v>
          </cell>
        </row>
      </sheetData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MTG"/>
      <sheetName val="NovaSeptember"/>
      <sheetName val="NovaOctober"/>
      <sheetName val="Diema ChannelsSept"/>
      <sheetName val="Diema Channels October"/>
      <sheetName val="Fox ChannelsSept"/>
      <sheetName val="Fox ChannelsOct"/>
      <sheetName val="3rd Party ChannelsSept"/>
      <sheetName val="3rd Party ChannelsOct"/>
      <sheetName val="Nova TV Cut-in's"/>
      <sheetName val="Lookup"/>
      <sheetName val="bTV Oct"/>
      <sheetName val="bTV_Sept"/>
      <sheetName val="bTV Niches Oct"/>
      <sheetName val="bTV Niches_Sept"/>
      <sheetName val="bTV Cut-in's Oct"/>
      <sheetName val="bTV Cut-in's_Sept"/>
      <sheetName val="BNT_Sept"/>
      <sheetName val="BNT Оct"/>
      <sheetName val="Presa"/>
      <sheetName val="CCS"/>
      <sheetName val="Cinema Arena"/>
      <sheetName val="SummaryOOH"/>
      <sheetName val="OOH_Sofia"/>
      <sheetName val="BNK_2018"/>
      <sheetName val="AVV"/>
      <sheetName val="InsideVarna"/>
      <sheetName val="Premium_Internet"/>
      <sheetName val="Google plan"/>
      <sheetName val="Audience planning"/>
      <sheetName val="Budget"/>
    </sheetNames>
    <sheetDataSet>
      <sheetData sheetId="0">
        <row r="4">
          <cell r="K4" t="str">
            <v>A</v>
          </cell>
        </row>
        <row r="5">
          <cell r="K5" t="str">
            <v>-</v>
          </cell>
        </row>
        <row r="6">
          <cell r="K6" t="str">
            <v>-</v>
          </cell>
        </row>
        <row r="7">
          <cell r="K7" t="str">
            <v>-</v>
          </cell>
        </row>
        <row r="8">
          <cell r="K8" t="str">
            <v>-</v>
          </cell>
        </row>
        <row r="9">
          <cell r="K9" t="str">
            <v>-</v>
          </cell>
        </row>
        <row r="10">
          <cell r="K10" t="str">
            <v>-</v>
          </cell>
        </row>
        <row r="11">
          <cell r="K11" t="str">
            <v>-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C2">
            <v>0</v>
          </cell>
        </row>
        <row r="3">
          <cell r="C3">
            <v>0</v>
          </cell>
        </row>
        <row r="4">
          <cell r="C4">
            <v>0</v>
          </cell>
        </row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66">
          <cell r="A66">
            <v>0</v>
          </cell>
        </row>
        <row r="67">
          <cell r="A67">
            <v>0.05</v>
          </cell>
        </row>
        <row r="70">
          <cell r="A70">
            <v>0</v>
          </cell>
        </row>
        <row r="71">
          <cell r="A71">
            <v>0.01</v>
          </cell>
        </row>
        <row r="72">
          <cell r="A72">
            <v>0.02</v>
          </cell>
        </row>
        <row r="73">
          <cell r="A73">
            <v>0.03</v>
          </cell>
        </row>
        <row r="74">
          <cell r="A74">
            <v>0.04</v>
          </cell>
        </row>
        <row r="75">
          <cell r="A75">
            <v>0.05</v>
          </cell>
        </row>
        <row r="76">
          <cell r="A76">
            <v>0.06</v>
          </cell>
        </row>
        <row r="77">
          <cell r="A77">
            <v>7.0000000000000007E-2</v>
          </cell>
        </row>
        <row r="78">
          <cell r="A78">
            <v>0.08</v>
          </cell>
        </row>
        <row r="79">
          <cell r="A79">
            <v>0.09</v>
          </cell>
        </row>
        <row r="80">
          <cell r="A80">
            <v>0.1</v>
          </cell>
        </row>
        <row r="81">
          <cell r="A81">
            <v>0.12</v>
          </cell>
        </row>
        <row r="82">
          <cell r="A82">
            <v>0.13</v>
          </cell>
        </row>
        <row r="83">
          <cell r="A83">
            <v>0.14000000000000001</v>
          </cell>
        </row>
        <row r="84">
          <cell r="A84">
            <v>0.15</v>
          </cell>
        </row>
        <row r="86">
          <cell r="A86">
            <v>0</v>
          </cell>
        </row>
        <row r="87">
          <cell r="A87">
            <v>0.03</v>
          </cell>
        </row>
        <row r="88">
          <cell r="A88">
            <v>0.05</v>
          </cell>
        </row>
        <row r="89">
          <cell r="A89">
            <v>0.08</v>
          </cell>
        </row>
        <row r="90">
          <cell r="A90">
            <v>0.09</v>
          </cell>
        </row>
        <row r="91">
          <cell r="A91">
            <v>0.1</v>
          </cell>
        </row>
        <row r="95">
          <cell r="A95">
            <v>0</v>
          </cell>
        </row>
        <row r="96">
          <cell r="A96">
            <v>0.1</v>
          </cell>
        </row>
        <row r="97">
          <cell r="A97">
            <v>0.12</v>
          </cell>
        </row>
        <row r="98">
          <cell r="A98">
            <v>0.15</v>
          </cell>
        </row>
        <row r="99">
          <cell r="A99">
            <v>0.18</v>
          </cell>
        </row>
        <row r="100">
          <cell r="A100">
            <v>0.19</v>
          </cell>
        </row>
        <row r="101">
          <cell r="A101">
            <v>0.2</v>
          </cell>
        </row>
        <row r="102">
          <cell r="A102">
            <v>0.21</v>
          </cell>
        </row>
        <row r="103">
          <cell r="A103">
            <v>0.22</v>
          </cell>
        </row>
        <row r="116">
          <cell r="A116">
            <v>0</v>
          </cell>
        </row>
        <row r="117">
          <cell r="A117">
            <v>0.05</v>
          </cell>
        </row>
        <row r="118">
          <cell r="A118">
            <v>0.08</v>
          </cell>
        </row>
        <row r="119">
          <cell r="A119">
            <v>0.09</v>
          </cell>
        </row>
        <row r="120">
          <cell r="A120">
            <v>0.1</v>
          </cell>
        </row>
        <row r="121">
          <cell r="A121">
            <v>0.11</v>
          </cell>
        </row>
        <row r="122">
          <cell r="A122">
            <v>0.12</v>
          </cell>
        </row>
        <row r="139">
          <cell r="A139" t="str">
            <v>CPP</v>
          </cell>
        </row>
        <row r="140">
          <cell r="A140" t="str">
            <v>RC</v>
          </cell>
        </row>
        <row r="143">
          <cell r="A143" t="str">
            <v>Break</v>
          </cell>
        </row>
        <row r="144">
          <cell r="A144">
            <v>0</v>
          </cell>
        </row>
        <row r="145">
          <cell r="A145" t="str">
            <v>1stIB</v>
          </cell>
        </row>
        <row r="146">
          <cell r="A146" t="str">
            <v>lastIB</v>
          </cell>
        </row>
        <row r="147">
          <cell r="A147" t="str">
            <v>B&amp;1stIB</v>
          </cell>
        </row>
        <row r="148">
          <cell r="A148" t="str">
            <v>B&amp;lastIB</v>
          </cell>
        </row>
        <row r="149">
          <cell r="A149" t="str">
            <v>T&amp;T</v>
          </cell>
        </row>
        <row r="157">
          <cell r="A157">
            <v>0</v>
          </cell>
        </row>
        <row r="158">
          <cell r="A158">
            <v>0.05</v>
          </cell>
        </row>
        <row r="159">
          <cell r="A159">
            <v>0.1</v>
          </cell>
        </row>
        <row r="160">
          <cell r="A160">
            <v>0.15</v>
          </cell>
        </row>
        <row r="161">
          <cell r="A161">
            <v>0.2</v>
          </cell>
        </row>
        <row r="162">
          <cell r="A162">
            <v>0.25</v>
          </cell>
        </row>
        <row r="163">
          <cell r="A163">
            <v>0.3</v>
          </cell>
        </row>
        <row r="164">
          <cell r="A164">
            <v>0.35</v>
          </cell>
        </row>
        <row r="165">
          <cell r="A165">
            <v>0.4</v>
          </cell>
        </row>
        <row r="167">
          <cell r="B167">
            <v>0.4</v>
          </cell>
        </row>
        <row r="168">
          <cell r="B168">
            <v>0.45</v>
          </cell>
        </row>
        <row r="169">
          <cell r="A169">
            <v>0</v>
          </cell>
          <cell r="B169">
            <v>0.5</v>
          </cell>
        </row>
        <row r="170">
          <cell r="A170">
            <v>0</v>
          </cell>
          <cell r="B170">
            <v>0.55000000000000004</v>
          </cell>
        </row>
        <row r="171">
          <cell r="A171">
            <v>0</v>
          </cell>
          <cell r="B171">
            <v>0.6</v>
          </cell>
        </row>
        <row r="172">
          <cell r="A172">
            <v>0</v>
          </cell>
          <cell r="B172">
            <v>0.65</v>
          </cell>
        </row>
        <row r="173">
          <cell r="A173">
            <v>0</v>
          </cell>
          <cell r="B173">
            <v>0.7</v>
          </cell>
        </row>
        <row r="174">
          <cell r="A174">
            <v>0</v>
          </cell>
          <cell r="B174">
            <v>0.75</v>
          </cell>
        </row>
        <row r="175">
          <cell r="A175">
            <v>0</v>
          </cell>
          <cell r="B175">
            <v>0.8</v>
          </cell>
        </row>
        <row r="176">
          <cell r="A176">
            <v>0</v>
          </cell>
          <cell r="B176">
            <v>0.85</v>
          </cell>
        </row>
        <row r="177">
          <cell r="A177">
            <v>0</v>
          </cell>
          <cell r="B177">
            <v>0.9</v>
          </cell>
        </row>
        <row r="178">
          <cell r="A178">
            <v>0</v>
          </cell>
          <cell r="B178">
            <v>0.95</v>
          </cell>
        </row>
        <row r="179">
          <cell r="A179">
            <v>0</v>
          </cell>
          <cell r="B179">
            <v>1</v>
          </cell>
        </row>
        <row r="180">
          <cell r="A180">
            <v>0</v>
          </cell>
          <cell r="B180">
            <v>1.05</v>
          </cell>
        </row>
        <row r="181">
          <cell r="A181">
            <v>0</v>
          </cell>
          <cell r="B181">
            <v>1.1000000000000001</v>
          </cell>
        </row>
        <row r="182">
          <cell r="A182">
            <v>0</v>
          </cell>
          <cell r="B182">
            <v>1.1499999999999999</v>
          </cell>
        </row>
        <row r="183">
          <cell r="A183">
            <v>0</v>
          </cell>
          <cell r="B183">
            <v>1.2</v>
          </cell>
        </row>
        <row r="184">
          <cell r="A184">
            <v>0</v>
          </cell>
          <cell r="B184">
            <v>1.25</v>
          </cell>
        </row>
        <row r="185">
          <cell r="A185">
            <v>0</v>
          </cell>
          <cell r="B185">
            <v>1.3</v>
          </cell>
        </row>
        <row r="186">
          <cell r="A186">
            <v>0</v>
          </cell>
          <cell r="B186">
            <v>1.35</v>
          </cell>
        </row>
        <row r="187">
          <cell r="A187">
            <v>0</v>
          </cell>
          <cell r="B187">
            <v>1.4</v>
          </cell>
        </row>
        <row r="195">
          <cell r="A195" t="str">
            <v>A18-34</v>
          </cell>
        </row>
        <row r="196">
          <cell r="A196" t="str">
            <v>A18-49</v>
          </cell>
        </row>
        <row r="197">
          <cell r="A197" t="str">
            <v>A25-54</v>
          </cell>
        </row>
        <row r="198">
          <cell r="A198" t="str">
            <v>W25-54</v>
          </cell>
        </row>
        <row r="199">
          <cell r="A199" t="str">
            <v>M18-49</v>
          </cell>
        </row>
        <row r="200">
          <cell r="A200" t="str">
            <v>A18-49 U</v>
          </cell>
        </row>
        <row r="201">
          <cell r="A201" t="str">
            <v>A 18-54 (A, B, C1, C2)</v>
          </cell>
        </row>
        <row r="202">
          <cell r="A202">
            <v>0</v>
          </cell>
        </row>
        <row r="232">
          <cell r="A232">
            <v>0</v>
          </cell>
        </row>
        <row r="233">
          <cell r="A233">
            <v>0.01</v>
          </cell>
        </row>
        <row r="234">
          <cell r="A234">
            <v>0.02</v>
          </cell>
        </row>
        <row r="235">
          <cell r="A235">
            <v>0.05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June"/>
      <sheetName val="Nova_June"/>
      <sheetName val="Diema Channels_June"/>
      <sheetName val="Fox Channels_June"/>
      <sheetName val="3rd Party Channels_June"/>
      <sheetName val="NTV nonstandart"/>
      <sheetName val="Summary_July"/>
      <sheetName val="Nova_July"/>
      <sheetName val="Diema Channels_July"/>
      <sheetName val="Fox Channels_July"/>
      <sheetName val="3rd Party Channels_July"/>
      <sheetName val="BTV june"/>
      <sheetName val="BTV july"/>
      <sheetName val="BTV NC june"/>
      <sheetName val="BTV NC july"/>
      <sheetName val="BTV_nonstandard june"/>
      <sheetName val="BTV_nonstandard july"/>
      <sheetName val="BNT june"/>
      <sheetName val="BNT july"/>
      <sheetName val="TSH"/>
      <sheetName val="OOH_budget"/>
      <sheetName val="OOH"/>
      <sheetName val="E79"/>
      <sheetName val="AVV_RPM"/>
      <sheetName val="InsideVarna"/>
      <sheetName val="Metro"/>
      <sheetName val="CinemaCity"/>
      <sheetName val="Arena"/>
      <sheetName val="Presa"/>
      <sheetName val="Premium"/>
      <sheetName val="Google_Perfomance"/>
      <sheetName val="Audience planning"/>
      <sheetName val="Budget"/>
      <sheetName val="Lookup"/>
    </sheetNames>
    <sheetDataSet>
      <sheetData sheetId="0">
        <row r="4">
          <cell r="K4" t="str">
            <v>A</v>
          </cell>
        </row>
        <row r="5">
          <cell r="K5" t="str">
            <v>-</v>
          </cell>
        </row>
        <row r="6">
          <cell r="K6" t="str">
            <v>-</v>
          </cell>
        </row>
        <row r="7">
          <cell r="K7" t="str">
            <v>-</v>
          </cell>
        </row>
        <row r="8">
          <cell r="K8" t="str">
            <v>-</v>
          </cell>
        </row>
        <row r="9">
          <cell r="K9" t="str">
            <v>-</v>
          </cell>
        </row>
        <row r="10">
          <cell r="K10" t="str">
            <v>-</v>
          </cell>
        </row>
        <row r="11">
          <cell r="K11" t="str">
            <v>-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9">
          <cell r="C49">
            <v>317317.72382132174</v>
          </cell>
        </row>
      </sheetData>
      <sheetData sheetId="33">
        <row r="66">
          <cell r="A66">
            <v>0</v>
          </cell>
        </row>
        <row r="67">
          <cell r="A67">
            <v>0.05</v>
          </cell>
        </row>
        <row r="70">
          <cell r="A70">
            <v>0</v>
          </cell>
        </row>
        <row r="71">
          <cell r="A71">
            <v>0.05</v>
          </cell>
        </row>
        <row r="72">
          <cell r="A72">
            <v>7.0000000000000007E-2</v>
          </cell>
        </row>
        <row r="73">
          <cell r="A73">
            <v>0.08</v>
          </cell>
        </row>
        <row r="74">
          <cell r="A74">
            <v>0.09</v>
          </cell>
        </row>
        <row r="75">
          <cell r="A75">
            <v>0.1</v>
          </cell>
        </row>
        <row r="76">
          <cell r="A76">
            <v>0.12</v>
          </cell>
        </row>
        <row r="77">
          <cell r="A77">
            <v>0.13</v>
          </cell>
        </row>
        <row r="78">
          <cell r="A78">
            <v>0.14000000000000001</v>
          </cell>
        </row>
        <row r="79">
          <cell r="A79">
            <v>0.15</v>
          </cell>
        </row>
        <row r="80">
          <cell r="A80">
            <v>0.16</v>
          </cell>
        </row>
        <row r="81">
          <cell r="A81">
            <v>0.17</v>
          </cell>
        </row>
        <row r="82">
          <cell r="A82">
            <v>0.18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7">
          <cell r="A87">
            <v>0</v>
          </cell>
        </row>
        <row r="88">
          <cell r="A88">
            <v>0.03</v>
          </cell>
        </row>
        <row r="89">
          <cell r="A89">
            <v>0.05</v>
          </cell>
        </row>
        <row r="90">
          <cell r="A90">
            <v>0.08</v>
          </cell>
        </row>
        <row r="91">
          <cell r="A91">
            <v>0.09</v>
          </cell>
        </row>
        <row r="92">
          <cell r="A92">
            <v>0.1</v>
          </cell>
        </row>
        <row r="96">
          <cell r="A96">
            <v>0</v>
          </cell>
        </row>
        <row r="97">
          <cell r="A97">
            <v>0.1</v>
          </cell>
        </row>
        <row r="98">
          <cell r="A98">
            <v>0.12</v>
          </cell>
        </row>
        <row r="99">
          <cell r="A99">
            <v>0.15</v>
          </cell>
        </row>
        <row r="100">
          <cell r="A100">
            <v>0.18</v>
          </cell>
        </row>
        <row r="101">
          <cell r="A101">
            <v>0.19</v>
          </cell>
        </row>
        <row r="102">
          <cell r="A102">
            <v>0.2</v>
          </cell>
        </row>
        <row r="103">
          <cell r="A103">
            <v>0.21</v>
          </cell>
        </row>
        <row r="104">
          <cell r="A104">
            <v>0.22</v>
          </cell>
        </row>
        <row r="105">
          <cell r="A105">
            <v>0.23</v>
          </cell>
        </row>
        <row r="106">
          <cell r="A106">
            <v>0.24</v>
          </cell>
        </row>
        <row r="107">
          <cell r="A107">
            <v>0.25</v>
          </cell>
        </row>
        <row r="120">
          <cell r="A120">
            <v>0</v>
          </cell>
        </row>
        <row r="121">
          <cell r="A121">
            <v>0.05</v>
          </cell>
        </row>
        <row r="122">
          <cell r="A122">
            <v>0.08</v>
          </cell>
        </row>
        <row r="123">
          <cell r="A123">
            <v>0.09</v>
          </cell>
        </row>
        <row r="124">
          <cell r="A124">
            <v>0.1</v>
          </cell>
        </row>
        <row r="125">
          <cell r="A125">
            <v>0.11</v>
          </cell>
        </row>
        <row r="126">
          <cell r="A126">
            <v>0.12</v>
          </cell>
        </row>
        <row r="143">
          <cell r="A143" t="str">
            <v>CPP</v>
          </cell>
        </row>
        <row r="144">
          <cell r="A144" t="str">
            <v>RC</v>
          </cell>
        </row>
        <row r="165">
          <cell r="A165">
            <v>0</v>
          </cell>
        </row>
        <row r="166">
          <cell r="A166">
            <v>0.05</v>
          </cell>
        </row>
        <row r="167">
          <cell r="A167">
            <v>0.1</v>
          </cell>
        </row>
        <row r="168">
          <cell r="A168">
            <v>0.15</v>
          </cell>
        </row>
        <row r="169">
          <cell r="A169">
            <v>0.2</v>
          </cell>
        </row>
        <row r="170">
          <cell r="A170">
            <v>0.25</v>
          </cell>
        </row>
        <row r="171">
          <cell r="A171">
            <v>0.3</v>
          </cell>
        </row>
        <row r="172">
          <cell r="A172">
            <v>0.35</v>
          </cell>
        </row>
        <row r="173">
          <cell r="A173">
            <v>0.4</v>
          </cell>
        </row>
        <row r="175">
          <cell r="B175">
            <v>0.4</v>
          </cell>
        </row>
        <row r="176">
          <cell r="B176">
            <v>0.45</v>
          </cell>
        </row>
        <row r="177">
          <cell r="A177">
            <v>0</v>
          </cell>
          <cell r="B177">
            <v>0.5</v>
          </cell>
        </row>
        <row r="178">
          <cell r="A178">
            <v>0</v>
          </cell>
          <cell r="B178">
            <v>0.55000000000000004</v>
          </cell>
        </row>
        <row r="179">
          <cell r="A179">
            <v>0</v>
          </cell>
          <cell r="B179">
            <v>0.6</v>
          </cell>
        </row>
        <row r="180">
          <cell r="A180">
            <v>0</v>
          </cell>
          <cell r="B180">
            <v>0.65</v>
          </cell>
        </row>
        <row r="181">
          <cell r="A181">
            <v>0</v>
          </cell>
          <cell r="B181">
            <v>0.7</v>
          </cell>
        </row>
        <row r="182">
          <cell r="A182">
            <v>0</v>
          </cell>
          <cell r="B182">
            <v>0.75</v>
          </cell>
        </row>
        <row r="183">
          <cell r="A183">
            <v>0</v>
          </cell>
          <cell r="B183">
            <v>0.8</v>
          </cell>
        </row>
        <row r="184">
          <cell r="A184">
            <v>0</v>
          </cell>
          <cell r="B184">
            <v>0.85</v>
          </cell>
        </row>
        <row r="185">
          <cell r="A185">
            <v>0</v>
          </cell>
          <cell r="B185">
            <v>0.9</v>
          </cell>
        </row>
        <row r="186">
          <cell r="A186">
            <v>0</v>
          </cell>
          <cell r="B186">
            <v>0.95</v>
          </cell>
        </row>
        <row r="187">
          <cell r="A187">
            <v>0</v>
          </cell>
          <cell r="B187">
            <v>1</v>
          </cell>
        </row>
        <row r="188">
          <cell r="A188">
            <v>0</v>
          </cell>
          <cell r="B188">
            <v>1.05</v>
          </cell>
        </row>
        <row r="189">
          <cell r="A189">
            <v>0</v>
          </cell>
          <cell r="B189">
            <v>1.1000000000000001</v>
          </cell>
        </row>
        <row r="190">
          <cell r="A190">
            <v>0</v>
          </cell>
          <cell r="B190">
            <v>1.1499999999999999</v>
          </cell>
        </row>
        <row r="191">
          <cell r="A191">
            <v>0</v>
          </cell>
          <cell r="B191">
            <v>1.2</v>
          </cell>
        </row>
        <row r="192">
          <cell r="A192">
            <v>0</v>
          </cell>
          <cell r="B192">
            <v>1.25</v>
          </cell>
        </row>
        <row r="193">
          <cell r="A193">
            <v>0</v>
          </cell>
          <cell r="B193">
            <v>1.3</v>
          </cell>
        </row>
        <row r="194">
          <cell r="A194">
            <v>0</v>
          </cell>
          <cell r="B194">
            <v>1.35</v>
          </cell>
        </row>
        <row r="195">
          <cell r="A195">
            <v>0</v>
          </cell>
          <cell r="B195">
            <v>1.4</v>
          </cell>
        </row>
        <row r="203">
          <cell r="A203" t="str">
            <v>A18-34</v>
          </cell>
        </row>
        <row r="204">
          <cell r="A204" t="str">
            <v>A18-49</v>
          </cell>
        </row>
        <row r="205">
          <cell r="A205" t="str">
            <v>A25-54</v>
          </cell>
        </row>
        <row r="206">
          <cell r="A206" t="str">
            <v>W25-54</v>
          </cell>
        </row>
        <row r="207">
          <cell r="A207" t="str">
            <v>M18-49</v>
          </cell>
        </row>
        <row r="208">
          <cell r="A208" t="str">
            <v>A18-49 U</v>
          </cell>
        </row>
        <row r="209">
          <cell r="A209">
            <v>0</v>
          </cell>
        </row>
        <row r="210">
          <cell r="A210">
            <v>0</v>
          </cell>
        </row>
        <row r="240">
          <cell r="A240">
            <v>0</v>
          </cell>
        </row>
        <row r="241">
          <cell r="A241">
            <v>0.01</v>
          </cell>
        </row>
        <row r="242">
          <cell r="A242">
            <v>0.02</v>
          </cell>
        </row>
        <row r="243">
          <cell r="A243">
            <v>0.03</v>
          </cell>
        </row>
        <row r="244">
          <cell r="A244">
            <v>0.04</v>
          </cell>
        </row>
        <row r="245">
          <cell r="A245">
            <v>0.05</v>
          </cell>
        </row>
        <row r="246">
          <cell r="A246">
            <v>0.06</v>
          </cell>
        </row>
        <row r="247">
          <cell r="A247">
            <v>7.0000000000000007E-2</v>
          </cell>
        </row>
        <row r="248">
          <cell r="A248">
            <v>0.08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NT"/>
      <sheetName val="btv nonstandart"/>
      <sheetName val="btv NC"/>
      <sheetName val="btv"/>
      <sheetName val="Nova nonstandart"/>
      <sheetName val="Summary"/>
      <sheetName val="Nova"/>
      <sheetName val="Lookup"/>
    </sheetNames>
    <sheetDataSet>
      <sheetData sheetId="0"/>
      <sheetData sheetId="1"/>
      <sheetData sheetId="2"/>
      <sheetData sheetId="3"/>
      <sheetData sheetId="4"/>
      <sheetData sheetId="5">
        <row r="4">
          <cell r="K4" t="str">
            <v>A</v>
          </cell>
        </row>
        <row r="5">
          <cell r="K5" t="str">
            <v>-</v>
          </cell>
        </row>
        <row r="6">
          <cell r="K6" t="str">
            <v>-</v>
          </cell>
        </row>
        <row r="7">
          <cell r="K7" t="str">
            <v>-</v>
          </cell>
        </row>
        <row r="8">
          <cell r="K8" t="str">
            <v>-</v>
          </cell>
        </row>
        <row r="9">
          <cell r="K9" t="str">
            <v>-</v>
          </cell>
        </row>
        <row r="10">
          <cell r="K10" t="str">
            <v>-</v>
          </cell>
        </row>
        <row r="11">
          <cell r="K11" t="str">
            <v>-</v>
          </cell>
        </row>
      </sheetData>
      <sheetData sheetId="6"/>
      <sheetData sheetId="7">
        <row r="2">
          <cell r="C2">
            <v>0</v>
          </cell>
        </row>
        <row r="3">
          <cell r="C3">
            <v>0</v>
          </cell>
        </row>
        <row r="4">
          <cell r="C4">
            <v>0</v>
          </cell>
        </row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66">
          <cell r="A66">
            <v>0</v>
          </cell>
        </row>
        <row r="67">
          <cell r="A67">
            <v>0.05</v>
          </cell>
        </row>
        <row r="70">
          <cell r="A70">
            <v>0</v>
          </cell>
        </row>
        <row r="71">
          <cell r="A71">
            <v>0.01</v>
          </cell>
        </row>
        <row r="72">
          <cell r="A72">
            <v>0.02</v>
          </cell>
        </row>
        <row r="73">
          <cell r="A73">
            <v>0.03</v>
          </cell>
        </row>
        <row r="74">
          <cell r="A74">
            <v>0.04</v>
          </cell>
        </row>
        <row r="75">
          <cell r="A75">
            <v>0.05</v>
          </cell>
        </row>
        <row r="76">
          <cell r="A76">
            <v>0.06</v>
          </cell>
        </row>
        <row r="77">
          <cell r="A77">
            <v>7.0000000000000007E-2</v>
          </cell>
        </row>
        <row r="78">
          <cell r="A78">
            <v>0.08</v>
          </cell>
        </row>
        <row r="79">
          <cell r="A79">
            <v>0.09</v>
          </cell>
        </row>
        <row r="80">
          <cell r="A80">
            <v>0.1</v>
          </cell>
        </row>
        <row r="81">
          <cell r="A81">
            <v>0.12</v>
          </cell>
        </row>
        <row r="82">
          <cell r="A82">
            <v>0.13</v>
          </cell>
        </row>
        <row r="83">
          <cell r="A83">
            <v>0.14000000000000001</v>
          </cell>
        </row>
        <row r="84">
          <cell r="A84">
            <v>0.15</v>
          </cell>
        </row>
        <row r="86">
          <cell r="A86">
            <v>0</v>
          </cell>
        </row>
        <row r="87">
          <cell r="A87">
            <v>0.03</v>
          </cell>
        </row>
        <row r="88">
          <cell r="A88">
            <v>0.05</v>
          </cell>
        </row>
        <row r="89">
          <cell r="A89">
            <v>0.08</v>
          </cell>
        </row>
        <row r="90">
          <cell r="A90">
            <v>0.09</v>
          </cell>
        </row>
        <row r="91">
          <cell r="A91">
            <v>0.1</v>
          </cell>
        </row>
        <row r="95">
          <cell r="A95">
            <v>0</v>
          </cell>
        </row>
        <row r="96">
          <cell r="A96">
            <v>0.1</v>
          </cell>
        </row>
        <row r="97">
          <cell r="A97">
            <v>0.12</v>
          </cell>
        </row>
        <row r="98">
          <cell r="A98">
            <v>0.15</v>
          </cell>
        </row>
        <row r="99">
          <cell r="A99">
            <v>0.18</v>
          </cell>
        </row>
        <row r="100">
          <cell r="A100">
            <v>0.19</v>
          </cell>
        </row>
        <row r="101">
          <cell r="A101">
            <v>0.2</v>
          </cell>
        </row>
        <row r="102">
          <cell r="A102">
            <v>0.21</v>
          </cell>
        </row>
        <row r="103">
          <cell r="A103">
            <v>0.22</v>
          </cell>
        </row>
        <row r="116">
          <cell r="A116">
            <v>0</v>
          </cell>
        </row>
        <row r="117">
          <cell r="A117">
            <v>0.05</v>
          </cell>
        </row>
        <row r="118">
          <cell r="A118">
            <v>0.08</v>
          </cell>
        </row>
        <row r="119">
          <cell r="A119">
            <v>0.09</v>
          </cell>
        </row>
        <row r="120">
          <cell r="A120">
            <v>0.1</v>
          </cell>
        </row>
        <row r="121">
          <cell r="A121">
            <v>0.11</v>
          </cell>
        </row>
        <row r="122">
          <cell r="A122">
            <v>0.12</v>
          </cell>
        </row>
        <row r="139">
          <cell r="A139" t="str">
            <v>CPP</v>
          </cell>
        </row>
        <row r="140">
          <cell r="A140" t="str">
            <v>RC</v>
          </cell>
        </row>
        <row r="143">
          <cell r="A143" t="str">
            <v>Break</v>
          </cell>
        </row>
        <row r="144">
          <cell r="A144">
            <v>0</v>
          </cell>
        </row>
        <row r="145">
          <cell r="A145" t="str">
            <v>1stIB</v>
          </cell>
        </row>
        <row r="146">
          <cell r="A146" t="str">
            <v>lastIB</v>
          </cell>
        </row>
        <row r="147">
          <cell r="A147" t="str">
            <v>B&amp;1stIB</v>
          </cell>
        </row>
        <row r="148">
          <cell r="A148" t="str">
            <v>B&amp;lastIB</v>
          </cell>
        </row>
        <row r="149">
          <cell r="A149" t="str">
            <v>T&amp;T</v>
          </cell>
        </row>
        <row r="157">
          <cell r="A157">
            <v>0</v>
          </cell>
        </row>
        <row r="158">
          <cell r="A158">
            <v>0.05</v>
          </cell>
        </row>
        <row r="159">
          <cell r="A159">
            <v>0.1</v>
          </cell>
        </row>
        <row r="160">
          <cell r="A160">
            <v>0.15</v>
          </cell>
        </row>
        <row r="161">
          <cell r="A161">
            <v>0.2</v>
          </cell>
        </row>
        <row r="162">
          <cell r="A162">
            <v>0.25</v>
          </cell>
        </row>
        <row r="163">
          <cell r="A163">
            <v>0.3</v>
          </cell>
        </row>
        <row r="164">
          <cell r="A164">
            <v>0.35</v>
          </cell>
        </row>
        <row r="165">
          <cell r="A165">
            <v>0.4</v>
          </cell>
        </row>
        <row r="167">
          <cell r="B167">
            <v>0.4</v>
          </cell>
        </row>
        <row r="168">
          <cell r="B168">
            <v>0.45</v>
          </cell>
        </row>
        <row r="169">
          <cell r="A169">
            <v>0</v>
          </cell>
          <cell r="B169">
            <v>0.5</v>
          </cell>
        </row>
        <row r="170">
          <cell r="A170">
            <v>0</v>
          </cell>
          <cell r="B170">
            <v>0.55000000000000004</v>
          </cell>
        </row>
        <row r="171">
          <cell r="A171">
            <v>0</v>
          </cell>
          <cell r="B171">
            <v>0.6</v>
          </cell>
        </row>
        <row r="172">
          <cell r="A172">
            <v>0</v>
          </cell>
          <cell r="B172">
            <v>0.65</v>
          </cell>
        </row>
        <row r="173">
          <cell r="A173">
            <v>0</v>
          </cell>
          <cell r="B173">
            <v>0.7</v>
          </cell>
        </row>
        <row r="174">
          <cell r="A174">
            <v>0</v>
          </cell>
          <cell r="B174">
            <v>0.75</v>
          </cell>
        </row>
        <row r="175">
          <cell r="A175">
            <v>0</v>
          </cell>
          <cell r="B175">
            <v>0.8</v>
          </cell>
        </row>
        <row r="176">
          <cell r="A176">
            <v>0</v>
          </cell>
          <cell r="B176">
            <v>0.85</v>
          </cell>
        </row>
        <row r="177">
          <cell r="A177">
            <v>0</v>
          </cell>
          <cell r="B177">
            <v>0.9</v>
          </cell>
        </row>
        <row r="178">
          <cell r="A178">
            <v>0</v>
          </cell>
          <cell r="B178">
            <v>0.95</v>
          </cell>
        </row>
        <row r="179">
          <cell r="A179">
            <v>0</v>
          </cell>
          <cell r="B179">
            <v>1</v>
          </cell>
        </row>
        <row r="180">
          <cell r="A180">
            <v>0</v>
          </cell>
          <cell r="B180">
            <v>1.05</v>
          </cell>
        </row>
        <row r="181">
          <cell r="A181">
            <v>0</v>
          </cell>
          <cell r="B181">
            <v>1.1000000000000001</v>
          </cell>
        </row>
        <row r="182">
          <cell r="A182">
            <v>0</v>
          </cell>
          <cell r="B182">
            <v>1.1499999999999999</v>
          </cell>
        </row>
        <row r="183">
          <cell r="A183">
            <v>0</v>
          </cell>
          <cell r="B183">
            <v>1.2</v>
          </cell>
        </row>
        <row r="184">
          <cell r="A184">
            <v>0</v>
          </cell>
          <cell r="B184">
            <v>1.25</v>
          </cell>
        </row>
        <row r="185">
          <cell r="A185">
            <v>0</v>
          </cell>
          <cell r="B185">
            <v>1.3</v>
          </cell>
        </row>
        <row r="186">
          <cell r="A186">
            <v>0</v>
          </cell>
          <cell r="B186">
            <v>1.35</v>
          </cell>
        </row>
        <row r="187">
          <cell r="A187">
            <v>0</v>
          </cell>
          <cell r="B187">
            <v>1.4</v>
          </cell>
        </row>
        <row r="195">
          <cell r="A195" t="str">
            <v>A18-34</v>
          </cell>
        </row>
        <row r="196">
          <cell r="A196" t="str">
            <v>A18-49</v>
          </cell>
        </row>
        <row r="197">
          <cell r="A197" t="str">
            <v>A25-54</v>
          </cell>
        </row>
        <row r="198">
          <cell r="A198" t="str">
            <v>W25-54</v>
          </cell>
        </row>
        <row r="199">
          <cell r="A199" t="str">
            <v>M18-49</v>
          </cell>
        </row>
        <row r="200">
          <cell r="A200" t="str">
            <v>A18-49 U</v>
          </cell>
        </row>
        <row r="201">
          <cell r="A201" t="str">
            <v>A 18-54 (A, B, C1, C2)</v>
          </cell>
        </row>
        <row r="202">
          <cell r="A202">
            <v>0</v>
          </cell>
        </row>
        <row r="232">
          <cell r="A232">
            <v>0</v>
          </cell>
        </row>
        <row r="233">
          <cell r="A233">
            <v>0.01</v>
          </cell>
        </row>
        <row r="234">
          <cell r="A234">
            <v>0.02</v>
          </cell>
        </row>
        <row r="235">
          <cell r="A235">
            <v>0.05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BNT1 (2)"/>
      <sheetName val="BNT1"/>
      <sheetName val="BNT1_fixed"/>
      <sheetName val="BNT2"/>
      <sheetName val="BNT_World"/>
      <sheetName val="BNT_HD"/>
    </sheetNames>
    <sheetDataSet>
      <sheetData sheetId="0">
        <row r="3">
          <cell r="F3" t="str">
            <v>25-54</v>
          </cell>
          <cell r="G3" t="str">
            <v>W25-54</v>
          </cell>
          <cell r="H3" t="str">
            <v>M25-54</v>
          </cell>
          <cell r="I3" t="str">
            <v>45+</v>
          </cell>
        </row>
        <row r="4">
          <cell r="N4">
            <v>0.01</v>
          </cell>
          <cell r="Q4" t="str">
            <v>mon-fri</v>
          </cell>
        </row>
        <row r="5">
          <cell r="C5" t="str">
            <v>Фиксирана позиция в рекламен блок</v>
          </cell>
          <cell r="N5">
            <v>0.02</v>
          </cell>
          <cell r="Q5" t="str">
            <v>sat</v>
          </cell>
          <cell r="Z5" t="str">
            <v>06:00-12:00</v>
          </cell>
        </row>
        <row r="6">
          <cell r="C6" t="str">
            <v xml:space="preserve">Избор на рекламен блок </v>
          </cell>
          <cell r="N6">
            <v>0.03</v>
          </cell>
          <cell r="Q6" t="str">
            <v>sun</v>
          </cell>
          <cell r="Z6" t="str">
            <v>12:00-16:00</v>
          </cell>
        </row>
        <row r="7">
          <cell r="C7" t="str">
            <v>Фикс.позиция+Избор на рекл.блок</v>
          </cell>
          <cell r="N7">
            <v>0.04</v>
          </cell>
          <cell r="Z7" t="str">
            <v>16:00-18:00</v>
          </cell>
        </row>
        <row r="8">
          <cell r="C8" t="str">
            <v>Едновременно излъчване по два канала</v>
          </cell>
          <cell r="N8">
            <v>0.05</v>
          </cell>
          <cell r="Z8" t="str">
            <v>18:00-20:00</v>
          </cell>
        </row>
        <row r="9">
          <cell r="C9" t="str">
            <v>Едновременно излъчване по три канала</v>
          </cell>
          <cell r="N9">
            <v>0.06</v>
          </cell>
          <cell r="Z9" t="str">
            <v>20:00-22:00</v>
          </cell>
        </row>
        <row r="10">
          <cell r="N10">
            <v>7.0000000000000007E-2</v>
          </cell>
          <cell r="Q10" t="str">
            <v>mon-sun</v>
          </cell>
          <cell r="Z10" t="str">
            <v>22:00-01:00</v>
          </cell>
        </row>
        <row r="11">
          <cell r="N11">
            <v>0.08</v>
          </cell>
          <cell r="Z11" t="str">
            <v>01:00-06:00</v>
          </cell>
        </row>
        <row r="12">
          <cell r="C12" t="str">
            <v>Клип</v>
          </cell>
          <cell r="N12">
            <v>0.09</v>
          </cell>
        </row>
        <row r="13">
          <cell r="C13" t="str">
            <v>СЗ</v>
          </cell>
          <cell r="N13">
            <v>0.1</v>
          </cell>
        </row>
        <row r="14">
          <cell r="C14" t="str">
            <v>Платен репортаж</v>
          </cell>
          <cell r="N14">
            <v>0.11</v>
          </cell>
          <cell r="Z14" t="str">
            <v>06:00-16:00</v>
          </cell>
        </row>
        <row r="15">
          <cell r="C15" t="str">
            <v>Анонс</v>
          </cell>
          <cell r="N15">
            <v>0.12</v>
          </cell>
          <cell r="Z15" t="str">
            <v>16:00-19:00</v>
          </cell>
        </row>
        <row r="16">
          <cell r="N16">
            <v>0.13</v>
          </cell>
          <cell r="Z16" t="str">
            <v>19:00-00:00</v>
          </cell>
        </row>
        <row r="17">
          <cell r="B17">
            <v>5</v>
          </cell>
          <cell r="N17">
            <v>0.14000000000000001</v>
          </cell>
          <cell r="Z17" t="str">
            <v>00:00-06:00</v>
          </cell>
        </row>
        <row r="18">
          <cell r="B18">
            <v>6</v>
          </cell>
          <cell r="N18">
            <v>0.15</v>
          </cell>
          <cell r="Q18" t="str">
            <v>07.00 - 09.00</v>
          </cell>
        </row>
        <row r="19">
          <cell r="B19">
            <v>7</v>
          </cell>
          <cell r="N19">
            <v>0.16</v>
          </cell>
          <cell r="Q19" t="str">
            <v>09.00 - 12.00</v>
          </cell>
        </row>
        <row r="20">
          <cell r="B20">
            <v>8</v>
          </cell>
          <cell r="N20">
            <v>0.17</v>
          </cell>
          <cell r="Q20" t="str">
            <v>12.00 - 16.00</v>
          </cell>
        </row>
        <row r="21">
          <cell r="B21">
            <v>9</v>
          </cell>
          <cell r="N21">
            <v>0.18</v>
          </cell>
          <cell r="Q21" t="str">
            <v>16:00 -18:00</v>
          </cell>
        </row>
        <row r="22">
          <cell r="B22">
            <v>10</v>
          </cell>
          <cell r="N22">
            <v>0.19</v>
          </cell>
          <cell r="Q22" t="str">
            <v>18.00 - 23.00</v>
          </cell>
        </row>
        <row r="23">
          <cell r="B23">
            <v>11</v>
          </cell>
          <cell r="N23">
            <v>0.2</v>
          </cell>
          <cell r="Q23" t="str">
            <v>23.00 – 07.00</v>
          </cell>
        </row>
        <row r="24">
          <cell r="B24">
            <v>12</v>
          </cell>
          <cell r="N24">
            <v>0.21</v>
          </cell>
        </row>
        <row r="25">
          <cell r="B25">
            <v>13</v>
          </cell>
          <cell r="N25">
            <v>0.22</v>
          </cell>
        </row>
        <row r="26">
          <cell r="B26">
            <v>14</v>
          </cell>
          <cell r="N26">
            <v>0.23</v>
          </cell>
        </row>
        <row r="27">
          <cell r="B27">
            <v>15</v>
          </cell>
          <cell r="N27">
            <v>0.24</v>
          </cell>
        </row>
        <row r="28">
          <cell r="B28">
            <v>16</v>
          </cell>
          <cell r="N28">
            <v>0.25</v>
          </cell>
          <cell r="R28" t="str">
            <v>06:00-12:00</v>
          </cell>
          <cell r="S28" t="str">
            <v>12:00-18:00</v>
          </cell>
          <cell r="T28" t="str">
            <v>18:00-23:00</v>
          </cell>
          <cell r="U28" t="str">
            <v>23:00-01:00</v>
          </cell>
          <cell r="V28" t="str">
            <v>01:00-06:00</v>
          </cell>
        </row>
        <row r="29">
          <cell r="B29">
            <v>17</v>
          </cell>
          <cell r="N29">
            <v>0.26</v>
          </cell>
          <cell r="Q29" t="str">
            <v>mon-fri</v>
          </cell>
        </row>
        <row r="30">
          <cell r="B30">
            <v>18</v>
          </cell>
          <cell r="N30">
            <v>0.27</v>
          </cell>
          <cell r="Q30" t="str">
            <v>sat</v>
          </cell>
        </row>
        <row r="31">
          <cell r="B31">
            <v>19</v>
          </cell>
          <cell r="N31">
            <v>0.28000000000000003</v>
          </cell>
          <cell r="Q31" t="str">
            <v>sun</v>
          </cell>
        </row>
        <row r="32">
          <cell r="B32">
            <v>20</v>
          </cell>
          <cell r="N32">
            <v>0.28999999999999998</v>
          </cell>
        </row>
        <row r="33">
          <cell r="B33">
            <v>21</v>
          </cell>
          <cell r="N33">
            <v>0.3</v>
          </cell>
        </row>
        <row r="34">
          <cell r="B34">
            <v>22</v>
          </cell>
        </row>
        <row r="35">
          <cell r="B35">
            <v>23</v>
          </cell>
        </row>
        <row r="36">
          <cell r="B36">
            <v>24</v>
          </cell>
        </row>
        <row r="37">
          <cell r="B37">
            <v>25</v>
          </cell>
        </row>
        <row r="38">
          <cell r="B38">
            <v>26</v>
          </cell>
        </row>
        <row r="39">
          <cell r="B39">
            <v>27</v>
          </cell>
        </row>
        <row r="40">
          <cell r="B40">
            <v>28</v>
          </cell>
        </row>
        <row r="41">
          <cell r="B41">
            <v>29</v>
          </cell>
        </row>
        <row r="42">
          <cell r="B42">
            <v>30</v>
          </cell>
        </row>
        <row r="43">
          <cell r="B43">
            <v>31</v>
          </cell>
        </row>
        <row r="44">
          <cell r="B44">
            <v>32</v>
          </cell>
        </row>
        <row r="45">
          <cell r="B45">
            <v>33</v>
          </cell>
        </row>
        <row r="46">
          <cell r="B46">
            <v>34</v>
          </cell>
        </row>
        <row r="47">
          <cell r="B47">
            <v>35</v>
          </cell>
        </row>
        <row r="48">
          <cell r="B48">
            <v>36</v>
          </cell>
        </row>
        <row r="49">
          <cell r="B49">
            <v>37</v>
          </cell>
        </row>
        <row r="50">
          <cell r="B50">
            <v>38</v>
          </cell>
        </row>
        <row r="51">
          <cell r="B51">
            <v>39</v>
          </cell>
        </row>
        <row r="52">
          <cell r="B52">
            <v>40</v>
          </cell>
        </row>
        <row r="53">
          <cell r="B53">
            <v>41</v>
          </cell>
        </row>
        <row r="54">
          <cell r="B54">
            <v>42</v>
          </cell>
        </row>
        <row r="55">
          <cell r="B55">
            <v>43</v>
          </cell>
        </row>
        <row r="56">
          <cell r="B56">
            <v>44</v>
          </cell>
        </row>
        <row r="57">
          <cell r="B57">
            <v>45</v>
          </cell>
        </row>
        <row r="58">
          <cell r="B58">
            <v>46</v>
          </cell>
        </row>
        <row r="59">
          <cell r="B59">
            <v>47</v>
          </cell>
        </row>
        <row r="60">
          <cell r="B60">
            <v>48</v>
          </cell>
        </row>
        <row r="61">
          <cell r="B61">
            <v>49</v>
          </cell>
        </row>
        <row r="62">
          <cell r="B62">
            <v>50</v>
          </cell>
        </row>
        <row r="63">
          <cell r="B63">
            <v>51</v>
          </cell>
        </row>
        <row r="64">
          <cell r="B64">
            <v>52</v>
          </cell>
        </row>
        <row r="65">
          <cell r="B65">
            <v>53</v>
          </cell>
        </row>
        <row r="66">
          <cell r="B66">
            <v>54</v>
          </cell>
        </row>
        <row r="67">
          <cell r="B67">
            <v>55</v>
          </cell>
        </row>
        <row r="68">
          <cell r="B68">
            <v>56</v>
          </cell>
        </row>
        <row r="69">
          <cell r="B69">
            <v>57</v>
          </cell>
        </row>
        <row r="70">
          <cell r="B70">
            <v>58</v>
          </cell>
        </row>
        <row r="71">
          <cell r="B71">
            <v>59</v>
          </cell>
        </row>
        <row r="72">
          <cell r="B72">
            <v>60</v>
          </cell>
        </row>
        <row r="73">
          <cell r="B73">
            <v>61</v>
          </cell>
        </row>
        <row r="74">
          <cell r="B74">
            <v>62</v>
          </cell>
        </row>
        <row r="75">
          <cell r="B75">
            <v>63</v>
          </cell>
        </row>
        <row r="76">
          <cell r="B76">
            <v>64</v>
          </cell>
        </row>
        <row r="77">
          <cell r="B77">
            <v>65</v>
          </cell>
        </row>
        <row r="78">
          <cell r="B78">
            <v>66</v>
          </cell>
        </row>
        <row r="79">
          <cell r="B79">
            <v>67</v>
          </cell>
        </row>
        <row r="80">
          <cell r="B80">
            <v>68</v>
          </cell>
        </row>
        <row r="81">
          <cell r="B81">
            <v>69</v>
          </cell>
        </row>
        <row r="82">
          <cell r="B82">
            <v>70</v>
          </cell>
        </row>
        <row r="83">
          <cell r="B83">
            <v>71</v>
          </cell>
        </row>
        <row r="84">
          <cell r="B84">
            <v>72</v>
          </cell>
        </row>
        <row r="85">
          <cell r="B85">
            <v>73</v>
          </cell>
        </row>
        <row r="86">
          <cell r="B86">
            <v>74</v>
          </cell>
        </row>
        <row r="87">
          <cell r="B87">
            <v>75</v>
          </cell>
        </row>
        <row r="88">
          <cell r="B88">
            <v>76</v>
          </cell>
        </row>
        <row r="89">
          <cell r="B89">
            <v>77</v>
          </cell>
        </row>
        <row r="90">
          <cell r="B90">
            <v>78</v>
          </cell>
        </row>
        <row r="91">
          <cell r="B91">
            <v>79</v>
          </cell>
        </row>
        <row r="92">
          <cell r="B92">
            <v>80</v>
          </cell>
        </row>
        <row r="93">
          <cell r="B93">
            <v>81</v>
          </cell>
        </row>
        <row r="94">
          <cell r="B94">
            <v>82</v>
          </cell>
        </row>
        <row r="95">
          <cell r="B95">
            <v>83</v>
          </cell>
        </row>
        <row r="96">
          <cell r="B96">
            <v>84</v>
          </cell>
        </row>
        <row r="97">
          <cell r="B97">
            <v>85</v>
          </cell>
        </row>
        <row r="98">
          <cell r="B98">
            <v>86</v>
          </cell>
        </row>
        <row r="99">
          <cell r="B99">
            <v>87</v>
          </cell>
        </row>
        <row r="100">
          <cell r="B100">
            <v>88</v>
          </cell>
        </row>
        <row r="101">
          <cell r="B101">
            <v>89</v>
          </cell>
        </row>
        <row r="102">
          <cell r="B102">
            <v>90</v>
          </cell>
        </row>
        <row r="103">
          <cell r="B103">
            <v>120</v>
          </cell>
        </row>
        <row r="104">
          <cell r="B104">
            <v>240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BNT1 (2)"/>
      <sheetName val="BNT1"/>
      <sheetName val="BNT1_fixed"/>
      <sheetName val="BNT2"/>
      <sheetName val="BNT_World"/>
      <sheetName val="BNT_HD"/>
    </sheetNames>
    <sheetDataSet>
      <sheetData sheetId="0">
        <row r="3">
          <cell r="F3" t="str">
            <v>25-54</v>
          </cell>
          <cell r="G3" t="str">
            <v>W25-54</v>
          </cell>
          <cell r="H3" t="str">
            <v>M25-54</v>
          </cell>
          <cell r="I3" t="str">
            <v>45+</v>
          </cell>
        </row>
        <row r="4">
          <cell r="N4">
            <v>0.01</v>
          </cell>
          <cell r="Q4" t="str">
            <v>mon-fri</v>
          </cell>
        </row>
        <row r="5">
          <cell r="C5" t="str">
            <v>Фиксирана позиция в рекламен блок</v>
          </cell>
          <cell r="N5">
            <v>0.02</v>
          </cell>
          <cell r="Q5" t="str">
            <v>sat</v>
          </cell>
          <cell r="Z5" t="str">
            <v>06:00-12:00</v>
          </cell>
        </row>
        <row r="6">
          <cell r="C6" t="str">
            <v xml:space="preserve">Избор на рекламен блок </v>
          </cell>
          <cell r="N6">
            <v>0.03</v>
          </cell>
          <cell r="Q6" t="str">
            <v>sun</v>
          </cell>
          <cell r="Z6" t="str">
            <v>12:00-16:00</v>
          </cell>
        </row>
        <row r="7">
          <cell r="C7" t="str">
            <v>Фикс.позиция+Избор на рекл.блок</v>
          </cell>
          <cell r="N7">
            <v>0.04</v>
          </cell>
          <cell r="Z7" t="str">
            <v>16:00-18:00</v>
          </cell>
        </row>
        <row r="8">
          <cell r="C8" t="str">
            <v>Едновременно излъчване по два канала</v>
          </cell>
          <cell r="N8">
            <v>0.05</v>
          </cell>
          <cell r="Z8" t="str">
            <v>18:00-20:00</v>
          </cell>
        </row>
        <row r="9">
          <cell r="C9" t="str">
            <v>Едновременно излъчване по три канала</v>
          </cell>
          <cell r="N9">
            <v>0.06</v>
          </cell>
          <cell r="Z9" t="str">
            <v>20:00-22:00</v>
          </cell>
        </row>
        <row r="10">
          <cell r="N10">
            <v>7.0000000000000007E-2</v>
          </cell>
          <cell r="Q10" t="str">
            <v>mon-sun</v>
          </cell>
          <cell r="Z10" t="str">
            <v>22:00-01:00</v>
          </cell>
        </row>
        <row r="11">
          <cell r="N11">
            <v>0.08</v>
          </cell>
          <cell r="Z11" t="str">
            <v>01:00-06:00</v>
          </cell>
        </row>
        <row r="12">
          <cell r="C12" t="str">
            <v>Клип</v>
          </cell>
          <cell r="N12">
            <v>0.09</v>
          </cell>
        </row>
        <row r="13">
          <cell r="C13" t="str">
            <v>СЗ</v>
          </cell>
          <cell r="N13">
            <v>0.1</v>
          </cell>
        </row>
        <row r="14">
          <cell r="C14" t="str">
            <v>Платен репортаж</v>
          </cell>
          <cell r="N14">
            <v>0.11</v>
          </cell>
          <cell r="Z14" t="str">
            <v>06:00-16:00</v>
          </cell>
        </row>
        <row r="15">
          <cell r="C15" t="str">
            <v>Анонс</v>
          </cell>
          <cell r="N15">
            <v>0.12</v>
          </cell>
          <cell r="Z15" t="str">
            <v>16:00-19:00</v>
          </cell>
        </row>
        <row r="16">
          <cell r="N16">
            <v>0.13</v>
          </cell>
          <cell r="Z16" t="str">
            <v>19:00-00:00</v>
          </cell>
        </row>
        <row r="17">
          <cell r="B17">
            <v>5</v>
          </cell>
          <cell r="N17">
            <v>0.14000000000000001</v>
          </cell>
          <cell r="Z17" t="str">
            <v>00:00-06:00</v>
          </cell>
        </row>
        <row r="18">
          <cell r="B18">
            <v>6</v>
          </cell>
          <cell r="N18">
            <v>0.15</v>
          </cell>
          <cell r="Q18" t="str">
            <v>07.00 - 09.00</v>
          </cell>
        </row>
        <row r="19">
          <cell r="B19">
            <v>7</v>
          </cell>
          <cell r="N19">
            <v>0.16</v>
          </cell>
          <cell r="Q19" t="str">
            <v>09.00 - 12.00</v>
          </cell>
        </row>
        <row r="20">
          <cell r="B20">
            <v>8</v>
          </cell>
          <cell r="N20">
            <v>0.17</v>
          </cell>
          <cell r="Q20" t="str">
            <v>12.00 - 16.00</v>
          </cell>
        </row>
        <row r="21">
          <cell r="B21">
            <v>9</v>
          </cell>
          <cell r="N21">
            <v>0.18</v>
          </cell>
          <cell r="Q21" t="str">
            <v>16:00 -18:00</v>
          </cell>
        </row>
        <row r="22">
          <cell r="B22">
            <v>10</v>
          </cell>
          <cell r="N22">
            <v>0.19</v>
          </cell>
          <cell r="Q22" t="str">
            <v>18.00 - 23.00</v>
          </cell>
        </row>
        <row r="23">
          <cell r="B23">
            <v>11</v>
          </cell>
          <cell r="N23">
            <v>0.2</v>
          </cell>
          <cell r="Q23" t="str">
            <v>23.00 – 07.00</v>
          </cell>
        </row>
        <row r="24">
          <cell r="B24">
            <v>12</v>
          </cell>
          <cell r="N24">
            <v>0.21</v>
          </cell>
        </row>
        <row r="25">
          <cell r="B25">
            <v>13</v>
          </cell>
          <cell r="N25">
            <v>0.22</v>
          </cell>
        </row>
        <row r="26">
          <cell r="B26">
            <v>14</v>
          </cell>
          <cell r="N26">
            <v>0.23</v>
          </cell>
        </row>
        <row r="27">
          <cell r="B27">
            <v>15</v>
          </cell>
          <cell r="N27">
            <v>0.24</v>
          </cell>
        </row>
        <row r="28">
          <cell r="B28">
            <v>16</v>
          </cell>
          <cell r="N28">
            <v>0.25</v>
          </cell>
          <cell r="R28" t="str">
            <v>06:00-12:00</v>
          </cell>
          <cell r="S28" t="str">
            <v>12:00-18:00</v>
          </cell>
          <cell r="T28" t="str">
            <v>18:00-23:00</v>
          </cell>
          <cell r="U28" t="str">
            <v>23:00-01:00</v>
          </cell>
          <cell r="V28" t="str">
            <v>01:00-06:00</v>
          </cell>
        </row>
        <row r="29">
          <cell r="B29">
            <v>17</v>
          </cell>
          <cell r="N29">
            <v>0.26</v>
          </cell>
          <cell r="Q29" t="str">
            <v>mon-fri</v>
          </cell>
        </row>
        <row r="30">
          <cell r="B30">
            <v>18</v>
          </cell>
          <cell r="N30">
            <v>0.27</v>
          </cell>
          <cell r="Q30" t="str">
            <v>sat</v>
          </cell>
        </row>
        <row r="31">
          <cell r="B31">
            <v>19</v>
          </cell>
          <cell r="N31">
            <v>0.28000000000000003</v>
          </cell>
          <cell r="Q31" t="str">
            <v>sun</v>
          </cell>
        </row>
        <row r="32">
          <cell r="B32">
            <v>20</v>
          </cell>
          <cell r="N32">
            <v>0.28999999999999998</v>
          </cell>
        </row>
        <row r="33">
          <cell r="B33">
            <v>21</v>
          </cell>
          <cell r="N33">
            <v>0.3</v>
          </cell>
        </row>
        <row r="34">
          <cell r="B34">
            <v>22</v>
          </cell>
        </row>
        <row r="35">
          <cell r="B35">
            <v>23</v>
          </cell>
        </row>
        <row r="36">
          <cell r="B36">
            <v>24</v>
          </cell>
        </row>
        <row r="37">
          <cell r="B37">
            <v>25</v>
          </cell>
        </row>
        <row r="38">
          <cell r="B38">
            <v>26</v>
          </cell>
        </row>
        <row r="39">
          <cell r="B39">
            <v>27</v>
          </cell>
        </row>
        <row r="40">
          <cell r="B40">
            <v>28</v>
          </cell>
        </row>
        <row r="41">
          <cell r="B41">
            <v>29</v>
          </cell>
        </row>
        <row r="42">
          <cell r="B42">
            <v>30</v>
          </cell>
        </row>
        <row r="43">
          <cell r="B43">
            <v>31</v>
          </cell>
        </row>
        <row r="44">
          <cell r="B44">
            <v>32</v>
          </cell>
        </row>
        <row r="45">
          <cell r="B45">
            <v>33</v>
          </cell>
        </row>
        <row r="46">
          <cell r="B46">
            <v>34</v>
          </cell>
        </row>
        <row r="47">
          <cell r="B47">
            <v>35</v>
          </cell>
        </row>
        <row r="48">
          <cell r="B48">
            <v>36</v>
          </cell>
        </row>
        <row r="49">
          <cell r="B49">
            <v>37</v>
          </cell>
        </row>
        <row r="50">
          <cell r="B50">
            <v>38</v>
          </cell>
        </row>
        <row r="51">
          <cell r="B51">
            <v>39</v>
          </cell>
        </row>
        <row r="52">
          <cell r="B52">
            <v>40</v>
          </cell>
        </row>
        <row r="53">
          <cell r="B53">
            <v>41</v>
          </cell>
        </row>
        <row r="54">
          <cell r="B54">
            <v>42</v>
          </cell>
        </row>
        <row r="55">
          <cell r="B55">
            <v>43</v>
          </cell>
        </row>
        <row r="56">
          <cell r="B56">
            <v>44</v>
          </cell>
        </row>
        <row r="57">
          <cell r="B57">
            <v>45</v>
          </cell>
        </row>
        <row r="58">
          <cell r="B58">
            <v>46</v>
          </cell>
        </row>
        <row r="59">
          <cell r="B59">
            <v>47</v>
          </cell>
        </row>
        <row r="60">
          <cell r="B60">
            <v>48</v>
          </cell>
        </row>
        <row r="61">
          <cell r="B61">
            <v>49</v>
          </cell>
        </row>
        <row r="62">
          <cell r="B62">
            <v>50</v>
          </cell>
        </row>
        <row r="63">
          <cell r="B63">
            <v>51</v>
          </cell>
        </row>
        <row r="64">
          <cell r="B64">
            <v>52</v>
          </cell>
        </row>
        <row r="65">
          <cell r="B65">
            <v>53</v>
          </cell>
        </row>
        <row r="66">
          <cell r="B66">
            <v>54</v>
          </cell>
        </row>
        <row r="67">
          <cell r="B67">
            <v>55</v>
          </cell>
        </row>
        <row r="68">
          <cell r="B68">
            <v>56</v>
          </cell>
        </row>
        <row r="69">
          <cell r="B69">
            <v>57</v>
          </cell>
        </row>
        <row r="70">
          <cell r="B70">
            <v>58</v>
          </cell>
        </row>
        <row r="71">
          <cell r="B71">
            <v>59</v>
          </cell>
        </row>
        <row r="72">
          <cell r="B72">
            <v>60</v>
          </cell>
        </row>
        <row r="73">
          <cell r="B73">
            <v>61</v>
          </cell>
        </row>
        <row r="74">
          <cell r="B74">
            <v>62</v>
          </cell>
        </row>
        <row r="75">
          <cell r="B75">
            <v>63</v>
          </cell>
        </row>
        <row r="76">
          <cell r="B76">
            <v>64</v>
          </cell>
        </row>
        <row r="77">
          <cell r="B77">
            <v>65</v>
          </cell>
        </row>
        <row r="78">
          <cell r="B78">
            <v>66</v>
          </cell>
        </row>
        <row r="79">
          <cell r="B79">
            <v>67</v>
          </cell>
        </row>
        <row r="80">
          <cell r="B80">
            <v>68</v>
          </cell>
        </row>
        <row r="81">
          <cell r="B81">
            <v>69</v>
          </cell>
        </row>
        <row r="82">
          <cell r="B82">
            <v>70</v>
          </cell>
        </row>
        <row r="83">
          <cell r="B83">
            <v>71</v>
          </cell>
        </row>
        <row r="84">
          <cell r="B84">
            <v>72</v>
          </cell>
        </row>
        <row r="85">
          <cell r="B85">
            <v>73</v>
          </cell>
        </row>
        <row r="86">
          <cell r="B86">
            <v>74</v>
          </cell>
        </row>
        <row r="87">
          <cell r="B87">
            <v>75</v>
          </cell>
        </row>
        <row r="88">
          <cell r="B88">
            <v>76</v>
          </cell>
        </row>
        <row r="89">
          <cell r="B89">
            <v>77</v>
          </cell>
        </row>
        <row r="90">
          <cell r="B90">
            <v>78</v>
          </cell>
        </row>
        <row r="91">
          <cell r="B91">
            <v>79</v>
          </cell>
        </row>
        <row r="92">
          <cell r="B92">
            <v>80</v>
          </cell>
        </row>
        <row r="93">
          <cell r="B93">
            <v>81</v>
          </cell>
        </row>
        <row r="94">
          <cell r="B94">
            <v>82</v>
          </cell>
        </row>
        <row r="95">
          <cell r="B95">
            <v>83</v>
          </cell>
        </row>
        <row r="96">
          <cell r="B96">
            <v>84</v>
          </cell>
        </row>
        <row r="97">
          <cell r="B97">
            <v>85</v>
          </cell>
        </row>
        <row r="98">
          <cell r="B98">
            <v>86</v>
          </cell>
        </row>
        <row r="99">
          <cell r="B99">
            <v>87</v>
          </cell>
        </row>
        <row r="100">
          <cell r="B100">
            <v>88</v>
          </cell>
        </row>
        <row r="101">
          <cell r="B101">
            <v>89</v>
          </cell>
        </row>
        <row r="102">
          <cell r="B102">
            <v>90</v>
          </cell>
        </row>
        <row r="103">
          <cell r="B103">
            <v>120</v>
          </cell>
        </row>
        <row r="104">
          <cell r="B104">
            <v>240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О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О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time_continue=1&amp;v=dWu9WOzp03k&amp;feature=emb_logo" TargetMode="External"/><Relationship Id="rId3" Type="http://schemas.openxmlformats.org/officeDocument/2006/relationships/hyperlink" Target="https://www.youtube.com/watch?v=KK8FHdFluOQ" TargetMode="External"/><Relationship Id="rId7" Type="http://schemas.openxmlformats.org/officeDocument/2006/relationships/hyperlink" Target="https://www.youtube.com/watch?time_continue=7&amp;v=bf_x6wlkEP0&amp;feature=emb_logo" TargetMode="External"/><Relationship Id="rId2" Type="http://schemas.openxmlformats.org/officeDocument/2006/relationships/hyperlink" Target="https://www.youtube.com/watch?v=vOUVVDWdXbo" TargetMode="External"/><Relationship Id="rId1" Type="http://schemas.openxmlformats.org/officeDocument/2006/relationships/hyperlink" Target="https://www.youtube.com/watch?v=GhtTc7R8yBk" TargetMode="External"/><Relationship Id="rId6" Type="http://schemas.openxmlformats.org/officeDocument/2006/relationships/hyperlink" Target="https://www.youtube.com/watch?time_continue=6&amp;v=tp72aR_GmyQ&amp;feature=emb_logo" TargetMode="External"/><Relationship Id="rId5" Type="http://schemas.openxmlformats.org/officeDocument/2006/relationships/hyperlink" Target="https://www.youtube.com/watch?v=W_vJhUAOFpI" TargetMode="External"/><Relationship Id="rId10" Type="http://schemas.openxmlformats.org/officeDocument/2006/relationships/drawing" Target="../drawings/drawing11.xml"/><Relationship Id="rId4" Type="http://schemas.openxmlformats.org/officeDocument/2006/relationships/hyperlink" Target="https://www.youtube.com/watch?v=ZcedNhEjdV4&amp;feature=emb_logo" TargetMode="External"/><Relationship Id="rId9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indexed="10"/>
    <pageSetUpPr fitToPage="1"/>
  </sheetPr>
  <dimension ref="A1:BV126"/>
  <sheetViews>
    <sheetView showGridLines="0" showZeros="0" defaultGridColor="0" topLeftCell="A46" colorId="22" zoomScale="80" zoomScaleNormal="80" workbookViewId="0">
      <selection activeCell="Y89" sqref="Y89"/>
    </sheetView>
  </sheetViews>
  <sheetFormatPr defaultColWidth="9.140625" defaultRowHeight="12.75"/>
  <cols>
    <col min="1" max="1" width="25.42578125" style="64" customWidth="1"/>
    <col min="2" max="2" width="30.85546875" style="64" bestFit="1" customWidth="1"/>
    <col min="3" max="3" width="5.5703125" style="64" customWidth="1"/>
    <col min="4" max="4" width="4.85546875" style="64" customWidth="1"/>
    <col min="5" max="5" width="3.42578125" style="64" customWidth="1"/>
    <col min="6" max="6" width="4.28515625" style="64" customWidth="1"/>
    <col min="7" max="7" width="4.28515625" style="64" bestFit="1" customWidth="1"/>
    <col min="8" max="10" width="3.42578125" style="64" customWidth="1"/>
    <col min="11" max="17" width="4.28515625" style="64" customWidth="1"/>
    <col min="18" max="18" width="3.42578125" style="64" customWidth="1"/>
    <col min="19" max="19" width="4.140625" style="64" customWidth="1"/>
    <col min="20" max="20" width="3.42578125" style="64" customWidth="1"/>
    <col min="21" max="21" width="4.7109375" style="64" customWidth="1"/>
    <col min="22" max="22" width="4.140625" style="64" customWidth="1"/>
    <col min="23" max="23" width="4.5703125" style="64" customWidth="1"/>
    <col min="24" max="24" width="5.85546875" style="64" customWidth="1"/>
    <col min="25" max="27" width="4.140625" style="64" customWidth="1"/>
    <col min="28" max="28" width="4.28515625" style="64" customWidth="1"/>
    <col min="29" max="29" width="6.42578125" style="64" customWidth="1"/>
    <col min="30" max="31" width="4.140625" style="64" customWidth="1"/>
    <col min="32" max="32" width="4.28515625" style="64" customWidth="1"/>
    <col min="33" max="33" width="4" style="64" customWidth="1"/>
    <col min="34" max="34" width="3.42578125" style="64" customWidth="1"/>
    <col min="35" max="35" width="4.5703125" style="64" customWidth="1"/>
    <col min="36" max="36" width="5.140625" style="64" customWidth="1"/>
    <col min="37" max="37" width="4" style="64" customWidth="1"/>
    <col min="38" max="45" width="4.140625" style="64" customWidth="1"/>
    <col min="46" max="46" width="3.42578125" style="64" customWidth="1"/>
    <col min="47" max="47" width="4.28515625" style="64" customWidth="1"/>
    <col min="48" max="48" width="3.85546875" style="64" customWidth="1"/>
    <col min="49" max="49" width="3.42578125" style="64" customWidth="1"/>
    <col min="50" max="50" width="4.140625" style="64" customWidth="1"/>
    <col min="51" max="52" width="3.42578125" style="64" customWidth="1"/>
    <col min="53" max="57" width="4.28515625" style="64" customWidth="1"/>
    <col min="58" max="66" width="3.42578125" style="64" customWidth="1"/>
    <col min="67" max="67" width="18.42578125" style="479" customWidth="1"/>
    <col min="68" max="68" width="17" style="479" customWidth="1"/>
    <col min="69" max="69" width="25" style="64" bestFit="1" customWidth="1"/>
    <col min="70" max="70" width="7.7109375" style="64" customWidth="1"/>
    <col min="71" max="74" width="2.7109375" style="64" customWidth="1"/>
    <col min="75" max="75" width="3.7109375" style="64" customWidth="1"/>
    <col min="76" max="16384" width="9.140625" style="64"/>
  </cols>
  <sheetData>
    <row r="1" spans="1:74">
      <c r="A1" s="167" t="s">
        <v>104</v>
      </c>
      <c r="B1" s="167" t="s">
        <v>256</v>
      </c>
    </row>
    <row r="2" spans="1:74">
      <c r="A2" s="167" t="s">
        <v>105</v>
      </c>
      <c r="B2" s="215" t="s">
        <v>207</v>
      </c>
      <c r="T2"/>
      <c r="U2"/>
      <c r="AD2"/>
      <c r="AE2"/>
    </row>
    <row r="3" spans="1:74" ht="12.75" customHeight="1">
      <c r="A3" s="167" t="s">
        <v>106</v>
      </c>
      <c r="B3" s="167" t="s">
        <v>234</v>
      </c>
      <c r="T3"/>
      <c r="U3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</row>
    <row r="4" spans="1:74" ht="18">
      <c r="A4" s="167" t="s">
        <v>107</v>
      </c>
      <c r="B4" s="213" t="s">
        <v>389</v>
      </c>
      <c r="O4" s="246"/>
      <c r="T4"/>
      <c r="U4"/>
      <c r="Y4" s="362"/>
      <c r="Z4" s="362"/>
      <c r="AA4" s="362"/>
      <c r="AB4" s="362"/>
      <c r="AC4" s="362"/>
      <c r="AD4" s="362"/>
      <c r="AE4" s="362"/>
      <c r="AF4" s="362"/>
      <c r="AG4" s="362"/>
      <c r="AH4" s="362"/>
      <c r="AI4" s="362"/>
      <c r="AJ4" s="362"/>
      <c r="AK4" s="362"/>
    </row>
    <row r="5" spans="1:74" ht="15">
      <c r="A5" s="294"/>
      <c r="B5" s="295"/>
    </row>
    <row r="6" spans="1:74" ht="13.5" thickBot="1">
      <c r="C6"/>
      <c r="D6"/>
      <c r="E6"/>
      <c r="F6"/>
      <c r="G6" s="348"/>
      <c r="H6" s="348"/>
      <c r="I6" s="348"/>
      <c r="J6" s="348"/>
      <c r="K6" s="348"/>
      <c r="L6" s="348"/>
      <c r="M6" s="348"/>
      <c r="N6" s="348"/>
      <c r="O6" s="348"/>
      <c r="P6" s="348"/>
      <c r="Q6" s="348"/>
      <c r="R6" s="348"/>
      <c r="S6" s="348"/>
      <c r="T6" s="348"/>
      <c r="U6" s="348"/>
      <c r="V6" s="348"/>
      <c r="W6" s="348"/>
      <c r="X6" s="348"/>
      <c r="Y6" s="348"/>
      <c r="Z6" s="348"/>
      <c r="AA6" s="348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 s="480"/>
      <c r="BP6" s="480"/>
      <c r="BQ6"/>
      <c r="BR6"/>
      <c r="BS6"/>
      <c r="BT6"/>
      <c r="BU6"/>
      <c r="BV6"/>
    </row>
    <row r="7" spans="1:74" ht="13.5" thickBot="1">
      <c r="B7" s="167"/>
      <c r="C7"/>
      <c r="D7" s="374">
        <v>11</v>
      </c>
      <c r="E7" s="368" t="s">
        <v>59</v>
      </c>
      <c r="F7" s="469"/>
      <c r="G7" s="369"/>
      <c r="H7" s="369"/>
      <c r="I7" s="369"/>
      <c r="J7" s="370"/>
      <c r="K7" s="371">
        <f>D7+1</f>
        <v>12</v>
      </c>
      <c r="L7" s="368" t="s">
        <v>59</v>
      </c>
      <c r="M7" s="369"/>
      <c r="N7" s="369"/>
      <c r="O7" s="369"/>
      <c r="P7" s="369"/>
      <c r="Q7" s="370"/>
      <c r="R7" s="371">
        <f>K7+1</f>
        <v>13</v>
      </c>
      <c r="S7" s="372" t="s">
        <v>59</v>
      </c>
      <c r="T7" s="368"/>
      <c r="U7" s="369"/>
      <c r="V7" s="369"/>
      <c r="W7" s="369"/>
      <c r="X7" s="369"/>
      <c r="Y7" s="371">
        <f>R7+1</f>
        <v>14</v>
      </c>
      <c r="Z7" s="368" t="s">
        <v>59</v>
      </c>
      <c r="AA7" s="369"/>
      <c r="AB7" s="369"/>
      <c r="AC7" s="369"/>
      <c r="AD7" s="369"/>
      <c r="AE7" s="370"/>
      <c r="AF7" s="371">
        <f>Y7+1</f>
        <v>15</v>
      </c>
      <c r="AG7" s="368" t="s">
        <v>59</v>
      </c>
      <c r="AH7" s="369"/>
      <c r="AI7" s="369"/>
      <c r="AJ7" s="369"/>
      <c r="AK7" s="369"/>
      <c r="AL7" s="369"/>
      <c r="AM7" s="371">
        <f>AF7+1</f>
        <v>16</v>
      </c>
      <c r="AN7" s="368" t="s">
        <v>59</v>
      </c>
      <c r="AO7" s="369"/>
      <c r="AP7" s="369"/>
      <c r="AQ7" s="369"/>
      <c r="AR7" s="369"/>
      <c r="AS7" s="369"/>
      <c r="AT7" s="371">
        <f>AM7+1</f>
        <v>17</v>
      </c>
      <c r="AU7" s="368" t="s">
        <v>59</v>
      </c>
      <c r="AV7" s="369"/>
      <c r="AW7" s="369"/>
      <c r="AX7" s="369"/>
      <c r="AY7" s="369"/>
      <c r="AZ7" s="369"/>
      <c r="BA7" s="371">
        <f>AT7+1</f>
        <v>18</v>
      </c>
      <c r="BB7" s="368" t="s">
        <v>59</v>
      </c>
      <c r="BC7" s="369"/>
      <c r="BD7" s="369"/>
      <c r="BE7" s="369"/>
      <c r="BF7" s="369"/>
      <c r="BG7" s="369"/>
      <c r="BH7" s="535">
        <f>BA7+1</f>
        <v>19</v>
      </c>
      <c r="BI7" s="368" t="s">
        <v>59</v>
      </c>
      <c r="BJ7" s="369"/>
      <c r="BK7" s="369"/>
      <c r="BL7" s="369"/>
      <c r="BM7" s="369"/>
      <c r="BN7" s="373"/>
    </row>
    <row r="8" spans="1:74" ht="13.5" thickBot="1">
      <c r="D8" s="1941" t="s">
        <v>325</v>
      </c>
      <c r="E8" s="1942"/>
      <c r="F8" s="1942"/>
      <c r="G8" s="1942"/>
      <c r="H8" s="1942"/>
      <c r="I8" s="1942"/>
      <c r="J8" s="1942"/>
      <c r="K8" s="1942"/>
      <c r="L8" s="1942"/>
      <c r="M8" s="1942"/>
      <c r="N8" s="1942"/>
      <c r="O8" s="1942"/>
      <c r="P8" s="1942"/>
      <c r="Q8" s="1942"/>
      <c r="R8" s="1942"/>
      <c r="S8" s="1942"/>
      <c r="T8" s="1942"/>
      <c r="U8" s="1942"/>
      <c r="V8" s="1942"/>
      <c r="W8" s="1942"/>
      <c r="X8" s="1942"/>
      <c r="Y8" s="1942"/>
      <c r="Z8" s="1942"/>
      <c r="AA8" s="1943" t="s">
        <v>326</v>
      </c>
      <c r="AB8" s="1943"/>
      <c r="AC8" s="1943"/>
      <c r="AD8" s="1943"/>
      <c r="AE8" s="1943"/>
      <c r="AF8" s="1943"/>
      <c r="AG8" s="1943"/>
      <c r="AH8" s="1943"/>
      <c r="AI8" s="1943"/>
      <c r="AJ8" s="1943"/>
      <c r="AK8" s="1943"/>
      <c r="AL8" s="1943"/>
      <c r="AM8" s="1943"/>
      <c r="AN8" s="1943"/>
      <c r="AO8" s="1943"/>
      <c r="AP8" s="1943"/>
      <c r="AQ8" s="1943"/>
      <c r="AR8" s="1943"/>
      <c r="AS8" s="1943"/>
      <c r="AT8" s="1943"/>
      <c r="AU8" s="1943"/>
      <c r="AV8" s="1943"/>
      <c r="AW8" s="1943"/>
      <c r="AX8" s="1943"/>
      <c r="AY8" s="1943"/>
      <c r="AZ8" s="1943"/>
      <c r="BA8" s="1943"/>
      <c r="BB8" s="1943"/>
      <c r="BC8" s="1943"/>
      <c r="BD8" s="1943"/>
      <c r="BE8" s="1944" t="s">
        <v>327</v>
      </c>
      <c r="BF8" s="1944"/>
      <c r="BG8" s="1944"/>
      <c r="BH8" s="1944"/>
      <c r="BI8" s="1944"/>
      <c r="BJ8" s="1944"/>
      <c r="BK8" s="1944"/>
      <c r="BL8" s="1944"/>
      <c r="BM8" s="1944"/>
      <c r="BN8" s="1945"/>
    </row>
    <row r="9" spans="1:74" ht="13.5" thickBot="1">
      <c r="D9" s="383" t="s">
        <v>64</v>
      </c>
      <c r="E9" s="382" t="s">
        <v>65</v>
      </c>
      <c r="F9" s="447" t="s">
        <v>66</v>
      </c>
      <c r="G9" s="447" t="s">
        <v>67</v>
      </c>
      <c r="H9" s="447" t="s">
        <v>68</v>
      </c>
      <c r="I9" s="449" t="s">
        <v>62</v>
      </c>
      <c r="J9" s="471" t="s">
        <v>63</v>
      </c>
      <c r="K9" s="382" t="s">
        <v>64</v>
      </c>
      <c r="L9" s="447" t="s">
        <v>65</v>
      </c>
      <c r="M9" s="447" t="s">
        <v>66</v>
      </c>
      <c r="N9" s="382" t="s">
        <v>67</v>
      </c>
      <c r="O9" s="447" t="s">
        <v>68</v>
      </c>
      <c r="P9" s="540" t="s">
        <v>62</v>
      </c>
      <c r="Q9" s="471" t="s">
        <v>63</v>
      </c>
      <c r="R9" s="447" t="s">
        <v>64</v>
      </c>
      <c r="S9" s="447" t="s">
        <v>65</v>
      </c>
      <c r="T9" s="447" t="s">
        <v>66</v>
      </c>
      <c r="U9" s="577" t="s">
        <v>67</v>
      </c>
      <c r="V9" s="541" t="s">
        <v>68</v>
      </c>
      <c r="W9" s="451" t="s">
        <v>62</v>
      </c>
      <c r="X9" s="451" t="s">
        <v>63</v>
      </c>
      <c r="Y9" s="450" t="s">
        <v>64</v>
      </c>
      <c r="Z9" s="448" t="s">
        <v>65</v>
      </c>
      <c r="AA9" s="450" t="s">
        <v>66</v>
      </c>
      <c r="AB9" s="450" t="s">
        <v>67</v>
      </c>
      <c r="AC9" s="448" t="s">
        <v>68</v>
      </c>
      <c r="AD9" s="451" t="s">
        <v>62</v>
      </c>
      <c r="AE9" s="451" t="s">
        <v>63</v>
      </c>
      <c r="AF9" s="448" t="s">
        <v>64</v>
      </c>
      <c r="AG9" s="450" t="s">
        <v>65</v>
      </c>
      <c r="AH9" s="448" t="s">
        <v>66</v>
      </c>
      <c r="AI9" s="578" t="s">
        <v>67</v>
      </c>
      <c r="AJ9" s="450" t="s">
        <v>68</v>
      </c>
      <c r="AK9" s="451" t="s">
        <v>62</v>
      </c>
      <c r="AL9" s="451" t="s">
        <v>63</v>
      </c>
      <c r="AM9" s="450" t="s">
        <v>64</v>
      </c>
      <c r="AN9" s="448" t="s">
        <v>65</v>
      </c>
      <c r="AO9" s="450" t="s">
        <v>66</v>
      </c>
      <c r="AP9" s="450" t="s">
        <v>67</v>
      </c>
      <c r="AQ9" s="448" t="s">
        <v>68</v>
      </c>
      <c r="AR9" s="451" t="s">
        <v>62</v>
      </c>
      <c r="AS9" s="451" t="s">
        <v>63</v>
      </c>
      <c r="AT9" s="541" t="s">
        <v>64</v>
      </c>
      <c r="AU9" s="450" t="s">
        <v>65</v>
      </c>
      <c r="AV9" s="450" t="s">
        <v>66</v>
      </c>
      <c r="AW9" s="450" t="s">
        <v>67</v>
      </c>
      <c r="AX9" s="450" t="s">
        <v>68</v>
      </c>
      <c r="AY9" s="451" t="s">
        <v>62</v>
      </c>
      <c r="AZ9" s="451" t="s">
        <v>63</v>
      </c>
      <c r="BA9" s="541" t="s">
        <v>64</v>
      </c>
      <c r="BB9" s="450" t="s">
        <v>65</v>
      </c>
      <c r="BC9" s="450" t="s">
        <v>66</v>
      </c>
      <c r="BD9" s="450" t="s">
        <v>67</v>
      </c>
      <c r="BE9" s="450" t="s">
        <v>68</v>
      </c>
      <c r="BF9" s="451" t="s">
        <v>62</v>
      </c>
      <c r="BG9" s="451" t="s">
        <v>63</v>
      </c>
      <c r="BH9" s="448" t="s">
        <v>64</v>
      </c>
      <c r="BI9" s="450" t="s">
        <v>65</v>
      </c>
      <c r="BJ9" s="450" t="s">
        <v>66</v>
      </c>
      <c r="BK9" s="450" t="s">
        <v>67</v>
      </c>
      <c r="BL9" s="450" t="s">
        <v>68</v>
      </c>
      <c r="BM9" s="451" t="s">
        <v>62</v>
      </c>
      <c r="BN9" s="452" t="s">
        <v>63</v>
      </c>
    </row>
    <row r="10" spans="1:74" ht="13.5" thickBot="1">
      <c r="D10" s="626">
        <v>43899</v>
      </c>
      <c r="E10" s="627">
        <v>43900</v>
      </c>
      <c r="F10" s="627">
        <v>43901</v>
      </c>
      <c r="G10" s="627">
        <v>43902</v>
      </c>
      <c r="H10" s="628">
        <v>43903</v>
      </c>
      <c r="I10" s="629">
        <v>43904</v>
      </c>
      <c r="J10" s="627">
        <v>43905</v>
      </c>
      <c r="K10" s="627">
        <v>43906</v>
      </c>
      <c r="L10" s="627">
        <v>43907</v>
      </c>
      <c r="M10" s="627">
        <v>43908</v>
      </c>
      <c r="N10" s="628">
        <v>43909</v>
      </c>
      <c r="O10" s="629">
        <v>43910</v>
      </c>
      <c r="P10" s="627">
        <v>43911</v>
      </c>
      <c r="Q10" s="627">
        <v>43912</v>
      </c>
      <c r="R10" s="627">
        <v>43913</v>
      </c>
      <c r="S10" s="627">
        <v>43914</v>
      </c>
      <c r="T10" s="627">
        <v>43915</v>
      </c>
      <c r="U10" s="627">
        <v>43916</v>
      </c>
      <c r="V10" s="629">
        <v>43917</v>
      </c>
      <c r="W10" s="627">
        <v>43918</v>
      </c>
      <c r="X10" s="627">
        <v>43919</v>
      </c>
      <c r="Y10" s="627">
        <v>43920</v>
      </c>
      <c r="Z10" s="627">
        <v>43921</v>
      </c>
      <c r="AA10" s="627">
        <v>43922</v>
      </c>
      <c r="AB10" s="628">
        <v>43923</v>
      </c>
      <c r="AC10" s="629">
        <v>43924</v>
      </c>
      <c r="AD10" s="627">
        <v>43925</v>
      </c>
      <c r="AE10" s="627">
        <v>43926</v>
      </c>
      <c r="AF10" s="627">
        <v>43927</v>
      </c>
      <c r="AG10" s="627">
        <v>43928</v>
      </c>
      <c r="AH10" s="627">
        <v>43929</v>
      </c>
      <c r="AI10" s="630">
        <v>43930</v>
      </c>
      <c r="AJ10" s="631">
        <v>43931</v>
      </c>
      <c r="AK10" s="631">
        <v>43932</v>
      </c>
      <c r="AL10" s="631">
        <v>43933</v>
      </c>
      <c r="AM10" s="631">
        <v>43934</v>
      </c>
      <c r="AN10" s="631">
        <v>43935</v>
      </c>
      <c r="AO10" s="631">
        <v>43936</v>
      </c>
      <c r="AP10" s="631">
        <v>43937</v>
      </c>
      <c r="AQ10" s="631">
        <v>43938</v>
      </c>
      <c r="AR10" s="631">
        <v>43939</v>
      </c>
      <c r="AS10" s="631">
        <v>43940</v>
      </c>
      <c r="AT10" s="632">
        <v>43941</v>
      </c>
      <c r="AU10" s="631">
        <v>43942</v>
      </c>
      <c r="AV10" s="631">
        <v>43943</v>
      </c>
      <c r="AW10" s="631">
        <v>43944</v>
      </c>
      <c r="AX10" s="631">
        <v>43945</v>
      </c>
      <c r="AY10" s="631">
        <v>43946</v>
      </c>
      <c r="AZ10" s="631">
        <v>43947</v>
      </c>
      <c r="BA10" s="631">
        <v>43948</v>
      </c>
      <c r="BB10" s="631">
        <v>43949</v>
      </c>
      <c r="BC10" s="631">
        <v>43950</v>
      </c>
      <c r="BD10" s="631">
        <v>43951</v>
      </c>
      <c r="BE10" s="631">
        <v>43952</v>
      </c>
      <c r="BF10" s="631">
        <v>43953</v>
      </c>
      <c r="BG10" s="631">
        <v>43954</v>
      </c>
      <c r="BH10" s="631">
        <v>43955</v>
      </c>
      <c r="BI10" s="631">
        <v>43956</v>
      </c>
      <c r="BJ10" s="631">
        <v>43957</v>
      </c>
      <c r="BK10" s="631">
        <v>43958</v>
      </c>
      <c r="BL10" s="631">
        <v>43959</v>
      </c>
      <c r="BM10" s="631">
        <v>43960</v>
      </c>
      <c r="BN10" s="633">
        <v>43961</v>
      </c>
      <c r="BO10" s="531" t="s">
        <v>149</v>
      </c>
      <c r="BP10" s="481"/>
    </row>
    <row r="11" spans="1:74">
      <c r="A11" s="296" t="s">
        <v>184</v>
      </c>
      <c r="B11" s="489" t="s">
        <v>70</v>
      </c>
      <c r="C11" s="161">
        <f>BO11</f>
        <v>29</v>
      </c>
      <c r="D11" s="596">
        <f>'bTV March'!AF109</f>
        <v>1</v>
      </c>
      <c r="E11" s="597">
        <f>'bTV March'!AG109</f>
        <v>2</v>
      </c>
      <c r="F11" s="597">
        <f>'bTV March'!AH109</f>
        <v>1</v>
      </c>
      <c r="G11" s="597">
        <f>'bTV March'!AI109</f>
        <v>1</v>
      </c>
      <c r="H11" s="597">
        <f>'bTV March'!AJ109</f>
        <v>1</v>
      </c>
      <c r="I11" s="617">
        <f>'bTV March'!AK109</f>
        <v>1</v>
      </c>
      <c r="J11" s="617">
        <f>'bTV March'!AL109</f>
        <v>1</v>
      </c>
      <c r="K11" s="597">
        <f>'bTV March'!AM109</f>
        <v>1</v>
      </c>
      <c r="L11" s="597">
        <f>'bTV March'!AN109</f>
        <v>1</v>
      </c>
      <c r="M11" s="597">
        <f>'bTV March'!AO109</f>
        <v>2</v>
      </c>
      <c r="N11" s="597">
        <f>'bTV March'!AP109</f>
        <v>1</v>
      </c>
      <c r="O11" s="597">
        <f>'bTV March'!AQ109</f>
        <v>1</v>
      </c>
      <c r="P11" s="617">
        <f>'bTV March'!AR109</f>
        <v>1</v>
      </c>
      <c r="Q11" s="617">
        <f>'bTV March'!AS109</f>
        <v>1</v>
      </c>
      <c r="R11" s="597">
        <f>'bTV March'!AT109</f>
        <v>1</v>
      </c>
      <c r="S11" s="597">
        <f>'bTV March'!AU109</f>
        <v>1</v>
      </c>
      <c r="T11" s="597">
        <f>'bTV March'!AV109</f>
        <v>1</v>
      </c>
      <c r="U11" s="597">
        <f>'bTV March'!AW109</f>
        <v>1</v>
      </c>
      <c r="V11" s="597">
        <f>'bTV March'!AX109</f>
        <v>1</v>
      </c>
      <c r="W11" s="617">
        <f>'bTV March'!AY109</f>
        <v>1</v>
      </c>
      <c r="X11" s="617">
        <f>'bTV March'!AZ109</f>
        <v>1</v>
      </c>
      <c r="Y11" s="597">
        <f>'bTV March'!BA109</f>
        <v>1</v>
      </c>
      <c r="Z11" s="597">
        <f>'bTV March'!BB109</f>
        <v>1</v>
      </c>
      <c r="AA11" s="597">
        <f>'bTV April'!BF102</f>
        <v>1</v>
      </c>
      <c r="AB11" s="597">
        <f>'bTV April'!BG102</f>
        <v>1</v>
      </c>
      <c r="AC11" s="597">
        <f>'bTV April'!BH102</f>
        <v>1</v>
      </c>
      <c r="AD11" s="617">
        <f>'bTV April'!BI102</f>
        <v>1</v>
      </c>
      <c r="AE11" s="617">
        <f>'bTV April'!BJ102</f>
        <v>0</v>
      </c>
      <c r="AF11" s="597">
        <f>'bTV April'!BK102</f>
        <v>0</v>
      </c>
      <c r="AG11" s="597">
        <f>'bTV April'!BL102</f>
        <v>0</v>
      </c>
      <c r="AH11" s="597">
        <f>'bTV April'!BM102</f>
        <v>0</v>
      </c>
      <c r="AI11" s="597">
        <f>'bTV April'!BN102</f>
        <v>0</v>
      </c>
      <c r="AJ11" s="597">
        <f>'bTV April'!BO102</f>
        <v>0</v>
      </c>
      <c r="AK11" s="617">
        <f>'bTV April'!BP102</f>
        <v>0</v>
      </c>
      <c r="AL11" s="617">
        <f>'bTV April'!BQ102</f>
        <v>0</v>
      </c>
      <c r="AM11" s="597">
        <f>'bTV April'!BR102</f>
        <v>0</v>
      </c>
      <c r="AN11" s="597">
        <f>'bTV April'!BS102</f>
        <v>0</v>
      </c>
      <c r="AO11" s="597">
        <f>'bTV April'!BT102</f>
        <v>0</v>
      </c>
      <c r="AP11" s="597">
        <f>'bTV April'!BU102</f>
        <v>0</v>
      </c>
      <c r="AQ11" s="597">
        <f>'bTV April'!BV102</f>
        <v>0</v>
      </c>
      <c r="AR11" s="617">
        <f>'bTV April'!BW102</f>
        <v>0</v>
      </c>
      <c r="AS11" s="617">
        <f>'bTV April'!BX102</f>
        <v>0</v>
      </c>
      <c r="AT11" s="597">
        <f>'bTV April'!BY102</f>
        <v>0</v>
      </c>
      <c r="AU11" s="597">
        <f>'bTV April'!BZ102</f>
        <v>0</v>
      </c>
      <c r="AV11" s="597">
        <f>'bTV April'!CA102</f>
        <v>0</v>
      </c>
      <c r="AW11" s="597">
        <f>'bTV April'!CB102</f>
        <v>0</v>
      </c>
      <c r="AX11" s="597">
        <f>'bTV April'!CC102</f>
        <v>0</v>
      </c>
      <c r="AY11" s="617">
        <f>'bTV April'!CD102</f>
        <v>0</v>
      </c>
      <c r="AZ11" s="617">
        <f>'bTV April'!CE102</f>
        <v>0</v>
      </c>
      <c r="BA11" s="597">
        <f>'bTV April'!CF102</f>
        <v>0</v>
      </c>
      <c r="BB11" s="597">
        <f>'bTV April'!CG102</f>
        <v>0</v>
      </c>
      <c r="BC11" s="597">
        <f>'bTV April'!CH102</f>
        <v>0</v>
      </c>
      <c r="BD11" s="597">
        <f>'bTV April'!CI102</f>
        <v>0</v>
      </c>
      <c r="BE11" s="597">
        <f>'bTV April'!CJ102</f>
        <v>0</v>
      </c>
      <c r="BF11" s="617">
        <f>'bTV April'!CK102</f>
        <v>0</v>
      </c>
      <c r="BG11" s="617">
        <f>'bTV April'!CL102</f>
        <v>0</v>
      </c>
      <c r="BH11" s="597">
        <f>'bTV April'!CM102</f>
        <v>0</v>
      </c>
      <c r="BI11" s="597">
        <f>'bTV April'!CN102</f>
        <v>0</v>
      </c>
      <c r="BJ11" s="597">
        <f>'bTV April'!CO102</f>
        <v>0</v>
      </c>
      <c r="BK11" s="597">
        <f>'bTV April'!CP102</f>
        <v>0</v>
      </c>
      <c r="BL11" s="597">
        <f>'bTV April'!CQ102</f>
        <v>0</v>
      </c>
      <c r="BM11" s="617">
        <f>'bTV April'!CR102</f>
        <v>0</v>
      </c>
      <c r="BN11" s="624">
        <f>'bTV April'!CS102</f>
        <v>0</v>
      </c>
      <c r="BO11" s="482">
        <f>SUM(D11:BN11)</f>
        <v>29</v>
      </c>
      <c r="BP11"/>
      <c r="BQ11"/>
    </row>
    <row r="12" spans="1:74">
      <c r="A12" s="296" t="s">
        <v>211</v>
      </c>
      <c r="B12" s="153" t="s">
        <v>70</v>
      </c>
      <c r="C12" s="161">
        <f t="shared" ref="C12:C39" si="0">BO12</f>
        <v>0</v>
      </c>
      <c r="D12" s="297"/>
      <c r="E12" s="298"/>
      <c r="F12" s="298"/>
      <c r="G12" s="298"/>
      <c r="H12" s="298"/>
      <c r="I12" s="618"/>
      <c r="J12" s="618"/>
      <c r="K12" s="298"/>
      <c r="L12" s="298"/>
      <c r="M12" s="298"/>
      <c r="N12" s="298"/>
      <c r="O12" s="298"/>
      <c r="P12" s="618"/>
      <c r="Q12" s="618"/>
      <c r="R12" s="298"/>
      <c r="S12" s="298">
        <f>'bTV October nonst'!AW104</f>
        <v>0</v>
      </c>
      <c r="T12" s="298">
        <f>'bTV October nonst'!AX104</f>
        <v>0</v>
      </c>
      <c r="U12" s="298">
        <f>'bTV October nonst'!AY104</f>
        <v>0</v>
      </c>
      <c r="V12" s="298">
        <f>'bTV October nonst'!AZ104</f>
        <v>0</v>
      </c>
      <c r="W12" s="618">
        <f>'bTV October nonst'!BA104</f>
        <v>0</v>
      </c>
      <c r="X12" s="618">
        <f>'bTV October nonst'!BB104</f>
        <v>0</v>
      </c>
      <c r="Y12" s="298">
        <f>'bTV October nonst'!BC104</f>
        <v>0</v>
      </c>
      <c r="Z12" s="298">
        <f>'bTV October nonst'!BD104</f>
        <v>0</v>
      </c>
      <c r="AA12" s="298">
        <f>'bTV October nonst'!BE104</f>
        <v>0</v>
      </c>
      <c r="AB12" s="298">
        <f>'bTV October nonst'!BF104</f>
        <v>0</v>
      </c>
      <c r="AC12" s="298">
        <f>'bTV October nonst'!BG104</f>
        <v>0</v>
      </c>
      <c r="AD12" s="618">
        <f>'bTV October nonst'!BH104</f>
        <v>0</v>
      </c>
      <c r="AE12" s="618">
        <f>'bTV October nonst'!BI104</f>
        <v>0</v>
      </c>
      <c r="AF12" s="298">
        <f>'bTV October nonst'!BJ104</f>
        <v>0</v>
      </c>
      <c r="AG12" s="298">
        <f>'bTV October nonst'!BK104</f>
        <v>0</v>
      </c>
      <c r="AH12" s="298">
        <f>'bTV October nonst'!BL104</f>
        <v>0</v>
      </c>
      <c r="AI12" s="298">
        <f>'bTV October nonst'!BM104</f>
        <v>0</v>
      </c>
      <c r="AJ12" s="298">
        <f>'bTV October nonst'!BN104</f>
        <v>0</v>
      </c>
      <c r="AK12" s="618">
        <f>'bTV October nonst'!BO104</f>
        <v>0</v>
      </c>
      <c r="AL12" s="618">
        <f>'bTV October nonst'!BP104</f>
        <v>0</v>
      </c>
      <c r="AM12" s="298">
        <f>'bTV October nonst'!BQ104</f>
        <v>0</v>
      </c>
      <c r="AN12" s="298">
        <f>'bTV October nonst'!BR104</f>
        <v>0</v>
      </c>
      <c r="AO12" s="298">
        <f>'bTV October nonst'!BS104</f>
        <v>0</v>
      </c>
      <c r="AP12" s="298">
        <f>'bTV October nonst'!BT104</f>
        <v>0</v>
      </c>
      <c r="AQ12" s="298">
        <f>'bTV October nonst'!BU104</f>
        <v>0</v>
      </c>
      <c r="AR12" s="618">
        <f>'bTV October nonst'!BV104</f>
        <v>0</v>
      </c>
      <c r="AS12" s="618">
        <f>'bTV October nonst'!BW104</f>
        <v>0</v>
      </c>
      <c r="AT12" s="298">
        <f>'bTV October nonst'!BX104</f>
        <v>0</v>
      </c>
      <c r="AU12" s="298">
        <f>'bTV October nonst'!BY104</f>
        <v>0</v>
      </c>
      <c r="AV12" s="298">
        <f>'bTV October nonst'!BZ104</f>
        <v>0</v>
      </c>
      <c r="AW12" s="298">
        <f>'bTV October nonst'!CA104</f>
        <v>0</v>
      </c>
      <c r="AX12" s="298">
        <f>'bTV October nonst'!CB104</f>
        <v>0</v>
      </c>
      <c r="AY12" s="618">
        <f>'bTV October nonst'!CC104</f>
        <v>0</v>
      </c>
      <c r="AZ12" s="618">
        <f>'bTV October nonst'!CD104</f>
        <v>0</v>
      </c>
      <c r="BA12" s="298">
        <f>'bTV October nonst'!CE104</f>
        <v>0</v>
      </c>
      <c r="BB12" s="298">
        <f>'bTV October nonst'!CF104</f>
        <v>0</v>
      </c>
      <c r="BC12" s="298">
        <f>'bTV October nonst'!CG104</f>
        <v>0</v>
      </c>
      <c r="BD12" s="298">
        <f>'bTV October nonst'!CH104</f>
        <v>0</v>
      </c>
      <c r="BE12" s="298">
        <f>'bTV October nonst'!CI104</f>
        <v>0</v>
      </c>
      <c r="BF12" s="618">
        <f>'bTV October nonst'!CJ104</f>
        <v>0</v>
      </c>
      <c r="BG12" s="618">
        <f>'bTV October nonst'!CK104</f>
        <v>0</v>
      </c>
      <c r="BH12" s="298">
        <f>'bTV October nonst'!CL104</f>
        <v>0</v>
      </c>
      <c r="BI12" s="298">
        <f>'bTV October nonst'!CM104</f>
        <v>0</v>
      </c>
      <c r="BJ12" s="298">
        <f>'bTV October nonst'!CN104</f>
        <v>0</v>
      </c>
      <c r="BK12" s="298">
        <f>'bTV October nonst'!CO104</f>
        <v>0</v>
      </c>
      <c r="BL12" s="298">
        <f>'bTV October nonst'!CP104</f>
        <v>0</v>
      </c>
      <c r="BM12" s="618">
        <f>'bTV October nonst'!CQ104</f>
        <v>0</v>
      </c>
      <c r="BN12" s="621">
        <f>'bTV October nonst'!CR104</f>
        <v>0</v>
      </c>
      <c r="BO12" s="482">
        <f t="shared" ref="BO12:BO38" si="1">SUM(D12:BN12)</f>
        <v>0</v>
      </c>
      <c r="BP12"/>
      <c r="BQ12"/>
    </row>
    <row r="13" spans="1:74">
      <c r="A13" s="296" t="s">
        <v>118</v>
      </c>
      <c r="B13" s="153" t="s">
        <v>70</v>
      </c>
      <c r="C13" s="161">
        <f t="shared" si="0"/>
        <v>11</v>
      </c>
      <c r="D13" s="297">
        <f>'bTV NC March'!AC37</f>
        <v>0</v>
      </c>
      <c r="E13" s="298">
        <f>'bTV NC March'!AD37</f>
        <v>1</v>
      </c>
      <c r="F13" s="298">
        <f>'bTV NC March'!AE37</f>
        <v>0</v>
      </c>
      <c r="G13" s="298">
        <f>'bTV NC March'!AF37</f>
        <v>0</v>
      </c>
      <c r="H13" s="298">
        <f>'bTV NC March'!AG37</f>
        <v>1</v>
      </c>
      <c r="I13" s="618">
        <f>'bTV NC March'!AH37</f>
        <v>0</v>
      </c>
      <c r="J13" s="618">
        <f>'bTV NC March'!AI37</f>
        <v>1</v>
      </c>
      <c r="K13" s="298">
        <f>'bTV NC March'!AJ37</f>
        <v>0</v>
      </c>
      <c r="L13" s="298">
        <f>'bTV NC March'!AK37</f>
        <v>1</v>
      </c>
      <c r="M13" s="298">
        <f>'bTV NC March'!AL37</f>
        <v>0</v>
      </c>
      <c r="N13" s="298">
        <f>'bTV NC March'!AM37</f>
        <v>0</v>
      </c>
      <c r="O13" s="298">
        <f>'bTV NC March'!AN37</f>
        <v>0</v>
      </c>
      <c r="P13" s="618">
        <f>'bTV NC March'!AO37</f>
        <v>1</v>
      </c>
      <c r="Q13" s="618">
        <f>'bTV NC March'!AP37</f>
        <v>0</v>
      </c>
      <c r="R13" s="298">
        <f>'bTV NC March'!AQ37</f>
        <v>0</v>
      </c>
      <c r="S13" s="298">
        <f>'bTV NC March'!AR37</f>
        <v>1</v>
      </c>
      <c r="T13" s="298">
        <f>'bTV NC March'!AS37</f>
        <v>0</v>
      </c>
      <c r="U13" s="298">
        <f>'bTV NC March'!AT37</f>
        <v>0</v>
      </c>
      <c r="V13" s="298">
        <f>'bTV NC March'!AU37</f>
        <v>0</v>
      </c>
      <c r="W13" s="618">
        <f>'bTV NC March'!AV37</f>
        <v>1</v>
      </c>
      <c r="X13" s="618">
        <f>'bTV NC March'!AW37</f>
        <v>0</v>
      </c>
      <c r="Y13" s="298">
        <f>'bTV NC March'!AX37</f>
        <v>0</v>
      </c>
      <c r="Z13" s="298">
        <f>'bTV NC March'!AY37</f>
        <v>0</v>
      </c>
      <c r="AA13" s="298">
        <f>'bTV NC April'!AZ37</f>
        <v>1</v>
      </c>
      <c r="AB13" s="298">
        <f>'bTV NC April'!BA37</f>
        <v>1</v>
      </c>
      <c r="AC13" s="298">
        <f>'bTV NC April'!BB37</f>
        <v>0</v>
      </c>
      <c r="AD13" s="618">
        <f>'bTV NC April'!BC37</f>
        <v>1</v>
      </c>
      <c r="AE13" s="618">
        <f>'bTV NC April'!BD37</f>
        <v>1</v>
      </c>
      <c r="AF13" s="298">
        <f>'bTV NC April'!BE37</f>
        <v>0</v>
      </c>
      <c r="AG13" s="298">
        <f>'bTV NC April'!BF37</f>
        <v>0</v>
      </c>
      <c r="AH13" s="298">
        <f>'bTV NC April'!BG37</f>
        <v>0</v>
      </c>
      <c r="AI13" s="298">
        <f>'bTV NC April'!BH37</f>
        <v>0</v>
      </c>
      <c r="AJ13" s="298">
        <f>'bTV NC April'!BI37</f>
        <v>0</v>
      </c>
      <c r="AK13" s="618">
        <f>'bTV NC April'!BJ37</f>
        <v>0</v>
      </c>
      <c r="AL13" s="618">
        <f>'bTV NC April'!BK37</f>
        <v>0</v>
      </c>
      <c r="AM13" s="298">
        <f>'bTV NC April'!BL37</f>
        <v>0</v>
      </c>
      <c r="AN13" s="298">
        <f>'bTV NC April'!BM37</f>
        <v>0</v>
      </c>
      <c r="AO13" s="298">
        <f>'bTV NC April'!BN37</f>
        <v>0</v>
      </c>
      <c r="AP13" s="298">
        <f>'bTV NC April'!BO37</f>
        <v>0</v>
      </c>
      <c r="AQ13" s="298">
        <f>'bTV NC April'!BP37</f>
        <v>0</v>
      </c>
      <c r="AR13" s="618">
        <f>'bTV NC April'!BQ37</f>
        <v>0</v>
      </c>
      <c r="AS13" s="618">
        <f>'bTV NC April'!BR37</f>
        <v>0</v>
      </c>
      <c r="AT13" s="298">
        <f>'bTV NC April'!BS37</f>
        <v>0</v>
      </c>
      <c r="AU13" s="298">
        <f>'bTV NC April'!BT37</f>
        <v>0</v>
      </c>
      <c r="AV13" s="298">
        <f>'bTV NC April'!BU37</f>
        <v>0</v>
      </c>
      <c r="AW13" s="298">
        <f>'bTV NC April'!BV37</f>
        <v>0</v>
      </c>
      <c r="AX13" s="298">
        <f>'bTV NC April'!BW37</f>
        <v>0</v>
      </c>
      <c r="AY13" s="618">
        <f>'bTV NC April'!BX37</f>
        <v>0</v>
      </c>
      <c r="AZ13" s="618">
        <f>'bTV NC April'!BY37</f>
        <v>0</v>
      </c>
      <c r="BA13" s="298">
        <f>'bTV NC April'!BZ37</f>
        <v>0</v>
      </c>
      <c r="BB13" s="298">
        <f>'bTV NC April'!CA37</f>
        <v>0</v>
      </c>
      <c r="BC13" s="298">
        <f>'bTV NC April'!CB37</f>
        <v>0</v>
      </c>
      <c r="BD13" s="298">
        <f>'bTV NC April'!CC37</f>
        <v>0</v>
      </c>
      <c r="BE13" s="298">
        <f>'bTV NC April'!CD37</f>
        <v>0</v>
      </c>
      <c r="BF13" s="618">
        <f>'bTV NC April'!CE37</f>
        <v>0</v>
      </c>
      <c r="BG13" s="618">
        <f>'bTV NC April'!CF37</f>
        <v>0</v>
      </c>
      <c r="BH13" s="298">
        <f>'bTV NC April'!CG37</f>
        <v>0</v>
      </c>
      <c r="BI13" s="298">
        <f>'bTV NC April'!CH37</f>
        <v>0</v>
      </c>
      <c r="BJ13" s="298">
        <f>'bTV NC April'!CI37</f>
        <v>0</v>
      </c>
      <c r="BK13" s="298">
        <f>'bTV NC April'!CJ37</f>
        <v>0</v>
      </c>
      <c r="BL13" s="298">
        <f>'bTV NC April'!CK37</f>
        <v>0</v>
      </c>
      <c r="BM13" s="618">
        <f>'bTV NC April'!CL37</f>
        <v>0</v>
      </c>
      <c r="BN13" s="621">
        <f>'bTV NC April'!CM37</f>
        <v>0</v>
      </c>
      <c r="BO13" s="482">
        <f t="shared" si="1"/>
        <v>11</v>
      </c>
      <c r="BP13"/>
      <c r="BQ13"/>
    </row>
    <row r="14" spans="1:74">
      <c r="A14" s="296" t="s">
        <v>159</v>
      </c>
      <c r="B14" s="153" t="s">
        <v>70</v>
      </c>
      <c r="C14" s="161">
        <f t="shared" si="0"/>
        <v>17</v>
      </c>
      <c r="D14" s="297">
        <f>'bTV NC March'!AC38</f>
        <v>1</v>
      </c>
      <c r="E14" s="298">
        <f>'bTV NC March'!AD38</f>
        <v>0</v>
      </c>
      <c r="F14" s="298">
        <f>'bTV NC March'!AE38</f>
        <v>1</v>
      </c>
      <c r="G14" s="298">
        <f>'bTV NC March'!AF38</f>
        <v>0</v>
      </c>
      <c r="H14" s="298">
        <f>'bTV NC March'!AG38</f>
        <v>0</v>
      </c>
      <c r="I14" s="618">
        <f>'bTV NC March'!AH38</f>
        <v>1</v>
      </c>
      <c r="J14" s="618">
        <f>'bTV NC March'!AI38</f>
        <v>0</v>
      </c>
      <c r="K14" s="298">
        <f>'bTV NC March'!AJ38</f>
        <v>1</v>
      </c>
      <c r="L14" s="298">
        <f>'bTV NC March'!AK38</f>
        <v>0</v>
      </c>
      <c r="M14" s="298">
        <f>'bTV NC March'!AL38</f>
        <v>0</v>
      </c>
      <c r="N14" s="298">
        <f>'bTV NC March'!AM38</f>
        <v>1</v>
      </c>
      <c r="O14" s="298">
        <f>'bTV NC March'!AN38</f>
        <v>1</v>
      </c>
      <c r="P14" s="618">
        <f>'bTV NC March'!AO38</f>
        <v>0</v>
      </c>
      <c r="Q14" s="618">
        <f>'bTV NC March'!AP38</f>
        <v>1</v>
      </c>
      <c r="R14" s="298">
        <f>'bTV NC March'!AQ38</f>
        <v>1</v>
      </c>
      <c r="S14" s="298">
        <f>'bTV NC March'!AR38</f>
        <v>0</v>
      </c>
      <c r="T14" s="298">
        <f>'bTV NC March'!AS38</f>
        <v>1</v>
      </c>
      <c r="U14" s="298">
        <f>'bTV NC March'!AT38</f>
        <v>1</v>
      </c>
      <c r="V14" s="298">
        <f>'bTV NC March'!AU38</f>
        <v>1</v>
      </c>
      <c r="W14" s="618">
        <f>'bTV NC March'!AV38</f>
        <v>0</v>
      </c>
      <c r="X14" s="618">
        <f>'bTV NC March'!AW38</f>
        <v>1</v>
      </c>
      <c r="Y14" s="298">
        <f>'bTV NC March'!AX38</f>
        <v>1</v>
      </c>
      <c r="Z14" s="298">
        <f>'bTV NC March'!AY38</f>
        <v>0</v>
      </c>
      <c r="AA14" s="298">
        <f>'bTV NC April'!AZ38</f>
        <v>0</v>
      </c>
      <c r="AB14" s="298">
        <f>'bTV NC April'!BA38</f>
        <v>1</v>
      </c>
      <c r="AC14" s="298">
        <f>'bTV NC April'!BB38</f>
        <v>1</v>
      </c>
      <c r="AD14" s="618">
        <f>'bTV NC April'!BC38</f>
        <v>1</v>
      </c>
      <c r="AE14" s="618">
        <f>'bTV NC April'!BD38</f>
        <v>1</v>
      </c>
      <c r="AF14" s="298">
        <f>'bTV NC April'!BE38</f>
        <v>0</v>
      </c>
      <c r="AG14" s="298">
        <f>'bTV NC April'!BF38</f>
        <v>0</v>
      </c>
      <c r="AH14" s="298">
        <f>'bTV NC April'!BG38</f>
        <v>0</v>
      </c>
      <c r="AI14" s="298">
        <f>'bTV NC April'!BH38</f>
        <v>0</v>
      </c>
      <c r="AJ14" s="298">
        <f>'bTV NC April'!BI38</f>
        <v>0</v>
      </c>
      <c r="AK14" s="618">
        <f>'bTV NC April'!BJ38</f>
        <v>0</v>
      </c>
      <c r="AL14" s="618">
        <f>'bTV NC April'!BK38</f>
        <v>0</v>
      </c>
      <c r="AM14" s="298">
        <f>'bTV NC April'!BL38</f>
        <v>0</v>
      </c>
      <c r="AN14" s="298">
        <f>'bTV NC April'!BM38</f>
        <v>0</v>
      </c>
      <c r="AO14" s="298">
        <f>'bTV NC April'!BN38</f>
        <v>0</v>
      </c>
      <c r="AP14" s="298">
        <f>'bTV NC April'!BO38</f>
        <v>0</v>
      </c>
      <c r="AQ14" s="298">
        <f>'bTV NC April'!BP38</f>
        <v>0</v>
      </c>
      <c r="AR14" s="618">
        <f>'bTV NC April'!BQ38</f>
        <v>0</v>
      </c>
      <c r="AS14" s="618">
        <f>'bTV NC April'!BR38</f>
        <v>0</v>
      </c>
      <c r="AT14" s="298">
        <f>'bTV NC April'!BS38</f>
        <v>0</v>
      </c>
      <c r="AU14" s="298">
        <f>'bTV NC April'!BT38</f>
        <v>0</v>
      </c>
      <c r="AV14" s="298">
        <f>'bTV NC April'!BU38</f>
        <v>0</v>
      </c>
      <c r="AW14" s="298">
        <f>'bTV NC April'!BV38</f>
        <v>0</v>
      </c>
      <c r="AX14" s="298">
        <f>'bTV NC April'!BW38</f>
        <v>0</v>
      </c>
      <c r="AY14" s="618">
        <f>'bTV NC April'!BX38</f>
        <v>0</v>
      </c>
      <c r="AZ14" s="618">
        <f>'bTV NC April'!BY38</f>
        <v>0</v>
      </c>
      <c r="BA14" s="298">
        <f>'bTV NC April'!BZ38</f>
        <v>0</v>
      </c>
      <c r="BB14" s="298">
        <f>'bTV NC April'!CA38</f>
        <v>0</v>
      </c>
      <c r="BC14" s="298">
        <f>'bTV NC April'!CB38</f>
        <v>0</v>
      </c>
      <c r="BD14" s="298">
        <f>'bTV NC April'!CC38</f>
        <v>0</v>
      </c>
      <c r="BE14" s="298">
        <f>'bTV NC April'!CD38</f>
        <v>0</v>
      </c>
      <c r="BF14" s="618">
        <f>'bTV NC April'!CE38</f>
        <v>0</v>
      </c>
      <c r="BG14" s="618">
        <f>'bTV NC April'!CF38</f>
        <v>0</v>
      </c>
      <c r="BH14" s="298">
        <f>'bTV NC April'!CG38</f>
        <v>0</v>
      </c>
      <c r="BI14" s="298">
        <f>'bTV NC April'!CH38</f>
        <v>0</v>
      </c>
      <c r="BJ14" s="298">
        <f>'bTV NC April'!CI38</f>
        <v>0</v>
      </c>
      <c r="BK14" s="298">
        <f>'bTV NC April'!CJ38</f>
        <v>0</v>
      </c>
      <c r="BL14" s="298">
        <f>'bTV NC April'!CK38</f>
        <v>0</v>
      </c>
      <c r="BM14" s="618">
        <f>'bTV NC April'!CL38</f>
        <v>0</v>
      </c>
      <c r="BN14" s="621">
        <f>'bTV NC April'!CM38</f>
        <v>0</v>
      </c>
      <c r="BO14" s="482">
        <f t="shared" si="1"/>
        <v>17</v>
      </c>
      <c r="BP14"/>
      <c r="BQ14"/>
    </row>
    <row r="15" spans="1:74">
      <c r="A15" s="296" t="s">
        <v>162</v>
      </c>
      <c r="B15" s="153" t="s">
        <v>70</v>
      </c>
      <c r="C15" s="161">
        <f t="shared" si="0"/>
        <v>15</v>
      </c>
      <c r="D15" s="297">
        <f>'bTV NC March'!AC39</f>
        <v>0</v>
      </c>
      <c r="E15" s="298">
        <f>'bTV NC March'!AD39</f>
        <v>1</v>
      </c>
      <c r="F15" s="298">
        <f>'bTV NC March'!AE39</f>
        <v>0</v>
      </c>
      <c r="G15" s="298">
        <f>'bTV NC March'!AF39</f>
        <v>1</v>
      </c>
      <c r="H15" s="298">
        <f>'bTV NC March'!AG39</f>
        <v>0</v>
      </c>
      <c r="I15" s="618">
        <f>'bTV NC March'!AH39</f>
        <v>1</v>
      </c>
      <c r="J15" s="618">
        <f>'bTV NC March'!AI39</f>
        <v>0</v>
      </c>
      <c r="K15" s="298">
        <f>'bTV NC March'!AJ39</f>
        <v>0</v>
      </c>
      <c r="L15" s="298">
        <f>'bTV NC March'!AK39</f>
        <v>0</v>
      </c>
      <c r="M15" s="298">
        <f>'bTV NC March'!AL39</f>
        <v>1</v>
      </c>
      <c r="N15" s="298">
        <f>'bTV NC March'!AM39</f>
        <v>1</v>
      </c>
      <c r="O15" s="298">
        <f>'bTV NC March'!AN39</f>
        <v>0</v>
      </c>
      <c r="P15" s="618">
        <f>'bTV NC March'!AO39</f>
        <v>1</v>
      </c>
      <c r="Q15" s="618">
        <f>'bTV NC March'!AP39</f>
        <v>1</v>
      </c>
      <c r="R15" s="298">
        <f>'bTV NC March'!AQ39</f>
        <v>0</v>
      </c>
      <c r="S15" s="298">
        <f>'bTV NC March'!AR39</f>
        <v>1</v>
      </c>
      <c r="T15" s="298">
        <f>'bTV NC March'!AS39</f>
        <v>0</v>
      </c>
      <c r="U15" s="298">
        <f>'bTV NC March'!AT39</f>
        <v>0</v>
      </c>
      <c r="V15" s="298">
        <f>'bTV NC March'!AU39</f>
        <v>1</v>
      </c>
      <c r="W15" s="618">
        <f>'bTV NC March'!AV39</f>
        <v>0</v>
      </c>
      <c r="X15" s="618">
        <f>'bTV NC March'!AW39</f>
        <v>1</v>
      </c>
      <c r="Y15" s="298">
        <f>'bTV NC March'!AX39</f>
        <v>0</v>
      </c>
      <c r="Z15" s="298">
        <f>'bTV NC March'!AY39</f>
        <v>1</v>
      </c>
      <c r="AA15" s="298">
        <f>'bTV NC April'!AZ39</f>
        <v>0</v>
      </c>
      <c r="AB15" s="298">
        <f>'bTV NC April'!BA39</f>
        <v>1</v>
      </c>
      <c r="AC15" s="298">
        <f>'bTV NC April'!BB39</f>
        <v>1</v>
      </c>
      <c r="AD15" s="618">
        <f>'bTV NC April'!BC39</f>
        <v>1</v>
      </c>
      <c r="AE15" s="618">
        <f>'bTV NC April'!BD39</f>
        <v>1</v>
      </c>
      <c r="AF15" s="298">
        <f>'bTV NC April'!BE39</f>
        <v>0</v>
      </c>
      <c r="AG15" s="298">
        <f>'bTV NC April'!BF39</f>
        <v>0</v>
      </c>
      <c r="AH15" s="298">
        <f>'bTV NC April'!BG39</f>
        <v>0</v>
      </c>
      <c r="AI15" s="298">
        <f>'bTV NC April'!BH39</f>
        <v>0</v>
      </c>
      <c r="AJ15" s="298">
        <f>'bTV NC April'!BI39</f>
        <v>0</v>
      </c>
      <c r="AK15" s="618">
        <f>'bTV NC April'!BJ39</f>
        <v>0</v>
      </c>
      <c r="AL15" s="618">
        <f>'bTV NC April'!BK39</f>
        <v>0</v>
      </c>
      <c r="AM15" s="298">
        <f>'bTV NC April'!BL39</f>
        <v>0</v>
      </c>
      <c r="AN15" s="298">
        <f>'bTV NC April'!BM39</f>
        <v>0</v>
      </c>
      <c r="AO15" s="298">
        <f>'bTV NC April'!BN39</f>
        <v>0</v>
      </c>
      <c r="AP15" s="298">
        <f>'bTV NC April'!BO39</f>
        <v>0</v>
      </c>
      <c r="AQ15" s="298">
        <f>'bTV NC April'!BP39</f>
        <v>0</v>
      </c>
      <c r="AR15" s="618">
        <f>'bTV NC April'!BQ39</f>
        <v>0</v>
      </c>
      <c r="AS15" s="618">
        <f>'bTV NC April'!BR39</f>
        <v>0</v>
      </c>
      <c r="AT15" s="298">
        <f>'bTV NC April'!BS39</f>
        <v>0</v>
      </c>
      <c r="AU15" s="298">
        <f>'bTV NC April'!BT39</f>
        <v>0</v>
      </c>
      <c r="AV15" s="298">
        <f>'bTV NC April'!BU39</f>
        <v>0</v>
      </c>
      <c r="AW15" s="298">
        <f>'bTV NC April'!BV39</f>
        <v>0</v>
      </c>
      <c r="AX15" s="298">
        <f>'bTV NC April'!BW39</f>
        <v>0</v>
      </c>
      <c r="AY15" s="618">
        <f>'bTV NC April'!BX39</f>
        <v>0</v>
      </c>
      <c r="AZ15" s="618">
        <f>'bTV NC April'!BY39</f>
        <v>0</v>
      </c>
      <c r="BA15" s="298">
        <f>'bTV NC April'!BZ39</f>
        <v>0</v>
      </c>
      <c r="BB15" s="298">
        <f>'bTV NC April'!CA39</f>
        <v>0</v>
      </c>
      <c r="BC15" s="298">
        <f>'bTV NC April'!CB39</f>
        <v>0</v>
      </c>
      <c r="BD15" s="298">
        <f>'bTV NC April'!CC39</f>
        <v>0</v>
      </c>
      <c r="BE15" s="298">
        <f>'bTV NC April'!CD39</f>
        <v>0</v>
      </c>
      <c r="BF15" s="618">
        <f>'bTV NC April'!CE39</f>
        <v>0</v>
      </c>
      <c r="BG15" s="618">
        <f>'bTV NC April'!CF39</f>
        <v>0</v>
      </c>
      <c r="BH15" s="298">
        <f>'bTV NC April'!CG39</f>
        <v>0</v>
      </c>
      <c r="BI15" s="298">
        <f>'bTV NC April'!CH39</f>
        <v>0</v>
      </c>
      <c r="BJ15" s="298">
        <f>'bTV NC April'!CI39</f>
        <v>0</v>
      </c>
      <c r="BK15" s="298">
        <f>'bTV NC April'!CJ39</f>
        <v>0</v>
      </c>
      <c r="BL15" s="298">
        <f>'bTV NC April'!CK39</f>
        <v>0</v>
      </c>
      <c r="BM15" s="618">
        <f>'bTV NC April'!CL39</f>
        <v>0</v>
      </c>
      <c r="BN15" s="621">
        <f>'bTV NC April'!CM39</f>
        <v>0</v>
      </c>
      <c r="BO15" s="482">
        <f t="shared" si="1"/>
        <v>15</v>
      </c>
      <c r="BP15"/>
      <c r="BQ15"/>
    </row>
    <row r="16" spans="1:74">
      <c r="A16" s="296" t="s">
        <v>213</v>
      </c>
      <c r="B16" s="153" t="s">
        <v>70</v>
      </c>
      <c r="C16" s="161">
        <f t="shared" si="0"/>
        <v>10</v>
      </c>
      <c r="D16" s="297">
        <f>'bTV NC March'!AC40</f>
        <v>1</v>
      </c>
      <c r="E16" s="298">
        <f>'bTV NC March'!AD40</f>
        <v>0</v>
      </c>
      <c r="F16" s="298">
        <f>'bTV NC March'!AE40</f>
        <v>0</v>
      </c>
      <c r="G16" s="298">
        <f>'bTV NC March'!AF40</f>
        <v>0</v>
      </c>
      <c r="H16" s="298">
        <f>'bTV NC March'!AG40</f>
        <v>0</v>
      </c>
      <c r="I16" s="618">
        <f>'bTV NC March'!AH40</f>
        <v>0</v>
      </c>
      <c r="J16" s="618">
        <f>'bTV NC March'!AI40</f>
        <v>1</v>
      </c>
      <c r="K16" s="298">
        <f>'bTV NC March'!AJ40</f>
        <v>0</v>
      </c>
      <c r="L16" s="298">
        <f>'bTV NC March'!AK40</f>
        <v>1</v>
      </c>
      <c r="M16" s="298">
        <f>'bTV NC March'!AL40</f>
        <v>0</v>
      </c>
      <c r="N16" s="298">
        <f>'bTV NC March'!AM40</f>
        <v>0</v>
      </c>
      <c r="O16" s="298">
        <f>'bTV NC March'!AN40</f>
        <v>0</v>
      </c>
      <c r="P16" s="618">
        <f>'bTV NC March'!AO40</f>
        <v>0</v>
      </c>
      <c r="Q16" s="618">
        <f>'bTV NC March'!AP40</f>
        <v>0</v>
      </c>
      <c r="R16" s="298">
        <f>'bTV NC March'!AQ40</f>
        <v>0</v>
      </c>
      <c r="S16" s="298">
        <f>'bTV NC March'!AR40</f>
        <v>0</v>
      </c>
      <c r="T16" s="298">
        <f>'bTV NC March'!AS40</f>
        <v>1</v>
      </c>
      <c r="U16" s="298">
        <f>'bTV NC March'!AT40</f>
        <v>0</v>
      </c>
      <c r="V16" s="298">
        <f>'bTV NC March'!AU40</f>
        <v>0</v>
      </c>
      <c r="W16" s="618">
        <f>'bTV NC March'!AV40</f>
        <v>1</v>
      </c>
      <c r="X16" s="618">
        <f>'bTV NC March'!AW40</f>
        <v>0</v>
      </c>
      <c r="Y16" s="298">
        <f>'bTV NC March'!AX40</f>
        <v>1</v>
      </c>
      <c r="Z16" s="298">
        <f>'bTV NC March'!AY40</f>
        <v>0</v>
      </c>
      <c r="AA16" s="298">
        <f>'bTV NC April'!AZ40</f>
        <v>1</v>
      </c>
      <c r="AB16" s="298">
        <f>'bTV NC April'!BA40</f>
        <v>0</v>
      </c>
      <c r="AC16" s="298">
        <f>'bTV NC April'!BB40</f>
        <v>1</v>
      </c>
      <c r="AD16" s="618">
        <f>'bTV NC April'!BC40</f>
        <v>1</v>
      </c>
      <c r="AE16" s="618">
        <f>'bTV NC April'!BD40</f>
        <v>1</v>
      </c>
      <c r="AF16" s="298">
        <f>'bTV NC April'!BE40</f>
        <v>0</v>
      </c>
      <c r="AG16" s="298">
        <f>'bTV NC April'!BF40</f>
        <v>0</v>
      </c>
      <c r="AH16" s="298">
        <f>'bTV NC April'!BG40</f>
        <v>0</v>
      </c>
      <c r="AI16" s="298">
        <f>'bTV NC April'!BH40</f>
        <v>0</v>
      </c>
      <c r="AJ16" s="298">
        <f>'bTV NC April'!BI40</f>
        <v>0</v>
      </c>
      <c r="AK16" s="618">
        <f>'bTV NC April'!BJ40</f>
        <v>0</v>
      </c>
      <c r="AL16" s="618">
        <f>'bTV NC April'!BK40</f>
        <v>0</v>
      </c>
      <c r="AM16" s="298">
        <f>'bTV NC April'!BL40</f>
        <v>0</v>
      </c>
      <c r="AN16" s="298">
        <f>'bTV NC April'!BM40</f>
        <v>0</v>
      </c>
      <c r="AO16" s="298">
        <f>'bTV NC April'!BN40</f>
        <v>0</v>
      </c>
      <c r="AP16" s="298">
        <f>'bTV NC April'!BO40</f>
        <v>0</v>
      </c>
      <c r="AQ16" s="298">
        <f>'bTV NC April'!BP40</f>
        <v>0</v>
      </c>
      <c r="AR16" s="618">
        <f>'bTV NC April'!BQ40</f>
        <v>0</v>
      </c>
      <c r="AS16" s="618">
        <f>'bTV NC April'!BR40</f>
        <v>0</v>
      </c>
      <c r="AT16" s="298">
        <f>'bTV NC April'!BS40</f>
        <v>0</v>
      </c>
      <c r="AU16" s="298">
        <f>'bTV NC April'!BT40</f>
        <v>0</v>
      </c>
      <c r="AV16" s="298">
        <f>'bTV NC April'!BU40</f>
        <v>0</v>
      </c>
      <c r="AW16" s="298">
        <f>'bTV NC April'!BV40</f>
        <v>0</v>
      </c>
      <c r="AX16" s="298">
        <f>'bTV NC April'!BW40</f>
        <v>0</v>
      </c>
      <c r="AY16" s="618">
        <f>'bTV NC April'!BX40</f>
        <v>0</v>
      </c>
      <c r="AZ16" s="618">
        <f>'bTV NC April'!BY40</f>
        <v>0</v>
      </c>
      <c r="BA16" s="298">
        <f>'bTV NC April'!BZ40</f>
        <v>0</v>
      </c>
      <c r="BB16" s="298">
        <f>'bTV NC April'!CA40</f>
        <v>0</v>
      </c>
      <c r="BC16" s="298">
        <f>'bTV NC April'!CB40</f>
        <v>0</v>
      </c>
      <c r="BD16" s="298">
        <f>'bTV NC April'!CC40</f>
        <v>0</v>
      </c>
      <c r="BE16" s="298">
        <f>'bTV NC April'!CD40</f>
        <v>0</v>
      </c>
      <c r="BF16" s="618">
        <f>'bTV NC April'!CE40</f>
        <v>0</v>
      </c>
      <c r="BG16" s="618">
        <f>'bTV NC April'!CF40</f>
        <v>0</v>
      </c>
      <c r="BH16" s="298">
        <f>'bTV NC April'!CG40</f>
        <v>0</v>
      </c>
      <c r="BI16" s="298">
        <f>'bTV NC April'!CH40</f>
        <v>0</v>
      </c>
      <c r="BJ16" s="298">
        <f>'bTV NC April'!CI40</f>
        <v>0</v>
      </c>
      <c r="BK16" s="298">
        <f>'bTV NC April'!CJ40</f>
        <v>0</v>
      </c>
      <c r="BL16" s="298">
        <f>'bTV NC April'!CK40</f>
        <v>0</v>
      </c>
      <c r="BM16" s="618">
        <f>'bTV NC April'!CL40</f>
        <v>0</v>
      </c>
      <c r="BN16" s="621">
        <f>'bTV NC April'!CM40</f>
        <v>0</v>
      </c>
      <c r="BO16" s="482">
        <f t="shared" si="1"/>
        <v>10</v>
      </c>
      <c r="BP16"/>
      <c r="BQ16"/>
    </row>
    <row r="17" spans="1:69">
      <c r="A17" s="296" t="s">
        <v>219</v>
      </c>
      <c r="B17" s="153" t="s">
        <v>70</v>
      </c>
      <c r="C17" s="161">
        <f t="shared" si="0"/>
        <v>14</v>
      </c>
      <c r="D17" s="297">
        <f>NBG_nonst!AC226</f>
        <v>1</v>
      </c>
      <c r="E17" s="298">
        <f>NBG_nonst!AD226</f>
        <v>1</v>
      </c>
      <c r="F17" s="298">
        <f>NBG_nonst!AE226</f>
        <v>1</v>
      </c>
      <c r="G17" s="298">
        <f>NBG_nonst!AF226</f>
        <v>0</v>
      </c>
      <c r="H17" s="298">
        <f>NBG_nonst!AG226</f>
        <v>1</v>
      </c>
      <c r="I17" s="618">
        <f>NBG_nonst!AH226</f>
        <v>0</v>
      </c>
      <c r="J17" s="618">
        <f>NBG_nonst!AI226</f>
        <v>0</v>
      </c>
      <c r="K17" s="298">
        <f>NBG_nonst!AJ226</f>
        <v>1</v>
      </c>
      <c r="L17" s="298">
        <f>NBG_nonst!AK226</f>
        <v>1</v>
      </c>
      <c r="M17" s="298">
        <f>NBG_nonst!AL226</f>
        <v>0</v>
      </c>
      <c r="N17" s="298">
        <f>NBG_nonst!AM226</f>
        <v>1</v>
      </c>
      <c r="O17" s="298">
        <f>NBG_nonst!AN226</f>
        <v>1</v>
      </c>
      <c r="P17" s="618">
        <f>NBG_nonst!AO226</f>
        <v>0</v>
      </c>
      <c r="Q17" s="618">
        <f>NBG_nonst!AP226</f>
        <v>0</v>
      </c>
      <c r="R17" s="298">
        <f>NBG_nonst!AQ226</f>
        <v>1</v>
      </c>
      <c r="S17" s="298">
        <f>NBG_nonst!AR226</f>
        <v>0</v>
      </c>
      <c r="T17" s="298">
        <f>NBG_nonst!AS226</f>
        <v>0</v>
      </c>
      <c r="U17" s="298">
        <f>NBG_nonst!AT226</f>
        <v>1</v>
      </c>
      <c r="V17" s="298">
        <f>NBG_nonst!AU226</f>
        <v>1</v>
      </c>
      <c r="W17" s="618">
        <f>NBG_nonst!AV226</f>
        <v>0</v>
      </c>
      <c r="X17" s="618">
        <f>NBG_nonst!AW226</f>
        <v>0</v>
      </c>
      <c r="Y17" s="298">
        <f>NBG_nonst!AX226</f>
        <v>0</v>
      </c>
      <c r="Z17" s="298">
        <f>NBG_nonst!AY226</f>
        <v>1</v>
      </c>
      <c r="AA17" s="298">
        <f>NBG_nonst!AZ226</f>
        <v>0</v>
      </c>
      <c r="AB17" s="298">
        <f>NBG_nonst!BA226</f>
        <v>1</v>
      </c>
      <c r="AC17" s="298">
        <f>NBG_nonst!BB226</f>
        <v>1</v>
      </c>
      <c r="AD17" s="618">
        <f>NBG_nonst!BC226</f>
        <v>0</v>
      </c>
      <c r="AE17" s="618">
        <f>NBG_nonst!BD226</f>
        <v>0</v>
      </c>
      <c r="AF17" s="298">
        <f>NBG_nonst!BE226</f>
        <v>0</v>
      </c>
      <c r="AG17" s="298">
        <f>NBG_nonst!BF226</f>
        <v>0</v>
      </c>
      <c r="AH17" s="298">
        <f>NBG_nonst!BG226</f>
        <v>0</v>
      </c>
      <c r="AI17" s="298">
        <f>NBG_nonst!BH226</f>
        <v>0</v>
      </c>
      <c r="AJ17" s="298">
        <f>NBG_nonst!BI226</f>
        <v>0</v>
      </c>
      <c r="AK17" s="618">
        <f>NBG_nonst!BJ226</f>
        <v>0</v>
      </c>
      <c r="AL17" s="618">
        <f>NBG_nonst!BK226</f>
        <v>0</v>
      </c>
      <c r="AM17" s="298">
        <f>NBG_nonst!BL226</f>
        <v>0</v>
      </c>
      <c r="AN17" s="298">
        <f>NBG_nonst!BM226</f>
        <v>0</v>
      </c>
      <c r="AO17" s="298">
        <f>NBG_nonst!BN226</f>
        <v>0</v>
      </c>
      <c r="AP17" s="298">
        <f>NBG_nonst!BO226</f>
        <v>0</v>
      </c>
      <c r="AQ17" s="298">
        <f>NBG_nonst!BP226</f>
        <v>0</v>
      </c>
      <c r="AR17" s="618">
        <f>NBG_nonst!BQ226</f>
        <v>0</v>
      </c>
      <c r="AS17" s="618">
        <f>NBG_nonst!BR226</f>
        <v>0</v>
      </c>
      <c r="AT17" s="298">
        <f>NBG_nonst!BS226</f>
        <v>0</v>
      </c>
      <c r="AU17" s="298">
        <f>NBG_nonst!BT226</f>
        <v>0</v>
      </c>
      <c r="AV17" s="298">
        <f>NBG_nonst!BU226</f>
        <v>0</v>
      </c>
      <c r="AW17" s="298">
        <f>NBG_nonst!BV226</f>
        <v>0</v>
      </c>
      <c r="AX17" s="298">
        <f>NBG_nonst!BW226</f>
        <v>0</v>
      </c>
      <c r="AY17" s="618">
        <f>NBG_nonst!BX226</f>
        <v>0</v>
      </c>
      <c r="AZ17" s="618">
        <f>NBG_nonst!BY226</f>
        <v>0</v>
      </c>
      <c r="BA17" s="298">
        <f>NBG_nonst!BZ226</f>
        <v>0</v>
      </c>
      <c r="BB17" s="298">
        <f>NBG_nonst!CA226</f>
        <v>0</v>
      </c>
      <c r="BC17" s="298">
        <f>NBG_nonst!CB226</f>
        <v>0</v>
      </c>
      <c r="BD17" s="298">
        <f>NBG_nonst!CC226</f>
        <v>0</v>
      </c>
      <c r="BE17" s="298">
        <f>NBG_nonst!CD226</f>
        <v>0</v>
      </c>
      <c r="BF17" s="618">
        <f>NBG_nonst!CE226</f>
        <v>0</v>
      </c>
      <c r="BG17" s="618">
        <f>NBG_nonst!CF226</f>
        <v>0</v>
      </c>
      <c r="BH17" s="298">
        <f>NBG_nonst!CG226</f>
        <v>0</v>
      </c>
      <c r="BI17" s="298">
        <f>NBG_nonst!CH226</f>
        <v>0</v>
      </c>
      <c r="BJ17" s="298">
        <f>NBG_nonst!CI226</f>
        <v>0</v>
      </c>
      <c r="BK17" s="298">
        <f>NBG_nonst!CJ226</f>
        <v>0</v>
      </c>
      <c r="BL17" s="298">
        <f>NBG_nonst!CK226</f>
        <v>0</v>
      </c>
      <c r="BM17" s="618">
        <f>NBG_nonst!CL226</f>
        <v>0</v>
      </c>
      <c r="BN17" s="621">
        <f>NBG_nonst!CM226</f>
        <v>0</v>
      </c>
      <c r="BO17" s="482">
        <f t="shared" si="1"/>
        <v>14</v>
      </c>
      <c r="BP17"/>
      <c r="BQ17"/>
    </row>
    <row r="18" spans="1:69">
      <c r="A18" s="296" t="s">
        <v>80</v>
      </c>
      <c r="B18" s="153" t="s">
        <v>70</v>
      </c>
      <c r="C18" s="161">
        <f t="shared" si="0"/>
        <v>35</v>
      </c>
      <c r="D18" s="297">
        <f>NBG_March!AE286</f>
        <v>1</v>
      </c>
      <c r="E18" s="298">
        <f>NBG_March!AF286</f>
        <v>1</v>
      </c>
      <c r="F18" s="298">
        <f>NBG_March!AG286</f>
        <v>1</v>
      </c>
      <c r="G18" s="298">
        <f>NBG_March!AH286</f>
        <v>1</v>
      </c>
      <c r="H18" s="298">
        <f>NBG_March!AI286</f>
        <v>1</v>
      </c>
      <c r="I18" s="618">
        <f>NBG_March!AJ286</f>
        <v>1</v>
      </c>
      <c r="J18" s="618">
        <f>NBG_March!AK286</f>
        <v>2</v>
      </c>
      <c r="K18" s="298">
        <f>NBG_March!AL286</f>
        <v>1</v>
      </c>
      <c r="L18" s="298">
        <f>NBG_March!AM286</f>
        <v>2</v>
      </c>
      <c r="M18" s="298">
        <f>NBG_March!AN286</f>
        <v>1</v>
      </c>
      <c r="N18" s="298">
        <f>NBG_March!AO286</f>
        <v>1</v>
      </c>
      <c r="O18" s="298">
        <f>NBG_March!AP286</f>
        <v>1</v>
      </c>
      <c r="P18" s="618">
        <f>NBG_March!AQ286</f>
        <v>2</v>
      </c>
      <c r="Q18" s="618">
        <f>NBG_March!AR286</f>
        <v>1</v>
      </c>
      <c r="R18" s="298">
        <f>NBG_March!AS286</f>
        <v>1</v>
      </c>
      <c r="S18" s="298">
        <f>NBG_March!AT286</f>
        <v>1</v>
      </c>
      <c r="T18" s="298">
        <f>NBG_March!AU286</f>
        <v>2</v>
      </c>
      <c r="U18" s="298">
        <f>NBG_March!AV286</f>
        <v>1</v>
      </c>
      <c r="V18" s="298">
        <f>NBG_March!AW286</f>
        <v>2</v>
      </c>
      <c r="W18" s="618">
        <f>NBG_March!AX286</f>
        <v>1</v>
      </c>
      <c r="X18" s="618">
        <f>NBG_March!AY286</f>
        <v>1</v>
      </c>
      <c r="Y18" s="298">
        <f>NBG_March!AZ286</f>
        <v>1</v>
      </c>
      <c r="Z18" s="298">
        <f>NBG_March!BA286</f>
        <v>1</v>
      </c>
      <c r="AA18" s="298">
        <f>NBG_April!BB260</f>
        <v>1</v>
      </c>
      <c r="AB18" s="298">
        <f>NBG_April!BC260</f>
        <v>2</v>
      </c>
      <c r="AC18" s="298">
        <f>NBG_April!BD260</f>
        <v>2</v>
      </c>
      <c r="AD18" s="618">
        <f>NBG_April!BE260</f>
        <v>1</v>
      </c>
      <c r="AE18" s="618">
        <f>NBG_April!BF260</f>
        <v>1</v>
      </c>
      <c r="AF18" s="298">
        <f>NBG_April!BG260</f>
        <v>0</v>
      </c>
      <c r="AG18" s="298">
        <f>NBG_April!BH260</f>
        <v>0</v>
      </c>
      <c r="AH18" s="298">
        <f>NBG_April!BI260</f>
        <v>0</v>
      </c>
      <c r="AI18" s="298">
        <f>NBG_April!BJ260</f>
        <v>0</v>
      </c>
      <c r="AJ18" s="298">
        <f>NBG_April!BK260</f>
        <v>0</v>
      </c>
      <c r="AK18" s="618">
        <f>NBG_April!BL260</f>
        <v>0</v>
      </c>
      <c r="AL18" s="618">
        <f>NBG_April!BM260</f>
        <v>0</v>
      </c>
      <c r="AM18" s="298">
        <f>NBG_April!BN260</f>
        <v>0</v>
      </c>
      <c r="AN18" s="298">
        <f>NBG_April!BO260</f>
        <v>0</v>
      </c>
      <c r="AO18" s="298">
        <f>NBG_April!BP260</f>
        <v>0</v>
      </c>
      <c r="AP18" s="298">
        <f>NBG_April!BQ260</f>
        <v>0</v>
      </c>
      <c r="AQ18" s="298">
        <f>NBG_April!BR260</f>
        <v>0</v>
      </c>
      <c r="AR18" s="618">
        <f>NBG_March!BS286</f>
        <v>0</v>
      </c>
      <c r="AS18" s="618">
        <f>NBG_March!BT286</f>
        <v>0</v>
      </c>
      <c r="AT18" s="298">
        <f>NBG_March!BU286</f>
        <v>0</v>
      </c>
      <c r="AU18" s="298">
        <f>NBG_March!BV286</f>
        <v>0</v>
      </c>
      <c r="AV18" s="298">
        <f>NBG_March!BW286</f>
        <v>0</v>
      </c>
      <c r="AW18" s="298">
        <f>NBG_March!BX286</f>
        <v>0</v>
      </c>
      <c r="AX18" s="298">
        <f>NBG_March!BY286</f>
        <v>0</v>
      </c>
      <c r="AY18" s="618">
        <f>NBG_March!BZ286</f>
        <v>0</v>
      </c>
      <c r="AZ18" s="618">
        <f>NBG_March!CA286</f>
        <v>0</v>
      </c>
      <c r="BA18" s="298">
        <f>NBG_March!CB286</f>
        <v>0</v>
      </c>
      <c r="BB18" s="298">
        <f>NBG_March!CC286</f>
        <v>0</v>
      </c>
      <c r="BC18" s="298">
        <f>NBG_March!CD286</f>
        <v>0</v>
      </c>
      <c r="BD18" s="298">
        <f>NBG_March!CE286</f>
        <v>0</v>
      </c>
      <c r="BE18" s="298">
        <f>NBG_March!CF286</f>
        <v>0</v>
      </c>
      <c r="BF18" s="618">
        <f>NBG_March!CG286</f>
        <v>0</v>
      </c>
      <c r="BG18" s="618">
        <f>NBG_March!CH286</f>
        <v>0</v>
      </c>
      <c r="BH18" s="298">
        <f>NBG_March!CI286</f>
        <v>0</v>
      </c>
      <c r="BI18" s="298">
        <f>NBG_March!CJ286</f>
        <v>0</v>
      </c>
      <c r="BJ18" s="298">
        <f>NBG_March!CK286</f>
        <v>0</v>
      </c>
      <c r="BK18" s="298">
        <f>NBG_March!CL286</f>
        <v>0</v>
      </c>
      <c r="BL18" s="298">
        <f>NBG_March!CM286</f>
        <v>0</v>
      </c>
      <c r="BM18" s="618">
        <f>NBG_March!CN286</f>
        <v>0</v>
      </c>
      <c r="BN18" s="621">
        <f>NBG_March!CO286</f>
        <v>0</v>
      </c>
      <c r="BO18" s="482">
        <f t="shared" si="1"/>
        <v>35</v>
      </c>
      <c r="BP18"/>
      <c r="BQ18"/>
    </row>
    <row r="19" spans="1:69">
      <c r="A19" s="296" t="s">
        <v>69</v>
      </c>
      <c r="B19" s="153" t="s">
        <v>70</v>
      </c>
      <c r="C19" s="161">
        <f t="shared" si="0"/>
        <v>23</v>
      </c>
      <c r="D19" s="297">
        <f>NBG_March!AE287</f>
        <v>1</v>
      </c>
      <c r="E19" s="298">
        <f>NBG_March!AF287</f>
        <v>1</v>
      </c>
      <c r="F19" s="298">
        <f>NBG_March!AG287</f>
        <v>1</v>
      </c>
      <c r="G19" s="298">
        <f>NBG_March!AH287</f>
        <v>1</v>
      </c>
      <c r="H19" s="298">
        <f>NBG_March!AI287</f>
        <v>1</v>
      </c>
      <c r="I19" s="618">
        <f>NBG_March!AJ287</f>
        <v>1</v>
      </c>
      <c r="J19" s="618">
        <f>NBG_March!AK287</f>
        <v>1</v>
      </c>
      <c r="K19" s="298">
        <f>NBG_March!AL287</f>
        <v>1</v>
      </c>
      <c r="L19" s="298">
        <f>NBG_March!AM287</f>
        <v>0</v>
      </c>
      <c r="M19" s="298">
        <f>NBG_March!AN287</f>
        <v>1</v>
      </c>
      <c r="N19" s="298">
        <f>NBG_March!AO287</f>
        <v>0</v>
      </c>
      <c r="O19" s="298">
        <f>NBG_March!AP287</f>
        <v>1</v>
      </c>
      <c r="P19" s="618">
        <f>NBG_March!AQ287</f>
        <v>1</v>
      </c>
      <c r="Q19" s="618">
        <f>NBG_March!AR287</f>
        <v>1</v>
      </c>
      <c r="R19" s="298">
        <f>NBG_March!AS287</f>
        <v>1</v>
      </c>
      <c r="S19" s="298">
        <f>NBG_March!AT287</f>
        <v>1</v>
      </c>
      <c r="T19" s="298">
        <f>NBG_March!AU287</f>
        <v>0</v>
      </c>
      <c r="U19" s="298">
        <f>NBG_March!AV287</f>
        <v>0</v>
      </c>
      <c r="V19" s="298">
        <f>NBG_March!AW287</f>
        <v>1</v>
      </c>
      <c r="W19" s="618">
        <f>NBG_March!AX287</f>
        <v>1</v>
      </c>
      <c r="X19" s="618">
        <f>NBG_March!AY287</f>
        <v>1</v>
      </c>
      <c r="Y19" s="298">
        <f>NBG_March!AZ287</f>
        <v>0</v>
      </c>
      <c r="Z19" s="298">
        <f>NBG_March!BA287</f>
        <v>1</v>
      </c>
      <c r="AA19" s="298">
        <f>NBG_April!BB261</f>
        <v>1</v>
      </c>
      <c r="AB19" s="298">
        <f>NBG_April!BC261</f>
        <v>1</v>
      </c>
      <c r="AC19" s="298">
        <f>NBG_April!BD261</f>
        <v>1</v>
      </c>
      <c r="AD19" s="618">
        <f>NBG_April!BE261</f>
        <v>1</v>
      </c>
      <c r="AE19" s="618">
        <f>NBG_April!BF261</f>
        <v>1</v>
      </c>
      <c r="AF19" s="298">
        <f>NBG_April!BG261</f>
        <v>0</v>
      </c>
      <c r="AG19" s="298">
        <f>NBG_April!BH261</f>
        <v>0</v>
      </c>
      <c r="AH19" s="298">
        <f>NBG_April!BI261</f>
        <v>0</v>
      </c>
      <c r="AI19" s="298">
        <f>NBG_April!BJ261</f>
        <v>0</v>
      </c>
      <c r="AJ19" s="298">
        <f>NBG_April!BK261</f>
        <v>0</v>
      </c>
      <c r="AK19" s="618">
        <f>NBG_April!BL261</f>
        <v>0</v>
      </c>
      <c r="AL19" s="618">
        <f>NBG_April!BM261</f>
        <v>0</v>
      </c>
      <c r="AM19" s="298">
        <f>NBG_April!BN261</f>
        <v>0</v>
      </c>
      <c r="AN19" s="298">
        <f>NBG_April!BO261</f>
        <v>0</v>
      </c>
      <c r="AO19" s="298">
        <f>NBG_April!BP261</f>
        <v>0</v>
      </c>
      <c r="AP19" s="298">
        <f>NBG_April!BQ261</f>
        <v>0</v>
      </c>
      <c r="AQ19" s="298">
        <f>NBG_April!BR261</f>
        <v>0</v>
      </c>
      <c r="AR19" s="618">
        <f>NBG_March!BS287</f>
        <v>0</v>
      </c>
      <c r="AS19" s="618">
        <f>NBG_March!BT287</f>
        <v>0</v>
      </c>
      <c r="AT19" s="298">
        <f>NBG_March!BU287</f>
        <v>0</v>
      </c>
      <c r="AU19" s="298">
        <f>NBG_March!BV287</f>
        <v>0</v>
      </c>
      <c r="AV19" s="298">
        <f>NBG_March!BW287</f>
        <v>0</v>
      </c>
      <c r="AW19" s="298">
        <f>NBG_March!BX287</f>
        <v>0</v>
      </c>
      <c r="AX19" s="298">
        <f>NBG_March!BY287</f>
        <v>0</v>
      </c>
      <c r="AY19" s="618">
        <f>NBG_March!BZ287</f>
        <v>0</v>
      </c>
      <c r="AZ19" s="618">
        <f>NBG_March!CA287</f>
        <v>0</v>
      </c>
      <c r="BA19" s="298">
        <f>NBG_March!CB287</f>
        <v>0</v>
      </c>
      <c r="BB19" s="298">
        <f>NBG_March!CC287</f>
        <v>0</v>
      </c>
      <c r="BC19" s="298">
        <f>NBG_March!CD287</f>
        <v>0</v>
      </c>
      <c r="BD19" s="298">
        <f>NBG_March!CE287</f>
        <v>0</v>
      </c>
      <c r="BE19" s="298">
        <f>NBG_March!CF287</f>
        <v>0</v>
      </c>
      <c r="BF19" s="618">
        <f>NBG_March!CG287</f>
        <v>0</v>
      </c>
      <c r="BG19" s="618">
        <f>NBG_March!CH287</f>
        <v>0</v>
      </c>
      <c r="BH19" s="298">
        <f>NBG_March!CI287</f>
        <v>0</v>
      </c>
      <c r="BI19" s="298">
        <f>NBG_March!CJ287</f>
        <v>0</v>
      </c>
      <c r="BJ19" s="298">
        <f>NBG_March!CK287</f>
        <v>0</v>
      </c>
      <c r="BK19" s="298">
        <f>NBG_March!CL287</f>
        <v>0</v>
      </c>
      <c r="BL19" s="298">
        <f>NBG_March!CM287</f>
        <v>0</v>
      </c>
      <c r="BM19" s="618">
        <f>NBG_March!CN287</f>
        <v>0</v>
      </c>
      <c r="BN19" s="621">
        <f>NBG_March!CO287</f>
        <v>0</v>
      </c>
      <c r="BO19" s="482">
        <f t="shared" si="1"/>
        <v>23</v>
      </c>
      <c r="BP19"/>
      <c r="BQ19"/>
    </row>
    <row r="20" spans="1:69">
      <c r="A20" s="296" t="s">
        <v>81</v>
      </c>
      <c r="B20" s="153" t="s">
        <v>70</v>
      </c>
      <c r="C20" s="161">
        <f t="shared" si="0"/>
        <v>16</v>
      </c>
      <c r="D20" s="297">
        <f>NBG_March!AE288</f>
        <v>0</v>
      </c>
      <c r="E20" s="298">
        <f>NBG_March!AF288</f>
        <v>1</v>
      </c>
      <c r="F20" s="298">
        <f>NBG_March!AG288</f>
        <v>0</v>
      </c>
      <c r="G20" s="298">
        <f>NBG_March!AH288</f>
        <v>1</v>
      </c>
      <c r="H20" s="298">
        <f>NBG_March!AI288</f>
        <v>0</v>
      </c>
      <c r="I20" s="618">
        <f>NBG_March!AJ288</f>
        <v>2</v>
      </c>
      <c r="J20" s="618">
        <f>NBG_March!AK288</f>
        <v>1</v>
      </c>
      <c r="K20" s="298">
        <f>NBG_March!AL288</f>
        <v>0</v>
      </c>
      <c r="L20" s="298">
        <f>NBG_March!AM288</f>
        <v>0</v>
      </c>
      <c r="M20" s="298">
        <f>NBG_March!AN288</f>
        <v>1</v>
      </c>
      <c r="N20" s="298">
        <f>NBG_March!AO288</f>
        <v>0</v>
      </c>
      <c r="O20" s="298">
        <f>NBG_March!AP288</f>
        <v>0</v>
      </c>
      <c r="P20" s="618">
        <f>NBG_March!AQ288</f>
        <v>2</v>
      </c>
      <c r="Q20" s="618">
        <f>NBG_March!AR288</f>
        <v>1</v>
      </c>
      <c r="R20" s="298">
        <f>NBG_March!AS288</f>
        <v>1</v>
      </c>
      <c r="S20" s="298">
        <f>NBG_March!AT288</f>
        <v>0</v>
      </c>
      <c r="T20" s="298">
        <f>NBG_March!AU288</f>
        <v>0</v>
      </c>
      <c r="U20" s="298">
        <f>NBG_March!AV288</f>
        <v>0</v>
      </c>
      <c r="V20" s="298">
        <f>NBG_March!AW288</f>
        <v>0</v>
      </c>
      <c r="W20" s="618">
        <f>NBG_March!AX288</f>
        <v>1</v>
      </c>
      <c r="X20" s="618">
        <f>NBG_March!AY288</f>
        <v>1</v>
      </c>
      <c r="Y20" s="298">
        <f>NBG_March!AZ288</f>
        <v>1</v>
      </c>
      <c r="Z20" s="298">
        <f>NBG_March!BA288</f>
        <v>0</v>
      </c>
      <c r="AA20" s="298">
        <f>NBG_April!BB262</f>
        <v>1</v>
      </c>
      <c r="AB20" s="298">
        <f>NBG_April!BC262</f>
        <v>1</v>
      </c>
      <c r="AC20" s="298">
        <f>NBG_April!BD262</f>
        <v>0</v>
      </c>
      <c r="AD20" s="618">
        <f>NBG_April!BE262</f>
        <v>0</v>
      </c>
      <c r="AE20" s="618">
        <f>NBG_April!BF262</f>
        <v>1</v>
      </c>
      <c r="AF20" s="298">
        <f>NBG_April!BG262</f>
        <v>0</v>
      </c>
      <c r="AG20" s="298">
        <f>NBG_April!BH262</f>
        <v>0</v>
      </c>
      <c r="AH20" s="298">
        <f>NBG_April!BI262</f>
        <v>0</v>
      </c>
      <c r="AI20" s="298">
        <f>NBG_April!BJ262</f>
        <v>0</v>
      </c>
      <c r="AJ20" s="298">
        <f>NBG_April!BK262</f>
        <v>0</v>
      </c>
      <c r="AK20" s="618">
        <f>NBG_April!BL262</f>
        <v>0</v>
      </c>
      <c r="AL20" s="618">
        <f>NBG_April!BM262</f>
        <v>0</v>
      </c>
      <c r="AM20" s="298">
        <f>NBG_April!BN262</f>
        <v>0</v>
      </c>
      <c r="AN20" s="298">
        <f>NBG_April!BO262</f>
        <v>0</v>
      </c>
      <c r="AO20" s="298">
        <f>NBG_April!BP262</f>
        <v>0</v>
      </c>
      <c r="AP20" s="298">
        <f>NBG_April!BQ262</f>
        <v>0</v>
      </c>
      <c r="AQ20" s="298">
        <f>NBG_April!BR262</f>
        <v>0</v>
      </c>
      <c r="AR20" s="618">
        <f>NBG_March!BS288</f>
        <v>0</v>
      </c>
      <c r="AS20" s="618">
        <f>NBG_March!BT288</f>
        <v>0</v>
      </c>
      <c r="AT20" s="298">
        <f>NBG_March!BU288</f>
        <v>0</v>
      </c>
      <c r="AU20" s="298">
        <f>NBG_March!BV288</f>
        <v>0</v>
      </c>
      <c r="AV20" s="298">
        <f>NBG_March!BW288</f>
        <v>0</v>
      </c>
      <c r="AW20" s="298">
        <f>NBG_March!BX288</f>
        <v>0</v>
      </c>
      <c r="AX20" s="298">
        <f>NBG_March!BY288</f>
        <v>0</v>
      </c>
      <c r="AY20" s="618">
        <f>NBG_March!BZ288</f>
        <v>0</v>
      </c>
      <c r="AZ20" s="618">
        <f>NBG_March!CA288</f>
        <v>0</v>
      </c>
      <c r="BA20" s="298">
        <f>NBG_March!CB288</f>
        <v>0</v>
      </c>
      <c r="BB20" s="298">
        <f>NBG_March!CC288</f>
        <v>0</v>
      </c>
      <c r="BC20" s="298">
        <f>NBG_March!CD288</f>
        <v>0</v>
      </c>
      <c r="BD20" s="298">
        <f>NBG_March!CE288</f>
        <v>0</v>
      </c>
      <c r="BE20" s="298">
        <f>NBG_March!CF288</f>
        <v>0</v>
      </c>
      <c r="BF20" s="618">
        <f>NBG_March!CG288</f>
        <v>0</v>
      </c>
      <c r="BG20" s="618">
        <f>NBG_March!CH288</f>
        <v>0</v>
      </c>
      <c r="BH20" s="298">
        <f>NBG_March!CI288</f>
        <v>0</v>
      </c>
      <c r="BI20" s="298">
        <f>NBG_March!CJ288</f>
        <v>0</v>
      </c>
      <c r="BJ20" s="298">
        <f>NBG_March!CK288</f>
        <v>0</v>
      </c>
      <c r="BK20" s="298">
        <f>NBG_March!CL288</f>
        <v>0</v>
      </c>
      <c r="BL20" s="298">
        <f>NBG_March!CM288</f>
        <v>0</v>
      </c>
      <c r="BM20" s="618">
        <f>NBG_March!CN288</f>
        <v>0</v>
      </c>
      <c r="BN20" s="621">
        <f>NBG_March!CO288</f>
        <v>0</v>
      </c>
      <c r="BO20" s="482">
        <f t="shared" si="1"/>
        <v>16</v>
      </c>
      <c r="BP20"/>
      <c r="BQ20"/>
    </row>
    <row r="21" spans="1:69">
      <c r="A21" s="296" t="s">
        <v>128</v>
      </c>
      <c r="B21" s="153" t="s">
        <v>70</v>
      </c>
      <c r="C21" s="161">
        <f t="shared" si="0"/>
        <v>39</v>
      </c>
      <c r="D21" s="297">
        <f>NBG_March!AE289</f>
        <v>2</v>
      </c>
      <c r="E21" s="298">
        <f>NBG_March!AF289</f>
        <v>2</v>
      </c>
      <c r="F21" s="298">
        <f>NBG_March!AG289</f>
        <v>1</v>
      </c>
      <c r="G21" s="298">
        <f>NBG_March!AH289</f>
        <v>1</v>
      </c>
      <c r="H21" s="298">
        <f>NBG_March!AI289</f>
        <v>1</v>
      </c>
      <c r="I21" s="618">
        <f>NBG_March!AJ289</f>
        <v>3</v>
      </c>
      <c r="J21" s="618">
        <f>NBG_March!AK289</f>
        <v>3</v>
      </c>
      <c r="K21" s="298">
        <f>NBG_March!AL289</f>
        <v>1</v>
      </c>
      <c r="L21" s="298">
        <f>NBG_March!AM289</f>
        <v>1</v>
      </c>
      <c r="M21" s="298">
        <f>NBG_March!AN289</f>
        <v>1</v>
      </c>
      <c r="N21" s="298">
        <f>NBG_March!AO289</f>
        <v>2</v>
      </c>
      <c r="O21" s="298">
        <f>NBG_March!AP289</f>
        <v>1</v>
      </c>
      <c r="P21" s="618">
        <f>NBG_March!AQ289</f>
        <v>3</v>
      </c>
      <c r="Q21" s="618">
        <f>NBG_March!AR289</f>
        <v>2</v>
      </c>
      <c r="R21" s="298">
        <f>NBG_March!AS289</f>
        <v>1</v>
      </c>
      <c r="S21" s="298">
        <f>NBG_March!AT289</f>
        <v>1</v>
      </c>
      <c r="T21" s="298">
        <f>NBG_March!AU289</f>
        <v>1</v>
      </c>
      <c r="U21" s="298">
        <f>NBG_March!AV289</f>
        <v>1</v>
      </c>
      <c r="V21" s="298">
        <f>NBG_March!AW289</f>
        <v>1</v>
      </c>
      <c r="W21" s="618">
        <f>NBG_March!AX289</f>
        <v>3</v>
      </c>
      <c r="X21" s="618">
        <f>NBG_March!AY289</f>
        <v>3</v>
      </c>
      <c r="Y21" s="298">
        <f>NBG_March!AZ289</f>
        <v>0</v>
      </c>
      <c r="Z21" s="298">
        <f>NBG_March!BA289</f>
        <v>0</v>
      </c>
      <c r="AA21" s="298">
        <f>NBG_April!BB263</f>
        <v>1</v>
      </c>
      <c r="AB21" s="298">
        <f>NBG_April!BC263</f>
        <v>1</v>
      </c>
      <c r="AC21" s="298">
        <f>NBG_April!BD263</f>
        <v>1</v>
      </c>
      <c r="AD21" s="618">
        <f>NBG_April!BE263</f>
        <v>1</v>
      </c>
      <c r="AE21" s="618">
        <f>NBG_April!BF263</f>
        <v>0</v>
      </c>
      <c r="AF21" s="298">
        <f>NBG_April!BG263</f>
        <v>0</v>
      </c>
      <c r="AG21" s="298">
        <f>NBG_April!BH263</f>
        <v>0</v>
      </c>
      <c r="AH21" s="298">
        <f>NBG_April!BI263</f>
        <v>0</v>
      </c>
      <c r="AI21" s="298">
        <f>NBG_April!BJ263</f>
        <v>0</v>
      </c>
      <c r="AJ21" s="298">
        <f>NBG_April!BK263</f>
        <v>0</v>
      </c>
      <c r="AK21" s="618">
        <f>NBG_April!BL263</f>
        <v>0</v>
      </c>
      <c r="AL21" s="618">
        <f>NBG_April!BM263</f>
        <v>0</v>
      </c>
      <c r="AM21" s="298">
        <f>NBG_April!BN263</f>
        <v>0</v>
      </c>
      <c r="AN21" s="298">
        <f>NBG_April!BO263</f>
        <v>0</v>
      </c>
      <c r="AO21" s="298">
        <f>NBG_April!BP263</f>
        <v>0</v>
      </c>
      <c r="AP21" s="298">
        <f>NBG_April!BQ263</f>
        <v>0</v>
      </c>
      <c r="AQ21" s="298">
        <f>NBG_April!BR263</f>
        <v>0</v>
      </c>
      <c r="AR21" s="618">
        <f>NBG_March!BS289</f>
        <v>0</v>
      </c>
      <c r="AS21" s="618">
        <f>NBG_March!BT289</f>
        <v>0</v>
      </c>
      <c r="AT21" s="298">
        <f>NBG_March!BU289</f>
        <v>0</v>
      </c>
      <c r="AU21" s="298">
        <f>NBG_March!BV289</f>
        <v>0</v>
      </c>
      <c r="AV21" s="298">
        <f>NBG_March!BW289</f>
        <v>0</v>
      </c>
      <c r="AW21" s="298">
        <f>NBG_March!BX289</f>
        <v>0</v>
      </c>
      <c r="AX21" s="298">
        <f>NBG_March!BY289</f>
        <v>0</v>
      </c>
      <c r="AY21" s="618">
        <f>NBG_March!BZ289</f>
        <v>0</v>
      </c>
      <c r="AZ21" s="618">
        <f>NBG_March!CA289</f>
        <v>0</v>
      </c>
      <c r="BA21" s="298">
        <f>NBG_March!CB289</f>
        <v>0</v>
      </c>
      <c r="BB21" s="298">
        <f>NBG_March!CC289</f>
        <v>0</v>
      </c>
      <c r="BC21" s="298">
        <f>NBG_March!CD289</f>
        <v>0</v>
      </c>
      <c r="BD21" s="298">
        <f>NBG_March!CE289</f>
        <v>0</v>
      </c>
      <c r="BE21" s="298">
        <f>NBG_March!CF289</f>
        <v>0</v>
      </c>
      <c r="BF21" s="618">
        <f>NBG_March!CG289</f>
        <v>0</v>
      </c>
      <c r="BG21" s="618">
        <f>NBG_March!CH289</f>
        <v>0</v>
      </c>
      <c r="BH21" s="298">
        <f>NBG_March!CI289</f>
        <v>0</v>
      </c>
      <c r="BI21" s="298">
        <f>NBG_March!CJ289</f>
        <v>0</v>
      </c>
      <c r="BJ21" s="298">
        <f>NBG_March!CK289</f>
        <v>0</v>
      </c>
      <c r="BK21" s="298">
        <f>NBG_March!CL289</f>
        <v>0</v>
      </c>
      <c r="BL21" s="298">
        <f>NBG_March!CM289</f>
        <v>0</v>
      </c>
      <c r="BM21" s="618">
        <f>NBG_March!CN289</f>
        <v>0</v>
      </c>
      <c r="BN21" s="621">
        <f>NBG_March!CO289</f>
        <v>0</v>
      </c>
      <c r="BO21" s="482">
        <f t="shared" si="1"/>
        <v>39</v>
      </c>
      <c r="BP21"/>
      <c r="BQ21"/>
    </row>
    <row r="22" spans="1:69">
      <c r="A22" s="296" t="s">
        <v>137</v>
      </c>
      <c r="B22" s="153" t="s">
        <v>70</v>
      </c>
      <c r="C22" s="161">
        <f t="shared" si="0"/>
        <v>28</v>
      </c>
      <c r="D22" s="297">
        <f>NBG_March!AE290</f>
        <v>1</v>
      </c>
      <c r="E22" s="298">
        <f>NBG_March!AF290</f>
        <v>1</v>
      </c>
      <c r="F22" s="298">
        <f>NBG_March!AG290</f>
        <v>1</v>
      </c>
      <c r="G22" s="298">
        <f>NBG_March!AH290</f>
        <v>1</v>
      </c>
      <c r="H22" s="298">
        <f>NBG_March!AI290</f>
        <v>1</v>
      </c>
      <c r="I22" s="618">
        <f>NBG_March!AJ290</f>
        <v>2</v>
      </c>
      <c r="J22" s="618">
        <f>NBG_March!AK290</f>
        <v>2</v>
      </c>
      <c r="K22" s="298">
        <f>NBG_March!AL290</f>
        <v>1</v>
      </c>
      <c r="L22" s="298">
        <f>NBG_March!AM290</f>
        <v>1</v>
      </c>
      <c r="M22" s="298">
        <f>NBG_March!AN290</f>
        <v>1</v>
      </c>
      <c r="N22" s="298">
        <f>NBG_March!AO290</f>
        <v>1</v>
      </c>
      <c r="O22" s="298">
        <f>NBG_March!AP290</f>
        <v>1</v>
      </c>
      <c r="P22" s="618">
        <f>NBG_March!AQ290</f>
        <v>2</v>
      </c>
      <c r="Q22" s="618">
        <f>NBG_March!AR290</f>
        <v>2</v>
      </c>
      <c r="R22" s="298">
        <f>NBG_March!AS290</f>
        <v>1</v>
      </c>
      <c r="S22" s="298">
        <f>NBG_March!AT290</f>
        <v>1</v>
      </c>
      <c r="T22" s="298">
        <f>NBG_March!AU290</f>
        <v>1</v>
      </c>
      <c r="U22" s="298">
        <f>NBG_March!AV290</f>
        <v>1</v>
      </c>
      <c r="V22" s="298">
        <f>NBG_March!AW290</f>
        <v>0</v>
      </c>
      <c r="W22" s="618">
        <f>NBG_March!AX290</f>
        <v>2</v>
      </c>
      <c r="X22" s="618">
        <f>NBG_March!AY290</f>
        <v>2</v>
      </c>
      <c r="Y22" s="298">
        <f>NBG_March!AZ290</f>
        <v>0</v>
      </c>
      <c r="Z22" s="298">
        <f>NBG_March!BA290</f>
        <v>0</v>
      </c>
      <c r="AA22" s="298">
        <f>NBG_April!BB264</f>
        <v>1</v>
      </c>
      <c r="AB22" s="298">
        <f>NBG_April!BC264</f>
        <v>1</v>
      </c>
      <c r="AC22" s="298">
        <f>NBG_April!BD264</f>
        <v>0</v>
      </c>
      <c r="AD22" s="618">
        <f>NBG_April!BE264</f>
        <v>0</v>
      </c>
      <c r="AE22" s="618">
        <f>NBG_April!BF264</f>
        <v>0</v>
      </c>
      <c r="AF22" s="298">
        <f>NBG_April!BG264</f>
        <v>0</v>
      </c>
      <c r="AG22" s="298">
        <f>NBG_April!BH264</f>
        <v>0</v>
      </c>
      <c r="AH22" s="298">
        <f>NBG_April!BI264</f>
        <v>0</v>
      </c>
      <c r="AI22" s="298">
        <f>NBG_April!BJ264</f>
        <v>0</v>
      </c>
      <c r="AJ22" s="298">
        <f>NBG_April!BK264</f>
        <v>0</v>
      </c>
      <c r="AK22" s="618">
        <f>NBG_April!BL264</f>
        <v>0</v>
      </c>
      <c r="AL22" s="618">
        <f>NBG_April!BM264</f>
        <v>0</v>
      </c>
      <c r="AM22" s="298">
        <f>NBG_April!BN264</f>
        <v>0</v>
      </c>
      <c r="AN22" s="298">
        <f>NBG_April!BO264</f>
        <v>0</v>
      </c>
      <c r="AO22" s="298">
        <f>NBG_April!BP264</f>
        <v>0</v>
      </c>
      <c r="AP22" s="298">
        <f>NBG_April!BQ264</f>
        <v>0</v>
      </c>
      <c r="AQ22" s="298">
        <f>NBG_April!BR264</f>
        <v>0</v>
      </c>
      <c r="AR22" s="618">
        <f>NBG_March!BS290</f>
        <v>0</v>
      </c>
      <c r="AS22" s="618">
        <f>NBG_March!BT290</f>
        <v>0</v>
      </c>
      <c r="AT22" s="298">
        <f>NBG_March!BU290</f>
        <v>0</v>
      </c>
      <c r="AU22" s="298">
        <f>NBG_March!BV290</f>
        <v>0</v>
      </c>
      <c r="AV22" s="298">
        <f>NBG_March!BW290</f>
        <v>0</v>
      </c>
      <c r="AW22" s="298">
        <f>NBG_March!BX290</f>
        <v>0</v>
      </c>
      <c r="AX22" s="298">
        <f>NBG_March!BY290</f>
        <v>0</v>
      </c>
      <c r="AY22" s="618">
        <f>NBG_March!BZ290</f>
        <v>0</v>
      </c>
      <c r="AZ22" s="618">
        <f>NBG_March!CA290</f>
        <v>0</v>
      </c>
      <c r="BA22" s="298">
        <f>NBG_March!CB290</f>
        <v>0</v>
      </c>
      <c r="BB22" s="298">
        <f>NBG_March!CC290</f>
        <v>0</v>
      </c>
      <c r="BC22" s="298">
        <f>NBG_March!CD290</f>
        <v>0</v>
      </c>
      <c r="BD22" s="298">
        <f>NBG_March!CE290</f>
        <v>0</v>
      </c>
      <c r="BE22" s="298">
        <f>NBG_March!CF290</f>
        <v>0</v>
      </c>
      <c r="BF22" s="618">
        <f>NBG_March!CG290</f>
        <v>0</v>
      </c>
      <c r="BG22" s="618">
        <f>NBG_March!CH290</f>
        <v>0</v>
      </c>
      <c r="BH22" s="298">
        <f>NBG_March!CI290</f>
        <v>0</v>
      </c>
      <c r="BI22" s="298">
        <f>NBG_March!CJ290</f>
        <v>0</v>
      </c>
      <c r="BJ22" s="298">
        <f>NBG_March!CK290</f>
        <v>0</v>
      </c>
      <c r="BK22" s="298">
        <f>NBG_March!CL290</f>
        <v>0</v>
      </c>
      <c r="BL22" s="298">
        <f>NBG_March!CM290</f>
        <v>0</v>
      </c>
      <c r="BM22" s="618">
        <f>NBG_March!CN290</f>
        <v>0</v>
      </c>
      <c r="BN22" s="621">
        <f>NBG_March!CO290</f>
        <v>0</v>
      </c>
      <c r="BO22" s="482">
        <f t="shared" si="1"/>
        <v>28</v>
      </c>
      <c r="BP22"/>
      <c r="BQ22"/>
    </row>
    <row r="23" spans="1:69">
      <c r="A23" s="296" t="s">
        <v>138</v>
      </c>
      <c r="B23" s="153" t="s">
        <v>70</v>
      </c>
      <c r="C23" s="161">
        <f t="shared" si="0"/>
        <v>15</v>
      </c>
      <c r="D23" s="297">
        <f>NBG_March!AE291</f>
        <v>1</v>
      </c>
      <c r="E23" s="298">
        <f>NBG_March!AF291</f>
        <v>1</v>
      </c>
      <c r="F23" s="298">
        <f>NBG_March!AG291</f>
        <v>0</v>
      </c>
      <c r="G23" s="298">
        <f>NBG_March!AH291</f>
        <v>1</v>
      </c>
      <c r="H23" s="298">
        <f>NBG_March!AI291</f>
        <v>1</v>
      </c>
      <c r="I23" s="618">
        <f>NBG_March!AJ291</f>
        <v>1</v>
      </c>
      <c r="J23" s="618">
        <f>NBG_March!AK291</f>
        <v>1</v>
      </c>
      <c r="K23" s="298">
        <f>NBG_March!AL291</f>
        <v>0</v>
      </c>
      <c r="L23" s="298">
        <f>NBG_March!AM291</f>
        <v>0</v>
      </c>
      <c r="M23" s="298">
        <f>NBG_March!AN291</f>
        <v>0</v>
      </c>
      <c r="N23" s="298">
        <f>NBG_March!AO291</f>
        <v>1</v>
      </c>
      <c r="O23" s="298">
        <f>NBG_March!AP291</f>
        <v>0</v>
      </c>
      <c r="P23" s="618">
        <f>NBG_March!AQ291</f>
        <v>1</v>
      </c>
      <c r="Q23" s="618">
        <f>NBG_March!AR291</f>
        <v>1</v>
      </c>
      <c r="R23" s="298">
        <f>NBG_March!AS291</f>
        <v>1</v>
      </c>
      <c r="S23" s="298">
        <f>NBG_March!AT291</f>
        <v>0</v>
      </c>
      <c r="T23" s="298">
        <f>NBG_March!AU291</f>
        <v>0</v>
      </c>
      <c r="U23" s="298">
        <f>NBG_March!AV291</f>
        <v>1</v>
      </c>
      <c r="V23" s="298">
        <f>NBG_March!AW291</f>
        <v>0</v>
      </c>
      <c r="W23" s="618">
        <f>NBG_March!AX291</f>
        <v>1</v>
      </c>
      <c r="X23" s="618">
        <f>NBG_March!AY291</f>
        <v>1</v>
      </c>
      <c r="Y23" s="298">
        <f>NBG_March!AZ291</f>
        <v>0</v>
      </c>
      <c r="Z23" s="298">
        <f>NBG_March!BA291</f>
        <v>0</v>
      </c>
      <c r="AA23" s="298">
        <f>NBG_April!BB265</f>
        <v>0</v>
      </c>
      <c r="AB23" s="298">
        <f>NBG_April!BC265</f>
        <v>0</v>
      </c>
      <c r="AC23" s="298">
        <f>NBG_April!BD265</f>
        <v>0</v>
      </c>
      <c r="AD23" s="618">
        <f>NBG_April!BE265</f>
        <v>1</v>
      </c>
      <c r="AE23" s="618">
        <f>NBG_April!BF265</f>
        <v>1</v>
      </c>
      <c r="AF23" s="298">
        <f>NBG_April!BG265</f>
        <v>0</v>
      </c>
      <c r="AG23" s="298">
        <f>NBG_April!BH265</f>
        <v>0</v>
      </c>
      <c r="AH23" s="298">
        <f>NBG_April!BI265</f>
        <v>0</v>
      </c>
      <c r="AI23" s="298">
        <f>NBG_April!BJ265</f>
        <v>0</v>
      </c>
      <c r="AJ23" s="298">
        <f>NBG_April!BK265</f>
        <v>0</v>
      </c>
      <c r="AK23" s="618">
        <f>NBG_April!BL265</f>
        <v>0</v>
      </c>
      <c r="AL23" s="618">
        <f>NBG_April!BM265</f>
        <v>0</v>
      </c>
      <c r="AM23" s="298">
        <f>NBG_April!BN265</f>
        <v>0</v>
      </c>
      <c r="AN23" s="298">
        <f>NBG_April!BO265</f>
        <v>0</v>
      </c>
      <c r="AO23" s="298">
        <f>NBG_April!BP265</f>
        <v>0</v>
      </c>
      <c r="AP23" s="298">
        <f>NBG_April!BQ265</f>
        <v>0</v>
      </c>
      <c r="AQ23" s="298">
        <f>NBG_April!BR265</f>
        <v>0</v>
      </c>
      <c r="AR23" s="618">
        <f>NBG_March!BS291</f>
        <v>0</v>
      </c>
      <c r="AS23" s="618">
        <f>NBG_March!BT291</f>
        <v>0</v>
      </c>
      <c r="AT23" s="298">
        <f>NBG_March!BU291</f>
        <v>0</v>
      </c>
      <c r="AU23" s="298">
        <f>NBG_March!BV291</f>
        <v>0</v>
      </c>
      <c r="AV23" s="298">
        <f>NBG_March!BW291</f>
        <v>0</v>
      </c>
      <c r="AW23" s="298">
        <f>NBG_March!BX291</f>
        <v>0</v>
      </c>
      <c r="AX23" s="298">
        <f>NBG_March!BY291</f>
        <v>0</v>
      </c>
      <c r="AY23" s="618">
        <f>NBG_March!BZ291</f>
        <v>0</v>
      </c>
      <c r="AZ23" s="618">
        <f>NBG_March!CA291</f>
        <v>0</v>
      </c>
      <c r="BA23" s="298">
        <f>NBG_March!CB291</f>
        <v>0</v>
      </c>
      <c r="BB23" s="298">
        <f>NBG_March!CC291</f>
        <v>0</v>
      </c>
      <c r="BC23" s="298">
        <f>NBG_March!CD291</f>
        <v>0</v>
      </c>
      <c r="BD23" s="298">
        <f>NBG_March!CE291</f>
        <v>0</v>
      </c>
      <c r="BE23" s="298">
        <f>NBG_March!CF291</f>
        <v>0</v>
      </c>
      <c r="BF23" s="618">
        <f>NBG_March!CG291</f>
        <v>0</v>
      </c>
      <c r="BG23" s="618">
        <f>NBG_March!CH291</f>
        <v>0</v>
      </c>
      <c r="BH23" s="298">
        <f>NBG_March!CI291</f>
        <v>0</v>
      </c>
      <c r="BI23" s="298">
        <f>NBG_March!CJ291</f>
        <v>0</v>
      </c>
      <c r="BJ23" s="298">
        <f>NBG_March!CK291</f>
        <v>0</v>
      </c>
      <c r="BK23" s="298">
        <f>NBG_March!CL291</f>
        <v>0</v>
      </c>
      <c r="BL23" s="298">
        <f>NBG_March!CM291</f>
        <v>0</v>
      </c>
      <c r="BM23" s="618">
        <f>NBG_March!CN291</f>
        <v>0</v>
      </c>
      <c r="BN23" s="621">
        <f>NBG_March!CO291</f>
        <v>0</v>
      </c>
      <c r="BO23" s="482">
        <f t="shared" si="1"/>
        <v>15</v>
      </c>
      <c r="BP23"/>
      <c r="BQ23"/>
    </row>
    <row r="24" spans="1:69">
      <c r="A24" s="296" t="s">
        <v>139</v>
      </c>
      <c r="B24" s="153" t="s">
        <v>70</v>
      </c>
      <c r="C24" s="161">
        <f t="shared" si="0"/>
        <v>27</v>
      </c>
      <c r="D24" s="297">
        <f>NBG_March!AE292</f>
        <v>1</v>
      </c>
      <c r="E24" s="298">
        <f>NBG_March!AF292</f>
        <v>0</v>
      </c>
      <c r="F24" s="298">
        <f>NBG_March!AG292</f>
        <v>1</v>
      </c>
      <c r="G24" s="298">
        <f>NBG_March!AH292</f>
        <v>1</v>
      </c>
      <c r="H24" s="298">
        <f>NBG_March!AI292</f>
        <v>1</v>
      </c>
      <c r="I24" s="618">
        <f>NBG_March!AJ292</f>
        <v>2</v>
      </c>
      <c r="J24" s="618">
        <f>NBG_March!AK292</f>
        <v>2</v>
      </c>
      <c r="K24" s="298">
        <f>NBG_March!AL292</f>
        <v>1</v>
      </c>
      <c r="L24" s="298">
        <f>NBG_March!AM292</f>
        <v>1</v>
      </c>
      <c r="M24" s="298">
        <f>NBG_March!AN292</f>
        <v>0</v>
      </c>
      <c r="N24" s="298">
        <f>NBG_March!AO292</f>
        <v>1</v>
      </c>
      <c r="O24" s="298">
        <f>NBG_March!AP292</f>
        <v>1</v>
      </c>
      <c r="P24" s="618">
        <f>NBG_March!AQ292</f>
        <v>2</v>
      </c>
      <c r="Q24" s="618">
        <f>NBG_March!AR292</f>
        <v>2</v>
      </c>
      <c r="R24" s="298">
        <f>NBG_March!AS292</f>
        <v>0</v>
      </c>
      <c r="S24" s="298">
        <f>NBG_March!AT292</f>
        <v>1</v>
      </c>
      <c r="T24" s="298">
        <f>NBG_March!AU292</f>
        <v>0</v>
      </c>
      <c r="U24" s="298">
        <f>NBG_March!AV292</f>
        <v>1</v>
      </c>
      <c r="V24" s="298">
        <f>NBG_March!AW292</f>
        <v>1</v>
      </c>
      <c r="W24" s="618">
        <f>NBG_March!AX292</f>
        <v>2</v>
      </c>
      <c r="X24" s="618">
        <f>NBG_March!AY292</f>
        <v>2</v>
      </c>
      <c r="Y24" s="298">
        <f>NBG_March!AZ292</f>
        <v>0</v>
      </c>
      <c r="Z24" s="298">
        <f>NBG_March!BA292</f>
        <v>0</v>
      </c>
      <c r="AA24" s="298">
        <f>NBG_April!BB266</f>
        <v>1</v>
      </c>
      <c r="AB24" s="298">
        <f>NBG_April!BC266</f>
        <v>0</v>
      </c>
      <c r="AC24" s="298">
        <f>NBG_April!BD266</f>
        <v>1</v>
      </c>
      <c r="AD24" s="618">
        <f>NBG_April!BE266</f>
        <v>1</v>
      </c>
      <c r="AE24" s="618">
        <f>NBG_April!BF266</f>
        <v>1</v>
      </c>
      <c r="AF24" s="298">
        <f>NBG_April!BG266</f>
        <v>0</v>
      </c>
      <c r="AG24" s="298">
        <f>NBG_April!BH266</f>
        <v>0</v>
      </c>
      <c r="AH24" s="298">
        <f>NBG_April!BI266</f>
        <v>0</v>
      </c>
      <c r="AI24" s="298">
        <f>NBG_April!BJ266</f>
        <v>0</v>
      </c>
      <c r="AJ24" s="298">
        <f>NBG_April!BK266</f>
        <v>0</v>
      </c>
      <c r="AK24" s="618">
        <f>NBG_April!BL266</f>
        <v>0</v>
      </c>
      <c r="AL24" s="618">
        <f>NBG_April!BM266</f>
        <v>0</v>
      </c>
      <c r="AM24" s="298">
        <f>NBG_April!BN266</f>
        <v>0</v>
      </c>
      <c r="AN24" s="298">
        <f>NBG_April!BO266</f>
        <v>0</v>
      </c>
      <c r="AO24" s="298">
        <f>NBG_April!BP266</f>
        <v>0</v>
      </c>
      <c r="AP24" s="298">
        <f>NBG_April!BQ266</f>
        <v>0</v>
      </c>
      <c r="AQ24" s="298">
        <f>NBG_April!BR266</f>
        <v>0</v>
      </c>
      <c r="AR24" s="618">
        <f>NBG_March!BS292</f>
        <v>0</v>
      </c>
      <c r="AS24" s="618">
        <f>NBG_March!BT292</f>
        <v>0</v>
      </c>
      <c r="AT24" s="298">
        <f>NBG_March!BU292</f>
        <v>0</v>
      </c>
      <c r="AU24" s="298">
        <f>NBG_March!BV292</f>
        <v>0</v>
      </c>
      <c r="AV24" s="298">
        <f>NBG_March!BW292</f>
        <v>0</v>
      </c>
      <c r="AW24" s="298">
        <f>NBG_March!BX292</f>
        <v>0</v>
      </c>
      <c r="AX24" s="298">
        <f>NBG_March!BY292</f>
        <v>0</v>
      </c>
      <c r="AY24" s="618">
        <f>NBG_March!BZ292</f>
        <v>0</v>
      </c>
      <c r="AZ24" s="618">
        <f>NBG_March!CA292</f>
        <v>0</v>
      </c>
      <c r="BA24" s="298">
        <f>NBG_March!CB292</f>
        <v>0</v>
      </c>
      <c r="BB24" s="298">
        <f>NBG_March!CC292</f>
        <v>0</v>
      </c>
      <c r="BC24" s="298">
        <f>NBG_March!CD292</f>
        <v>0</v>
      </c>
      <c r="BD24" s="298">
        <f>NBG_March!CE292</f>
        <v>0</v>
      </c>
      <c r="BE24" s="298">
        <f>NBG_March!CF292</f>
        <v>0</v>
      </c>
      <c r="BF24" s="618">
        <f>NBG_March!CG292</f>
        <v>0</v>
      </c>
      <c r="BG24" s="618">
        <f>NBG_March!CH292</f>
        <v>0</v>
      </c>
      <c r="BH24" s="298">
        <f>NBG_March!CI292</f>
        <v>0</v>
      </c>
      <c r="BI24" s="298">
        <f>NBG_March!CJ292</f>
        <v>0</v>
      </c>
      <c r="BJ24" s="298">
        <f>NBG_March!CK292</f>
        <v>0</v>
      </c>
      <c r="BK24" s="298">
        <f>NBG_March!CL292</f>
        <v>0</v>
      </c>
      <c r="BL24" s="298">
        <f>NBG_March!CM292</f>
        <v>0</v>
      </c>
      <c r="BM24" s="618">
        <f>NBG_March!CN292</f>
        <v>0</v>
      </c>
      <c r="BN24" s="621">
        <f>NBG_March!CO292</f>
        <v>0</v>
      </c>
      <c r="BO24" s="482">
        <f t="shared" si="1"/>
        <v>27</v>
      </c>
      <c r="BP24"/>
      <c r="BQ24"/>
    </row>
    <row r="25" spans="1:69">
      <c r="A25" s="296" t="s">
        <v>136</v>
      </c>
      <c r="B25" s="153" t="s">
        <v>70</v>
      </c>
      <c r="C25" s="161">
        <f t="shared" si="0"/>
        <v>23</v>
      </c>
      <c r="D25" s="297">
        <f>NBG_March!AE293</f>
        <v>1</v>
      </c>
      <c r="E25" s="298">
        <f>NBG_March!AF293</f>
        <v>0</v>
      </c>
      <c r="F25" s="298">
        <f>NBG_March!AG293</f>
        <v>1</v>
      </c>
      <c r="G25" s="298">
        <f>NBG_March!AH293</f>
        <v>1</v>
      </c>
      <c r="H25" s="298">
        <f>NBG_March!AI293</f>
        <v>1</v>
      </c>
      <c r="I25" s="618">
        <f>NBG_March!AJ293</f>
        <v>2</v>
      </c>
      <c r="J25" s="618">
        <f>NBG_March!AK293</f>
        <v>2</v>
      </c>
      <c r="K25" s="298">
        <f>NBG_March!AL293</f>
        <v>1</v>
      </c>
      <c r="L25" s="298">
        <f>NBG_March!AM293</f>
        <v>0</v>
      </c>
      <c r="M25" s="298">
        <f>NBG_March!AN293</f>
        <v>0</v>
      </c>
      <c r="N25" s="298">
        <f>NBG_March!AO293</f>
        <v>0</v>
      </c>
      <c r="O25" s="298">
        <f>NBG_March!AP293</f>
        <v>0</v>
      </c>
      <c r="P25" s="618">
        <f>NBG_March!AQ293</f>
        <v>2</v>
      </c>
      <c r="Q25" s="618">
        <f>NBG_March!AR293</f>
        <v>2</v>
      </c>
      <c r="R25" s="298">
        <f>NBG_March!AS293</f>
        <v>1</v>
      </c>
      <c r="S25" s="298">
        <f>NBG_March!AT293</f>
        <v>0</v>
      </c>
      <c r="T25" s="298">
        <f>NBG_March!AU293</f>
        <v>1</v>
      </c>
      <c r="U25" s="298">
        <f>NBG_March!AV293</f>
        <v>0</v>
      </c>
      <c r="V25" s="298">
        <f>NBG_March!AW293</f>
        <v>0</v>
      </c>
      <c r="W25" s="618">
        <f>NBG_March!AX293</f>
        <v>2</v>
      </c>
      <c r="X25" s="618">
        <f>NBG_March!AY293</f>
        <v>2</v>
      </c>
      <c r="Y25" s="298">
        <f>NBG_March!AZ293</f>
        <v>0</v>
      </c>
      <c r="Z25" s="298">
        <f>NBG_March!BA293</f>
        <v>0</v>
      </c>
      <c r="AA25" s="298">
        <f>NBG_April!BB267</f>
        <v>1</v>
      </c>
      <c r="AB25" s="298">
        <f>NBG_April!BC267</f>
        <v>1</v>
      </c>
      <c r="AC25" s="298">
        <f>NBG_April!BD267</f>
        <v>0</v>
      </c>
      <c r="AD25" s="618">
        <f>NBG_April!BE267</f>
        <v>1</v>
      </c>
      <c r="AE25" s="618">
        <f>NBG_April!BF267</f>
        <v>1</v>
      </c>
      <c r="AF25" s="298">
        <f>NBG_April!BG267</f>
        <v>0</v>
      </c>
      <c r="AG25" s="298">
        <f>NBG_April!BH267</f>
        <v>0</v>
      </c>
      <c r="AH25" s="298">
        <f>NBG_April!BI267</f>
        <v>0</v>
      </c>
      <c r="AI25" s="298">
        <f>NBG_April!BJ267</f>
        <v>0</v>
      </c>
      <c r="AJ25" s="298">
        <f>NBG_April!BK267</f>
        <v>0</v>
      </c>
      <c r="AK25" s="618">
        <f>NBG_April!BL267</f>
        <v>0</v>
      </c>
      <c r="AL25" s="618">
        <f>NBG_April!BM267</f>
        <v>0</v>
      </c>
      <c r="AM25" s="298">
        <f>NBG_April!BN267</f>
        <v>0</v>
      </c>
      <c r="AN25" s="298">
        <f>NBG_April!BO267</f>
        <v>0</v>
      </c>
      <c r="AO25" s="298">
        <f>NBG_April!BP267</f>
        <v>0</v>
      </c>
      <c r="AP25" s="298">
        <f>NBG_April!BQ267</f>
        <v>0</v>
      </c>
      <c r="AQ25" s="298">
        <f>NBG_April!BR267</f>
        <v>0</v>
      </c>
      <c r="AR25" s="618">
        <f>NBG_March!BS293</f>
        <v>0</v>
      </c>
      <c r="AS25" s="618">
        <f>NBG_March!BT293</f>
        <v>0</v>
      </c>
      <c r="AT25" s="298">
        <f>NBG_March!BU293</f>
        <v>0</v>
      </c>
      <c r="AU25" s="298">
        <f>NBG_March!BV293</f>
        <v>0</v>
      </c>
      <c r="AV25" s="298">
        <f>NBG_March!BW293</f>
        <v>0</v>
      </c>
      <c r="AW25" s="298">
        <f>NBG_March!BX293</f>
        <v>0</v>
      </c>
      <c r="AX25" s="298">
        <f>NBG_March!BY293</f>
        <v>0</v>
      </c>
      <c r="AY25" s="618">
        <f>NBG_March!BZ293</f>
        <v>0</v>
      </c>
      <c r="AZ25" s="618">
        <f>NBG_March!CA293</f>
        <v>0</v>
      </c>
      <c r="BA25" s="298">
        <f>NBG_March!CB293</f>
        <v>0</v>
      </c>
      <c r="BB25" s="298">
        <f>NBG_March!CC293</f>
        <v>0</v>
      </c>
      <c r="BC25" s="298">
        <f>NBG_March!CD293</f>
        <v>0</v>
      </c>
      <c r="BD25" s="298">
        <f>NBG_March!CE293</f>
        <v>0</v>
      </c>
      <c r="BE25" s="298">
        <f>NBG_March!CF293</f>
        <v>0</v>
      </c>
      <c r="BF25" s="618">
        <f>NBG_March!CG293</f>
        <v>0</v>
      </c>
      <c r="BG25" s="618">
        <f>NBG_March!CH293</f>
        <v>0</v>
      </c>
      <c r="BH25" s="298">
        <f>NBG_March!CI293</f>
        <v>0</v>
      </c>
      <c r="BI25" s="298">
        <f>NBG_March!CJ293</f>
        <v>0</v>
      </c>
      <c r="BJ25" s="298">
        <f>NBG_March!CK293</f>
        <v>0</v>
      </c>
      <c r="BK25" s="298">
        <f>NBG_March!CL293</f>
        <v>0</v>
      </c>
      <c r="BL25" s="298">
        <f>NBG_March!CM293</f>
        <v>0</v>
      </c>
      <c r="BM25" s="618">
        <f>NBG_March!CN293</f>
        <v>0</v>
      </c>
      <c r="BN25" s="621">
        <f>NBG_March!CO293</f>
        <v>0</v>
      </c>
      <c r="BO25" s="482">
        <f t="shared" si="1"/>
        <v>23</v>
      </c>
      <c r="BP25"/>
      <c r="BQ25"/>
    </row>
    <row r="26" spans="1:69">
      <c r="A26" s="296" t="s">
        <v>192</v>
      </c>
      <c r="B26" s="153" t="s">
        <v>70</v>
      </c>
      <c r="C26" s="161">
        <f t="shared" si="0"/>
        <v>21</v>
      </c>
      <c r="D26" s="297">
        <f>NBG_March!AE294</f>
        <v>1</v>
      </c>
      <c r="E26" s="298">
        <f>NBG_March!AF294</f>
        <v>1</v>
      </c>
      <c r="F26" s="298">
        <f>NBG_March!AG294</f>
        <v>1</v>
      </c>
      <c r="G26" s="298">
        <f>NBG_March!AH294</f>
        <v>1</v>
      </c>
      <c r="H26" s="298">
        <f>NBG_March!AI294</f>
        <v>1</v>
      </c>
      <c r="I26" s="618">
        <f>NBG_March!AJ294</f>
        <v>1</v>
      </c>
      <c r="J26" s="618">
        <f>NBG_March!AK294</f>
        <v>1</v>
      </c>
      <c r="K26" s="298">
        <f>NBG_March!AL294</f>
        <v>0</v>
      </c>
      <c r="L26" s="298">
        <f>NBG_March!AM294</f>
        <v>1</v>
      </c>
      <c r="M26" s="298">
        <f>NBG_March!AN294</f>
        <v>1</v>
      </c>
      <c r="N26" s="298">
        <f>NBG_March!AO294</f>
        <v>1</v>
      </c>
      <c r="O26" s="298">
        <f>NBG_March!AP294</f>
        <v>0</v>
      </c>
      <c r="P26" s="618">
        <f>NBG_March!AQ294</f>
        <v>1</v>
      </c>
      <c r="Q26" s="618">
        <f>NBG_March!AR294</f>
        <v>1</v>
      </c>
      <c r="R26" s="298">
        <f>NBG_March!AS294</f>
        <v>1</v>
      </c>
      <c r="S26" s="298">
        <f>NBG_March!AT294</f>
        <v>1</v>
      </c>
      <c r="T26" s="298">
        <f>NBG_March!AU294</f>
        <v>1</v>
      </c>
      <c r="U26" s="298">
        <f>NBG_March!AV294</f>
        <v>1</v>
      </c>
      <c r="V26" s="298">
        <f>NBG_March!AW294</f>
        <v>1</v>
      </c>
      <c r="W26" s="618">
        <f>NBG_March!AX294</f>
        <v>1</v>
      </c>
      <c r="X26" s="618">
        <f>NBG_March!AY294</f>
        <v>1</v>
      </c>
      <c r="Y26" s="298">
        <f>NBG_March!AZ294</f>
        <v>0</v>
      </c>
      <c r="Z26" s="298">
        <f>NBG_March!BA294</f>
        <v>0</v>
      </c>
      <c r="AA26" s="298">
        <f>NBG_April!BB268</f>
        <v>0</v>
      </c>
      <c r="AB26" s="298">
        <f>NBG_April!BC268</f>
        <v>0</v>
      </c>
      <c r="AC26" s="298">
        <f>NBG_April!BD268</f>
        <v>0</v>
      </c>
      <c r="AD26" s="618">
        <f>NBG_April!BE268</f>
        <v>1</v>
      </c>
      <c r="AE26" s="618">
        <f>NBG_April!BF268</f>
        <v>1</v>
      </c>
      <c r="AF26" s="298">
        <f>NBG_April!BG268</f>
        <v>0</v>
      </c>
      <c r="AG26" s="298">
        <f>NBG_April!BH268</f>
        <v>0</v>
      </c>
      <c r="AH26" s="298">
        <f>NBG_April!BI268</f>
        <v>0</v>
      </c>
      <c r="AI26" s="298">
        <f>NBG_April!BJ268</f>
        <v>0</v>
      </c>
      <c r="AJ26" s="298">
        <f>NBG_April!BK268</f>
        <v>0</v>
      </c>
      <c r="AK26" s="618">
        <f>NBG_April!BL268</f>
        <v>0</v>
      </c>
      <c r="AL26" s="618">
        <f>NBG_April!BM268</f>
        <v>0</v>
      </c>
      <c r="AM26" s="298">
        <f>NBG_April!BN268</f>
        <v>0</v>
      </c>
      <c r="AN26" s="298">
        <f>NBG_April!BO268</f>
        <v>0</v>
      </c>
      <c r="AO26" s="298">
        <f>NBG_April!BP268</f>
        <v>0</v>
      </c>
      <c r="AP26" s="298">
        <f>NBG_April!BQ268</f>
        <v>0</v>
      </c>
      <c r="AQ26" s="298">
        <f>NBG_April!BR268</f>
        <v>0</v>
      </c>
      <c r="AR26" s="618">
        <f>NBG_March!BS294</f>
        <v>0</v>
      </c>
      <c r="AS26" s="618">
        <f>NBG_March!BT294</f>
        <v>0</v>
      </c>
      <c r="AT26" s="298">
        <f>NBG_March!BU294</f>
        <v>0</v>
      </c>
      <c r="AU26" s="298">
        <f>NBG_March!BV294</f>
        <v>0</v>
      </c>
      <c r="AV26" s="298">
        <f>NBG_March!BW294</f>
        <v>0</v>
      </c>
      <c r="AW26" s="298">
        <f>NBG_March!BX294</f>
        <v>0</v>
      </c>
      <c r="AX26" s="298">
        <f>NBG_March!BY294</f>
        <v>0</v>
      </c>
      <c r="AY26" s="618">
        <f>NBG_March!BZ294</f>
        <v>0</v>
      </c>
      <c r="AZ26" s="618">
        <f>NBG_March!CA294</f>
        <v>0</v>
      </c>
      <c r="BA26" s="298">
        <f>NBG_March!CB294</f>
        <v>0</v>
      </c>
      <c r="BB26" s="298">
        <f>NBG_March!CC294</f>
        <v>0</v>
      </c>
      <c r="BC26" s="298">
        <f>NBG_March!CD294</f>
        <v>0</v>
      </c>
      <c r="BD26" s="298">
        <f>NBG_March!CE294</f>
        <v>0</v>
      </c>
      <c r="BE26" s="298">
        <f>NBG_March!CF294</f>
        <v>0</v>
      </c>
      <c r="BF26" s="618">
        <f>NBG_March!CG294</f>
        <v>0</v>
      </c>
      <c r="BG26" s="618">
        <f>NBG_March!CH294</f>
        <v>0</v>
      </c>
      <c r="BH26" s="298">
        <f>NBG_March!CI294</f>
        <v>0</v>
      </c>
      <c r="BI26" s="298">
        <f>NBG_March!CJ294</f>
        <v>0</v>
      </c>
      <c r="BJ26" s="298">
        <f>NBG_March!CK294</f>
        <v>0</v>
      </c>
      <c r="BK26" s="298">
        <f>NBG_March!CL294</f>
        <v>0</v>
      </c>
      <c r="BL26" s="298">
        <f>NBG_March!CM294</f>
        <v>0</v>
      </c>
      <c r="BM26" s="618">
        <f>NBG_March!CN294</f>
        <v>0</v>
      </c>
      <c r="BN26" s="621">
        <f>NBG_March!CO294</f>
        <v>0</v>
      </c>
      <c r="BO26" s="482">
        <f t="shared" si="1"/>
        <v>21</v>
      </c>
      <c r="BP26"/>
      <c r="BQ26"/>
    </row>
    <row r="27" spans="1:69">
      <c r="A27" s="296" t="s">
        <v>191</v>
      </c>
      <c r="B27" s="153" t="s">
        <v>70</v>
      </c>
      <c r="C27" s="161">
        <f t="shared" si="0"/>
        <v>8</v>
      </c>
      <c r="D27" s="297">
        <f>NBG_March!AE295</f>
        <v>0</v>
      </c>
      <c r="E27" s="298">
        <f>NBG_March!AF295</f>
        <v>0</v>
      </c>
      <c r="F27" s="298">
        <f>NBG_March!AG295</f>
        <v>0</v>
      </c>
      <c r="G27" s="298">
        <f>NBG_March!AH295</f>
        <v>0</v>
      </c>
      <c r="H27" s="298">
        <f>NBG_March!AI295</f>
        <v>0</v>
      </c>
      <c r="I27" s="618">
        <f>NBG_March!AJ295</f>
        <v>1</v>
      </c>
      <c r="J27" s="618">
        <f>NBG_March!AK295</f>
        <v>1</v>
      </c>
      <c r="K27" s="298">
        <f>NBG_March!AL295</f>
        <v>0</v>
      </c>
      <c r="L27" s="298">
        <f>NBG_March!AM295</f>
        <v>0</v>
      </c>
      <c r="M27" s="298">
        <f>NBG_March!AN295</f>
        <v>0</v>
      </c>
      <c r="N27" s="298">
        <f>NBG_March!AO295</f>
        <v>0</v>
      </c>
      <c r="O27" s="298">
        <f>NBG_March!AP295</f>
        <v>0</v>
      </c>
      <c r="P27" s="618">
        <f>NBG_March!AQ295</f>
        <v>1</v>
      </c>
      <c r="Q27" s="618">
        <f>NBG_March!AR295</f>
        <v>1</v>
      </c>
      <c r="R27" s="298">
        <f>NBG_March!AS295</f>
        <v>0</v>
      </c>
      <c r="S27" s="298">
        <f>NBG_March!AT295</f>
        <v>0</v>
      </c>
      <c r="T27" s="298">
        <f>NBG_March!AU295</f>
        <v>0</v>
      </c>
      <c r="U27" s="298">
        <f>NBG_March!AV295</f>
        <v>0</v>
      </c>
      <c r="V27" s="298">
        <f>NBG_March!AW295</f>
        <v>0</v>
      </c>
      <c r="W27" s="618">
        <f>NBG_March!AX295</f>
        <v>1</v>
      </c>
      <c r="X27" s="618">
        <f>NBG_March!AY295</f>
        <v>1</v>
      </c>
      <c r="Y27" s="298">
        <f>NBG_March!AZ295</f>
        <v>0</v>
      </c>
      <c r="Z27" s="298">
        <f>NBG_March!BA295</f>
        <v>0</v>
      </c>
      <c r="AA27" s="298">
        <f>NBG_April!BB269</f>
        <v>0</v>
      </c>
      <c r="AB27" s="298">
        <f>NBG_April!BC269</f>
        <v>0</v>
      </c>
      <c r="AC27" s="298">
        <f>NBG_April!BD269</f>
        <v>0</v>
      </c>
      <c r="AD27" s="618">
        <f>NBG_April!BE269</f>
        <v>1</v>
      </c>
      <c r="AE27" s="618">
        <f>NBG_April!BF269</f>
        <v>1</v>
      </c>
      <c r="AF27" s="298">
        <f>NBG_April!BG269</f>
        <v>0</v>
      </c>
      <c r="AG27" s="298">
        <f>NBG_April!BH269</f>
        <v>0</v>
      </c>
      <c r="AH27" s="298">
        <f>NBG_April!BI269</f>
        <v>0</v>
      </c>
      <c r="AI27" s="298">
        <f>NBG_April!BJ269</f>
        <v>0</v>
      </c>
      <c r="AJ27" s="298">
        <f>NBG_April!BK269</f>
        <v>0</v>
      </c>
      <c r="AK27" s="618">
        <f>NBG_April!BL269</f>
        <v>0</v>
      </c>
      <c r="AL27" s="618">
        <f>NBG_April!BM269</f>
        <v>0</v>
      </c>
      <c r="AM27" s="298">
        <f>NBG_April!BN269</f>
        <v>0</v>
      </c>
      <c r="AN27" s="298">
        <f>NBG_April!BO269</f>
        <v>0</v>
      </c>
      <c r="AO27" s="298">
        <f>NBG_April!BP269</f>
        <v>0</v>
      </c>
      <c r="AP27" s="298">
        <f>NBG_April!BQ269</f>
        <v>0</v>
      </c>
      <c r="AQ27" s="298">
        <f>NBG_April!BR269</f>
        <v>0</v>
      </c>
      <c r="AR27" s="618">
        <f>NBG_March!BS295</f>
        <v>0</v>
      </c>
      <c r="AS27" s="618">
        <f>NBG_March!BT295</f>
        <v>0</v>
      </c>
      <c r="AT27" s="298">
        <f>NBG_March!BU295</f>
        <v>0</v>
      </c>
      <c r="AU27" s="298">
        <f>NBG_March!BV295</f>
        <v>0</v>
      </c>
      <c r="AV27" s="298">
        <f>NBG_March!BW295</f>
        <v>0</v>
      </c>
      <c r="AW27" s="298">
        <f>NBG_March!BX295</f>
        <v>0</v>
      </c>
      <c r="AX27" s="298">
        <f>NBG_March!BY295</f>
        <v>0</v>
      </c>
      <c r="AY27" s="618">
        <f>NBG_March!BZ295</f>
        <v>0</v>
      </c>
      <c r="AZ27" s="618">
        <f>NBG_March!CA295</f>
        <v>0</v>
      </c>
      <c r="BA27" s="298">
        <f>NBG_March!CB295</f>
        <v>0</v>
      </c>
      <c r="BB27" s="298">
        <f>NBG_March!CC295</f>
        <v>0</v>
      </c>
      <c r="BC27" s="298">
        <f>NBG_March!CD295</f>
        <v>0</v>
      </c>
      <c r="BD27" s="298">
        <f>NBG_March!CE295</f>
        <v>0</v>
      </c>
      <c r="BE27" s="298">
        <f>NBG_March!CF295</f>
        <v>0</v>
      </c>
      <c r="BF27" s="618">
        <f>NBG_March!CG295</f>
        <v>0</v>
      </c>
      <c r="BG27" s="618">
        <f>NBG_March!CH295</f>
        <v>0</v>
      </c>
      <c r="BH27" s="298">
        <f>NBG_March!CI295</f>
        <v>0</v>
      </c>
      <c r="BI27" s="298">
        <f>NBG_March!CJ295</f>
        <v>0</v>
      </c>
      <c r="BJ27" s="298">
        <f>NBG_March!CK295</f>
        <v>0</v>
      </c>
      <c r="BK27" s="298">
        <f>NBG_March!CL295</f>
        <v>0</v>
      </c>
      <c r="BL27" s="298">
        <f>NBG_March!CM295</f>
        <v>0</v>
      </c>
      <c r="BM27" s="618">
        <f>NBG_March!CN295</f>
        <v>0</v>
      </c>
      <c r="BN27" s="621">
        <f>NBG_March!CO295</f>
        <v>0</v>
      </c>
      <c r="BO27" s="482">
        <f t="shared" si="1"/>
        <v>8</v>
      </c>
      <c r="BP27"/>
      <c r="BQ27"/>
    </row>
    <row r="28" spans="1:69">
      <c r="A28" s="296" t="s">
        <v>171</v>
      </c>
      <c r="B28" s="153" t="s">
        <v>70</v>
      </c>
      <c r="C28" s="161">
        <f t="shared" si="0"/>
        <v>8</v>
      </c>
      <c r="D28" s="297">
        <f>NBG_March!AE296</f>
        <v>0</v>
      </c>
      <c r="E28" s="298">
        <f>NBG_March!AF296</f>
        <v>0</v>
      </c>
      <c r="F28" s="298">
        <f>NBG_March!AG296</f>
        <v>0</v>
      </c>
      <c r="G28" s="298">
        <f>NBG_March!AH296</f>
        <v>0</v>
      </c>
      <c r="H28" s="298">
        <f>NBG_March!AI296</f>
        <v>0</v>
      </c>
      <c r="I28" s="618">
        <f>NBG_March!AJ296</f>
        <v>1</v>
      </c>
      <c r="J28" s="618">
        <f>NBG_March!AK296</f>
        <v>1</v>
      </c>
      <c r="K28" s="298">
        <f>NBG_March!AL296</f>
        <v>0</v>
      </c>
      <c r="L28" s="298">
        <f>NBG_March!AM296</f>
        <v>0</v>
      </c>
      <c r="M28" s="298">
        <f>NBG_March!AN296</f>
        <v>0</v>
      </c>
      <c r="N28" s="298">
        <f>NBG_March!AO296</f>
        <v>0</v>
      </c>
      <c r="O28" s="298">
        <f>NBG_March!AP296</f>
        <v>0</v>
      </c>
      <c r="P28" s="618">
        <f>NBG_March!AQ296</f>
        <v>1</v>
      </c>
      <c r="Q28" s="618">
        <f>NBG_March!AR296</f>
        <v>1</v>
      </c>
      <c r="R28" s="298">
        <f>NBG_March!AS296</f>
        <v>0</v>
      </c>
      <c r="S28" s="298">
        <f>NBG_March!AT296</f>
        <v>0</v>
      </c>
      <c r="T28" s="298">
        <f>NBG_March!AU296</f>
        <v>0</v>
      </c>
      <c r="U28" s="298">
        <f>NBG_March!AV296</f>
        <v>0</v>
      </c>
      <c r="V28" s="298">
        <f>NBG_March!AW296</f>
        <v>0</v>
      </c>
      <c r="W28" s="618">
        <f>NBG_March!AX296</f>
        <v>1</v>
      </c>
      <c r="X28" s="618">
        <f>NBG_March!AY296</f>
        <v>1</v>
      </c>
      <c r="Y28" s="298">
        <f>NBG_March!AZ296</f>
        <v>0</v>
      </c>
      <c r="Z28" s="298">
        <f>NBG_March!BA296</f>
        <v>0</v>
      </c>
      <c r="AA28" s="298">
        <f>NBG_April!BB270</f>
        <v>0</v>
      </c>
      <c r="AB28" s="298">
        <f>NBG_April!BC270</f>
        <v>0</v>
      </c>
      <c r="AC28" s="298">
        <f>NBG_April!BD270</f>
        <v>0</v>
      </c>
      <c r="AD28" s="618">
        <f>NBG_April!BE270</f>
        <v>1</v>
      </c>
      <c r="AE28" s="618">
        <f>NBG_April!BF270</f>
        <v>1</v>
      </c>
      <c r="AF28" s="298">
        <f>NBG_April!BG270</f>
        <v>0</v>
      </c>
      <c r="AG28" s="298">
        <f>NBG_April!BH270</f>
        <v>0</v>
      </c>
      <c r="AH28" s="298">
        <f>NBG_April!BI270</f>
        <v>0</v>
      </c>
      <c r="AI28" s="298">
        <f>NBG_April!BJ270</f>
        <v>0</v>
      </c>
      <c r="AJ28" s="298">
        <f>NBG_April!BK270</f>
        <v>0</v>
      </c>
      <c r="AK28" s="618">
        <f>NBG_April!BL270</f>
        <v>0</v>
      </c>
      <c r="AL28" s="618">
        <f>NBG_April!BM270</f>
        <v>0</v>
      </c>
      <c r="AM28" s="298">
        <f>NBG_April!BN270</f>
        <v>0</v>
      </c>
      <c r="AN28" s="298">
        <f>NBG_April!BO270</f>
        <v>0</v>
      </c>
      <c r="AO28" s="298">
        <f>NBG_April!BP270</f>
        <v>0</v>
      </c>
      <c r="AP28" s="298">
        <f>NBG_April!BQ270</f>
        <v>0</v>
      </c>
      <c r="AQ28" s="298">
        <f>NBG_April!BR270</f>
        <v>0</v>
      </c>
      <c r="AR28" s="618">
        <f>NBG_March!BS296</f>
        <v>0</v>
      </c>
      <c r="AS28" s="618">
        <f>NBG_March!BT296</f>
        <v>0</v>
      </c>
      <c r="AT28" s="298">
        <f>NBG_March!BU296</f>
        <v>0</v>
      </c>
      <c r="AU28" s="298">
        <f>NBG_March!BV296</f>
        <v>0</v>
      </c>
      <c r="AV28" s="298">
        <f>NBG_March!BW296</f>
        <v>0</v>
      </c>
      <c r="AW28" s="298">
        <f>NBG_March!BX296</f>
        <v>0</v>
      </c>
      <c r="AX28" s="298">
        <f>NBG_March!BY296</f>
        <v>0</v>
      </c>
      <c r="AY28" s="618">
        <f>NBG_March!BZ296</f>
        <v>0</v>
      </c>
      <c r="AZ28" s="618">
        <f>NBG_March!CA296</f>
        <v>0</v>
      </c>
      <c r="BA28" s="298">
        <f>NBG_March!CB296</f>
        <v>0</v>
      </c>
      <c r="BB28" s="298">
        <f>NBG_March!CC296</f>
        <v>0</v>
      </c>
      <c r="BC28" s="298">
        <f>NBG_March!CD296</f>
        <v>0</v>
      </c>
      <c r="BD28" s="298">
        <f>NBG_March!CE296</f>
        <v>0</v>
      </c>
      <c r="BE28" s="298">
        <f>NBG_March!CF296</f>
        <v>0</v>
      </c>
      <c r="BF28" s="618">
        <f>NBG_March!CG296</f>
        <v>0</v>
      </c>
      <c r="BG28" s="618">
        <f>NBG_March!CH296</f>
        <v>0</v>
      </c>
      <c r="BH28" s="298">
        <f>NBG_March!CI296</f>
        <v>0</v>
      </c>
      <c r="BI28" s="298">
        <f>NBG_March!CJ296</f>
        <v>0</v>
      </c>
      <c r="BJ28" s="298">
        <f>NBG_March!CK296</f>
        <v>0</v>
      </c>
      <c r="BK28" s="298">
        <f>NBG_March!CL296</f>
        <v>0</v>
      </c>
      <c r="BL28" s="298">
        <f>NBG_March!CM296</f>
        <v>0</v>
      </c>
      <c r="BM28" s="618">
        <f>NBG_March!CN296</f>
        <v>0</v>
      </c>
      <c r="BN28" s="621">
        <f>NBG_March!CO296</f>
        <v>0</v>
      </c>
      <c r="BO28" s="482">
        <f t="shared" si="1"/>
        <v>8</v>
      </c>
      <c r="BP28"/>
      <c r="BQ28"/>
    </row>
    <row r="29" spans="1:69">
      <c r="A29" s="296" t="s">
        <v>195</v>
      </c>
      <c r="B29" s="153" t="s">
        <v>70</v>
      </c>
      <c r="C29" s="161">
        <f t="shared" si="0"/>
        <v>10</v>
      </c>
      <c r="D29" s="297">
        <f>NBG_March!AE297</f>
        <v>0</v>
      </c>
      <c r="E29" s="298">
        <f>NBG_March!AF297</f>
        <v>0</v>
      </c>
      <c r="F29" s="298">
        <f>NBG_March!AG297</f>
        <v>0</v>
      </c>
      <c r="G29" s="298">
        <f>NBG_March!AH297</f>
        <v>0</v>
      </c>
      <c r="H29" s="298">
        <f>NBG_March!AI297</f>
        <v>0</v>
      </c>
      <c r="I29" s="618">
        <f>NBG_March!AJ297</f>
        <v>1</v>
      </c>
      <c r="J29" s="618">
        <f>NBG_March!AK297</f>
        <v>1</v>
      </c>
      <c r="K29" s="298">
        <f>NBG_March!AL297</f>
        <v>0</v>
      </c>
      <c r="L29" s="298">
        <f>NBG_March!AM297</f>
        <v>0</v>
      </c>
      <c r="M29" s="298">
        <f>NBG_March!AN297</f>
        <v>0</v>
      </c>
      <c r="N29" s="298">
        <f>NBG_March!AO297</f>
        <v>0</v>
      </c>
      <c r="O29" s="298">
        <f>NBG_March!AP297</f>
        <v>0</v>
      </c>
      <c r="P29" s="618">
        <f>NBG_March!AQ297</f>
        <v>1</v>
      </c>
      <c r="Q29" s="618">
        <f>NBG_March!AR297</f>
        <v>1</v>
      </c>
      <c r="R29" s="298">
        <f>NBG_March!AS297</f>
        <v>0</v>
      </c>
      <c r="S29" s="298">
        <f>NBG_March!AT297</f>
        <v>0</v>
      </c>
      <c r="T29" s="298">
        <f>NBG_March!AU297</f>
        <v>0</v>
      </c>
      <c r="U29" s="298">
        <f>NBG_March!AV297</f>
        <v>0</v>
      </c>
      <c r="V29" s="298">
        <f>NBG_March!AW297</f>
        <v>0</v>
      </c>
      <c r="W29" s="618">
        <f>NBG_March!AX297</f>
        <v>1</v>
      </c>
      <c r="X29" s="618">
        <f>NBG_March!AY297</f>
        <v>1</v>
      </c>
      <c r="Y29" s="298">
        <f>NBG_March!AZ297</f>
        <v>0</v>
      </c>
      <c r="Z29" s="298">
        <f>NBG_March!BA297</f>
        <v>0</v>
      </c>
      <c r="AA29" s="298">
        <f>NBG_April!BB271</f>
        <v>1</v>
      </c>
      <c r="AB29" s="298">
        <f>NBG_April!BC271</f>
        <v>0</v>
      </c>
      <c r="AC29" s="298">
        <f>NBG_April!BD271</f>
        <v>1</v>
      </c>
      <c r="AD29" s="618">
        <f>NBG_April!BE271</f>
        <v>1</v>
      </c>
      <c r="AE29" s="618">
        <f>NBG_April!BF271</f>
        <v>1</v>
      </c>
      <c r="AF29" s="298">
        <f>NBG_April!BG271</f>
        <v>0</v>
      </c>
      <c r="AG29" s="298">
        <f>NBG_April!BH271</f>
        <v>0</v>
      </c>
      <c r="AH29" s="298">
        <f>NBG_April!BI271</f>
        <v>0</v>
      </c>
      <c r="AI29" s="298">
        <f>NBG_April!BJ271</f>
        <v>0</v>
      </c>
      <c r="AJ29" s="298">
        <f>NBG_April!BK271</f>
        <v>0</v>
      </c>
      <c r="AK29" s="618">
        <f>NBG_April!BL271</f>
        <v>0</v>
      </c>
      <c r="AL29" s="618">
        <f>NBG_April!BM271</f>
        <v>0</v>
      </c>
      <c r="AM29" s="298">
        <f>NBG_April!BN271</f>
        <v>0</v>
      </c>
      <c r="AN29" s="298">
        <f>NBG_April!BO271</f>
        <v>0</v>
      </c>
      <c r="AO29" s="298">
        <f>NBG_April!BP271</f>
        <v>0</v>
      </c>
      <c r="AP29" s="298">
        <f>NBG_April!BQ271</f>
        <v>0</v>
      </c>
      <c r="AQ29" s="298">
        <f>NBG_April!BR271</f>
        <v>0</v>
      </c>
      <c r="AR29" s="618">
        <f>NBG_March!BS297</f>
        <v>0</v>
      </c>
      <c r="AS29" s="618">
        <f>NBG_March!BT297</f>
        <v>0</v>
      </c>
      <c r="AT29" s="298">
        <f>NBG_March!BU297</f>
        <v>0</v>
      </c>
      <c r="AU29" s="298">
        <f>NBG_March!BV297</f>
        <v>0</v>
      </c>
      <c r="AV29" s="298">
        <f>NBG_March!BW297</f>
        <v>0</v>
      </c>
      <c r="AW29" s="298">
        <f>NBG_March!BX297</f>
        <v>0</v>
      </c>
      <c r="AX29" s="298">
        <f>NBG_March!BY297</f>
        <v>0</v>
      </c>
      <c r="AY29" s="618">
        <f>NBG_March!BZ297</f>
        <v>0</v>
      </c>
      <c r="AZ29" s="618">
        <f>NBG_March!CA297</f>
        <v>0</v>
      </c>
      <c r="BA29" s="298">
        <f>NBG_March!CB297</f>
        <v>0</v>
      </c>
      <c r="BB29" s="298">
        <f>NBG_March!CC297</f>
        <v>0</v>
      </c>
      <c r="BC29" s="298">
        <f>NBG_March!CD297</f>
        <v>0</v>
      </c>
      <c r="BD29" s="298">
        <f>NBG_March!CE297</f>
        <v>0</v>
      </c>
      <c r="BE29" s="298">
        <f>NBG_March!CF297</f>
        <v>0</v>
      </c>
      <c r="BF29" s="618">
        <f>NBG_March!CG297</f>
        <v>0</v>
      </c>
      <c r="BG29" s="618">
        <f>NBG_March!CH297</f>
        <v>0</v>
      </c>
      <c r="BH29" s="298">
        <f>NBG_March!CI297</f>
        <v>0</v>
      </c>
      <c r="BI29" s="298">
        <f>NBG_March!CJ297</f>
        <v>0</v>
      </c>
      <c r="BJ29" s="298">
        <f>NBG_March!CK297</f>
        <v>0</v>
      </c>
      <c r="BK29" s="298">
        <f>NBG_March!CL297</f>
        <v>0</v>
      </c>
      <c r="BL29" s="298">
        <f>NBG_March!CM297</f>
        <v>0</v>
      </c>
      <c r="BM29" s="618">
        <f>NBG_March!CN297</f>
        <v>0</v>
      </c>
      <c r="BN29" s="621">
        <f>NBG_March!CO297</f>
        <v>0</v>
      </c>
      <c r="BO29" s="482">
        <f t="shared" si="1"/>
        <v>10</v>
      </c>
      <c r="BP29"/>
      <c r="BQ29"/>
    </row>
    <row r="30" spans="1:69" s="1098" customFormat="1">
      <c r="A30" s="296" t="s">
        <v>345</v>
      </c>
      <c r="B30" s="153" t="s">
        <v>70</v>
      </c>
      <c r="C30" s="1376">
        <f t="shared" si="0"/>
        <v>7</v>
      </c>
      <c r="D30" s="297">
        <f>NBG_March!AE298</f>
        <v>0</v>
      </c>
      <c r="E30" s="298">
        <f>NBG_March!AF298</f>
        <v>0</v>
      </c>
      <c r="F30" s="298">
        <f>NBG_March!AG298</f>
        <v>0</v>
      </c>
      <c r="G30" s="298">
        <f>NBG_March!AH298</f>
        <v>0</v>
      </c>
      <c r="H30" s="298">
        <f>NBG_March!AI298</f>
        <v>0</v>
      </c>
      <c r="I30" s="618">
        <f>NBG_March!AJ298</f>
        <v>1</v>
      </c>
      <c r="J30" s="618">
        <f>NBG_March!AK298</f>
        <v>1</v>
      </c>
      <c r="K30" s="298">
        <f>NBG_March!AL298</f>
        <v>0</v>
      </c>
      <c r="L30" s="298">
        <f>NBG_March!AM298</f>
        <v>0</v>
      </c>
      <c r="M30" s="298">
        <f>NBG_March!AN298</f>
        <v>0</v>
      </c>
      <c r="N30" s="298">
        <f>NBG_March!AO298</f>
        <v>0</v>
      </c>
      <c r="O30" s="298">
        <f>NBG_March!AP298</f>
        <v>0</v>
      </c>
      <c r="P30" s="618">
        <f>NBG_March!AQ298</f>
        <v>1</v>
      </c>
      <c r="Q30" s="618">
        <f>NBG_March!AR298</f>
        <v>1</v>
      </c>
      <c r="R30" s="298">
        <f>NBG_March!AS298</f>
        <v>0</v>
      </c>
      <c r="S30" s="298">
        <f>NBG_March!AT298</f>
        <v>0</v>
      </c>
      <c r="T30" s="298">
        <f>NBG_March!AU298</f>
        <v>0</v>
      </c>
      <c r="U30" s="298">
        <f>NBG_March!AV298</f>
        <v>0</v>
      </c>
      <c r="V30" s="298">
        <f>NBG_March!AW298</f>
        <v>0</v>
      </c>
      <c r="W30" s="618">
        <f>NBG_March!AX298</f>
        <v>1</v>
      </c>
      <c r="X30" s="618">
        <f>NBG_March!AY298</f>
        <v>1</v>
      </c>
      <c r="Y30" s="298">
        <f>NBG_March!AZ298</f>
        <v>0</v>
      </c>
      <c r="Z30" s="298">
        <f>NBG_March!BA298</f>
        <v>0</v>
      </c>
      <c r="AA30" s="298">
        <f>NBG_April!BB272</f>
        <v>0</v>
      </c>
      <c r="AB30" s="298">
        <f>NBG_April!BC272</f>
        <v>0</v>
      </c>
      <c r="AC30" s="298">
        <f>NBG_April!BD272</f>
        <v>0</v>
      </c>
      <c r="AD30" s="618">
        <f>NBG_April!BE272</f>
        <v>1</v>
      </c>
      <c r="AE30" s="618">
        <f>NBG_April!BF272</f>
        <v>0</v>
      </c>
      <c r="AF30" s="298">
        <f>NBG_April!BG272</f>
        <v>0</v>
      </c>
      <c r="AG30" s="298">
        <f>NBG_April!BH272</f>
        <v>0</v>
      </c>
      <c r="AH30" s="298">
        <f>NBG_April!BI272</f>
        <v>0</v>
      </c>
      <c r="AI30" s="298">
        <f>NBG_April!BJ272</f>
        <v>0</v>
      </c>
      <c r="AJ30" s="298">
        <f>NBG_April!BK272</f>
        <v>0</v>
      </c>
      <c r="AK30" s="618">
        <f>NBG_April!BL272</f>
        <v>0</v>
      </c>
      <c r="AL30" s="618">
        <f>NBG_April!BM272</f>
        <v>0</v>
      </c>
      <c r="AM30" s="298">
        <f>NBG_April!BN272</f>
        <v>0</v>
      </c>
      <c r="AN30" s="298">
        <f>NBG_April!BO272</f>
        <v>0</v>
      </c>
      <c r="AO30" s="298"/>
      <c r="AP30" s="298"/>
      <c r="AQ30" s="298"/>
      <c r="AR30" s="618"/>
      <c r="AS30" s="618"/>
      <c r="AT30" s="298"/>
      <c r="AU30" s="298"/>
      <c r="AV30" s="298"/>
      <c r="AW30" s="298"/>
      <c r="AX30" s="298"/>
      <c r="AY30" s="618"/>
      <c r="AZ30" s="618"/>
      <c r="BA30" s="298"/>
      <c r="BB30" s="298"/>
      <c r="BC30" s="298"/>
      <c r="BD30" s="298"/>
      <c r="BE30" s="298"/>
      <c r="BF30" s="618"/>
      <c r="BG30" s="618"/>
      <c r="BH30" s="298"/>
      <c r="BI30" s="298"/>
      <c r="BJ30" s="298"/>
      <c r="BK30" s="298"/>
      <c r="BL30" s="298"/>
      <c r="BM30" s="618"/>
      <c r="BN30" s="621"/>
      <c r="BO30" s="482">
        <f t="shared" si="1"/>
        <v>7</v>
      </c>
      <c r="BP30"/>
      <c r="BQ30"/>
    </row>
    <row r="31" spans="1:69" s="1098" customFormat="1">
      <c r="A31" s="296" t="s">
        <v>382</v>
      </c>
      <c r="B31" s="153" t="s">
        <v>70</v>
      </c>
      <c r="C31" s="1376">
        <f t="shared" si="0"/>
        <v>3</v>
      </c>
      <c r="D31" s="297">
        <f>NBG_March!AE299</f>
        <v>0</v>
      </c>
      <c r="E31" s="298">
        <f>NBG_March!AF299</f>
        <v>0</v>
      </c>
      <c r="F31" s="298">
        <f>NBG_March!AG299</f>
        <v>0</v>
      </c>
      <c r="G31" s="298">
        <f>NBG_March!AH299</f>
        <v>0</v>
      </c>
      <c r="H31" s="298">
        <f>NBG_March!AI299</f>
        <v>0</v>
      </c>
      <c r="I31" s="618">
        <f>NBG_March!AJ299</f>
        <v>1</v>
      </c>
      <c r="J31" s="618">
        <f>NBG_March!AK299</f>
        <v>0</v>
      </c>
      <c r="K31" s="298">
        <f>NBG_March!AL299</f>
        <v>0</v>
      </c>
      <c r="L31" s="298">
        <f>NBG_March!AM299</f>
        <v>0</v>
      </c>
      <c r="M31" s="298">
        <f>NBG_March!AN299</f>
        <v>0</v>
      </c>
      <c r="N31" s="298">
        <f>NBG_March!AO299</f>
        <v>0</v>
      </c>
      <c r="O31" s="298">
        <f>NBG_March!AP299</f>
        <v>0</v>
      </c>
      <c r="P31" s="618">
        <f>NBG_March!AQ299</f>
        <v>0</v>
      </c>
      <c r="Q31" s="618">
        <f>NBG_March!AR299</f>
        <v>0</v>
      </c>
      <c r="R31" s="298">
        <f>NBG_March!AS299</f>
        <v>0</v>
      </c>
      <c r="S31" s="298">
        <f>NBG_March!AT299</f>
        <v>0</v>
      </c>
      <c r="T31" s="298">
        <f>NBG_March!AU299</f>
        <v>0</v>
      </c>
      <c r="U31" s="298">
        <f>NBG_March!AV299</f>
        <v>0</v>
      </c>
      <c r="V31" s="298">
        <f>NBG_March!AW299</f>
        <v>0</v>
      </c>
      <c r="W31" s="618">
        <f>NBG_March!AX299</f>
        <v>0</v>
      </c>
      <c r="X31" s="618">
        <f>NBG_March!AY299</f>
        <v>1</v>
      </c>
      <c r="Y31" s="298">
        <f>NBG_March!AZ299</f>
        <v>0</v>
      </c>
      <c r="Z31" s="298">
        <f>NBG_March!BA299</f>
        <v>0</v>
      </c>
      <c r="AA31" s="298">
        <f>NBG_April!BB273</f>
        <v>0</v>
      </c>
      <c r="AB31" s="298">
        <f>NBG_April!BC273</f>
        <v>0</v>
      </c>
      <c r="AC31" s="298">
        <f>NBG_April!BD273</f>
        <v>0</v>
      </c>
      <c r="AD31" s="618">
        <f>NBG_April!BE273</f>
        <v>0</v>
      </c>
      <c r="AE31" s="618">
        <f>NBG_April!BF273</f>
        <v>1</v>
      </c>
      <c r="AF31" s="298">
        <f>NBG_April!BG273</f>
        <v>0</v>
      </c>
      <c r="AG31" s="298">
        <f>NBG_April!BH273</f>
        <v>0</v>
      </c>
      <c r="AH31" s="298">
        <f>NBG_April!BI273</f>
        <v>0</v>
      </c>
      <c r="AI31" s="298">
        <f>NBG_April!BJ273</f>
        <v>0</v>
      </c>
      <c r="AJ31" s="298">
        <f>NBG_April!BK273</f>
        <v>0</v>
      </c>
      <c r="AK31" s="618">
        <f>NBG_April!BL273</f>
        <v>0</v>
      </c>
      <c r="AL31" s="618">
        <f>NBG_April!BM273</f>
        <v>0</v>
      </c>
      <c r="AM31" s="298">
        <f>NBG_April!BN273</f>
        <v>0</v>
      </c>
      <c r="AN31" s="298">
        <f>NBG_April!BO273</f>
        <v>0</v>
      </c>
      <c r="AO31" s="298"/>
      <c r="AP31" s="298"/>
      <c r="AQ31" s="298"/>
      <c r="AR31" s="618"/>
      <c r="AS31" s="618"/>
      <c r="AT31" s="298"/>
      <c r="AU31" s="298"/>
      <c r="AV31" s="298"/>
      <c r="AW31" s="298"/>
      <c r="AX31" s="298"/>
      <c r="AY31" s="618"/>
      <c r="AZ31" s="618"/>
      <c r="BA31" s="298"/>
      <c r="BB31" s="298"/>
      <c r="BC31" s="298"/>
      <c r="BD31" s="298"/>
      <c r="BE31" s="298"/>
      <c r="BF31" s="618"/>
      <c r="BG31" s="618"/>
      <c r="BH31" s="298"/>
      <c r="BI31" s="298"/>
      <c r="BJ31" s="298"/>
      <c r="BK31" s="298"/>
      <c r="BL31" s="298"/>
      <c r="BM31" s="618"/>
      <c r="BN31" s="621"/>
      <c r="BO31" s="482">
        <f t="shared" si="1"/>
        <v>3</v>
      </c>
      <c r="BP31"/>
      <c r="BQ31"/>
    </row>
    <row r="32" spans="1:69">
      <c r="A32" s="296" t="s">
        <v>222</v>
      </c>
      <c r="B32" s="153" t="s">
        <v>70</v>
      </c>
      <c r="C32" s="161">
        <f t="shared" si="0"/>
        <v>135</v>
      </c>
      <c r="D32" s="297">
        <f>'TSH March'!AA154</f>
        <v>5</v>
      </c>
      <c r="E32" s="298">
        <f>'TSH March'!AB154</f>
        <v>5</v>
      </c>
      <c r="F32" s="298">
        <f>'TSH March'!AC154</f>
        <v>5</v>
      </c>
      <c r="G32" s="298">
        <f>'TSH March'!AD154</f>
        <v>5</v>
      </c>
      <c r="H32" s="298">
        <f>'TSH March'!AE154</f>
        <v>5</v>
      </c>
      <c r="I32" s="618">
        <f>'TSH March'!AF154</f>
        <v>5</v>
      </c>
      <c r="J32" s="618">
        <f>'TSH March'!AG154</f>
        <v>5</v>
      </c>
      <c r="K32" s="298">
        <f>'TSH March'!AH154</f>
        <v>5</v>
      </c>
      <c r="L32" s="298">
        <f>'TSH March'!AI154</f>
        <v>5</v>
      </c>
      <c r="M32" s="298">
        <f>'TSH March'!AJ154</f>
        <v>5</v>
      </c>
      <c r="N32" s="298">
        <f>'TSH March'!AK154</f>
        <v>5</v>
      </c>
      <c r="O32" s="298">
        <f>'TSH March'!AL154</f>
        <v>5</v>
      </c>
      <c r="P32" s="618">
        <f>'TSH March'!AM154</f>
        <v>5</v>
      </c>
      <c r="Q32" s="618">
        <f>'TSH March'!AN154</f>
        <v>5</v>
      </c>
      <c r="R32" s="298">
        <f>'TSH March'!AO154</f>
        <v>5</v>
      </c>
      <c r="S32" s="298">
        <f>'TSH March'!AP154</f>
        <v>5</v>
      </c>
      <c r="T32" s="298">
        <f>'TSH March'!AQ154</f>
        <v>5</v>
      </c>
      <c r="U32" s="298">
        <f>'TSH March'!AR154</f>
        <v>5</v>
      </c>
      <c r="V32" s="298">
        <f>'TSH March'!AS154</f>
        <v>5</v>
      </c>
      <c r="W32" s="618">
        <f>'TSH March'!AT154</f>
        <v>5</v>
      </c>
      <c r="X32" s="618">
        <f>'TSH March'!AU154</f>
        <v>5</v>
      </c>
      <c r="Y32" s="298">
        <f>'TSH March'!AV154</f>
        <v>4</v>
      </c>
      <c r="Z32" s="298">
        <f>'TSH March'!AW154</f>
        <v>4</v>
      </c>
      <c r="AA32" s="298">
        <f>'TSH April'!AX155</f>
        <v>6</v>
      </c>
      <c r="AB32" s="298">
        <f>'TSH April'!AY155</f>
        <v>6</v>
      </c>
      <c r="AC32" s="298">
        <f>'TSH April'!AZ155</f>
        <v>6</v>
      </c>
      <c r="AD32" s="618">
        <f>'TSH April'!BA155</f>
        <v>2</v>
      </c>
      <c r="AE32" s="618">
        <f>'TSH April'!BB155</f>
        <v>2</v>
      </c>
      <c r="AF32" s="298">
        <f>'TSH April'!BC155</f>
        <v>0</v>
      </c>
      <c r="AG32" s="298">
        <f>'TSH April'!BD155</f>
        <v>0</v>
      </c>
      <c r="AH32" s="298">
        <f>'TSH April'!BE155</f>
        <v>0</v>
      </c>
      <c r="AI32" s="298">
        <f>'TSH April'!BF155</f>
        <v>0</v>
      </c>
      <c r="AJ32" s="298">
        <f>'TSH April'!BG155</f>
        <v>0</v>
      </c>
      <c r="AK32" s="618">
        <f>'TSH April'!BH155</f>
        <v>0</v>
      </c>
      <c r="AL32" s="618">
        <f>'TSH April'!BI155</f>
        <v>0</v>
      </c>
      <c r="AM32" s="298">
        <f>'TSH April'!BJ155</f>
        <v>0</v>
      </c>
      <c r="AN32" s="298">
        <f>'TSH April'!BK155</f>
        <v>0</v>
      </c>
      <c r="AO32" s="298">
        <f>'TSH April'!BL155</f>
        <v>0</v>
      </c>
      <c r="AP32" s="298">
        <f>'TSH April'!BM155</f>
        <v>0</v>
      </c>
      <c r="AQ32" s="298">
        <f>'TSH April'!BN155</f>
        <v>0</v>
      </c>
      <c r="AR32" s="618">
        <f>'TSH April'!BO155</f>
        <v>0</v>
      </c>
      <c r="AS32" s="618">
        <f>'TSH April'!BP155</f>
        <v>0</v>
      </c>
      <c r="AT32" s="298">
        <f>'TSH April'!BQ155</f>
        <v>0</v>
      </c>
      <c r="AU32" s="298">
        <f>'TSH April'!BR155</f>
        <v>0</v>
      </c>
      <c r="AV32" s="298">
        <f>'TSH April'!BS155</f>
        <v>0</v>
      </c>
      <c r="AW32" s="298">
        <f>'TSH April'!BT155</f>
        <v>0</v>
      </c>
      <c r="AX32" s="298">
        <f>'TSH April'!BU155</f>
        <v>0</v>
      </c>
      <c r="AY32" s="618">
        <f>'TSH April'!BV155</f>
        <v>0</v>
      </c>
      <c r="AZ32" s="618">
        <f>'TSH April'!BW155</f>
        <v>0</v>
      </c>
      <c r="BA32" s="298">
        <f>'TSH April'!BX155</f>
        <v>0</v>
      </c>
      <c r="BB32" s="298">
        <f>'TSH April'!BY155</f>
        <v>0</v>
      </c>
      <c r="BC32" s="298">
        <f>'TSH April'!BZ155</f>
        <v>0</v>
      </c>
      <c r="BD32" s="298">
        <f>'TSH April'!CA155</f>
        <v>0</v>
      </c>
      <c r="BE32" s="298">
        <f>'TSH April'!CB155</f>
        <v>0</v>
      </c>
      <c r="BF32" s="618">
        <f>'TSH April'!CC155</f>
        <v>0</v>
      </c>
      <c r="BG32" s="618">
        <f>'TSH April'!CD155</f>
        <v>0</v>
      </c>
      <c r="BH32" s="298">
        <f>'TSH April'!CE155</f>
        <v>0</v>
      </c>
      <c r="BI32" s="298">
        <f>'TSH April'!CF155</f>
        <v>0</v>
      </c>
      <c r="BJ32" s="298">
        <f>'TSH April'!CG155</f>
        <v>0</v>
      </c>
      <c r="BK32" s="298">
        <f>'TSH April'!CH155</f>
        <v>0</v>
      </c>
      <c r="BL32" s="298">
        <f>'TSH April'!CI155</f>
        <v>0</v>
      </c>
      <c r="BM32" s="618">
        <f>'TSH April'!CJ155</f>
        <v>0</v>
      </c>
      <c r="BN32" s="621">
        <f>'TSH April'!CK155</f>
        <v>0</v>
      </c>
      <c r="BO32" s="482">
        <f t="shared" si="1"/>
        <v>135</v>
      </c>
      <c r="BP32"/>
      <c r="BQ32"/>
    </row>
    <row r="33" spans="1:69">
      <c r="A33" s="296" t="s">
        <v>224</v>
      </c>
      <c r="B33" s="153" t="s">
        <v>70</v>
      </c>
      <c r="C33" s="161">
        <f t="shared" si="0"/>
        <v>125</v>
      </c>
      <c r="D33" s="297">
        <f>'TSH March'!AA155</f>
        <v>5</v>
      </c>
      <c r="E33" s="298">
        <f>'TSH March'!AB155</f>
        <v>5</v>
      </c>
      <c r="F33" s="298">
        <f>'TSH March'!AC155</f>
        <v>5</v>
      </c>
      <c r="G33" s="298">
        <f>'TSH March'!AD155</f>
        <v>5</v>
      </c>
      <c r="H33" s="298">
        <f>'TSH March'!AE155</f>
        <v>5</v>
      </c>
      <c r="I33" s="618">
        <f>'TSH March'!AF155</f>
        <v>3</v>
      </c>
      <c r="J33" s="618">
        <f>'TSH March'!AG155</f>
        <v>3</v>
      </c>
      <c r="K33" s="298">
        <f>'TSH March'!AH155</f>
        <v>5</v>
      </c>
      <c r="L33" s="298">
        <f>'TSH March'!AI155</f>
        <v>5</v>
      </c>
      <c r="M33" s="298">
        <f>'TSH March'!AJ155</f>
        <v>5</v>
      </c>
      <c r="N33" s="298">
        <f>'TSH March'!AK155</f>
        <v>5</v>
      </c>
      <c r="O33" s="298">
        <f>'TSH March'!AL155</f>
        <v>5</v>
      </c>
      <c r="P33" s="618">
        <f>'TSH March'!AM155</f>
        <v>3</v>
      </c>
      <c r="Q33" s="618">
        <f>'TSH March'!AN155</f>
        <v>3</v>
      </c>
      <c r="R33" s="298">
        <f>'TSH March'!AO155</f>
        <v>5</v>
      </c>
      <c r="S33" s="298">
        <f>'TSH March'!AP155</f>
        <v>5</v>
      </c>
      <c r="T33" s="298">
        <f>'TSH March'!AQ155</f>
        <v>5</v>
      </c>
      <c r="U33" s="298">
        <f>'TSH March'!AR155</f>
        <v>5</v>
      </c>
      <c r="V33" s="298">
        <f>'TSH March'!AS155</f>
        <v>5</v>
      </c>
      <c r="W33" s="618">
        <f>'TSH March'!AT155</f>
        <v>3</v>
      </c>
      <c r="X33" s="618">
        <f>'TSH March'!AU155</f>
        <v>3</v>
      </c>
      <c r="Y33" s="298">
        <f>'TSH March'!AV155</f>
        <v>5</v>
      </c>
      <c r="Z33" s="298">
        <f>'TSH March'!AW155</f>
        <v>5</v>
      </c>
      <c r="AA33" s="298">
        <f>'TSH April'!AX156</f>
        <v>6</v>
      </c>
      <c r="AB33" s="298">
        <f>'TSH April'!AY156</f>
        <v>6</v>
      </c>
      <c r="AC33" s="298">
        <f>'TSH April'!AZ156</f>
        <v>6</v>
      </c>
      <c r="AD33" s="618">
        <f>'TSH April'!BA156</f>
        <v>2</v>
      </c>
      <c r="AE33" s="618">
        <f>'TSH April'!BB156</f>
        <v>2</v>
      </c>
      <c r="AF33" s="298">
        <f>'TSH April'!BC156</f>
        <v>0</v>
      </c>
      <c r="AG33" s="298">
        <f>'TSH April'!BD156</f>
        <v>0</v>
      </c>
      <c r="AH33" s="298">
        <f>'TSH April'!BE156</f>
        <v>0</v>
      </c>
      <c r="AI33" s="298">
        <f>'TSH April'!BF156</f>
        <v>0</v>
      </c>
      <c r="AJ33" s="298">
        <f>'TSH April'!BG156</f>
        <v>0</v>
      </c>
      <c r="AK33" s="618">
        <f>'TSH April'!BH156</f>
        <v>0</v>
      </c>
      <c r="AL33" s="618">
        <f>'TSH April'!BI156</f>
        <v>0</v>
      </c>
      <c r="AM33" s="298">
        <f>'TSH April'!BJ156</f>
        <v>0</v>
      </c>
      <c r="AN33" s="298">
        <f>'TSH April'!BK156</f>
        <v>0</v>
      </c>
      <c r="AO33" s="298">
        <f>'TSH April'!BL156</f>
        <v>0</v>
      </c>
      <c r="AP33" s="298">
        <f>'TSH April'!BM156</f>
        <v>0</v>
      </c>
      <c r="AQ33" s="298">
        <f>'TSH April'!BN156</f>
        <v>0</v>
      </c>
      <c r="AR33" s="618">
        <f>'TSH April'!BO156</f>
        <v>0</v>
      </c>
      <c r="AS33" s="618">
        <f>'TSH April'!BP156</f>
        <v>0</v>
      </c>
      <c r="AT33" s="298">
        <f>'TSH April'!BQ156</f>
        <v>0</v>
      </c>
      <c r="AU33" s="298">
        <f>'TSH April'!BR156</f>
        <v>0</v>
      </c>
      <c r="AV33" s="298">
        <f>'TSH April'!BS156</f>
        <v>0</v>
      </c>
      <c r="AW33" s="298">
        <f>'TSH April'!BT156</f>
        <v>0</v>
      </c>
      <c r="AX33" s="298">
        <f>'TSH April'!BU156</f>
        <v>0</v>
      </c>
      <c r="AY33" s="618">
        <f>'TSH April'!BV156</f>
        <v>0</v>
      </c>
      <c r="AZ33" s="618">
        <f>'TSH April'!BW156</f>
        <v>0</v>
      </c>
      <c r="BA33" s="298">
        <f>'TSH April'!BX156</f>
        <v>0</v>
      </c>
      <c r="BB33" s="298">
        <f>'TSH April'!BY156</f>
        <v>0</v>
      </c>
      <c r="BC33" s="298">
        <f>'TSH April'!BZ156</f>
        <v>0</v>
      </c>
      <c r="BD33" s="298">
        <f>'TSH April'!CA156</f>
        <v>0</v>
      </c>
      <c r="BE33" s="298">
        <f>'TSH April'!CB156</f>
        <v>0</v>
      </c>
      <c r="BF33" s="618">
        <f>'TSH April'!CC156</f>
        <v>0</v>
      </c>
      <c r="BG33" s="618">
        <f>'TSH April'!CD156</f>
        <v>0</v>
      </c>
      <c r="BH33" s="298">
        <f>'TSH April'!CE156</f>
        <v>0</v>
      </c>
      <c r="BI33" s="298">
        <f>'TSH April'!CF156</f>
        <v>0</v>
      </c>
      <c r="BJ33" s="298">
        <f>'TSH April'!CG156</f>
        <v>0</v>
      </c>
      <c r="BK33" s="298">
        <f>'TSH April'!CH156</f>
        <v>0</v>
      </c>
      <c r="BL33" s="298">
        <f>'TSH April'!CI156</f>
        <v>0</v>
      </c>
      <c r="BM33" s="618">
        <f>'TSH April'!CJ156</f>
        <v>0</v>
      </c>
      <c r="BN33" s="621">
        <f>'TSH April'!CK156</f>
        <v>0</v>
      </c>
      <c r="BO33" s="482">
        <f t="shared" si="1"/>
        <v>125</v>
      </c>
      <c r="BP33"/>
      <c r="BQ33"/>
    </row>
    <row r="34" spans="1:69">
      <c r="A34" s="296" t="s">
        <v>225</v>
      </c>
      <c r="B34" s="153" t="s">
        <v>70</v>
      </c>
      <c r="C34" s="161">
        <f t="shared" si="0"/>
        <v>108</v>
      </c>
      <c r="D34" s="297">
        <f>'TSH March'!AA156</f>
        <v>4</v>
      </c>
      <c r="E34" s="298">
        <f>'TSH March'!AB156</f>
        <v>4</v>
      </c>
      <c r="F34" s="298">
        <f>'TSH March'!AC156</f>
        <v>4</v>
      </c>
      <c r="G34" s="298">
        <f>'TSH March'!AD156</f>
        <v>4</v>
      </c>
      <c r="H34" s="298">
        <f>'TSH March'!AE156</f>
        <v>4</v>
      </c>
      <c r="I34" s="618">
        <f>'TSH March'!AF156</f>
        <v>4</v>
      </c>
      <c r="J34" s="618">
        <f>'TSH March'!AG156</f>
        <v>4</v>
      </c>
      <c r="K34" s="298">
        <f>'TSH March'!AH156</f>
        <v>4</v>
      </c>
      <c r="L34" s="298">
        <f>'TSH March'!AI156</f>
        <v>4</v>
      </c>
      <c r="M34" s="298">
        <f>'TSH March'!AJ156</f>
        <v>4</v>
      </c>
      <c r="N34" s="298">
        <f>'TSH March'!AK156</f>
        <v>4</v>
      </c>
      <c r="O34" s="298">
        <f>'TSH March'!AL156</f>
        <v>4</v>
      </c>
      <c r="P34" s="618">
        <f>'TSH March'!AM156</f>
        <v>4</v>
      </c>
      <c r="Q34" s="618">
        <f>'TSH March'!AN156</f>
        <v>4</v>
      </c>
      <c r="R34" s="298">
        <f>'TSH March'!AO156</f>
        <v>4</v>
      </c>
      <c r="S34" s="298">
        <f>'TSH March'!AP156</f>
        <v>4</v>
      </c>
      <c r="T34" s="298">
        <f>'TSH March'!AQ156</f>
        <v>4</v>
      </c>
      <c r="U34" s="298">
        <f>'TSH March'!AR156</f>
        <v>4</v>
      </c>
      <c r="V34" s="298">
        <f>'TSH March'!AS156</f>
        <v>4</v>
      </c>
      <c r="W34" s="618">
        <f>'TSH March'!AT156</f>
        <v>4</v>
      </c>
      <c r="X34" s="618">
        <f>'TSH March'!AU156</f>
        <v>4</v>
      </c>
      <c r="Y34" s="298">
        <f>'TSH March'!AV156</f>
        <v>4</v>
      </c>
      <c r="Z34" s="298">
        <f>'TSH March'!AW156</f>
        <v>4</v>
      </c>
      <c r="AA34" s="298">
        <f>'TSH April'!AX157</f>
        <v>4</v>
      </c>
      <c r="AB34" s="298">
        <f>'TSH April'!AY157</f>
        <v>4</v>
      </c>
      <c r="AC34" s="298">
        <f>'TSH April'!AZ157</f>
        <v>4</v>
      </c>
      <c r="AD34" s="618">
        <f>'TSH April'!BA157</f>
        <v>2</v>
      </c>
      <c r="AE34" s="618">
        <f>'TSH April'!BB157</f>
        <v>2</v>
      </c>
      <c r="AF34" s="298">
        <f>'TSH April'!BC157</f>
        <v>0</v>
      </c>
      <c r="AG34" s="298">
        <f>'TSH April'!BD157</f>
        <v>0</v>
      </c>
      <c r="AH34" s="298">
        <f>'TSH April'!BE157</f>
        <v>0</v>
      </c>
      <c r="AI34" s="298">
        <f>'TSH April'!BF157</f>
        <v>0</v>
      </c>
      <c r="AJ34" s="298">
        <f>'TSH April'!BG157</f>
        <v>0</v>
      </c>
      <c r="AK34" s="618">
        <f>'TSH April'!BH157</f>
        <v>0</v>
      </c>
      <c r="AL34" s="618">
        <f>'TSH April'!BI157</f>
        <v>0</v>
      </c>
      <c r="AM34" s="298">
        <f>'TSH April'!BJ157</f>
        <v>0</v>
      </c>
      <c r="AN34" s="298">
        <f>'TSH April'!BK157</f>
        <v>0</v>
      </c>
      <c r="AO34" s="298">
        <f>'TSH April'!BL157</f>
        <v>0</v>
      </c>
      <c r="AP34" s="298">
        <f>'TSH April'!BM157</f>
        <v>0</v>
      </c>
      <c r="AQ34" s="298">
        <f>'TSH April'!BN157</f>
        <v>0</v>
      </c>
      <c r="AR34" s="618">
        <f>'TSH April'!BO157</f>
        <v>0</v>
      </c>
      <c r="AS34" s="618">
        <f>'TSH April'!BP157</f>
        <v>0</v>
      </c>
      <c r="AT34" s="298">
        <f>'TSH April'!BQ157</f>
        <v>0</v>
      </c>
      <c r="AU34" s="298">
        <f>'TSH April'!BR157</f>
        <v>0</v>
      </c>
      <c r="AV34" s="298">
        <f>'TSH April'!BS157</f>
        <v>0</v>
      </c>
      <c r="AW34" s="298">
        <f>'TSH April'!BT157</f>
        <v>0</v>
      </c>
      <c r="AX34" s="298">
        <f>'TSH April'!BU157</f>
        <v>0</v>
      </c>
      <c r="AY34" s="618">
        <f>'TSH April'!BV157</f>
        <v>0</v>
      </c>
      <c r="AZ34" s="618">
        <f>'TSH April'!BW157</f>
        <v>0</v>
      </c>
      <c r="BA34" s="298">
        <f>'TSH April'!BX157</f>
        <v>0</v>
      </c>
      <c r="BB34" s="298">
        <f>'TSH April'!BY157</f>
        <v>0</v>
      </c>
      <c r="BC34" s="298">
        <f>'TSH April'!BZ157</f>
        <v>0</v>
      </c>
      <c r="BD34" s="298">
        <f>'TSH April'!CA157</f>
        <v>0</v>
      </c>
      <c r="BE34" s="298">
        <f>'TSH April'!CB157</f>
        <v>0</v>
      </c>
      <c r="BF34" s="618">
        <f>'TSH April'!CC157</f>
        <v>0</v>
      </c>
      <c r="BG34" s="618">
        <f>'TSH April'!CD157</f>
        <v>0</v>
      </c>
      <c r="BH34" s="298">
        <f>'TSH April'!CE157</f>
        <v>0</v>
      </c>
      <c r="BI34" s="298">
        <f>'TSH April'!CF157</f>
        <v>0</v>
      </c>
      <c r="BJ34" s="298">
        <f>'TSH April'!CG157</f>
        <v>0</v>
      </c>
      <c r="BK34" s="298">
        <f>'TSH April'!CH157</f>
        <v>0</v>
      </c>
      <c r="BL34" s="298">
        <f>'TSH April'!CI157</f>
        <v>0</v>
      </c>
      <c r="BM34" s="618">
        <f>'TSH April'!CJ157</f>
        <v>0</v>
      </c>
      <c r="BN34" s="621">
        <f>'TSH April'!CK157</f>
        <v>0</v>
      </c>
      <c r="BO34" s="482">
        <f t="shared" si="1"/>
        <v>108</v>
      </c>
      <c r="BP34"/>
      <c r="BQ34"/>
    </row>
    <row r="35" spans="1:69">
      <c r="A35" s="296" t="s">
        <v>183</v>
      </c>
      <c r="B35" s="153" t="s">
        <v>70</v>
      </c>
      <c r="C35" s="161">
        <f t="shared" si="0"/>
        <v>100</v>
      </c>
      <c r="D35" s="297">
        <f>'TSH March'!AA157</f>
        <v>4</v>
      </c>
      <c r="E35" s="298">
        <f>'TSH March'!AB157</f>
        <v>4</v>
      </c>
      <c r="F35" s="298">
        <f>'TSH March'!AC157</f>
        <v>4</v>
      </c>
      <c r="G35" s="298">
        <f>'TSH March'!AD157</f>
        <v>4</v>
      </c>
      <c r="H35" s="298">
        <f>'TSH March'!AE157</f>
        <v>4</v>
      </c>
      <c r="I35" s="618">
        <f>'TSH March'!AF157</f>
        <v>4</v>
      </c>
      <c r="J35" s="618">
        <f>'TSH March'!AG157</f>
        <v>4</v>
      </c>
      <c r="K35" s="298">
        <f>'TSH March'!AH157</f>
        <v>4</v>
      </c>
      <c r="L35" s="298">
        <f>'TSH March'!AI157</f>
        <v>4</v>
      </c>
      <c r="M35" s="298">
        <f>'TSH March'!AJ157</f>
        <v>4</v>
      </c>
      <c r="N35" s="298">
        <f>'TSH March'!AK157</f>
        <v>4</v>
      </c>
      <c r="O35" s="298">
        <f>'TSH March'!AL157</f>
        <v>4</v>
      </c>
      <c r="P35" s="618">
        <f>'TSH March'!AM157</f>
        <v>4</v>
      </c>
      <c r="Q35" s="618">
        <f>'TSH March'!AN157</f>
        <v>4</v>
      </c>
      <c r="R35" s="298">
        <f>'TSH March'!AO157</f>
        <v>4</v>
      </c>
      <c r="S35" s="298">
        <f>'TSH March'!AP157</f>
        <v>4</v>
      </c>
      <c r="T35" s="298">
        <f>'TSH March'!AQ157</f>
        <v>4</v>
      </c>
      <c r="U35" s="298">
        <f>'TSH March'!AR157</f>
        <v>4</v>
      </c>
      <c r="V35" s="298">
        <f>'TSH March'!AS157</f>
        <v>4</v>
      </c>
      <c r="W35" s="618">
        <f>'TSH March'!AT157</f>
        <v>4</v>
      </c>
      <c r="X35" s="618">
        <f>'TSH March'!AU157</f>
        <v>4</v>
      </c>
      <c r="Y35" s="298">
        <f>'TSH March'!AV157</f>
        <v>2</v>
      </c>
      <c r="Z35" s="298">
        <f>'TSH March'!AW157</f>
        <v>1</v>
      </c>
      <c r="AA35" s="298">
        <f>'TSH April'!AX158</f>
        <v>3</v>
      </c>
      <c r="AB35" s="298">
        <f>'TSH April'!AY158</f>
        <v>3</v>
      </c>
      <c r="AC35" s="298">
        <f>'TSH April'!AZ158</f>
        <v>3</v>
      </c>
      <c r="AD35" s="618">
        <f>'TSH April'!BA158</f>
        <v>2</v>
      </c>
      <c r="AE35" s="618">
        <f>'TSH April'!BB158</f>
        <v>2</v>
      </c>
      <c r="AF35" s="298">
        <f>'TSH April'!BC158</f>
        <v>0</v>
      </c>
      <c r="AG35" s="298">
        <f>'TSH April'!BD158</f>
        <v>0</v>
      </c>
      <c r="AH35" s="298">
        <f>'TSH April'!BE158</f>
        <v>0</v>
      </c>
      <c r="AI35" s="298">
        <f>'TSH April'!BF158</f>
        <v>0</v>
      </c>
      <c r="AJ35" s="298">
        <f>'TSH April'!BG158</f>
        <v>0</v>
      </c>
      <c r="AK35" s="618">
        <f>'TSH April'!BH158</f>
        <v>0</v>
      </c>
      <c r="AL35" s="618">
        <f>'TSH April'!BI158</f>
        <v>0</v>
      </c>
      <c r="AM35" s="298">
        <f>'TSH April'!BJ158</f>
        <v>0</v>
      </c>
      <c r="AN35" s="298">
        <f>'TSH April'!BK158</f>
        <v>0</v>
      </c>
      <c r="AO35" s="298">
        <f>'TSH April'!BL158</f>
        <v>0</v>
      </c>
      <c r="AP35" s="298">
        <f>'TSH April'!BM158</f>
        <v>0</v>
      </c>
      <c r="AQ35" s="298">
        <f>'TSH April'!BN158</f>
        <v>0</v>
      </c>
      <c r="AR35" s="618">
        <f>'TSH April'!BO158</f>
        <v>0</v>
      </c>
      <c r="AS35" s="618">
        <f>'TSH April'!BP158</f>
        <v>0</v>
      </c>
      <c r="AT35" s="298">
        <f>'TSH April'!BQ158</f>
        <v>0</v>
      </c>
      <c r="AU35" s="298">
        <f>'TSH April'!BR158</f>
        <v>0</v>
      </c>
      <c r="AV35" s="298">
        <f>'TSH April'!BS158</f>
        <v>0</v>
      </c>
      <c r="AW35" s="298">
        <f>'TSH April'!BT158</f>
        <v>0</v>
      </c>
      <c r="AX35" s="298">
        <f>'TSH April'!BU158</f>
        <v>0</v>
      </c>
      <c r="AY35" s="618">
        <f>'TSH April'!BV158</f>
        <v>0</v>
      </c>
      <c r="AZ35" s="618">
        <f>'TSH April'!BW158</f>
        <v>0</v>
      </c>
      <c r="BA35" s="298">
        <f>'TSH April'!BX158</f>
        <v>0</v>
      </c>
      <c r="BB35" s="298">
        <f>'TSH April'!BY158</f>
        <v>0</v>
      </c>
      <c r="BC35" s="298">
        <f>'TSH April'!BZ158</f>
        <v>0</v>
      </c>
      <c r="BD35" s="298">
        <f>'TSH April'!CA158</f>
        <v>0</v>
      </c>
      <c r="BE35" s="298">
        <f>'TSH April'!CB158</f>
        <v>0</v>
      </c>
      <c r="BF35" s="618">
        <f>'TSH April'!CC158</f>
        <v>0</v>
      </c>
      <c r="BG35" s="618">
        <f>'TSH April'!CD158</f>
        <v>0</v>
      </c>
      <c r="BH35" s="298">
        <f>'TSH April'!CE158</f>
        <v>0</v>
      </c>
      <c r="BI35" s="298">
        <f>'TSH April'!CF158</f>
        <v>0</v>
      </c>
      <c r="BJ35" s="298">
        <f>'TSH April'!CG158</f>
        <v>0</v>
      </c>
      <c r="BK35" s="298">
        <f>'TSH April'!CH158</f>
        <v>0</v>
      </c>
      <c r="BL35" s="298">
        <f>'TSH April'!CI158</f>
        <v>0</v>
      </c>
      <c r="BM35" s="618">
        <f>'TSH April'!CJ158</f>
        <v>0</v>
      </c>
      <c r="BN35" s="621">
        <f>'TSH April'!CK158</f>
        <v>0</v>
      </c>
      <c r="BO35" s="482">
        <f t="shared" si="1"/>
        <v>100</v>
      </c>
      <c r="BP35"/>
      <c r="BQ35"/>
    </row>
    <row r="36" spans="1:69">
      <c r="A36" s="296" t="s">
        <v>202</v>
      </c>
      <c r="B36" s="153" t="s">
        <v>70</v>
      </c>
      <c r="C36" s="161">
        <f t="shared" si="0"/>
        <v>59</v>
      </c>
      <c r="D36" s="297">
        <f>'TSH March'!AA158</f>
        <v>2</v>
      </c>
      <c r="E36" s="298">
        <f>'TSH March'!AB158</f>
        <v>2</v>
      </c>
      <c r="F36" s="298">
        <f>'TSH March'!AC158</f>
        <v>2</v>
      </c>
      <c r="G36" s="298">
        <f>'TSH March'!AD158</f>
        <v>2</v>
      </c>
      <c r="H36" s="298">
        <f>'TSH March'!AE158</f>
        <v>2</v>
      </c>
      <c r="I36" s="618">
        <f>'TSH March'!AF158</f>
        <v>2</v>
      </c>
      <c r="J36" s="618">
        <f>'TSH March'!AG158</f>
        <v>2</v>
      </c>
      <c r="K36" s="298">
        <f>'TSH March'!AH158</f>
        <v>2</v>
      </c>
      <c r="L36" s="298">
        <f>'TSH March'!AI158</f>
        <v>2</v>
      </c>
      <c r="M36" s="298">
        <f>'TSH March'!AJ158</f>
        <v>2</v>
      </c>
      <c r="N36" s="298">
        <f>'TSH March'!AK158</f>
        <v>2</v>
      </c>
      <c r="O36" s="298">
        <f>'TSH March'!AL158</f>
        <v>2</v>
      </c>
      <c r="P36" s="618">
        <f>'TSH March'!AM158</f>
        <v>2</v>
      </c>
      <c r="Q36" s="618">
        <f>'TSH March'!AN158</f>
        <v>2</v>
      </c>
      <c r="R36" s="298">
        <f>'TSH March'!AO158</f>
        <v>2</v>
      </c>
      <c r="S36" s="298">
        <f>'TSH March'!AP158</f>
        <v>2</v>
      </c>
      <c r="T36" s="298">
        <f>'TSH March'!AQ158</f>
        <v>2</v>
      </c>
      <c r="U36" s="298">
        <f>'TSH March'!AR158</f>
        <v>2</v>
      </c>
      <c r="V36" s="298">
        <f>'TSH March'!AS158</f>
        <v>2</v>
      </c>
      <c r="W36" s="618">
        <f>'TSH March'!AT158</f>
        <v>2</v>
      </c>
      <c r="X36" s="618">
        <f>'TSH March'!AU158</f>
        <v>2</v>
      </c>
      <c r="Y36" s="298">
        <f>'TSH March'!AV158</f>
        <v>2</v>
      </c>
      <c r="Z36" s="298">
        <f>'TSH March'!AW158</f>
        <v>2</v>
      </c>
      <c r="AA36" s="298">
        <f>'TSH April'!AX159</f>
        <v>3</v>
      </c>
      <c r="AB36" s="298">
        <f>'TSH April'!AY159</f>
        <v>3</v>
      </c>
      <c r="AC36" s="298">
        <f>'TSH April'!AZ159</f>
        <v>3</v>
      </c>
      <c r="AD36" s="618">
        <f>'TSH April'!BA159</f>
        <v>2</v>
      </c>
      <c r="AE36" s="618">
        <f>'TSH April'!BB159</f>
        <v>2</v>
      </c>
      <c r="AF36" s="298">
        <f>'TSH April'!BC159</f>
        <v>0</v>
      </c>
      <c r="AG36" s="298">
        <f>'TSH April'!BD159</f>
        <v>0</v>
      </c>
      <c r="AH36" s="298">
        <f>'TSH April'!BE159</f>
        <v>0</v>
      </c>
      <c r="AI36" s="298">
        <f>'TSH April'!BF159</f>
        <v>0</v>
      </c>
      <c r="AJ36" s="298">
        <f>'TSH April'!BG159</f>
        <v>0</v>
      </c>
      <c r="AK36" s="618">
        <f>'TSH April'!BH159</f>
        <v>0</v>
      </c>
      <c r="AL36" s="618">
        <f>'TSH April'!BI159</f>
        <v>0</v>
      </c>
      <c r="AM36" s="298">
        <f>'TSH April'!BJ159</f>
        <v>0</v>
      </c>
      <c r="AN36" s="298">
        <f>'TSH April'!BK159</f>
        <v>0</v>
      </c>
      <c r="AO36" s="298">
        <f>'TSH April'!BL159</f>
        <v>0</v>
      </c>
      <c r="AP36" s="298">
        <f>'TSH April'!BM159</f>
        <v>0</v>
      </c>
      <c r="AQ36" s="298">
        <f>'TSH April'!BN159</f>
        <v>0</v>
      </c>
      <c r="AR36" s="618">
        <f>'TSH April'!BO159</f>
        <v>0</v>
      </c>
      <c r="AS36" s="618">
        <f>'TSH April'!BP159</f>
        <v>0</v>
      </c>
      <c r="AT36" s="298">
        <f>'TSH April'!BQ159</f>
        <v>0</v>
      </c>
      <c r="AU36" s="298">
        <f>'TSH April'!BR159</f>
        <v>0</v>
      </c>
      <c r="AV36" s="298">
        <f>'TSH April'!BS159</f>
        <v>0</v>
      </c>
      <c r="AW36" s="298">
        <f>'TSH April'!BT159</f>
        <v>0</v>
      </c>
      <c r="AX36" s="298">
        <f>'TSH April'!BU159</f>
        <v>0</v>
      </c>
      <c r="AY36" s="618">
        <f>'TSH April'!BV159</f>
        <v>0</v>
      </c>
      <c r="AZ36" s="618">
        <f>'TSH April'!BW159</f>
        <v>0</v>
      </c>
      <c r="BA36" s="298">
        <f>'TSH April'!BX159</f>
        <v>0</v>
      </c>
      <c r="BB36" s="298">
        <f>'TSH April'!BY159</f>
        <v>0</v>
      </c>
      <c r="BC36" s="298">
        <f>'TSH April'!BZ159</f>
        <v>0</v>
      </c>
      <c r="BD36" s="298">
        <f>'TSH April'!CA159</f>
        <v>0</v>
      </c>
      <c r="BE36" s="298">
        <f>'TSH April'!CB159</f>
        <v>0</v>
      </c>
      <c r="BF36" s="618">
        <f>'TSH April'!CC159</f>
        <v>0</v>
      </c>
      <c r="BG36" s="618">
        <f>'TSH April'!CD159</f>
        <v>0</v>
      </c>
      <c r="BH36" s="298">
        <f>'TSH April'!CE159</f>
        <v>0</v>
      </c>
      <c r="BI36" s="298">
        <f>'TSH April'!CF159</f>
        <v>0</v>
      </c>
      <c r="BJ36" s="298">
        <f>'TSH April'!CG159</f>
        <v>0</v>
      </c>
      <c r="BK36" s="298">
        <f>'TSH April'!CH159</f>
        <v>0</v>
      </c>
      <c r="BL36" s="298">
        <f>'TSH April'!CI159</f>
        <v>0</v>
      </c>
      <c r="BM36" s="618">
        <f>'TSH April'!CJ159</f>
        <v>0</v>
      </c>
      <c r="BN36" s="621">
        <f>'TSH April'!CK159</f>
        <v>0</v>
      </c>
      <c r="BO36" s="482">
        <f t="shared" si="1"/>
        <v>59</v>
      </c>
      <c r="BP36"/>
      <c r="BQ36"/>
    </row>
    <row r="37" spans="1:69">
      <c r="A37" s="296" t="s">
        <v>197</v>
      </c>
      <c r="B37" s="153" t="s">
        <v>70</v>
      </c>
      <c r="C37" s="161">
        <f t="shared" si="0"/>
        <v>61</v>
      </c>
      <c r="D37" s="297">
        <f>'TSH March'!AA159</f>
        <v>2</v>
      </c>
      <c r="E37" s="298">
        <f>'TSH March'!AB159</f>
        <v>2</v>
      </c>
      <c r="F37" s="298">
        <f>'TSH March'!AC159</f>
        <v>2</v>
      </c>
      <c r="G37" s="298">
        <f>'TSH March'!AD159</f>
        <v>2</v>
      </c>
      <c r="H37" s="298">
        <f>'TSH March'!AE159</f>
        <v>2</v>
      </c>
      <c r="I37" s="618">
        <f>'TSH March'!AF159</f>
        <v>3</v>
      </c>
      <c r="J37" s="618">
        <f>'TSH March'!AG159</f>
        <v>3</v>
      </c>
      <c r="K37" s="298">
        <f>'TSH March'!AH159</f>
        <v>2</v>
      </c>
      <c r="L37" s="298">
        <f>'TSH March'!AI159</f>
        <v>2</v>
      </c>
      <c r="M37" s="298">
        <f>'TSH March'!AJ159</f>
        <v>2</v>
      </c>
      <c r="N37" s="298">
        <f>'TSH March'!AK159</f>
        <v>2</v>
      </c>
      <c r="O37" s="298">
        <f>'TSH March'!AL159</f>
        <v>2</v>
      </c>
      <c r="P37" s="618">
        <f>'TSH March'!AM159</f>
        <v>3</v>
      </c>
      <c r="Q37" s="618">
        <f>'TSH March'!AN159</f>
        <v>3</v>
      </c>
      <c r="R37" s="298">
        <f>'TSH March'!AO159</f>
        <v>2</v>
      </c>
      <c r="S37" s="298">
        <f>'TSH March'!AP159</f>
        <v>2</v>
      </c>
      <c r="T37" s="298">
        <f>'TSH March'!AQ159</f>
        <v>2</v>
      </c>
      <c r="U37" s="298">
        <f>'TSH March'!AR159</f>
        <v>2</v>
      </c>
      <c r="V37" s="298">
        <f>'TSH March'!AS159</f>
        <v>2</v>
      </c>
      <c r="W37" s="618">
        <f>'TSH March'!AT159</f>
        <v>3</v>
      </c>
      <c r="X37" s="618">
        <f>'TSH March'!AU159</f>
        <v>3</v>
      </c>
      <c r="Y37" s="298">
        <f>'TSH March'!AV159</f>
        <v>0</v>
      </c>
      <c r="Z37" s="298">
        <f>'TSH March'!AW159</f>
        <v>0</v>
      </c>
      <c r="AA37" s="298">
        <f>'TSH April'!AX160</f>
        <v>3</v>
      </c>
      <c r="AB37" s="298">
        <f>'TSH April'!AY160</f>
        <v>3</v>
      </c>
      <c r="AC37" s="298">
        <f>'TSH April'!AZ160</f>
        <v>3</v>
      </c>
      <c r="AD37" s="618">
        <f>'TSH April'!BA160</f>
        <v>2</v>
      </c>
      <c r="AE37" s="618">
        <f>'TSH April'!BB160</f>
        <v>2</v>
      </c>
      <c r="AF37" s="298">
        <f>'TSH April'!BC160</f>
        <v>0</v>
      </c>
      <c r="AG37" s="298">
        <f>'TSH April'!BD160</f>
        <v>0</v>
      </c>
      <c r="AH37" s="298">
        <f>'TSH April'!BE160</f>
        <v>0</v>
      </c>
      <c r="AI37" s="298">
        <f>'TSH April'!BF160</f>
        <v>0</v>
      </c>
      <c r="AJ37" s="298">
        <f>'TSH April'!BG160</f>
        <v>0</v>
      </c>
      <c r="AK37" s="618">
        <f>'TSH April'!BH160</f>
        <v>0</v>
      </c>
      <c r="AL37" s="618">
        <f>'TSH April'!BI160</f>
        <v>0</v>
      </c>
      <c r="AM37" s="298">
        <f>'TSH April'!BJ160</f>
        <v>0</v>
      </c>
      <c r="AN37" s="298">
        <f>'TSH April'!BK160</f>
        <v>0</v>
      </c>
      <c r="AO37" s="298">
        <f>'TSH April'!BL160</f>
        <v>0</v>
      </c>
      <c r="AP37" s="298">
        <f>'TSH April'!BM160</f>
        <v>0</v>
      </c>
      <c r="AQ37" s="298">
        <f>'TSH April'!BN160</f>
        <v>0</v>
      </c>
      <c r="AR37" s="618">
        <f>'TSH April'!BO160</f>
        <v>0</v>
      </c>
      <c r="AS37" s="618">
        <f>'TSH April'!BP160</f>
        <v>0</v>
      </c>
      <c r="AT37" s="298">
        <f>'TSH April'!BQ160</f>
        <v>0</v>
      </c>
      <c r="AU37" s="298">
        <f>'TSH April'!BR160</f>
        <v>0</v>
      </c>
      <c r="AV37" s="298">
        <f>'TSH April'!BS160</f>
        <v>0</v>
      </c>
      <c r="AW37" s="298">
        <f>'TSH April'!BT160</f>
        <v>0</v>
      </c>
      <c r="AX37" s="298">
        <f>'TSH April'!BU160</f>
        <v>0</v>
      </c>
      <c r="AY37" s="618">
        <f>'TSH April'!BV160</f>
        <v>0</v>
      </c>
      <c r="AZ37" s="618">
        <f>'TSH April'!BW160</f>
        <v>0</v>
      </c>
      <c r="BA37" s="298">
        <f>'TSH April'!BX160</f>
        <v>0</v>
      </c>
      <c r="BB37" s="298">
        <f>'TSH April'!BY160</f>
        <v>0</v>
      </c>
      <c r="BC37" s="298">
        <f>'TSH April'!BZ160</f>
        <v>0</v>
      </c>
      <c r="BD37" s="298">
        <f>'TSH April'!CA160</f>
        <v>0</v>
      </c>
      <c r="BE37" s="298">
        <f>'TSH April'!CB160</f>
        <v>0</v>
      </c>
      <c r="BF37" s="618">
        <f>'TSH April'!CC160</f>
        <v>0</v>
      </c>
      <c r="BG37" s="618">
        <f>'TSH April'!CD160</f>
        <v>0</v>
      </c>
      <c r="BH37" s="298">
        <f>'TSH April'!CE160</f>
        <v>0</v>
      </c>
      <c r="BI37" s="298">
        <f>'TSH April'!CF160</f>
        <v>0</v>
      </c>
      <c r="BJ37" s="298">
        <f>'TSH April'!CG160</f>
        <v>0</v>
      </c>
      <c r="BK37" s="298">
        <f>'TSH April'!CH160</f>
        <v>0</v>
      </c>
      <c r="BL37" s="298">
        <f>'TSH April'!CI160</f>
        <v>0</v>
      </c>
      <c r="BM37" s="618">
        <f>'TSH April'!CJ160</f>
        <v>0</v>
      </c>
      <c r="BN37" s="621">
        <f>'TSH April'!CK160</f>
        <v>0</v>
      </c>
      <c r="BO37" s="482">
        <f t="shared" si="1"/>
        <v>61</v>
      </c>
      <c r="BP37"/>
      <c r="BQ37"/>
    </row>
    <row r="38" spans="1:69">
      <c r="A38" s="296" t="s">
        <v>226</v>
      </c>
      <c r="B38" s="153" t="s">
        <v>70</v>
      </c>
      <c r="C38" s="161">
        <f t="shared" si="0"/>
        <v>23</v>
      </c>
      <c r="D38" s="297">
        <f>'TSH March'!AA160</f>
        <v>1</v>
      </c>
      <c r="E38" s="298">
        <f>'TSH March'!AB160</f>
        <v>1</v>
      </c>
      <c r="F38" s="298">
        <f>'TSH March'!AC160</f>
        <v>1</v>
      </c>
      <c r="G38" s="298">
        <f>'TSH March'!AD160</f>
        <v>1</v>
      </c>
      <c r="H38" s="298">
        <f>'TSH March'!AE160</f>
        <v>1</v>
      </c>
      <c r="I38" s="618">
        <f>'TSH March'!AF160</f>
        <v>0</v>
      </c>
      <c r="J38" s="618">
        <f>'TSH March'!AG160</f>
        <v>0</v>
      </c>
      <c r="K38" s="298">
        <f>'TSH March'!AH160</f>
        <v>1</v>
      </c>
      <c r="L38" s="298">
        <f>'TSH March'!AI160</f>
        <v>1</v>
      </c>
      <c r="M38" s="298">
        <f>'TSH March'!AJ160</f>
        <v>1</v>
      </c>
      <c r="N38" s="298">
        <f>'TSH March'!AK160</f>
        <v>1</v>
      </c>
      <c r="O38" s="298">
        <f>'TSH March'!AL160</f>
        <v>1</v>
      </c>
      <c r="P38" s="618">
        <f>'TSH March'!AM160</f>
        <v>0</v>
      </c>
      <c r="Q38" s="618">
        <f>'TSH March'!AN160</f>
        <v>0</v>
      </c>
      <c r="R38" s="298">
        <f>'TSH March'!AO160</f>
        <v>1</v>
      </c>
      <c r="S38" s="298">
        <f>'TSH March'!AP160</f>
        <v>1</v>
      </c>
      <c r="T38" s="298">
        <f>'TSH March'!AQ160</f>
        <v>1</v>
      </c>
      <c r="U38" s="298">
        <f>'TSH March'!AR160</f>
        <v>1</v>
      </c>
      <c r="V38" s="298">
        <f>'TSH March'!AS160</f>
        <v>1</v>
      </c>
      <c r="W38" s="618">
        <f>'TSH March'!AT160</f>
        <v>0</v>
      </c>
      <c r="X38" s="618">
        <f>'TSH March'!AU160</f>
        <v>0</v>
      </c>
      <c r="Y38" s="298">
        <f>'TSH March'!AV160</f>
        <v>1</v>
      </c>
      <c r="Z38" s="298">
        <f>'TSH March'!AW160</f>
        <v>1</v>
      </c>
      <c r="AA38" s="298">
        <f>'TSH April'!AX161</f>
        <v>2</v>
      </c>
      <c r="AB38" s="298">
        <f>'TSH April'!AY161</f>
        <v>2</v>
      </c>
      <c r="AC38" s="298">
        <f>'TSH April'!AZ161</f>
        <v>2</v>
      </c>
      <c r="AD38" s="618">
        <f>'TSH April'!BA161</f>
        <v>0</v>
      </c>
      <c r="AE38" s="618">
        <f>'TSH April'!BB161</f>
        <v>0</v>
      </c>
      <c r="AF38" s="298">
        <f>'TSH April'!BC161</f>
        <v>0</v>
      </c>
      <c r="AG38" s="298">
        <f>'TSH April'!BD161</f>
        <v>0</v>
      </c>
      <c r="AH38" s="298">
        <f>'TSH April'!BE161</f>
        <v>0</v>
      </c>
      <c r="AI38" s="298">
        <f>'TSH April'!BF161</f>
        <v>0</v>
      </c>
      <c r="AJ38" s="298">
        <f>'TSH April'!BG161</f>
        <v>0</v>
      </c>
      <c r="AK38" s="618">
        <f>'TSH April'!BH161</f>
        <v>0</v>
      </c>
      <c r="AL38" s="618">
        <f>'TSH April'!BI161</f>
        <v>0</v>
      </c>
      <c r="AM38" s="298">
        <f>'TSH April'!BJ161</f>
        <v>0</v>
      </c>
      <c r="AN38" s="298">
        <f>'TSH April'!BK161</f>
        <v>0</v>
      </c>
      <c r="AO38" s="298">
        <f>'TSH April'!BL161</f>
        <v>0</v>
      </c>
      <c r="AP38" s="298">
        <f>'TSH April'!BM161</f>
        <v>0</v>
      </c>
      <c r="AQ38" s="298">
        <f>'TSH April'!BN161</f>
        <v>0</v>
      </c>
      <c r="AR38" s="618">
        <f>'TSH April'!BO161</f>
        <v>0</v>
      </c>
      <c r="AS38" s="618">
        <f>'TSH April'!BP161</f>
        <v>0</v>
      </c>
      <c r="AT38" s="298">
        <f>'TSH April'!BQ161</f>
        <v>0</v>
      </c>
      <c r="AU38" s="298">
        <f>'TSH April'!BR161</f>
        <v>0</v>
      </c>
      <c r="AV38" s="298">
        <f>'TSH April'!BS161</f>
        <v>0</v>
      </c>
      <c r="AW38" s="298">
        <f>'TSH April'!BT161</f>
        <v>0</v>
      </c>
      <c r="AX38" s="298">
        <f>'TSH April'!BU161</f>
        <v>0</v>
      </c>
      <c r="AY38" s="618">
        <f>'TSH April'!BV161</f>
        <v>0</v>
      </c>
      <c r="AZ38" s="618">
        <f>'TSH April'!BW161</f>
        <v>0</v>
      </c>
      <c r="BA38" s="298">
        <f>'TSH April'!BX161</f>
        <v>0</v>
      </c>
      <c r="BB38" s="298">
        <f>'TSH April'!BY161</f>
        <v>0</v>
      </c>
      <c r="BC38" s="298">
        <f>'TSH April'!BZ161</f>
        <v>0</v>
      </c>
      <c r="BD38" s="298">
        <f>'TSH April'!CA161</f>
        <v>0</v>
      </c>
      <c r="BE38" s="298">
        <f>'TSH April'!CB161</f>
        <v>0</v>
      </c>
      <c r="BF38" s="618">
        <f>'TSH April'!CC161</f>
        <v>0</v>
      </c>
      <c r="BG38" s="618">
        <f>'TSH April'!CD161</f>
        <v>0</v>
      </c>
      <c r="BH38" s="298">
        <f>'TSH April'!CE161</f>
        <v>0</v>
      </c>
      <c r="BI38" s="298">
        <f>'TSH April'!CF161</f>
        <v>0</v>
      </c>
      <c r="BJ38" s="298">
        <f>'TSH April'!CG161</f>
        <v>0</v>
      </c>
      <c r="BK38" s="298">
        <f>'TSH April'!CH161</f>
        <v>0</v>
      </c>
      <c r="BL38" s="298">
        <f>'TSH April'!CI161</f>
        <v>0</v>
      </c>
      <c r="BM38" s="618">
        <f>'TSH April'!CJ161</f>
        <v>0</v>
      </c>
      <c r="BN38" s="621">
        <f>'TSH April'!CK161</f>
        <v>0</v>
      </c>
      <c r="BO38" s="482">
        <f t="shared" si="1"/>
        <v>23</v>
      </c>
      <c r="BP38"/>
      <c r="BQ38"/>
    </row>
    <row r="39" spans="1:69" ht="13.5" thickBot="1">
      <c r="A39" s="156"/>
      <c r="B39" s="155" t="s">
        <v>96</v>
      </c>
      <c r="C39" s="971">
        <f t="shared" si="0"/>
        <v>970</v>
      </c>
      <c r="D39" s="832">
        <f>SUM(D11:D38)</f>
        <v>36</v>
      </c>
      <c r="E39" s="833">
        <f t="shared" ref="E39:AI39" si="2">SUM(E11:E38)</f>
        <v>36</v>
      </c>
      <c r="F39" s="833">
        <f t="shared" si="2"/>
        <v>33</v>
      </c>
      <c r="G39" s="833">
        <f t="shared" si="2"/>
        <v>34</v>
      </c>
      <c r="H39" s="833">
        <f t="shared" si="2"/>
        <v>34</v>
      </c>
      <c r="I39" s="833">
        <f t="shared" si="2"/>
        <v>44</v>
      </c>
      <c r="J39" s="833">
        <f t="shared" si="2"/>
        <v>43</v>
      </c>
      <c r="K39" s="833">
        <f t="shared" si="2"/>
        <v>32</v>
      </c>
      <c r="L39" s="833">
        <f t="shared" si="2"/>
        <v>33</v>
      </c>
      <c r="M39" s="833">
        <f t="shared" si="2"/>
        <v>32</v>
      </c>
      <c r="N39" s="833">
        <f t="shared" si="2"/>
        <v>34</v>
      </c>
      <c r="O39" s="833">
        <f t="shared" si="2"/>
        <v>31</v>
      </c>
      <c r="P39" s="833">
        <f t="shared" si="2"/>
        <v>44</v>
      </c>
      <c r="Q39" s="833">
        <f t="shared" si="2"/>
        <v>41</v>
      </c>
      <c r="R39" s="833">
        <f t="shared" si="2"/>
        <v>34</v>
      </c>
      <c r="S39" s="833">
        <f t="shared" si="2"/>
        <v>32</v>
      </c>
      <c r="T39" s="833">
        <f t="shared" si="2"/>
        <v>32</v>
      </c>
      <c r="U39" s="833">
        <f t="shared" si="2"/>
        <v>32</v>
      </c>
      <c r="V39" s="833">
        <f t="shared" si="2"/>
        <v>33</v>
      </c>
      <c r="W39" s="833">
        <f t="shared" si="2"/>
        <v>42</v>
      </c>
      <c r="X39" s="833">
        <f t="shared" si="2"/>
        <v>43</v>
      </c>
      <c r="Y39" s="833">
        <f t="shared" si="2"/>
        <v>23</v>
      </c>
      <c r="Z39" s="833">
        <f t="shared" si="2"/>
        <v>22</v>
      </c>
      <c r="AA39" s="833">
        <f t="shared" si="2"/>
        <v>38</v>
      </c>
      <c r="AB39" s="833">
        <f t="shared" si="2"/>
        <v>39</v>
      </c>
      <c r="AC39" s="833">
        <f t="shared" si="2"/>
        <v>38</v>
      </c>
      <c r="AD39" s="833">
        <f t="shared" si="2"/>
        <v>28</v>
      </c>
      <c r="AE39" s="833">
        <f t="shared" si="2"/>
        <v>27</v>
      </c>
      <c r="AF39" s="833">
        <f t="shared" si="2"/>
        <v>0</v>
      </c>
      <c r="AG39" s="833">
        <f t="shared" si="2"/>
        <v>0</v>
      </c>
      <c r="AH39" s="833">
        <f t="shared" si="2"/>
        <v>0</v>
      </c>
      <c r="AI39" s="833">
        <f t="shared" si="2"/>
        <v>0</v>
      </c>
      <c r="AJ39" s="833">
        <f t="shared" ref="AJ39:BN39" si="3">SUM(AJ11:AJ38)</f>
        <v>0</v>
      </c>
      <c r="AK39" s="833">
        <f t="shared" si="3"/>
        <v>0</v>
      </c>
      <c r="AL39" s="833">
        <f t="shared" si="3"/>
        <v>0</v>
      </c>
      <c r="AM39" s="833">
        <f t="shared" si="3"/>
        <v>0</v>
      </c>
      <c r="AN39" s="833">
        <f t="shared" si="3"/>
        <v>0</v>
      </c>
      <c r="AO39" s="833">
        <f t="shared" si="3"/>
        <v>0</v>
      </c>
      <c r="AP39" s="833">
        <f t="shared" si="3"/>
        <v>0</v>
      </c>
      <c r="AQ39" s="833">
        <f t="shared" si="3"/>
        <v>0</v>
      </c>
      <c r="AR39" s="833">
        <f t="shared" si="3"/>
        <v>0</v>
      </c>
      <c r="AS39" s="833">
        <f t="shared" si="3"/>
        <v>0</v>
      </c>
      <c r="AT39" s="833">
        <f t="shared" si="3"/>
        <v>0</v>
      </c>
      <c r="AU39" s="833">
        <f t="shared" si="3"/>
        <v>0</v>
      </c>
      <c r="AV39" s="833">
        <f t="shared" si="3"/>
        <v>0</v>
      </c>
      <c r="AW39" s="833">
        <f t="shared" si="3"/>
        <v>0</v>
      </c>
      <c r="AX39" s="833">
        <f t="shared" si="3"/>
        <v>0</v>
      </c>
      <c r="AY39" s="833">
        <f t="shared" si="3"/>
        <v>0</v>
      </c>
      <c r="AZ39" s="833">
        <f t="shared" si="3"/>
        <v>0</v>
      </c>
      <c r="BA39" s="833">
        <f t="shared" si="3"/>
        <v>0</v>
      </c>
      <c r="BB39" s="833">
        <f t="shared" si="3"/>
        <v>0</v>
      </c>
      <c r="BC39" s="833">
        <f t="shared" si="3"/>
        <v>0</v>
      </c>
      <c r="BD39" s="833">
        <f t="shared" si="3"/>
        <v>0</v>
      </c>
      <c r="BE39" s="833">
        <f t="shared" si="3"/>
        <v>0</v>
      </c>
      <c r="BF39" s="833">
        <f t="shared" si="3"/>
        <v>0</v>
      </c>
      <c r="BG39" s="833">
        <f t="shared" si="3"/>
        <v>0</v>
      </c>
      <c r="BH39" s="833">
        <f t="shared" si="3"/>
        <v>0</v>
      </c>
      <c r="BI39" s="833">
        <f t="shared" si="3"/>
        <v>0</v>
      </c>
      <c r="BJ39" s="833">
        <f t="shared" si="3"/>
        <v>0</v>
      </c>
      <c r="BK39" s="833">
        <f t="shared" si="3"/>
        <v>0</v>
      </c>
      <c r="BL39" s="833">
        <f t="shared" si="3"/>
        <v>0</v>
      </c>
      <c r="BM39" s="833">
        <f t="shared" si="3"/>
        <v>0</v>
      </c>
      <c r="BN39" s="834">
        <f t="shared" si="3"/>
        <v>0</v>
      </c>
      <c r="BO39" s="839">
        <f>SUM(D39:BN39)</f>
        <v>970</v>
      </c>
      <c r="BP39"/>
      <c r="BQ39"/>
    </row>
    <row r="40" spans="1:69" ht="13.5" thickBot="1">
      <c r="A40" s="156"/>
      <c r="B40" s="157" t="s">
        <v>71</v>
      </c>
      <c r="C40" s="161"/>
      <c r="D40" s="2067">
        <f>SUM(D39:J39)</f>
        <v>260</v>
      </c>
      <c r="E40" s="2068"/>
      <c r="F40" s="2068"/>
      <c r="G40" s="2068"/>
      <c r="H40" s="2068"/>
      <c r="I40" s="2068"/>
      <c r="J40" s="2069"/>
      <c r="K40" s="1955">
        <f>SUM(K39:Q39)</f>
        <v>247</v>
      </c>
      <c r="L40" s="1947"/>
      <c r="M40" s="1947"/>
      <c r="N40" s="1947"/>
      <c r="O40" s="1947"/>
      <c r="P40" s="1947"/>
      <c r="Q40" s="1948"/>
      <c r="R40" s="1955">
        <f>SUM(R39:X39)</f>
        <v>248</v>
      </c>
      <c r="S40" s="1947"/>
      <c r="T40" s="1947"/>
      <c r="U40" s="1947"/>
      <c r="V40" s="1947"/>
      <c r="W40" s="1947"/>
      <c r="X40" s="1948"/>
      <c r="Y40" s="1955">
        <f>SUM(Y39:AE39)</f>
        <v>215</v>
      </c>
      <c r="Z40" s="1947"/>
      <c r="AA40" s="1947"/>
      <c r="AB40" s="1947"/>
      <c r="AC40" s="1947"/>
      <c r="AD40" s="1947"/>
      <c r="AE40" s="1948"/>
      <c r="AF40" s="1946">
        <f>SUM(AF39:AL39)</f>
        <v>0</v>
      </c>
      <c r="AG40" s="1947"/>
      <c r="AH40" s="1947"/>
      <c r="AI40" s="1947"/>
      <c r="AJ40" s="1947"/>
      <c r="AK40" s="1947"/>
      <c r="AL40" s="1948"/>
      <c r="AM40" s="1955">
        <f>SUM(AM39:AS39)</f>
        <v>0</v>
      </c>
      <c r="AN40" s="1947"/>
      <c r="AO40" s="1947"/>
      <c r="AP40" s="1947"/>
      <c r="AQ40" s="1947"/>
      <c r="AR40" s="1947"/>
      <c r="AS40" s="1948"/>
      <c r="AT40" s="1946">
        <f>SUM(AT39:AZ39)</f>
        <v>0</v>
      </c>
      <c r="AU40" s="1947"/>
      <c r="AV40" s="1947"/>
      <c r="AW40" s="1947"/>
      <c r="AX40" s="1947"/>
      <c r="AY40" s="1947"/>
      <c r="AZ40" s="1948"/>
      <c r="BA40" s="1946">
        <f>SUM(BA39:BG39)</f>
        <v>0</v>
      </c>
      <c r="BB40" s="1947"/>
      <c r="BC40" s="1947"/>
      <c r="BD40" s="1947"/>
      <c r="BE40" s="1947"/>
      <c r="BF40" s="1947"/>
      <c r="BG40" s="1948"/>
      <c r="BH40" s="1946">
        <f>SUM(BH39:BN39)</f>
        <v>0</v>
      </c>
      <c r="BI40" s="1947"/>
      <c r="BJ40" s="1947"/>
      <c r="BK40" s="1947"/>
      <c r="BL40" s="1947"/>
      <c r="BM40" s="1947"/>
      <c r="BN40" s="1948"/>
      <c r="BO40" s="503">
        <f>SUM(BO11:BO38)</f>
        <v>970</v>
      </c>
      <c r="BP40"/>
      <c r="BQ40"/>
    </row>
    <row r="41" spans="1:69" ht="13.5" thickBot="1">
      <c r="A41" s="156"/>
      <c r="B41" s="158"/>
      <c r="X41" s="477"/>
      <c r="BO41" s="531" t="s">
        <v>245</v>
      </c>
      <c r="BP41"/>
      <c r="BQ41"/>
    </row>
    <row r="42" spans="1:69">
      <c r="A42" s="152" t="str">
        <f>A11</f>
        <v>bTV</v>
      </c>
      <c r="B42" s="489" t="s">
        <v>150</v>
      </c>
      <c r="D42" s="596">
        <f>'bTV March'!AF111</f>
        <v>6</v>
      </c>
      <c r="E42" s="597">
        <f>'bTV March'!AG111</f>
        <v>12.2</v>
      </c>
      <c r="F42" s="597">
        <f>'bTV March'!AH111</f>
        <v>4.4000000000000004</v>
      </c>
      <c r="G42" s="597">
        <f>'bTV March'!AI111</f>
        <v>14.3</v>
      </c>
      <c r="H42" s="597">
        <f>'bTV March'!AJ111</f>
        <v>14.3</v>
      </c>
      <c r="I42" s="617">
        <f>'bTV March'!AK111</f>
        <v>4.4000000000000004</v>
      </c>
      <c r="J42" s="617">
        <f>'bTV March'!AL111</f>
        <v>5.6</v>
      </c>
      <c r="K42" s="597">
        <f>'bTV March'!AM111</f>
        <v>13.1</v>
      </c>
      <c r="L42" s="597">
        <f>'bTV March'!AN111</f>
        <v>4.4000000000000004</v>
      </c>
      <c r="M42" s="597">
        <f>'bTV March'!AO111</f>
        <v>14.5</v>
      </c>
      <c r="N42" s="597">
        <f>'bTV March'!AP111</f>
        <v>14.3</v>
      </c>
      <c r="O42" s="597">
        <f>'bTV March'!AQ111</f>
        <v>6</v>
      </c>
      <c r="P42" s="617">
        <f>'bTV March'!AR111</f>
        <v>5</v>
      </c>
      <c r="Q42" s="617">
        <f>'bTV March'!AS111</f>
        <v>8.5</v>
      </c>
      <c r="R42" s="597">
        <f>'bTV March'!AT111</f>
        <v>13.1</v>
      </c>
      <c r="S42" s="597">
        <f>'bTV March'!AU111</f>
        <v>14.3</v>
      </c>
      <c r="T42" s="597">
        <f>'bTV March'!AV111</f>
        <v>4.4000000000000004</v>
      </c>
      <c r="U42" s="597">
        <f>'bTV March'!AW111</f>
        <v>5</v>
      </c>
      <c r="V42" s="597">
        <f>'bTV March'!AX111</f>
        <v>14.3</v>
      </c>
      <c r="W42" s="617">
        <f>'bTV March'!AY111</f>
        <v>5</v>
      </c>
      <c r="X42" s="617">
        <f>'bTV March'!AZ111</f>
        <v>5.6</v>
      </c>
      <c r="Y42" s="597">
        <f>'bTV March'!BA111</f>
        <v>6</v>
      </c>
      <c r="Z42" s="597">
        <f>'bTV March'!BB111</f>
        <v>5</v>
      </c>
      <c r="AA42" s="597">
        <f>'bTV April'!BF104</f>
        <v>14.3</v>
      </c>
      <c r="AB42" s="597">
        <f>'bTV April'!BG104</f>
        <v>14.3</v>
      </c>
      <c r="AC42" s="597">
        <f>'bTV April'!BH104</f>
        <v>5</v>
      </c>
      <c r="AD42" s="617">
        <f>'bTV April'!BI104</f>
        <v>5</v>
      </c>
      <c r="AE42" s="617">
        <f>'bTV April'!BJ104</f>
        <v>0</v>
      </c>
      <c r="AF42" s="597">
        <f>'bTV April'!BK104</f>
        <v>0</v>
      </c>
      <c r="AG42" s="597">
        <f>'bTV April'!BL104</f>
        <v>0</v>
      </c>
      <c r="AH42" s="597">
        <f>'bTV April'!BM104</f>
        <v>0</v>
      </c>
      <c r="AI42" s="597">
        <f>'bTV April'!BN104</f>
        <v>0</v>
      </c>
      <c r="AJ42" s="597">
        <f>'bTV April'!BO104</f>
        <v>0</v>
      </c>
      <c r="AK42" s="617">
        <f>'bTV April'!BP104</f>
        <v>0</v>
      </c>
      <c r="AL42" s="617">
        <f>'bTV April'!BQ104</f>
        <v>0</v>
      </c>
      <c r="AM42" s="597">
        <f>'bTV April'!BR104</f>
        <v>0</v>
      </c>
      <c r="AN42" s="597">
        <f>'bTV April'!BS104</f>
        <v>0</v>
      </c>
      <c r="AO42" s="597">
        <f>'bTV April'!BT104</f>
        <v>0</v>
      </c>
      <c r="AP42" s="597">
        <f>'bTV April'!BU104</f>
        <v>0</v>
      </c>
      <c r="AQ42" s="597">
        <f>'bTV April'!BV104</f>
        <v>0</v>
      </c>
      <c r="AR42" s="617">
        <f>'bTV April'!BW104</f>
        <v>0</v>
      </c>
      <c r="AS42" s="617">
        <f>'bTV April'!BX104</f>
        <v>0</v>
      </c>
      <c r="AT42" s="597">
        <f>'bTV April'!BY104</f>
        <v>0</v>
      </c>
      <c r="AU42" s="597">
        <f>'bTV April'!BZ104</f>
        <v>0</v>
      </c>
      <c r="AV42" s="597">
        <f>'bTV April'!CA104</f>
        <v>0</v>
      </c>
      <c r="AW42" s="597">
        <f>'bTV April'!CB104</f>
        <v>0</v>
      </c>
      <c r="AX42" s="597">
        <f>'bTV April'!CC104</f>
        <v>0</v>
      </c>
      <c r="AY42" s="617">
        <f>'bTV April'!CD104</f>
        <v>0</v>
      </c>
      <c r="AZ42" s="617">
        <f>'bTV April'!CE104</f>
        <v>0</v>
      </c>
      <c r="BA42" s="597">
        <f>'bTV April'!CF104</f>
        <v>0</v>
      </c>
      <c r="BB42" s="597">
        <f>'bTV April'!CG104</f>
        <v>0</v>
      </c>
      <c r="BC42" s="597">
        <f>'bTV April'!CH104</f>
        <v>0</v>
      </c>
      <c r="BD42" s="597">
        <f>'bTV April'!CI104</f>
        <v>0</v>
      </c>
      <c r="BE42" s="597">
        <f>'bTV April'!CJ104</f>
        <v>0</v>
      </c>
      <c r="BF42" s="617">
        <f>'bTV April'!CK104</f>
        <v>0</v>
      </c>
      <c r="BG42" s="617">
        <f>'bTV April'!CL104</f>
        <v>0</v>
      </c>
      <c r="BH42" s="597">
        <f>'bTV April'!CM104</f>
        <v>0</v>
      </c>
      <c r="BI42" s="597">
        <f>'bTV April'!CN104</f>
        <v>0</v>
      </c>
      <c r="BJ42" s="597">
        <f>'bTV April'!CO104</f>
        <v>0</v>
      </c>
      <c r="BK42" s="597">
        <f>'bTV April'!CP104</f>
        <v>0</v>
      </c>
      <c r="BL42" s="597">
        <f>'bTV April'!CQ104</f>
        <v>0</v>
      </c>
      <c r="BM42" s="617">
        <f>'bTV April'!CR104</f>
        <v>0</v>
      </c>
      <c r="BN42" s="617">
        <f>'bTV April'!CS104</f>
        <v>0</v>
      </c>
      <c r="BO42" s="830">
        <f>SUM(D42:BN42)</f>
        <v>238.30000000000004</v>
      </c>
      <c r="BP42"/>
      <c r="BQ42"/>
    </row>
    <row r="43" spans="1:69">
      <c r="A43" s="152" t="str">
        <f>A12</f>
        <v xml:space="preserve">bTV Sponsorship </v>
      </c>
      <c r="B43" s="489" t="s">
        <v>150</v>
      </c>
      <c r="D43" s="493"/>
      <c r="E43" s="473"/>
      <c r="F43" s="473"/>
      <c r="G43" s="473"/>
      <c r="H43" s="473"/>
      <c r="I43" s="619"/>
      <c r="J43" s="619"/>
      <c r="K43" s="473"/>
      <c r="L43" s="473"/>
      <c r="M43" s="473"/>
      <c r="N43" s="473"/>
      <c r="O43" s="473"/>
      <c r="P43" s="619"/>
      <c r="Q43" s="619"/>
      <c r="R43" s="473"/>
      <c r="S43" s="473"/>
      <c r="T43" s="473"/>
      <c r="U43" s="473"/>
      <c r="V43" s="473"/>
      <c r="W43" s="619"/>
      <c r="X43" s="619"/>
      <c r="Y43" s="473"/>
      <c r="Z43" s="473"/>
      <c r="AA43" s="473"/>
      <c r="AB43" s="473"/>
      <c r="AC43" s="473"/>
      <c r="AD43" s="619"/>
      <c r="AE43" s="619"/>
      <c r="AF43" s="473"/>
      <c r="AG43" s="473"/>
      <c r="AH43" s="473"/>
      <c r="AI43" s="473"/>
      <c r="AJ43" s="473"/>
      <c r="AK43" s="619"/>
      <c r="AL43" s="619"/>
      <c r="AM43" s="473"/>
      <c r="AN43" s="473"/>
      <c r="AO43" s="473"/>
      <c r="AP43" s="473"/>
      <c r="AQ43" s="473"/>
      <c r="AR43" s="619"/>
      <c r="AS43" s="619"/>
      <c r="AT43" s="473"/>
      <c r="AU43" s="473"/>
      <c r="AV43" s="473"/>
      <c r="AW43" s="473"/>
      <c r="AX43" s="473"/>
      <c r="AY43" s="619"/>
      <c r="AZ43" s="619"/>
      <c r="BA43" s="473"/>
      <c r="BB43" s="473"/>
      <c r="BC43" s="473"/>
      <c r="BD43" s="473"/>
      <c r="BE43" s="473"/>
      <c r="BF43" s="619"/>
      <c r="BG43" s="619"/>
      <c r="BH43" s="473"/>
      <c r="BI43" s="473"/>
      <c r="BJ43" s="473"/>
      <c r="BK43" s="473"/>
      <c r="BL43" s="473"/>
      <c r="BM43" s="619"/>
      <c r="BN43" s="623"/>
      <c r="BO43" s="830">
        <f t="shared" ref="BO43:BO47" si="4">SUM(D43:BN43)</f>
        <v>0</v>
      </c>
      <c r="BP43"/>
      <c r="BQ43"/>
    </row>
    <row r="44" spans="1:69">
      <c r="A44" s="296" t="s">
        <v>249</v>
      </c>
      <c r="B44" s="153" t="s">
        <v>95</v>
      </c>
      <c r="D44" s="493">
        <f>'bTV NC March'!AC34</f>
        <v>0.76</v>
      </c>
      <c r="E44" s="473">
        <f>'bTV NC March'!AD34</f>
        <v>1.42</v>
      </c>
      <c r="F44" s="473">
        <f>'bTV NC March'!AE34</f>
        <v>0.65</v>
      </c>
      <c r="G44" s="473">
        <f>'bTV NC March'!AF34</f>
        <v>0.67</v>
      </c>
      <c r="H44" s="473">
        <f>'bTV NC March'!AG34</f>
        <v>0.75</v>
      </c>
      <c r="I44" s="619">
        <f>'bTV NC March'!AH34</f>
        <v>1.32</v>
      </c>
      <c r="J44" s="619">
        <f>'bTV NC March'!AI34</f>
        <v>0.86</v>
      </c>
      <c r="K44" s="473">
        <f>'bTV NC March'!AJ34</f>
        <v>0.65</v>
      </c>
      <c r="L44" s="473">
        <f>'bTV NC March'!AK34</f>
        <v>0.86</v>
      </c>
      <c r="M44" s="473">
        <f>'bTV NC March'!AL34</f>
        <v>0.67</v>
      </c>
      <c r="N44" s="473">
        <f>'bTV NC March'!AM34</f>
        <v>1.32</v>
      </c>
      <c r="O44" s="473">
        <f>'bTV NC March'!AN34</f>
        <v>0.65</v>
      </c>
      <c r="P44" s="619">
        <f>'bTV NC March'!AO34</f>
        <v>1.42</v>
      </c>
      <c r="Q44" s="619">
        <f>'bTV NC March'!AP34</f>
        <v>1.32</v>
      </c>
      <c r="R44" s="473">
        <f>'bTV NC March'!AQ34</f>
        <v>0.65</v>
      </c>
      <c r="S44" s="473">
        <f>'bTV NC March'!AR34</f>
        <v>1.42</v>
      </c>
      <c r="T44" s="473">
        <f>'bTV NC March'!AS34</f>
        <v>0.76</v>
      </c>
      <c r="U44" s="473">
        <f>'bTV NC March'!AT34</f>
        <v>0.65</v>
      </c>
      <c r="V44" s="473">
        <f>'bTV NC March'!AU34</f>
        <v>1.32</v>
      </c>
      <c r="W44" s="619">
        <f>'bTV NC March'!AV34</f>
        <v>0.86</v>
      </c>
      <c r="X44" s="619">
        <f>'bTV NC March'!AW34</f>
        <v>1.32</v>
      </c>
      <c r="Y44" s="473">
        <f>'bTV NC March'!AX34</f>
        <v>0.76</v>
      </c>
      <c r="Z44" s="473">
        <f>'bTV NC March'!AY34</f>
        <v>0.67</v>
      </c>
      <c r="AA44" s="473">
        <f>'bTV NC April'!AZ34</f>
        <v>0.86</v>
      </c>
      <c r="AB44" s="473">
        <f>'bTV NC April'!BA34</f>
        <v>2.0699999999999998</v>
      </c>
      <c r="AC44" s="473">
        <f>'bTV NC April'!BB34</f>
        <v>1.4300000000000002</v>
      </c>
      <c r="AD44" s="619">
        <f>'bTV NC April'!BC34</f>
        <v>2.1799999999999997</v>
      </c>
      <c r="AE44" s="619">
        <f>'bTV NC April'!BD34</f>
        <v>2.1799999999999997</v>
      </c>
      <c r="AF44" s="473">
        <f>'bTV NC April'!BE34</f>
        <v>0</v>
      </c>
      <c r="AG44" s="473">
        <f>'bTV NC April'!BF34</f>
        <v>0</v>
      </c>
      <c r="AH44" s="473">
        <f>'bTV NC April'!BG34</f>
        <v>0</v>
      </c>
      <c r="AI44" s="473">
        <f>'bTV NC April'!BH34</f>
        <v>0</v>
      </c>
      <c r="AJ44" s="473">
        <f>'bTV NC April'!BI34</f>
        <v>0</v>
      </c>
      <c r="AK44" s="619">
        <f>'bTV NC April'!BJ34</f>
        <v>0</v>
      </c>
      <c r="AL44" s="619">
        <f>'bTV NC April'!BK34</f>
        <v>0</v>
      </c>
      <c r="AM44" s="473">
        <f>'bTV NC April'!BL34</f>
        <v>0</v>
      </c>
      <c r="AN44" s="473">
        <f>'bTV NC April'!BM34</f>
        <v>0</v>
      </c>
      <c r="AO44" s="473">
        <f>'bTV NC April'!BN34</f>
        <v>0</v>
      </c>
      <c r="AP44" s="473">
        <f>'bTV NC April'!BO34</f>
        <v>0</v>
      </c>
      <c r="AQ44" s="473">
        <f>'bTV NC April'!BP34</f>
        <v>0</v>
      </c>
      <c r="AR44" s="619">
        <f>'bTV NC April'!BQ34</f>
        <v>0</v>
      </c>
      <c r="AS44" s="619">
        <f>'bTV NC April'!BR34</f>
        <v>0</v>
      </c>
      <c r="AT44" s="473">
        <f>'bTV NC April'!BS34</f>
        <v>0</v>
      </c>
      <c r="AU44" s="473">
        <f>'bTV NC April'!BT34</f>
        <v>0</v>
      </c>
      <c r="AV44" s="473">
        <f>'bTV NC April'!BU34</f>
        <v>0</v>
      </c>
      <c r="AW44" s="473">
        <f>'bTV NC April'!BV34</f>
        <v>0</v>
      </c>
      <c r="AX44" s="473">
        <f>'bTV NC April'!BW34</f>
        <v>0</v>
      </c>
      <c r="AY44" s="619">
        <f>'bTV NC April'!BX34</f>
        <v>0</v>
      </c>
      <c r="AZ44" s="619">
        <f>'bTV NC April'!BY34</f>
        <v>0</v>
      </c>
      <c r="BA44" s="473">
        <f>'bTV NC April'!BZ34</f>
        <v>0</v>
      </c>
      <c r="BB44" s="473">
        <f>'bTV NC April'!CA34</f>
        <v>0</v>
      </c>
      <c r="BC44" s="473">
        <f>'bTV NC April'!CB34</f>
        <v>0</v>
      </c>
      <c r="BD44" s="473">
        <f>'bTV NC April'!CC34</f>
        <v>0</v>
      </c>
      <c r="BE44" s="473">
        <f>'bTV NC April'!CD34</f>
        <v>0</v>
      </c>
      <c r="BF44" s="619">
        <f>'bTV NC April'!CE34</f>
        <v>0</v>
      </c>
      <c r="BG44" s="619">
        <f>'bTV NC April'!CF34</f>
        <v>0</v>
      </c>
      <c r="BH44" s="473">
        <f>'bTV NC April'!CG34</f>
        <v>0</v>
      </c>
      <c r="BI44" s="473">
        <f>'bTV NC April'!CH34</f>
        <v>0</v>
      </c>
      <c r="BJ44" s="473">
        <f>'bTV NC April'!CI34</f>
        <v>0</v>
      </c>
      <c r="BK44" s="473">
        <f>'bTV NC April'!CJ34</f>
        <v>0</v>
      </c>
      <c r="BL44" s="473">
        <f>'bTV NC April'!CK34</f>
        <v>0</v>
      </c>
      <c r="BM44" s="619">
        <f>'bTV NC April'!CL34</f>
        <v>0</v>
      </c>
      <c r="BN44" s="623">
        <f>'bTV NC April'!CM34</f>
        <v>0</v>
      </c>
      <c r="BO44" s="830">
        <f t="shared" si="4"/>
        <v>30.450000000000003</v>
      </c>
      <c r="BP44"/>
      <c r="BQ44"/>
    </row>
    <row r="45" spans="1:69">
      <c r="A45" s="972" t="str">
        <f>A17</f>
        <v>NBG Sponsorship</v>
      </c>
      <c r="B45" s="973" t="s">
        <v>150</v>
      </c>
      <c r="D45" s="493"/>
      <c r="E45" s="473"/>
      <c r="F45" s="473"/>
      <c r="G45" s="473"/>
      <c r="H45" s="1963" t="s">
        <v>199</v>
      </c>
      <c r="I45" s="1964"/>
      <c r="J45" s="1964"/>
      <c r="K45" s="1964"/>
      <c r="L45" s="1964"/>
      <c r="M45" s="1964"/>
      <c r="N45" s="1964"/>
      <c r="O45" s="1964"/>
      <c r="P45" s="1964"/>
      <c r="Q45" s="1964"/>
      <c r="R45" s="1964"/>
      <c r="S45" s="1964"/>
      <c r="T45" s="1964"/>
      <c r="U45" s="1964"/>
      <c r="V45" s="1964"/>
      <c r="W45" s="1964"/>
      <c r="X45" s="1964"/>
      <c r="Y45" s="1964"/>
      <c r="Z45" s="1964"/>
      <c r="AA45" s="1964"/>
      <c r="AB45" s="1964"/>
      <c r="AC45" s="1964"/>
      <c r="AD45" s="1964"/>
      <c r="AE45" s="1964"/>
      <c r="AF45" s="1964"/>
      <c r="AG45" s="1964"/>
      <c r="AH45" s="1964"/>
      <c r="AI45" s="1964"/>
      <c r="AJ45" s="1964"/>
      <c r="AK45" s="1964"/>
      <c r="AL45" s="1964"/>
      <c r="AM45" s="1964"/>
      <c r="AN45" s="1964"/>
      <c r="AO45" s="1964"/>
      <c r="AP45" s="1964"/>
      <c r="AQ45" s="1965"/>
      <c r="AR45" s="620">
        <f>NBG_nonst!BQ228</f>
        <v>0</v>
      </c>
      <c r="AS45" s="620">
        <f>NBG_nonst!BR228</f>
        <v>0</v>
      </c>
      <c r="AT45" s="154">
        <f>NBG_nonst!BS228</f>
        <v>0</v>
      </c>
      <c r="AU45" s="154">
        <f>NBG_nonst!BT228</f>
        <v>0</v>
      </c>
      <c r="AV45" s="154">
        <f>NBG_nonst!BU228</f>
        <v>0</v>
      </c>
      <c r="AW45" s="154">
        <f>NBG_nonst!BV228</f>
        <v>0</v>
      </c>
      <c r="AX45" s="154">
        <f>NBG_nonst!BW228</f>
        <v>0</v>
      </c>
      <c r="AY45" s="620">
        <f>NBG_nonst!BX228</f>
        <v>0</v>
      </c>
      <c r="AZ45" s="620">
        <f>NBG_nonst!BY228</f>
        <v>0</v>
      </c>
      <c r="BA45" s="154">
        <f>NBG_nonst!BZ228</f>
        <v>0</v>
      </c>
      <c r="BB45" s="154">
        <f>NBG_nonst!CA228</f>
        <v>0</v>
      </c>
      <c r="BC45" s="154">
        <f>NBG_nonst!CB228</f>
        <v>0</v>
      </c>
      <c r="BD45" s="154">
        <f>NBG_nonst!CC228</f>
        <v>0</v>
      </c>
      <c r="BE45" s="154">
        <f>NBG_nonst!CD228</f>
        <v>0</v>
      </c>
      <c r="BF45" s="620">
        <f>NBG_nonst!CE228</f>
        <v>0</v>
      </c>
      <c r="BG45" s="620">
        <f>NBG_nonst!CF228</f>
        <v>0</v>
      </c>
      <c r="BH45" s="154">
        <f>NBG_nonst!CG228</f>
        <v>0</v>
      </c>
      <c r="BI45" s="154">
        <f>NBG_nonst!CH228</f>
        <v>0</v>
      </c>
      <c r="BJ45" s="154">
        <f>NBG_nonst!CI228</f>
        <v>0</v>
      </c>
      <c r="BK45" s="154">
        <f>NBG_nonst!CJ228</f>
        <v>0</v>
      </c>
      <c r="BL45" s="154">
        <f>NBG_nonst!CK228</f>
        <v>0</v>
      </c>
      <c r="BM45" s="620">
        <f>NBG_nonst!CL228</f>
        <v>0</v>
      </c>
      <c r="BN45" s="622">
        <f>NBG_nonst!CM228</f>
        <v>0</v>
      </c>
      <c r="BO45" s="830">
        <f t="shared" si="4"/>
        <v>0</v>
      </c>
      <c r="BP45"/>
      <c r="BQ45"/>
    </row>
    <row r="46" spans="1:69">
      <c r="A46" s="296" t="s">
        <v>148</v>
      </c>
      <c r="B46" s="153" t="s">
        <v>95</v>
      </c>
      <c r="D46" s="493">
        <f ca="1">NBG_March!AE279</f>
        <v>14.7</v>
      </c>
      <c r="E46" s="473">
        <f ca="1">NBG_March!AF279</f>
        <v>18.100000000000001</v>
      </c>
      <c r="F46" s="473">
        <f ca="1">NBG_March!AG279</f>
        <v>5.5</v>
      </c>
      <c r="G46" s="473">
        <f ca="1">NBG_March!AH279</f>
        <v>13.099999999999998</v>
      </c>
      <c r="H46" s="473">
        <f ca="1">NBG_March!AI279</f>
        <v>5.7</v>
      </c>
      <c r="I46" s="619">
        <f ca="1">NBG_March!AJ279</f>
        <v>10.650000000000002</v>
      </c>
      <c r="J46" s="619">
        <f ca="1">NBG_March!AK279</f>
        <v>14.899999999999999</v>
      </c>
      <c r="K46" s="473">
        <f ca="1">NBG_March!AL279</f>
        <v>5.6000000000000005</v>
      </c>
      <c r="L46" s="473">
        <f ca="1">NBG_March!AM279</f>
        <v>16.7</v>
      </c>
      <c r="M46" s="473">
        <f ca="1">NBG_March!AN279</f>
        <v>12.4</v>
      </c>
      <c r="N46" s="473">
        <f ca="1">NBG_March!AO279</f>
        <v>6.8</v>
      </c>
      <c r="O46" s="473">
        <f ca="1">NBG_March!AP279</f>
        <v>14.399999999999999</v>
      </c>
      <c r="P46" s="619">
        <f ca="1">NBG_March!AQ279</f>
        <v>13.7</v>
      </c>
      <c r="Q46" s="619">
        <f ca="1">NBG_March!AR279</f>
        <v>10.1</v>
      </c>
      <c r="R46" s="473">
        <f ca="1">NBG_March!AS279</f>
        <v>6.9</v>
      </c>
      <c r="S46" s="473">
        <f ca="1">NBG_March!AT279</f>
        <v>15.799999999999999</v>
      </c>
      <c r="T46" s="473">
        <f ca="1">NBG_March!AU279</f>
        <v>14.099999999999998</v>
      </c>
      <c r="U46" s="473">
        <f ca="1">NBG_March!AV279</f>
        <v>7.5000000000000009</v>
      </c>
      <c r="V46" s="473">
        <f ca="1">NBG_March!AW279</f>
        <v>15.9</v>
      </c>
      <c r="W46" s="619">
        <f ca="1">NBG_March!AX279</f>
        <v>10.1</v>
      </c>
      <c r="X46" s="619">
        <f ca="1">NBG_March!AY279</f>
        <v>11.35</v>
      </c>
      <c r="Y46" s="473">
        <f ca="1">NBG_March!AZ279</f>
        <v>5.7</v>
      </c>
      <c r="Z46" s="473">
        <f ca="1">NBG_March!BA279</f>
        <v>4.2</v>
      </c>
      <c r="AA46" s="473">
        <f ca="1">NBG_April!BB253</f>
        <v>7.1000000000000005</v>
      </c>
      <c r="AB46" s="473">
        <f ca="1">NBG_April!BC253</f>
        <v>18.7</v>
      </c>
      <c r="AC46" s="473">
        <f ca="1">NBG_April!BD253</f>
        <v>17.2</v>
      </c>
      <c r="AD46" s="619">
        <f ca="1">NBG_April!BE253</f>
        <v>6.9999999999999982</v>
      </c>
      <c r="AE46" s="619">
        <f ca="1">NBG_April!BF253</f>
        <v>8.0499999999999989</v>
      </c>
      <c r="AF46" s="473">
        <f>NBG_April!BG253</f>
        <v>0</v>
      </c>
      <c r="AG46" s="473">
        <f>NBG_April!BH253</f>
        <v>0</v>
      </c>
      <c r="AH46" s="473">
        <f>NBG_April!BI253</f>
        <v>0</v>
      </c>
      <c r="AI46" s="473">
        <f>NBG_April!BJ253</f>
        <v>0</v>
      </c>
      <c r="AJ46" s="473">
        <f>NBG_April!BK253</f>
        <v>0</v>
      </c>
      <c r="AK46" s="619">
        <f>NBG_April!BL253</f>
        <v>0</v>
      </c>
      <c r="AL46" s="619">
        <f>NBG_April!BM253</f>
        <v>0</v>
      </c>
      <c r="AM46" s="473">
        <f>NBG_April!BN253</f>
        <v>0</v>
      </c>
      <c r="AN46" s="473">
        <f>NBG_April!BO253</f>
        <v>0</v>
      </c>
      <c r="AO46" s="473">
        <f>NBG_April!BP253</f>
        <v>0</v>
      </c>
      <c r="AP46" s="473">
        <f>NBG_April!BQ253</f>
        <v>0</v>
      </c>
      <c r="AQ46" s="473">
        <f>NBG_April!BR253</f>
        <v>0</v>
      </c>
      <c r="AR46" s="619">
        <f>NBG_April!BS253</f>
        <v>0</v>
      </c>
      <c r="AS46" s="619">
        <f>NBG_April!BT253</f>
        <v>0</v>
      </c>
      <c r="AT46" s="473">
        <f>NBG_April!BU253</f>
        <v>0</v>
      </c>
      <c r="AU46" s="473">
        <f>NBG_April!BV253</f>
        <v>0</v>
      </c>
      <c r="AV46" s="473">
        <f>NBG_April!BW253</f>
        <v>0</v>
      </c>
      <c r="AW46" s="473">
        <f>NBG_April!BX253</f>
        <v>0</v>
      </c>
      <c r="AX46" s="473">
        <f>NBG_April!BY253</f>
        <v>0</v>
      </c>
      <c r="AY46" s="619">
        <f>NBG_April!BZ253</f>
        <v>0</v>
      </c>
      <c r="AZ46" s="619">
        <f>NBG_April!CA253</f>
        <v>0</v>
      </c>
      <c r="BA46" s="473">
        <f>NBG_April!CB253</f>
        <v>0</v>
      </c>
      <c r="BB46" s="473">
        <f>NBG_April!CC253</f>
        <v>0</v>
      </c>
      <c r="BC46" s="473">
        <f>NBG_April!CD253</f>
        <v>0</v>
      </c>
      <c r="BD46" s="473">
        <f>NBG_April!CE253</f>
        <v>0</v>
      </c>
      <c r="BE46" s="473">
        <f>NBG_April!CF253</f>
        <v>0</v>
      </c>
      <c r="BF46" s="619">
        <f>NBG_April!CG253</f>
        <v>0</v>
      </c>
      <c r="BG46" s="619">
        <f>NBG_April!CH253</f>
        <v>0</v>
      </c>
      <c r="BH46" s="473">
        <f>NBG_April!CI253</f>
        <v>0</v>
      </c>
      <c r="BI46" s="473">
        <f>NBG_April!CJ253</f>
        <v>0</v>
      </c>
      <c r="BJ46" s="473">
        <f>NBG_April!CK253</f>
        <v>0</v>
      </c>
      <c r="BK46" s="473">
        <f>NBG_April!CL253</f>
        <v>0</v>
      </c>
      <c r="BL46" s="473">
        <f>NBG_April!CM253</f>
        <v>0</v>
      </c>
      <c r="BM46" s="619">
        <f>NBG_April!CN253</f>
        <v>0</v>
      </c>
      <c r="BN46" s="623">
        <f>NBG_April!CO253</f>
        <v>0</v>
      </c>
      <c r="BO46" s="830">
        <f t="shared" ca="1" si="4"/>
        <v>311.95</v>
      </c>
      <c r="BP46"/>
      <c r="BQ46"/>
    </row>
    <row r="47" spans="1:69">
      <c r="A47" s="152" t="s">
        <v>221</v>
      </c>
      <c r="B47" s="153" t="s">
        <v>95</v>
      </c>
      <c r="D47" s="641">
        <f>'TSH March'!AA136</f>
        <v>2.2000000000000002</v>
      </c>
      <c r="E47" s="642">
        <f>'TSH March'!AB136</f>
        <v>2.2000000000000002</v>
      </c>
      <c r="F47" s="642">
        <f>'TSH March'!AC136</f>
        <v>2.2000000000000002</v>
      </c>
      <c r="G47" s="642">
        <f>'TSH March'!AD136</f>
        <v>2.2000000000000002</v>
      </c>
      <c r="H47" s="642">
        <f>'TSH March'!AE136</f>
        <v>2.2000000000000002</v>
      </c>
      <c r="I47" s="643">
        <f>'TSH March'!AF136</f>
        <v>1.8900000000000008</v>
      </c>
      <c r="J47" s="643">
        <f>'TSH March'!AG136</f>
        <v>1.8900000000000008</v>
      </c>
      <c r="K47" s="642">
        <f>'TSH March'!AH136</f>
        <v>2.2000000000000002</v>
      </c>
      <c r="L47" s="642">
        <f>'TSH March'!AI136</f>
        <v>2.2000000000000002</v>
      </c>
      <c r="M47" s="642">
        <f>'TSH March'!AJ136</f>
        <v>2.2000000000000002</v>
      </c>
      <c r="N47" s="642">
        <f>'TSH March'!AK136</f>
        <v>2.2000000000000002</v>
      </c>
      <c r="O47" s="642">
        <f>'TSH March'!AL136</f>
        <v>2.2000000000000002</v>
      </c>
      <c r="P47" s="643">
        <f>'TSH March'!AM136</f>
        <v>1.8900000000000008</v>
      </c>
      <c r="Q47" s="643">
        <f>'TSH March'!AN136</f>
        <v>1.8900000000000008</v>
      </c>
      <c r="R47" s="642">
        <f>'TSH March'!AO136</f>
        <v>2.2000000000000002</v>
      </c>
      <c r="S47" s="642">
        <f>'TSH March'!AP136</f>
        <v>2.2000000000000002</v>
      </c>
      <c r="T47" s="642">
        <f>'TSH March'!AQ136</f>
        <v>2.2000000000000002</v>
      </c>
      <c r="U47" s="642">
        <f>'TSH March'!AR136</f>
        <v>2.2000000000000002</v>
      </c>
      <c r="V47" s="642">
        <f>'TSH March'!AS136</f>
        <v>2.2000000000000002</v>
      </c>
      <c r="W47" s="643">
        <f>'TSH March'!AT136</f>
        <v>1.8900000000000008</v>
      </c>
      <c r="X47" s="643">
        <f>'TSH March'!AU136</f>
        <v>1.8900000000000008</v>
      </c>
      <c r="Y47" s="642">
        <f>'TSH March'!AV136</f>
        <v>1.9100000000000008</v>
      </c>
      <c r="Z47" s="642">
        <f>'TSH March'!AW136</f>
        <v>1.8800000000000008</v>
      </c>
      <c r="AA47" s="642">
        <f>'TSH April'!AX137</f>
        <v>2.6199999999999997</v>
      </c>
      <c r="AB47" s="642">
        <f>'TSH April'!AY137</f>
        <v>2.6199999999999997</v>
      </c>
      <c r="AC47" s="642">
        <f>'TSH April'!AZ137</f>
        <v>2.6199999999999997</v>
      </c>
      <c r="AD47" s="643">
        <f>'TSH April'!BA137</f>
        <v>0.92</v>
      </c>
      <c r="AE47" s="643">
        <f>'TSH April'!BB137</f>
        <v>0.92</v>
      </c>
      <c r="AF47" s="642">
        <f>'TSH April'!BC137</f>
        <v>0</v>
      </c>
      <c r="AG47" s="642">
        <f>'TSH April'!BD137</f>
        <v>0</v>
      </c>
      <c r="AH47" s="642">
        <f>'TSH April'!BE137</f>
        <v>0</v>
      </c>
      <c r="AI47" s="642">
        <f>'TSH April'!BF137</f>
        <v>0</v>
      </c>
      <c r="AJ47" s="642">
        <f>'TSH April'!BG137</f>
        <v>0</v>
      </c>
      <c r="AK47" s="643">
        <f>'TSH April'!BH137</f>
        <v>0</v>
      </c>
      <c r="AL47" s="643">
        <f>'TSH April'!BI137</f>
        <v>0</v>
      </c>
      <c r="AM47" s="642">
        <f>'TSH April'!BJ137</f>
        <v>0</v>
      </c>
      <c r="AN47" s="642">
        <f>'TSH April'!BK137</f>
        <v>0</v>
      </c>
      <c r="AO47" s="642">
        <f>'TSH April'!BL137</f>
        <v>0</v>
      </c>
      <c r="AP47" s="642">
        <f>'TSH April'!BM137</f>
        <v>0</v>
      </c>
      <c r="AQ47" s="642">
        <f>'TSH April'!BN137</f>
        <v>0</v>
      </c>
      <c r="AR47" s="643">
        <f>'TSH April'!BO137</f>
        <v>0</v>
      </c>
      <c r="AS47" s="643">
        <f>'TSH April'!BP137</f>
        <v>0</v>
      </c>
      <c r="AT47" s="642">
        <f>'TSH April'!BQ137</f>
        <v>0</v>
      </c>
      <c r="AU47" s="642">
        <f>'TSH April'!BR137</f>
        <v>0</v>
      </c>
      <c r="AV47" s="642">
        <f>'TSH April'!BS137</f>
        <v>0</v>
      </c>
      <c r="AW47" s="642">
        <f>'TSH April'!BT137</f>
        <v>0</v>
      </c>
      <c r="AX47" s="642">
        <f>'TSH April'!BU137</f>
        <v>0</v>
      </c>
      <c r="AY47" s="643">
        <f>'TSH April'!BV137</f>
        <v>0</v>
      </c>
      <c r="AZ47" s="643">
        <f>'TSH April'!BW137</f>
        <v>0</v>
      </c>
      <c r="BA47" s="642">
        <f>'TSH April'!BX137</f>
        <v>0</v>
      </c>
      <c r="BB47" s="642">
        <f>'TSH April'!BY137</f>
        <v>0</v>
      </c>
      <c r="BC47" s="642">
        <f>'TSH April'!BZ137</f>
        <v>0</v>
      </c>
      <c r="BD47" s="642">
        <f>'TSH April'!CA137</f>
        <v>0</v>
      </c>
      <c r="BE47" s="642">
        <f>'TSH April'!CB137</f>
        <v>0</v>
      </c>
      <c r="BF47" s="643">
        <f>'TSH April'!CC137</f>
        <v>0</v>
      </c>
      <c r="BG47" s="643">
        <f>'TSH April'!CD137</f>
        <v>0</v>
      </c>
      <c r="BH47" s="642">
        <f>'TSH April'!CE137</f>
        <v>0</v>
      </c>
      <c r="BI47" s="642">
        <f>'TSH April'!CF137</f>
        <v>0</v>
      </c>
      <c r="BJ47" s="642">
        <f>'TSH April'!CG137</f>
        <v>0</v>
      </c>
      <c r="BK47" s="642">
        <f>'TSH April'!CH137</f>
        <v>0</v>
      </c>
      <c r="BL47" s="642">
        <f>'TSH April'!CI137</f>
        <v>0</v>
      </c>
      <c r="BM47" s="643">
        <f>'TSH April'!CJ137</f>
        <v>0</v>
      </c>
      <c r="BN47" s="644">
        <f>'TSH April'!CK137</f>
        <v>0</v>
      </c>
      <c r="BO47" s="830">
        <f t="shared" si="4"/>
        <v>57.830000000000013</v>
      </c>
      <c r="BP47"/>
      <c r="BQ47"/>
    </row>
    <row r="48" spans="1:69" ht="13.5" thickBot="1">
      <c r="A48" s="156"/>
      <c r="B48" s="155" t="s">
        <v>96</v>
      </c>
      <c r="D48" s="835">
        <f ca="1">SUM(D42:D47)</f>
        <v>23.66</v>
      </c>
      <c r="E48" s="836">
        <f t="shared" ref="E48:BN48" ca="1" si="5">SUM(E42:E47)</f>
        <v>33.92</v>
      </c>
      <c r="F48" s="836">
        <f t="shared" ca="1" si="5"/>
        <v>12.75</v>
      </c>
      <c r="G48" s="836">
        <f t="shared" ca="1" si="5"/>
        <v>30.27</v>
      </c>
      <c r="H48" s="836">
        <f t="shared" ca="1" si="5"/>
        <v>22.95</v>
      </c>
      <c r="I48" s="836">
        <f t="shared" ca="1" si="5"/>
        <v>18.260000000000005</v>
      </c>
      <c r="J48" s="836">
        <f t="shared" ca="1" si="5"/>
        <v>23.25</v>
      </c>
      <c r="K48" s="836">
        <f t="shared" ca="1" si="5"/>
        <v>21.55</v>
      </c>
      <c r="L48" s="836">
        <f t="shared" ca="1" si="5"/>
        <v>24.16</v>
      </c>
      <c r="M48" s="836">
        <f t="shared" ca="1" si="5"/>
        <v>29.77</v>
      </c>
      <c r="N48" s="836">
        <f t="shared" ca="1" si="5"/>
        <v>24.62</v>
      </c>
      <c r="O48" s="836">
        <f t="shared" ca="1" si="5"/>
        <v>23.249999999999996</v>
      </c>
      <c r="P48" s="836">
        <f t="shared" ca="1" si="5"/>
        <v>22.009999999999998</v>
      </c>
      <c r="Q48" s="836">
        <f t="shared" ca="1" si="5"/>
        <v>21.810000000000002</v>
      </c>
      <c r="R48" s="836">
        <f t="shared" ca="1" si="5"/>
        <v>22.849999999999998</v>
      </c>
      <c r="S48" s="836">
        <f t="shared" ca="1" si="5"/>
        <v>33.72</v>
      </c>
      <c r="T48" s="836">
        <f t="shared" ca="1" si="5"/>
        <v>21.459999999999997</v>
      </c>
      <c r="U48" s="836">
        <f t="shared" ca="1" si="5"/>
        <v>15.350000000000001</v>
      </c>
      <c r="V48" s="836">
        <f t="shared" ca="1" si="5"/>
        <v>33.720000000000006</v>
      </c>
      <c r="W48" s="836">
        <f t="shared" ca="1" si="5"/>
        <v>17.850000000000001</v>
      </c>
      <c r="X48" s="836">
        <f t="shared" ca="1" si="5"/>
        <v>20.16</v>
      </c>
      <c r="Y48" s="836">
        <f t="shared" ca="1" si="5"/>
        <v>14.370000000000001</v>
      </c>
      <c r="Z48" s="836">
        <f t="shared" ca="1" si="5"/>
        <v>11.750000000000002</v>
      </c>
      <c r="AA48" s="836">
        <f t="shared" ca="1" si="5"/>
        <v>24.880000000000003</v>
      </c>
      <c r="AB48" s="836">
        <f t="shared" ca="1" si="5"/>
        <v>37.69</v>
      </c>
      <c r="AC48" s="836">
        <f t="shared" ca="1" si="5"/>
        <v>26.25</v>
      </c>
      <c r="AD48" s="836">
        <f t="shared" ca="1" si="5"/>
        <v>15.099999999999998</v>
      </c>
      <c r="AE48" s="836">
        <f t="shared" ca="1" si="5"/>
        <v>11.149999999999999</v>
      </c>
      <c r="AF48" s="836">
        <f t="shared" si="5"/>
        <v>0</v>
      </c>
      <c r="AG48" s="836">
        <f t="shared" si="5"/>
        <v>0</v>
      </c>
      <c r="AH48" s="836">
        <f t="shared" si="5"/>
        <v>0</v>
      </c>
      <c r="AI48" s="836">
        <f t="shared" si="5"/>
        <v>0</v>
      </c>
      <c r="AJ48" s="836">
        <f t="shared" si="5"/>
        <v>0</v>
      </c>
      <c r="AK48" s="836">
        <f t="shared" si="5"/>
        <v>0</v>
      </c>
      <c r="AL48" s="836">
        <f t="shared" si="5"/>
        <v>0</v>
      </c>
      <c r="AM48" s="836">
        <f t="shared" si="5"/>
        <v>0</v>
      </c>
      <c r="AN48" s="836">
        <f t="shared" si="5"/>
        <v>0</v>
      </c>
      <c r="AO48" s="836">
        <f t="shared" si="5"/>
        <v>0</v>
      </c>
      <c r="AP48" s="836">
        <f t="shared" si="5"/>
        <v>0</v>
      </c>
      <c r="AQ48" s="836">
        <f t="shared" si="5"/>
        <v>0</v>
      </c>
      <c r="AR48" s="836">
        <f t="shared" si="5"/>
        <v>0</v>
      </c>
      <c r="AS48" s="836">
        <f t="shared" si="5"/>
        <v>0</v>
      </c>
      <c r="AT48" s="836">
        <f t="shared" si="5"/>
        <v>0</v>
      </c>
      <c r="AU48" s="836">
        <f t="shared" si="5"/>
        <v>0</v>
      </c>
      <c r="AV48" s="836">
        <f t="shared" si="5"/>
        <v>0</v>
      </c>
      <c r="AW48" s="836">
        <f t="shared" si="5"/>
        <v>0</v>
      </c>
      <c r="AX48" s="836">
        <f t="shared" si="5"/>
        <v>0</v>
      </c>
      <c r="AY48" s="836">
        <f t="shared" si="5"/>
        <v>0</v>
      </c>
      <c r="AZ48" s="836">
        <f t="shared" si="5"/>
        <v>0</v>
      </c>
      <c r="BA48" s="836">
        <f t="shared" si="5"/>
        <v>0</v>
      </c>
      <c r="BB48" s="836">
        <f t="shared" si="5"/>
        <v>0</v>
      </c>
      <c r="BC48" s="836">
        <f t="shared" si="5"/>
        <v>0</v>
      </c>
      <c r="BD48" s="836">
        <f t="shared" si="5"/>
        <v>0</v>
      </c>
      <c r="BE48" s="836">
        <f t="shared" si="5"/>
        <v>0</v>
      </c>
      <c r="BF48" s="836">
        <f t="shared" si="5"/>
        <v>0</v>
      </c>
      <c r="BG48" s="836">
        <f t="shared" si="5"/>
        <v>0</v>
      </c>
      <c r="BH48" s="836">
        <f t="shared" si="5"/>
        <v>0</v>
      </c>
      <c r="BI48" s="836">
        <f t="shared" si="5"/>
        <v>0</v>
      </c>
      <c r="BJ48" s="836">
        <f t="shared" si="5"/>
        <v>0</v>
      </c>
      <c r="BK48" s="836">
        <f t="shared" si="5"/>
        <v>0</v>
      </c>
      <c r="BL48" s="836">
        <f t="shared" si="5"/>
        <v>0</v>
      </c>
      <c r="BM48" s="836">
        <f t="shared" si="5"/>
        <v>0</v>
      </c>
      <c r="BN48" s="837">
        <f t="shared" si="5"/>
        <v>0</v>
      </c>
      <c r="BO48" s="838">
        <f ca="1">SUM(D48:BN48)</f>
        <v>638.5300000000002</v>
      </c>
      <c r="BP48"/>
      <c r="BQ48"/>
    </row>
    <row r="49" spans="1:69" ht="13.5" thickBot="1">
      <c r="A49" s="156"/>
      <c r="B49" s="157" t="s">
        <v>217</v>
      </c>
      <c r="D49" s="2071">
        <f ca="1">SUM(D48:J48)</f>
        <v>165.06</v>
      </c>
      <c r="E49" s="2072"/>
      <c r="F49" s="2072"/>
      <c r="G49" s="2072"/>
      <c r="H49" s="2072"/>
      <c r="I49" s="2072"/>
      <c r="J49" s="2073"/>
      <c r="K49" s="1967">
        <f ca="1">SUM(K48:Q48)</f>
        <v>167.17000000000002</v>
      </c>
      <c r="L49" s="1968"/>
      <c r="M49" s="1968"/>
      <c r="N49" s="1968"/>
      <c r="O49" s="1968"/>
      <c r="P49" s="1968"/>
      <c r="Q49" s="1969"/>
      <c r="R49" s="1967">
        <f ca="1">SUM(R48:X48)</f>
        <v>165.10999999999999</v>
      </c>
      <c r="S49" s="1968"/>
      <c r="T49" s="1968"/>
      <c r="U49" s="1968"/>
      <c r="V49" s="1968"/>
      <c r="W49" s="1961"/>
      <c r="X49" s="1962"/>
      <c r="Y49" s="1966">
        <f ca="1">SUM(Y48:AE48)</f>
        <v>141.19</v>
      </c>
      <c r="Z49" s="1961"/>
      <c r="AA49" s="1961"/>
      <c r="AB49" s="1961"/>
      <c r="AC49" s="1961"/>
      <c r="AD49" s="1961"/>
      <c r="AE49" s="1962"/>
      <c r="AF49" s="1961">
        <f>SUM(AF48:AL48)</f>
        <v>0</v>
      </c>
      <c r="AG49" s="1961"/>
      <c r="AH49" s="1961"/>
      <c r="AI49" s="1961"/>
      <c r="AJ49" s="1961"/>
      <c r="AK49" s="1961"/>
      <c r="AL49" s="1962"/>
      <c r="AM49" s="1966">
        <f>SUM(AM48:AS48)</f>
        <v>0</v>
      </c>
      <c r="AN49" s="1961"/>
      <c r="AO49" s="1961"/>
      <c r="AP49" s="1961"/>
      <c r="AQ49" s="1961"/>
      <c r="AR49" s="1961"/>
      <c r="AS49" s="1962"/>
      <c r="AT49" s="1961">
        <f>SUM(AT48:AZ48)</f>
        <v>0</v>
      </c>
      <c r="AU49" s="1961"/>
      <c r="AV49" s="1961"/>
      <c r="AW49" s="1961"/>
      <c r="AX49" s="1961"/>
      <c r="AY49" s="1961"/>
      <c r="AZ49" s="1962"/>
      <c r="BA49" s="1961">
        <f>SUM(BA48:BG48)</f>
        <v>0</v>
      </c>
      <c r="BB49" s="1961"/>
      <c r="BC49" s="1961"/>
      <c r="BD49" s="1961"/>
      <c r="BE49" s="1961"/>
      <c r="BF49" s="1961"/>
      <c r="BG49" s="1962"/>
      <c r="BH49" s="1961">
        <f>SUM(BH48:BN48)</f>
        <v>0</v>
      </c>
      <c r="BI49" s="1968"/>
      <c r="BJ49" s="1968"/>
      <c r="BK49" s="1968"/>
      <c r="BL49" s="1968"/>
      <c r="BM49" s="1968"/>
      <c r="BN49" s="1969"/>
      <c r="BO49" s="831">
        <f ca="1">SUM(BO42:BO47)</f>
        <v>638.53000000000009</v>
      </c>
      <c r="BP49"/>
      <c r="BQ49"/>
    </row>
    <row r="50" spans="1:69" s="272" customFormat="1">
      <c r="A50" s="490"/>
      <c r="B50" s="491"/>
      <c r="D50" s="492"/>
      <c r="E50" s="492"/>
      <c r="F50" s="492"/>
      <c r="G50" s="492"/>
      <c r="H50" s="492"/>
      <c r="I50" s="492"/>
      <c r="J50" s="492"/>
      <c r="K50" s="492"/>
      <c r="L50" s="492"/>
      <c r="M50" s="492"/>
      <c r="N50" s="492"/>
      <c r="O50" s="492"/>
      <c r="P50" s="492"/>
      <c r="Q50" s="492"/>
      <c r="R50" s="492"/>
      <c r="S50" s="492"/>
      <c r="T50" s="492"/>
      <c r="U50" s="492"/>
      <c r="V50" s="492"/>
      <c r="W50" s="492"/>
      <c r="X50" s="492"/>
      <c r="Y50" s="492"/>
      <c r="Z50" s="492"/>
      <c r="AA50" s="492"/>
      <c r="AB50" s="492"/>
      <c r="AC50" s="492"/>
      <c r="AD50" s="492"/>
      <c r="AE50" s="492"/>
      <c r="AF50" s="492"/>
      <c r="AG50" s="492"/>
      <c r="AH50" s="492"/>
      <c r="AI50" s="492"/>
      <c r="AJ50" s="492"/>
      <c r="AK50" s="492"/>
      <c r="AL50" s="492"/>
      <c r="AM50" s="492"/>
      <c r="AN50" s="492"/>
      <c r="AO50" s="492"/>
      <c r="AP50" s="492"/>
      <c r="AQ50" s="492"/>
      <c r="AR50" s="492"/>
      <c r="AS50" s="492"/>
      <c r="AT50" s="492"/>
      <c r="AU50" s="492"/>
      <c r="AV50" s="492"/>
      <c r="AW50" s="492"/>
      <c r="AX50" s="492"/>
      <c r="AY50" s="492"/>
      <c r="AZ50" s="492"/>
      <c r="BA50" s="492"/>
      <c r="BB50" s="492"/>
      <c r="BC50" s="492"/>
      <c r="BD50" s="492"/>
      <c r="BE50" s="492"/>
      <c r="BF50" s="492"/>
      <c r="BG50" s="492"/>
      <c r="BH50" s="492"/>
      <c r="BI50" s="492"/>
      <c r="BJ50" s="492"/>
      <c r="BK50" s="492"/>
      <c r="BL50" s="492"/>
      <c r="BM50" s="492"/>
      <c r="BN50" s="492"/>
      <c r="BO50" s="479"/>
      <c r="BP50"/>
      <c r="BQ50"/>
    </row>
    <row r="51" spans="1:69">
      <c r="B51" s="159"/>
      <c r="AE51" s="160"/>
      <c r="BP51"/>
      <c r="BQ51"/>
    </row>
    <row r="52" spans="1:69">
      <c r="A52" s="160" t="s">
        <v>97</v>
      </c>
      <c r="B52" s="594"/>
      <c r="C52" s="2007"/>
      <c r="D52" s="2007"/>
      <c r="E52" s="2007"/>
      <c r="F52" s="2007"/>
      <c r="G52" s="2007"/>
      <c r="H52" s="2007"/>
      <c r="I52" s="2007"/>
      <c r="J52" s="2007"/>
      <c r="K52" s="2007"/>
      <c r="L52" s="2007"/>
      <c r="M52" s="2007"/>
      <c r="AE52"/>
      <c r="AF52"/>
      <c r="AG52"/>
    </row>
    <row r="53" spans="1:69" ht="13.5" thickBot="1">
      <c r="A53" s="592"/>
      <c r="B53" s="595"/>
      <c r="C53" s="2070"/>
      <c r="D53" s="2070"/>
      <c r="E53" s="2070"/>
      <c r="F53" s="2070"/>
      <c r="G53" s="2070"/>
      <c r="H53" s="2070"/>
      <c r="I53" s="2070"/>
      <c r="J53" s="2008"/>
      <c r="K53" s="2008"/>
      <c r="L53" s="2008"/>
      <c r="M53" s="2008"/>
      <c r="Q53" s="160"/>
      <c r="AE53"/>
      <c r="AF53"/>
      <c r="AG53"/>
    </row>
    <row r="54" spans="1:69" ht="13.5" thickBot="1">
      <c r="A54" s="2039" t="s">
        <v>60</v>
      </c>
      <c r="B54" s="2041" t="s">
        <v>57</v>
      </c>
      <c r="C54" s="2041" t="s">
        <v>101</v>
      </c>
      <c r="D54" s="2041"/>
      <c r="E54" s="2041"/>
      <c r="F54" s="2041"/>
      <c r="G54" s="2041"/>
      <c r="H54" s="2041"/>
      <c r="I54" s="2041"/>
      <c r="J54" s="2041" t="s">
        <v>98</v>
      </c>
      <c r="K54" s="2041"/>
      <c r="L54" s="2041"/>
      <c r="M54" s="2041"/>
      <c r="N54" s="2058" t="s">
        <v>131</v>
      </c>
      <c r="O54" s="2059"/>
      <c r="P54" s="2059"/>
      <c r="Q54" s="2060"/>
      <c r="R54" s="2043" t="s">
        <v>243</v>
      </c>
      <c r="S54" s="2044"/>
      <c r="T54" s="2044"/>
      <c r="U54" s="2045"/>
      <c r="AC54" s="160" t="s">
        <v>99</v>
      </c>
      <c r="AG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 s="480"/>
      <c r="BP54" s="480"/>
      <c r="BQ54"/>
    </row>
    <row r="55" spans="1:69" ht="13.5" thickBot="1">
      <c r="A55" s="2040"/>
      <c r="B55" s="2042"/>
      <c r="C55" s="2042"/>
      <c r="D55" s="2042"/>
      <c r="E55" s="2042"/>
      <c r="F55" s="2042"/>
      <c r="G55" s="2042"/>
      <c r="H55" s="2042"/>
      <c r="I55" s="2042"/>
      <c r="J55" s="2042"/>
      <c r="K55" s="2042"/>
      <c r="L55" s="2042"/>
      <c r="M55" s="2042"/>
      <c r="N55" s="2061"/>
      <c r="O55" s="2062"/>
      <c r="P55" s="2062"/>
      <c r="Q55" s="2063"/>
      <c r="R55" s="2046"/>
      <c r="S55" s="2047"/>
      <c r="T55" s="2047"/>
      <c r="U55" s="2048"/>
      <c r="X55" s="463">
        <v>0</v>
      </c>
      <c r="Y55" s="464"/>
      <c r="Z55" s="465"/>
      <c r="AA55" s="1975" t="s">
        <v>100</v>
      </c>
      <c r="AB55" s="1976"/>
      <c r="AC55" s="1949" t="s">
        <v>212</v>
      </c>
      <c r="AD55" s="1950"/>
      <c r="AE55" s="1951"/>
      <c r="AG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 s="480"/>
      <c r="BP55" s="480"/>
      <c r="BQ55"/>
    </row>
    <row r="56" spans="1:69" ht="13.5" thickBot="1">
      <c r="A56" s="591" t="str">
        <f>A11</f>
        <v>bTV</v>
      </c>
      <c r="B56" s="614">
        <f>'bTV March'!D127+'bTV April'!D120</f>
        <v>184202.19999999998</v>
      </c>
      <c r="C56" s="2009">
        <v>0.55000000000000004</v>
      </c>
      <c r="D56" s="2010"/>
      <c r="E56" s="2010"/>
      <c r="F56" s="2010"/>
      <c r="G56" s="2010"/>
      <c r="H56" s="2010"/>
      <c r="I56" s="2011"/>
      <c r="J56" s="2024">
        <f>B56-B56*C56</f>
        <v>82890.989999999991</v>
      </c>
      <c r="K56" s="2025"/>
      <c r="L56" s="2025"/>
      <c r="M56" s="2026"/>
      <c r="N56" s="2055">
        <f>'bTV March'!J109+'bTV April'!J102</f>
        <v>238.29999999999998</v>
      </c>
      <c r="O56" s="2056"/>
      <c r="P56" s="2056"/>
      <c r="Q56" s="2057"/>
      <c r="R56" s="2052">
        <f>'bTV March'!L109+'bTV April'!O102</f>
        <v>216.6</v>
      </c>
      <c r="S56" s="2053"/>
      <c r="T56" s="2053"/>
      <c r="U56" s="2054"/>
      <c r="X56" s="466"/>
      <c r="Y56" s="467"/>
      <c r="Z56" s="468"/>
      <c r="AA56" s="1977"/>
      <c r="AB56" s="1978"/>
      <c r="AC56" s="1952"/>
      <c r="AD56" s="1953"/>
      <c r="AE56" s="1954"/>
      <c r="AG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 s="480"/>
      <c r="BP56" s="480"/>
      <c r="BQ56"/>
    </row>
    <row r="57" spans="1:69" ht="12.75" customHeight="1">
      <c r="A57" s="247" t="str">
        <f>A12</f>
        <v xml:space="preserve">bTV Sponsorship </v>
      </c>
      <c r="B57" s="867">
        <f>'bTV October nonst'!D122</f>
        <v>0</v>
      </c>
      <c r="C57" s="2009">
        <v>0.55000000000000004</v>
      </c>
      <c r="D57" s="2010"/>
      <c r="E57" s="2010"/>
      <c r="F57" s="2010"/>
      <c r="G57" s="2010"/>
      <c r="H57" s="2010"/>
      <c r="I57" s="2011"/>
      <c r="J57" s="2024">
        <f>B57-B57*C57</f>
        <v>0</v>
      </c>
      <c r="K57" s="2025"/>
      <c r="L57" s="2025"/>
      <c r="M57" s="2026"/>
      <c r="N57" s="2055"/>
      <c r="O57" s="2056"/>
      <c r="P57" s="2056"/>
      <c r="Q57" s="2057"/>
      <c r="R57" s="2052"/>
      <c r="S57" s="2053"/>
      <c r="T57" s="2053"/>
      <c r="U57" s="2054"/>
      <c r="X57" s="2049">
        <v>1</v>
      </c>
      <c r="Y57" s="2050"/>
      <c r="Z57" s="2051"/>
      <c r="AA57" s="1984">
        <f>D40</f>
        <v>260</v>
      </c>
      <c r="AB57" s="1985"/>
      <c r="AC57" s="1986">
        <f ca="1">D49</f>
        <v>165.06</v>
      </c>
      <c r="AD57" s="1987"/>
      <c r="AE57" s="1988"/>
      <c r="AG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 s="480"/>
      <c r="BP57" s="480"/>
      <c r="BQ57"/>
    </row>
    <row r="58" spans="1:69" ht="12.75" customHeight="1">
      <c r="A58" s="247" t="s">
        <v>118</v>
      </c>
      <c r="B58" s="867">
        <f>SUM('bTV NC March'!AA15:AA17)+SUM('bTV NC April'!AA15:AA17)</f>
        <v>5654</v>
      </c>
      <c r="C58" s="2009">
        <v>0.55000000000000004</v>
      </c>
      <c r="D58" s="2010"/>
      <c r="E58" s="2010"/>
      <c r="F58" s="2010"/>
      <c r="G58" s="2010"/>
      <c r="H58" s="2010"/>
      <c r="I58" s="2011"/>
      <c r="J58" s="2024">
        <f>B58-B58*C58</f>
        <v>2544.2999999999997</v>
      </c>
      <c r="K58" s="2025"/>
      <c r="L58" s="2025"/>
      <c r="M58" s="2026"/>
      <c r="N58" s="2055">
        <f>SUM('bTV NC March'!J15:J17)+SUM('bTV NC April'!J15:J17)</f>
        <v>8.25</v>
      </c>
      <c r="O58" s="2056"/>
      <c r="P58" s="2056"/>
      <c r="Q58" s="2057"/>
      <c r="R58" s="2052">
        <f>'bTV NC March'!L15+'bTV NC April'!L15</f>
        <v>7.92</v>
      </c>
      <c r="S58" s="2053"/>
      <c r="T58" s="2053"/>
      <c r="U58" s="2054"/>
      <c r="X58" s="1981">
        <v>2</v>
      </c>
      <c r="Y58" s="1982"/>
      <c r="Z58" s="1983"/>
      <c r="AA58" s="1959">
        <f>K40</f>
        <v>247</v>
      </c>
      <c r="AB58" s="1960"/>
      <c r="AC58" s="1956">
        <f ca="1">K49</f>
        <v>167.17000000000002</v>
      </c>
      <c r="AD58" s="1957"/>
      <c r="AE58" s="1958"/>
      <c r="AG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 s="480"/>
      <c r="BP58" s="480"/>
      <c r="BQ58"/>
    </row>
    <row r="59" spans="1:69" ht="12.75" customHeight="1">
      <c r="A59" s="247" t="s">
        <v>159</v>
      </c>
      <c r="B59" s="867">
        <f>SUM('bTV NC March'!AA18:AA20)+SUM('bTV NC April'!AA18:AA20)</f>
        <v>7599</v>
      </c>
      <c r="C59" s="2009">
        <v>0.55000000000000004</v>
      </c>
      <c r="D59" s="2010"/>
      <c r="E59" s="2010"/>
      <c r="F59" s="2010"/>
      <c r="G59" s="2010"/>
      <c r="H59" s="2010"/>
      <c r="I59" s="2011"/>
      <c r="J59" s="2024">
        <f t="shared" ref="J59:J61" si="6">B59-B59*C59</f>
        <v>3419.5499999999993</v>
      </c>
      <c r="K59" s="2025"/>
      <c r="L59" s="2025"/>
      <c r="M59" s="2026"/>
      <c r="N59" s="2055">
        <f>SUM('bTV NC March'!J18:J20)+SUM('bTV NC April'!J18:J20)</f>
        <v>11.05</v>
      </c>
      <c r="O59" s="2056"/>
      <c r="P59" s="2056"/>
      <c r="Q59" s="2057"/>
      <c r="R59" s="2052">
        <f>'bTV NC March'!J18+'bTV NC April'!L18</f>
        <v>10.930000000000001</v>
      </c>
      <c r="S59" s="2053"/>
      <c r="T59" s="2053"/>
      <c r="U59" s="2054"/>
      <c r="X59" s="1981">
        <v>3</v>
      </c>
      <c r="Y59" s="1982"/>
      <c r="Z59" s="1983"/>
      <c r="AA59" s="1959">
        <f>R40</f>
        <v>248</v>
      </c>
      <c r="AB59" s="1960"/>
      <c r="AC59" s="1956">
        <f ca="1">R49</f>
        <v>165.10999999999999</v>
      </c>
      <c r="AD59" s="1957"/>
      <c r="AE59" s="1958"/>
      <c r="AG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 s="480"/>
      <c r="BP59" s="480"/>
      <c r="BQ59"/>
    </row>
    <row r="60" spans="1:69" ht="12.75" customHeight="1">
      <c r="A60" s="247" t="s">
        <v>162</v>
      </c>
      <c r="B60" s="867">
        <f>SUM('bTV NC March'!AA21:AA23)+SUM('bTV NC April'!AA21:AA23)</f>
        <v>6960</v>
      </c>
      <c r="C60" s="2009">
        <v>0.55000000000000004</v>
      </c>
      <c r="D60" s="2010"/>
      <c r="E60" s="2010"/>
      <c r="F60" s="2010"/>
      <c r="G60" s="2010"/>
      <c r="H60" s="2010"/>
      <c r="I60" s="2011"/>
      <c r="J60" s="2024">
        <f t="shared" si="6"/>
        <v>3131.9999999999995</v>
      </c>
      <c r="K60" s="2025"/>
      <c r="L60" s="2025"/>
      <c r="M60" s="2026"/>
      <c r="N60" s="2055">
        <f>SUM('bTV NC March'!J21:J23)+SUM('bTV NC April'!J21:J23)</f>
        <v>10.050000000000001</v>
      </c>
      <c r="O60" s="2056"/>
      <c r="P60" s="2056"/>
      <c r="Q60" s="2057"/>
      <c r="R60" s="2052">
        <f>'bTV NC March'!J21+'bTV NC April'!L21</f>
        <v>2.6</v>
      </c>
      <c r="S60" s="2053"/>
      <c r="T60" s="2053"/>
      <c r="U60" s="2054"/>
      <c r="X60" s="1981">
        <v>4</v>
      </c>
      <c r="Y60" s="1982"/>
      <c r="Z60" s="1983"/>
      <c r="AA60" s="1959">
        <f>Y40</f>
        <v>215</v>
      </c>
      <c r="AB60" s="1960"/>
      <c r="AC60" s="1956">
        <f ca="1">Y49</f>
        <v>141.19</v>
      </c>
      <c r="AD60" s="1957"/>
      <c r="AE60" s="1958"/>
      <c r="AG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 s="480"/>
      <c r="BP60" s="480"/>
      <c r="BQ60"/>
    </row>
    <row r="61" spans="1:69">
      <c r="A61" s="497" t="str">
        <f>A16</f>
        <v>bTV Lady</v>
      </c>
      <c r="B61" s="867">
        <f>SUM('bTV NC March'!AA24:AA26)+SUM('bTV NC April'!AA24:AA26)</f>
        <v>750</v>
      </c>
      <c r="C61" s="2009">
        <v>0.55000000000000004</v>
      </c>
      <c r="D61" s="2010"/>
      <c r="E61" s="2010"/>
      <c r="F61" s="2010"/>
      <c r="G61" s="2010"/>
      <c r="H61" s="2010"/>
      <c r="I61" s="2011"/>
      <c r="J61" s="2024">
        <f t="shared" si="6"/>
        <v>337.49999999999994</v>
      </c>
      <c r="K61" s="2025"/>
      <c r="L61" s="2025"/>
      <c r="M61" s="2026"/>
      <c r="N61" s="2055">
        <f>'bTV NC March'!J24+'bTV NC April'!J24</f>
        <v>1.1000000000000001</v>
      </c>
      <c r="O61" s="2056"/>
      <c r="P61" s="2056"/>
      <c r="Q61" s="2057"/>
      <c r="R61" s="2052">
        <f>'bTV NC March'!J24+'bTV NC April'!L24</f>
        <v>1.06</v>
      </c>
      <c r="S61" s="2053"/>
      <c r="T61" s="2053"/>
      <c r="U61" s="2054"/>
      <c r="X61" s="1981">
        <v>5</v>
      </c>
      <c r="Y61" s="1982"/>
      <c r="Z61" s="1983"/>
      <c r="AA61" s="1959">
        <f>AF40</f>
        <v>0</v>
      </c>
      <c r="AB61" s="1960"/>
      <c r="AC61" s="1956">
        <f>AF49</f>
        <v>0</v>
      </c>
      <c r="AD61" s="1957"/>
      <c r="AE61" s="1958"/>
      <c r="AG61"/>
      <c r="AK61" s="161"/>
    </row>
    <row r="62" spans="1:69">
      <c r="A62" s="974" t="s">
        <v>250</v>
      </c>
      <c r="B62" s="975">
        <f>SUM(B56:B61)</f>
        <v>205165.19999999998</v>
      </c>
      <c r="C62" s="2080">
        <v>0.55000000000000004</v>
      </c>
      <c r="D62" s="2081"/>
      <c r="E62" s="2081"/>
      <c r="F62" s="2081"/>
      <c r="G62" s="2081"/>
      <c r="H62" s="2081"/>
      <c r="I62" s="2082"/>
      <c r="J62" s="2077">
        <f>BD71</f>
        <v>92324.34</v>
      </c>
      <c r="K62" s="2078"/>
      <c r="L62" s="2078"/>
      <c r="M62" s="2079"/>
      <c r="N62" s="2074">
        <f>SUM(N56:Q61)</f>
        <v>268.75</v>
      </c>
      <c r="O62" s="2075"/>
      <c r="P62" s="2075"/>
      <c r="Q62" s="2075"/>
      <c r="R62" s="2075">
        <f>SUM(R56:U61)</f>
        <v>239.10999999999999</v>
      </c>
      <c r="S62" s="2075"/>
      <c r="T62" s="2075"/>
      <c r="U62" s="2076"/>
      <c r="X62" s="1981">
        <v>6</v>
      </c>
      <c r="Y62" s="1982"/>
      <c r="Z62" s="1983"/>
      <c r="AA62" s="1959">
        <f>AM40</f>
        <v>0</v>
      </c>
      <c r="AB62" s="1960"/>
      <c r="AC62" s="1956">
        <f>AM49</f>
        <v>0</v>
      </c>
      <c r="AD62" s="1957"/>
      <c r="AE62" s="1958"/>
      <c r="AG62"/>
      <c r="AK62" s="161"/>
    </row>
    <row r="63" spans="1:69">
      <c r="A63" s="497" t="str">
        <f>A17</f>
        <v>NBG Sponsorship</v>
      </c>
      <c r="B63" s="867">
        <f ca="1">NBG_nonst!E239</f>
        <v>27136.799999999999</v>
      </c>
      <c r="C63" s="1999">
        <v>0.5</v>
      </c>
      <c r="D63" s="2000"/>
      <c r="E63" s="2000"/>
      <c r="F63" s="2000"/>
      <c r="G63" s="2000"/>
      <c r="H63" s="2000"/>
      <c r="I63" s="2001"/>
      <c r="J63" s="2015">
        <f ca="1">NBG_nonst!E246</f>
        <v>13568.4</v>
      </c>
      <c r="K63" s="2015"/>
      <c r="L63" s="2015"/>
      <c r="M63" s="2015"/>
      <c r="N63" s="2090" t="s">
        <v>199</v>
      </c>
      <c r="O63" s="2091"/>
      <c r="P63" s="2091"/>
      <c r="Q63" s="2091"/>
      <c r="R63" s="2091"/>
      <c r="S63" s="2091"/>
      <c r="T63" s="2091"/>
      <c r="U63" s="2092"/>
      <c r="X63" s="1981">
        <v>7</v>
      </c>
      <c r="Y63" s="1982"/>
      <c r="Z63" s="1983"/>
      <c r="AA63" s="1959">
        <f>BA40</f>
        <v>0</v>
      </c>
      <c r="AB63" s="1960"/>
      <c r="AC63" s="1956">
        <f>BA49</f>
        <v>0</v>
      </c>
      <c r="AD63" s="1957"/>
      <c r="AE63" s="1958"/>
      <c r="AG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 s="480"/>
      <c r="BP63" s="480"/>
      <c r="BQ63"/>
    </row>
    <row r="64" spans="1:69">
      <c r="A64" s="816" t="s">
        <v>80</v>
      </c>
      <c r="B64" s="901">
        <f ca="1">NBG_April!E277+NBG_March!E303</f>
        <v>105414.91</v>
      </c>
      <c r="C64" s="1999">
        <v>0.49</v>
      </c>
      <c r="D64" s="2000"/>
      <c r="E64" s="2000"/>
      <c r="F64" s="2000"/>
      <c r="G64" s="2000"/>
      <c r="H64" s="2000"/>
      <c r="I64" s="2001"/>
      <c r="J64" s="2024">
        <f ca="1">B64-B64*C64</f>
        <v>53761.604100000004</v>
      </c>
      <c r="K64" s="2025"/>
      <c r="L64" s="2025"/>
      <c r="M64" s="2026"/>
      <c r="N64" s="2005">
        <f ca="1">NBG_March!H303+NBG_April!H277</f>
        <v>216</v>
      </c>
      <c r="O64" s="1939"/>
      <c r="P64" s="1939"/>
      <c r="Q64" s="2006"/>
      <c r="R64" s="1939">
        <f>NBG_April!I277+NBG_March!I303</f>
        <v>184.7</v>
      </c>
      <c r="S64" s="1939"/>
      <c r="T64" s="1939"/>
      <c r="U64" s="1940"/>
      <c r="X64" s="871"/>
      <c r="Y64" s="872"/>
      <c r="Z64" s="873"/>
      <c r="AA64" s="874"/>
      <c r="AB64" s="875"/>
      <c r="AC64" s="885"/>
      <c r="AD64" s="886"/>
      <c r="AE64" s="887"/>
      <c r="AG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 s="480"/>
      <c r="BP64" s="480"/>
      <c r="BQ64"/>
    </row>
    <row r="65" spans="1:69" ht="13.5" thickBot="1">
      <c r="A65" s="816" t="s">
        <v>69</v>
      </c>
      <c r="B65" s="901">
        <f ca="1">NBG_April!E278+NBG_March!E304</f>
        <v>6617.415</v>
      </c>
      <c r="C65" s="1999">
        <v>0.49</v>
      </c>
      <c r="D65" s="2000"/>
      <c r="E65" s="2000"/>
      <c r="F65" s="2000"/>
      <c r="G65" s="2000"/>
      <c r="H65" s="2000"/>
      <c r="I65" s="2001"/>
      <c r="J65" s="2024">
        <f t="shared" ref="J65:J75" ca="1" si="7">B65-B65*C65</f>
        <v>3374.8816500000003</v>
      </c>
      <c r="K65" s="2025"/>
      <c r="L65" s="2025"/>
      <c r="M65" s="2026"/>
      <c r="N65" s="2005">
        <f ca="1">NBG_March!H304+NBG_April!H278</f>
        <v>13.399999999999999</v>
      </c>
      <c r="O65" s="1939"/>
      <c r="P65" s="1939"/>
      <c r="Q65" s="2006"/>
      <c r="R65" s="1939">
        <f>NBG_April!I278+NBG_March!I304</f>
        <v>13.1</v>
      </c>
      <c r="S65" s="1939"/>
      <c r="T65" s="1939"/>
      <c r="U65" s="1940"/>
      <c r="X65" s="2064"/>
      <c r="Y65" s="2065"/>
      <c r="Z65" s="2066"/>
      <c r="AA65" s="1979"/>
      <c r="AB65" s="1980"/>
      <c r="AC65" s="1971"/>
      <c r="AD65" s="1972"/>
      <c r="AE65" s="1973"/>
      <c r="AG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 s="480"/>
      <c r="BP65" s="480"/>
      <c r="BQ65"/>
    </row>
    <row r="66" spans="1:69" ht="13.5" thickBot="1">
      <c r="A66" s="816" t="s">
        <v>81</v>
      </c>
      <c r="B66" s="901">
        <f ca="1">NBG_April!E279+NBG_March!E305</f>
        <v>7259.0149999999994</v>
      </c>
      <c r="C66" s="1999">
        <v>0.49</v>
      </c>
      <c r="D66" s="2000"/>
      <c r="E66" s="2000"/>
      <c r="F66" s="2000"/>
      <c r="G66" s="2000"/>
      <c r="H66" s="2000"/>
      <c r="I66" s="2001"/>
      <c r="J66" s="2024">
        <f t="shared" ca="1" si="7"/>
        <v>3702.0976499999997</v>
      </c>
      <c r="K66" s="2025"/>
      <c r="L66" s="2025"/>
      <c r="M66" s="2026"/>
      <c r="N66" s="2005">
        <f ca="1">NBG_March!H305+NBG_April!H279</f>
        <v>14.900000000000002</v>
      </c>
      <c r="O66" s="1939"/>
      <c r="P66" s="1939"/>
      <c r="Q66" s="2006"/>
      <c r="R66" s="1939">
        <f>NBG_April!I279+NBG_March!I305</f>
        <v>9</v>
      </c>
      <c r="S66" s="1939"/>
      <c r="T66" s="1939"/>
      <c r="U66" s="1940"/>
      <c r="X66" s="868"/>
      <c r="Y66" s="868"/>
      <c r="Z66" s="868"/>
      <c r="AA66" s="1989">
        <f>SUM(AA57:AB65)</f>
        <v>970</v>
      </c>
      <c r="AB66" s="1990"/>
      <c r="AC66" s="1994">
        <f ca="1">SUM(AC57:AE65)</f>
        <v>638.53</v>
      </c>
      <c r="AD66" s="1995"/>
      <c r="AE66" s="1996"/>
      <c r="AG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 s="480"/>
      <c r="BP66" s="480"/>
      <c r="BQ66"/>
    </row>
    <row r="67" spans="1:69">
      <c r="A67" s="816" t="s">
        <v>128</v>
      </c>
      <c r="B67" s="901">
        <f ca="1">NBG_April!E280+NBG_March!E306</f>
        <v>12404.119999999997</v>
      </c>
      <c r="C67" s="1999">
        <v>0.49</v>
      </c>
      <c r="D67" s="2000"/>
      <c r="E67" s="2000"/>
      <c r="F67" s="2000"/>
      <c r="G67" s="2000"/>
      <c r="H67" s="2000"/>
      <c r="I67" s="2001"/>
      <c r="J67" s="2024">
        <f t="shared" ca="1" si="7"/>
        <v>6326.1011999999982</v>
      </c>
      <c r="K67" s="2025"/>
      <c r="L67" s="2025"/>
      <c r="M67" s="2026"/>
      <c r="N67" s="2005">
        <f ca="1">NBG_March!H306+NBG_April!H280</f>
        <v>25.799999999999997</v>
      </c>
      <c r="O67" s="1939"/>
      <c r="P67" s="1939"/>
      <c r="Q67" s="2006"/>
      <c r="R67" s="1939">
        <f>NBG_April!I280+NBG_March!I306</f>
        <v>25.799999999999997</v>
      </c>
      <c r="S67" s="1939"/>
      <c r="T67" s="1939"/>
      <c r="U67" s="1940"/>
      <c r="AG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 s="480"/>
      <c r="BP67" s="480"/>
      <c r="BQ67"/>
    </row>
    <row r="68" spans="1:69">
      <c r="A68" s="816" t="s">
        <v>137</v>
      </c>
      <c r="B68" s="901">
        <f ca="1">NBG_April!E281+NBG_March!E307</f>
        <v>2653.82</v>
      </c>
      <c r="C68" s="1999">
        <v>0.49</v>
      </c>
      <c r="D68" s="2000"/>
      <c r="E68" s="2000"/>
      <c r="F68" s="2000"/>
      <c r="G68" s="2000"/>
      <c r="H68" s="2000"/>
      <c r="I68" s="2001"/>
      <c r="J68" s="2024">
        <f t="shared" ca="1" si="7"/>
        <v>1353.4482</v>
      </c>
      <c r="K68" s="2025"/>
      <c r="L68" s="2025"/>
      <c r="M68" s="2026"/>
      <c r="N68" s="2005">
        <f ca="1">NBG_March!H307+NBG_April!H281</f>
        <v>5.6000000000000005</v>
      </c>
      <c r="O68" s="1939"/>
      <c r="P68" s="1939"/>
      <c r="Q68" s="2006"/>
      <c r="R68" s="1939">
        <f>NBG_April!I281+NBG_March!I307</f>
        <v>4.4000000000000004</v>
      </c>
      <c r="S68" s="1939"/>
      <c r="T68" s="1939"/>
      <c r="U68" s="1940"/>
      <c r="AG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 s="480"/>
      <c r="BP68" s="480"/>
      <c r="BQ68"/>
    </row>
    <row r="69" spans="1:69">
      <c r="A69" s="816" t="s">
        <v>138</v>
      </c>
      <c r="B69" s="901">
        <f ca="1">NBG_April!E282+NBG_March!E308</f>
        <v>5306.6849999999995</v>
      </c>
      <c r="C69" s="1999">
        <v>0.49</v>
      </c>
      <c r="D69" s="2000"/>
      <c r="E69" s="2000"/>
      <c r="F69" s="2000"/>
      <c r="G69" s="2000"/>
      <c r="H69" s="2000"/>
      <c r="I69" s="2001"/>
      <c r="J69" s="2024">
        <f t="shared" ca="1" si="7"/>
        <v>2706.4093499999999</v>
      </c>
      <c r="K69" s="2025"/>
      <c r="L69" s="2025"/>
      <c r="M69" s="2026"/>
      <c r="N69" s="2005">
        <f ca="1">NBG_March!H308+NBG_April!H282</f>
        <v>11.099999999999998</v>
      </c>
      <c r="O69" s="1939"/>
      <c r="P69" s="1939"/>
      <c r="Q69" s="2006"/>
      <c r="R69" s="1939">
        <f>NBG_April!I282+NBG_March!I308</f>
        <v>8.1</v>
      </c>
      <c r="S69" s="1939"/>
      <c r="T69" s="1939"/>
      <c r="U69" s="1940"/>
      <c r="AE69"/>
      <c r="AF69"/>
      <c r="AG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 s="480"/>
      <c r="BP69" s="480"/>
      <c r="BQ69"/>
    </row>
    <row r="70" spans="1:69">
      <c r="A70" s="816" t="s">
        <v>139</v>
      </c>
      <c r="B70" s="901">
        <f ca="1">NBG_April!E283+NBG_March!E309</f>
        <v>4537.7199999999993</v>
      </c>
      <c r="C70" s="1999">
        <v>0.49</v>
      </c>
      <c r="D70" s="2000"/>
      <c r="E70" s="2000"/>
      <c r="F70" s="2000"/>
      <c r="G70" s="2000"/>
      <c r="H70" s="2000"/>
      <c r="I70" s="2001"/>
      <c r="J70" s="2024">
        <f t="shared" ca="1" si="7"/>
        <v>2314.2371999999996</v>
      </c>
      <c r="K70" s="2025"/>
      <c r="L70" s="2025"/>
      <c r="M70" s="2026"/>
      <c r="N70" s="2005">
        <f ca="1">NBG_March!H309+NBG_April!H283</f>
        <v>9.4</v>
      </c>
      <c r="O70" s="1939"/>
      <c r="P70" s="1939"/>
      <c r="Q70" s="2006"/>
      <c r="R70" s="1939">
        <f>NBG_April!I283+NBG_March!I309</f>
        <v>8</v>
      </c>
      <c r="S70" s="1939"/>
      <c r="T70" s="1939"/>
      <c r="U70" s="1940"/>
      <c r="AE70"/>
      <c r="AF70"/>
      <c r="AG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 s="480"/>
      <c r="BP70" s="480"/>
      <c r="BQ70"/>
    </row>
    <row r="71" spans="1:69">
      <c r="A71" s="816" t="s">
        <v>136</v>
      </c>
      <c r="B71" s="901">
        <f ca="1">NBG_April!E284+NBG_March!E310</f>
        <v>2233.69</v>
      </c>
      <c r="C71" s="1999">
        <v>0.49</v>
      </c>
      <c r="D71" s="2000"/>
      <c r="E71" s="2000"/>
      <c r="F71" s="2000"/>
      <c r="G71" s="2000"/>
      <c r="H71" s="2000"/>
      <c r="I71" s="2001"/>
      <c r="J71" s="2024">
        <f t="shared" ca="1" si="7"/>
        <v>1139.1819</v>
      </c>
      <c r="K71" s="2025"/>
      <c r="L71" s="2025"/>
      <c r="M71" s="2026"/>
      <c r="N71" s="2005">
        <f ca="1">NBG_March!H310+NBG_April!H284</f>
        <v>4.6000000000000005</v>
      </c>
      <c r="O71" s="1939"/>
      <c r="P71" s="1939"/>
      <c r="Q71" s="2006"/>
      <c r="R71" s="1939">
        <f>NBG_April!I284+NBG_March!I310</f>
        <v>6.8999999999999995</v>
      </c>
      <c r="S71" s="1939"/>
      <c r="T71" s="1939"/>
      <c r="U71" s="1940"/>
      <c r="AE71"/>
      <c r="AF71"/>
      <c r="AG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558" t="s">
        <v>253</v>
      </c>
      <c r="BB71"/>
      <c r="BC71"/>
      <c r="BD71" s="1974">
        <f>SUM(J56:M61)</f>
        <v>92324.34</v>
      </c>
      <c r="BE71" s="1974"/>
      <c r="BF71" s="1974"/>
      <c r="BG71" s="1974"/>
      <c r="BH71"/>
      <c r="BI71"/>
      <c r="BJ71"/>
      <c r="BK71"/>
      <c r="BL71"/>
      <c r="BM71"/>
      <c r="BN71"/>
      <c r="BO71" s="480"/>
      <c r="BP71" s="480"/>
      <c r="BQ71"/>
    </row>
    <row r="72" spans="1:69">
      <c r="A72" s="816" t="s">
        <v>192</v>
      </c>
      <c r="B72" s="901">
        <f ca="1">NBG_April!E285+NBG_March!E311</f>
        <v>1000.885</v>
      </c>
      <c r="C72" s="1999">
        <v>0.49</v>
      </c>
      <c r="D72" s="2000"/>
      <c r="E72" s="2000"/>
      <c r="F72" s="2000"/>
      <c r="G72" s="2000"/>
      <c r="H72" s="2000"/>
      <c r="I72" s="2001"/>
      <c r="J72" s="2024">
        <f t="shared" ca="1" si="7"/>
        <v>510.45134999999999</v>
      </c>
      <c r="K72" s="2025"/>
      <c r="L72" s="2025"/>
      <c r="M72" s="2026"/>
      <c r="N72" s="2005">
        <f ca="1">NBG_March!H311+NBG_April!H285</f>
        <v>2.1</v>
      </c>
      <c r="O72" s="1939"/>
      <c r="P72" s="1939"/>
      <c r="Q72" s="2006"/>
      <c r="R72" s="1939">
        <f>NBG_April!I285+NBG_March!I311</f>
        <v>2.1</v>
      </c>
      <c r="S72" s="1939"/>
      <c r="T72" s="1939"/>
      <c r="U72" s="1940"/>
      <c r="X72" s="2098" t="s">
        <v>385</v>
      </c>
      <c r="Y72" s="2098"/>
      <c r="Z72" s="2098"/>
      <c r="AA72" s="2098"/>
      <c r="AB72" s="2098"/>
      <c r="AC72" s="2098"/>
      <c r="AD72"/>
      <c r="AE72" s="1382"/>
      <c r="AF72" s="1382"/>
      <c r="AG72" s="138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558" t="s">
        <v>148</v>
      </c>
      <c r="BB72"/>
      <c r="BC72"/>
      <c r="BD72" s="1974">
        <f ca="1">J78</f>
        <v>91043.17065</v>
      </c>
      <c r="BE72" s="1974"/>
      <c r="BF72" s="1974"/>
      <c r="BG72" s="1974"/>
      <c r="BH72"/>
      <c r="BI72"/>
      <c r="BJ72"/>
      <c r="BK72"/>
      <c r="BL72"/>
      <c r="BM72"/>
      <c r="BN72"/>
      <c r="BO72" s="480"/>
      <c r="BP72" s="480"/>
      <c r="BQ72"/>
    </row>
    <row r="73" spans="1:69">
      <c r="A73" s="816" t="s">
        <v>191</v>
      </c>
      <c r="B73" s="901">
        <f ca="1">NBG_April!E286+NBG_March!E312</f>
        <v>790.82</v>
      </c>
      <c r="C73" s="1999">
        <v>0.49</v>
      </c>
      <c r="D73" s="2000"/>
      <c r="E73" s="2000"/>
      <c r="F73" s="2000"/>
      <c r="G73" s="2000"/>
      <c r="H73" s="2000"/>
      <c r="I73" s="2001"/>
      <c r="J73" s="2024">
        <f t="shared" ca="1" si="7"/>
        <v>403.31820000000005</v>
      </c>
      <c r="K73" s="2025"/>
      <c r="L73" s="2025"/>
      <c r="M73" s="2026"/>
      <c r="N73" s="2005">
        <f ca="1">NBG_March!H312+NBG_April!H286</f>
        <v>1.6</v>
      </c>
      <c r="O73" s="1939"/>
      <c r="P73" s="1939"/>
      <c r="Q73" s="2006"/>
      <c r="R73" s="1939">
        <f>NBG_April!I286+NBG_March!I312</f>
        <v>1.6</v>
      </c>
      <c r="S73" s="1939"/>
      <c r="T73" s="1939"/>
      <c r="U73" s="1940"/>
      <c r="X73" s="1383"/>
      <c r="Y73" s="2094" t="s">
        <v>131</v>
      </c>
      <c r="Z73" s="2094"/>
      <c r="AA73" s="2094"/>
      <c r="AB73" s="2094" t="s">
        <v>243</v>
      </c>
      <c r="AC73" s="2094"/>
      <c r="AD73"/>
      <c r="AE73"/>
      <c r="AF73"/>
      <c r="AG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558" t="s">
        <v>221</v>
      </c>
      <c r="BB73"/>
      <c r="BC73"/>
      <c r="BD73" s="1974">
        <f>J86</f>
        <v>9499.4100000000017</v>
      </c>
      <c r="BE73" s="1974"/>
      <c r="BF73" s="1974"/>
      <c r="BG73" s="1974"/>
      <c r="BH73"/>
      <c r="BI73"/>
      <c r="BJ73"/>
      <c r="BK73"/>
      <c r="BL73"/>
      <c r="BM73"/>
      <c r="BN73"/>
      <c r="BO73" s="480"/>
      <c r="BP73" s="480"/>
      <c r="BQ73"/>
    </row>
    <row r="74" spans="1:69">
      <c r="A74" s="816" t="s">
        <v>171</v>
      </c>
      <c r="B74" s="901">
        <f ca="1">NBG_April!E287+NBG_March!E313</f>
        <v>1186.2299999999998</v>
      </c>
      <c r="C74" s="1999">
        <v>0.49</v>
      </c>
      <c r="D74" s="2000"/>
      <c r="E74" s="2000"/>
      <c r="F74" s="2000"/>
      <c r="G74" s="2000"/>
      <c r="H74" s="2000"/>
      <c r="I74" s="2001"/>
      <c r="J74" s="2024">
        <f t="shared" ca="1" si="7"/>
        <v>604.9772999999999</v>
      </c>
      <c r="K74" s="2025"/>
      <c r="L74" s="2025"/>
      <c r="M74" s="2026"/>
      <c r="N74" s="2005">
        <f ca="1">NBG_March!H313+NBG_April!H287</f>
        <v>2.4</v>
      </c>
      <c r="O74" s="1939"/>
      <c r="P74" s="1939"/>
      <c r="Q74" s="2006"/>
      <c r="R74" s="1939">
        <f>NBG_April!I287+NBG_March!I313</f>
        <v>1.6</v>
      </c>
      <c r="S74" s="1939"/>
      <c r="T74" s="1939"/>
      <c r="U74" s="1940"/>
      <c r="X74" s="1383" t="s">
        <v>386</v>
      </c>
      <c r="Y74" s="2095">
        <v>83.6</v>
      </c>
      <c r="Z74" s="2096"/>
      <c r="AA74" s="2097"/>
      <c r="AB74" s="2094">
        <v>79</v>
      </c>
      <c r="AC74" s="2094"/>
      <c r="AD74"/>
      <c r="AE74"/>
      <c r="AF74"/>
      <c r="AG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 s="480"/>
      <c r="BP74" s="480"/>
      <c r="BQ74"/>
    </row>
    <row r="75" spans="1:69">
      <c r="A75" s="816" t="s">
        <v>195</v>
      </c>
      <c r="B75" s="901">
        <f ca="1">NBG_April!E288+NBG_March!E314</f>
        <v>1418.1499999999999</v>
      </c>
      <c r="C75" s="1999">
        <v>0.49</v>
      </c>
      <c r="D75" s="2000"/>
      <c r="E75" s="2000"/>
      <c r="F75" s="2000"/>
      <c r="G75" s="2000"/>
      <c r="H75" s="2000"/>
      <c r="I75" s="2001"/>
      <c r="J75" s="2024">
        <f t="shared" ca="1" si="7"/>
        <v>723.25649999999996</v>
      </c>
      <c r="K75" s="2025"/>
      <c r="L75" s="2025"/>
      <c r="M75" s="2026"/>
      <c r="N75" s="2005">
        <f ca="1">NBG_March!H314+NBG_April!H288</f>
        <v>2.8</v>
      </c>
      <c r="O75" s="1939"/>
      <c r="P75" s="1939"/>
      <c r="Q75" s="2006"/>
      <c r="R75" s="1939">
        <f>NBG_April!I288+NBG_March!I314</f>
        <v>1.8000000000000003</v>
      </c>
      <c r="S75" s="1939"/>
      <c r="T75" s="1939"/>
      <c r="U75" s="1940"/>
      <c r="X75" s="1383" t="s">
        <v>387</v>
      </c>
      <c r="Y75" s="2095">
        <v>66</v>
      </c>
      <c r="Z75" s="2096"/>
      <c r="AA75" s="2097"/>
      <c r="AB75" s="2094">
        <v>58.4</v>
      </c>
      <c r="AC75" s="2094"/>
      <c r="AD75"/>
      <c r="AE75"/>
      <c r="AF75"/>
      <c r="AG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 s="480"/>
      <c r="BP75" s="480"/>
      <c r="BQ75"/>
    </row>
    <row r="76" spans="1:69" s="1377" customFormat="1">
      <c r="A76" s="816" t="s">
        <v>345</v>
      </c>
      <c r="B76" s="901">
        <f ca="1">NBG_March!E315+NBG_April!E289</f>
        <v>1012.2899999999998</v>
      </c>
      <c r="C76" s="1999">
        <v>0.49</v>
      </c>
      <c r="D76" s="2000"/>
      <c r="E76" s="2000"/>
      <c r="F76" s="2000"/>
      <c r="G76" s="2000"/>
      <c r="H76" s="2000"/>
      <c r="I76" s="2001"/>
      <c r="J76" s="2024">
        <f t="shared" ref="J76:J77" ca="1" si="8">B76-B76*C76</f>
        <v>516.26789999999994</v>
      </c>
      <c r="K76" s="2025"/>
      <c r="L76" s="2025"/>
      <c r="M76" s="2026"/>
      <c r="N76" s="2005">
        <f ca="1">NBG_March!H315+NBG_April!H289</f>
        <v>2.0999999999999996</v>
      </c>
      <c r="O76" s="1939"/>
      <c r="P76" s="1939"/>
      <c r="Q76" s="2006">
        <f ca="1">NBG_March!H315+NBG_April!H289</f>
        <v>2.0999999999999996</v>
      </c>
      <c r="R76" s="1939">
        <f>NBG_March!I315+NBG_April!I289</f>
        <v>2.0999999999999996</v>
      </c>
      <c r="S76" s="1939"/>
      <c r="T76" s="1939"/>
      <c r="U76" s="1940"/>
      <c r="X76" s="2093" t="s">
        <v>388</v>
      </c>
      <c r="Y76" s="2094"/>
      <c r="Z76" s="2094"/>
      <c r="AA76" s="2094"/>
      <c r="AB76" s="2094">
        <v>8</v>
      </c>
      <c r="AC76" s="2094"/>
      <c r="AE76"/>
      <c r="AF76"/>
      <c r="AG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 s="480"/>
      <c r="BP76" s="480"/>
      <c r="BQ76"/>
    </row>
    <row r="77" spans="1:69" s="1377" customFormat="1">
      <c r="A77" s="816" t="s">
        <v>382</v>
      </c>
      <c r="B77" s="901">
        <f ca="1">NBG_March!E317+NBG_April!E291</f>
        <v>75.564999999999998</v>
      </c>
      <c r="C77" s="1999">
        <v>0.49</v>
      </c>
      <c r="D77" s="2000"/>
      <c r="E77" s="2000"/>
      <c r="F77" s="2000"/>
      <c r="G77" s="2000"/>
      <c r="H77" s="2000"/>
      <c r="I77" s="2001"/>
      <c r="J77" s="2024">
        <f t="shared" ca="1" si="8"/>
        <v>38.538150000000002</v>
      </c>
      <c r="K77" s="2025"/>
      <c r="L77" s="2025"/>
      <c r="M77" s="2026"/>
      <c r="N77" s="2005">
        <f ca="1">NBG_March!H317+NBG_April!H291</f>
        <v>0.15000000000000002</v>
      </c>
      <c r="O77" s="1939"/>
      <c r="P77" s="1939"/>
      <c r="Q77" s="2006"/>
      <c r="R77" s="1939">
        <f>NBG_March!I317+NBG_April!I291</f>
        <v>0.15000000000000002</v>
      </c>
      <c r="S77" s="1939"/>
      <c r="T77" s="1939"/>
      <c r="U77" s="1940"/>
      <c r="AE77"/>
      <c r="AF77"/>
      <c r="AG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 s="480"/>
      <c r="BP77" s="480"/>
      <c r="BQ77"/>
    </row>
    <row r="78" spans="1:69">
      <c r="A78" s="976" t="s">
        <v>248</v>
      </c>
      <c r="B78" s="977">
        <f ca="1">SUM(B63:B77)</f>
        <v>179048.11500000005</v>
      </c>
      <c r="C78" s="2087">
        <v>0.49</v>
      </c>
      <c r="D78" s="2088"/>
      <c r="E78" s="2088"/>
      <c r="F78" s="2088"/>
      <c r="G78" s="2088"/>
      <c r="H78" s="2088"/>
      <c r="I78" s="2089"/>
      <c r="J78" s="2083">
        <f ca="1">SUM(J63:M77)</f>
        <v>91043.17065</v>
      </c>
      <c r="K78" s="2084"/>
      <c r="L78" s="2084"/>
      <c r="M78" s="2085"/>
      <c r="N78" s="1991">
        <f ca="1">SUM(N64:Q77)</f>
        <v>314.05000000000013</v>
      </c>
      <c r="O78" s="1992"/>
      <c r="P78" s="1992"/>
      <c r="Q78" s="1993"/>
      <c r="R78" s="1991">
        <f>SUM(R64:U77)</f>
        <v>269.35000000000002</v>
      </c>
      <c r="S78" s="1992"/>
      <c r="T78" s="1992"/>
      <c r="U78" s="2086"/>
      <c r="AE78"/>
      <c r="AF78"/>
      <c r="AG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 s="480"/>
      <c r="BP78" s="480"/>
      <c r="BQ78"/>
    </row>
    <row r="79" spans="1:69">
      <c r="A79" s="816" t="s">
        <v>222</v>
      </c>
      <c r="B79" s="901">
        <f>'TSH March'!E157+'TSH April'!E158</f>
        <v>4655.07</v>
      </c>
      <c r="C79" s="1999"/>
      <c r="D79" s="2000"/>
      <c r="E79" s="2000"/>
      <c r="F79" s="2000"/>
      <c r="G79" s="2000"/>
      <c r="H79" s="2000"/>
      <c r="I79" s="2001"/>
      <c r="J79" s="2002">
        <f>B79</f>
        <v>4655.07</v>
      </c>
      <c r="K79" s="2003"/>
      <c r="L79" s="2003"/>
      <c r="M79" s="2004"/>
      <c r="N79" s="2005">
        <f>'TSH March'!G157+'TSH April'!G158</f>
        <v>28.350000000000009</v>
      </c>
      <c r="O79" s="1939"/>
      <c r="P79" s="1939"/>
      <c r="Q79" s="2006"/>
      <c r="R79" s="1939">
        <f>N79</f>
        <v>28.350000000000009</v>
      </c>
      <c r="S79" s="1939"/>
      <c r="T79" s="1939"/>
      <c r="U79" s="1940"/>
      <c r="AE79"/>
      <c r="AF79"/>
      <c r="AG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 s="480"/>
      <c r="BP79" s="480"/>
      <c r="BQ79"/>
    </row>
    <row r="80" spans="1:69">
      <c r="A80" s="816" t="s">
        <v>224</v>
      </c>
      <c r="B80" s="901">
        <f>'TSH March'!E158+'TSH April'!E159</f>
        <v>2260.17</v>
      </c>
      <c r="C80" s="1999"/>
      <c r="D80" s="2000"/>
      <c r="E80" s="2000"/>
      <c r="F80" s="2000"/>
      <c r="G80" s="2000"/>
      <c r="H80" s="2000"/>
      <c r="I80" s="2001"/>
      <c r="J80" s="2002">
        <f t="shared" ref="J80:J85" si="9">B80</f>
        <v>2260.17</v>
      </c>
      <c r="K80" s="2003"/>
      <c r="L80" s="2003"/>
      <c r="M80" s="2004"/>
      <c r="N80" s="2005">
        <f>'TSH March'!G158+'TSH April'!G159</f>
        <v>13.750000000000002</v>
      </c>
      <c r="O80" s="1939"/>
      <c r="P80" s="1939"/>
      <c r="Q80" s="2006"/>
      <c r="R80" s="1939">
        <f t="shared" ref="R80:R85" si="10">N80</f>
        <v>13.750000000000002</v>
      </c>
      <c r="S80" s="1939"/>
      <c r="T80" s="1939"/>
      <c r="U80" s="1940"/>
      <c r="AE80"/>
      <c r="AF80"/>
      <c r="AG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 s="480"/>
      <c r="BP80" s="480"/>
      <c r="BQ80"/>
    </row>
    <row r="81" spans="1:69">
      <c r="A81" s="816" t="s">
        <v>225</v>
      </c>
      <c r="B81" s="901">
        <f>'TSH March'!E159+'TSH April'!E160</f>
        <v>1416.9600000000003</v>
      </c>
      <c r="C81" s="1999"/>
      <c r="D81" s="2000"/>
      <c r="E81" s="2000"/>
      <c r="F81" s="2000"/>
      <c r="G81" s="2000"/>
      <c r="H81" s="2000"/>
      <c r="I81" s="2001"/>
      <c r="J81" s="2002">
        <f t="shared" si="9"/>
        <v>1416.9600000000003</v>
      </c>
      <c r="K81" s="2003"/>
      <c r="L81" s="2003"/>
      <c r="M81" s="2004"/>
      <c r="N81" s="2005">
        <f>'TSH March'!G159+'TSH April'!G160</f>
        <v>8.64</v>
      </c>
      <c r="O81" s="1939"/>
      <c r="P81" s="1939"/>
      <c r="Q81" s="2006"/>
      <c r="R81" s="1939">
        <f t="shared" si="10"/>
        <v>8.64</v>
      </c>
      <c r="S81" s="1939"/>
      <c r="T81" s="1939"/>
      <c r="U81" s="1940"/>
      <c r="AE81"/>
      <c r="AF81"/>
      <c r="AG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 s="480"/>
      <c r="BP81" s="480"/>
      <c r="BQ81"/>
    </row>
    <row r="82" spans="1:69">
      <c r="A82" s="816" t="s">
        <v>183</v>
      </c>
      <c r="B82" s="901">
        <f>'TSH March'!E160+'TSH April'!E161</f>
        <v>491.26499999999982</v>
      </c>
      <c r="C82" s="1999"/>
      <c r="D82" s="2000"/>
      <c r="E82" s="2000"/>
      <c r="F82" s="2000"/>
      <c r="G82" s="2000"/>
      <c r="H82" s="2000"/>
      <c r="I82" s="2001"/>
      <c r="J82" s="2002">
        <f t="shared" si="9"/>
        <v>491.26499999999982</v>
      </c>
      <c r="K82" s="2003"/>
      <c r="L82" s="2003"/>
      <c r="M82" s="2004"/>
      <c r="N82" s="2005">
        <f>'TSH March'!G160+'TSH April'!G161</f>
        <v>3.0000000000000004</v>
      </c>
      <c r="O82" s="1939"/>
      <c r="P82" s="1939"/>
      <c r="Q82" s="2006"/>
      <c r="R82" s="1939">
        <f t="shared" si="10"/>
        <v>3.0000000000000004</v>
      </c>
      <c r="S82" s="1939"/>
      <c r="T82" s="1939"/>
      <c r="U82" s="1940"/>
      <c r="AE82"/>
      <c r="AF82"/>
      <c r="AG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 s="480"/>
      <c r="BP82" s="480"/>
      <c r="BQ82"/>
    </row>
    <row r="83" spans="1:69">
      <c r="A83" s="816" t="s">
        <v>202</v>
      </c>
      <c r="B83" s="901">
        <f>'TSH March'!E161+'TSH April'!E162</f>
        <v>194.67000000000002</v>
      </c>
      <c r="C83" s="1999"/>
      <c r="D83" s="2000"/>
      <c r="E83" s="2000"/>
      <c r="F83" s="2000"/>
      <c r="G83" s="2000"/>
      <c r="H83" s="2000"/>
      <c r="I83" s="2001"/>
      <c r="J83" s="2002">
        <f t="shared" si="9"/>
        <v>194.67000000000002</v>
      </c>
      <c r="K83" s="2003"/>
      <c r="L83" s="2003"/>
      <c r="M83" s="2004"/>
      <c r="N83" s="2005">
        <f>'TSH March'!G161+'TSH April'!G162</f>
        <v>1.1800000000000002</v>
      </c>
      <c r="O83" s="1939"/>
      <c r="P83" s="1939"/>
      <c r="Q83" s="2006"/>
      <c r="R83" s="1939">
        <f t="shared" si="10"/>
        <v>1.1800000000000002</v>
      </c>
      <c r="S83" s="1939"/>
      <c r="T83" s="1939"/>
      <c r="U83" s="1940"/>
      <c r="AE83"/>
      <c r="AF83"/>
      <c r="AG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 s="480"/>
      <c r="BP83" s="480"/>
      <c r="BQ83"/>
    </row>
    <row r="84" spans="1:69">
      <c r="A84" s="816" t="s">
        <v>197</v>
      </c>
      <c r="B84" s="901">
        <f>'TSH March'!E162+'TSH April'!E163</f>
        <v>100.57500000000002</v>
      </c>
      <c r="C84" s="1999"/>
      <c r="D84" s="2000"/>
      <c r="E84" s="2000"/>
      <c r="F84" s="2000"/>
      <c r="G84" s="2000"/>
      <c r="H84" s="2000"/>
      <c r="I84" s="2001"/>
      <c r="J84" s="2002">
        <f t="shared" si="9"/>
        <v>100.57500000000002</v>
      </c>
      <c r="K84" s="2003"/>
      <c r="L84" s="2003"/>
      <c r="M84" s="2004"/>
      <c r="N84" s="2005">
        <f>'TSH March'!G162+'TSH April'!G163</f>
        <v>0.61</v>
      </c>
      <c r="O84" s="1939"/>
      <c r="P84" s="1939"/>
      <c r="Q84" s="2006"/>
      <c r="R84" s="1939">
        <f t="shared" si="10"/>
        <v>0.61</v>
      </c>
      <c r="S84" s="1939"/>
      <c r="T84" s="1939"/>
      <c r="U84" s="1940"/>
      <c r="AE84"/>
      <c r="AF84"/>
      <c r="AG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 s="480"/>
      <c r="BP84" s="480"/>
      <c r="BQ84"/>
    </row>
    <row r="85" spans="1:69" ht="13.5" thickBot="1">
      <c r="A85" s="442" t="s">
        <v>328</v>
      </c>
      <c r="B85" s="901">
        <f>'TSH March'!E163+'TSH April'!E164</f>
        <v>380.7</v>
      </c>
      <c r="C85" s="1999"/>
      <c r="D85" s="2000"/>
      <c r="E85" s="2000"/>
      <c r="F85" s="2000"/>
      <c r="G85" s="2000"/>
      <c r="H85" s="2000"/>
      <c r="I85" s="2001"/>
      <c r="J85" s="2002">
        <f t="shared" si="9"/>
        <v>380.7</v>
      </c>
      <c r="K85" s="2003"/>
      <c r="L85" s="2003"/>
      <c r="M85" s="2004"/>
      <c r="N85" s="2005">
        <f>'TSH March'!G163+'TSH April'!G164</f>
        <v>2.3000000000000003</v>
      </c>
      <c r="O85" s="1939"/>
      <c r="P85" s="1939"/>
      <c r="Q85" s="2006"/>
      <c r="R85" s="1939">
        <f t="shared" si="10"/>
        <v>2.3000000000000003</v>
      </c>
      <c r="S85" s="1939"/>
      <c r="T85" s="1939"/>
      <c r="U85" s="1940"/>
      <c r="AE85"/>
      <c r="AF85"/>
      <c r="AG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 s="480"/>
      <c r="BP85" s="480"/>
      <c r="BQ85"/>
    </row>
    <row r="86" spans="1:69" ht="14.25" thickTop="1" thickBot="1">
      <c r="A86" s="978" t="s">
        <v>251</v>
      </c>
      <c r="B86" s="979">
        <f>SUM(B79:B85)</f>
        <v>9499.4100000000017</v>
      </c>
      <c r="C86" s="2030"/>
      <c r="D86" s="2031"/>
      <c r="E86" s="2031"/>
      <c r="F86" s="2031"/>
      <c r="G86" s="2031"/>
      <c r="H86" s="2031"/>
      <c r="I86" s="2032"/>
      <c r="J86" s="2033">
        <f>SUM(J79:M85)</f>
        <v>9499.4100000000017</v>
      </c>
      <c r="K86" s="2034"/>
      <c r="L86" s="2034"/>
      <c r="M86" s="2035"/>
      <c r="N86" s="2036">
        <f>SUM(N79:Q85)</f>
        <v>57.830000000000005</v>
      </c>
      <c r="O86" s="2036"/>
      <c r="P86" s="2036"/>
      <c r="Q86" s="2036"/>
      <c r="R86" s="2037">
        <f>SUM(R79:U85)</f>
        <v>57.830000000000005</v>
      </c>
      <c r="S86" s="2037"/>
      <c r="T86" s="2037"/>
      <c r="U86" s="2038"/>
      <c r="AE86"/>
      <c r="AF86"/>
      <c r="AG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 s="480"/>
      <c r="BP86" s="480"/>
      <c r="BQ86"/>
    </row>
    <row r="87" spans="1:69" ht="14.25" thickTop="1" thickBot="1">
      <c r="A87" s="869" t="s">
        <v>252</v>
      </c>
      <c r="B87" s="870">
        <f ca="1">B62+B78+B86</f>
        <v>393712.72500000003</v>
      </c>
      <c r="C87" s="2028"/>
      <c r="D87" s="2028"/>
      <c r="E87" s="2028"/>
      <c r="F87" s="2028"/>
      <c r="G87" s="2028"/>
      <c r="H87" s="2028"/>
      <c r="I87" s="2028"/>
      <c r="J87" s="2029">
        <f ca="1">J62+J78+J86</f>
        <v>192866.92065000001</v>
      </c>
      <c r="K87" s="2029"/>
      <c r="L87" s="2029"/>
      <c r="M87" s="2029"/>
      <c r="N87" s="1991">
        <f ca="1">N62+N78+N86</f>
        <v>640.63000000000022</v>
      </c>
      <c r="O87" s="1992"/>
      <c r="P87" s="1992"/>
      <c r="Q87" s="1993"/>
      <c r="R87" s="1991">
        <f>R62+R78+R86</f>
        <v>566.29000000000008</v>
      </c>
      <c r="S87" s="1992"/>
      <c r="T87" s="1992"/>
      <c r="U87" s="1993"/>
      <c r="AE87"/>
      <c r="AF87"/>
      <c r="AG87"/>
      <c r="AK87" s="161"/>
    </row>
    <row r="88" spans="1:69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AE88"/>
      <c r="AF88"/>
      <c r="AG88"/>
      <c r="AK88" s="161"/>
    </row>
    <row r="89" spans="1:69">
      <c r="B89"/>
      <c r="C89" s="240"/>
      <c r="D89" s="240"/>
      <c r="E89" s="240"/>
      <c r="F89" s="240"/>
      <c r="G89" s="240"/>
      <c r="H89" s="240"/>
      <c r="I89" s="240"/>
      <c r="J89" s="2027"/>
      <c r="K89" s="2027"/>
      <c r="L89" s="2027"/>
      <c r="M89" s="2027"/>
      <c r="N89" s="241"/>
      <c r="O89" s="241"/>
      <c r="P89" s="241"/>
      <c r="Q89" s="241"/>
      <c r="R89" s="1970"/>
      <c r="S89" s="1970"/>
      <c r="T89" s="1970"/>
      <c r="U89" s="1970"/>
      <c r="W89"/>
      <c r="X89"/>
      <c r="Y89"/>
      <c r="Z89"/>
      <c r="AA89"/>
      <c r="AB89"/>
      <c r="AC89"/>
      <c r="AD89"/>
      <c r="AE89"/>
      <c r="AF89"/>
      <c r="AG89"/>
      <c r="AK89" s="161"/>
    </row>
    <row r="90" spans="1:69" ht="13.5" thickBot="1">
      <c r="E90" s="218"/>
      <c r="F90" s="218"/>
      <c r="G90" s="218"/>
      <c r="H90" s="218"/>
      <c r="I90" s="218"/>
      <c r="J90" s="2016"/>
      <c r="K90" s="2017"/>
      <c r="L90" s="2017"/>
      <c r="M90" s="2017"/>
      <c r="N90" s="249"/>
      <c r="O90" s="249"/>
      <c r="P90" s="250"/>
      <c r="Q90" s="250"/>
      <c r="R90" s="2018"/>
      <c r="S90" s="2019"/>
      <c r="T90" s="2019"/>
      <c r="U90" s="2019"/>
      <c r="AB90"/>
      <c r="AC90"/>
      <c r="AD90"/>
      <c r="AE90"/>
      <c r="AF90"/>
      <c r="AG90"/>
      <c r="AK90" s="161"/>
    </row>
    <row r="91" spans="1:69">
      <c r="A91" s="882" t="s">
        <v>102</v>
      </c>
      <c r="B91" s="883">
        <f>BO40</f>
        <v>970</v>
      </c>
      <c r="E91" s="266"/>
      <c r="F91" s="876"/>
      <c r="G91" s="877"/>
      <c r="H91" s="877"/>
      <c r="I91" s="877"/>
      <c r="J91" s="878" t="s">
        <v>114</v>
      </c>
      <c r="K91" s="2023">
        <f>'bTV March'!T120+'bTV April'!W113+NBG_April!U258+'TSH March'!K142+'TSH April'!K143+NBG_nonst!S233+NBG_March!U284</f>
        <v>504</v>
      </c>
      <c r="L91" s="2023"/>
      <c r="M91" s="2023"/>
      <c r="N91" s="2023"/>
      <c r="O91" s="2021">
        <f>K91/B91</f>
        <v>0.51958762886597942</v>
      </c>
      <c r="P91" s="2022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M91" s="1997"/>
      <c r="AN91" s="1998"/>
    </row>
    <row r="92" spans="1:69" ht="13.5" thickBot="1">
      <c r="A92" s="959" t="s">
        <v>239</v>
      </c>
      <c r="B92" s="960">
        <f ca="1">BO49</f>
        <v>638.53000000000009</v>
      </c>
      <c r="C92" s="267"/>
      <c r="D92" s="267"/>
      <c r="E92" s="267"/>
      <c r="F92" s="879"/>
      <c r="G92" s="880"/>
      <c r="H92" s="880"/>
      <c r="I92" s="880"/>
      <c r="J92" s="881" t="s">
        <v>115</v>
      </c>
      <c r="K92" s="2020">
        <f ca="1">'bTV March'!I120+'bTV April'!I113+NBG_April!I258+NBG_March!I284+'TSH March'!I142+'TSH April'!I143+NBG_March!I284</f>
        <v>529.69000000000005</v>
      </c>
      <c r="L92" s="2020"/>
      <c r="M92" s="2020"/>
      <c r="N92" s="2020"/>
      <c r="O92" s="2013">
        <f ca="1">K92/B92</f>
        <v>0.82954598844220317</v>
      </c>
      <c r="P92" s="2014"/>
      <c r="W92" s="485"/>
      <c r="X92" s="2012"/>
      <c r="Y92" s="2012"/>
      <c r="Z92" s="2012"/>
      <c r="AA92" s="2012"/>
      <c r="AB92" s="2012"/>
      <c r="AC92" s="2012"/>
      <c r="AD92" s="2012"/>
      <c r="AE92"/>
      <c r="AF92"/>
      <c r="AG92"/>
      <c r="AH92"/>
      <c r="AI92"/>
      <c r="AJ92"/>
      <c r="AK92"/>
      <c r="AM92" s="1997"/>
      <c r="AN92" s="1998"/>
    </row>
    <row r="93" spans="1:69">
      <c r="A93" s="957" t="s">
        <v>247</v>
      </c>
      <c r="B93" s="958">
        <f>R87</f>
        <v>566.29000000000008</v>
      </c>
      <c r="C93" s="267"/>
      <c r="D93" s="267"/>
      <c r="E93" s="267"/>
      <c r="F93" s="946"/>
      <c r="G93" s="946"/>
      <c r="H93" s="946"/>
      <c r="I93" s="946"/>
      <c r="J93" s="947"/>
      <c r="K93" s="948"/>
      <c r="L93" s="948"/>
      <c r="M93" s="948"/>
      <c r="N93" s="948"/>
      <c r="O93" s="949"/>
      <c r="P93" s="949"/>
      <c r="W93" s="485"/>
      <c r="X93" s="900"/>
      <c r="Y93" s="900"/>
      <c r="Z93" s="900"/>
      <c r="AA93" s="900"/>
      <c r="AB93" s="900"/>
      <c r="AC93" s="900"/>
      <c r="AD93" s="900"/>
      <c r="AE93"/>
      <c r="AF93"/>
      <c r="AG93"/>
      <c r="AH93"/>
      <c r="AI93"/>
      <c r="AJ93"/>
      <c r="AK93"/>
      <c r="AM93" s="161"/>
    </row>
    <row r="94" spans="1:69" ht="13.5" thickBot="1">
      <c r="A94" s="879" t="s">
        <v>103</v>
      </c>
      <c r="B94" s="884">
        <f ca="1">B87</f>
        <v>393712.72500000003</v>
      </c>
      <c r="V94" s="486"/>
      <c r="W94" s="485"/>
      <c r="X94" s="2012"/>
      <c r="Y94" s="2012"/>
      <c r="Z94" s="2012"/>
      <c r="AA94" s="2012"/>
      <c r="AB94" s="2012"/>
      <c r="AC94" s="2012"/>
      <c r="AD94" s="2012"/>
      <c r="AE94"/>
      <c r="AF94"/>
      <c r="AG94"/>
      <c r="AH94"/>
      <c r="AI94"/>
      <c r="AJ94"/>
      <c r="AK94"/>
      <c r="AM94" s="1997"/>
      <c r="AN94" s="1998"/>
      <c r="BO94" s="64"/>
      <c r="BP94" s="64"/>
    </row>
    <row r="95" spans="1:69">
      <c r="V95" s="485"/>
      <c r="W95" s="272"/>
      <c r="X95" s="272"/>
      <c r="Y95" s="272"/>
      <c r="Z95" s="272"/>
      <c r="AA95" s="272"/>
      <c r="AB95" s="348"/>
      <c r="AC95" s="348"/>
      <c r="AD95" s="348"/>
      <c r="AE95"/>
      <c r="AF95"/>
      <c r="AG95"/>
      <c r="AH95"/>
      <c r="AI95"/>
      <c r="AJ95"/>
      <c r="AK95"/>
      <c r="AM95" s="1997"/>
      <c r="AN95" s="1998"/>
      <c r="BO95" s="64"/>
      <c r="BP95" s="64"/>
    </row>
    <row r="96" spans="1:69">
      <c r="V96" s="272"/>
      <c r="BO96" s="64"/>
      <c r="BP96" s="64"/>
    </row>
    <row r="97" spans="15:68">
      <c r="BO97" s="64"/>
      <c r="BP97" s="64"/>
    </row>
    <row r="98" spans="15:68">
      <c r="BO98" s="64"/>
      <c r="BP98" s="64"/>
    </row>
    <row r="99" spans="15:68">
      <c r="O99" s="272"/>
      <c r="P99" s="505"/>
      <c r="Q99" s="505"/>
      <c r="R99" s="272"/>
      <c r="S99" s="272"/>
      <c r="T99" s="272"/>
      <c r="BO99" s="64"/>
      <c r="BP99" s="64"/>
    </row>
    <row r="100" spans="15:68" ht="15.75">
      <c r="O100" s="272"/>
      <c r="P100" s="505"/>
      <c r="Q100" s="505"/>
      <c r="R100" s="272"/>
      <c r="S100" s="272"/>
      <c r="T100" s="272"/>
      <c r="AC100" s="1006"/>
      <c r="BO100" s="64"/>
      <c r="BP100" s="64"/>
    </row>
    <row r="101" spans="15:68">
      <c r="O101" s="272"/>
      <c r="P101" s="505"/>
      <c r="Q101" s="505"/>
      <c r="R101" s="272"/>
      <c r="S101" s="272"/>
      <c r="T101" s="272"/>
      <c r="BO101" s="64"/>
      <c r="BP101" s="64"/>
    </row>
    <row r="102" spans="15:68">
      <c r="O102" s="272"/>
      <c r="P102" s="505"/>
      <c r="Q102" s="505"/>
      <c r="R102" s="272"/>
      <c r="S102" s="272"/>
      <c r="T102" s="272"/>
      <c r="BO102" s="64"/>
      <c r="BP102" s="64"/>
    </row>
    <row r="103" spans="15:68">
      <c r="O103" s="272"/>
      <c r="P103" s="505"/>
      <c r="Q103" s="505"/>
      <c r="R103" s="272"/>
      <c r="S103" s="272"/>
      <c r="T103" s="272"/>
      <c r="BO103" s="64"/>
      <c r="BP103" s="64"/>
    </row>
    <row r="104" spans="15:68">
      <c r="O104" s="272"/>
      <c r="P104" s="505"/>
      <c r="Q104" s="505"/>
      <c r="R104" s="272"/>
      <c r="S104" s="272"/>
      <c r="T104" s="272"/>
      <c r="BO104" s="64"/>
      <c r="BP104" s="64"/>
    </row>
    <row r="105" spans="15:68">
      <c r="O105" s="272"/>
      <c r="P105" s="505"/>
      <c r="Q105" s="505"/>
      <c r="R105" s="272"/>
      <c r="S105" s="272"/>
      <c r="T105" s="272"/>
      <c r="BO105" s="64"/>
      <c r="BP105" s="64"/>
    </row>
    <row r="106" spans="15:68">
      <c r="O106" s="272"/>
      <c r="P106" s="505"/>
      <c r="Q106" s="505"/>
      <c r="R106" s="272"/>
      <c r="S106" s="272"/>
      <c r="T106" s="272"/>
      <c r="BO106" s="64"/>
      <c r="BP106" s="64"/>
    </row>
    <row r="107" spans="15:68">
      <c r="O107" s="272"/>
      <c r="P107" s="505"/>
      <c r="Q107" s="505"/>
      <c r="R107" s="272"/>
      <c r="S107" s="272"/>
      <c r="T107" s="272"/>
      <c r="BO107" s="64"/>
      <c r="BP107" s="64"/>
    </row>
    <row r="108" spans="15:68">
      <c r="O108" s="272"/>
      <c r="P108" s="505"/>
      <c r="Q108" s="505"/>
      <c r="R108" s="272"/>
      <c r="S108" s="272"/>
      <c r="T108" s="272"/>
      <c r="BO108" s="64"/>
      <c r="BP108" s="64"/>
    </row>
    <row r="109" spans="15:68">
      <c r="O109" s="272"/>
      <c r="P109" s="272"/>
      <c r="Q109" s="272"/>
      <c r="R109" s="272"/>
      <c r="S109" s="272"/>
      <c r="T109" s="272"/>
      <c r="BO109" s="64"/>
      <c r="BP109" s="64"/>
    </row>
    <row r="110" spans="15:68">
      <c r="O110" s="272"/>
      <c r="P110" s="272"/>
      <c r="Q110" s="272"/>
      <c r="R110" s="272"/>
      <c r="S110" s="272"/>
      <c r="T110" s="272"/>
      <c r="BO110" s="64"/>
      <c r="BP110" s="64"/>
    </row>
    <row r="111" spans="15:68">
      <c r="O111" s="272"/>
      <c r="P111" s="272"/>
      <c r="Q111" s="272"/>
      <c r="R111" s="272"/>
      <c r="S111" s="272"/>
      <c r="T111" s="272"/>
      <c r="BO111" s="64"/>
      <c r="BP111" s="64"/>
    </row>
    <row r="118" spans="1:2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</row>
    <row r="119" spans="1:2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</row>
    <row r="120" spans="1:2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</row>
    <row r="121" spans="1:2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</row>
    <row r="122" spans="1:2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</row>
    <row r="123" spans="1:2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</row>
    <row r="124" spans="1:2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</row>
    <row r="125" spans="1:2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</row>
    <row r="126" spans="1:2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</row>
  </sheetData>
  <mergeCells count="213">
    <mergeCell ref="X76:AA76"/>
    <mergeCell ref="AB76:AC76"/>
    <mergeCell ref="Y73:AA73"/>
    <mergeCell ref="AB73:AC73"/>
    <mergeCell ref="Y74:AA74"/>
    <mergeCell ref="AB74:AC74"/>
    <mergeCell ref="Y75:AA75"/>
    <mergeCell ref="AB75:AC75"/>
    <mergeCell ref="X72:AC72"/>
    <mergeCell ref="R71:U71"/>
    <mergeCell ref="R72:U72"/>
    <mergeCell ref="C59:I59"/>
    <mergeCell ref="C60:I60"/>
    <mergeCell ref="J59:M59"/>
    <mergeCell ref="J60:M60"/>
    <mergeCell ref="N60:Q60"/>
    <mergeCell ref="N63:U63"/>
    <mergeCell ref="C64:I64"/>
    <mergeCell ref="C65:I65"/>
    <mergeCell ref="C66:I66"/>
    <mergeCell ref="C67:I67"/>
    <mergeCell ref="C68:I68"/>
    <mergeCell ref="C69:I69"/>
    <mergeCell ref="C70:I70"/>
    <mergeCell ref="J66:M66"/>
    <mergeCell ref="J67:M67"/>
    <mergeCell ref="R61:U61"/>
    <mergeCell ref="C61:I61"/>
    <mergeCell ref="J61:M61"/>
    <mergeCell ref="N61:Q61"/>
    <mergeCell ref="N69:Q69"/>
    <mergeCell ref="C73:I73"/>
    <mergeCell ref="R79:U79"/>
    <mergeCell ref="R80:U80"/>
    <mergeCell ref="J79:M79"/>
    <mergeCell ref="J80:M80"/>
    <mergeCell ref="J81:M81"/>
    <mergeCell ref="R81:U81"/>
    <mergeCell ref="J78:M78"/>
    <mergeCell ref="N78:Q78"/>
    <mergeCell ref="R78:U78"/>
    <mergeCell ref="C74:I74"/>
    <mergeCell ref="C75:I75"/>
    <mergeCell ref="C79:I79"/>
    <mergeCell ref="C80:I80"/>
    <mergeCell ref="C81:I81"/>
    <mergeCell ref="C78:I78"/>
    <mergeCell ref="R73:U73"/>
    <mergeCell ref="R74:U74"/>
    <mergeCell ref="R75:U75"/>
    <mergeCell ref="C76:I76"/>
    <mergeCell ref="C77:I77"/>
    <mergeCell ref="J76:M76"/>
    <mergeCell ref="J77:M77"/>
    <mergeCell ref="N76:Q76"/>
    <mergeCell ref="X65:Z65"/>
    <mergeCell ref="D40:J40"/>
    <mergeCell ref="C53:I53"/>
    <mergeCell ref="D49:J49"/>
    <mergeCell ref="K40:Q40"/>
    <mergeCell ref="C71:I71"/>
    <mergeCell ref="C72:I72"/>
    <mergeCell ref="J68:M68"/>
    <mergeCell ref="C63:I63"/>
    <mergeCell ref="N62:Q62"/>
    <mergeCell ref="R62:U62"/>
    <mergeCell ref="N64:Q64"/>
    <mergeCell ref="R64:U64"/>
    <mergeCell ref="R65:U65"/>
    <mergeCell ref="N65:Q65"/>
    <mergeCell ref="N66:Q66"/>
    <mergeCell ref="N67:Q67"/>
    <mergeCell ref="N68:Q68"/>
    <mergeCell ref="J62:M62"/>
    <mergeCell ref="C62:I62"/>
    <mergeCell ref="J64:M64"/>
    <mergeCell ref="J65:M65"/>
    <mergeCell ref="R69:U69"/>
    <mergeCell ref="R70:U70"/>
    <mergeCell ref="A54:A55"/>
    <mergeCell ref="B54:B55"/>
    <mergeCell ref="C54:I55"/>
    <mergeCell ref="J54:M55"/>
    <mergeCell ref="J57:M57"/>
    <mergeCell ref="X60:Z60"/>
    <mergeCell ref="X58:Z58"/>
    <mergeCell ref="R54:U55"/>
    <mergeCell ref="X57:Z57"/>
    <mergeCell ref="R57:U57"/>
    <mergeCell ref="C57:I57"/>
    <mergeCell ref="N57:Q57"/>
    <mergeCell ref="R56:U56"/>
    <mergeCell ref="N56:Q56"/>
    <mergeCell ref="J56:M56"/>
    <mergeCell ref="X59:Z59"/>
    <mergeCell ref="N54:Q55"/>
    <mergeCell ref="C58:I58"/>
    <mergeCell ref="J58:M58"/>
    <mergeCell ref="N58:Q58"/>
    <mergeCell ref="N59:Q59"/>
    <mergeCell ref="R58:U58"/>
    <mergeCell ref="R59:U59"/>
    <mergeCell ref="R60:U60"/>
    <mergeCell ref="C87:I87"/>
    <mergeCell ref="J87:M87"/>
    <mergeCell ref="R84:U84"/>
    <mergeCell ref="C84:I84"/>
    <mergeCell ref="J82:M82"/>
    <mergeCell ref="J83:M83"/>
    <mergeCell ref="C82:I82"/>
    <mergeCell ref="C83:I83"/>
    <mergeCell ref="R82:U82"/>
    <mergeCell ref="C86:I86"/>
    <mergeCell ref="J86:M86"/>
    <mergeCell ref="N86:Q86"/>
    <mergeCell ref="R86:U86"/>
    <mergeCell ref="N82:Q82"/>
    <mergeCell ref="N83:Q83"/>
    <mergeCell ref="R83:U83"/>
    <mergeCell ref="O91:P91"/>
    <mergeCell ref="K91:N91"/>
    <mergeCell ref="J69:M69"/>
    <mergeCell ref="J70:M70"/>
    <mergeCell ref="J71:M71"/>
    <mergeCell ref="J72:M72"/>
    <mergeCell ref="J73:M73"/>
    <mergeCell ref="J74:M74"/>
    <mergeCell ref="J75:M75"/>
    <mergeCell ref="J84:M84"/>
    <mergeCell ref="N84:Q84"/>
    <mergeCell ref="J89:M89"/>
    <mergeCell ref="N73:Q73"/>
    <mergeCell ref="N74:Q74"/>
    <mergeCell ref="N75:Q75"/>
    <mergeCell ref="N79:Q79"/>
    <mergeCell ref="N80:Q80"/>
    <mergeCell ref="N81:Q81"/>
    <mergeCell ref="N71:Q71"/>
    <mergeCell ref="N70:Q70"/>
    <mergeCell ref="N72:Q72"/>
    <mergeCell ref="N77:Q77"/>
    <mergeCell ref="AM95:AN95"/>
    <mergeCell ref="C85:I85"/>
    <mergeCell ref="J85:M85"/>
    <mergeCell ref="N85:Q85"/>
    <mergeCell ref="R85:U85"/>
    <mergeCell ref="C52:I52"/>
    <mergeCell ref="J52:M52"/>
    <mergeCell ref="J53:M53"/>
    <mergeCell ref="C56:I56"/>
    <mergeCell ref="AC59:AE59"/>
    <mergeCell ref="AA59:AB59"/>
    <mergeCell ref="X94:AD94"/>
    <mergeCell ref="AM94:AN94"/>
    <mergeCell ref="AA60:AB60"/>
    <mergeCell ref="O92:P92"/>
    <mergeCell ref="J63:M63"/>
    <mergeCell ref="J90:M90"/>
    <mergeCell ref="R90:U90"/>
    <mergeCell ref="K92:N92"/>
    <mergeCell ref="AM91:AN91"/>
    <mergeCell ref="AM92:AN92"/>
    <mergeCell ref="X62:Z62"/>
    <mergeCell ref="X92:AD92"/>
    <mergeCell ref="N87:Q87"/>
    <mergeCell ref="R89:U89"/>
    <mergeCell ref="AC65:AE65"/>
    <mergeCell ref="BD73:BG73"/>
    <mergeCell ref="AA55:AB56"/>
    <mergeCell ref="BH49:BN49"/>
    <mergeCell ref="AA65:AB65"/>
    <mergeCell ref="X63:Z63"/>
    <mergeCell ref="AA57:AB57"/>
    <mergeCell ref="AC57:AE57"/>
    <mergeCell ref="AC58:AE58"/>
    <mergeCell ref="BD71:BG71"/>
    <mergeCell ref="BD72:BG72"/>
    <mergeCell ref="AC60:AE60"/>
    <mergeCell ref="AC61:AE61"/>
    <mergeCell ref="AA58:AB58"/>
    <mergeCell ref="X61:Z61"/>
    <mergeCell ref="AA66:AB66"/>
    <mergeCell ref="R87:U87"/>
    <mergeCell ref="R66:U66"/>
    <mergeCell ref="R67:U67"/>
    <mergeCell ref="R68:U68"/>
    <mergeCell ref="AA62:AB62"/>
    <mergeCell ref="AC66:AE66"/>
    <mergeCell ref="AA63:AB63"/>
    <mergeCell ref="R76:U76"/>
    <mergeCell ref="R77:U77"/>
    <mergeCell ref="D8:Z8"/>
    <mergeCell ref="AA8:BD8"/>
    <mergeCell ref="BE8:BN8"/>
    <mergeCell ref="BH40:BN40"/>
    <mergeCell ref="AC55:AE56"/>
    <mergeCell ref="R40:X40"/>
    <mergeCell ref="AC62:AE62"/>
    <mergeCell ref="AM40:AS40"/>
    <mergeCell ref="AA61:AB61"/>
    <mergeCell ref="AT49:AZ49"/>
    <mergeCell ref="BA40:BG40"/>
    <mergeCell ref="AF40:AL40"/>
    <mergeCell ref="BA49:BG49"/>
    <mergeCell ref="Y40:AE40"/>
    <mergeCell ref="AF49:AL49"/>
    <mergeCell ref="H45:AQ45"/>
    <mergeCell ref="Y49:AE49"/>
    <mergeCell ref="K49:Q49"/>
    <mergeCell ref="R49:X49"/>
    <mergeCell ref="AM49:AS49"/>
    <mergeCell ref="AT40:AZ40"/>
    <mergeCell ref="AC63:AE63"/>
  </mergeCells>
  <phoneticPr fontId="62" type="noConversion"/>
  <pageMargins left="0.35433070866141703" right="0.47244094488188998" top="0.43307086614173201" bottom="0.47244094488188998" header="0.27559055118110198" footer="0.27559055118110198"/>
  <pageSetup paperSize="9" scale="40" orientation="landscape" r:id="rId1"/>
  <headerFooter alignWithMargins="0"/>
  <ignoredErrors>
    <ignoredError sqref="K87:M87" evalErro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66CCFF"/>
    <pageSetUpPr fitToPage="1"/>
  </sheetPr>
  <dimension ref="A1:CP324"/>
  <sheetViews>
    <sheetView showGridLines="0" showZeros="0" defaultGridColor="0" colorId="23" zoomScale="77" zoomScaleNormal="77" workbookViewId="0">
      <pane xSplit="8" ySplit="14" topLeftCell="K155" activePane="bottomRight" state="frozen"/>
      <selection pane="topRight" activeCell="I1" sqref="I1"/>
      <selection pane="bottomLeft" activeCell="A15" sqref="A15"/>
      <selection pane="bottomRight" activeCell="AN175" sqref="AN175"/>
    </sheetView>
  </sheetViews>
  <sheetFormatPr defaultColWidth="9.140625" defaultRowHeight="12.75"/>
  <cols>
    <col min="1" max="1" width="14" style="79" customWidth="1"/>
    <col min="2" max="2" width="2.42578125" style="151" bestFit="1" customWidth="1"/>
    <col min="3" max="3" width="23" style="1027" customWidth="1"/>
    <col min="4" max="4" width="25.28515625" style="1027" customWidth="1"/>
    <col min="5" max="5" width="17.7109375" style="1027" customWidth="1"/>
    <col min="6" max="6" width="11.85546875" style="1027" customWidth="1"/>
    <col min="7" max="7" width="10.28515625" style="1027" bestFit="1" customWidth="1"/>
    <col min="8" max="8" width="11.7109375" style="1027" customWidth="1"/>
    <col min="9" max="9" width="13" style="1027" customWidth="1"/>
    <col min="10" max="14" width="12.140625" style="1027" customWidth="1"/>
    <col min="15" max="16" width="8.28515625" style="1027" customWidth="1"/>
    <col min="17" max="20" width="8.28515625" style="1027" hidden="1" customWidth="1"/>
    <col min="21" max="21" width="8.28515625" style="1027" customWidth="1"/>
    <col min="22" max="22" width="13" style="1027" customWidth="1"/>
    <col min="23" max="23" width="13.140625" style="1027" customWidth="1"/>
    <col min="24" max="24" width="11.5703125" style="1027" customWidth="1"/>
    <col min="25" max="26" width="10.5703125" style="1027" hidden="1" customWidth="1"/>
    <col min="27" max="28" width="11.85546875" style="1027" hidden="1" customWidth="1"/>
    <col min="29" max="29" width="15" style="1027" customWidth="1"/>
    <col min="30" max="30" width="12.140625" style="1027" customWidth="1"/>
    <col min="31" max="51" width="3.42578125" style="1027" customWidth="1"/>
    <col min="52" max="53" width="3.5703125" style="1027" customWidth="1"/>
    <col min="54" max="93" width="3.5703125" style="1027" hidden="1" customWidth="1"/>
    <col min="94" max="94" width="5.140625" style="1027" customWidth="1"/>
    <col min="95" max="117" width="3.5703125" style="1027" customWidth="1"/>
    <col min="118" max="16384" width="9.140625" style="1027"/>
  </cols>
  <sheetData>
    <row r="1" spans="1:93" ht="13.5" thickBot="1">
      <c r="A1" s="77"/>
      <c r="B1" s="77"/>
      <c r="C1" s="78"/>
      <c r="D1" s="78"/>
      <c r="E1" s="5"/>
      <c r="F1" s="1028"/>
      <c r="G1" s="5"/>
      <c r="H1" s="5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174"/>
      <c r="W1" s="8"/>
      <c r="X1" s="8"/>
      <c r="Y1" s="8"/>
      <c r="Z1" s="8"/>
      <c r="AA1" s="8"/>
      <c r="AB1" s="8"/>
      <c r="AC1" s="183"/>
      <c r="AD1" s="5"/>
    </row>
    <row r="2" spans="1:93" ht="13.5" thickBot="1">
      <c r="A2" s="78"/>
      <c r="B2" s="78"/>
      <c r="C2" s="78"/>
      <c r="D2" s="78"/>
      <c r="E2" s="204" t="s">
        <v>22</v>
      </c>
      <c r="F2" s="205" t="s">
        <v>41</v>
      </c>
      <c r="G2" s="206" t="s">
        <v>45</v>
      </c>
      <c r="H2" s="206" t="s">
        <v>20</v>
      </c>
      <c r="I2" s="206" t="s">
        <v>4</v>
      </c>
      <c r="J2" s="205" t="s">
        <v>43</v>
      </c>
      <c r="K2" s="205"/>
      <c r="L2" s="205"/>
      <c r="M2" s="205"/>
      <c r="N2" s="205"/>
      <c r="O2" s="205" t="s">
        <v>8</v>
      </c>
      <c r="P2" s="212" t="s">
        <v>188</v>
      </c>
      <c r="AD2" s="5"/>
    </row>
    <row r="3" spans="1:93">
      <c r="E3" s="200" t="str">
        <f>SUMMARY_TV!B2</f>
        <v>Consumer Loan</v>
      </c>
      <c r="F3" s="201" t="str">
        <f>IF(G3&lt;&gt;0,"A","-")</f>
        <v>A</v>
      </c>
      <c r="G3" s="80">
        <v>32</v>
      </c>
      <c r="H3" s="30">
        <f>SUMIF('Coeff MTG'!$A$2:$A$181,NBG_March!G3,'Coeff MTG'!$B$2:$B$181)</f>
        <v>1</v>
      </c>
      <c r="I3" s="399">
        <f>SUM(O15:O275)</f>
        <v>220</v>
      </c>
      <c r="J3" s="211">
        <f>I3/$I$9</f>
        <v>1</v>
      </c>
      <c r="K3" s="211"/>
      <c r="L3" s="211"/>
      <c r="M3" s="211"/>
      <c r="N3" s="211"/>
      <c r="O3" s="581">
        <f ca="1">(SUMPRODUCT(O15:O275,H15:H275))</f>
        <v>253.90000000000006</v>
      </c>
      <c r="P3" s="584">
        <f ca="1">O3*H3</f>
        <v>253.90000000000006</v>
      </c>
      <c r="V3" s="7" t="s">
        <v>104</v>
      </c>
      <c r="W3" s="8"/>
      <c r="X3" s="8"/>
      <c r="Y3" s="8"/>
      <c r="Z3" s="8"/>
      <c r="AA3" s="8"/>
      <c r="AB3" s="8"/>
      <c r="AC3" s="83" t="str">
        <f>SUMMARY_TV!B1</f>
        <v>DSK</v>
      </c>
      <c r="AD3" s="5"/>
    </row>
    <row r="4" spans="1:93">
      <c r="D4" s="817"/>
      <c r="E4" s="200" t="str">
        <f>SUMMARY_TV!B2</f>
        <v>Consumer Loan</v>
      </c>
      <c r="F4" s="28" t="s">
        <v>147</v>
      </c>
      <c r="G4" s="84">
        <v>32</v>
      </c>
      <c r="H4" s="30">
        <f>SUMIF('Coeff MTG'!$A$2:$A$181,NBG_March!G4,'Coeff MTG'!$B$2:$B$181)</f>
        <v>1</v>
      </c>
      <c r="I4" s="400">
        <f>SUM(P15:P275)</f>
        <v>0</v>
      </c>
      <c r="J4" s="56">
        <f>I4/$I$9</f>
        <v>0</v>
      </c>
      <c r="K4" s="56"/>
      <c r="L4" s="56"/>
      <c r="M4" s="56"/>
      <c r="N4" s="56"/>
      <c r="O4" s="582">
        <f ca="1">SUMPRODUCT(P15:P275,H15:H275)</f>
        <v>0</v>
      </c>
      <c r="P4" s="584" t="e">
        <f ca="1">O4*H4*#REF!</f>
        <v>#REF!</v>
      </c>
      <c r="V4" s="7" t="s">
        <v>105</v>
      </c>
      <c r="W4" s="8"/>
      <c r="X4" s="8"/>
      <c r="Y4" s="8"/>
      <c r="Z4" s="8"/>
      <c r="AA4" s="8"/>
      <c r="AB4" s="8"/>
      <c r="AC4" s="83" t="str">
        <f>SUMMARY_TV!B2</f>
        <v>Consumer Loan</v>
      </c>
      <c r="AD4" s="5"/>
    </row>
    <row r="5" spans="1:93">
      <c r="A5" s="85"/>
      <c r="B5" s="286"/>
      <c r="E5" s="27"/>
      <c r="F5" s="28"/>
      <c r="G5" s="84"/>
      <c r="H5" s="30">
        <f>SUMIF('Coeff MTG'!$A$2:$A$181,NBG_March!G5,'Coeff MTG'!$B$2:$B$181)</f>
        <v>0</v>
      </c>
      <c r="I5" s="400">
        <f>SUM(Q15:Q275)</f>
        <v>0</v>
      </c>
      <c r="J5" s="56">
        <f t="shared" ref="J5:J8" si="0">I5/$I$9</f>
        <v>0</v>
      </c>
      <c r="K5" s="56"/>
      <c r="L5" s="56"/>
      <c r="M5" s="56"/>
      <c r="N5" s="56"/>
      <c r="O5" s="56"/>
      <c r="P5" s="203"/>
      <c r="V5" s="7" t="s">
        <v>106</v>
      </c>
      <c r="W5" s="8"/>
      <c r="X5" s="8"/>
      <c r="Y5" s="8"/>
      <c r="Z5" s="8"/>
      <c r="AA5" s="8"/>
      <c r="AB5" s="8"/>
      <c r="AC5" s="83" t="str">
        <f>SUMMARY_TV!B3</f>
        <v>Café Commucations</v>
      </c>
      <c r="AD5" s="5"/>
    </row>
    <row r="6" spans="1:93">
      <c r="A6" s="85"/>
      <c r="B6" s="286"/>
      <c r="E6" s="27"/>
      <c r="F6" s="28"/>
      <c r="G6" s="84"/>
      <c r="H6" s="30">
        <f>SUMIF('Coeff MTG'!$A$2:$A$181,NBG_March!G6,'Coeff MTG'!$B$2:$B$181)</f>
        <v>0</v>
      </c>
      <c r="I6" s="401">
        <f>SUM(R15:R275)</f>
        <v>0</v>
      </c>
      <c r="J6" s="56">
        <f t="shared" si="0"/>
        <v>0</v>
      </c>
      <c r="K6" s="56"/>
      <c r="L6" s="56"/>
      <c r="M6" s="56"/>
      <c r="N6" s="56"/>
      <c r="O6" s="56"/>
      <c r="P6" s="203"/>
      <c r="V6" s="7" t="s">
        <v>107</v>
      </c>
      <c r="W6" s="8"/>
      <c r="X6" s="8"/>
      <c r="Y6" s="8"/>
      <c r="Z6" s="8"/>
      <c r="AA6" s="8"/>
      <c r="AB6" s="8"/>
      <c r="AC6" s="83" t="str">
        <f>SUMMARY_TV!B4</f>
        <v>09 Mar 2020 -  05 Apr 2020</v>
      </c>
      <c r="AD6" s="5"/>
    </row>
    <row r="7" spans="1:93">
      <c r="A7" s="85"/>
      <c r="B7" s="286"/>
      <c r="E7" s="27"/>
      <c r="F7" s="28" t="str">
        <f>IF(G7&lt;&gt;0,"E","-")</f>
        <v>-</v>
      </c>
      <c r="G7" s="84">
        <v>0</v>
      </c>
      <c r="H7" s="30">
        <f>SUMIF('Coeff MTG'!$A$2:$A$181,NBG_March!G7,'Coeff MTG'!$B$2:$B$181)</f>
        <v>0</v>
      </c>
      <c r="I7" s="401">
        <f>SUM(S15:S275)</f>
        <v>0</v>
      </c>
      <c r="J7" s="56">
        <f t="shared" si="0"/>
        <v>0</v>
      </c>
      <c r="K7" s="56"/>
      <c r="L7" s="56"/>
      <c r="M7" s="56"/>
      <c r="N7" s="56"/>
      <c r="O7" s="56"/>
      <c r="P7" s="203"/>
      <c r="V7" s="7"/>
      <c r="AC7" s="175"/>
      <c r="AD7" s="5"/>
    </row>
    <row r="8" spans="1:93" ht="13.5" thickBot="1">
      <c r="A8" s="85"/>
      <c r="B8" s="286"/>
      <c r="E8" s="31"/>
      <c r="F8" s="32" t="str">
        <f>IF(G8&lt;&gt;0,"F","-")</f>
        <v>-</v>
      </c>
      <c r="G8" s="198">
        <v>0</v>
      </c>
      <c r="H8" s="34">
        <f>SUMIF('Coeff MTG'!$A$2:$A$181,NBG_March!G8,'Coeff MTG'!$B$2:$B$181)</f>
        <v>0</v>
      </c>
      <c r="I8" s="402">
        <f>SUM(S15:S275)</f>
        <v>0</v>
      </c>
      <c r="J8" s="60">
        <f t="shared" si="0"/>
        <v>0</v>
      </c>
      <c r="K8" s="60"/>
      <c r="L8" s="60"/>
      <c r="M8" s="60"/>
      <c r="N8" s="60"/>
      <c r="O8" s="60"/>
      <c r="P8" s="86"/>
      <c r="V8" s="536"/>
      <c r="AC8" s="537"/>
      <c r="AD8" s="5"/>
    </row>
    <row r="9" spans="1:93" ht="13.5" thickBot="1">
      <c r="A9" s="85"/>
      <c r="B9" s="286"/>
      <c r="F9" s="87"/>
      <c r="G9" s="88"/>
      <c r="H9" s="89"/>
      <c r="I9" s="385">
        <f>SUBTOTAL(9,I3:I8)</f>
        <v>220</v>
      </c>
      <c r="J9" s="199">
        <f>SUM(J3:J8)</f>
        <v>1</v>
      </c>
      <c r="K9" s="199"/>
      <c r="L9" s="199"/>
      <c r="M9" s="199"/>
      <c r="N9" s="199"/>
      <c r="O9" s="583">
        <f ca="1">SUM(O3:O8)</f>
        <v>253.90000000000006</v>
      </c>
      <c r="P9" s="583" t="e">
        <f ca="1">SUBTOTAL(9,P3:P8)</f>
        <v>#REF!</v>
      </c>
      <c r="V9" s="7" t="s">
        <v>108</v>
      </c>
      <c r="AC9" s="214" t="s">
        <v>131</v>
      </c>
      <c r="AE9" s="374">
        <v>11</v>
      </c>
      <c r="AF9" s="368" t="s">
        <v>59</v>
      </c>
      <c r="AG9" s="469"/>
      <c r="AH9" s="369"/>
      <c r="AI9" s="369"/>
      <c r="AJ9" s="369"/>
      <c r="AK9" s="370"/>
      <c r="AL9" s="371">
        <f>AE9+1</f>
        <v>12</v>
      </c>
      <c r="AM9" s="368" t="s">
        <v>59</v>
      </c>
      <c r="AN9" s="369"/>
      <c r="AO9" s="369"/>
      <c r="AP9" s="369"/>
      <c r="AQ9" s="369"/>
      <c r="AR9" s="370"/>
      <c r="AS9" s="371">
        <f>AL9+1</f>
        <v>13</v>
      </c>
      <c r="AT9" s="372" t="s">
        <v>59</v>
      </c>
      <c r="AU9" s="368"/>
      <c r="AV9" s="369"/>
      <c r="AW9" s="369"/>
      <c r="AX9" s="369"/>
      <c r="AY9" s="369"/>
      <c r="AZ9" s="371">
        <f>AS9+1</f>
        <v>14</v>
      </c>
      <c r="BA9" s="368" t="s">
        <v>59</v>
      </c>
      <c r="BB9" s="369"/>
      <c r="BC9" s="369"/>
      <c r="BD9" s="369"/>
      <c r="BE9" s="369"/>
      <c r="BF9" s="370"/>
      <c r="BG9" s="371">
        <f>AZ9+1</f>
        <v>15</v>
      </c>
      <c r="BH9" s="368" t="s">
        <v>59</v>
      </c>
      <c r="BI9" s="369"/>
      <c r="BJ9" s="369"/>
      <c r="BK9" s="369"/>
      <c r="BL9" s="369"/>
      <c r="BM9" s="369"/>
      <c r="BN9" s="371">
        <f>BG9+1</f>
        <v>16</v>
      </c>
      <c r="BO9" s="368" t="s">
        <v>59</v>
      </c>
      <c r="BP9" s="369"/>
      <c r="BQ9" s="369"/>
      <c r="BR9" s="369"/>
      <c r="BS9" s="369"/>
      <c r="BT9" s="369"/>
      <c r="BU9" s="371">
        <f>BN9+1</f>
        <v>17</v>
      </c>
      <c r="BV9" s="368" t="s">
        <v>59</v>
      </c>
      <c r="BW9" s="369"/>
      <c r="BX9" s="369"/>
      <c r="BY9" s="369"/>
      <c r="BZ9" s="369"/>
      <c r="CA9" s="369"/>
      <c r="CB9" s="371">
        <f>BU9+1</f>
        <v>18</v>
      </c>
      <c r="CC9" s="368" t="s">
        <v>59</v>
      </c>
      <c r="CD9" s="369"/>
      <c r="CE9" s="369"/>
      <c r="CF9" s="369"/>
      <c r="CG9" s="369"/>
      <c r="CH9" s="369"/>
      <c r="CI9" s="535">
        <f>CB9+1</f>
        <v>19</v>
      </c>
      <c r="CJ9" s="368" t="s">
        <v>59</v>
      </c>
      <c r="CK9" s="369"/>
      <c r="CL9" s="369"/>
      <c r="CM9" s="369"/>
      <c r="CN9" s="369"/>
      <c r="CO9" s="373"/>
    </row>
    <row r="10" spans="1:93" ht="13.5" thickBot="1">
      <c r="A10" s="85"/>
      <c r="B10" s="286"/>
      <c r="D10" s="1000"/>
      <c r="V10" s="10" t="s">
        <v>112</v>
      </c>
      <c r="W10" s="8"/>
      <c r="X10" s="8"/>
      <c r="Y10" s="8"/>
      <c r="Z10" s="8"/>
      <c r="AA10" s="8"/>
      <c r="AB10" s="8"/>
      <c r="AC10" s="90" t="s">
        <v>83</v>
      </c>
      <c r="AE10" s="1941" t="s">
        <v>325</v>
      </c>
      <c r="AF10" s="1942"/>
      <c r="AG10" s="1942"/>
      <c r="AH10" s="1942"/>
      <c r="AI10" s="1942"/>
      <c r="AJ10" s="1942"/>
      <c r="AK10" s="1942"/>
      <c r="AL10" s="1942"/>
      <c r="AM10" s="1942"/>
      <c r="AN10" s="1942"/>
      <c r="AO10" s="1942"/>
      <c r="AP10" s="1942"/>
      <c r="AQ10" s="1942"/>
      <c r="AR10" s="1942"/>
      <c r="AS10" s="1942"/>
      <c r="AT10" s="1942"/>
      <c r="AU10" s="1942"/>
      <c r="AV10" s="1942"/>
      <c r="AW10" s="1942"/>
      <c r="AX10" s="1942"/>
      <c r="AY10" s="1942"/>
      <c r="AZ10" s="1942"/>
      <c r="BA10" s="1942"/>
      <c r="BB10" s="1943" t="s">
        <v>326</v>
      </c>
      <c r="BC10" s="1943"/>
      <c r="BD10" s="1943"/>
      <c r="BE10" s="1943"/>
      <c r="BF10" s="1943"/>
      <c r="BG10" s="1943"/>
      <c r="BH10" s="1943"/>
      <c r="BI10" s="1943"/>
      <c r="BJ10" s="1943"/>
      <c r="BK10" s="1943"/>
      <c r="BL10" s="1943"/>
      <c r="BM10" s="1943"/>
      <c r="BN10" s="1943"/>
      <c r="BO10" s="1943"/>
      <c r="BP10" s="1943"/>
      <c r="BQ10" s="1943"/>
      <c r="BR10" s="1943"/>
      <c r="BS10" s="1943"/>
      <c r="BT10" s="1943"/>
      <c r="BU10" s="1943"/>
      <c r="BV10" s="1943"/>
      <c r="BW10" s="1943"/>
      <c r="BX10" s="1943"/>
      <c r="BY10" s="1943"/>
      <c r="BZ10" s="1943"/>
      <c r="CA10" s="1943"/>
      <c r="CB10" s="1943"/>
      <c r="CC10" s="1943"/>
      <c r="CD10" s="1943"/>
      <c r="CE10" s="1943"/>
      <c r="CF10" s="1944" t="s">
        <v>327</v>
      </c>
      <c r="CG10" s="1944"/>
      <c r="CH10" s="1944"/>
      <c r="CI10" s="1944"/>
      <c r="CJ10" s="1944"/>
      <c r="CK10" s="1944"/>
      <c r="CL10" s="1944"/>
      <c r="CM10" s="1944"/>
      <c r="CN10" s="1944"/>
      <c r="CO10" s="1945"/>
    </row>
    <row r="11" spans="1:93" ht="13.5" thickBot="1">
      <c r="A11" s="85"/>
      <c r="B11" s="286"/>
      <c r="V11" s="10" t="s">
        <v>58</v>
      </c>
      <c r="AC11" s="91">
        <v>1.1499999999999999</v>
      </c>
      <c r="AE11" s="383" t="s">
        <v>64</v>
      </c>
      <c r="AF11" s="382" t="s">
        <v>65</v>
      </c>
      <c r="AG11" s="447" t="s">
        <v>66</v>
      </c>
      <c r="AH11" s="447" t="s">
        <v>67</v>
      </c>
      <c r="AI11" s="447" t="s">
        <v>68</v>
      </c>
      <c r="AJ11" s="449" t="s">
        <v>62</v>
      </c>
      <c r="AK11" s="471" t="s">
        <v>63</v>
      </c>
      <c r="AL11" s="382" t="s">
        <v>64</v>
      </c>
      <c r="AM11" s="447" t="s">
        <v>65</v>
      </c>
      <c r="AN11" s="447" t="s">
        <v>66</v>
      </c>
      <c r="AO11" s="382" t="s">
        <v>67</v>
      </c>
      <c r="AP11" s="447" t="s">
        <v>68</v>
      </c>
      <c r="AQ11" s="540" t="s">
        <v>62</v>
      </c>
      <c r="AR11" s="471" t="s">
        <v>63</v>
      </c>
      <c r="AS11" s="447" t="s">
        <v>64</v>
      </c>
      <c r="AT11" s="447" t="s">
        <v>65</v>
      </c>
      <c r="AU11" s="447" t="s">
        <v>66</v>
      </c>
      <c r="AV11" s="577" t="s">
        <v>67</v>
      </c>
      <c r="AW11" s="541" t="s">
        <v>68</v>
      </c>
      <c r="AX11" s="451" t="s">
        <v>62</v>
      </c>
      <c r="AY11" s="451" t="s">
        <v>63</v>
      </c>
      <c r="AZ11" s="450" t="s">
        <v>64</v>
      </c>
      <c r="BA11" s="448" t="s">
        <v>65</v>
      </c>
      <c r="BB11" s="450" t="s">
        <v>66</v>
      </c>
      <c r="BC11" s="450" t="s">
        <v>67</v>
      </c>
      <c r="BD11" s="448" t="s">
        <v>68</v>
      </c>
      <c r="BE11" s="451" t="s">
        <v>62</v>
      </c>
      <c r="BF11" s="451" t="s">
        <v>63</v>
      </c>
      <c r="BG11" s="448" t="s">
        <v>64</v>
      </c>
      <c r="BH11" s="450" t="s">
        <v>65</v>
      </c>
      <c r="BI11" s="448" t="s">
        <v>66</v>
      </c>
      <c r="BJ11" s="578" t="s">
        <v>67</v>
      </c>
      <c r="BK11" s="450" t="s">
        <v>68</v>
      </c>
      <c r="BL11" s="451" t="s">
        <v>62</v>
      </c>
      <c r="BM11" s="451" t="s">
        <v>63</v>
      </c>
      <c r="BN11" s="450" t="s">
        <v>64</v>
      </c>
      <c r="BO11" s="448" t="s">
        <v>65</v>
      </c>
      <c r="BP11" s="450" t="s">
        <v>66</v>
      </c>
      <c r="BQ11" s="450" t="s">
        <v>67</v>
      </c>
      <c r="BR11" s="448" t="s">
        <v>68</v>
      </c>
      <c r="BS11" s="451" t="s">
        <v>62</v>
      </c>
      <c r="BT11" s="451" t="s">
        <v>63</v>
      </c>
      <c r="BU11" s="541" t="s">
        <v>64</v>
      </c>
      <c r="BV11" s="450" t="s">
        <v>65</v>
      </c>
      <c r="BW11" s="450" t="s">
        <v>66</v>
      </c>
      <c r="BX11" s="450" t="s">
        <v>67</v>
      </c>
      <c r="BY11" s="450" t="s">
        <v>68</v>
      </c>
      <c r="BZ11" s="451" t="s">
        <v>62</v>
      </c>
      <c r="CA11" s="451" t="s">
        <v>63</v>
      </c>
      <c r="CB11" s="541" t="s">
        <v>64</v>
      </c>
      <c r="CC11" s="450" t="s">
        <v>65</v>
      </c>
      <c r="CD11" s="450" t="s">
        <v>66</v>
      </c>
      <c r="CE11" s="450" t="s">
        <v>67</v>
      </c>
      <c r="CF11" s="450" t="s">
        <v>68</v>
      </c>
      <c r="CG11" s="451" t="s">
        <v>62</v>
      </c>
      <c r="CH11" s="451" t="s">
        <v>63</v>
      </c>
      <c r="CI11" s="448" t="s">
        <v>64</v>
      </c>
      <c r="CJ11" s="450" t="s">
        <v>65</v>
      </c>
      <c r="CK11" s="450" t="s">
        <v>66</v>
      </c>
      <c r="CL11" s="450" t="s">
        <v>67</v>
      </c>
      <c r="CM11" s="450" t="s">
        <v>68</v>
      </c>
      <c r="CN11" s="451" t="s">
        <v>62</v>
      </c>
      <c r="CO11" s="452" t="s">
        <v>63</v>
      </c>
    </row>
    <row r="12" spans="1:93" ht="13.5" thickBot="1">
      <c r="A12" s="85"/>
      <c r="B12" s="286"/>
      <c r="C12" s="5"/>
      <c r="D12" s="11"/>
      <c r="E12" s="1028"/>
      <c r="F12" s="5"/>
      <c r="G12" s="5"/>
      <c r="H12" s="5"/>
      <c r="I12" s="5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62" t="s">
        <v>7</v>
      </c>
      <c r="W12" s="5"/>
      <c r="X12" s="5"/>
      <c r="Y12" s="5"/>
      <c r="Z12" s="5"/>
      <c r="AA12" s="5"/>
      <c r="AB12" s="5"/>
      <c r="AC12" s="361">
        <v>405</v>
      </c>
      <c r="AE12" s="626">
        <v>43899</v>
      </c>
      <c r="AF12" s="627">
        <v>43900</v>
      </c>
      <c r="AG12" s="627">
        <v>43901</v>
      </c>
      <c r="AH12" s="627">
        <v>43902</v>
      </c>
      <c r="AI12" s="628">
        <v>43903</v>
      </c>
      <c r="AJ12" s="629">
        <v>43904</v>
      </c>
      <c r="AK12" s="627">
        <v>43905</v>
      </c>
      <c r="AL12" s="627">
        <v>43906</v>
      </c>
      <c r="AM12" s="627">
        <v>43907</v>
      </c>
      <c r="AN12" s="627">
        <v>43908</v>
      </c>
      <c r="AO12" s="628">
        <v>43909</v>
      </c>
      <c r="AP12" s="629">
        <v>43910</v>
      </c>
      <c r="AQ12" s="627">
        <v>43911</v>
      </c>
      <c r="AR12" s="627">
        <v>43912</v>
      </c>
      <c r="AS12" s="627">
        <v>43913</v>
      </c>
      <c r="AT12" s="627">
        <v>43914</v>
      </c>
      <c r="AU12" s="627">
        <v>43915</v>
      </c>
      <c r="AV12" s="627">
        <v>43916</v>
      </c>
      <c r="AW12" s="629">
        <v>43917</v>
      </c>
      <c r="AX12" s="627">
        <v>43918</v>
      </c>
      <c r="AY12" s="627">
        <v>43919</v>
      </c>
      <c r="AZ12" s="627">
        <v>43920</v>
      </c>
      <c r="BA12" s="627">
        <v>43921</v>
      </c>
      <c r="BB12" s="627">
        <v>43922</v>
      </c>
      <c r="BC12" s="628">
        <v>43923</v>
      </c>
      <c r="BD12" s="629">
        <v>43924</v>
      </c>
      <c r="BE12" s="627">
        <v>43925</v>
      </c>
      <c r="BF12" s="627">
        <v>43926</v>
      </c>
      <c r="BG12" s="627">
        <v>43927</v>
      </c>
      <c r="BH12" s="627">
        <v>43928</v>
      </c>
      <c r="BI12" s="627">
        <v>43929</v>
      </c>
      <c r="BJ12" s="630">
        <v>43930</v>
      </c>
      <c r="BK12" s="631">
        <v>43931</v>
      </c>
      <c r="BL12" s="631">
        <v>43932</v>
      </c>
      <c r="BM12" s="631">
        <v>43933</v>
      </c>
      <c r="BN12" s="631">
        <v>43934</v>
      </c>
      <c r="BO12" s="631">
        <v>43935</v>
      </c>
      <c r="BP12" s="631">
        <v>43936</v>
      </c>
      <c r="BQ12" s="631">
        <v>43937</v>
      </c>
      <c r="BR12" s="631">
        <v>43938</v>
      </c>
      <c r="BS12" s="631">
        <v>43939</v>
      </c>
      <c r="BT12" s="631">
        <v>43940</v>
      </c>
      <c r="BU12" s="632">
        <v>43941</v>
      </c>
      <c r="BV12" s="631">
        <v>43942</v>
      </c>
      <c r="BW12" s="631">
        <v>43943</v>
      </c>
      <c r="BX12" s="631">
        <v>43944</v>
      </c>
      <c r="BY12" s="631">
        <v>43945</v>
      </c>
      <c r="BZ12" s="631">
        <v>43946</v>
      </c>
      <c r="CA12" s="631">
        <v>43947</v>
      </c>
      <c r="CB12" s="631">
        <v>43948</v>
      </c>
      <c r="CC12" s="631">
        <v>43949</v>
      </c>
      <c r="CD12" s="631">
        <v>43950</v>
      </c>
      <c r="CE12" s="631">
        <v>43951</v>
      </c>
      <c r="CF12" s="631">
        <v>43952</v>
      </c>
      <c r="CG12" s="631">
        <v>43953</v>
      </c>
      <c r="CH12" s="631">
        <v>43954</v>
      </c>
      <c r="CI12" s="631">
        <v>43955</v>
      </c>
      <c r="CJ12" s="631">
        <v>43956</v>
      </c>
      <c r="CK12" s="631">
        <v>43957</v>
      </c>
      <c r="CL12" s="631">
        <v>43958</v>
      </c>
      <c r="CM12" s="631">
        <v>43959</v>
      </c>
      <c r="CN12" s="631">
        <v>43960</v>
      </c>
      <c r="CO12" s="633">
        <v>43961</v>
      </c>
    </row>
    <row r="13" spans="1:93" ht="13.5" thickBot="1">
      <c r="A13" s="92" t="s">
        <v>18</v>
      </c>
      <c r="B13" s="287"/>
      <c r="C13" s="606" t="s">
        <v>60</v>
      </c>
      <c r="D13" s="601" t="s">
        <v>1</v>
      </c>
      <c r="E13" s="603" t="s">
        <v>2</v>
      </c>
      <c r="F13" s="603" t="s">
        <v>3</v>
      </c>
      <c r="G13" s="902" t="s">
        <v>2</v>
      </c>
      <c r="H13" s="2183" t="str">
        <f>AC9</f>
        <v>W25-54</v>
      </c>
      <c r="I13" s="2213"/>
      <c r="J13" s="2214"/>
      <c r="K13" s="2183" t="s">
        <v>131</v>
      </c>
      <c r="L13" s="2184"/>
      <c r="M13" s="2185" t="s">
        <v>24</v>
      </c>
      <c r="N13" s="2186"/>
      <c r="O13" s="40" t="s">
        <v>4</v>
      </c>
      <c r="P13" s="40"/>
      <c r="Q13" s="40"/>
      <c r="R13" s="40"/>
      <c r="S13" s="41"/>
      <c r="T13" s="41"/>
      <c r="U13" s="220" t="s">
        <v>4</v>
      </c>
      <c r="V13" s="2150" t="s">
        <v>61</v>
      </c>
      <c r="W13" s="2151"/>
      <c r="X13" s="2151"/>
      <c r="Y13" s="2151"/>
      <c r="Z13" s="40"/>
      <c r="AA13" s="40"/>
      <c r="AB13" s="40"/>
      <c r="AC13" s="605" t="s">
        <v>0</v>
      </c>
      <c r="AE13" s="383" t="s">
        <v>64</v>
      </c>
      <c r="AF13" s="382" t="s">
        <v>65</v>
      </c>
      <c r="AG13" s="447" t="s">
        <v>66</v>
      </c>
      <c r="AH13" s="447" t="s">
        <v>67</v>
      </c>
      <c r="AI13" s="447" t="s">
        <v>68</v>
      </c>
      <c r="AJ13" s="449" t="s">
        <v>62</v>
      </c>
      <c r="AK13" s="471" t="s">
        <v>63</v>
      </c>
      <c r="AL13" s="382" t="s">
        <v>64</v>
      </c>
      <c r="AM13" s="447" t="s">
        <v>65</v>
      </c>
      <c r="AN13" s="447" t="s">
        <v>66</v>
      </c>
      <c r="AO13" s="382" t="s">
        <v>67</v>
      </c>
      <c r="AP13" s="447" t="s">
        <v>68</v>
      </c>
      <c r="AQ13" s="540" t="s">
        <v>62</v>
      </c>
      <c r="AR13" s="471" t="s">
        <v>63</v>
      </c>
      <c r="AS13" s="447" t="s">
        <v>64</v>
      </c>
      <c r="AT13" s="447" t="s">
        <v>65</v>
      </c>
      <c r="AU13" s="447" t="s">
        <v>66</v>
      </c>
      <c r="AV13" s="577" t="s">
        <v>67</v>
      </c>
      <c r="AW13" s="541" t="s">
        <v>68</v>
      </c>
      <c r="AX13" s="451" t="s">
        <v>62</v>
      </c>
      <c r="AY13" s="451" t="s">
        <v>63</v>
      </c>
      <c r="AZ13" s="450" t="s">
        <v>64</v>
      </c>
      <c r="BA13" s="448" t="s">
        <v>65</v>
      </c>
      <c r="BB13" s="450" t="s">
        <v>66</v>
      </c>
      <c r="BC13" s="450" t="s">
        <v>67</v>
      </c>
      <c r="BD13" s="448" t="s">
        <v>68</v>
      </c>
      <c r="BE13" s="451" t="s">
        <v>62</v>
      </c>
      <c r="BF13" s="451" t="s">
        <v>63</v>
      </c>
      <c r="BG13" s="448" t="s">
        <v>64</v>
      </c>
      <c r="BH13" s="450" t="s">
        <v>65</v>
      </c>
      <c r="BI13" s="448" t="s">
        <v>66</v>
      </c>
      <c r="BJ13" s="578" t="s">
        <v>67</v>
      </c>
      <c r="BK13" s="450" t="s">
        <v>68</v>
      </c>
      <c r="BL13" s="451" t="s">
        <v>62</v>
      </c>
      <c r="BM13" s="451" t="s">
        <v>63</v>
      </c>
      <c r="BN13" s="450" t="s">
        <v>64</v>
      </c>
      <c r="BO13" s="448" t="s">
        <v>65</v>
      </c>
      <c r="BP13" s="450" t="s">
        <v>66</v>
      </c>
      <c r="BQ13" s="450" t="s">
        <v>67</v>
      </c>
      <c r="BR13" s="448" t="s">
        <v>68</v>
      </c>
      <c r="BS13" s="451" t="s">
        <v>62</v>
      </c>
      <c r="BT13" s="451" t="s">
        <v>63</v>
      </c>
      <c r="BU13" s="541" t="s">
        <v>64</v>
      </c>
      <c r="BV13" s="450" t="s">
        <v>65</v>
      </c>
      <c r="BW13" s="450" t="s">
        <v>66</v>
      </c>
      <c r="BX13" s="450" t="s">
        <v>67</v>
      </c>
      <c r="BY13" s="450" t="s">
        <v>68</v>
      </c>
      <c r="BZ13" s="451" t="s">
        <v>62</v>
      </c>
      <c r="CA13" s="451" t="s">
        <v>63</v>
      </c>
      <c r="CB13" s="541" t="s">
        <v>64</v>
      </c>
      <c r="CC13" s="450" t="s">
        <v>65</v>
      </c>
      <c r="CD13" s="450" t="s">
        <v>66</v>
      </c>
      <c r="CE13" s="450" t="s">
        <v>67</v>
      </c>
      <c r="CF13" s="450" t="s">
        <v>68</v>
      </c>
      <c r="CG13" s="451" t="s">
        <v>62</v>
      </c>
      <c r="CH13" s="451" t="s">
        <v>63</v>
      </c>
      <c r="CI13" s="448" t="s">
        <v>64</v>
      </c>
      <c r="CJ13" s="450" t="s">
        <v>65</v>
      </c>
      <c r="CK13" s="450" t="s">
        <v>66</v>
      </c>
      <c r="CL13" s="450" t="s">
        <v>67</v>
      </c>
      <c r="CM13" s="450" t="s">
        <v>68</v>
      </c>
      <c r="CN13" s="451" t="s">
        <v>62</v>
      </c>
      <c r="CO13" s="452" t="s">
        <v>63</v>
      </c>
    </row>
    <row r="14" spans="1:93" ht="13.5" thickBot="1">
      <c r="A14" s="93" t="s">
        <v>48</v>
      </c>
      <c r="B14" s="288"/>
      <c r="C14" s="574"/>
      <c r="D14" s="573"/>
      <c r="E14" s="572"/>
      <c r="F14" s="572"/>
      <c r="G14" s="903" t="s">
        <v>25</v>
      </c>
      <c r="H14" s="47" t="s">
        <v>6</v>
      </c>
      <c r="I14" s="48" t="s">
        <v>7</v>
      </c>
      <c r="J14" s="49" t="s">
        <v>8</v>
      </c>
      <c r="K14" s="910" t="s">
        <v>229</v>
      </c>
      <c r="L14" s="911" t="s">
        <v>230</v>
      </c>
      <c r="M14" s="914" t="s">
        <v>6</v>
      </c>
      <c r="N14" s="915" t="s">
        <v>8</v>
      </c>
      <c r="O14" s="907" t="str">
        <f>$F$3</f>
        <v>A</v>
      </c>
      <c r="P14" s="95" t="str">
        <f>$F$4</f>
        <v>B</v>
      </c>
      <c r="Q14" s="95">
        <f>$F$5</f>
        <v>0</v>
      </c>
      <c r="R14" s="95">
        <f>$F$6</f>
        <v>0</v>
      </c>
      <c r="S14" s="96" t="str">
        <f>$F$7</f>
        <v>-</v>
      </c>
      <c r="T14" s="96" t="str">
        <f>$F$8</f>
        <v>-</v>
      </c>
      <c r="U14" s="97" t="s">
        <v>0</v>
      </c>
      <c r="V14" s="98">
        <v>30</v>
      </c>
      <c r="W14" s="99" t="str">
        <f>F3</f>
        <v>A</v>
      </c>
      <c r="X14" s="99" t="str">
        <f>F4</f>
        <v>B</v>
      </c>
      <c r="Y14" s="99">
        <f>F5</f>
        <v>0</v>
      </c>
      <c r="Z14" s="239">
        <f>F6</f>
        <v>0</v>
      </c>
      <c r="AA14" s="396" t="str">
        <f>S14</f>
        <v>-</v>
      </c>
      <c r="AB14" s="396" t="str">
        <f>T14</f>
        <v>-</v>
      </c>
      <c r="AC14" s="571"/>
      <c r="AD14" s="8"/>
      <c r="AE14" s="626">
        <v>43899</v>
      </c>
      <c r="AF14" s="627">
        <v>43900</v>
      </c>
      <c r="AG14" s="627">
        <v>43901</v>
      </c>
      <c r="AH14" s="627">
        <v>43902</v>
      </c>
      <c r="AI14" s="628">
        <v>43903</v>
      </c>
      <c r="AJ14" s="629">
        <v>43904</v>
      </c>
      <c r="AK14" s="627">
        <v>43905</v>
      </c>
      <c r="AL14" s="627">
        <v>43906</v>
      </c>
      <c r="AM14" s="627">
        <v>43907</v>
      </c>
      <c r="AN14" s="627">
        <v>43908</v>
      </c>
      <c r="AO14" s="628">
        <v>43909</v>
      </c>
      <c r="AP14" s="629">
        <v>43910</v>
      </c>
      <c r="AQ14" s="627">
        <v>43911</v>
      </c>
      <c r="AR14" s="627">
        <v>43912</v>
      </c>
      <c r="AS14" s="627">
        <v>43913</v>
      </c>
      <c r="AT14" s="627">
        <v>43914</v>
      </c>
      <c r="AU14" s="627">
        <v>43915</v>
      </c>
      <c r="AV14" s="627">
        <v>43916</v>
      </c>
      <c r="AW14" s="629">
        <v>43917</v>
      </c>
      <c r="AX14" s="627">
        <v>43918</v>
      </c>
      <c r="AY14" s="627">
        <v>43919</v>
      </c>
      <c r="AZ14" s="627">
        <v>43920</v>
      </c>
      <c r="BA14" s="627">
        <v>43921</v>
      </c>
      <c r="BB14" s="627">
        <v>43922</v>
      </c>
      <c r="BC14" s="628">
        <v>43923</v>
      </c>
      <c r="BD14" s="629">
        <v>43924</v>
      </c>
      <c r="BE14" s="627">
        <v>43925</v>
      </c>
      <c r="BF14" s="627">
        <v>43926</v>
      </c>
      <c r="BG14" s="627">
        <v>43927</v>
      </c>
      <c r="BH14" s="627">
        <v>43928</v>
      </c>
      <c r="BI14" s="627">
        <v>43929</v>
      </c>
      <c r="BJ14" s="630">
        <v>43930</v>
      </c>
      <c r="BK14" s="631">
        <v>43931</v>
      </c>
      <c r="BL14" s="631">
        <v>43932</v>
      </c>
      <c r="BM14" s="631">
        <v>43933</v>
      </c>
      <c r="BN14" s="631">
        <v>43934</v>
      </c>
      <c r="BO14" s="631">
        <v>43935</v>
      </c>
      <c r="BP14" s="631">
        <v>43936</v>
      </c>
      <c r="BQ14" s="631">
        <v>43937</v>
      </c>
      <c r="BR14" s="631">
        <v>43938</v>
      </c>
      <c r="BS14" s="631">
        <v>43939</v>
      </c>
      <c r="BT14" s="631">
        <v>43940</v>
      </c>
      <c r="BU14" s="632">
        <v>43941</v>
      </c>
      <c r="BV14" s="631">
        <v>43942</v>
      </c>
      <c r="BW14" s="631">
        <v>43943</v>
      </c>
      <c r="BX14" s="631">
        <v>43944</v>
      </c>
      <c r="BY14" s="631">
        <v>43945</v>
      </c>
      <c r="BZ14" s="631">
        <v>43946</v>
      </c>
      <c r="CA14" s="631">
        <v>43947</v>
      </c>
      <c r="CB14" s="631">
        <v>43948</v>
      </c>
      <c r="CC14" s="631">
        <v>43949</v>
      </c>
      <c r="CD14" s="631">
        <v>43950</v>
      </c>
      <c r="CE14" s="631">
        <v>43951</v>
      </c>
      <c r="CF14" s="631">
        <v>43952</v>
      </c>
      <c r="CG14" s="631">
        <v>43953</v>
      </c>
      <c r="CH14" s="631">
        <v>43954</v>
      </c>
      <c r="CI14" s="631">
        <v>43955</v>
      </c>
      <c r="CJ14" s="631">
        <v>43956</v>
      </c>
      <c r="CK14" s="631">
        <v>43957</v>
      </c>
      <c r="CL14" s="631">
        <v>43958</v>
      </c>
      <c r="CM14" s="631">
        <v>43959</v>
      </c>
      <c r="CN14" s="631">
        <v>43960</v>
      </c>
      <c r="CO14" s="633">
        <v>43961</v>
      </c>
    </row>
    <row r="15" spans="1:93" s="263" customFormat="1">
      <c r="A15" s="857" t="str">
        <f>'MTG RTG September 2019'!A4</f>
        <v>On 03.03.2020 (06:20-12:00)</v>
      </c>
      <c r="B15" s="289"/>
      <c r="C15" s="506" t="str">
        <f>'MTG RTG September 2019'!C4</f>
        <v>Nova TV</v>
      </c>
      <c r="D15" s="252" t="str">
        <f>'MTG RTG September 2019'!D4</f>
        <v>Hello Bulgaria</v>
      </c>
      <c r="E15" s="253" t="str">
        <f>'MTG RTG September 2019'!E4</f>
        <v>Mo-Fr</v>
      </c>
      <c r="F15" s="254">
        <f>'MTG RTG September 2019'!F4</f>
        <v>0.2638888888888889</v>
      </c>
      <c r="G15" s="904" t="str">
        <f>'MTG RTG September 2019'!G4</f>
        <v>NPT</v>
      </c>
      <c r="H15" s="905">
        <f ca="1">SUMIF('MTG RTG September 2019'!$H$3:$M$4,$AC$9,'MTG RTG September 2019'!$H4:$M4)</f>
        <v>3.2</v>
      </c>
      <c r="I15" s="256">
        <f t="shared" ref="I15:I78" ca="1" si="1">V15/H15</f>
        <v>465.74999999999994</v>
      </c>
      <c r="J15" s="906">
        <f ca="1">U15*H15</f>
        <v>16</v>
      </c>
      <c r="K15" s="912">
        <f ca="1">H15*O15</f>
        <v>16</v>
      </c>
      <c r="L15" s="913">
        <f ca="1">H15*P15</f>
        <v>0</v>
      </c>
      <c r="M15" s="927">
        <f>'MTG RTG September 2019'!J4</f>
        <v>2.9</v>
      </c>
      <c r="N15" s="913">
        <f>U15*M15</f>
        <v>14.5</v>
      </c>
      <c r="O15" s="908">
        <f>COUNTIF(AE15:CO15,"A")</f>
        <v>5</v>
      </c>
      <c r="P15" s="258">
        <f>COUNTIF(AE15:CO15,"B")</f>
        <v>0</v>
      </c>
      <c r="Q15" s="258">
        <f t="shared" ref="Q15:Q78" si="2">COUNTIF(AE15:CO15,"C")</f>
        <v>0</v>
      </c>
      <c r="R15" s="258">
        <f t="shared" ref="R15:R78" si="3">COUNTIF(AE15:CO15,"D")</f>
        <v>0</v>
      </c>
      <c r="S15" s="258"/>
      <c r="T15" s="258">
        <f t="shared" ref="T15:T78" si="4">COUNTIF(AE15:CO15,"F")</f>
        <v>0</v>
      </c>
      <c r="U15" s="258">
        <f>SUM(O15:T15)</f>
        <v>5</v>
      </c>
      <c r="V15" s="265">
        <f t="shared" ref="V15:V78" ca="1" si="5">$AC$12*$AC$11*H15</f>
        <v>1490.3999999999999</v>
      </c>
      <c r="W15" s="260">
        <f ca="1">V15*$H$3</f>
        <v>1490.3999999999999</v>
      </c>
      <c r="X15" s="260">
        <f ca="1">V15*$H$4</f>
        <v>1490.3999999999999</v>
      </c>
      <c r="Y15" s="260">
        <f ca="1">V15*$H$5</f>
        <v>0</v>
      </c>
      <c r="Z15" s="260">
        <f ca="1">V15*$H$6</f>
        <v>0</v>
      </c>
      <c r="AA15" s="260">
        <f ca="1">V15*$H$7</f>
        <v>0</v>
      </c>
      <c r="AB15" s="260">
        <f ca="1">V15*$H$8</f>
        <v>0</v>
      </c>
      <c r="AC15" s="575">
        <f ca="1">SUMPRODUCT(O15:T15,W15:AB15)</f>
        <v>7451.9999999999991</v>
      </c>
      <c r="AD15" s="262"/>
      <c r="AE15" s="457"/>
      <c r="AF15" s="458"/>
      <c r="AG15" s="458" t="s">
        <v>347</v>
      </c>
      <c r="AH15" s="458"/>
      <c r="AI15" s="458"/>
      <c r="AJ15" s="860"/>
      <c r="AK15" s="860"/>
      <c r="AL15" s="458" t="s">
        <v>347</v>
      </c>
      <c r="AM15" s="458"/>
      <c r="AN15" s="458"/>
      <c r="AO15" s="458"/>
      <c r="AP15" s="458"/>
      <c r="AQ15" s="860"/>
      <c r="AR15" s="860"/>
      <c r="AS15" s="458" t="s">
        <v>347</v>
      </c>
      <c r="AT15" s="458"/>
      <c r="AU15" s="458" t="s">
        <v>347</v>
      </c>
      <c r="AV15" s="458"/>
      <c r="AW15" s="458"/>
      <c r="AX15" s="860"/>
      <c r="AY15" s="860"/>
      <c r="AZ15" s="458"/>
      <c r="BA15" s="458" t="s">
        <v>347</v>
      </c>
      <c r="BB15" s="458"/>
      <c r="BC15" s="458"/>
      <c r="BD15" s="458"/>
      <c r="BE15" s="860"/>
      <c r="BF15" s="860"/>
      <c r="BG15" s="458"/>
      <c r="BH15" s="458"/>
      <c r="BI15" s="458"/>
      <c r="BJ15" s="458"/>
      <c r="BK15" s="458"/>
      <c r="BL15" s="860"/>
      <c r="BM15" s="860"/>
      <c r="BN15" s="458"/>
      <c r="BO15" s="458"/>
      <c r="BP15" s="458"/>
      <c r="BQ15" s="458"/>
      <c r="BR15" s="458"/>
      <c r="BS15" s="861"/>
      <c r="BT15" s="861"/>
      <c r="BU15" s="458"/>
      <c r="BV15" s="458"/>
      <c r="BW15" s="458"/>
      <c r="BX15" s="458"/>
      <c r="BY15" s="458"/>
      <c r="BZ15" s="861"/>
      <c r="CA15" s="861"/>
      <c r="CB15" s="458"/>
      <c r="CC15" s="458"/>
      <c r="CD15" s="458"/>
      <c r="CE15" s="458"/>
      <c r="CF15" s="458"/>
      <c r="CG15" s="861"/>
      <c r="CH15" s="861"/>
      <c r="CI15" s="458"/>
      <c r="CJ15" s="458"/>
      <c r="CK15" s="458"/>
      <c r="CL15" s="458"/>
      <c r="CM15" s="458"/>
      <c r="CN15" s="861"/>
      <c r="CO15" s="861"/>
    </row>
    <row r="16" spans="1:93" s="263" customFormat="1">
      <c r="A16" s="857" t="str">
        <f>'MTG RTG September 2019'!A5</f>
        <v>except 03.03.2020</v>
      </c>
      <c r="B16" s="289"/>
      <c r="C16" s="506" t="str">
        <f>'MTG RTG September 2019'!C5</f>
        <v>Nova TV</v>
      </c>
      <c r="D16" s="252" t="str">
        <f>'MTG RTG September 2019'!D5</f>
        <v>Na Kafe</v>
      </c>
      <c r="E16" s="253" t="str">
        <f>'MTG RTG September 2019'!E5</f>
        <v>Mo-Fr</v>
      </c>
      <c r="F16" s="254">
        <f>'MTG RTG September 2019'!F5</f>
        <v>0.39583333333333331</v>
      </c>
      <c r="G16" s="904" t="str">
        <f>'MTG RTG September 2019'!G5</f>
        <v>NPT</v>
      </c>
      <c r="H16" s="905">
        <f ca="1">SUMIF('MTG RTG September 2019'!$H$3:$M$4,$AC$9,'MTG RTG September 2019'!$H5:$M5)</f>
        <v>2.6</v>
      </c>
      <c r="I16" s="256">
        <f t="shared" ca="1" si="1"/>
        <v>465.74999999999989</v>
      </c>
      <c r="J16" s="906">
        <f t="shared" ref="J16:J79" ca="1" si="6">U16*H16</f>
        <v>7.8000000000000007</v>
      </c>
      <c r="K16" s="912">
        <f t="shared" ref="K16:K79" ca="1" si="7">H16*O16</f>
        <v>7.8000000000000007</v>
      </c>
      <c r="L16" s="913">
        <f t="shared" ref="L16:L79" ca="1" si="8">H16*P16</f>
        <v>0</v>
      </c>
      <c r="M16" s="927">
        <f>'MTG RTG September 2019'!J5</f>
        <v>2</v>
      </c>
      <c r="N16" s="913">
        <f t="shared" ref="N16:N79" si="9">U16*M16</f>
        <v>6</v>
      </c>
      <c r="O16" s="909">
        <f t="shared" ref="O16:O79" si="10">COUNTIF(AE16:CO16,"A")</f>
        <v>3</v>
      </c>
      <c r="P16" s="258">
        <f t="shared" ref="P16:P79" si="11">COUNTIF(AE16:CO16,"B")</f>
        <v>0</v>
      </c>
      <c r="Q16" s="258">
        <f t="shared" si="2"/>
        <v>0</v>
      </c>
      <c r="R16" s="258">
        <f t="shared" si="3"/>
        <v>0</v>
      </c>
      <c r="S16" s="258"/>
      <c r="T16" s="258">
        <f t="shared" si="4"/>
        <v>0</v>
      </c>
      <c r="U16" s="258">
        <f t="shared" ref="U16:U79" si="12">SUM(O16:T16)</f>
        <v>3</v>
      </c>
      <c r="V16" s="265">
        <f t="shared" ca="1" si="5"/>
        <v>1210.9499999999998</v>
      </c>
      <c r="W16" s="260">
        <f t="shared" ref="W16:W79" ca="1" si="13">V16*$H$3</f>
        <v>1210.9499999999998</v>
      </c>
      <c r="X16" s="260">
        <f t="shared" ref="X16:X79" ca="1" si="14">V16*$H$4</f>
        <v>1210.9499999999998</v>
      </c>
      <c r="Y16" s="260">
        <f t="shared" ref="Y16:Y79" ca="1" si="15">V16*$H$5</f>
        <v>0</v>
      </c>
      <c r="Z16" s="260">
        <f t="shared" ref="Z16:Z79" ca="1" si="16">V16*$H$6</f>
        <v>0</v>
      </c>
      <c r="AA16" s="260">
        <f t="shared" ref="AA16:AA81" ca="1" si="17">V16*$H$7</f>
        <v>0</v>
      </c>
      <c r="AB16" s="260">
        <f t="shared" ref="AB16:AB81" ca="1" si="18">V16*$H$8</f>
        <v>0</v>
      </c>
      <c r="AC16" s="575">
        <f t="shared" ref="AC16:AC79" ca="1" si="19">SUMPRODUCT(O16:T16,W16:AB16)</f>
        <v>3632.8499999999995</v>
      </c>
      <c r="AD16" s="262"/>
      <c r="AE16" s="460"/>
      <c r="AF16" s="459"/>
      <c r="AG16" s="459"/>
      <c r="AH16" s="459"/>
      <c r="AI16" s="459" t="s">
        <v>347</v>
      </c>
      <c r="AJ16" s="861"/>
      <c r="AK16" s="861"/>
      <c r="AL16" s="459"/>
      <c r="AM16" s="459" t="s">
        <v>347</v>
      </c>
      <c r="AN16" s="459"/>
      <c r="AO16" s="459"/>
      <c r="AP16" s="459"/>
      <c r="AQ16" s="861"/>
      <c r="AR16" s="861"/>
      <c r="AS16" s="459"/>
      <c r="AT16" s="459"/>
      <c r="AU16" s="459"/>
      <c r="AV16" s="459"/>
      <c r="AW16" s="459" t="s">
        <v>347</v>
      </c>
      <c r="AX16" s="861"/>
      <c r="AY16" s="861"/>
      <c r="AZ16" s="459"/>
      <c r="BA16" s="459"/>
      <c r="BB16" s="459"/>
      <c r="BC16" s="459"/>
      <c r="BD16" s="459"/>
      <c r="BE16" s="861"/>
      <c r="BF16" s="861"/>
      <c r="BG16" s="459"/>
      <c r="BH16" s="459"/>
      <c r="BI16" s="459"/>
      <c r="BJ16" s="459"/>
      <c r="BK16" s="459"/>
      <c r="BL16" s="861"/>
      <c r="BM16" s="861"/>
      <c r="BN16" s="459"/>
      <c r="BO16" s="459"/>
      <c r="BP16" s="459"/>
      <c r="BQ16" s="459"/>
      <c r="BR16" s="459"/>
      <c r="BS16" s="861"/>
      <c r="BT16" s="861"/>
      <c r="BU16" s="459"/>
      <c r="BV16" s="459"/>
      <c r="BW16" s="459"/>
      <c r="BX16" s="459"/>
      <c r="BY16" s="459"/>
      <c r="BZ16" s="861"/>
      <c r="CA16" s="861"/>
      <c r="CB16" s="459"/>
      <c r="CC16" s="459"/>
      <c r="CD16" s="459"/>
      <c r="CE16" s="459"/>
      <c r="CF16" s="459"/>
      <c r="CG16" s="861"/>
      <c r="CH16" s="861"/>
      <c r="CI16" s="459"/>
      <c r="CJ16" s="459"/>
      <c r="CK16" s="459"/>
      <c r="CL16" s="459"/>
      <c r="CM16" s="459"/>
      <c r="CN16" s="861"/>
      <c r="CO16" s="861"/>
    </row>
    <row r="17" spans="1:93" s="263" customFormat="1">
      <c r="A17" s="857">
        <f>'MTG RTG September 2019'!A6</f>
        <v>0</v>
      </c>
      <c r="B17" s="289"/>
      <c r="C17" s="506" t="str">
        <f>'MTG RTG September 2019'!C6</f>
        <v>Nova TV</v>
      </c>
      <c r="D17" s="252" t="str">
        <f>'MTG RTG September 2019'!D6</f>
        <v>News</v>
      </c>
      <c r="E17" s="253" t="str">
        <f>'MTG RTG September 2019'!E6</f>
        <v>Mo-Fr</v>
      </c>
      <c r="F17" s="254">
        <f>'MTG RTG September 2019'!F6</f>
        <v>0.5</v>
      </c>
      <c r="G17" s="904" t="str">
        <f>'MTG RTG September 2019'!G6</f>
        <v>NPT</v>
      </c>
      <c r="H17" s="905">
        <f ca="1">SUMIF('MTG RTG September 2019'!$H$3:$M$4,$AC$9,'MTG RTG September 2019'!$H6:$M6)</f>
        <v>3.5</v>
      </c>
      <c r="I17" s="256">
        <f t="shared" ca="1" si="1"/>
        <v>465.74999999999994</v>
      </c>
      <c r="J17" s="906">
        <f t="shared" ca="1" si="6"/>
        <v>3.5</v>
      </c>
      <c r="K17" s="912">
        <f t="shared" ca="1" si="7"/>
        <v>3.5</v>
      </c>
      <c r="L17" s="913">
        <f t="shared" ca="1" si="8"/>
        <v>0</v>
      </c>
      <c r="M17" s="927">
        <f>'MTG RTG September 2019'!J6</f>
        <v>2.7</v>
      </c>
      <c r="N17" s="913">
        <f t="shared" si="9"/>
        <v>2.7</v>
      </c>
      <c r="O17" s="909">
        <f t="shared" si="10"/>
        <v>1</v>
      </c>
      <c r="P17" s="258">
        <f t="shared" si="11"/>
        <v>0</v>
      </c>
      <c r="Q17" s="258">
        <f t="shared" si="2"/>
        <v>0</v>
      </c>
      <c r="R17" s="258">
        <f t="shared" si="3"/>
        <v>0</v>
      </c>
      <c r="S17" s="258"/>
      <c r="T17" s="258">
        <f t="shared" si="4"/>
        <v>0</v>
      </c>
      <c r="U17" s="258">
        <f t="shared" si="12"/>
        <v>1</v>
      </c>
      <c r="V17" s="265">
        <f t="shared" ca="1" si="5"/>
        <v>1630.1249999999998</v>
      </c>
      <c r="W17" s="260">
        <f t="shared" ca="1" si="13"/>
        <v>1630.1249999999998</v>
      </c>
      <c r="X17" s="260">
        <f t="shared" ca="1" si="14"/>
        <v>1630.1249999999998</v>
      </c>
      <c r="Y17" s="260">
        <f t="shared" ca="1" si="15"/>
        <v>0</v>
      </c>
      <c r="Z17" s="260">
        <f t="shared" ca="1" si="16"/>
        <v>0</v>
      </c>
      <c r="AA17" s="260">
        <f t="shared" ca="1" si="17"/>
        <v>0</v>
      </c>
      <c r="AB17" s="260">
        <f t="shared" ca="1" si="18"/>
        <v>0</v>
      </c>
      <c r="AC17" s="575">
        <f t="shared" ca="1" si="19"/>
        <v>1630.1249999999998</v>
      </c>
      <c r="AD17" s="262"/>
      <c r="AE17" s="460"/>
      <c r="AF17" s="459"/>
      <c r="AG17" s="459"/>
      <c r="AH17" s="459"/>
      <c r="AI17" s="459"/>
      <c r="AJ17" s="861"/>
      <c r="AK17" s="861"/>
      <c r="AL17" s="459"/>
      <c r="AM17" s="459"/>
      <c r="AN17" s="459"/>
      <c r="AO17" s="459" t="s">
        <v>347</v>
      </c>
      <c r="AP17" s="459"/>
      <c r="AQ17" s="861"/>
      <c r="AR17" s="861"/>
      <c r="AS17" s="459"/>
      <c r="AT17" s="459"/>
      <c r="AU17" s="459"/>
      <c r="AV17" s="459"/>
      <c r="AW17" s="459"/>
      <c r="AX17" s="861"/>
      <c r="AY17" s="861"/>
      <c r="AZ17" s="459"/>
      <c r="BA17" s="459"/>
      <c r="BB17" s="459"/>
      <c r="BC17" s="459"/>
      <c r="BD17" s="459"/>
      <c r="BE17" s="861"/>
      <c r="BF17" s="861"/>
      <c r="BG17" s="459"/>
      <c r="BH17" s="459"/>
      <c r="BI17" s="459"/>
      <c r="BJ17" s="459"/>
      <c r="BK17" s="459"/>
      <c r="BL17" s="861"/>
      <c r="BM17" s="861"/>
      <c r="BN17" s="459"/>
      <c r="BO17" s="459"/>
      <c r="BP17" s="459"/>
      <c r="BQ17" s="459"/>
      <c r="BR17" s="459"/>
      <c r="BS17" s="861"/>
      <c r="BT17" s="861"/>
      <c r="BU17" s="459"/>
      <c r="BV17" s="459"/>
      <c r="BW17" s="459"/>
      <c r="BX17" s="459"/>
      <c r="BY17" s="459"/>
      <c r="BZ17" s="861"/>
      <c r="CA17" s="861"/>
      <c r="CB17" s="459"/>
      <c r="CC17" s="459"/>
      <c r="CD17" s="459"/>
      <c r="CE17" s="459"/>
      <c r="CF17" s="459"/>
      <c r="CG17" s="861"/>
      <c r="CH17" s="861"/>
      <c r="CI17" s="459"/>
      <c r="CJ17" s="459"/>
      <c r="CK17" s="459"/>
      <c r="CL17" s="459"/>
      <c r="CM17" s="459"/>
      <c r="CN17" s="861"/>
      <c r="CO17" s="861"/>
    </row>
    <row r="18" spans="1:93" s="263" customFormat="1" hidden="1">
      <c r="A18" s="857" t="str">
        <f>'MTG RTG September 2019'!A7</f>
        <v>On 03.03.2020 (12:30-14:00)</v>
      </c>
      <c r="B18" s="289" t="s">
        <v>110</v>
      </c>
      <c r="C18" s="506" t="str">
        <f>'MTG RTG September 2019'!C7</f>
        <v>Nova TV</v>
      </c>
      <c r="D18" s="252" t="str">
        <f>'MTG RTG September 2019'!D7</f>
        <v>Concert</v>
      </c>
      <c r="E18" s="253" t="str">
        <f>'MTG RTG September 2019'!E7</f>
        <v>Tu</v>
      </c>
      <c r="F18" s="254">
        <f>'MTG RTG September 2019'!F7</f>
        <v>0.52083333333333337</v>
      </c>
      <c r="G18" s="904" t="str">
        <f>'MTG RTG September 2019'!G7</f>
        <v>NPT</v>
      </c>
      <c r="H18" s="905">
        <f ca="1">SUMIF('MTG RTG September 2019'!$H$3:$M$4,$AC$9,'MTG RTG September 2019'!$H7:$M7)</f>
        <v>4.2</v>
      </c>
      <c r="I18" s="256">
        <f t="shared" ca="1" si="1"/>
        <v>465.74999999999994</v>
      </c>
      <c r="J18" s="906">
        <f t="shared" ca="1" si="6"/>
        <v>0</v>
      </c>
      <c r="K18" s="912">
        <f t="shared" ca="1" si="7"/>
        <v>0</v>
      </c>
      <c r="L18" s="913">
        <f t="shared" ca="1" si="8"/>
        <v>0</v>
      </c>
      <c r="M18" s="927">
        <f>'MTG RTG September 2019'!J7</f>
        <v>2.9</v>
      </c>
      <c r="N18" s="913">
        <f t="shared" si="9"/>
        <v>0</v>
      </c>
      <c r="O18" s="909">
        <f t="shared" si="10"/>
        <v>0</v>
      </c>
      <c r="P18" s="258">
        <f t="shared" si="11"/>
        <v>0</v>
      </c>
      <c r="Q18" s="258">
        <f t="shared" si="2"/>
        <v>0</v>
      </c>
      <c r="R18" s="258">
        <f t="shared" si="3"/>
        <v>0</v>
      </c>
      <c r="S18" s="258"/>
      <c r="T18" s="258">
        <f t="shared" si="4"/>
        <v>0</v>
      </c>
      <c r="U18" s="258">
        <f t="shared" si="12"/>
        <v>0</v>
      </c>
      <c r="V18" s="265">
        <f t="shared" ca="1" si="5"/>
        <v>1956.1499999999999</v>
      </c>
      <c r="W18" s="260">
        <f t="shared" ca="1" si="13"/>
        <v>1956.1499999999999</v>
      </c>
      <c r="X18" s="260">
        <f t="shared" ca="1" si="14"/>
        <v>1956.1499999999999</v>
      </c>
      <c r="Y18" s="260">
        <f t="shared" ca="1" si="15"/>
        <v>0</v>
      </c>
      <c r="Z18" s="260">
        <f t="shared" ca="1" si="16"/>
        <v>0</v>
      </c>
      <c r="AA18" s="260">
        <f t="shared" ca="1" si="17"/>
        <v>0</v>
      </c>
      <c r="AB18" s="260">
        <f t="shared" ca="1" si="18"/>
        <v>0</v>
      </c>
      <c r="AC18" s="575">
        <f t="shared" ca="1" si="19"/>
        <v>0</v>
      </c>
      <c r="AD18" s="262"/>
      <c r="AE18" s="460"/>
      <c r="AF18" s="459"/>
      <c r="AG18" s="459"/>
      <c r="AH18" s="459"/>
      <c r="AI18" s="459"/>
      <c r="AJ18" s="861"/>
      <c r="AK18" s="861"/>
      <c r="AL18" s="459"/>
      <c r="AM18" s="459"/>
      <c r="AN18" s="459"/>
      <c r="AO18" s="459"/>
      <c r="AP18" s="459"/>
      <c r="AQ18" s="861"/>
      <c r="AR18" s="861"/>
      <c r="AS18" s="459"/>
      <c r="AT18" s="459"/>
      <c r="AU18" s="459"/>
      <c r="AV18" s="459"/>
      <c r="AW18" s="459"/>
      <c r="AX18" s="861"/>
      <c r="AY18" s="861"/>
      <c r="AZ18" s="459"/>
      <c r="BA18" s="459"/>
      <c r="BB18" s="459"/>
      <c r="BC18" s="459"/>
      <c r="BD18" s="459"/>
      <c r="BE18" s="861"/>
      <c r="BF18" s="861"/>
      <c r="BG18" s="459"/>
      <c r="BH18" s="459"/>
      <c r="BI18" s="459"/>
      <c r="BJ18" s="459"/>
      <c r="BK18" s="459"/>
      <c r="BL18" s="861"/>
      <c r="BM18" s="861"/>
      <c r="BN18" s="459"/>
      <c r="BO18" s="459"/>
      <c r="BP18" s="459"/>
      <c r="BQ18" s="459"/>
      <c r="BR18" s="459"/>
      <c r="BS18" s="861"/>
      <c r="BT18" s="861"/>
      <c r="BU18" s="459"/>
      <c r="BV18" s="459"/>
      <c r="BW18" s="459"/>
      <c r="BX18" s="459"/>
      <c r="BY18" s="459"/>
      <c r="BZ18" s="861"/>
      <c r="CA18" s="861"/>
      <c r="CB18" s="459"/>
      <c r="CC18" s="459"/>
      <c r="CD18" s="459"/>
      <c r="CE18" s="459"/>
      <c r="CF18" s="459"/>
      <c r="CG18" s="861"/>
      <c r="CH18" s="861"/>
      <c r="CI18" s="459"/>
      <c r="CJ18" s="459"/>
      <c r="CK18" s="459"/>
      <c r="CL18" s="459"/>
      <c r="CM18" s="459"/>
      <c r="CN18" s="861"/>
      <c r="CO18" s="861"/>
    </row>
    <row r="19" spans="1:93" s="263" customFormat="1" hidden="1">
      <c r="A19" s="857">
        <f>'MTG RTG September 2019'!A8</f>
        <v>0</v>
      </c>
      <c r="B19" s="289"/>
      <c r="C19" s="506" t="str">
        <f>'MTG RTG September 2019'!C8</f>
        <v>Nova TV</v>
      </c>
      <c r="D19" s="252" t="str">
        <f>'MTG RTG September 2019'!D8</f>
        <v>O Hayat Benim</v>
      </c>
      <c r="E19" s="253" t="str">
        <f>'MTG RTG September 2019'!E8</f>
        <v>Mo-Fr</v>
      </c>
      <c r="F19" s="254">
        <f>'MTG RTG September 2019'!F8</f>
        <v>0.52083333333333337</v>
      </c>
      <c r="G19" s="904" t="str">
        <f>'MTG RTG September 2019'!G8</f>
        <v>NPT</v>
      </c>
      <c r="H19" s="905">
        <f ca="1">SUMIF('MTG RTG September 2019'!$H$3:$M$4,$AC$9,'MTG RTG September 2019'!$H8:$M8)</f>
        <v>3.7</v>
      </c>
      <c r="I19" s="256">
        <f t="shared" ca="1" si="1"/>
        <v>465.74999999999994</v>
      </c>
      <c r="J19" s="906">
        <f t="shared" ca="1" si="6"/>
        <v>0</v>
      </c>
      <c r="K19" s="912">
        <f t="shared" ca="1" si="7"/>
        <v>0</v>
      </c>
      <c r="L19" s="913">
        <f t="shared" ca="1" si="8"/>
        <v>0</v>
      </c>
      <c r="M19" s="927">
        <f>'MTG RTG September 2019'!J8</f>
        <v>2.6</v>
      </c>
      <c r="N19" s="913">
        <f t="shared" si="9"/>
        <v>0</v>
      </c>
      <c r="O19" s="909">
        <f t="shared" si="10"/>
        <v>0</v>
      </c>
      <c r="P19" s="258">
        <f t="shared" si="11"/>
        <v>0</v>
      </c>
      <c r="Q19" s="258">
        <f t="shared" si="2"/>
        <v>0</v>
      </c>
      <c r="R19" s="258">
        <f t="shared" si="3"/>
        <v>0</v>
      </c>
      <c r="S19" s="258"/>
      <c r="T19" s="258">
        <f t="shared" si="4"/>
        <v>0</v>
      </c>
      <c r="U19" s="258">
        <f t="shared" si="12"/>
        <v>0</v>
      </c>
      <c r="V19" s="265">
        <f t="shared" ca="1" si="5"/>
        <v>1723.2749999999999</v>
      </c>
      <c r="W19" s="260">
        <f t="shared" ca="1" si="13"/>
        <v>1723.2749999999999</v>
      </c>
      <c r="X19" s="260">
        <f t="shared" ca="1" si="14"/>
        <v>1723.2749999999999</v>
      </c>
      <c r="Y19" s="260">
        <f t="shared" ca="1" si="15"/>
        <v>0</v>
      </c>
      <c r="Z19" s="260">
        <f t="shared" ca="1" si="16"/>
        <v>0</v>
      </c>
      <c r="AA19" s="260">
        <f t="shared" ca="1" si="17"/>
        <v>0</v>
      </c>
      <c r="AB19" s="260">
        <f t="shared" ca="1" si="18"/>
        <v>0</v>
      </c>
      <c r="AC19" s="575">
        <f t="shared" ca="1" si="19"/>
        <v>0</v>
      </c>
      <c r="AD19" s="262"/>
      <c r="AE19" s="460"/>
      <c r="AF19" s="459"/>
      <c r="AG19" s="459"/>
      <c r="AH19" s="459"/>
      <c r="AI19" s="459"/>
      <c r="AJ19" s="861"/>
      <c r="AK19" s="861"/>
      <c r="AL19" s="459"/>
      <c r="AM19" s="459"/>
      <c r="AN19" s="459"/>
      <c r="AO19" s="459"/>
      <c r="AP19" s="459"/>
      <c r="AQ19" s="861"/>
      <c r="AR19" s="861"/>
      <c r="AS19" s="459"/>
      <c r="AT19" s="459"/>
      <c r="AU19" s="459"/>
      <c r="AV19" s="459"/>
      <c r="AW19" s="459"/>
      <c r="AX19" s="861"/>
      <c r="AY19" s="861"/>
      <c r="AZ19" s="459"/>
      <c r="BA19" s="459"/>
      <c r="BB19" s="459"/>
      <c r="BC19" s="459"/>
      <c r="BD19" s="459"/>
      <c r="BE19" s="861"/>
      <c r="BF19" s="861"/>
      <c r="BG19" s="459"/>
      <c r="BH19" s="459"/>
      <c r="BI19" s="459"/>
      <c r="BJ19" s="459"/>
      <c r="BK19" s="459"/>
      <c r="BL19" s="861"/>
      <c r="BM19" s="861"/>
      <c r="BN19" s="459"/>
      <c r="BO19" s="459"/>
      <c r="BP19" s="459"/>
      <c r="BQ19" s="459"/>
      <c r="BR19" s="459"/>
      <c r="BS19" s="861"/>
      <c r="BT19" s="861"/>
      <c r="BU19" s="459"/>
      <c r="BV19" s="459"/>
      <c r="BW19" s="459"/>
      <c r="BX19" s="459"/>
      <c r="BY19" s="459"/>
      <c r="BZ19" s="861"/>
      <c r="CA19" s="861"/>
      <c r="CB19" s="459"/>
      <c r="CC19" s="459"/>
      <c r="CD19" s="459"/>
      <c r="CE19" s="459"/>
      <c r="CF19" s="459"/>
      <c r="CG19" s="861"/>
      <c r="CH19" s="861"/>
      <c r="CI19" s="459"/>
      <c r="CJ19" s="459"/>
      <c r="CK19" s="459"/>
      <c r="CL19" s="459"/>
      <c r="CM19" s="459"/>
      <c r="CN19" s="861"/>
      <c r="CO19" s="861"/>
    </row>
    <row r="20" spans="1:93" s="263" customFormat="1" hidden="1">
      <c r="A20" s="857">
        <f>'MTG RTG September 2019'!A9</f>
        <v>0</v>
      </c>
      <c r="B20" s="289"/>
      <c r="C20" s="506" t="str">
        <f>'MTG RTG September 2019'!C9</f>
        <v>Nova TV</v>
      </c>
      <c r="D20" s="252" t="str">
        <f>'MTG RTG September 2019'!D9</f>
        <v>Saathiya Saath Nibhana</v>
      </c>
      <c r="E20" s="253" t="str">
        <f>'MTG RTG September 2019'!E9</f>
        <v>Mo-Fr</v>
      </c>
      <c r="F20" s="254">
        <f>'MTG RTG September 2019'!F9</f>
        <v>0.5625</v>
      </c>
      <c r="G20" s="904" t="str">
        <f>'MTG RTG September 2019'!G9</f>
        <v>NPT</v>
      </c>
      <c r="H20" s="905">
        <f ca="1">SUMIF('MTG RTG September 2019'!$H$3:$M$4,$AC$9,'MTG RTG September 2019'!$H9:$M9)</f>
        <v>4.9000000000000004</v>
      </c>
      <c r="I20" s="256">
        <f t="shared" ca="1" si="1"/>
        <v>465.74999999999989</v>
      </c>
      <c r="J20" s="906">
        <f t="shared" ca="1" si="6"/>
        <v>0</v>
      </c>
      <c r="K20" s="912">
        <f t="shared" ca="1" si="7"/>
        <v>0</v>
      </c>
      <c r="L20" s="913">
        <f t="shared" ca="1" si="8"/>
        <v>0</v>
      </c>
      <c r="M20" s="927">
        <f>'MTG RTG September 2019'!J9</f>
        <v>3.2</v>
      </c>
      <c r="N20" s="913">
        <f t="shared" si="9"/>
        <v>0</v>
      </c>
      <c r="O20" s="909">
        <f t="shared" si="10"/>
        <v>0</v>
      </c>
      <c r="P20" s="258">
        <f t="shared" si="11"/>
        <v>0</v>
      </c>
      <c r="Q20" s="258">
        <f t="shared" si="2"/>
        <v>0</v>
      </c>
      <c r="R20" s="258">
        <f t="shared" si="3"/>
        <v>0</v>
      </c>
      <c r="S20" s="258"/>
      <c r="T20" s="258">
        <f t="shared" si="4"/>
        <v>0</v>
      </c>
      <c r="U20" s="258">
        <f t="shared" si="12"/>
        <v>0</v>
      </c>
      <c r="V20" s="265">
        <f t="shared" ca="1" si="5"/>
        <v>2282.1749999999997</v>
      </c>
      <c r="W20" s="260">
        <f t="shared" ca="1" si="13"/>
        <v>2282.1749999999997</v>
      </c>
      <c r="X20" s="260">
        <f t="shared" ca="1" si="14"/>
        <v>2282.1749999999997</v>
      </c>
      <c r="Y20" s="260">
        <f t="shared" ca="1" si="15"/>
        <v>0</v>
      </c>
      <c r="Z20" s="260">
        <f t="shared" ca="1" si="16"/>
        <v>0</v>
      </c>
      <c r="AA20" s="260">
        <f t="shared" ca="1" si="17"/>
        <v>0</v>
      </c>
      <c r="AB20" s="260">
        <f t="shared" ca="1" si="18"/>
        <v>0</v>
      </c>
      <c r="AC20" s="575">
        <f t="shared" ca="1" si="19"/>
        <v>0</v>
      </c>
      <c r="AD20" s="262"/>
      <c r="AE20" s="460"/>
      <c r="AF20" s="459"/>
      <c r="AG20" s="459"/>
      <c r="AH20" s="459"/>
      <c r="AI20" s="459"/>
      <c r="AJ20" s="861"/>
      <c r="AK20" s="861"/>
      <c r="AL20" s="459"/>
      <c r="AM20" s="459"/>
      <c r="AN20" s="459"/>
      <c r="AO20" s="459"/>
      <c r="AP20" s="459"/>
      <c r="AQ20" s="861"/>
      <c r="AR20" s="861"/>
      <c r="AS20" s="459"/>
      <c r="AT20" s="459"/>
      <c r="AU20" s="459"/>
      <c r="AV20" s="459"/>
      <c r="AW20" s="459"/>
      <c r="AX20" s="861"/>
      <c r="AY20" s="861"/>
      <c r="AZ20" s="459"/>
      <c r="BA20" s="459"/>
      <c r="BB20" s="459"/>
      <c r="BC20" s="459"/>
      <c r="BD20" s="459"/>
      <c r="BE20" s="861"/>
      <c r="BF20" s="861"/>
      <c r="BG20" s="459"/>
      <c r="BH20" s="459"/>
      <c r="BI20" s="459"/>
      <c r="BJ20" s="459"/>
      <c r="BK20" s="459"/>
      <c r="BL20" s="861"/>
      <c r="BM20" s="861"/>
      <c r="BN20" s="459"/>
      <c r="BO20" s="459"/>
      <c r="BP20" s="459"/>
      <c r="BQ20" s="459"/>
      <c r="BR20" s="459"/>
      <c r="BS20" s="861"/>
      <c r="BT20" s="861"/>
      <c r="BU20" s="459"/>
      <c r="BV20" s="459"/>
      <c r="BW20" s="459"/>
      <c r="BX20" s="459"/>
      <c r="BY20" s="459"/>
      <c r="BZ20" s="861"/>
      <c r="CA20" s="861"/>
      <c r="CB20" s="459"/>
      <c r="CC20" s="459"/>
      <c r="CD20" s="459"/>
      <c r="CE20" s="459"/>
      <c r="CF20" s="459"/>
      <c r="CG20" s="861"/>
      <c r="CH20" s="861"/>
      <c r="CI20" s="459"/>
      <c r="CJ20" s="459"/>
      <c r="CK20" s="459"/>
      <c r="CL20" s="459"/>
      <c r="CM20" s="459"/>
      <c r="CN20" s="861"/>
      <c r="CO20" s="861"/>
    </row>
    <row r="21" spans="1:93" s="263" customFormat="1" hidden="1">
      <c r="A21" s="857" t="str">
        <f>'MTG RTG September 2019'!A10</f>
        <v>On 03.03.2020 (14:00-16:00)</v>
      </c>
      <c r="B21" s="289" t="s">
        <v>110</v>
      </c>
      <c r="C21" s="506" t="str">
        <f>'MTG RTG September 2019'!C10</f>
        <v>Nova TV</v>
      </c>
      <c r="D21" s="252" t="str">
        <f>'MTG RTG September 2019'!D10</f>
        <v>Movie</v>
      </c>
      <c r="E21" s="253" t="str">
        <f>'MTG RTG September 2019'!E10</f>
        <v>Tu</v>
      </c>
      <c r="F21" s="254">
        <f>'MTG RTG September 2019'!F10</f>
        <v>0.58333333333333337</v>
      </c>
      <c r="G21" s="904" t="str">
        <f>'MTG RTG September 2019'!G10</f>
        <v>NPT</v>
      </c>
      <c r="H21" s="905">
        <f ca="1">SUMIF('MTG RTG September 2019'!$H$3:$M$4,$AC$9,'MTG RTG September 2019'!$H10:$M10)</f>
        <v>5</v>
      </c>
      <c r="I21" s="256">
        <f t="shared" ca="1" si="1"/>
        <v>465.74999999999989</v>
      </c>
      <c r="J21" s="906">
        <f t="shared" ca="1" si="6"/>
        <v>0</v>
      </c>
      <c r="K21" s="912">
        <f t="shared" ca="1" si="7"/>
        <v>0</v>
      </c>
      <c r="L21" s="913">
        <f t="shared" ca="1" si="8"/>
        <v>0</v>
      </c>
      <c r="M21" s="927">
        <f>'MTG RTG September 2019'!J10</f>
        <v>3.6</v>
      </c>
      <c r="N21" s="913">
        <f t="shared" si="9"/>
        <v>0</v>
      </c>
      <c r="O21" s="909">
        <f t="shared" si="10"/>
        <v>0</v>
      </c>
      <c r="P21" s="258">
        <f t="shared" si="11"/>
        <v>0</v>
      </c>
      <c r="Q21" s="258">
        <f t="shared" si="2"/>
        <v>0</v>
      </c>
      <c r="R21" s="258">
        <f t="shared" si="3"/>
        <v>0</v>
      </c>
      <c r="S21" s="258"/>
      <c r="T21" s="258">
        <f t="shared" si="4"/>
        <v>0</v>
      </c>
      <c r="U21" s="258">
        <f t="shared" si="12"/>
        <v>0</v>
      </c>
      <c r="V21" s="265">
        <f t="shared" ca="1" si="5"/>
        <v>2328.7499999999995</v>
      </c>
      <c r="W21" s="260">
        <f t="shared" ca="1" si="13"/>
        <v>2328.7499999999995</v>
      </c>
      <c r="X21" s="260">
        <f t="shared" ca="1" si="14"/>
        <v>2328.7499999999995</v>
      </c>
      <c r="Y21" s="260">
        <f t="shared" ca="1" si="15"/>
        <v>0</v>
      </c>
      <c r="Z21" s="260">
        <f t="shared" ca="1" si="16"/>
        <v>0</v>
      </c>
      <c r="AA21" s="260">
        <f t="shared" ca="1" si="17"/>
        <v>0</v>
      </c>
      <c r="AB21" s="260">
        <f t="shared" ca="1" si="18"/>
        <v>0</v>
      </c>
      <c r="AC21" s="575">
        <f t="shared" ca="1" si="19"/>
        <v>0</v>
      </c>
      <c r="AD21" s="262"/>
      <c r="AE21" s="460"/>
      <c r="AF21" s="459"/>
      <c r="AG21" s="459"/>
      <c r="AH21" s="459"/>
      <c r="AI21" s="459"/>
      <c r="AJ21" s="861"/>
      <c r="AK21" s="861"/>
      <c r="AL21" s="459"/>
      <c r="AM21" s="459"/>
      <c r="AN21" s="459"/>
      <c r="AO21" s="459"/>
      <c r="AP21" s="459"/>
      <c r="AQ21" s="861"/>
      <c r="AR21" s="861"/>
      <c r="AS21" s="459"/>
      <c r="AT21" s="459"/>
      <c r="AU21" s="459"/>
      <c r="AV21" s="459"/>
      <c r="AW21" s="459"/>
      <c r="AX21" s="861"/>
      <c r="AY21" s="861"/>
      <c r="AZ21" s="459"/>
      <c r="BA21" s="459"/>
      <c r="BB21" s="459"/>
      <c r="BC21" s="459"/>
      <c r="BD21" s="459"/>
      <c r="BE21" s="861"/>
      <c r="BF21" s="861"/>
      <c r="BG21" s="459"/>
      <c r="BH21" s="459"/>
      <c r="BI21" s="459"/>
      <c r="BJ21" s="459"/>
      <c r="BK21" s="459"/>
      <c r="BL21" s="861"/>
      <c r="BM21" s="861"/>
      <c r="BN21" s="459"/>
      <c r="BO21" s="459"/>
      <c r="BP21" s="459"/>
      <c r="BQ21" s="459"/>
      <c r="BR21" s="459"/>
      <c r="BS21" s="861"/>
      <c r="BT21" s="861"/>
      <c r="BU21" s="459"/>
      <c r="BV21" s="459"/>
      <c r="BW21" s="459"/>
      <c r="BX21" s="459"/>
      <c r="BY21" s="459"/>
      <c r="BZ21" s="861"/>
      <c r="CA21" s="861"/>
      <c r="CB21" s="459"/>
      <c r="CC21" s="459"/>
      <c r="CD21" s="459"/>
      <c r="CE21" s="459"/>
      <c r="CF21" s="459"/>
      <c r="CG21" s="861"/>
      <c r="CH21" s="861"/>
      <c r="CI21" s="459"/>
      <c r="CJ21" s="459"/>
      <c r="CK21" s="459"/>
      <c r="CL21" s="459"/>
      <c r="CM21" s="459"/>
      <c r="CN21" s="861"/>
      <c r="CO21" s="861"/>
    </row>
    <row r="22" spans="1:93" s="263" customFormat="1" hidden="1">
      <c r="A22" s="857">
        <f>'MTG RTG September 2019'!A11</f>
        <v>0</v>
      </c>
      <c r="B22" s="289"/>
      <c r="C22" s="506" t="str">
        <f>'MTG RTG September 2019'!C11</f>
        <v>Nova TV</v>
      </c>
      <c r="D22" s="252" t="str">
        <f>'MTG RTG September 2019'!D11</f>
        <v>Karagul</v>
      </c>
      <c r="E22" s="253" t="str">
        <f>'MTG RTG September 2019'!E11</f>
        <v>Mo-Fr</v>
      </c>
      <c r="F22" s="254">
        <f>'MTG RTG September 2019'!F11</f>
        <v>0.625</v>
      </c>
      <c r="G22" s="904" t="str">
        <f>'MTG RTG September 2019'!G11</f>
        <v>NPT</v>
      </c>
      <c r="H22" s="905">
        <f ca="1">SUMIF('MTG RTG September 2019'!$H$3:$M$4,$AC$9,'MTG RTG September 2019'!$H11:$M11)</f>
        <v>3.8</v>
      </c>
      <c r="I22" s="256">
        <f t="shared" ca="1" si="1"/>
        <v>465.74999999999994</v>
      </c>
      <c r="J22" s="906">
        <f t="shared" ca="1" si="6"/>
        <v>0</v>
      </c>
      <c r="K22" s="912">
        <f t="shared" ca="1" si="7"/>
        <v>0</v>
      </c>
      <c r="L22" s="913">
        <f t="shared" ca="1" si="8"/>
        <v>0</v>
      </c>
      <c r="M22" s="927">
        <f>'MTG RTG September 2019'!J11</f>
        <v>2.7</v>
      </c>
      <c r="N22" s="913">
        <f t="shared" si="9"/>
        <v>0</v>
      </c>
      <c r="O22" s="909">
        <f t="shared" si="10"/>
        <v>0</v>
      </c>
      <c r="P22" s="258">
        <f t="shared" si="11"/>
        <v>0</v>
      </c>
      <c r="Q22" s="258">
        <f t="shared" si="2"/>
        <v>0</v>
      </c>
      <c r="R22" s="258">
        <f t="shared" si="3"/>
        <v>0</v>
      </c>
      <c r="S22" s="258"/>
      <c r="T22" s="258">
        <f t="shared" si="4"/>
        <v>0</v>
      </c>
      <c r="U22" s="258">
        <f t="shared" si="12"/>
        <v>0</v>
      </c>
      <c r="V22" s="265">
        <f t="shared" ca="1" si="5"/>
        <v>1769.8499999999997</v>
      </c>
      <c r="W22" s="260">
        <f t="shared" ca="1" si="13"/>
        <v>1769.8499999999997</v>
      </c>
      <c r="X22" s="260">
        <f t="shared" ca="1" si="14"/>
        <v>1769.8499999999997</v>
      </c>
      <c r="Y22" s="260">
        <f t="shared" ca="1" si="15"/>
        <v>0</v>
      </c>
      <c r="Z22" s="260">
        <f t="shared" ca="1" si="16"/>
        <v>0</v>
      </c>
      <c r="AA22" s="260">
        <f t="shared" ca="1" si="17"/>
        <v>0</v>
      </c>
      <c r="AB22" s="260">
        <f t="shared" ca="1" si="18"/>
        <v>0</v>
      </c>
      <c r="AC22" s="575">
        <f t="shared" ca="1" si="19"/>
        <v>0</v>
      </c>
      <c r="AD22" s="262"/>
      <c r="AE22" s="460"/>
      <c r="AF22" s="459"/>
      <c r="AG22" s="459"/>
      <c r="AH22" s="459"/>
      <c r="AI22" s="459"/>
      <c r="AJ22" s="861"/>
      <c r="AK22" s="861"/>
      <c r="AL22" s="459"/>
      <c r="AM22" s="459"/>
      <c r="AN22" s="459"/>
      <c r="AO22" s="459"/>
      <c r="AP22" s="459"/>
      <c r="AQ22" s="861"/>
      <c r="AR22" s="861"/>
      <c r="AS22" s="459"/>
      <c r="AT22" s="459"/>
      <c r="AU22" s="459"/>
      <c r="AV22" s="459"/>
      <c r="AW22" s="459"/>
      <c r="AX22" s="861"/>
      <c r="AY22" s="861"/>
      <c r="AZ22" s="459"/>
      <c r="BA22" s="459"/>
      <c r="BB22" s="459"/>
      <c r="BC22" s="459"/>
      <c r="BD22" s="459"/>
      <c r="BE22" s="861"/>
      <c r="BF22" s="861"/>
      <c r="BG22" s="459"/>
      <c r="BH22" s="459"/>
      <c r="BI22" s="459"/>
      <c r="BJ22" s="459"/>
      <c r="BK22" s="459"/>
      <c r="BL22" s="861"/>
      <c r="BM22" s="861"/>
      <c r="BN22" s="459"/>
      <c r="BO22" s="459"/>
      <c r="BP22" s="459"/>
      <c r="BQ22" s="459"/>
      <c r="BR22" s="459"/>
      <c r="BS22" s="861"/>
      <c r="BT22" s="861"/>
      <c r="BU22" s="459"/>
      <c r="BV22" s="459"/>
      <c r="BW22" s="459"/>
      <c r="BX22" s="459"/>
      <c r="BY22" s="459"/>
      <c r="BZ22" s="861"/>
      <c r="CA22" s="861"/>
      <c r="CB22" s="459"/>
      <c r="CC22" s="459"/>
      <c r="CD22" s="459"/>
      <c r="CE22" s="459"/>
      <c r="CF22" s="459"/>
      <c r="CG22" s="861"/>
      <c r="CH22" s="861"/>
      <c r="CI22" s="459"/>
      <c r="CJ22" s="459"/>
      <c r="CK22" s="459"/>
      <c r="CL22" s="459"/>
      <c r="CM22" s="459"/>
      <c r="CN22" s="861"/>
      <c r="CO22" s="861"/>
    </row>
    <row r="23" spans="1:93" s="263" customFormat="1" hidden="1">
      <c r="A23" s="857">
        <f>'MTG RTG September 2019'!A12</f>
        <v>0</v>
      </c>
      <c r="B23" s="289"/>
      <c r="C23" s="506" t="str">
        <f>'MTG RTG September 2019'!C12</f>
        <v>Nova TV</v>
      </c>
      <c r="D23" s="252" t="str">
        <f>'MTG RTG September 2019'!D12</f>
        <v>Afternoon News</v>
      </c>
      <c r="E23" s="253" t="str">
        <f>'MTG RTG September 2019'!E12</f>
        <v>Mo-Fr</v>
      </c>
      <c r="F23" s="254">
        <f>'MTG RTG September 2019'!F12</f>
        <v>0.66666666666666663</v>
      </c>
      <c r="G23" s="904" t="str">
        <f>'MTG RTG September 2019'!G12</f>
        <v>NPT</v>
      </c>
      <c r="H23" s="905">
        <f ca="1">SUMIF('MTG RTG September 2019'!$H$3:$M$4,$AC$9,'MTG RTG September 2019'!$H12:$M12)</f>
        <v>3.7</v>
      </c>
      <c r="I23" s="256">
        <f t="shared" ca="1" si="1"/>
        <v>465.74999999999994</v>
      </c>
      <c r="J23" s="906">
        <f t="shared" ca="1" si="6"/>
        <v>0</v>
      </c>
      <c r="K23" s="912">
        <f t="shared" ca="1" si="7"/>
        <v>0</v>
      </c>
      <c r="L23" s="913">
        <f t="shared" ca="1" si="8"/>
        <v>0</v>
      </c>
      <c r="M23" s="927">
        <f>'MTG RTG September 2019'!J12</f>
        <v>2.6</v>
      </c>
      <c r="N23" s="913">
        <f t="shared" si="9"/>
        <v>0</v>
      </c>
      <c r="O23" s="909">
        <f t="shared" si="10"/>
        <v>0</v>
      </c>
      <c r="P23" s="258">
        <f t="shared" si="11"/>
        <v>0</v>
      </c>
      <c r="Q23" s="258">
        <f t="shared" si="2"/>
        <v>0</v>
      </c>
      <c r="R23" s="258">
        <f t="shared" si="3"/>
        <v>0</v>
      </c>
      <c r="S23" s="258"/>
      <c r="T23" s="258">
        <f t="shared" si="4"/>
        <v>0</v>
      </c>
      <c r="U23" s="258">
        <f t="shared" si="12"/>
        <v>0</v>
      </c>
      <c r="V23" s="265">
        <f t="shared" ca="1" si="5"/>
        <v>1723.2749999999999</v>
      </c>
      <c r="W23" s="260">
        <f t="shared" ca="1" si="13"/>
        <v>1723.2749999999999</v>
      </c>
      <c r="X23" s="260">
        <f t="shared" ca="1" si="14"/>
        <v>1723.2749999999999</v>
      </c>
      <c r="Y23" s="260">
        <f t="shared" ca="1" si="15"/>
        <v>0</v>
      </c>
      <c r="Z23" s="260">
        <f t="shared" ca="1" si="16"/>
        <v>0</v>
      </c>
      <c r="AA23" s="260">
        <f t="shared" ca="1" si="17"/>
        <v>0</v>
      </c>
      <c r="AB23" s="260">
        <f t="shared" ca="1" si="18"/>
        <v>0</v>
      </c>
      <c r="AC23" s="575">
        <f t="shared" ca="1" si="19"/>
        <v>0</v>
      </c>
      <c r="AD23" s="262"/>
      <c r="AE23" s="460"/>
      <c r="AF23" s="459"/>
      <c r="AG23" s="459"/>
      <c r="AH23" s="459"/>
      <c r="AI23" s="459"/>
      <c r="AJ23" s="861"/>
      <c r="AK23" s="861"/>
      <c r="AL23" s="459"/>
      <c r="AM23" s="459"/>
      <c r="AN23" s="459"/>
      <c r="AO23" s="459"/>
      <c r="AP23" s="459"/>
      <c r="AQ23" s="861"/>
      <c r="AR23" s="861"/>
      <c r="AS23" s="459"/>
      <c r="AT23" s="459"/>
      <c r="AU23" s="459"/>
      <c r="AV23" s="459"/>
      <c r="AW23" s="459"/>
      <c r="AX23" s="861"/>
      <c r="AY23" s="861"/>
      <c r="AZ23" s="459"/>
      <c r="BA23" s="459"/>
      <c r="BB23" s="459"/>
      <c r="BC23" s="459"/>
      <c r="BD23" s="459"/>
      <c r="BE23" s="861"/>
      <c r="BF23" s="861"/>
      <c r="BG23" s="459"/>
      <c r="BH23" s="459"/>
      <c r="BI23" s="459"/>
      <c r="BJ23" s="459"/>
      <c r="BK23" s="459"/>
      <c r="BL23" s="861"/>
      <c r="BM23" s="861"/>
      <c r="BN23" s="459"/>
      <c r="BO23" s="459"/>
      <c r="BP23" s="459"/>
      <c r="BQ23" s="459"/>
      <c r="BR23" s="459"/>
      <c r="BS23" s="861"/>
      <c r="BT23" s="861"/>
      <c r="BU23" s="459"/>
      <c r="BV23" s="459"/>
      <c r="BW23" s="459"/>
      <c r="BX23" s="459"/>
      <c r="BY23" s="459"/>
      <c r="BZ23" s="861"/>
      <c r="CA23" s="861"/>
      <c r="CB23" s="459"/>
      <c r="CC23" s="459"/>
      <c r="CD23" s="459"/>
      <c r="CE23" s="459"/>
      <c r="CF23" s="459"/>
      <c r="CG23" s="861"/>
      <c r="CH23" s="861"/>
      <c r="CI23" s="459"/>
      <c r="CJ23" s="459"/>
      <c r="CK23" s="459"/>
      <c r="CL23" s="459"/>
      <c r="CM23" s="459"/>
      <c r="CN23" s="861"/>
      <c r="CO23" s="861"/>
    </row>
    <row r="24" spans="1:93" s="263" customFormat="1" hidden="1">
      <c r="A24" s="857" t="str">
        <f>'MTG RTG September 2019'!A13</f>
        <v>On 03.03.2020 (16:00-18:00)</v>
      </c>
      <c r="B24" s="289" t="s">
        <v>110</v>
      </c>
      <c r="C24" s="506" t="str">
        <f>'MTG RTG September 2019'!C13</f>
        <v>Nova TV</v>
      </c>
      <c r="D24" s="252" t="str">
        <f>'MTG RTG September 2019'!D13</f>
        <v>Movie</v>
      </c>
      <c r="E24" s="253" t="str">
        <f>'MTG RTG September 2019'!E13</f>
        <v>Tu</v>
      </c>
      <c r="F24" s="254">
        <f>'MTG RTG September 2019'!F13</f>
        <v>0.66666666666666663</v>
      </c>
      <c r="G24" s="904" t="str">
        <f>'MTG RTG September 2019'!G13</f>
        <v>NPT</v>
      </c>
      <c r="H24" s="905">
        <f ca="1">SUMIF('MTG RTG September 2019'!$H$3:$M$4,$AC$9,'MTG RTG September 2019'!$H13:$M13)</f>
        <v>4.5999999999999996</v>
      </c>
      <c r="I24" s="256">
        <f t="shared" ca="1" si="1"/>
        <v>465.74999999999989</v>
      </c>
      <c r="J24" s="906">
        <f t="shared" ca="1" si="6"/>
        <v>0</v>
      </c>
      <c r="K24" s="912">
        <f t="shared" ca="1" si="7"/>
        <v>0</v>
      </c>
      <c r="L24" s="913">
        <f t="shared" ca="1" si="8"/>
        <v>0</v>
      </c>
      <c r="M24" s="927">
        <f>'MTG RTG September 2019'!J13</f>
        <v>3.7</v>
      </c>
      <c r="N24" s="913">
        <f t="shared" si="9"/>
        <v>0</v>
      </c>
      <c r="O24" s="909">
        <f t="shared" si="10"/>
        <v>0</v>
      </c>
      <c r="P24" s="258">
        <f t="shared" si="11"/>
        <v>0</v>
      </c>
      <c r="Q24" s="258">
        <f t="shared" si="2"/>
        <v>0</v>
      </c>
      <c r="R24" s="258">
        <f t="shared" si="3"/>
        <v>0</v>
      </c>
      <c r="S24" s="258"/>
      <c r="T24" s="258">
        <f t="shared" si="4"/>
        <v>0</v>
      </c>
      <c r="U24" s="258">
        <f t="shared" si="12"/>
        <v>0</v>
      </c>
      <c r="V24" s="265">
        <f t="shared" ca="1" si="5"/>
        <v>2142.4499999999994</v>
      </c>
      <c r="W24" s="260">
        <f t="shared" ca="1" si="13"/>
        <v>2142.4499999999994</v>
      </c>
      <c r="X24" s="260">
        <f t="shared" ca="1" si="14"/>
        <v>2142.4499999999994</v>
      </c>
      <c r="Y24" s="260">
        <f t="shared" ca="1" si="15"/>
        <v>0</v>
      </c>
      <c r="Z24" s="260">
        <f t="shared" ca="1" si="16"/>
        <v>0</v>
      </c>
      <c r="AA24" s="260">
        <f t="shared" ca="1" si="17"/>
        <v>0</v>
      </c>
      <c r="AB24" s="260">
        <f t="shared" ca="1" si="18"/>
        <v>0</v>
      </c>
      <c r="AC24" s="575">
        <f t="shared" ca="1" si="19"/>
        <v>0</v>
      </c>
      <c r="AD24" s="262"/>
      <c r="AE24" s="460"/>
      <c r="AF24" s="459"/>
      <c r="AG24" s="459"/>
      <c r="AH24" s="459"/>
      <c r="AI24" s="459"/>
      <c r="AJ24" s="861"/>
      <c r="AK24" s="861"/>
      <c r="AL24" s="459"/>
      <c r="AM24" s="459"/>
      <c r="AN24" s="459"/>
      <c r="AO24" s="459"/>
      <c r="AP24" s="459"/>
      <c r="AQ24" s="861"/>
      <c r="AR24" s="861"/>
      <c r="AS24" s="459"/>
      <c r="AT24" s="459"/>
      <c r="AU24" s="459"/>
      <c r="AV24" s="459"/>
      <c r="AW24" s="459"/>
      <c r="AX24" s="861"/>
      <c r="AY24" s="861"/>
      <c r="AZ24" s="459"/>
      <c r="BA24" s="459"/>
      <c r="BB24" s="459"/>
      <c r="BC24" s="459"/>
      <c r="BD24" s="459"/>
      <c r="BE24" s="861"/>
      <c r="BF24" s="861"/>
      <c r="BG24" s="459"/>
      <c r="BH24" s="459"/>
      <c r="BI24" s="459"/>
      <c r="BJ24" s="459"/>
      <c r="BK24" s="459"/>
      <c r="BL24" s="861"/>
      <c r="BM24" s="861"/>
      <c r="BN24" s="459"/>
      <c r="BO24" s="459"/>
      <c r="BP24" s="459"/>
      <c r="BQ24" s="459"/>
      <c r="BR24" s="459"/>
      <c r="BS24" s="861"/>
      <c r="BT24" s="861"/>
      <c r="BU24" s="459"/>
      <c r="BV24" s="459"/>
      <c r="BW24" s="459"/>
      <c r="BX24" s="459"/>
      <c r="BY24" s="459"/>
      <c r="BZ24" s="861"/>
      <c r="CA24" s="861"/>
      <c r="CB24" s="459"/>
      <c r="CC24" s="459"/>
      <c r="CD24" s="459"/>
      <c r="CE24" s="459"/>
      <c r="CF24" s="459"/>
      <c r="CG24" s="861"/>
      <c r="CH24" s="861"/>
      <c r="CI24" s="459"/>
      <c r="CJ24" s="459"/>
      <c r="CK24" s="459"/>
      <c r="CL24" s="459"/>
      <c r="CM24" s="459"/>
      <c r="CN24" s="861"/>
      <c r="CO24" s="861"/>
    </row>
    <row r="25" spans="1:93" s="263" customFormat="1" hidden="1">
      <c r="A25" s="857">
        <f>'MTG RTG September 2019'!A14</f>
        <v>0</v>
      </c>
      <c r="B25" s="289"/>
      <c r="C25" s="506" t="str">
        <f>'MTG RTG September 2019'!C14</f>
        <v>Nova TV</v>
      </c>
      <c r="D25" s="252" t="str">
        <f>'MTG RTG September 2019'!D14</f>
        <v>Plus-Minus</v>
      </c>
      <c r="E25" s="253" t="str">
        <f>'MTG RTG September 2019'!E14</f>
        <v>Mo-Fr</v>
      </c>
      <c r="F25" s="254">
        <f>'MTG RTG September 2019'!F14</f>
        <v>0.67361111111111116</v>
      </c>
      <c r="G25" s="904" t="str">
        <f>'MTG RTG September 2019'!G14</f>
        <v>NPT</v>
      </c>
      <c r="H25" s="905">
        <f ca="1">SUMIF('MTG RTG September 2019'!$H$3:$M$4,$AC$9,'MTG RTG September 2019'!$H14:$M14)</f>
        <v>3.3</v>
      </c>
      <c r="I25" s="256">
        <f t="shared" ca="1" si="1"/>
        <v>465.74999999999994</v>
      </c>
      <c r="J25" s="906">
        <f t="shared" ca="1" si="6"/>
        <v>0</v>
      </c>
      <c r="K25" s="912">
        <f t="shared" ca="1" si="7"/>
        <v>0</v>
      </c>
      <c r="L25" s="913">
        <f t="shared" ca="1" si="8"/>
        <v>0</v>
      </c>
      <c r="M25" s="927">
        <f>'MTG RTG September 2019'!J14</f>
        <v>2.6</v>
      </c>
      <c r="N25" s="913">
        <f t="shared" si="9"/>
        <v>0</v>
      </c>
      <c r="O25" s="909">
        <f t="shared" si="10"/>
        <v>0</v>
      </c>
      <c r="P25" s="258">
        <f t="shared" si="11"/>
        <v>0</v>
      </c>
      <c r="Q25" s="258">
        <f t="shared" si="2"/>
        <v>0</v>
      </c>
      <c r="R25" s="258">
        <f t="shared" si="3"/>
        <v>0</v>
      </c>
      <c r="S25" s="258"/>
      <c r="T25" s="258">
        <f t="shared" si="4"/>
        <v>0</v>
      </c>
      <c r="U25" s="258">
        <f t="shared" si="12"/>
        <v>0</v>
      </c>
      <c r="V25" s="265">
        <f t="shared" ca="1" si="5"/>
        <v>1536.9749999999997</v>
      </c>
      <c r="W25" s="260">
        <f t="shared" ca="1" si="13"/>
        <v>1536.9749999999997</v>
      </c>
      <c r="X25" s="260">
        <f t="shared" ca="1" si="14"/>
        <v>1536.9749999999997</v>
      </c>
      <c r="Y25" s="260">
        <f t="shared" ca="1" si="15"/>
        <v>0</v>
      </c>
      <c r="Z25" s="260">
        <f t="shared" ca="1" si="16"/>
        <v>0</v>
      </c>
      <c r="AA25" s="260">
        <f t="shared" ca="1" si="17"/>
        <v>0</v>
      </c>
      <c r="AB25" s="260">
        <f t="shared" ca="1" si="18"/>
        <v>0</v>
      </c>
      <c r="AC25" s="575">
        <f t="shared" ca="1" si="19"/>
        <v>0</v>
      </c>
      <c r="AD25" s="262"/>
      <c r="AE25" s="460"/>
      <c r="AF25" s="459"/>
      <c r="AG25" s="459"/>
      <c r="AH25" s="459"/>
      <c r="AI25" s="459"/>
      <c r="AJ25" s="861"/>
      <c r="AK25" s="861"/>
      <c r="AL25" s="459"/>
      <c r="AM25" s="459"/>
      <c r="AN25" s="459"/>
      <c r="AO25" s="459"/>
      <c r="AP25" s="459"/>
      <c r="AQ25" s="861"/>
      <c r="AR25" s="861"/>
      <c r="AS25" s="459"/>
      <c r="AT25" s="459"/>
      <c r="AU25" s="459"/>
      <c r="AV25" s="459"/>
      <c r="AW25" s="459"/>
      <c r="AX25" s="861"/>
      <c r="AY25" s="861"/>
      <c r="AZ25" s="459"/>
      <c r="BA25" s="459"/>
      <c r="BB25" s="459"/>
      <c r="BC25" s="459"/>
      <c r="BD25" s="459"/>
      <c r="BE25" s="861"/>
      <c r="BF25" s="861"/>
      <c r="BG25" s="459"/>
      <c r="BH25" s="459"/>
      <c r="BI25" s="459"/>
      <c r="BJ25" s="459"/>
      <c r="BK25" s="459"/>
      <c r="BL25" s="861"/>
      <c r="BM25" s="861"/>
      <c r="BN25" s="459"/>
      <c r="BO25" s="459"/>
      <c r="BP25" s="459"/>
      <c r="BQ25" s="459"/>
      <c r="BR25" s="459"/>
      <c r="BS25" s="861"/>
      <c r="BT25" s="861"/>
      <c r="BU25" s="459"/>
      <c r="BV25" s="459"/>
      <c r="BW25" s="459"/>
      <c r="BX25" s="459"/>
      <c r="BY25" s="459"/>
      <c r="BZ25" s="861"/>
      <c r="CA25" s="861"/>
      <c r="CB25" s="459"/>
      <c r="CC25" s="459"/>
      <c r="CD25" s="459"/>
      <c r="CE25" s="459"/>
      <c r="CF25" s="459"/>
      <c r="CG25" s="861"/>
      <c r="CH25" s="861"/>
      <c r="CI25" s="459"/>
      <c r="CJ25" s="459"/>
      <c r="CK25" s="459"/>
      <c r="CL25" s="459"/>
      <c r="CM25" s="459"/>
      <c r="CN25" s="861"/>
      <c r="CO25" s="861"/>
    </row>
    <row r="26" spans="1:93" s="263" customFormat="1" hidden="1">
      <c r="A26" s="857">
        <f>'MTG RTG September 2019'!A15</f>
        <v>0</v>
      </c>
      <c r="B26" s="289"/>
      <c r="C26" s="506" t="str">
        <f>'MTG RTG September 2019'!C15</f>
        <v>Nova TV</v>
      </c>
      <c r="D26" s="252" t="str">
        <f>'MTG RTG September 2019'!D15</f>
        <v>Elif</v>
      </c>
      <c r="E26" s="253" t="str">
        <f>'MTG RTG September 2019'!E15</f>
        <v>Mo-Fr</v>
      </c>
      <c r="F26" s="254">
        <f>'MTG RTG September 2019'!F15</f>
        <v>0.70833333333333337</v>
      </c>
      <c r="G26" s="904" t="str">
        <f>'MTG RTG September 2019'!G15</f>
        <v>NPT</v>
      </c>
      <c r="H26" s="905">
        <f ca="1">SUMIF('MTG RTG September 2019'!$H$3:$M$4,$AC$9,'MTG RTG September 2019'!$H15:$M15)</f>
        <v>4.8</v>
      </c>
      <c r="I26" s="256">
        <f t="shared" ca="1" si="1"/>
        <v>465.74999999999989</v>
      </c>
      <c r="J26" s="906">
        <f t="shared" ca="1" si="6"/>
        <v>0</v>
      </c>
      <c r="K26" s="912">
        <f t="shared" ca="1" si="7"/>
        <v>0</v>
      </c>
      <c r="L26" s="913">
        <f t="shared" ca="1" si="8"/>
        <v>0</v>
      </c>
      <c r="M26" s="927">
        <f>'MTG RTG September 2019'!J15</f>
        <v>3.5</v>
      </c>
      <c r="N26" s="913">
        <f t="shared" si="9"/>
        <v>0</v>
      </c>
      <c r="O26" s="909">
        <f t="shared" si="10"/>
        <v>0</v>
      </c>
      <c r="P26" s="258">
        <f t="shared" si="11"/>
        <v>0</v>
      </c>
      <c r="Q26" s="258">
        <f t="shared" si="2"/>
        <v>0</v>
      </c>
      <c r="R26" s="258">
        <f t="shared" si="3"/>
        <v>0</v>
      </c>
      <c r="S26" s="258"/>
      <c r="T26" s="258">
        <f t="shared" si="4"/>
        <v>0</v>
      </c>
      <c r="U26" s="258">
        <f t="shared" si="12"/>
        <v>0</v>
      </c>
      <c r="V26" s="265">
        <f t="shared" ca="1" si="5"/>
        <v>2235.5999999999995</v>
      </c>
      <c r="W26" s="260">
        <f t="shared" ca="1" si="13"/>
        <v>2235.5999999999995</v>
      </c>
      <c r="X26" s="260">
        <f t="shared" ca="1" si="14"/>
        <v>2235.5999999999995</v>
      </c>
      <c r="Y26" s="260">
        <f t="shared" ca="1" si="15"/>
        <v>0</v>
      </c>
      <c r="Z26" s="260">
        <f t="shared" ca="1" si="16"/>
        <v>0</v>
      </c>
      <c r="AA26" s="260">
        <f t="shared" ca="1" si="17"/>
        <v>0</v>
      </c>
      <c r="AB26" s="260">
        <f t="shared" ca="1" si="18"/>
        <v>0</v>
      </c>
      <c r="AC26" s="575">
        <f t="shared" ca="1" si="19"/>
        <v>0</v>
      </c>
      <c r="AD26" s="262"/>
      <c r="AE26" s="460"/>
      <c r="AF26" s="459"/>
      <c r="AG26" s="459"/>
      <c r="AH26" s="459"/>
      <c r="AI26" s="459"/>
      <c r="AJ26" s="861"/>
      <c r="AK26" s="861"/>
      <c r="AL26" s="459"/>
      <c r="AM26" s="459"/>
      <c r="AN26" s="459"/>
      <c r="AO26" s="459"/>
      <c r="AP26" s="459"/>
      <c r="AQ26" s="861"/>
      <c r="AR26" s="861"/>
      <c r="AS26" s="459"/>
      <c r="AT26" s="459"/>
      <c r="AU26" s="459"/>
      <c r="AV26" s="459"/>
      <c r="AW26" s="459"/>
      <c r="AX26" s="861"/>
      <c r="AY26" s="861"/>
      <c r="AZ26" s="459"/>
      <c r="BA26" s="459"/>
      <c r="BB26" s="459"/>
      <c r="BC26" s="459"/>
      <c r="BD26" s="459"/>
      <c r="BE26" s="861"/>
      <c r="BF26" s="861"/>
      <c r="BG26" s="459"/>
      <c r="BH26" s="459"/>
      <c r="BI26" s="459"/>
      <c r="BJ26" s="459"/>
      <c r="BK26" s="459"/>
      <c r="BL26" s="861"/>
      <c r="BM26" s="861"/>
      <c r="BN26" s="459"/>
      <c r="BO26" s="459"/>
      <c r="BP26" s="459"/>
      <c r="BQ26" s="459"/>
      <c r="BR26" s="459"/>
      <c r="BS26" s="861"/>
      <c r="BT26" s="861"/>
      <c r="BU26" s="459"/>
      <c r="BV26" s="459"/>
      <c r="BW26" s="459"/>
      <c r="BX26" s="459"/>
      <c r="BY26" s="459"/>
      <c r="BZ26" s="861"/>
      <c r="CA26" s="861"/>
      <c r="CB26" s="459"/>
      <c r="CC26" s="459"/>
      <c r="CD26" s="459"/>
      <c r="CE26" s="459"/>
      <c r="CF26" s="459"/>
      <c r="CG26" s="861"/>
      <c r="CH26" s="861"/>
      <c r="CI26" s="459"/>
      <c r="CJ26" s="459"/>
      <c r="CK26" s="459"/>
      <c r="CL26" s="459"/>
      <c r="CM26" s="459"/>
      <c r="CN26" s="861"/>
      <c r="CO26" s="861"/>
    </row>
    <row r="27" spans="1:93" s="263" customFormat="1" hidden="1">
      <c r="A27" s="857">
        <f>'MTG RTG September 2019'!A16</f>
        <v>0</v>
      </c>
      <c r="B27" s="289"/>
      <c r="C27" s="506" t="str">
        <f>'MTG RTG September 2019'!C16</f>
        <v>Nova TV</v>
      </c>
      <c r="D27" s="252" t="str">
        <f>'MTG RTG September 2019'!D16</f>
        <v>Family Feud</v>
      </c>
      <c r="E27" s="253" t="str">
        <f>'MTG RTG September 2019'!E16</f>
        <v>Mo-Fr</v>
      </c>
      <c r="F27" s="254">
        <f>'MTG RTG September 2019'!F16</f>
        <v>0.75</v>
      </c>
      <c r="G27" s="904" t="str">
        <f>'MTG RTG September 2019'!G16</f>
        <v>PT</v>
      </c>
      <c r="H27" s="905">
        <f ca="1">SUMIF('MTG RTG September 2019'!$H$3:$M$4,$AC$9,'MTG RTG September 2019'!$H16:$M16)</f>
        <v>8.1</v>
      </c>
      <c r="I27" s="256">
        <f t="shared" ca="1" si="1"/>
        <v>465.74999999999994</v>
      </c>
      <c r="J27" s="906">
        <f t="shared" ca="1" si="6"/>
        <v>0</v>
      </c>
      <c r="K27" s="912">
        <f t="shared" ca="1" si="7"/>
        <v>0</v>
      </c>
      <c r="L27" s="913">
        <f t="shared" ca="1" si="8"/>
        <v>0</v>
      </c>
      <c r="M27" s="927">
        <f>'MTG RTG September 2019'!J16</f>
        <v>6.8</v>
      </c>
      <c r="N27" s="913">
        <f t="shared" si="9"/>
        <v>0</v>
      </c>
      <c r="O27" s="909">
        <f t="shared" si="10"/>
        <v>0</v>
      </c>
      <c r="P27" s="258">
        <f t="shared" si="11"/>
        <v>0</v>
      </c>
      <c r="Q27" s="258">
        <f t="shared" si="2"/>
        <v>0</v>
      </c>
      <c r="R27" s="258">
        <f t="shared" si="3"/>
        <v>0</v>
      </c>
      <c r="S27" s="258"/>
      <c r="T27" s="258">
        <f t="shared" si="4"/>
        <v>0</v>
      </c>
      <c r="U27" s="258">
        <f t="shared" si="12"/>
        <v>0</v>
      </c>
      <c r="V27" s="265">
        <f t="shared" ca="1" si="5"/>
        <v>3772.5749999999994</v>
      </c>
      <c r="W27" s="260">
        <f t="shared" ca="1" si="13"/>
        <v>3772.5749999999994</v>
      </c>
      <c r="X27" s="260">
        <f t="shared" ca="1" si="14"/>
        <v>3772.5749999999994</v>
      </c>
      <c r="Y27" s="260">
        <f t="shared" ca="1" si="15"/>
        <v>0</v>
      </c>
      <c r="Z27" s="260">
        <f t="shared" ca="1" si="16"/>
        <v>0</v>
      </c>
      <c r="AA27" s="260">
        <f t="shared" ca="1" si="17"/>
        <v>0</v>
      </c>
      <c r="AB27" s="260">
        <f t="shared" ca="1" si="18"/>
        <v>0</v>
      </c>
      <c r="AC27" s="575">
        <f t="shared" ca="1" si="19"/>
        <v>0</v>
      </c>
      <c r="AD27" s="262"/>
      <c r="AE27" s="460"/>
      <c r="AF27" s="459"/>
      <c r="AG27" s="459"/>
      <c r="AH27" s="459"/>
      <c r="AI27" s="459"/>
      <c r="AJ27" s="861"/>
      <c r="AK27" s="861"/>
      <c r="AL27" s="459"/>
      <c r="AM27" s="459"/>
      <c r="AN27" s="459"/>
      <c r="AO27" s="459"/>
      <c r="AP27" s="459"/>
      <c r="AQ27" s="861"/>
      <c r="AR27" s="861"/>
      <c r="AS27" s="459"/>
      <c r="AT27" s="459"/>
      <c r="AU27" s="459"/>
      <c r="AV27" s="459"/>
      <c r="AW27" s="459"/>
      <c r="AX27" s="861"/>
      <c r="AY27" s="861"/>
      <c r="AZ27" s="459"/>
      <c r="BA27" s="459"/>
      <c r="BB27" s="459"/>
      <c r="BC27" s="459"/>
      <c r="BD27" s="459"/>
      <c r="BE27" s="861"/>
      <c r="BF27" s="861"/>
      <c r="BG27" s="459"/>
      <c r="BH27" s="459"/>
      <c r="BI27" s="459"/>
      <c r="BJ27" s="459"/>
      <c r="BK27" s="459"/>
      <c r="BL27" s="861"/>
      <c r="BM27" s="861"/>
      <c r="BN27" s="459"/>
      <c r="BO27" s="459"/>
      <c r="BP27" s="459"/>
      <c r="BQ27" s="459"/>
      <c r="BR27" s="459"/>
      <c r="BS27" s="861"/>
      <c r="BT27" s="861"/>
      <c r="BU27" s="459"/>
      <c r="BV27" s="459"/>
      <c r="BW27" s="459"/>
      <c r="BX27" s="459"/>
      <c r="BY27" s="459"/>
      <c r="BZ27" s="861"/>
      <c r="CA27" s="861"/>
      <c r="CB27" s="459"/>
      <c r="CC27" s="459"/>
      <c r="CD27" s="459"/>
      <c r="CE27" s="459"/>
      <c r="CF27" s="459"/>
      <c r="CG27" s="861"/>
      <c r="CH27" s="861"/>
      <c r="CI27" s="459"/>
      <c r="CJ27" s="459"/>
      <c r="CK27" s="459"/>
      <c r="CL27" s="459"/>
      <c r="CM27" s="459"/>
      <c r="CN27" s="861"/>
      <c r="CO27" s="861"/>
    </row>
    <row r="28" spans="1:93" s="263" customFormat="1" ht="13.5" customHeight="1">
      <c r="A28" s="857">
        <f>'MTG RTG September 2019'!A17</f>
        <v>0</v>
      </c>
      <c r="B28" s="289"/>
      <c r="C28" s="506" t="str">
        <f>'MTG RTG September 2019'!C17</f>
        <v>Nova TV</v>
      </c>
      <c r="D28" s="252" t="str">
        <f>'MTG RTG September 2019'!D17</f>
        <v>Main News</v>
      </c>
      <c r="E28" s="253" t="str">
        <f>'MTG RTG September 2019'!E17</f>
        <v>Mo-Fr</v>
      </c>
      <c r="F28" s="254">
        <f>'MTG RTG September 2019'!F17</f>
        <v>0.79166666666666663</v>
      </c>
      <c r="G28" s="904" t="str">
        <f>'MTG RTG September 2019'!G17</f>
        <v>PT</v>
      </c>
      <c r="H28" s="905">
        <f ca="1">SUMIF('MTG RTG September 2019'!$H$3:$M$4,$AC$9,'MTG RTG September 2019'!$H17:$M17)</f>
        <v>11.6</v>
      </c>
      <c r="I28" s="256">
        <f t="shared" ca="1" si="1"/>
        <v>465.74999999999994</v>
      </c>
      <c r="J28" s="906">
        <f t="shared" ca="1" si="6"/>
        <v>11.6</v>
      </c>
      <c r="K28" s="912">
        <f t="shared" ca="1" si="7"/>
        <v>11.6</v>
      </c>
      <c r="L28" s="913">
        <f t="shared" ca="1" si="8"/>
        <v>0</v>
      </c>
      <c r="M28" s="927">
        <f>'MTG RTG September 2019'!J17</f>
        <v>10.199999999999999</v>
      </c>
      <c r="N28" s="913">
        <f t="shared" si="9"/>
        <v>10.199999999999999</v>
      </c>
      <c r="O28" s="909">
        <f t="shared" si="10"/>
        <v>1</v>
      </c>
      <c r="P28" s="258">
        <f t="shared" si="11"/>
        <v>0</v>
      </c>
      <c r="Q28" s="258">
        <f t="shared" si="2"/>
        <v>0</v>
      </c>
      <c r="R28" s="258">
        <f t="shared" si="3"/>
        <v>0</v>
      </c>
      <c r="S28" s="258"/>
      <c r="T28" s="258">
        <f t="shared" si="4"/>
        <v>0</v>
      </c>
      <c r="U28" s="258">
        <f t="shared" si="12"/>
        <v>1</v>
      </c>
      <c r="V28" s="265">
        <f t="shared" ca="1" si="5"/>
        <v>5402.6999999999989</v>
      </c>
      <c r="W28" s="260">
        <f t="shared" ca="1" si="13"/>
        <v>5402.6999999999989</v>
      </c>
      <c r="X28" s="260">
        <f t="shared" ca="1" si="14"/>
        <v>5402.6999999999989</v>
      </c>
      <c r="Y28" s="260">
        <f t="shared" ca="1" si="15"/>
        <v>0</v>
      </c>
      <c r="Z28" s="260">
        <f t="shared" ca="1" si="16"/>
        <v>0</v>
      </c>
      <c r="AA28" s="260">
        <f t="shared" ca="1" si="17"/>
        <v>0</v>
      </c>
      <c r="AB28" s="260">
        <f t="shared" ca="1" si="18"/>
        <v>0</v>
      </c>
      <c r="AC28" s="575">
        <f t="shared" ca="1" si="19"/>
        <v>5402.6999999999989</v>
      </c>
      <c r="AD28" s="262"/>
      <c r="AE28" s="460" t="s">
        <v>347</v>
      </c>
      <c r="AF28" s="459"/>
      <c r="AG28" s="459"/>
      <c r="AH28" s="459"/>
      <c r="AI28" s="459"/>
      <c r="AJ28" s="861"/>
      <c r="AK28" s="861"/>
      <c r="AL28" s="459"/>
      <c r="AM28" s="459"/>
      <c r="AN28" s="459"/>
      <c r="AO28" s="459"/>
      <c r="AP28" s="459"/>
      <c r="AQ28" s="861"/>
      <c r="AR28" s="861"/>
      <c r="AS28" s="459"/>
      <c r="AT28" s="459"/>
      <c r="AU28" s="459"/>
      <c r="AV28" s="459"/>
      <c r="AW28" s="459"/>
      <c r="AX28" s="861"/>
      <c r="AY28" s="861"/>
      <c r="AZ28" s="459"/>
      <c r="BA28" s="459"/>
      <c r="BB28" s="459"/>
      <c r="BC28" s="459"/>
      <c r="BD28" s="459"/>
      <c r="BE28" s="861"/>
      <c r="BF28" s="861"/>
      <c r="BG28" s="459"/>
      <c r="BH28" s="459"/>
      <c r="BI28" s="459"/>
      <c r="BJ28" s="459"/>
      <c r="BK28" s="459"/>
      <c r="BL28" s="861"/>
      <c r="BM28" s="861"/>
      <c r="BN28" s="459"/>
      <c r="BO28" s="459"/>
      <c r="BP28" s="459"/>
      <c r="BQ28" s="459"/>
      <c r="BR28" s="459"/>
      <c r="BS28" s="861"/>
      <c r="BT28" s="861"/>
      <c r="BU28" s="459"/>
      <c r="BV28" s="459"/>
      <c r="BW28" s="459"/>
      <c r="BX28" s="459"/>
      <c r="BY28" s="459"/>
      <c r="BZ28" s="861"/>
      <c r="CA28" s="861"/>
      <c r="CB28" s="459"/>
      <c r="CC28" s="459"/>
      <c r="CD28" s="459"/>
      <c r="CE28" s="459"/>
      <c r="CF28" s="459"/>
      <c r="CG28" s="861"/>
      <c r="CH28" s="861"/>
      <c r="CI28" s="459"/>
      <c r="CJ28" s="459"/>
      <c r="CK28" s="459"/>
      <c r="CL28" s="459"/>
      <c r="CM28" s="459"/>
      <c r="CN28" s="861"/>
      <c r="CO28" s="861"/>
    </row>
    <row r="29" spans="1:93" s="263" customFormat="1" hidden="1">
      <c r="A29" s="857">
        <f>'MTG RTG September 2019'!A18</f>
        <v>0</v>
      </c>
      <c r="B29" s="289"/>
      <c r="C29" s="506" t="str">
        <f>'MTG RTG September 2019'!C18</f>
        <v>Nova TV</v>
      </c>
      <c r="D29" s="252" t="str">
        <f>'MTG RTG September 2019'!D18</f>
        <v>Your Face Sounds Familiar</v>
      </c>
      <c r="E29" s="253" t="str">
        <f>'MTG RTG September 2019'!E18</f>
        <v>Mo</v>
      </c>
      <c r="F29" s="254">
        <f>'MTG RTG September 2019'!F18</f>
        <v>0.83333333333333337</v>
      </c>
      <c r="G29" s="904" t="str">
        <f>'MTG RTG September 2019'!G18</f>
        <v>PT</v>
      </c>
      <c r="H29" s="905">
        <f ca="1">SUMIF('MTG RTG September 2019'!$H$3:$M$4,$AC$9,'MTG RTG September 2019'!$H18:$M18)</f>
        <v>18.100000000000001</v>
      </c>
      <c r="I29" s="256">
        <f t="shared" ca="1" si="1"/>
        <v>465.74999999999989</v>
      </c>
      <c r="J29" s="906">
        <f t="shared" ca="1" si="6"/>
        <v>0</v>
      </c>
      <c r="K29" s="912">
        <f t="shared" ca="1" si="7"/>
        <v>0</v>
      </c>
      <c r="L29" s="913">
        <f t="shared" ca="1" si="8"/>
        <v>0</v>
      </c>
      <c r="M29" s="927">
        <f>'MTG RTG September 2019'!J18</f>
        <v>16</v>
      </c>
      <c r="N29" s="913">
        <f t="shared" si="9"/>
        <v>0</v>
      </c>
      <c r="O29" s="909">
        <f t="shared" si="10"/>
        <v>0</v>
      </c>
      <c r="P29" s="258">
        <f t="shared" si="11"/>
        <v>0</v>
      </c>
      <c r="Q29" s="258">
        <f t="shared" si="2"/>
        <v>0</v>
      </c>
      <c r="R29" s="258">
        <f t="shared" si="3"/>
        <v>0</v>
      </c>
      <c r="S29" s="258"/>
      <c r="T29" s="258">
        <f t="shared" si="4"/>
        <v>0</v>
      </c>
      <c r="U29" s="258">
        <f t="shared" si="12"/>
        <v>0</v>
      </c>
      <c r="V29" s="265">
        <f t="shared" ca="1" si="5"/>
        <v>8430.0749999999989</v>
      </c>
      <c r="W29" s="260">
        <f t="shared" ca="1" si="13"/>
        <v>8430.0749999999989</v>
      </c>
      <c r="X29" s="260">
        <f t="shared" ca="1" si="14"/>
        <v>8430.0749999999989</v>
      </c>
      <c r="Y29" s="260">
        <f t="shared" ca="1" si="15"/>
        <v>0</v>
      </c>
      <c r="Z29" s="260">
        <f t="shared" ca="1" si="16"/>
        <v>0</v>
      </c>
      <c r="AA29" s="260">
        <f t="shared" ca="1" si="17"/>
        <v>0</v>
      </c>
      <c r="AB29" s="260">
        <f t="shared" ca="1" si="18"/>
        <v>0</v>
      </c>
      <c r="AC29" s="575">
        <f t="shared" ca="1" si="19"/>
        <v>0</v>
      </c>
      <c r="AD29" s="262"/>
      <c r="AE29" s="460"/>
      <c r="AF29" s="459"/>
      <c r="AG29" s="459"/>
      <c r="AH29" s="459"/>
      <c r="AI29" s="459"/>
      <c r="AJ29" s="861"/>
      <c r="AK29" s="861"/>
      <c r="AL29" s="459"/>
      <c r="AM29" s="459"/>
      <c r="AN29" s="459"/>
      <c r="AO29" s="459"/>
      <c r="AP29" s="459"/>
      <c r="AQ29" s="861"/>
      <c r="AR29" s="861"/>
      <c r="AS29" s="459"/>
      <c r="AT29" s="459"/>
      <c r="AU29" s="459"/>
      <c r="AV29" s="459"/>
      <c r="AW29" s="459"/>
      <c r="AX29" s="861"/>
      <c r="AY29" s="861"/>
      <c r="AZ29" s="459"/>
      <c r="BA29" s="459"/>
      <c r="BB29" s="459"/>
      <c r="BC29" s="459"/>
      <c r="BD29" s="459"/>
      <c r="BE29" s="861"/>
      <c r="BF29" s="861"/>
      <c r="BG29" s="459"/>
      <c r="BH29" s="459"/>
      <c r="BI29" s="459"/>
      <c r="BJ29" s="459"/>
      <c r="BK29" s="459"/>
      <c r="BL29" s="861"/>
      <c r="BM29" s="861"/>
      <c r="BN29" s="459"/>
      <c r="BO29" s="459"/>
      <c r="BP29" s="459"/>
      <c r="BQ29" s="459"/>
      <c r="BR29" s="459"/>
      <c r="BS29" s="861"/>
      <c r="BT29" s="861"/>
      <c r="BU29" s="459"/>
      <c r="BV29" s="459"/>
      <c r="BW29" s="459"/>
      <c r="BX29" s="459"/>
      <c r="BY29" s="459"/>
      <c r="BZ29" s="861"/>
      <c r="CA29" s="861"/>
      <c r="CB29" s="459"/>
      <c r="CC29" s="459"/>
      <c r="CD29" s="459"/>
      <c r="CE29" s="459"/>
      <c r="CF29" s="459"/>
      <c r="CG29" s="861"/>
      <c r="CH29" s="861"/>
      <c r="CI29" s="459"/>
      <c r="CJ29" s="459"/>
      <c r="CK29" s="459"/>
      <c r="CL29" s="459"/>
      <c r="CM29" s="459"/>
      <c r="CN29" s="861"/>
      <c r="CO29" s="861"/>
    </row>
    <row r="30" spans="1:93" s="263" customFormat="1">
      <c r="A30" s="857">
        <f>'MTG RTG September 2019'!A19</f>
        <v>0</v>
      </c>
      <c r="B30" s="289"/>
      <c r="C30" s="506" t="str">
        <f>'MTG RTG September 2019'!C19</f>
        <v>Nova TV</v>
      </c>
      <c r="D30" s="252" t="str">
        <f>'MTG RTG September 2019'!D19</f>
        <v>Stolen Life</v>
      </c>
      <c r="E30" s="253" t="str">
        <f>'MTG RTG September 2019'!E19</f>
        <v>Tu-Fr</v>
      </c>
      <c r="F30" s="254">
        <f>'MTG RTG September 2019'!F19</f>
        <v>0.83333333333333337</v>
      </c>
      <c r="G30" s="904" t="str">
        <f>'MTG RTG September 2019'!G19</f>
        <v>PT</v>
      </c>
      <c r="H30" s="905">
        <f ca="1">SUMIF('MTG RTG September 2019'!$H$3:$M$4,$AC$9,'MTG RTG September 2019'!$H19:$M19)</f>
        <v>13</v>
      </c>
      <c r="I30" s="256">
        <f t="shared" ca="1" si="1"/>
        <v>465.74999999999994</v>
      </c>
      <c r="J30" s="906">
        <f t="shared" ca="1" si="6"/>
        <v>26</v>
      </c>
      <c r="K30" s="912">
        <f t="shared" ca="1" si="7"/>
        <v>26</v>
      </c>
      <c r="L30" s="913">
        <f t="shared" ca="1" si="8"/>
        <v>0</v>
      </c>
      <c r="M30" s="927">
        <f>'MTG RTG September 2019'!J19</f>
        <v>11</v>
      </c>
      <c r="N30" s="913">
        <f t="shared" si="9"/>
        <v>22</v>
      </c>
      <c r="O30" s="909">
        <f t="shared" si="10"/>
        <v>2</v>
      </c>
      <c r="P30" s="258">
        <f t="shared" si="11"/>
        <v>0</v>
      </c>
      <c r="Q30" s="258">
        <f t="shared" si="2"/>
        <v>0</v>
      </c>
      <c r="R30" s="258">
        <f t="shared" si="3"/>
        <v>0</v>
      </c>
      <c r="S30" s="258"/>
      <c r="T30" s="258">
        <f t="shared" si="4"/>
        <v>0</v>
      </c>
      <c r="U30" s="258">
        <f t="shared" si="12"/>
        <v>2</v>
      </c>
      <c r="V30" s="265">
        <f t="shared" ca="1" si="5"/>
        <v>6054.7499999999991</v>
      </c>
      <c r="W30" s="260">
        <f t="shared" ca="1" si="13"/>
        <v>6054.7499999999991</v>
      </c>
      <c r="X30" s="260">
        <f t="shared" ca="1" si="14"/>
        <v>6054.7499999999991</v>
      </c>
      <c r="Y30" s="260">
        <f t="shared" ca="1" si="15"/>
        <v>0</v>
      </c>
      <c r="Z30" s="260">
        <f t="shared" ca="1" si="16"/>
        <v>0</v>
      </c>
      <c r="AA30" s="260">
        <f t="shared" ca="1" si="17"/>
        <v>0</v>
      </c>
      <c r="AB30" s="260">
        <f t="shared" ca="1" si="18"/>
        <v>0</v>
      </c>
      <c r="AC30" s="575">
        <f t="shared" ca="1" si="19"/>
        <v>12109.499999999998</v>
      </c>
      <c r="AD30" s="262"/>
      <c r="AE30" s="460"/>
      <c r="AF30" s="459" t="s">
        <v>347</v>
      </c>
      <c r="AG30" s="459"/>
      <c r="AH30" s="459"/>
      <c r="AI30" s="459"/>
      <c r="AJ30" s="861"/>
      <c r="AK30" s="861"/>
      <c r="AL30" s="459"/>
      <c r="AM30" s="459"/>
      <c r="AN30" s="459"/>
      <c r="AO30" s="459"/>
      <c r="AP30" s="459"/>
      <c r="AQ30" s="861"/>
      <c r="AR30" s="861"/>
      <c r="AS30" s="459"/>
      <c r="AT30" s="459" t="s">
        <v>347</v>
      </c>
      <c r="AU30" s="459"/>
      <c r="AV30" s="459"/>
      <c r="AW30" s="459"/>
      <c r="AX30" s="861"/>
      <c r="AY30" s="861"/>
      <c r="AZ30" s="459"/>
      <c r="BA30" s="459"/>
      <c r="BB30" s="459"/>
      <c r="BC30" s="459"/>
      <c r="BD30" s="459"/>
      <c r="BE30" s="861"/>
      <c r="BF30" s="861"/>
      <c r="BG30" s="459"/>
      <c r="BH30" s="459"/>
      <c r="BI30" s="459"/>
      <c r="BJ30" s="459"/>
      <c r="BK30" s="459"/>
      <c r="BL30" s="861"/>
      <c r="BM30" s="861"/>
      <c r="BN30" s="459"/>
      <c r="BO30" s="459"/>
      <c r="BP30" s="459"/>
      <c r="BQ30" s="459"/>
      <c r="BR30" s="459"/>
      <c r="BS30" s="861"/>
      <c r="BT30" s="861"/>
      <c r="BU30" s="459"/>
      <c r="BV30" s="459"/>
      <c r="BW30" s="459"/>
      <c r="BX30" s="459"/>
      <c r="BY30" s="459"/>
      <c r="BZ30" s="861"/>
      <c r="CA30" s="861"/>
      <c r="CB30" s="459"/>
      <c r="CC30" s="459"/>
      <c r="CD30" s="459"/>
      <c r="CE30" s="459"/>
      <c r="CF30" s="459"/>
      <c r="CG30" s="861"/>
      <c r="CH30" s="861"/>
      <c r="CI30" s="459"/>
      <c r="CJ30" s="459"/>
      <c r="CK30" s="459"/>
      <c r="CL30" s="459"/>
      <c r="CM30" s="459"/>
      <c r="CN30" s="861"/>
      <c r="CO30" s="861"/>
    </row>
    <row r="31" spans="1:93" s="263" customFormat="1">
      <c r="A31" s="857">
        <f>'MTG RTG September 2019'!A20</f>
        <v>0</v>
      </c>
      <c r="B31" s="289"/>
      <c r="C31" s="506" t="str">
        <f>'MTG RTG September 2019'!C20</f>
        <v>Nova TV</v>
      </c>
      <c r="D31" s="252" t="str">
        <f>'MTG RTG September 2019'!D20</f>
        <v>Hell`s Kitchen</v>
      </c>
      <c r="E31" s="253" t="str">
        <f>'MTG RTG September 2019'!E20</f>
        <v>Tu-Thu</v>
      </c>
      <c r="F31" s="254">
        <f>'MTG RTG September 2019'!F20</f>
        <v>0.875</v>
      </c>
      <c r="G31" s="904" t="str">
        <f>'MTG RTG September 2019'!G20</f>
        <v>PT</v>
      </c>
      <c r="H31" s="905">
        <f ca="1">SUMIF('MTG RTG September 2019'!$H$3:$M$4,$AC$9,'MTG RTG September 2019'!$H20:$M20)</f>
        <v>12.4</v>
      </c>
      <c r="I31" s="256">
        <f t="shared" ca="1" si="1"/>
        <v>465.74999999999994</v>
      </c>
      <c r="J31" s="906">
        <f t="shared" ca="1" si="6"/>
        <v>12.4</v>
      </c>
      <c r="K31" s="912">
        <f t="shared" ca="1" si="7"/>
        <v>12.4</v>
      </c>
      <c r="L31" s="913">
        <f t="shared" ca="1" si="8"/>
        <v>0</v>
      </c>
      <c r="M31" s="927">
        <f>'MTG RTG September 2019'!J20</f>
        <v>11</v>
      </c>
      <c r="N31" s="913">
        <f t="shared" si="9"/>
        <v>11</v>
      </c>
      <c r="O31" s="909">
        <f t="shared" si="10"/>
        <v>1</v>
      </c>
      <c r="P31" s="258">
        <f t="shared" si="11"/>
        <v>0</v>
      </c>
      <c r="Q31" s="258">
        <f t="shared" si="2"/>
        <v>0</v>
      </c>
      <c r="R31" s="258">
        <f t="shared" si="3"/>
        <v>0</v>
      </c>
      <c r="S31" s="258"/>
      <c r="T31" s="258">
        <f t="shared" si="4"/>
        <v>0</v>
      </c>
      <c r="U31" s="258">
        <f t="shared" si="12"/>
        <v>1</v>
      </c>
      <c r="V31" s="265">
        <f t="shared" ca="1" si="5"/>
        <v>5775.2999999999993</v>
      </c>
      <c r="W31" s="260">
        <f t="shared" ca="1" si="13"/>
        <v>5775.2999999999993</v>
      </c>
      <c r="X31" s="260">
        <f t="shared" ca="1" si="14"/>
        <v>5775.2999999999993</v>
      </c>
      <c r="Y31" s="260">
        <f t="shared" ca="1" si="15"/>
        <v>0</v>
      </c>
      <c r="Z31" s="260">
        <f t="shared" ca="1" si="16"/>
        <v>0</v>
      </c>
      <c r="AA31" s="260">
        <f t="shared" ca="1" si="17"/>
        <v>0</v>
      </c>
      <c r="AB31" s="260">
        <f t="shared" ca="1" si="18"/>
        <v>0</v>
      </c>
      <c r="AC31" s="575">
        <f t="shared" ca="1" si="19"/>
        <v>5775.2999999999993</v>
      </c>
      <c r="AD31" s="262"/>
      <c r="AE31" s="460"/>
      <c r="AF31" s="459"/>
      <c r="AG31" s="459"/>
      <c r="AH31" s="459"/>
      <c r="AI31" s="459"/>
      <c r="AJ31" s="861"/>
      <c r="AK31" s="861"/>
      <c r="AL31" s="459"/>
      <c r="AM31" s="459" t="s">
        <v>347</v>
      </c>
      <c r="AN31" s="459"/>
      <c r="AO31" s="459"/>
      <c r="AP31" s="459"/>
      <c r="AQ31" s="861"/>
      <c r="AR31" s="861"/>
      <c r="AS31" s="459"/>
      <c r="AT31" s="459"/>
      <c r="AU31" s="459"/>
      <c r="AV31" s="459"/>
      <c r="AW31" s="459"/>
      <c r="AX31" s="861"/>
      <c r="AY31" s="861"/>
      <c r="AZ31" s="459"/>
      <c r="BA31" s="459"/>
      <c r="BB31" s="459"/>
      <c r="BC31" s="459"/>
      <c r="BD31" s="459"/>
      <c r="BE31" s="861"/>
      <c r="BF31" s="861"/>
      <c r="BG31" s="459"/>
      <c r="BH31" s="459"/>
      <c r="BI31" s="459"/>
      <c r="BJ31" s="459"/>
      <c r="BK31" s="459"/>
      <c r="BL31" s="861"/>
      <c r="BM31" s="861"/>
      <c r="BN31" s="459"/>
      <c r="BO31" s="459"/>
      <c r="BP31" s="459"/>
      <c r="BQ31" s="459"/>
      <c r="BR31" s="459"/>
      <c r="BS31" s="861"/>
      <c r="BT31" s="861"/>
      <c r="BU31" s="459"/>
      <c r="BV31" s="459"/>
      <c r="BW31" s="459"/>
      <c r="BX31" s="459"/>
      <c r="BY31" s="459"/>
      <c r="BZ31" s="861"/>
      <c r="CA31" s="861"/>
      <c r="CB31" s="459"/>
      <c r="CC31" s="459"/>
      <c r="CD31" s="459"/>
      <c r="CE31" s="459"/>
      <c r="CF31" s="459"/>
      <c r="CG31" s="861"/>
      <c r="CH31" s="861"/>
      <c r="CI31" s="459"/>
      <c r="CJ31" s="459"/>
      <c r="CK31" s="459"/>
      <c r="CL31" s="459"/>
      <c r="CM31" s="459"/>
      <c r="CN31" s="861"/>
      <c r="CO31" s="861"/>
    </row>
    <row r="32" spans="1:93" s="263" customFormat="1">
      <c r="A32" s="857">
        <f>'MTG RTG September 2019'!A21</f>
        <v>0</v>
      </c>
      <c r="B32" s="289"/>
      <c r="C32" s="506" t="str">
        <f>'MTG RTG September 2019'!C21</f>
        <v>Nova TV</v>
      </c>
      <c r="D32" s="252" t="str">
        <f>'MTG RTG September 2019'!D21</f>
        <v>All Inclusive</v>
      </c>
      <c r="E32" s="253" t="str">
        <f>'MTG RTG September 2019'!E21</f>
        <v>Fr</v>
      </c>
      <c r="F32" s="254">
        <f>'MTG RTG September 2019'!F21</f>
        <v>0.875</v>
      </c>
      <c r="G32" s="904" t="str">
        <f>'MTG RTG September 2019'!G21</f>
        <v>PT</v>
      </c>
      <c r="H32" s="905">
        <f ca="1">SUMIF('MTG RTG September 2019'!$H$3:$M$4,$AC$9,'MTG RTG September 2019'!$H21:$M21)</f>
        <v>12</v>
      </c>
      <c r="I32" s="256">
        <f t="shared" ca="1" si="1"/>
        <v>465.74999999999994</v>
      </c>
      <c r="J32" s="906">
        <f t="shared" ca="1" si="6"/>
        <v>24</v>
      </c>
      <c r="K32" s="912">
        <f t="shared" ca="1" si="7"/>
        <v>24</v>
      </c>
      <c r="L32" s="913">
        <f t="shared" ca="1" si="8"/>
        <v>0</v>
      </c>
      <c r="M32" s="927">
        <f>'MTG RTG September 2019'!J21</f>
        <v>9.6999999999999993</v>
      </c>
      <c r="N32" s="913">
        <f t="shared" si="9"/>
        <v>19.399999999999999</v>
      </c>
      <c r="O32" s="909">
        <f t="shared" si="10"/>
        <v>2</v>
      </c>
      <c r="P32" s="258">
        <f t="shared" si="11"/>
        <v>0</v>
      </c>
      <c r="Q32" s="258">
        <f t="shared" si="2"/>
        <v>0</v>
      </c>
      <c r="R32" s="258">
        <f t="shared" si="3"/>
        <v>0</v>
      </c>
      <c r="S32" s="258"/>
      <c r="T32" s="258">
        <f t="shared" si="4"/>
        <v>0</v>
      </c>
      <c r="U32" s="258">
        <f t="shared" si="12"/>
        <v>2</v>
      </c>
      <c r="V32" s="265">
        <f t="shared" ca="1" si="5"/>
        <v>5588.9999999999991</v>
      </c>
      <c r="W32" s="260">
        <f t="shared" ca="1" si="13"/>
        <v>5588.9999999999991</v>
      </c>
      <c r="X32" s="260">
        <f t="shared" ca="1" si="14"/>
        <v>5588.9999999999991</v>
      </c>
      <c r="Y32" s="260">
        <f t="shared" ca="1" si="15"/>
        <v>0</v>
      </c>
      <c r="Z32" s="260">
        <f t="shared" ca="1" si="16"/>
        <v>0</v>
      </c>
      <c r="AA32" s="260">
        <f t="shared" ca="1" si="17"/>
        <v>0</v>
      </c>
      <c r="AB32" s="260">
        <f t="shared" ca="1" si="18"/>
        <v>0</v>
      </c>
      <c r="AC32" s="575">
        <f t="shared" ca="1" si="19"/>
        <v>11177.999999999998</v>
      </c>
      <c r="AD32" s="262"/>
      <c r="AE32" s="460"/>
      <c r="AF32" s="459"/>
      <c r="AG32" s="459"/>
      <c r="AH32" s="459"/>
      <c r="AI32" s="459"/>
      <c r="AJ32" s="861"/>
      <c r="AK32" s="861"/>
      <c r="AL32" s="459"/>
      <c r="AM32" s="459"/>
      <c r="AN32" s="459"/>
      <c r="AO32" s="459"/>
      <c r="AP32" s="459" t="s">
        <v>347</v>
      </c>
      <c r="AQ32" s="861"/>
      <c r="AR32" s="861"/>
      <c r="AS32" s="459"/>
      <c r="AT32" s="459"/>
      <c r="AU32" s="459"/>
      <c r="AV32" s="459"/>
      <c r="AW32" s="459" t="s">
        <v>347</v>
      </c>
      <c r="AX32" s="861"/>
      <c r="AY32" s="861"/>
      <c r="AZ32" s="459"/>
      <c r="BA32" s="459"/>
      <c r="BB32" s="459"/>
      <c r="BC32" s="459"/>
      <c r="BD32" s="459"/>
      <c r="BE32" s="861"/>
      <c r="BF32" s="861"/>
      <c r="BG32" s="459"/>
      <c r="BH32" s="459"/>
      <c r="BI32" s="459"/>
      <c r="BJ32" s="459"/>
      <c r="BK32" s="459"/>
      <c r="BL32" s="861"/>
      <c r="BM32" s="861"/>
      <c r="BN32" s="459"/>
      <c r="BO32" s="459"/>
      <c r="BP32" s="459"/>
      <c r="BQ32" s="459"/>
      <c r="BR32" s="459"/>
      <c r="BS32" s="861"/>
      <c r="BT32" s="861"/>
      <c r="BU32" s="459"/>
      <c r="BV32" s="459"/>
      <c r="BW32" s="459"/>
      <c r="BX32" s="459"/>
      <c r="BY32" s="459"/>
      <c r="BZ32" s="861"/>
      <c r="CA32" s="861"/>
      <c r="CB32" s="459"/>
      <c r="CC32" s="459"/>
      <c r="CD32" s="459"/>
      <c r="CE32" s="459"/>
      <c r="CF32" s="459"/>
      <c r="CG32" s="861"/>
      <c r="CH32" s="861"/>
      <c r="CI32" s="459"/>
      <c r="CJ32" s="459"/>
      <c r="CK32" s="459"/>
      <c r="CL32" s="459"/>
      <c r="CM32" s="459"/>
      <c r="CN32" s="861"/>
      <c r="CO32" s="861"/>
    </row>
    <row r="33" spans="1:93" s="263" customFormat="1" ht="11.25" hidden="1" customHeight="1">
      <c r="A33" s="857">
        <f>'MTG RTG September 2019'!A22</f>
        <v>0</v>
      </c>
      <c r="B33" s="289"/>
      <c r="C33" s="506" t="str">
        <f>'MTG RTG September 2019'!C22</f>
        <v>Nova TV</v>
      </c>
      <c r="D33" s="252" t="str">
        <f>'MTG RTG September 2019'!D22</f>
        <v>Strawberry Moon</v>
      </c>
      <c r="E33" s="253" t="str">
        <f>'MTG RTG September 2019'!E22</f>
        <v>Tu</v>
      </c>
      <c r="F33" s="254">
        <f>'MTG RTG September 2019'!F22</f>
        <v>0.91666666666666663</v>
      </c>
      <c r="G33" s="904" t="str">
        <f>'MTG RTG September 2019'!G22</f>
        <v>PT</v>
      </c>
      <c r="H33" s="905">
        <f ca="1">SUMIF('MTG RTG September 2019'!$H$3:$M$4,$AC$9,'MTG RTG September 2019'!$H22:$M22)</f>
        <v>9.4</v>
      </c>
      <c r="I33" s="256">
        <f t="shared" ca="1" si="1"/>
        <v>465.74999999999989</v>
      </c>
      <c r="J33" s="906">
        <f t="shared" ca="1" si="6"/>
        <v>0</v>
      </c>
      <c r="K33" s="912">
        <f t="shared" ca="1" si="7"/>
        <v>0</v>
      </c>
      <c r="L33" s="913">
        <f t="shared" ca="1" si="8"/>
        <v>0</v>
      </c>
      <c r="M33" s="927">
        <f>'MTG RTG September 2019'!J22</f>
        <v>8.3000000000000007</v>
      </c>
      <c r="N33" s="913">
        <f t="shared" si="9"/>
        <v>0</v>
      </c>
      <c r="O33" s="909">
        <f t="shared" si="10"/>
        <v>0</v>
      </c>
      <c r="P33" s="258">
        <f t="shared" si="11"/>
        <v>0</v>
      </c>
      <c r="Q33" s="258">
        <f t="shared" si="2"/>
        <v>0</v>
      </c>
      <c r="R33" s="258">
        <f t="shared" si="3"/>
        <v>0</v>
      </c>
      <c r="S33" s="258"/>
      <c r="T33" s="258">
        <f t="shared" si="4"/>
        <v>0</v>
      </c>
      <c r="U33" s="258">
        <f t="shared" si="12"/>
        <v>0</v>
      </c>
      <c r="V33" s="265">
        <f t="shared" ca="1" si="5"/>
        <v>4378.0499999999993</v>
      </c>
      <c r="W33" s="260">
        <f t="shared" ca="1" si="13"/>
        <v>4378.0499999999993</v>
      </c>
      <c r="X33" s="260">
        <f t="shared" ca="1" si="14"/>
        <v>4378.0499999999993</v>
      </c>
      <c r="Y33" s="260">
        <f t="shared" ca="1" si="15"/>
        <v>0</v>
      </c>
      <c r="Z33" s="260">
        <f t="shared" ca="1" si="16"/>
        <v>0</v>
      </c>
      <c r="AA33" s="260">
        <f t="shared" ca="1" si="17"/>
        <v>0</v>
      </c>
      <c r="AB33" s="260">
        <f t="shared" ca="1" si="18"/>
        <v>0</v>
      </c>
      <c r="AC33" s="575">
        <f t="shared" ca="1" si="19"/>
        <v>0</v>
      </c>
      <c r="AD33" s="262"/>
      <c r="AE33" s="460"/>
      <c r="AF33" s="459"/>
      <c r="AG33" s="459"/>
      <c r="AH33" s="459"/>
      <c r="AI33" s="459"/>
      <c r="AJ33" s="861"/>
      <c r="AK33" s="861"/>
      <c r="AL33" s="459"/>
      <c r="AM33" s="459"/>
      <c r="AN33" s="459"/>
      <c r="AO33" s="459"/>
      <c r="AP33" s="459"/>
      <c r="AQ33" s="861"/>
      <c r="AR33" s="861"/>
      <c r="AS33" s="459"/>
      <c r="AT33" s="459"/>
      <c r="AU33" s="459"/>
      <c r="AV33" s="459"/>
      <c r="AW33" s="459"/>
      <c r="AX33" s="861"/>
      <c r="AY33" s="861"/>
      <c r="AZ33" s="459"/>
      <c r="BA33" s="459"/>
      <c r="BB33" s="459"/>
      <c r="BC33" s="459"/>
      <c r="BD33" s="459"/>
      <c r="BE33" s="861"/>
      <c r="BF33" s="861"/>
      <c r="BG33" s="459"/>
      <c r="BH33" s="459"/>
      <c r="BI33" s="459"/>
      <c r="BJ33" s="459"/>
      <c r="BK33" s="459"/>
      <c r="BL33" s="861"/>
      <c r="BM33" s="861"/>
      <c r="BN33" s="459"/>
      <c r="BO33" s="459"/>
      <c r="BP33" s="459"/>
      <c r="BQ33" s="459"/>
      <c r="BR33" s="459"/>
      <c r="BS33" s="861"/>
      <c r="BT33" s="861"/>
      <c r="BU33" s="459"/>
      <c r="BV33" s="459"/>
      <c r="BW33" s="459"/>
      <c r="BX33" s="459"/>
      <c r="BY33" s="459"/>
      <c r="BZ33" s="861"/>
      <c r="CA33" s="861"/>
      <c r="CB33" s="459"/>
      <c r="CC33" s="459"/>
      <c r="CD33" s="459"/>
      <c r="CE33" s="459"/>
      <c r="CF33" s="459"/>
      <c r="CG33" s="861"/>
      <c r="CH33" s="861"/>
      <c r="CI33" s="459"/>
      <c r="CJ33" s="459"/>
      <c r="CK33" s="459"/>
      <c r="CL33" s="459"/>
      <c r="CM33" s="459"/>
      <c r="CN33" s="861"/>
      <c r="CO33" s="861"/>
    </row>
    <row r="34" spans="1:93" s="263" customFormat="1" ht="16.5" customHeight="1">
      <c r="A34" s="857">
        <f>'MTG RTG September 2019'!A23</f>
        <v>0</v>
      </c>
      <c r="B34" s="289"/>
      <c r="C34" s="506" t="str">
        <f>'MTG RTG September 2019'!C23</f>
        <v>Nova TV</v>
      </c>
      <c r="D34" s="252" t="str">
        <f>'MTG RTG September 2019'!D23</f>
        <v>Undercover Boss</v>
      </c>
      <c r="E34" s="253" t="str">
        <f>'MTG RTG September 2019'!E23</f>
        <v>Wed</v>
      </c>
      <c r="F34" s="254">
        <f>'MTG RTG September 2019'!F23</f>
        <v>0.91666666666666663</v>
      </c>
      <c r="G34" s="904" t="str">
        <f>'MTG RTG September 2019'!G23</f>
        <v>PT</v>
      </c>
      <c r="H34" s="905">
        <f ca="1">SUMIF('MTG RTG September 2019'!$H$3:$M$4,$AC$9,'MTG RTG September 2019'!$H23:$M23)</f>
        <v>9.3000000000000007</v>
      </c>
      <c r="I34" s="256">
        <f t="shared" ca="1" si="1"/>
        <v>465.74999999999989</v>
      </c>
      <c r="J34" s="906">
        <f t="shared" ca="1" si="6"/>
        <v>18.600000000000001</v>
      </c>
      <c r="K34" s="912">
        <f t="shared" ca="1" si="7"/>
        <v>18.600000000000001</v>
      </c>
      <c r="L34" s="913">
        <f t="shared" ca="1" si="8"/>
        <v>0</v>
      </c>
      <c r="M34" s="927">
        <f>'MTG RTG September 2019'!J23</f>
        <v>8.3000000000000007</v>
      </c>
      <c r="N34" s="913">
        <f t="shared" si="9"/>
        <v>16.600000000000001</v>
      </c>
      <c r="O34" s="909">
        <f t="shared" si="10"/>
        <v>2</v>
      </c>
      <c r="P34" s="258">
        <f t="shared" si="11"/>
        <v>0</v>
      </c>
      <c r="Q34" s="258">
        <f t="shared" si="2"/>
        <v>0</v>
      </c>
      <c r="R34" s="258">
        <f t="shared" si="3"/>
        <v>0</v>
      </c>
      <c r="S34" s="258"/>
      <c r="T34" s="258">
        <f t="shared" si="4"/>
        <v>0</v>
      </c>
      <c r="U34" s="258">
        <f t="shared" si="12"/>
        <v>2</v>
      </c>
      <c r="V34" s="265">
        <f t="shared" ca="1" si="5"/>
        <v>4331.4749999999995</v>
      </c>
      <c r="W34" s="260">
        <f t="shared" ca="1" si="13"/>
        <v>4331.4749999999995</v>
      </c>
      <c r="X34" s="260">
        <f t="shared" ca="1" si="14"/>
        <v>4331.4749999999995</v>
      </c>
      <c r="Y34" s="260">
        <f t="shared" ca="1" si="15"/>
        <v>0</v>
      </c>
      <c r="Z34" s="260">
        <f t="shared" ca="1" si="16"/>
        <v>0</v>
      </c>
      <c r="AA34" s="260">
        <f t="shared" ca="1" si="17"/>
        <v>0</v>
      </c>
      <c r="AB34" s="260">
        <f t="shared" ca="1" si="18"/>
        <v>0</v>
      </c>
      <c r="AC34" s="575">
        <f t="shared" ca="1" si="19"/>
        <v>8662.9499999999989</v>
      </c>
      <c r="AD34" s="262"/>
      <c r="AE34" s="460"/>
      <c r="AF34" s="459"/>
      <c r="AG34" s="459"/>
      <c r="AH34" s="459"/>
      <c r="AI34" s="459"/>
      <c r="AJ34" s="861"/>
      <c r="AK34" s="861"/>
      <c r="AL34" s="459"/>
      <c r="AM34" s="459"/>
      <c r="AN34" s="459" t="s">
        <v>347</v>
      </c>
      <c r="AO34" s="459"/>
      <c r="AP34" s="459"/>
      <c r="AQ34" s="861"/>
      <c r="AR34" s="861"/>
      <c r="AS34" s="459"/>
      <c r="AT34" s="459"/>
      <c r="AU34" s="459" t="s">
        <v>347</v>
      </c>
      <c r="AV34" s="459"/>
      <c r="AW34" s="459"/>
      <c r="AX34" s="861"/>
      <c r="AY34" s="861"/>
      <c r="AZ34" s="459"/>
      <c r="BA34" s="459"/>
      <c r="BB34" s="459"/>
      <c r="BC34" s="459"/>
      <c r="BD34" s="459"/>
      <c r="BE34" s="861"/>
      <c r="BF34" s="861"/>
      <c r="BG34" s="459"/>
      <c r="BH34" s="459"/>
      <c r="BI34" s="459"/>
      <c r="BJ34" s="459"/>
      <c r="BK34" s="459"/>
      <c r="BL34" s="861"/>
      <c r="BM34" s="861"/>
      <c r="BN34" s="459"/>
      <c r="BO34" s="459"/>
      <c r="BP34" s="459"/>
      <c r="BQ34" s="459"/>
      <c r="BR34" s="459"/>
      <c r="BS34" s="861"/>
      <c r="BT34" s="861"/>
      <c r="BU34" s="459"/>
      <c r="BV34" s="459"/>
      <c r="BW34" s="459"/>
      <c r="BX34" s="459"/>
      <c r="BY34" s="459"/>
      <c r="BZ34" s="861"/>
      <c r="CA34" s="861"/>
      <c r="CB34" s="459"/>
      <c r="CC34" s="459"/>
      <c r="CD34" s="459"/>
      <c r="CE34" s="459"/>
      <c r="CF34" s="459"/>
      <c r="CG34" s="861"/>
      <c r="CH34" s="861"/>
      <c r="CI34" s="459"/>
      <c r="CJ34" s="459"/>
      <c r="CK34" s="459"/>
      <c r="CL34" s="459"/>
      <c r="CM34" s="459"/>
      <c r="CN34" s="861"/>
      <c r="CO34" s="861"/>
    </row>
    <row r="35" spans="1:93" s="263" customFormat="1">
      <c r="A35" s="857">
        <f>'MTG RTG September 2019'!A24</f>
        <v>0</v>
      </c>
      <c r="B35" s="289"/>
      <c r="C35" s="506" t="str">
        <f>'MTG RTG September 2019'!C24</f>
        <v>Nova TV</v>
      </c>
      <c r="D35" s="252" t="str">
        <f>'MTG RTG September 2019'!D24</f>
        <v>Reality show</v>
      </c>
      <c r="E35" s="253" t="str">
        <f>'MTG RTG September 2019'!E24</f>
        <v>Thu</v>
      </c>
      <c r="F35" s="254">
        <f>'MTG RTG September 2019'!F24</f>
        <v>0.91666666666666663</v>
      </c>
      <c r="G35" s="904" t="str">
        <f>'MTG RTG September 2019'!G24</f>
        <v>PT</v>
      </c>
      <c r="H35" s="905">
        <f ca="1">SUMIF('MTG RTG September 2019'!$H$3:$M$4,$AC$9,'MTG RTG September 2019'!$H24:$M24)</f>
        <v>8.6</v>
      </c>
      <c r="I35" s="256">
        <f t="shared" ca="1" si="1"/>
        <v>465.74999999999994</v>
      </c>
      <c r="J35" s="906">
        <f t="shared" ca="1" si="6"/>
        <v>8.6</v>
      </c>
      <c r="K35" s="912">
        <f t="shared" ca="1" si="7"/>
        <v>8.6</v>
      </c>
      <c r="L35" s="913">
        <f t="shared" ca="1" si="8"/>
        <v>0</v>
      </c>
      <c r="M35" s="927">
        <f>'MTG RTG September 2019'!J24</f>
        <v>7.6</v>
      </c>
      <c r="N35" s="913">
        <f t="shared" si="9"/>
        <v>7.6</v>
      </c>
      <c r="O35" s="909">
        <f t="shared" si="10"/>
        <v>1</v>
      </c>
      <c r="P35" s="258">
        <f t="shared" si="11"/>
        <v>0</v>
      </c>
      <c r="Q35" s="258">
        <f t="shared" si="2"/>
        <v>0</v>
      </c>
      <c r="R35" s="258">
        <f t="shared" si="3"/>
        <v>0</v>
      </c>
      <c r="S35" s="258"/>
      <c r="T35" s="258">
        <f t="shared" si="4"/>
        <v>0</v>
      </c>
      <c r="U35" s="258">
        <f t="shared" si="12"/>
        <v>1</v>
      </c>
      <c r="V35" s="265">
        <f t="shared" ca="1" si="5"/>
        <v>4005.4499999999994</v>
      </c>
      <c r="W35" s="260">
        <f t="shared" ca="1" si="13"/>
        <v>4005.4499999999994</v>
      </c>
      <c r="X35" s="260">
        <f t="shared" ca="1" si="14"/>
        <v>4005.4499999999994</v>
      </c>
      <c r="Y35" s="260">
        <f t="shared" ca="1" si="15"/>
        <v>0</v>
      </c>
      <c r="Z35" s="260">
        <f t="shared" ca="1" si="16"/>
        <v>0</v>
      </c>
      <c r="AA35" s="260">
        <f t="shared" ca="1" si="17"/>
        <v>0</v>
      </c>
      <c r="AB35" s="260">
        <f t="shared" ca="1" si="18"/>
        <v>0</v>
      </c>
      <c r="AC35" s="575">
        <f t="shared" ca="1" si="19"/>
        <v>4005.4499999999994</v>
      </c>
      <c r="AD35" s="262"/>
      <c r="AE35" s="460"/>
      <c r="AF35" s="459"/>
      <c r="AG35" s="459"/>
      <c r="AH35" s="459" t="s">
        <v>347</v>
      </c>
      <c r="AI35" s="459"/>
      <c r="AJ35" s="861"/>
      <c r="AK35" s="861"/>
      <c r="AL35" s="459"/>
      <c r="AM35" s="459"/>
      <c r="AN35" s="459"/>
      <c r="AO35" s="459"/>
      <c r="AP35" s="459"/>
      <c r="AQ35" s="861"/>
      <c r="AR35" s="861"/>
      <c r="AS35" s="459"/>
      <c r="AT35" s="459"/>
      <c r="AU35" s="459"/>
      <c r="AV35" s="459"/>
      <c r="AW35" s="459"/>
      <c r="AX35" s="861"/>
      <c r="AY35" s="861"/>
      <c r="AZ35" s="459"/>
      <c r="BA35" s="459"/>
      <c r="BB35" s="459"/>
      <c r="BC35" s="459"/>
      <c r="BD35" s="459"/>
      <c r="BE35" s="861"/>
      <c r="BF35" s="861"/>
      <c r="BG35" s="459"/>
      <c r="BH35" s="459"/>
      <c r="BI35" s="459"/>
      <c r="BJ35" s="459"/>
      <c r="BK35" s="459"/>
      <c r="BL35" s="861"/>
      <c r="BM35" s="861"/>
      <c r="BN35" s="459"/>
      <c r="BO35" s="459"/>
      <c r="BP35" s="459"/>
      <c r="BQ35" s="459"/>
      <c r="BR35" s="459"/>
      <c r="BS35" s="861"/>
      <c r="BT35" s="861"/>
      <c r="BU35" s="459"/>
      <c r="BV35" s="459"/>
      <c r="BW35" s="459"/>
      <c r="BX35" s="459"/>
      <c r="BY35" s="459"/>
      <c r="BZ35" s="861"/>
      <c r="CA35" s="861"/>
      <c r="CB35" s="459"/>
      <c r="CC35" s="459"/>
      <c r="CD35" s="459"/>
      <c r="CE35" s="459"/>
      <c r="CF35" s="459"/>
      <c r="CG35" s="861"/>
      <c r="CH35" s="861"/>
      <c r="CI35" s="459"/>
      <c r="CJ35" s="459"/>
      <c r="CK35" s="459"/>
      <c r="CL35" s="459"/>
      <c r="CM35" s="459"/>
      <c r="CN35" s="861"/>
      <c r="CO35" s="861"/>
    </row>
    <row r="36" spans="1:93" s="263" customFormat="1" hidden="1">
      <c r="A36" s="857">
        <f>'MTG RTG September 2019'!A25</f>
        <v>0</v>
      </c>
      <c r="B36" s="289"/>
      <c r="C36" s="506" t="str">
        <f>'MTG RTG September 2019'!C25</f>
        <v>Nova TV</v>
      </c>
      <c r="D36" s="252" t="str">
        <f>'MTG RTG September 2019'!D25</f>
        <v>Families at crossroads</v>
      </c>
      <c r="E36" s="253" t="str">
        <f>'MTG RTG September 2019'!E25</f>
        <v>Fr</v>
      </c>
      <c r="F36" s="254">
        <f>'MTG RTG September 2019'!F25</f>
        <v>0.91666666666666663</v>
      </c>
      <c r="G36" s="904" t="str">
        <f>'MTG RTG September 2019'!G25</f>
        <v>PT</v>
      </c>
      <c r="H36" s="905">
        <f ca="1">SUMIF('MTG RTG September 2019'!$H$3:$M$4,$AC$9,'MTG RTG September 2019'!$H25:$M25)</f>
        <v>7.7</v>
      </c>
      <c r="I36" s="256">
        <f t="shared" ca="1" si="1"/>
        <v>465.74999999999994</v>
      </c>
      <c r="J36" s="906">
        <f t="shared" ca="1" si="6"/>
        <v>0</v>
      </c>
      <c r="K36" s="912">
        <f t="shared" ca="1" si="7"/>
        <v>0</v>
      </c>
      <c r="L36" s="913">
        <f t="shared" ca="1" si="8"/>
        <v>0</v>
      </c>
      <c r="M36" s="927">
        <f>'MTG RTG September 2019'!J25</f>
        <v>6.8</v>
      </c>
      <c r="N36" s="913">
        <f t="shared" si="9"/>
        <v>0</v>
      </c>
      <c r="O36" s="909">
        <f t="shared" si="10"/>
        <v>0</v>
      </c>
      <c r="P36" s="258">
        <f t="shared" si="11"/>
        <v>0</v>
      </c>
      <c r="Q36" s="258">
        <f t="shared" si="2"/>
        <v>0</v>
      </c>
      <c r="R36" s="258">
        <f t="shared" si="3"/>
        <v>0</v>
      </c>
      <c r="S36" s="258"/>
      <c r="T36" s="258">
        <f t="shared" si="4"/>
        <v>0</v>
      </c>
      <c r="U36" s="258">
        <f t="shared" si="12"/>
        <v>0</v>
      </c>
      <c r="V36" s="265">
        <f t="shared" ca="1" si="5"/>
        <v>3586.2749999999996</v>
      </c>
      <c r="W36" s="260">
        <f t="shared" ca="1" si="13"/>
        <v>3586.2749999999996</v>
      </c>
      <c r="X36" s="260">
        <f t="shared" ca="1" si="14"/>
        <v>3586.2749999999996</v>
      </c>
      <c r="Y36" s="260">
        <f t="shared" ca="1" si="15"/>
        <v>0</v>
      </c>
      <c r="Z36" s="260">
        <f t="shared" ca="1" si="16"/>
        <v>0</v>
      </c>
      <c r="AA36" s="260">
        <f t="shared" ca="1" si="17"/>
        <v>0</v>
      </c>
      <c r="AB36" s="260">
        <f t="shared" ca="1" si="18"/>
        <v>0</v>
      </c>
      <c r="AC36" s="575">
        <f t="shared" ca="1" si="19"/>
        <v>0</v>
      </c>
      <c r="AD36" s="262"/>
      <c r="AE36" s="460"/>
      <c r="AF36" s="459"/>
      <c r="AG36" s="459"/>
      <c r="AH36" s="459"/>
      <c r="AI36" s="459"/>
      <c r="AJ36" s="861"/>
      <c r="AK36" s="861"/>
      <c r="AL36" s="459"/>
      <c r="AM36" s="459"/>
      <c r="AN36" s="459"/>
      <c r="AO36" s="459"/>
      <c r="AP36" s="459"/>
      <c r="AQ36" s="861"/>
      <c r="AR36" s="861"/>
      <c r="AS36" s="459"/>
      <c r="AT36" s="459"/>
      <c r="AU36" s="459"/>
      <c r="AV36" s="459"/>
      <c r="AW36" s="459"/>
      <c r="AX36" s="861"/>
      <c r="AY36" s="861"/>
      <c r="AZ36" s="459"/>
      <c r="BA36" s="459"/>
      <c r="BB36" s="459"/>
      <c r="BC36" s="459"/>
      <c r="BD36" s="459"/>
      <c r="BE36" s="861"/>
      <c r="BF36" s="861"/>
      <c r="BG36" s="459"/>
      <c r="BH36" s="459"/>
      <c r="BI36" s="459"/>
      <c r="BJ36" s="459"/>
      <c r="BK36" s="459"/>
      <c r="BL36" s="861"/>
      <c r="BM36" s="861"/>
      <c r="BN36" s="459"/>
      <c r="BO36" s="459"/>
      <c r="BP36" s="459"/>
      <c r="BQ36" s="459"/>
      <c r="BR36" s="459"/>
      <c r="BS36" s="861"/>
      <c r="BT36" s="861"/>
      <c r="BU36" s="459"/>
      <c r="BV36" s="459"/>
      <c r="BW36" s="459"/>
      <c r="BX36" s="459"/>
      <c r="BY36" s="459"/>
      <c r="BZ36" s="861"/>
      <c r="CA36" s="861"/>
      <c r="CB36" s="459"/>
      <c r="CC36" s="459"/>
      <c r="CD36" s="459"/>
      <c r="CE36" s="459"/>
      <c r="CF36" s="459"/>
      <c r="CG36" s="861"/>
      <c r="CH36" s="861"/>
      <c r="CI36" s="459"/>
      <c r="CJ36" s="459"/>
      <c r="CK36" s="459"/>
      <c r="CL36" s="459"/>
      <c r="CM36" s="459"/>
      <c r="CN36" s="861"/>
      <c r="CO36" s="861"/>
    </row>
    <row r="37" spans="1:93" s="263" customFormat="1">
      <c r="A37" s="857">
        <f>'MTG RTG September 2019'!A26</f>
        <v>0</v>
      </c>
      <c r="B37" s="289"/>
      <c r="C37" s="506" t="str">
        <f>'MTG RTG September 2019'!C26</f>
        <v>Nova TV</v>
      </c>
      <c r="D37" s="252" t="str">
        <f>'MTG RTG September 2019'!D26</f>
        <v>Late News</v>
      </c>
      <c r="E37" s="253" t="str">
        <f>'MTG RTG September 2019'!E26</f>
        <v>Mo-Fr</v>
      </c>
      <c r="F37" s="254">
        <f>'MTG RTG September 2019'!F26</f>
        <v>0.95833333333333337</v>
      </c>
      <c r="G37" s="904" t="str">
        <f>'MTG RTG September 2019'!G26</f>
        <v>PT</v>
      </c>
      <c r="H37" s="905">
        <f ca="1">SUMIF('MTG RTG September 2019'!$H$3:$M$4,$AC$9,'MTG RTG September 2019'!$H26:$M26)</f>
        <v>5.2</v>
      </c>
      <c r="I37" s="256">
        <f t="shared" ca="1" si="1"/>
        <v>465.74999999999989</v>
      </c>
      <c r="J37" s="906">
        <f t="shared" ca="1" si="6"/>
        <v>10.4</v>
      </c>
      <c r="K37" s="912">
        <f t="shared" ca="1" si="7"/>
        <v>10.4</v>
      </c>
      <c r="L37" s="913">
        <f t="shared" ca="1" si="8"/>
        <v>0</v>
      </c>
      <c r="M37" s="927">
        <f>'MTG RTG September 2019'!J26</f>
        <v>5</v>
      </c>
      <c r="N37" s="913">
        <f t="shared" si="9"/>
        <v>10</v>
      </c>
      <c r="O37" s="909">
        <f t="shared" si="10"/>
        <v>2</v>
      </c>
      <c r="P37" s="258">
        <f t="shared" si="11"/>
        <v>0</v>
      </c>
      <c r="Q37" s="258">
        <f t="shared" si="2"/>
        <v>0</v>
      </c>
      <c r="R37" s="258">
        <f t="shared" si="3"/>
        <v>0</v>
      </c>
      <c r="S37" s="258"/>
      <c r="T37" s="258">
        <f t="shared" si="4"/>
        <v>0</v>
      </c>
      <c r="U37" s="258">
        <f t="shared" si="12"/>
        <v>2</v>
      </c>
      <c r="V37" s="265">
        <f t="shared" ca="1" si="5"/>
        <v>2421.8999999999996</v>
      </c>
      <c r="W37" s="260">
        <f t="shared" ca="1" si="13"/>
        <v>2421.8999999999996</v>
      </c>
      <c r="X37" s="260">
        <f t="shared" ca="1" si="14"/>
        <v>2421.8999999999996</v>
      </c>
      <c r="Y37" s="260">
        <f t="shared" ca="1" si="15"/>
        <v>0</v>
      </c>
      <c r="Z37" s="260">
        <f t="shared" ca="1" si="16"/>
        <v>0</v>
      </c>
      <c r="AA37" s="260">
        <f t="shared" ca="1" si="17"/>
        <v>0</v>
      </c>
      <c r="AB37" s="260">
        <f t="shared" ca="1" si="18"/>
        <v>0</v>
      </c>
      <c r="AC37" s="575">
        <f t="shared" ca="1" si="19"/>
        <v>4843.7999999999993</v>
      </c>
      <c r="AD37" s="262"/>
      <c r="AE37" s="460"/>
      <c r="AF37" s="459"/>
      <c r="AG37" s="459"/>
      <c r="AH37" s="459"/>
      <c r="AI37" s="459"/>
      <c r="AJ37" s="861"/>
      <c r="AK37" s="861"/>
      <c r="AL37" s="459"/>
      <c r="AM37" s="459"/>
      <c r="AN37" s="459"/>
      <c r="AO37" s="459"/>
      <c r="AP37" s="459"/>
      <c r="AQ37" s="861"/>
      <c r="AR37" s="861"/>
      <c r="AS37" s="459"/>
      <c r="AT37" s="459"/>
      <c r="AU37" s="459"/>
      <c r="AV37" s="459" t="s">
        <v>347</v>
      </c>
      <c r="AW37" s="459"/>
      <c r="AX37" s="861"/>
      <c r="AY37" s="861"/>
      <c r="AZ37" s="459" t="s">
        <v>347</v>
      </c>
      <c r="BA37" s="459"/>
      <c r="BB37" s="459"/>
      <c r="BC37" s="459"/>
      <c r="BD37" s="459"/>
      <c r="BE37" s="861"/>
      <c r="BF37" s="861"/>
      <c r="BG37" s="459"/>
      <c r="BH37" s="459"/>
      <c r="BI37" s="459"/>
      <c r="BJ37" s="459"/>
      <c r="BK37" s="459"/>
      <c r="BL37" s="861"/>
      <c r="BM37" s="861"/>
      <c r="BN37" s="459"/>
      <c r="BO37" s="459"/>
      <c r="BP37" s="459"/>
      <c r="BQ37" s="459"/>
      <c r="BR37" s="459"/>
      <c r="BS37" s="861"/>
      <c r="BT37" s="861"/>
      <c r="BU37" s="459"/>
      <c r="BV37" s="459"/>
      <c r="BW37" s="459"/>
      <c r="BX37" s="459"/>
      <c r="BY37" s="459"/>
      <c r="BZ37" s="861"/>
      <c r="CA37" s="861"/>
      <c r="CB37" s="459"/>
      <c r="CC37" s="459"/>
      <c r="CD37" s="459"/>
      <c r="CE37" s="459"/>
      <c r="CF37" s="459"/>
      <c r="CG37" s="861"/>
      <c r="CH37" s="861"/>
      <c r="CI37" s="459"/>
      <c r="CJ37" s="459"/>
      <c r="CK37" s="459"/>
      <c r="CL37" s="459"/>
      <c r="CM37" s="459"/>
      <c r="CN37" s="861"/>
      <c r="CO37" s="861"/>
    </row>
    <row r="38" spans="1:93" s="263" customFormat="1" ht="11.25" hidden="1" customHeight="1">
      <c r="A38" s="857" t="str">
        <f>'MTG RTG September 2019'!A27</f>
        <v>From 05.03.2020 Shades of  blue</v>
      </c>
      <c r="B38" s="289"/>
      <c r="C38" s="506" t="str">
        <f>'MTG RTG September 2019'!C27</f>
        <v>Nova TV</v>
      </c>
      <c r="D38" s="252" t="str">
        <f>'MTG RTG September 2019'!D27</f>
        <v>The Good Wife (Series)</v>
      </c>
      <c r="E38" s="253" t="str">
        <f>'MTG RTG September 2019'!E27</f>
        <v>Mo-Fr</v>
      </c>
      <c r="F38" s="254">
        <f>'MTG RTG September 2019'!F27</f>
        <v>0.97916666666666663</v>
      </c>
      <c r="G38" s="904" t="str">
        <f>'MTG RTG September 2019'!G27</f>
        <v>PT</v>
      </c>
      <c r="H38" s="905">
        <f ca="1">SUMIF('MTG RTG September 2019'!$H$3:$M$4,$AC$9,'MTG RTG September 2019'!$H27:$M27)</f>
        <v>3</v>
      </c>
      <c r="I38" s="256">
        <f t="shared" ca="1" si="1"/>
        <v>465.74999999999994</v>
      </c>
      <c r="J38" s="906">
        <f t="shared" ca="1" si="6"/>
        <v>0</v>
      </c>
      <c r="K38" s="912">
        <f t="shared" ca="1" si="7"/>
        <v>0</v>
      </c>
      <c r="L38" s="913">
        <f t="shared" ca="1" si="8"/>
        <v>0</v>
      </c>
      <c r="M38" s="927">
        <f>'MTG RTG September 2019'!J27</f>
        <v>2.8</v>
      </c>
      <c r="N38" s="913">
        <f t="shared" si="9"/>
        <v>0</v>
      </c>
      <c r="O38" s="909">
        <f t="shared" si="10"/>
        <v>0</v>
      </c>
      <c r="P38" s="258">
        <f t="shared" si="11"/>
        <v>0</v>
      </c>
      <c r="Q38" s="258">
        <f t="shared" si="2"/>
        <v>0</v>
      </c>
      <c r="R38" s="258">
        <f t="shared" si="3"/>
        <v>0</v>
      </c>
      <c r="S38" s="258"/>
      <c r="T38" s="258">
        <f t="shared" si="4"/>
        <v>0</v>
      </c>
      <c r="U38" s="258">
        <f t="shared" si="12"/>
        <v>0</v>
      </c>
      <c r="V38" s="265">
        <f t="shared" ca="1" si="5"/>
        <v>1397.2499999999998</v>
      </c>
      <c r="W38" s="260">
        <f t="shared" ca="1" si="13"/>
        <v>1397.2499999999998</v>
      </c>
      <c r="X38" s="260">
        <f t="shared" ca="1" si="14"/>
        <v>1397.2499999999998</v>
      </c>
      <c r="Y38" s="260">
        <f t="shared" ca="1" si="15"/>
        <v>0</v>
      </c>
      <c r="Z38" s="260">
        <f t="shared" ca="1" si="16"/>
        <v>0</v>
      </c>
      <c r="AA38" s="260">
        <f t="shared" ca="1" si="17"/>
        <v>0</v>
      </c>
      <c r="AB38" s="260">
        <f t="shared" ca="1" si="18"/>
        <v>0</v>
      </c>
      <c r="AC38" s="575">
        <f t="shared" ca="1" si="19"/>
        <v>0</v>
      </c>
      <c r="AD38" s="262"/>
      <c r="AE38" s="460"/>
      <c r="AF38" s="459"/>
      <c r="AG38" s="459"/>
      <c r="AH38" s="459"/>
      <c r="AI38" s="459"/>
      <c r="AJ38" s="861"/>
      <c r="AK38" s="861"/>
      <c r="AL38" s="459"/>
      <c r="AM38" s="459"/>
      <c r="AN38" s="459"/>
      <c r="AO38" s="459"/>
      <c r="AP38" s="459"/>
      <c r="AQ38" s="861"/>
      <c r="AR38" s="861"/>
      <c r="AS38" s="459"/>
      <c r="AT38" s="459"/>
      <c r="AU38" s="459"/>
      <c r="AV38" s="459"/>
      <c r="AW38" s="459"/>
      <c r="AX38" s="861"/>
      <c r="AY38" s="861"/>
      <c r="AZ38" s="459"/>
      <c r="BA38" s="459"/>
      <c r="BB38" s="459"/>
      <c r="BC38" s="459"/>
      <c r="BD38" s="459"/>
      <c r="BE38" s="861"/>
      <c r="BF38" s="861"/>
      <c r="BG38" s="459"/>
      <c r="BH38" s="459"/>
      <c r="BI38" s="459"/>
      <c r="BJ38" s="459"/>
      <c r="BK38" s="459"/>
      <c r="BL38" s="861"/>
      <c r="BM38" s="861"/>
      <c r="BN38" s="459"/>
      <c r="BO38" s="459"/>
      <c r="BP38" s="459"/>
      <c r="BQ38" s="459"/>
      <c r="BR38" s="459"/>
      <c r="BS38" s="861"/>
      <c r="BT38" s="861"/>
      <c r="BU38" s="459"/>
      <c r="BV38" s="459"/>
      <c r="BW38" s="459"/>
      <c r="BX38" s="459"/>
      <c r="BY38" s="459"/>
      <c r="BZ38" s="861"/>
      <c r="CA38" s="861"/>
      <c r="CB38" s="459"/>
      <c r="CC38" s="459"/>
      <c r="CD38" s="459"/>
      <c r="CE38" s="459"/>
      <c r="CF38" s="459"/>
      <c r="CG38" s="861"/>
      <c r="CH38" s="861"/>
      <c r="CI38" s="459"/>
      <c r="CJ38" s="459"/>
      <c r="CK38" s="459"/>
      <c r="CL38" s="459"/>
      <c r="CM38" s="459"/>
      <c r="CN38" s="861"/>
      <c r="CO38" s="861"/>
    </row>
    <row r="39" spans="1:93" s="263" customFormat="1" hidden="1">
      <c r="A39" s="857">
        <f>'MTG RTG September 2019'!A28</f>
        <v>0</v>
      </c>
      <c r="B39" s="289"/>
      <c r="C39" s="506" t="str">
        <f>'MTG RTG September 2019'!C28</f>
        <v>Nova TV</v>
      </c>
      <c r="D39" s="252" t="str">
        <f>'MTG RTG September 2019'!D28</f>
        <v>Series</v>
      </c>
      <c r="E39" s="253" t="str">
        <f>'MTG RTG September 2019'!E28</f>
        <v>Mo-Fr</v>
      </c>
      <c r="F39" s="254">
        <f>'MTG RTG September 2019'!F28</f>
        <v>2.0833333333333332E-2</v>
      </c>
      <c r="G39" s="904" t="str">
        <f>'MTG RTG September 2019'!G28</f>
        <v>NPT</v>
      </c>
      <c r="H39" s="905">
        <f ca="1">SUMIF('MTG RTG September 2019'!$H$3:$M$4,$AC$9,'MTG RTG September 2019'!$H28:$M28)</f>
        <v>1.9</v>
      </c>
      <c r="I39" s="256">
        <f t="shared" ca="1" si="1"/>
        <v>465.74999999999994</v>
      </c>
      <c r="J39" s="906">
        <f t="shared" ca="1" si="6"/>
        <v>0</v>
      </c>
      <c r="K39" s="912">
        <f t="shared" ca="1" si="7"/>
        <v>0</v>
      </c>
      <c r="L39" s="913">
        <f t="shared" ca="1" si="8"/>
        <v>0</v>
      </c>
      <c r="M39" s="927">
        <f>'MTG RTG September 2019'!J28</f>
        <v>1.7</v>
      </c>
      <c r="N39" s="913">
        <f t="shared" si="9"/>
        <v>0</v>
      </c>
      <c r="O39" s="909">
        <f t="shared" si="10"/>
        <v>0</v>
      </c>
      <c r="P39" s="258">
        <f t="shared" si="11"/>
        <v>0</v>
      </c>
      <c r="Q39" s="258">
        <f t="shared" si="2"/>
        <v>0</v>
      </c>
      <c r="R39" s="258">
        <f t="shared" si="3"/>
        <v>0</v>
      </c>
      <c r="S39" s="258"/>
      <c r="T39" s="258">
        <f t="shared" si="4"/>
        <v>0</v>
      </c>
      <c r="U39" s="258">
        <f t="shared" si="12"/>
        <v>0</v>
      </c>
      <c r="V39" s="265">
        <f t="shared" ca="1" si="5"/>
        <v>884.92499999999984</v>
      </c>
      <c r="W39" s="260">
        <f t="shared" ca="1" si="13"/>
        <v>884.92499999999984</v>
      </c>
      <c r="X39" s="260">
        <f t="shared" ca="1" si="14"/>
        <v>884.92499999999984</v>
      </c>
      <c r="Y39" s="260">
        <f t="shared" ca="1" si="15"/>
        <v>0</v>
      </c>
      <c r="Z39" s="260">
        <f t="shared" ca="1" si="16"/>
        <v>0</v>
      </c>
      <c r="AA39" s="260">
        <f t="shared" ca="1" si="17"/>
        <v>0</v>
      </c>
      <c r="AB39" s="260">
        <f t="shared" ca="1" si="18"/>
        <v>0</v>
      </c>
      <c r="AC39" s="575">
        <f t="shared" ca="1" si="19"/>
        <v>0</v>
      </c>
      <c r="AD39" s="262"/>
      <c r="AE39" s="460"/>
      <c r="AF39" s="459"/>
      <c r="AG39" s="459"/>
      <c r="AH39" s="459"/>
      <c r="AI39" s="459"/>
      <c r="AJ39" s="861"/>
      <c r="AK39" s="861"/>
      <c r="AL39" s="459"/>
      <c r="AM39" s="459"/>
      <c r="AN39" s="459"/>
      <c r="AO39" s="459"/>
      <c r="AP39" s="459"/>
      <c r="AQ39" s="861"/>
      <c r="AR39" s="861"/>
      <c r="AS39" s="459"/>
      <c r="AT39" s="459"/>
      <c r="AU39" s="459"/>
      <c r="AV39" s="459"/>
      <c r="AW39" s="459"/>
      <c r="AX39" s="861"/>
      <c r="AY39" s="861"/>
      <c r="AZ39" s="459"/>
      <c r="BA39" s="459"/>
      <c r="BB39" s="459"/>
      <c r="BC39" s="459"/>
      <c r="BD39" s="459"/>
      <c r="BE39" s="861"/>
      <c r="BF39" s="861"/>
      <c r="BG39" s="459"/>
      <c r="BH39" s="459"/>
      <c r="BI39" s="459"/>
      <c r="BJ39" s="459"/>
      <c r="BK39" s="459"/>
      <c r="BL39" s="861"/>
      <c r="BM39" s="861"/>
      <c r="BN39" s="459"/>
      <c r="BO39" s="459"/>
      <c r="BP39" s="459"/>
      <c r="BQ39" s="459"/>
      <c r="BR39" s="459"/>
      <c r="BS39" s="861"/>
      <c r="BT39" s="861"/>
      <c r="BU39" s="459"/>
      <c r="BV39" s="459"/>
      <c r="BW39" s="459"/>
      <c r="BX39" s="459"/>
      <c r="BY39" s="459"/>
      <c r="BZ39" s="861"/>
      <c r="CA39" s="861"/>
      <c r="CB39" s="459"/>
      <c r="CC39" s="459"/>
      <c r="CD39" s="459"/>
      <c r="CE39" s="459"/>
      <c r="CF39" s="459"/>
      <c r="CG39" s="861"/>
      <c r="CH39" s="861"/>
      <c r="CI39" s="459"/>
      <c r="CJ39" s="459"/>
      <c r="CK39" s="459"/>
      <c r="CL39" s="459"/>
      <c r="CM39" s="459"/>
      <c r="CN39" s="861"/>
      <c r="CO39" s="861"/>
    </row>
    <row r="40" spans="1:93" s="263" customFormat="1" ht="12" hidden="1" customHeight="1">
      <c r="A40" s="857">
        <f>'MTG RTG September 2019'!A29</f>
        <v>0</v>
      </c>
      <c r="B40" s="289"/>
      <c r="C40" s="506" t="str">
        <f>'MTG RTG September 2019'!C29</f>
        <v>Nova TV</v>
      </c>
      <c r="D40" s="252" t="str">
        <f>'MTG RTG September 2019'!D29</f>
        <v>Series</v>
      </c>
      <c r="E40" s="253" t="str">
        <f>'MTG RTG September 2019'!E29</f>
        <v>Sa</v>
      </c>
      <c r="F40" s="254">
        <f>'MTG RTG September 2019'!F29</f>
        <v>0.29166666666666669</v>
      </c>
      <c r="G40" s="904" t="str">
        <f>'MTG RTG September 2019'!G29</f>
        <v>NPT</v>
      </c>
      <c r="H40" s="905">
        <f ca="1">SUMIF('MTG RTG September 2019'!$H$3:$M$4,$AC$9,'MTG RTG September 2019'!$H29:$M29)</f>
        <v>0.8</v>
      </c>
      <c r="I40" s="256">
        <f t="shared" ca="1" si="1"/>
        <v>465.74999999999994</v>
      </c>
      <c r="J40" s="906">
        <f t="shared" ca="1" si="6"/>
        <v>0</v>
      </c>
      <c r="K40" s="912">
        <f t="shared" ca="1" si="7"/>
        <v>0</v>
      </c>
      <c r="L40" s="913">
        <f t="shared" ca="1" si="8"/>
        <v>0</v>
      </c>
      <c r="M40" s="927">
        <f>'MTG RTG September 2019'!J29</f>
        <v>0.6</v>
      </c>
      <c r="N40" s="913">
        <f t="shared" si="9"/>
        <v>0</v>
      </c>
      <c r="O40" s="909">
        <f t="shared" si="10"/>
        <v>0</v>
      </c>
      <c r="P40" s="258">
        <f t="shared" si="11"/>
        <v>0</v>
      </c>
      <c r="Q40" s="258">
        <f t="shared" si="2"/>
        <v>0</v>
      </c>
      <c r="R40" s="258">
        <f t="shared" si="3"/>
        <v>0</v>
      </c>
      <c r="S40" s="258"/>
      <c r="T40" s="258">
        <f t="shared" si="4"/>
        <v>0</v>
      </c>
      <c r="U40" s="258">
        <f t="shared" si="12"/>
        <v>0</v>
      </c>
      <c r="V40" s="265">
        <f t="shared" ca="1" si="5"/>
        <v>372.59999999999997</v>
      </c>
      <c r="W40" s="260">
        <f t="shared" ca="1" si="13"/>
        <v>372.59999999999997</v>
      </c>
      <c r="X40" s="260">
        <f t="shared" ca="1" si="14"/>
        <v>372.59999999999997</v>
      </c>
      <c r="Y40" s="260">
        <f t="shared" ca="1" si="15"/>
        <v>0</v>
      </c>
      <c r="Z40" s="260">
        <f t="shared" ca="1" si="16"/>
        <v>0</v>
      </c>
      <c r="AA40" s="260">
        <f t="shared" ca="1" si="17"/>
        <v>0</v>
      </c>
      <c r="AB40" s="260">
        <f t="shared" ca="1" si="18"/>
        <v>0</v>
      </c>
      <c r="AC40" s="575">
        <f t="shared" ca="1" si="19"/>
        <v>0</v>
      </c>
      <c r="AD40" s="262"/>
      <c r="AE40" s="460"/>
      <c r="AF40" s="459"/>
      <c r="AG40" s="459"/>
      <c r="AH40" s="459"/>
      <c r="AI40" s="459"/>
      <c r="AJ40" s="861"/>
      <c r="AK40" s="861"/>
      <c r="AL40" s="459"/>
      <c r="AM40" s="459"/>
      <c r="AN40" s="459"/>
      <c r="AO40" s="459"/>
      <c r="AP40" s="459"/>
      <c r="AQ40" s="861"/>
      <c r="AR40" s="861"/>
      <c r="AS40" s="459"/>
      <c r="AT40" s="459"/>
      <c r="AU40" s="459"/>
      <c r="AV40" s="459"/>
      <c r="AW40" s="459"/>
      <c r="AX40" s="861"/>
      <c r="AY40" s="861"/>
      <c r="AZ40" s="459"/>
      <c r="BA40" s="459"/>
      <c r="BB40" s="459"/>
      <c r="BC40" s="459"/>
      <c r="BD40" s="459"/>
      <c r="BE40" s="861"/>
      <c r="BF40" s="861"/>
      <c r="BG40" s="459"/>
      <c r="BH40" s="459"/>
      <c r="BI40" s="459"/>
      <c r="BJ40" s="459"/>
      <c r="BK40" s="459"/>
      <c r="BL40" s="861"/>
      <c r="BM40" s="861"/>
      <c r="BN40" s="459"/>
      <c r="BO40" s="459"/>
      <c r="BP40" s="459"/>
      <c r="BQ40" s="459"/>
      <c r="BR40" s="459"/>
      <c r="BS40" s="861"/>
      <c r="BT40" s="861"/>
      <c r="BU40" s="459"/>
      <c r="BV40" s="459"/>
      <c r="BW40" s="459"/>
      <c r="BX40" s="459"/>
      <c r="BY40" s="459"/>
      <c r="BZ40" s="861"/>
      <c r="CA40" s="861"/>
      <c r="CB40" s="459"/>
      <c r="CC40" s="459"/>
      <c r="CD40" s="459"/>
      <c r="CE40" s="459"/>
      <c r="CF40" s="459"/>
      <c r="CG40" s="861"/>
      <c r="CH40" s="861"/>
      <c r="CI40" s="459"/>
      <c r="CJ40" s="459"/>
      <c r="CK40" s="459"/>
      <c r="CL40" s="459"/>
      <c r="CM40" s="459"/>
      <c r="CN40" s="861"/>
      <c r="CO40" s="861"/>
    </row>
    <row r="41" spans="1:93" s="263" customFormat="1">
      <c r="A41" s="857" t="e">
        <f>'MTG RTG September 2019'!A30a</f>
        <v>#NAME?</v>
      </c>
      <c r="B41" s="289"/>
      <c r="C41" s="506" t="str">
        <f>'MTG RTG September 2019'!C30</f>
        <v>Nova TV</v>
      </c>
      <c r="D41" s="252" t="str">
        <f>'MTG RTG September 2019'!D30</f>
        <v>Wake Up</v>
      </c>
      <c r="E41" s="253" t="str">
        <f>'MTG RTG September 2019'!E30</f>
        <v>Sa</v>
      </c>
      <c r="F41" s="254">
        <f>'MTG RTG September 2019'!F30</f>
        <v>0.3298611111111111</v>
      </c>
      <c r="G41" s="904" t="str">
        <f>'MTG RTG September 2019'!G30</f>
        <v>NPT</v>
      </c>
      <c r="H41" s="905">
        <f ca="1">SUMIF('MTG RTG September 2019'!$H$3:$M$4,$AC$9,'MTG RTG September 2019'!$H30:$M30)</f>
        <v>3.8</v>
      </c>
      <c r="I41" s="256">
        <f t="shared" ca="1" si="1"/>
        <v>465.74999999999994</v>
      </c>
      <c r="J41" s="906">
        <f t="shared" ca="1" si="6"/>
        <v>3.8</v>
      </c>
      <c r="K41" s="912">
        <f t="shared" ca="1" si="7"/>
        <v>3.8</v>
      </c>
      <c r="L41" s="913">
        <f t="shared" ca="1" si="8"/>
        <v>0</v>
      </c>
      <c r="M41" s="927">
        <f>'MTG RTG September 2019'!J30</f>
        <v>3.1</v>
      </c>
      <c r="N41" s="913">
        <f t="shared" si="9"/>
        <v>3.1</v>
      </c>
      <c r="O41" s="909">
        <f t="shared" si="10"/>
        <v>1</v>
      </c>
      <c r="P41" s="258">
        <f t="shared" si="11"/>
        <v>0</v>
      </c>
      <c r="Q41" s="258">
        <f t="shared" si="2"/>
        <v>0</v>
      </c>
      <c r="R41" s="258">
        <f t="shared" si="3"/>
        <v>0</v>
      </c>
      <c r="S41" s="258"/>
      <c r="T41" s="258">
        <f t="shared" si="4"/>
        <v>0</v>
      </c>
      <c r="U41" s="258">
        <f t="shared" si="12"/>
        <v>1</v>
      </c>
      <c r="V41" s="265">
        <f t="shared" ca="1" si="5"/>
        <v>1769.8499999999997</v>
      </c>
      <c r="W41" s="260">
        <f t="shared" ca="1" si="13"/>
        <v>1769.8499999999997</v>
      </c>
      <c r="X41" s="260">
        <f t="shared" ca="1" si="14"/>
        <v>1769.8499999999997</v>
      </c>
      <c r="Y41" s="260">
        <f t="shared" ca="1" si="15"/>
        <v>0</v>
      </c>
      <c r="Z41" s="260">
        <f t="shared" ca="1" si="16"/>
        <v>0</v>
      </c>
      <c r="AA41" s="260">
        <f t="shared" ca="1" si="17"/>
        <v>0</v>
      </c>
      <c r="AB41" s="260">
        <f t="shared" ca="1" si="18"/>
        <v>0</v>
      </c>
      <c r="AC41" s="575">
        <f t="shared" ca="1" si="19"/>
        <v>1769.8499999999997</v>
      </c>
      <c r="AD41" s="262"/>
      <c r="AE41" s="460"/>
      <c r="AF41" s="459"/>
      <c r="AG41" s="459"/>
      <c r="AH41" s="459"/>
      <c r="AI41" s="459"/>
      <c r="AJ41" s="861"/>
      <c r="AK41" s="861"/>
      <c r="AL41" s="459"/>
      <c r="AM41" s="459"/>
      <c r="AN41" s="459"/>
      <c r="AO41" s="459"/>
      <c r="AP41" s="459"/>
      <c r="AQ41" s="861" t="s">
        <v>347</v>
      </c>
      <c r="AR41" s="861"/>
      <c r="AS41" s="459"/>
      <c r="AT41" s="459"/>
      <c r="AU41" s="459"/>
      <c r="AV41" s="459"/>
      <c r="AW41" s="459"/>
      <c r="AX41" s="861"/>
      <c r="AY41" s="861"/>
      <c r="AZ41" s="459"/>
      <c r="BA41" s="459"/>
      <c r="BB41" s="459"/>
      <c r="BC41" s="459"/>
      <c r="BD41" s="459"/>
      <c r="BE41" s="861"/>
      <c r="BF41" s="861"/>
      <c r="BG41" s="459"/>
      <c r="BH41" s="459"/>
      <c r="BI41" s="459"/>
      <c r="BJ41" s="459"/>
      <c r="BK41" s="459"/>
      <c r="BL41" s="861"/>
      <c r="BM41" s="861"/>
      <c r="BN41" s="459"/>
      <c r="BO41" s="459"/>
      <c r="BP41" s="459"/>
      <c r="BQ41" s="459"/>
      <c r="BR41" s="459"/>
      <c r="BS41" s="861"/>
      <c r="BT41" s="861"/>
      <c r="BU41" s="459"/>
      <c r="BV41" s="459"/>
      <c r="BW41" s="459"/>
      <c r="BX41" s="459"/>
      <c r="BY41" s="459"/>
      <c r="BZ41" s="861"/>
      <c r="CA41" s="861"/>
      <c r="CB41" s="459"/>
      <c r="CC41" s="459"/>
      <c r="CD41" s="459"/>
      <c r="CE41" s="459"/>
      <c r="CF41" s="459"/>
      <c r="CG41" s="861"/>
      <c r="CH41" s="861"/>
      <c r="CI41" s="459"/>
      <c r="CJ41" s="459"/>
      <c r="CK41" s="459"/>
      <c r="CL41" s="459"/>
      <c r="CM41" s="459"/>
      <c r="CN41" s="861"/>
      <c r="CO41" s="861"/>
    </row>
    <row r="42" spans="1:93" s="263" customFormat="1">
      <c r="A42" s="857">
        <f>'MTG RTG September 2019'!A31</f>
        <v>0</v>
      </c>
      <c r="B42" s="289"/>
      <c r="C42" s="506" t="str">
        <f>'MTG RTG September 2019'!C31</f>
        <v>Nova TV</v>
      </c>
      <c r="D42" s="252" t="str">
        <f>'MTG RTG September 2019'!D31</f>
        <v>Court Show</v>
      </c>
      <c r="E42" s="253" t="str">
        <f>'MTG RTG September 2019'!E31</f>
        <v>Sa</v>
      </c>
      <c r="F42" s="254">
        <f>'MTG RTG September 2019'!F31</f>
        <v>0.45833333333333331</v>
      </c>
      <c r="G42" s="904" t="str">
        <f>'MTG RTG September 2019'!G31</f>
        <v>NPT</v>
      </c>
      <c r="H42" s="905">
        <f ca="1">SUMIF('MTG RTG September 2019'!$H$3:$M$4,$AC$9,'MTG RTG September 2019'!$H31:$M31)</f>
        <v>5</v>
      </c>
      <c r="I42" s="256">
        <f t="shared" ca="1" si="1"/>
        <v>465.74999999999989</v>
      </c>
      <c r="J42" s="906">
        <f t="shared" ca="1" si="6"/>
        <v>5</v>
      </c>
      <c r="K42" s="912">
        <f t="shared" ca="1" si="7"/>
        <v>5</v>
      </c>
      <c r="L42" s="913">
        <f t="shared" ca="1" si="8"/>
        <v>0</v>
      </c>
      <c r="M42" s="927">
        <f>'MTG RTG September 2019'!J31</f>
        <v>4.2</v>
      </c>
      <c r="N42" s="913">
        <f t="shared" si="9"/>
        <v>4.2</v>
      </c>
      <c r="O42" s="909">
        <f t="shared" si="10"/>
        <v>1</v>
      </c>
      <c r="P42" s="258">
        <f t="shared" si="11"/>
        <v>0</v>
      </c>
      <c r="Q42" s="258">
        <f t="shared" si="2"/>
        <v>0</v>
      </c>
      <c r="R42" s="258">
        <f t="shared" si="3"/>
        <v>0</v>
      </c>
      <c r="S42" s="258"/>
      <c r="T42" s="258">
        <f t="shared" si="4"/>
        <v>0</v>
      </c>
      <c r="U42" s="258">
        <f t="shared" si="12"/>
        <v>1</v>
      </c>
      <c r="V42" s="265">
        <f t="shared" ca="1" si="5"/>
        <v>2328.7499999999995</v>
      </c>
      <c r="W42" s="260">
        <f t="shared" ca="1" si="13"/>
        <v>2328.7499999999995</v>
      </c>
      <c r="X42" s="260">
        <f t="shared" ca="1" si="14"/>
        <v>2328.7499999999995</v>
      </c>
      <c r="Y42" s="260">
        <f t="shared" ca="1" si="15"/>
        <v>0</v>
      </c>
      <c r="Z42" s="260">
        <f t="shared" ca="1" si="16"/>
        <v>0</v>
      </c>
      <c r="AA42" s="260">
        <f t="shared" ca="1" si="17"/>
        <v>0</v>
      </c>
      <c r="AB42" s="260">
        <f t="shared" ca="1" si="18"/>
        <v>0</v>
      </c>
      <c r="AC42" s="575">
        <f t="shared" ca="1" si="19"/>
        <v>2328.7499999999995</v>
      </c>
      <c r="AD42" s="262"/>
      <c r="AE42" s="460"/>
      <c r="AF42" s="459"/>
      <c r="AG42" s="459"/>
      <c r="AH42" s="459"/>
      <c r="AI42" s="459"/>
      <c r="AJ42" s="861"/>
      <c r="AK42" s="861"/>
      <c r="AL42" s="459"/>
      <c r="AM42" s="459"/>
      <c r="AN42" s="459"/>
      <c r="AO42" s="459"/>
      <c r="AP42" s="459"/>
      <c r="AQ42" s="861"/>
      <c r="AR42" s="861"/>
      <c r="AS42" s="459"/>
      <c r="AT42" s="459"/>
      <c r="AU42" s="459"/>
      <c r="AV42" s="459"/>
      <c r="AW42" s="459"/>
      <c r="AX42" s="861" t="s">
        <v>347</v>
      </c>
      <c r="AY42" s="861"/>
      <c r="AZ42" s="459"/>
      <c r="BA42" s="459"/>
      <c r="BB42" s="459"/>
      <c r="BC42" s="459"/>
      <c r="BD42" s="459"/>
      <c r="BE42" s="861"/>
      <c r="BF42" s="861"/>
      <c r="BG42" s="459"/>
      <c r="BH42" s="459"/>
      <c r="BI42" s="459"/>
      <c r="BJ42" s="459"/>
      <c r="BK42" s="459"/>
      <c r="BL42" s="861"/>
      <c r="BM42" s="861"/>
      <c r="BN42" s="459"/>
      <c r="BO42" s="459"/>
      <c r="BP42" s="459"/>
      <c r="BQ42" s="459"/>
      <c r="BR42" s="459"/>
      <c r="BS42" s="861"/>
      <c r="BT42" s="861"/>
      <c r="BU42" s="459"/>
      <c r="BV42" s="459"/>
      <c r="BW42" s="459"/>
      <c r="BX42" s="459"/>
      <c r="BY42" s="459"/>
      <c r="BZ42" s="861"/>
      <c r="CA42" s="861"/>
      <c r="CB42" s="459"/>
      <c r="CC42" s="459"/>
      <c r="CD42" s="459"/>
      <c r="CE42" s="459"/>
      <c r="CF42" s="459"/>
      <c r="CG42" s="861"/>
      <c r="CH42" s="861"/>
      <c r="CI42" s="459"/>
      <c r="CJ42" s="459"/>
      <c r="CK42" s="459"/>
      <c r="CL42" s="459"/>
      <c r="CM42" s="459"/>
      <c r="CN42" s="861"/>
      <c r="CO42" s="861"/>
    </row>
    <row r="43" spans="1:93" s="263" customFormat="1" hidden="1">
      <c r="A43" s="857">
        <f>'MTG RTG September 2019'!A32</f>
        <v>0</v>
      </c>
      <c r="B43" s="289"/>
      <c r="C43" s="506" t="str">
        <f>'MTG RTG September 2019'!C32</f>
        <v>Nova TV</v>
      </c>
      <c r="D43" s="252" t="str">
        <f>'MTG RTG September 2019'!D32</f>
        <v>News</v>
      </c>
      <c r="E43" s="253" t="str">
        <f>'MTG RTG September 2019'!E32</f>
        <v>Sa</v>
      </c>
      <c r="F43" s="254">
        <f>'MTG RTG September 2019'!F32</f>
        <v>0.5</v>
      </c>
      <c r="G43" s="904" t="str">
        <f>'MTG RTG September 2019'!G32</f>
        <v>NPT</v>
      </c>
      <c r="H43" s="905">
        <f ca="1">SUMIF('MTG RTG September 2019'!$H$3:$M$4,$AC$9,'MTG RTG September 2019'!$H32:$M32)</f>
        <v>4.5999999999999996</v>
      </c>
      <c r="I43" s="256">
        <f t="shared" ca="1" si="1"/>
        <v>465.74999999999989</v>
      </c>
      <c r="J43" s="906">
        <f t="shared" ca="1" si="6"/>
        <v>0</v>
      </c>
      <c r="K43" s="912">
        <f t="shared" ca="1" si="7"/>
        <v>0</v>
      </c>
      <c r="L43" s="913">
        <f t="shared" ca="1" si="8"/>
        <v>0</v>
      </c>
      <c r="M43" s="927">
        <f>'MTG RTG September 2019'!J32</f>
        <v>3.7</v>
      </c>
      <c r="N43" s="913">
        <f t="shared" si="9"/>
        <v>0</v>
      </c>
      <c r="O43" s="909">
        <f t="shared" si="10"/>
        <v>0</v>
      </c>
      <c r="P43" s="258">
        <f t="shared" si="11"/>
        <v>0</v>
      </c>
      <c r="Q43" s="258">
        <f t="shared" si="2"/>
        <v>0</v>
      </c>
      <c r="R43" s="258">
        <f t="shared" si="3"/>
        <v>0</v>
      </c>
      <c r="S43" s="258"/>
      <c r="T43" s="258">
        <f t="shared" si="4"/>
        <v>0</v>
      </c>
      <c r="U43" s="258">
        <f t="shared" si="12"/>
        <v>0</v>
      </c>
      <c r="V43" s="265">
        <f t="shared" ca="1" si="5"/>
        <v>2142.4499999999994</v>
      </c>
      <c r="W43" s="260">
        <f t="shared" ca="1" si="13"/>
        <v>2142.4499999999994</v>
      </c>
      <c r="X43" s="260">
        <f t="shared" ca="1" si="14"/>
        <v>2142.4499999999994</v>
      </c>
      <c r="Y43" s="260">
        <f t="shared" ca="1" si="15"/>
        <v>0</v>
      </c>
      <c r="Z43" s="260">
        <f t="shared" ca="1" si="16"/>
        <v>0</v>
      </c>
      <c r="AA43" s="260">
        <f t="shared" ca="1" si="17"/>
        <v>0</v>
      </c>
      <c r="AB43" s="260">
        <f t="shared" ca="1" si="18"/>
        <v>0</v>
      </c>
      <c r="AC43" s="575">
        <f t="shared" ca="1" si="19"/>
        <v>0</v>
      </c>
      <c r="AD43" s="262"/>
      <c r="AE43" s="460"/>
      <c r="AF43" s="459"/>
      <c r="AG43" s="459"/>
      <c r="AH43" s="459"/>
      <c r="AI43" s="459"/>
      <c r="AJ43" s="861"/>
      <c r="AK43" s="861"/>
      <c r="AL43" s="459"/>
      <c r="AM43" s="459"/>
      <c r="AN43" s="459"/>
      <c r="AO43" s="459"/>
      <c r="AP43" s="459"/>
      <c r="AQ43" s="861"/>
      <c r="AR43" s="861"/>
      <c r="AS43" s="459"/>
      <c r="AT43" s="459"/>
      <c r="AU43" s="459"/>
      <c r="AV43" s="459"/>
      <c r="AW43" s="459"/>
      <c r="AX43" s="861"/>
      <c r="AY43" s="861"/>
      <c r="AZ43" s="459"/>
      <c r="BA43" s="459"/>
      <c r="BB43" s="459"/>
      <c r="BC43" s="459"/>
      <c r="BD43" s="459"/>
      <c r="BE43" s="861"/>
      <c r="BF43" s="861"/>
      <c r="BG43" s="459"/>
      <c r="BH43" s="459"/>
      <c r="BI43" s="459"/>
      <c r="BJ43" s="459"/>
      <c r="BK43" s="459"/>
      <c r="BL43" s="861"/>
      <c r="BM43" s="861"/>
      <c r="BN43" s="459"/>
      <c r="BO43" s="459"/>
      <c r="BP43" s="459"/>
      <c r="BQ43" s="459"/>
      <c r="BR43" s="459"/>
      <c r="BS43" s="861"/>
      <c r="BT43" s="861"/>
      <c r="BU43" s="459"/>
      <c r="BV43" s="459"/>
      <c r="BW43" s="459"/>
      <c r="BX43" s="459"/>
      <c r="BY43" s="459"/>
      <c r="BZ43" s="861"/>
      <c r="CA43" s="861"/>
      <c r="CB43" s="459"/>
      <c r="CC43" s="459"/>
      <c r="CD43" s="459"/>
      <c r="CE43" s="459"/>
      <c r="CF43" s="459"/>
      <c r="CG43" s="861"/>
      <c r="CH43" s="861"/>
      <c r="CI43" s="459"/>
      <c r="CJ43" s="459"/>
      <c r="CK43" s="459"/>
      <c r="CL43" s="459"/>
      <c r="CM43" s="459"/>
      <c r="CN43" s="861"/>
      <c r="CO43" s="861"/>
    </row>
    <row r="44" spans="1:93" s="263" customFormat="1" hidden="1">
      <c r="A44" s="857">
        <f>'MTG RTG September 2019'!A33</f>
        <v>0</v>
      </c>
      <c r="B44" s="289"/>
      <c r="C44" s="506" t="str">
        <f>'MTG RTG September 2019'!C33</f>
        <v>Nova TV</v>
      </c>
      <c r="D44" s="252" t="str">
        <f>'MTG RTG September 2019'!D33</f>
        <v>Temata Na Nova</v>
      </c>
      <c r="E44" s="253" t="str">
        <f>'MTG RTG September 2019'!E33</f>
        <v>Sa</v>
      </c>
      <c r="F44" s="254">
        <f>'MTG RTG September 2019'!F33</f>
        <v>0.52083333333333337</v>
      </c>
      <c r="G44" s="904" t="str">
        <f>'MTG RTG September 2019'!G33</f>
        <v>NPT</v>
      </c>
      <c r="H44" s="905">
        <f ca="1">SUMIF('MTG RTG September 2019'!$H$3:$M$4,$AC$9,'MTG RTG September 2019'!$H33:$M33)</f>
        <v>3.9</v>
      </c>
      <c r="I44" s="256">
        <f t="shared" ca="1" si="1"/>
        <v>465.74999999999994</v>
      </c>
      <c r="J44" s="906">
        <f t="shared" ca="1" si="6"/>
        <v>0</v>
      </c>
      <c r="K44" s="912">
        <f t="shared" ca="1" si="7"/>
        <v>0</v>
      </c>
      <c r="L44" s="913">
        <f t="shared" ca="1" si="8"/>
        <v>0</v>
      </c>
      <c r="M44" s="927">
        <f>'MTG RTG September 2019'!J33</f>
        <v>3.1</v>
      </c>
      <c r="N44" s="913">
        <f t="shared" si="9"/>
        <v>0</v>
      </c>
      <c r="O44" s="909">
        <f t="shared" si="10"/>
        <v>0</v>
      </c>
      <c r="P44" s="258">
        <f t="shared" si="11"/>
        <v>0</v>
      </c>
      <c r="Q44" s="258">
        <f t="shared" si="2"/>
        <v>0</v>
      </c>
      <c r="R44" s="258">
        <f t="shared" si="3"/>
        <v>0</v>
      </c>
      <c r="S44" s="258"/>
      <c r="T44" s="258">
        <f t="shared" si="4"/>
        <v>0</v>
      </c>
      <c r="U44" s="258">
        <f t="shared" si="12"/>
        <v>0</v>
      </c>
      <c r="V44" s="265">
        <f t="shared" ca="1" si="5"/>
        <v>1816.4249999999997</v>
      </c>
      <c r="W44" s="260">
        <f t="shared" ca="1" si="13"/>
        <v>1816.4249999999997</v>
      </c>
      <c r="X44" s="260">
        <f t="shared" ca="1" si="14"/>
        <v>1816.4249999999997</v>
      </c>
      <c r="Y44" s="260">
        <f t="shared" ca="1" si="15"/>
        <v>0</v>
      </c>
      <c r="Z44" s="260">
        <f t="shared" ca="1" si="16"/>
        <v>0</v>
      </c>
      <c r="AA44" s="260">
        <f t="shared" ca="1" si="17"/>
        <v>0</v>
      </c>
      <c r="AB44" s="260">
        <f t="shared" ca="1" si="18"/>
        <v>0</v>
      </c>
      <c r="AC44" s="575">
        <f t="shared" ca="1" si="19"/>
        <v>0</v>
      </c>
      <c r="AD44" s="262"/>
      <c r="AE44" s="460"/>
      <c r="AF44" s="459"/>
      <c r="AG44" s="459"/>
      <c r="AH44" s="459"/>
      <c r="AI44" s="459"/>
      <c r="AJ44" s="861"/>
      <c r="AK44" s="861"/>
      <c r="AL44" s="459"/>
      <c r="AM44" s="459"/>
      <c r="AN44" s="459"/>
      <c r="AO44" s="459"/>
      <c r="AP44" s="459"/>
      <c r="AQ44" s="861"/>
      <c r="AR44" s="861"/>
      <c r="AS44" s="459"/>
      <c r="AT44" s="459"/>
      <c r="AU44" s="459"/>
      <c r="AV44" s="459"/>
      <c r="AW44" s="459"/>
      <c r="AX44" s="861"/>
      <c r="AY44" s="861"/>
      <c r="AZ44" s="459"/>
      <c r="BA44" s="459"/>
      <c r="BB44" s="459"/>
      <c r="BC44" s="459"/>
      <c r="BD44" s="459"/>
      <c r="BE44" s="861"/>
      <c r="BF44" s="861"/>
      <c r="BG44" s="459"/>
      <c r="BH44" s="459"/>
      <c r="BI44" s="459"/>
      <c r="BJ44" s="459"/>
      <c r="BK44" s="459"/>
      <c r="BL44" s="861"/>
      <c r="BM44" s="861"/>
      <c r="BN44" s="459"/>
      <c r="BO44" s="459"/>
      <c r="BP44" s="459"/>
      <c r="BQ44" s="459"/>
      <c r="BR44" s="459"/>
      <c r="BS44" s="861"/>
      <c r="BT44" s="861"/>
      <c r="BU44" s="459"/>
      <c r="BV44" s="459"/>
      <c r="BW44" s="459"/>
      <c r="BX44" s="459"/>
      <c r="BY44" s="459"/>
      <c r="BZ44" s="861"/>
      <c r="CA44" s="861"/>
      <c r="CB44" s="459"/>
      <c r="CC44" s="459"/>
      <c r="CD44" s="459"/>
      <c r="CE44" s="459"/>
      <c r="CF44" s="459"/>
      <c r="CG44" s="861"/>
      <c r="CH44" s="861"/>
      <c r="CI44" s="459"/>
      <c r="CJ44" s="459"/>
      <c r="CK44" s="459"/>
      <c r="CL44" s="459"/>
      <c r="CM44" s="459"/>
      <c r="CN44" s="861"/>
      <c r="CO44" s="861"/>
    </row>
    <row r="45" spans="1:93" s="263" customFormat="1">
      <c r="A45" s="857">
        <f>'MTG RTG September 2019'!A34</f>
        <v>0</v>
      </c>
      <c r="B45" s="289"/>
      <c r="C45" s="506" t="str">
        <f>'MTG RTG September 2019'!C34</f>
        <v>Nova TV</v>
      </c>
      <c r="D45" s="252" t="str">
        <f>'MTG RTG September 2019'!D34</f>
        <v>Movie</v>
      </c>
      <c r="E45" s="253" t="str">
        <f>'MTG RTG September 2019'!E34</f>
        <v>Sa</v>
      </c>
      <c r="F45" s="254">
        <f>'MTG RTG September 2019'!F34</f>
        <v>0.54166666666666663</v>
      </c>
      <c r="G45" s="904" t="str">
        <f>'MTG RTG September 2019'!G34</f>
        <v>NPT</v>
      </c>
      <c r="H45" s="905">
        <f ca="1">SUMIF('MTG RTG September 2019'!$H$3:$M$4,$AC$9,'MTG RTG September 2019'!$H34:$M34)</f>
        <v>3.2</v>
      </c>
      <c r="I45" s="256">
        <f t="shared" ca="1" si="1"/>
        <v>465.74999999999994</v>
      </c>
      <c r="J45" s="906">
        <f t="shared" ca="1" si="6"/>
        <v>3.2</v>
      </c>
      <c r="K45" s="912">
        <f t="shared" ca="1" si="7"/>
        <v>3.2</v>
      </c>
      <c r="L45" s="913">
        <f t="shared" ca="1" si="8"/>
        <v>0</v>
      </c>
      <c r="M45" s="927">
        <f>'MTG RTG September 2019'!J34</f>
        <v>2.6</v>
      </c>
      <c r="N45" s="913">
        <f t="shared" si="9"/>
        <v>2.6</v>
      </c>
      <c r="O45" s="909">
        <f t="shared" si="10"/>
        <v>1</v>
      </c>
      <c r="P45" s="258">
        <f t="shared" si="11"/>
        <v>0</v>
      </c>
      <c r="Q45" s="258">
        <f t="shared" si="2"/>
        <v>0</v>
      </c>
      <c r="R45" s="258">
        <f t="shared" si="3"/>
        <v>0</v>
      </c>
      <c r="S45" s="258"/>
      <c r="T45" s="258">
        <f t="shared" si="4"/>
        <v>0</v>
      </c>
      <c r="U45" s="258">
        <f t="shared" si="12"/>
        <v>1</v>
      </c>
      <c r="V45" s="265">
        <f t="shared" ca="1" si="5"/>
        <v>1490.3999999999999</v>
      </c>
      <c r="W45" s="260">
        <f t="shared" ca="1" si="13"/>
        <v>1490.3999999999999</v>
      </c>
      <c r="X45" s="260">
        <f t="shared" ca="1" si="14"/>
        <v>1490.3999999999999</v>
      </c>
      <c r="Y45" s="260">
        <f t="shared" ca="1" si="15"/>
        <v>0</v>
      </c>
      <c r="Z45" s="260">
        <f t="shared" ca="1" si="16"/>
        <v>0</v>
      </c>
      <c r="AA45" s="260">
        <f t="shared" ca="1" si="17"/>
        <v>0</v>
      </c>
      <c r="AB45" s="260">
        <f t="shared" ca="1" si="18"/>
        <v>0</v>
      </c>
      <c r="AC45" s="575">
        <f t="shared" ca="1" si="19"/>
        <v>1490.3999999999999</v>
      </c>
      <c r="AD45" s="262"/>
      <c r="AE45" s="460"/>
      <c r="AF45" s="459"/>
      <c r="AG45" s="459"/>
      <c r="AH45" s="459"/>
      <c r="AI45" s="459"/>
      <c r="AJ45" s="861"/>
      <c r="AK45" s="861"/>
      <c r="AL45" s="459"/>
      <c r="AM45" s="459"/>
      <c r="AN45" s="459"/>
      <c r="AO45" s="459"/>
      <c r="AP45" s="459"/>
      <c r="AQ45" s="861" t="s">
        <v>347</v>
      </c>
      <c r="AR45" s="861"/>
      <c r="AS45" s="459"/>
      <c r="AT45" s="459"/>
      <c r="AU45" s="459"/>
      <c r="AV45" s="459"/>
      <c r="AW45" s="459"/>
      <c r="AX45" s="861"/>
      <c r="AY45" s="861"/>
      <c r="AZ45" s="459"/>
      <c r="BA45" s="459"/>
      <c r="BB45" s="459"/>
      <c r="BC45" s="459"/>
      <c r="BD45" s="459"/>
      <c r="BE45" s="861"/>
      <c r="BF45" s="861"/>
      <c r="BG45" s="459"/>
      <c r="BH45" s="459"/>
      <c r="BI45" s="459"/>
      <c r="BJ45" s="459"/>
      <c r="BK45" s="459"/>
      <c r="BL45" s="861"/>
      <c r="BM45" s="861"/>
      <c r="BN45" s="459"/>
      <c r="BO45" s="459"/>
      <c r="BP45" s="459"/>
      <c r="BQ45" s="459"/>
      <c r="BR45" s="459"/>
      <c r="BS45" s="861"/>
      <c r="BT45" s="861"/>
      <c r="BU45" s="459"/>
      <c r="BV45" s="459"/>
      <c r="BW45" s="459"/>
      <c r="BX45" s="459"/>
      <c r="BY45" s="459"/>
      <c r="BZ45" s="861"/>
      <c r="CA45" s="861"/>
      <c r="CB45" s="459"/>
      <c r="CC45" s="459"/>
      <c r="CD45" s="459"/>
      <c r="CE45" s="459"/>
      <c r="CF45" s="459"/>
      <c r="CG45" s="861"/>
      <c r="CH45" s="861"/>
      <c r="CI45" s="459"/>
      <c r="CJ45" s="459"/>
      <c r="CK45" s="459"/>
      <c r="CL45" s="459"/>
      <c r="CM45" s="459"/>
      <c r="CN45" s="861"/>
      <c r="CO45" s="861"/>
    </row>
    <row r="46" spans="1:93" s="263" customFormat="1">
      <c r="A46" s="857">
        <f>'MTG RTG September 2019'!A35</f>
        <v>0</v>
      </c>
      <c r="B46" s="289"/>
      <c r="C46" s="506" t="str">
        <f>'MTG RTG September 2019'!C35</f>
        <v>Nova TV</v>
      </c>
      <c r="D46" s="252" t="str">
        <f>'MTG RTG September 2019'!D35</f>
        <v>Movie</v>
      </c>
      <c r="E46" s="253" t="str">
        <f>'MTG RTG September 2019'!E35</f>
        <v>Sa</v>
      </c>
      <c r="F46" s="254">
        <f>'MTG RTG September 2019'!F35</f>
        <v>0.625</v>
      </c>
      <c r="G46" s="904" t="str">
        <f>'MTG RTG September 2019'!G35</f>
        <v>NPT</v>
      </c>
      <c r="H46" s="905">
        <f ca="1">SUMIF('MTG RTG September 2019'!$H$3:$M$4,$AC$9,'MTG RTG September 2019'!$H35:$M35)</f>
        <v>3.6</v>
      </c>
      <c r="I46" s="256">
        <f t="shared" ca="1" si="1"/>
        <v>465.74999999999994</v>
      </c>
      <c r="J46" s="906">
        <f t="shared" ca="1" si="6"/>
        <v>3.6</v>
      </c>
      <c r="K46" s="912">
        <f t="shared" ca="1" si="7"/>
        <v>3.6</v>
      </c>
      <c r="L46" s="913">
        <f t="shared" ca="1" si="8"/>
        <v>0</v>
      </c>
      <c r="M46" s="927">
        <f>'MTG RTG September 2019'!J35</f>
        <v>2.9</v>
      </c>
      <c r="N46" s="913">
        <f t="shared" si="9"/>
        <v>2.9</v>
      </c>
      <c r="O46" s="909">
        <f t="shared" si="10"/>
        <v>1</v>
      </c>
      <c r="P46" s="258">
        <f t="shared" si="11"/>
        <v>0</v>
      </c>
      <c r="Q46" s="258">
        <f t="shared" si="2"/>
        <v>0</v>
      </c>
      <c r="R46" s="258">
        <f t="shared" si="3"/>
        <v>0</v>
      </c>
      <c r="S46" s="258"/>
      <c r="T46" s="258">
        <f t="shared" si="4"/>
        <v>0</v>
      </c>
      <c r="U46" s="258">
        <f t="shared" si="12"/>
        <v>1</v>
      </c>
      <c r="V46" s="265">
        <f t="shared" ca="1" si="5"/>
        <v>1676.6999999999998</v>
      </c>
      <c r="W46" s="260">
        <f t="shared" ca="1" si="13"/>
        <v>1676.6999999999998</v>
      </c>
      <c r="X46" s="260">
        <f t="shared" ca="1" si="14"/>
        <v>1676.6999999999998</v>
      </c>
      <c r="Y46" s="260">
        <f t="shared" ca="1" si="15"/>
        <v>0</v>
      </c>
      <c r="Z46" s="260">
        <f t="shared" ca="1" si="16"/>
        <v>0</v>
      </c>
      <c r="AA46" s="260">
        <f t="shared" ca="1" si="17"/>
        <v>0</v>
      </c>
      <c r="AB46" s="260">
        <f t="shared" ca="1" si="18"/>
        <v>0</v>
      </c>
      <c r="AC46" s="575">
        <f t="shared" ca="1" si="19"/>
        <v>1676.6999999999998</v>
      </c>
      <c r="AD46" s="262"/>
      <c r="AE46" s="460"/>
      <c r="AF46" s="459"/>
      <c r="AG46" s="459"/>
      <c r="AH46" s="459"/>
      <c r="AI46" s="459"/>
      <c r="AJ46" s="861" t="s">
        <v>347</v>
      </c>
      <c r="AK46" s="861"/>
      <c r="AL46" s="459"/>
      <c r="AM46" s="459"/>
      <c r="AN46" s="459"/>
      <c r="AO46" s="459"/>
      <c r="AP46" s="459"/>
      <c r="AQ46" s="861"/>
      <c r="AR46" s="861"/>
      <c r="AS46" s="459"/>
      <c r="AT46" s="459"/>
      <c r="AU46" s="459"/>
      <c r="AV46" s="459"/>
      <c r="AW46" s="459"/>
      <c r="AX46" s="861"/>
      <c r="AY46" s="861"/>
      <c r="AZ46" s="459"/>
      <c r="BA46" s="459"/>
      <c r="BB46" s="459"/>
      <c r="BC46" s="459"/>
      <c r="BD46" s="459"/>
      <c r="BE46" s="861"/>
      <c r="BF46" s="861"/>
      <c r="BG46" s="459"/>
      <c r="BH46" s="459"/>
      <c r="BI46" s="459"/>
      <c r="BJ46" s="459"/>
      <c r="BK46" s="459"/>
      <c r="BL46" s="861"/>
      <c r="BM46" s="861"/>
      <c r="BN46" s="459"/>
      <c r="BO46" s="459"/>
      <c r="BP46" s="459"/>
      <c r="BQ46" s="459"/>
      <c r="BR46" s="459"/>
      <c r="BS46" s="861"/>
      <c r="BT46" s="861"/>
      <c r="BU46" s="459"/>
      <c r="BV46" s="459"/>
      <c r="BW46" s="459"/>
      <c r="BX46" s="459"/>
      <c r="BY46" s="459"/>
      <c r="BZ46" s="861"/>
      <c r="CA46" s="861"/>
      <c r="CB46" s="459"/>
      <c r="CC46" s="459"/>
      <c r="CD46" s="459"/>
      <c r="CE46" s="459"/>
      <c r="CF46" s="459"/>
      <c r="CG46" s="861"/>
      <c r="CH46" s="861"/>
      <c r="CI46" s="459"/>
      <c r="CJ46" s="459"/>
      <c r="CK46" s="459"/>
      <c r="CL46" s="459"/>
      <c r="CM46" s="459"/>
      <c r="CN46" s="861"/>
      <c r="CO46" s="861"/>
    </row>
    <row r="47" spans="1:93" s="263" customFormat="1" hidden="1">
      <c r="A47" s="857">
        <f>'MTG RTG September 2019'!A36</f>
        <v>0</v>
      </c>
      <c r="B47" s="289"/>
      <c r="C47" s="506" t="str">
        <f>'MTG RTG September 2019'!C36</f>
        <v>Nova TV</v>
      </c>
      <c r="D47" s="252" t="str">
        <f>'MTG RTG September 2019'!D36</f>
        <v>Families at crossroads (RR)</v>
      </c>
      <c r="E47" s="253" t="str">
        <f>'MTG RTG September 2019'!E36</f>
        <v>Sa</v>
      </c>
      <c r="F47" s="254">
        <f>'MTG RTG September 2019'!F36</f>
        <v>0.70833333333333337</v>
      </c>
      <c r="G47" s="904" t="str">
        <f>'MTG RTG September 2019'!G36</f>
        <v>NPT</v>
      </c>
      <c r="H47" s="905">
        <f ca="1">SUMIF('MTG RTG September 2019'!$H$3:$M$4,$AC$9,'MTG RTG September 2019'!$H36:$M36)</f>
        <v>4.8</v>
      </c>
      <c r="I47" s="256">
        <f t="shared" ca="1" si="1"/>
        <v>465.74999999999989</v>
      </c>
      <c r="J47" s="906">
        <f t="shared" ca="1" si="6"/>
        <v>0</v>
      </c>
      <c r="K47" s="912">
        <f t="shared" ca="1" si="7"/>
        <v>0</v>
      </c>
      <c r="L47" s="913">
        <f t="shared" ca="1" si="8"/>
        <v>0</v>
      </c>
      <c r="M47" s="927">
        <f>'MTG RTG September 2019'!J36</f>
        <v>3.8</v>
      </c>
      <c r="N47" s="913">
        <f t="shared" si="9"/>
        <v>0</v>
      </c>
      <c r="O47" s="909">
        <f t="shared" si="10"/>
        <v>0</v>
      </c>
      <c r="P47" s="258">
        <f t="shared" si="11"/>
        <v>0</v>
      </c>
      <c r="Q47" s="258">
        <f t="shared" si="2"/>
        <v>0</v>
      </c>
      <c r="R47" s="258">
        <f t="shared" si="3"/>
        <v>0</v>
      </c>
      <c r="S47" s="258"/>
      <c r="T47" s="258">
        <f t="shared" si="4"/>
        <v>0</v>
      </c>
      <c r="U47" s="258">
        <f t="shared" si="12"/>
        <v>0</v>
      </c>
      <c r="V47" s="265">
        <f t="shared" ca="1" si="5"/>
        <v>2235.5999999999995</v>
      </c>
      <c r="W47" s="260">
        <f t="shared" ca="1" si="13"/>
        <v>2235.5999999999995</v>
      </c>
      <c r="X47" s="260">
        <f t="shared" ca="1" si="14"/>
        <v>2235.5999999999995</v>
      </c>
      <c r="Y47" s="260">
        <f t="shared" ca="1" si="15"/>
        <v>0</v>
      </c>
      <c r="Z47" s="260">
        <f t="shared" ca="1" si="16"/>
        <v>0</v>
      </c>
      <c r="AA47" s="260">
        <f t="shared" ca="1" si="17"/>
        <v>0</v>
      </c>
      <c r="AB47" s="260">
        <f t="shared" ca="1" si="18"/>
        <v>0</v>
      </c>
      <c r="AC47" s="575">
        <f t="shared" ca="1" si="19"/>
        <v>0</v>
      </c>
      <c r="AD47" s="262"/>
      <c r="AE47" s="460"/>
      <c r="AF47" s="459"/>
      <c r="AG47" s="459"/>
      <c r="AH47" s="459"/>
      <c r="AI47" s="459"/>
      <c r="AJ47" s="861"/>
      <c r="AK47" s="861"/>
      <c r="AL47" s="459"/>
      <c r="AM47" s="459"/>
      <c r="AN47" s="459"/>
      <c r="AO47" s="459"/>
      <c r="AP47" s="459"/>
      <c r="AQ47" s="861"/>
      <c r="AR47" s="861"/>
      <c r="AS47" s="459"/>
      <c r="AT47" s="459"/>
      <c r="AU47" s="459"/>
      <c r="AV47" s="459"/>
      <c r="AW47" s="459"/>
      <c r="AX47" s="861"/>
      <c r="AY47" s="861"/>
      <c r="AZ47" s="459"/>
      <c r="BA47" s="459"/>
      <c r="BB47" s="459"/>
      <c r="BC47" s="459"/>
      <c r="BD47" s="459"/>
      <c r="BE47" s="861"/>
      <c r="BF47" s="861"/>
      <c r="BG47" s="459"/>
      <c r="BH47" s="459"/>
      <c r="BI47" s="459"/>
      <c r="BJ47" s="459"/>
      <c r="BK47" s="459"/>
      <c r="BL47" s="861"/>
      <c r="BM47" s="861"/>
      <c r="BN47" s="459"/>
      <c r="BO47" s="459"/>
      <c r="BP47" s="459"/>
      <c r="BQ47" s="459"/>
      <c r="BR47" s="459"/>
      <c r="BS47" s="861"/>
      <c r="BT47" s="861"/>
      <c r="BU47" s="459"/>
      <c r="BV47" s="459"/>
      <c r="BW47" s="459"/>
      <c r="BX47" s="459"/>
      <c r="BY47" s="459"/>
      <c r="BZ47" s="861"/>
      <c r="CA47" s="861"/>
      <c r="CB47" s="459"/>
      <c r="CC47" s="459"/>
      <c r="CD47" s="459"/>
      <c r="CE47" s="459"/>
      <c r="CF47" s="459"/>
      <c r="CG47" s="861"/>
      <c r="CH47" s="861"/>
      <c r="CI47" s="459"/>
      <c r="CJ47" s="459"/>
      <c r="CK47" s="459"/>
      <c r="CL47" s="459"/>
      <c r="CM47" s="459"/>
      <c r="CN47" s="861"/>
      <c r="CO47" s="861"/>
    </row>
    <row r="48" spans="1:93" s="263" customFormat="1" hidden="1">
      <c r="A48" s="857">
        <f>'MTG RTG September 2019'!A37</f>
        <v>0</v>
      </c>
      <c r="B48" s="289"/>
      <c r="C48" s="506" t="str">
        <f>'MTG RTG September 2019'!C37</f>
        <v>Nova TV</v>
      </c>
      <c r="D48" s="252" t="str">
        <f>'MTG RTG September 2019'!D37</f>
        <v>No Man's Land</v>
      </c>
      <c r="E48" s="253" t="str">
        <f>'MTG RTG September 2019'!E37</f>
        <v>Sa</v>
      </c>
      <c r="F48" s="254">
        <f>'MTG RTG September 2019'!F37</f>
        <v>0.75</v>
      </c>
      <c r="G48" s="904" t="str">
        <f>'MTG RTG September 2019'!G37</f>
        <v>PT</v>
      </c>
      <c r="H48" s="905">
        <f ca="1">SUMIF('MTG RTG September 2019'!$H$3:$M$4,$AC$9,'MTG RTG September 2019'!$H37:$M37)</f>
        <v>5.2</v>
      </c>
      <c r="I48" s="256">
        <f t="shared" ca="1" si="1"/>
        <v>465.74999999999989</v>
      </c>
      <c r="J48" s="906">
        <f t="shared" ca="1" si="6"/>
        <v>0</v>
      </c>
      <c r="K48" s="912">
        <f t="shared" ca="1" si="7"/>
        <v>0</v>
      </c>
      <c r="L48" s="913">
        <f t="shared" ca="1" si="8"/>
        <v>0</v>
      </c>
      <c r="M48" s="927">
        <f>'MTG RTG September 2019'!J37</f>
        <v>4.9000000000000004</v>
      </c>
      <c r="N48" s="913">
        <f t="shared" si="9"/>
        <v>0</v>
      </c>
      <c r="O48" s="909">
        <f t="shared" si="10"/>
        <v>0</v>
      </c>
      <c r="P48" s="258">
        <f t="shared" si="11"/>
        <v>0</v>
      </c>
      <c r="Q48" s="258">
        <f t="shared" si="2"/>
        <v>0</v>
      </c>
      <c r="R48" s="258">
        <f t="shared" si="3"/>
        <v>0</v>
      </c>
      <c r="S48" s="258"/>
      <c r="T48" s="258">
        <f t="shared" si="4"/>
        <v>0</v>
      </c>
      <c r="U48" s="258">
        <f t="shared" si="12"/>
        <v>0</v>
      </c>
      <c r="V48" s="265">
        <f t="shared" ca="1" si="5"/>
        <v>2421.8999999999996</v>
      </c>
      <c r="W48" s="260">
        <f t="shared" ca="1" si="13"/>
        <v>2421.8999999999996</v>
      </c>
      <c r="X48" s="260">
        <f t="shared" ca="1" si="14"/>
        <v>2421.8999999999996</v>
      </c>
      <c r="Y48" s="260">
        <f t="shared" ca="1" si="15"/>
        <v>0</v>
      </c>
      <c r="Z48" s="260">
        <f t="shared" ca="1" si="16"/>
        <v>0</v>
      </c>
      <c r="AA48" s="260">
        <f t="shared" ca="1" si="17"/>
        <v>0</v>
      </c>
      <c r="AB48" s="260">
        <f t="shared" ca="1" si="18"/>
        <v>0</v>
      </c>
      <c r="AC48" s="575">
        <f t="shared" ca="1" si="19"/>
        <v>0</v>
      </c>
      <c r="AD48" s="262"/>
      <c r="AE48" s="460"/>
      <c r="AF48" s="459"/>
      <c r="AG48" s="459"/>
      <c r="AH48" s="459"/>
      <c r="AI48" s="459"/>
      <c r="AJ48" s="861"/>
      <c r="AK48" s="861"/>
      <c r="AL48" s="459"/>
      <c r="AM48" s="459"/>
      <c r="AN48" s="459"/>
      <c r="AO48" s="459"/>
      <c r="AP48" s="459"/>
      <c r="AQ48" s="861"/>
      <c r="AR48" s="861"/>
      <c r="AS48" s="459"/>
      <c r="AT48" s="459"/>
      <c r="AU48" s="459"/>
      <c r="AV48" s="459"/>
      <c r="AW48" s="459"/>
      <c r="AX48" s="861"/>
      <c r="AY48" s="861"/>
      <c r="AZ48" s="459"/>
      <c r="BA48" s="459"/>
      <c r="BB48" s="459"/>
      <c r="BC48" s="459"/>
      <c r="BD48" s="459"/>
      <c r="BE48" s="861"/>
      <c r="BF48" s="861"/>
      <c r="BG48" s="459"/>
      <c r="BH48" s="459"/>
      <c r="BI48" s="459"/>
      <c r="BJ48" s="459"/>
      <c r="BK48" s="459"/>
      <c r="BL48" s="861"/>
      <c r="BM48" s="861"/>
      <c r="BN48" s="459"/>
      <c r="BO48" s="459"/>
      <c r="BP48" s="459"/>
      <c r="BQ48" s="459"/>
      <c r="BR48" s="459"/>
      <c r="BS48" s="861"/>
      <c r="BT48" s="861"/>
      <c r="BU48" s="459"/>
      <c r="BV48" s="459"/>
      <c r="BW48" s="459"/>
      <c r="BX48" s="459"/>
      <c r="BY48" s="459"/>
      <c r="BZ48" s="861"/>
      <c r="CA48" s="861"/>
      <c r="CB48" s="459"/>
      <c r="CC48" s="459"/>
      <c r="CD48" s="459"/>
      <c r="CE48" s="459"/>
      <c r="CF48" s="459"/>
      <c r="CG48" s="861"/>
      <c r="CH48" s="861"/>
      <c r="CI48" s="459"/>
      <c r="CJ48" s="459"/>
      <c r="CK48" s="459"/>
      <c r="CL48" s="459"/>
      <c r="CM48" s="459"/>
      <c r="CN48" s="861"/>
      <c r="CO48" s="861"/>
    </row>
    <row r="49" spans="1:93" s="263" customFormat="1" hidden="1">
      <c r="A49" s="857">
        <f>'MTG RTG September 2019'!A38</f>
        <v>0</v>
      </c>
      <c r="B49" s="289"/>
      <c r="C49" s="506" t="str">
        <f>'MTG RTG September 2019'!C38</f>
        <v>Nova TV</v>
      </c>
      <c r="D49" s="252" t="str">
        <f>'MTG RTG September 2019'!D38</f>
        <v>Main News</v>
      </c>
      <c r="E49" s="253" t="str">
        <f>'MTG RTG September 2019'!E38</f>
        <v>Sa</v>
      </c>
      <c r="F49" s="254">
        <f>'MTG RTG September 2019'!F38</f>
        <v>0.79166666666666663</v>
      </c>
      <c r="G49" s="904" t="str">
        <f>'MTG RTG September 2019'!G38</f>
        <v>PT</v>
      </c>
      <c r="H49" s="905">
        <f ca="1">SUMIF('MTG RTG September 2019'!$H$3:$M$4,$AC$9,'MTG RTG September 2019'!$H38:$M38)</f>
        <v>8.8000000000000007</v>
      </c>
      <c r="I49" s="256">
        <f t="shared" ca="1" si="1"/>
        <v>465.74999999999989</v>
      </c>
      <c r="J49" s="906">
        <f t="shared" ca="1" si="6"/>
        <v>0</v>
      </c>
      <c r="K49" s="912">
        <f t="shared" ca="1" si="7"/>
        <v>0</v>
      </c>
      <c r="L49" s="913">
        <f t="shared" ca="1" si="8"/>
        <v>0</v>
      </c>
      <c r="M49" s="927">
        <f>'MTG RTG September 2019'!J38</f>
        <v>7.8</v>
      </c>
      <c r="N49" s="913">
        <f t="shared" si="9"/>
        <v>0</v>
      </c>
      <c r="O49" s="909">
        <f t="shared" si="10"/>
        <v>0</v>
      </c>
      <c r="P49" s="258">
        <f t="shared" si="11"/>
        <v>0</v>
      </c>
      <c r="Q49" s="258">
        <f t="shared" si="2"/>
        <v>0</v>
      </c>
      <c r="R49" s="258">
        <f t="shared" si="3"/>
        <v>0</v>
      </c>
      <c r="S49" s="258"/>
      <c r="T49" s="258">
        <f t="shared" si="4"/>
        <v>0</v>
      </c>
      <c r="U49" s="258">
        <f t="shared" si="12"/>
        <v>0</v>
      </c>
      <c r="V49" s="265">
        <f t="shared" ca="1" si="5"/>
        <v>4098.5999999999995</v>
      </c>
      <c r="W49" s="260">
        <f t="shared" ca="1" si="13"/>
        <v>4098.5999999999995</v>
      </c>
      <c r="X49" s="260">
        <f t="shared" ca="1" si="14"/>
        <v>4098.5999999999995</v>
      </c>
      <c r="Y49" s="260">
        <f t="shared" ca="1" si="15"/>
        <v>0</v>
      </c>
      <c r="Z49" s="260">
        <f t="shared" ca="1" si="16"/>
        <v>0</v>
      </c>
      <c r="AA49" s="260">
        <f t="shared" ca="1" si="17"/>
        <v>0</v>
      </c>
      <c r="AB49" s="260">
        <f t="shared" ca="1" si="18"/>
        <v>0</v>
      </c>
      <c r="AC49" s="575">
        <f t="shared" ca="1" si="19"/>
        <v>0</v>
      </c>
      <c r="AD49" s="262"/>
      <c r="AE49" s="460"/>
      <c r="AF49" s="459"/>
      <c r="AG49" s="459"/>
      <c r="AH49" s="459"/>
      <c r="AI49" s="459"/>
      <c r="AJ49" s="861"/>
      <c r="AK49" s="861"/>
      <c r="AL49" s="459"/>
      <c r="AM49" s="459"/>
      <c r="AN49" s="459"/>
      <c r="AO49" s="459"/>
      <c r="AP49" s="459"/>
      <c r="AQ49" s="861"/>
      <c r="AR49" s="861"/>
      <c r="AS49" s="459"/>
      <c r="AT49" s="459"/>
      <c r="AU49" s="459"/>
      <c r="AV49" s="459"/>
      <c r="AW49" s="459"/>
      <c r="AX49" s="861"/>
      <c r="AY49" s="861"/>
      <c r="AZ49" s="459"/>
      <c r="BA49" s="459"/>
      <c r="BB49" s="459"/>
      <c r="BC49" s="459"/>
      <c r="BD49" s="459"/>
      <c r="BE49" s="861"/>
      <c r="BF49" s="861"/>
      <c r="BG49" s="459"/>
      <c r="BH49" s="459"/>
      <c r="BI49" s="459"/>
      <c r="BJ49" s="459"/>
      <c r="BK49" s="459"/>
      <c r="BL49" s="861"/>
      <c r="BM49" s="861"/>
      <c r="BN49" s="459"/>
      <c r="BO49" s="459"/>
      <c r="BP49" s="459"/>
      <c r="BQ49" s="459"/>
      <c r="BR49" s="459"/>
      <c r="BS49" s="861"/>
      <c r="BT49" s="861"/>
      <c r="BU49" s="459"/>
      <c r="BV49" s="459"/>
      <c r="BW49" s="459"/>
      <c r="BX49" s="459"/>
      <c r="BY49" s="459"/>
      <c r="BZ49" s="861"/>
      <c r="CA49" s="861"/>
      <c r="CB49" s="459"/>
      <c r="CC49" s="459"/>
      <c r="CD49" s="459"/>
      <c r="CE49" s="459"/>
      <c r="CF49" s="459"/>
      <c r="CG49" s="861"/>
      <c r="CH49" s="861"/>
      <c r="CI49" s="459"/>
      <c r="CJ49" s="459"/>
      <c r="CK49" s="459"/>
      <c r="CL49" s="459"/>
      <c r="CM49" s="459"/>
      <c r="CN49" s="861"/>
      <c r="CO49" s="861"/>
    </row>
    <row r="50" spans="1:93" s="263" customFormat="1" hidden="1">
      <c r="A50" s="857">
        <f>'MTG RTG September 2019'!A39</f>
        <v>0</v>
      </c>
      <c r="B50" s="289"/>
      <c r="C50" s="506" t="str">
        <f>'MTG RTG September 2019'!C39</f>
        <v>Nova TV</v>
      </c>
      <c r="D50" s="252" t="str">
        <f>'MTG RTG September 2019'!D39</f>
        <v>Power Couple</v>
      </c>
      <c r="E50" s="253" t="str">
        <f>'MTG RTG September 2019'!E39</f>
        <v>Sa</v>
      </c>
      <c r="F50" s="254">
        <f>'MTG RTG September 2019'!F39</f>
        <v>0.83333333333333337</v>
      </c>
      <c r="G50" s="904" t="str">
        <f>'MTG RTG September 2019'!G39</f>
        <v>PT</v>
      </c>
      <c r="H50" s="905">
        <f ca="1">SUMIF('MTG RTG September 2019'!$H$3:$M$4,$AC$9,'MTG RTG September 2019'!$H39:$M39)</f>
        <v>11</v>
      </c>
      <c r="I50" s="256">
        <f t="shared" ca="1" si="1"/>
        <v>465.74999999999994</v>
      </c>
      <c r="J50" s="906">
        <f t="shared" ca="1" si="6"/>
        <v>0</v>
      </c>
      <c r="K50" s="912">
        <f t="shared" ca="1" si="7"/>
        <v>0</v>
      </c>
      <c r="L50" s="913">
        <f t="shared" ca="1" si="8"/>
        <v>0</v>
      </c>
      <c r="M50" s="927">
        <f>'MTG RTG September 2019'!J39</f>
        <v>9.8000000000000007</v>
      </c>
      <c r="N50" s="913">
        <f t="shared" si="9"/>
        <v>0</v>
      </c>
      <c r="O50" s="909">
        <f t="shared" si="10"/>
        <v>0</v>
      </c>
      <c r="P50" s="258">
        <f t="shared" si="11"/>
        <v>0</v>
      </c>
      <c r="Q50" s="258">
        <f t="shared" si="2"/>
        <v>0</v>
      </c>
      <c r="R50" s="258">
        <f t="shared" si="3"/>
        <v>0</v>
      </c>
      <c r="S50" s="258"/>
      <c r="T50" s="258">
        <f t="shared" si="4"/>
        <v>0</v>
      </c>
      <c r="U50" s="258">
        <f t="shared" si="12"/>
        <v>0</v>
      </c>
      <c r="V50" s="265">
        <f t="shared" ca="1" si="5"/>
        <v>5123.2499999999991</v>
      </c>
      <c r="W50" s="260">
        <f t="shared" ca="1" si="13"/>
        <v>5123.2499999999991</v>
      </c>
      <c r="X50" s="260">
        <f t="shared" ca="1" si="14"/>
        <v>5123.2499999999991</v>
      </c>
      <c r="Y50" s="260">
        <f t="shared" ca="1" si="15"/>
        <v>0</v>
      </c>
      <c r="Z50" s="260">
        <f t="shared" ca="1" si="16"/>
        <v>0</v>
      </c>
      <c r="AA50" s="260">
        <f t="shared" ca="1" si="17"/>
        <v>0</v>
      </c>
      <c r="AB50" s="260">
        <f t="shared" ca="1" si="18"/>
        <v>0</v>
      </c>
      <c r="AC50" s="575">
        <f t="shared" ca="1" si="19"/>
        <v>0</v>
      </c>
      <c r="AD50" s="262"/>
      <c r="AE50" s="460"/>
      <c r="AF50" s="459"/>
      <c r="AG50" s="459"/>
      <c r="AH50" s="459"/>
      <c r="AI50" s="459"/>
      <c r="AJ50" s="861"/>
      <c r="AK50" s="861"/>
      <c r="AL50" s="459"/>
      <c r="AM50" s="459"/>
      <c r="AN50" s="459"/>
      <c r="AO50" s="459"/>
      <c r="AP50" s="459"/>
      <c r="AQ50" s="861"/>
      <c r="AR50" s="861"/>
      <c r="AS50" s="459"/>
      <c r="AT50" s="459"/>
      <c r="AU50" s="459"/>
      <c r="AV50" s="459"/>
      <c r="AW50" s="459"/>
      <c r="AX50" s="861"/>
      <c r="AY50" s="861"/>
      <c r="AZ50" s="459"/>
      <c r="BA50" s="459"/>
      <c r="BB50" s="459"/>
      <c r="BC50" s="459"/>
      <c r="BD50" s="459"/>
      <c r="BE50" s="861"/>
      <c r="BF50" s="861"/>
      <c r="BG50" s="459"/>
      <c r="BH50" s="459"/>
      <c r="BI50" s="459"/>
      <c r="BJ50" s="459"/>
      <c r="BK50" s="459"/>
      <c r="BL50" s="861"/>
      <c r="BM50" s="861"/>
      <c r="BN50" s="459"/>
      <c r="BO50" s="459"/>
      <c r="BP50" s="459"/>
      <c r="BQ50" s="459"/>
      <c r="BR50" s="459"/>
      <c r="BS50" s="861"/>
      <c r="BT50" s="861"/>
      <c r="BU50" s="459"/>
      <c r="BV50" s="459"/>
      <c r="BW50" s="459"/>
      <c r="BX50" s="459"/>
      <c r="BY50" s="459"/>
      <c r="BZ50" s="861"/>
      <c r="CA50" s="861"/>
      <c r="CB50" s="459"/>
      <c r="CC50" s="459"/>
      <c r="CD50" s="459"/>
      <c r="CE50" s="459"/>
      <c r="CF50" s="459"/>
      <c r="CG50" s="861"/>
      <c r="CH50" s="861"/>
      <c r="CI50" s="459"/>
      <c r="CJ50" s="459"/>
      <c r="CK50" s="459"/>
      <c r="CL50" s="459"/>
      <c r="CM50" s="459"/>
      <c r="CN50" s="861"/>
      <c r="CO50" s="861"/>
    </row>
    <row r="51" spans="1:93" s="263" customFormat="1" hidden="1">
      <c r="A51" s="857">
        <f>'MTG RTG September 2019'!A40</f>
        <v>0</v>
      </c>
      <c r="B51" s="289"/>
      <c r="C51" s="506" t="str">
        <f>'MTG RTG September 2019'!C40</f>
        <v>Nova TV</v>
      </c>
      <c r="D51" s="252" t="str">
        <f>'MTG RTG September 2019'!D40</f>
        <v>Movie</v>
      </c>
      <c r="E51" s="253" t="str">
        <f>'MTG RTG September 2019'!E40</f>
        <v>Sa</v>
      </c>
      <c r="F51" s="254">
        <f>'MTG RTG September 2019'!F40</f>
        <v>0.91666666666666663</v>
      </c>
      <c r="G51" s="904" t="str">
        <f>'MTG RTG September 2019'!G40</f>
        <v>PT</v>
      </c>
      <c r="H51" s="905">
        <f ca="1">SUMIF('MTG RTG September 2019'!$H$3:$M$4,$AC$9,'MTG RTG September 2019'!$H40:$M40)</f>
        <v>5</v>
      </c>
      <c r="I51" s="256">
        <f t="shared" ca="1" si="1"/>
        <v>465.74999999999989</v>
      </c>
      <c r="J51" s="906">
        <f t="shared" ca="1" si="6"/>
        <v>0</v>
      </c>
      <c r="K51" s="912">
        <f t="shared" ca="1" si="7"/>
        <v>0</v>
      </c>
      <c r="L51" s="913">
        <f t="shared" ca="1" si="8"/>
        <v>0</v>
      </c>
      <c r="M51" s="927">
        <f>'MTG RTG September 2019'!J40</f>
        <v>4.4000000000000004</v>
      </c>
      <c r="N51" s="913">
        <f t="shared" si="9"/>
        <v>0</v>
      </c>
      <c r="O51" s="909">
        <f t="shared" si="10"/>
        <v>0</v>
      </c>
      <c r="P51" s="258">
        <f t="shared" si="11"/>
        <v>0</v>
      </c>
      <c r="Q51" s="258">
        <f t="shared" si="2"/>
        <v>0</v>
      </c>
      <c r="R51" s="258">
        <f t="shared" si="3"/>
        <v>0</v>
      </c>
      <c r="S51" s="258"/>
      <c r="T51" s="258">
        <f t="shared" si="4"/>
        <v>0</v>
      </c>
      <c r="U51" s="258">
        <f t="shared" si="12"/>
        <v>0</v>
      </c>
      <c r="V51" s="265">
        <f t="shared" ca="1" si="5"/>
        <v>2328.7499999999995</v>
      </c>
      <c r="W51" s="260">
        <f t="shared" ca="1" si="13"/>
        <v>2328.7499999999995</v>
      </c>
      <c r="X51" s="260">
        <f t="shared" ca="1" si="14"/>
        <v>2328.7499999999995</v>
      </c>
      <c r="Y51" s="260">
        <f t="shared" ca="1" si="15"/>
        <v>0</v>
      </c>
      <c r="Z51" s="260">
        <f t="shared" ca="1" si="16"/>
        <v>0</v>
      </c>
      <c r="AA51" s="260">
        <f t="shared" ca="1" si="17"/>
        <v>0</v>
      </c>
      <c r="AB51" s="260">
        <f t="shared" ca="1" si="18"/>
        <v>0</v>
      </c>
      <c r="AC51" s="575">
        <f t="shared" ca="1" si="19"/>
        <v>0</v>
      </c>
      <c r="AD51" s="262"/>
      <c r="AE51" s="460"/>
      <c r="AF51" s="459"/>
      <c r="AG51" s="459"/>
      <c r="AH51" s="459"/>
      <c r="AI51" s="459"/>
      <c r="AJ51" s="861"/>
      <c r="AK51" s="861"/>
      <c r="AL51" s="459"/>
      <c r="AM51" s="459"/>
      <c r="AN51" s="459"/>
      <c r="AO51" s="459"/>
      <c r="AP51" s="459"/>
      <c r="AQ51" s="861"/>
      <c r="AR51" s="861"/>
      <c r="AS51" s="459"/>
      <c r="AT51" s="459"/>
      <c r="AU51" s="459"/>
      <c r="AV51" s="459"/>
      <c r="AW51" s="459"/>
      <c r="AX51" s="861"/>
      <c r="AY51" s="861"/>
      <c r="AZ51" s="459"/>
      <c r="BA51" s="459"/>
      <c r="BB51" s="459"/>
      <c r="BC51" s="459"/>
      <c r="BD51" s="459"/>
      <c r="BE51" s="861"/>
      <c r="BF51" s="861"/>
      <c r="BG51" s="459"/>
      <c r="BH51" s="459"/>
      <c r="BI51" s="459"/>
      <c r="BJ51" s="459"/>
      <c r="BK51" s="459"/>
      <c r="BL51" s="861"/>
      <c r="BM51" s="861"/>
      <c r="BN51" s="459"/>
      <c r="BO51" s="459"/>
      <c r="BP51" s="459"/>
      <c r="BQ51" s="459"/>
      <c r="BR51" s="459"/>
      <c r="BS51" s="861"/>
      <c r="BT51" s="861"/>
      <c r="BU51" s="459"/>
      <c r="BV51" s="459"/>
      <c r="BW51" s="459"/>
      <c r="BX51" s="459"/>
      <c r="BY51" s="459"/>
      <c r="BZ51" s="861"/>
      <c r="CA51" s="861"/>
      <c r="CB51" s="459"/>
      <c r="CC51" s="459"/>
      <c r="CD51" s="459"/>
      <c r="CE51" s="459"/>
      <c r="CF51" s="459"/>
      <c r="CG51" s="861"/>
      <c r="CH51" s="861"/>
      <c r="CI51" s="459"/>
      <c r="CJ51" s="459"/>
      <c r="CK51" s="459"/>
      <c r="CL51" s="459"/>
      <c r="CM51" s="459"/>
      <c r="CN51" s="861"/>
      <c r="CO51" s="861"/>
    </row>
    <row r="52" spans="1:93" s="263" customFormat="1" hidden="1">
      <c r="A52" s="857">
        <f>'MTG RTG September 2019'!A41</f>
        <v>0</v>
      </c>
      <c r="B52" s="289"/>
      <c r="C52" s="506" t="str">
        <f>'MTG RTG September 2019'!C41</f>
        <v>Nova TV</v>
      </c>
      <c r="D52" s="252" t="str">
        <f>'MTG RTG September 2019'!D41</f>
        <v>Night time</v>
      </c>
      <c r="E52" s="253" t="str">
        <f>'MTG RTG September 2019'!E41</f>
        <v>Sa</v>
      </c>
      <c r="F52" s="254">
        <f>'MTG RTG September 2019'!F41</f>
        <v>2.0833333333333332E-2</v>
      </c>
      <c r="G52" s="904" t="str">
        <f>'MTG RTG September 2019'!G41</f>
        <v>NPT</v>
      </c>
      <c r="H52" s="905">
        <f ca="1">SUMIF('MTG RTG September 2019'!$H$3:$M$4,$AC$9,'MTG RTG September 2019'!$H41:$M41)</f>
        <v>1</v>
      </c>
      <c r="I52" s="256">
        <f t="shared" ca="1" si="1"/>
        <v>465.74999999999994</v>
      </c>
      <c r="J52" s="906">
        <f t="shared" ca="1" si="6"/>
        <v>0</v>
      </c>
      <c r="K52" s="912">
        <f t="shared" ca="1" si="7"/>
        <v>0</v>
      </c>
      <c r="L52" s="913">
        <f t="shared" ca="1" si="8"/>
        <v>0</v>
      </c>
      <c r="M52" s="927">
        <f>'MTG RTG September 2019'!J41</f>
        <v>1</v>
      </c>
      <c r="N52" s="913">
        <f t="shared" si="9"/>
        <v>0</v>
      </c>
      <c r="O52" s="909">
        <f t="shared" si="10"/>
        <v>0</v>
      </c>
      <c r="P52" s="258">
        <f t="shared" si="11"/>
        <v>0</v>
      </c>
      <c r="Q52" s="258">
        <f t="shared" si="2"/>
        <v>0</v>
      </c>
      <c r="R52" s="258">
        <f t="shared" si="3"/>
        <v>0</v>
      </c>
      <c r="S52" s="258"/>
      <c r="T52" s="258">
        <f t="shared" si="4"/>
        <v>0</v>
      </c>
      <c r="U52" s="258">
        <f t="shared" si="12"/>
        <v>0</v>
      </c>
      <c r="V52" s="265">
        <f t="shared" ca="1" si="5"/>
        <v>465.74999999999994</v>
      </c>
      <c r="W52" s="260">
        <f t="shared" ca="1" si="13"/>
        <v>465.74999999999994</v>
      </c>
      <c r="X52" s="260">
        <f t="shared" ca="1" si="14"/>
        <v>465.74999999999994</v>
      </c>
      <c r="Y52" s="260">
        <f t="shared" ca="1" si="15"/>
        <v>0</v>
      </c>
      <c r="Z52" s="260">
        <f t="shared" ca="1" si="16"/>
        <v>0</v>
      </c>
      <c r="AA52" s="260">
        <f t="shared" ca="1" si="17"/>
        <v>0</v>
      </c>
      <c r="AB52" s="260">
        <f t="shared" ca="1" si="18"/>
        <v>0</v>
      </c>
      <c r="AC52" s="575">
        <f t="shared" ca="1" si="19"/>
        <v>0</v>
      </c>
      <c r="AD52" s="262"/>
      <c r="AE52" s="460"/>
      <c r="AF52" s="459"/>
      <c r="AG52" s="459"/>
      <c r="AH52" s="459"/>
      <c r="AI52" s="459"/>
      <c r="AJ52" s="861"/>
      <c r="AK52" s="861"/>
      <c r="AL52" s="459"/>
      <c r="AM52" s="459"/>
      <c r="AN52" s="459"/>
      <c r="AO52" s="459"/>
      <c r="AP52" s="459"/>
      <c r="AQ52" s="861"/>
      <c r="AR52" s="861"/>
      <c r="AS52" s="459"/>
      <c r="AT52" s="459"/>
      <c r="AU52" s="459"/>
      <c r="AV52" s="459"/>
      <c r="AW52" s="459"/>
      <c r="AX52" s="861"/>
      <c r="AY52" s="861"/>
      <c r="AZ52" s="459"/>
      <c r="BA52" s="459"/>
      <c r="BB52" s="459"/>
      <c r="BC52" s="459"/>
      <c r="BD52" s="459"/>
      <c r="BE52" s="861"/>
      <c r="BF52" s="861"/>
      <c r="BG52" s="459"/>
      <c r="BH52" s="459"/>
      <c r="BI52" s="459"/>
      <c r="BJ52" s="459"/>
      <c r="BK52" s="459"/>
      <c r="BL52" s="861"/>
      <c r="BM52" s="861"/>
      <c r="BN52" s="459"/>
      <c r="BO52" s="459"/>
      <c r="BP52" s="459"/>
      <c r="BQ52" s="459"/>
      <c r="BR52" s="459"/>
      <c r="BS52" s="861"/>
      <c r="BT52" s="861"/>
      <c r="BU52" s="459"/>
      <c r="BV52" s="459"/>
      <c r="BW52" s="459"/>
      <c r="BX52" s="459"/>
      <c r="BY52" s="459"/>
      <c r="BZ52" s="861"/>
      <c r="CA52" s="861"/>
      <c r="CB52" s="459"/>
      <c r="CC52" s="459"/>
      <c r="CD52" s="459"/>
      <c r="CE52" s="459"/>
      <c r="CF52" s="459"/>
      <c r="CG52" s="861"/>
      <c r="CH52" s="861"/>
      <c r="CI52" s="459"/>
      <c r="CJ52" s="459"/>
      <c r="CK52" s="459"/>
      <c r="CL52" s="459"/>
      <c r="CM52" s="459"/>
      <c r="CN52" s="861"/>
      <c r="CO52" s="861"/>
    </row>
    <row r="53" spans="1:93" s="263" customFormat="1" hidden="1">
      <c r="A53" s="857">
        <f>'MTG RTG September 2019'!A42</f>
        <v>0</v>
      </c>
      <c r="B53" s="289"/>
      <c r="C53" s="506" t="str">
        <f>'MTG RTG September 2019'!C42</f>
        <v>Nova TV</v>
      </c>
      <c r="D53" s="252" t="str">
        <f>'MTG RTG September 2019'!D42</f>
        <v>Series</v>
      </c>
      <c r="E53" s="253" t="str">
        <f>'MTG RTG September 2019'!E42</f>
        <v>Su</v>
      </c>
      <c r="F53" s="254">
        <f>'MTG RTG September 2019'!F42</f>
        <v>0.29166666666666669</v>
      </c>
      <c r="G53" s="904" t="str">
        <f>'MTG RTG September 2019'!G42</f>
        <v>NPT</v>
      </c>
      <c r="H53" s="905">
        <f ca="1">SUMIF('MTG RTG September 2019'!$H$3:$M$4,$AC$9,'MTG RTG September 2019'!$H42:$M42)</f>
        <v>0.9</v>
      </c>
      <c r="I53" s="256">
        <f t="shared" ca="1" si="1"/>
        <v>465.74999999999994</v>
      </c>
      <c r="J53" s="906">
        <f t="shared" ca="1" si="6"/>
        <v>0</v>
      </c>
      <c r="K53" s="912">
        <f t="shared" ca="1" si="7"/>
        <v>0</v>
      </c>
      <c r="L53" s="913">
        <f t="shared" ca="1" si="8"/>
        <v>0</v>
      </c>
      <c r="M53" s="927">
        <f>'MTG RTG September 2019'!J42</f>
        <v>0.6</v>
      </c>
      <c r="N53" s="913">
        <f t="shared" si="9"/>
        <v>0</v>
      </c>
      <c r="O53" s="909">
        <f t="shared" si="10"/>
        <v>0</v>
      </c>
      <c r="P53" s="258">
        <f t="shared" si="11"/>
        <v>0</v>
      </c>
      <c r="Q53" s="258">
        <f t="shared" si="2"/>
        <v>0</v>
      </c>
      <c r="R53" s="258">
        <f t="shared" si="3"/>
        <v>0</v>
      </c>
      <c r="S53" s="258"/>
      <c r="T53" s="258">
        <f t="shared" si="4"/>
        <v>0</v>
      </c>
      <c r="U53" s="258">
        <f t="shared" si="12"/>
        <v>0</v>
      </c>
      <c r="V53" s="265">
        <f t="shared" ca="1" si="5"/>
        <v>419.17499999999995</v>
      </c>
      <c r="W53" s="260">
        <f t="shared" ca="1" si="13"/>
        <v>419.17499999999995</v>
      </c>
      <c r="X53" s="260">
        <f t="shared" ca="1" si="14"/>
        <v>419.17499999999995</v>
      </c>
      <c r="Y53" s="260">
        <f t="shared" ca="1" si="15"/>
        <v>0</v>
      </c>
      <c r="Z53" s="260">
        <f t="shared" ca="1" si="16"/>
        <v>0</v>
      </c>
      <c r="AA53" s="260">
        <f t="shared" ca="1" si="17"/>
        <v>0</v>
      </c>
      <c r="AB53" s="260">
        <f t="shared" ca="1" si="18"/>
        <v>0</v>
      </c>
      <c r="AC53" s="575">
        <f t="shared" ca="1" si="19"/>
        <v>0</v>
      </c>
      <c r="AD53" s="262"/>
      <c r="AE53" s="460"/>
      <c r="AF53" s="459"/>
      <c r="AG53" s="459"/>
      <c r="AH53" s="459"/>
      <c r="AI53" s="459"/>
      <c r="AJ53" s="861"/>
      <c r="AK53" s="861"/>
      <c r="AL53" s="459"/>
      <c r="AM53" s="459"/>
      <c r="AN53" s="459"/>
      <c r="AO53" s="459"/>
      <c r="AP53" s="459"/>
      <c r="AQ53" s="861"/>
      <c r="AR53" s="861"/>
      <c r="AS53" s="459"/>
      <c r="AT53" s="459"/>
      <c r="AU53" s="459"/>
      <c r="AV53" s="459"/>
      <c r="AW53" s="459"/>
      <c r="AX53" s="861"/>
      <c r="AY53" s="861"/>
      <c r="AZ53" s="459"/>
      <c r="BA53" s="459"/>
      <c r="BB53" s="459"/>
      <c r="BC53" s="459"/>
      <c r="BD53" s="459"/>
      <c r="BE53" s="861"/>
      <c r="BF53" s="861"/>
      <c r="BG53" s="459"/>
      <c r="BH53" s="459"/>
      <c r="BI53" s="459"/>
      <c r="BJ53" s="459"/>
      <c r="BK53" s="459"/>
      <c r="BL53" s="861"/>
      <c r="BM53" s="861"/>
      <c r="BN53" s="459"/>
      <c r="BO53" s="459"/>
      <c r="BP53" s="459"/>
      <c r="BQ53" s="459"/>
      <c r="BR53" s="459"/>
      <c r="BS53" s="861"/>
      <c r="BT53" s="861"/>
      <c r="BU53" s="459"/>
      <c r="BV53" s="459"/>
      <c r="BW53" s="459"/>
      <c r="BX53" s="459"/>
      <c r="BY53" s="459"/>
      <c r="BZ53" s="861"/>
      <c r="CA53" s="861"/>
      <c r="CB53" s="459"/>
      <c r="CC53" s="459"/>
      <c r="CD53" s="459"/>
      <c r="CE53" s="459"/>
      <c r="CF53" s="459"/>
      <c r="CG53" s="861"/>
      <c r="CH53" s="861"/>
      <c r="CI53" s="459"/>
      <c r="CJ53" s="459"/>
      <c r="CK53" s="459"/>
      <c r="CL53" s="459"/>
      <c r="CM53" s="459"/>
      <c r="CN53" s="861"/>
      <c r="CO53" s="861"/>
    </row>
    <row r="54" spans="1:93" s="263" customFormat="1" hidden="1">
      <c r="A54" s="857">
        <f>'MTG RTG September 2019'!A43</f>
        <v>0</v>
      </c>
      <c r="B54" s="289"/>
      <c r="C54" s="506" t="str">
        <f>'MTG RTG September 2019'!C43</f>
        <v>Nova TV</v>
      </c>
      <c r="D54" s="252" t="str">
        <f>'MTG RTG September 2019'!D43</f>
        <v>Wake Up</v>
      </c>
      <c r="E54" s="253" t="str">
        <f>'MTG RTG September 2019'!E43</f>
        <v>Su</v>
      </c>
      <c r="F54" s="254">
        <f>'MTG RTG September 2019'!F43</f>
        <v>0.3298611111111111</v>
      </c>
      <c r="G54" s="904" t="str">
        <f>'MTG RTG September 2019'!G43</f>
        <v>NPT</v>
      </c>
      <c r="H54" s="905">
        <f ca="1">SUMIF('MTG RTG September 2019'!$H$3:$M$4,$AC$9,'MTG RTG September 2019'!$H43:$M43)</f>
        <v>4</v>
      </c>
      <c r="I54" s="256">
        <f t="shared" ca="1" si="1"/>
        <v>465.74999999999994</v>
      </c>
      <c r="J54" s="906">
        <f t="shared" ca="1" si="6"/>
        <v>0</v>
      </c>
      <c r="K54" s="912">
        <f t="shared" ca="1" si="7"/>
        <v>0</v>
      </c>
      <c r="L54" s="913">
        <f t="shared" ca="1" si="8"/>
        <v>0</v>
      </c>
      <c r="M54" s="927">
        <f>'MTG RTG September 2019'!J43</f>
        <v>3.2</v>
      </c>
      <c r="N54" s="913">
        <f t="shared" si="9"/>
        <v>0</v>
      </c>
      <c r="O54" s="909">
        <f t="shared" si="10"/>
        <v>0</v>
      </c>
      <c r="P54" s="258">
        <f t="shared" si="11"/>
        <v>0</v>
      </c>
      <c r="Q54" s="258">
        <f t="shared" si="2"/>
        <v>0</v>
      </c>
      <c r="R54" s="258">
        <f t="shared" si="3"/>
        <v>0</v>
      </c>
      <c r="S54" s="258"/>
      <c r="T54" s="258">
        <f t="shared" si="4"/>
        <v>0</v>
      </c>
      <c r="U54" s="258">
        <f t="shared" si="12"/>
        <v>0</v>
      </c>
      <c r="V54" s="265">
        <f t="shared" ca="1" si="5"/>
        <v>1862.9999999999998</v>
      </c>
      <c r="W54" s="260">
        <f t="shared" ca="1" si="13"/>
        <v>1862.9999999999998</v>
      </c>
      <c r="X54" s="260">
        <f t="shared" ca="1" si="14"/>
        <v>1862.9999999999998</v>
      </c>
      <c r="Y54" s="260">
        <f t="shared" ca="1" si="15"/>
        <v>0</v>
      </c>
      <c r="Z54" s="260">
        <f t="shared" ca="1" si="16"/>
        <v>0</v>
      </c>
      <c r="AA54" s="260">
        <f t="shared" ca="1" si="17"/>
        <v>0</v>
      </c>
      <c r="AB54" s="260">
        <f t="shared" ca="1" si="18"/>
        <v>0</v>
      </c>
      <c r="AC54" s="575">
        <f t="shared" ca="1" si="19"/>
        <v>0</v>
      </c>
      <c r="AD54" s="262"/>
      <c r="AE54" s="460"/>
      <c r="AF54" s="459"/>
      <c r="AG54" s="459"/>
      <c r="AH54" s="459"/>
      <c r="AI54" s="459"/>
      <c r="AJ54" s="861"/>
      <c r="AK54" s="861"/>
      <c r="AL54" s="459"/>
      <c r="AM54" s="459"/>
      <c r="AN54" s="459"/>
      <c r="AO54" s="459"/>
      <c r="AP54" s="459"/>
      <c r="AQ54" s="861"/>
      <c r="AR54" s="861"/>
      <c r="AS54" s="459"/>
      <c r="AT54" s="459"/>
      <c r="AU54" s="459"/>
      <c r="AV54" s="459"/>
      <c r="AW54" s="459"/>
      <c r="AX54" s="861"/>
      <c r="AY54" s="861"/>
      <c r="AZ54" s="459"/>
      <c r="BA54" s="459"/>
      <c r="BB54" s="459"/>
      <c r="BC54" s="459"/>
      <c r="BD54" s="459"/>
      <c r="BE54" s="861"/>
      <c r="BF54" s="861"/>
      <c r="BG54" s="459"/>
      <c r="BH54" s="459"/>
      <c r="BI54" s="459"/>
      <c r="BJ54" s="459"/>
      <c r="BK54" s="459"/>
      <c r="BL54" s="861"/>
      <c r="BM54" s="861"/>
      <c r="BN54" s="459"/>
      <c r="BO54" s="459"/>
      <c r="BP54" s="459"/>
      <c r="BQ54" s="459"/>
      <c r="BR54" s="459"/>
      <c r="BS54" s="861"/>
      <c r="BT54" s="861"/>
      <c r="BU54" s="459"/>
      <c r="BV54" s="459"/>
      <c r="BW54" s="459"/>
      <c r="BX54" s="459"/>
      <c r="BY54" s="459"/>
      <c r="BZ54" s="861"/>
      <c r="CA54" s="861"/>
      <c r="CB54" s="459"/>
      <c r="CC54" s="459"/>
      <c r="CD54" s="459"/>
      <c r="CE54" s="459"/>
      <c r="CF54" s="459"/>
      <c r="CG54" s="861"/>
      <c r="CH54" s="861"/>
      <c r="CI54" s="459"/>
      <c r="CJ54" s="459"/>
      <c r="CK54" s="459"/>
      <c r="CL54" s="459"/>
      <c r="CM54" s="459"/>
      <c r="CN54" s="861"/>
      <c r="CO54" s="861"/>
    </row>
    <row r="55" spans="1:93" s="263" customFormat="1">
      <c r="A55" s="857">
        <f>'MTG RTG September 2019'!A44</f>
        <v>0</v>
      </c>
      <c r="B55" s="289"/>
      <c r="C55" s="506" t="str">
        <f>'MTG RTG September 2019'!C44</f>
        <v>Nova TV</v>
      </c>
      <c r="D55" s="252" t="str">
        <f>'MTG RTG September 2019'!D44</f>
        <v>Court Show</v>
      </c>
      <c r="E55" s="253" t="str">
        <f>'MTG RTG September 2019'!E44</f>
        <v>Su</v>
      </c>
      <c r="F55" s="254">
        <f>'MTG RTG September 2019'!F44</f>
        <v>0.45833333333333331</v>
      </c>
      <c r="G55" s="904" t="str">
        <f>'MTG RTG September 2019'!G44</f>
        <v>NPT</v>
      </c>
      <c r="H55" s="905">
        <f ca="1">SUMIF('MTG RTG September 2019'!$H$3:$M$4,$AC$9,'MTG RTG September 2019'!$H44:$M44)</f>
        <v>5.6</v>
      </c>
      <c r="I55" s="256">
        <f t="shared" ca="1" si="1"/>
        <v>465.74999999999994</v>
      </c>
      <c r="J55" s="906">
        <f t="shared" ca="1" si="6"/>
        <v>5.6</v>
      </c>
      <c r="K55" s="912">
        <f t="shared" ca="1" si="7"/>
        <v>5.6</v>
      </c>
      <c r="L55" s="913">
        <f t="shared" ca="1" si="8"/>
        <v>0</v>
      </c>
      <c r="M55" s="927">
        <f>'MTG RTG September 2019'!J44</f>
        <v>4.4000000000000004</v>
      </c>
      <c r="N55" s="913">
        <f t="shared" si="9"/>
        <v>4.4000000000000004</v>
      </c>
      <c r="O55" s="909">
        <f t="shared" si="10"/>
        <v>1</v>
      </c>
      <c r="P55" s="258">
        <f t="shared" si="11"/>
        <v>0</v>
      </c>
      <c r="Q55" s="258">
        <f t="shared" si="2"/>
        <v>0</v>
      </c>
      <c r="R55" s="258">
        <f t="shared" si="3"/>
        <v>0</v>
      </c>
      <c r="S55" s="258"/>
      <c r="T55" s="258">
        <f t="shared" si="4"/>
        <v>0</v>
      </c>
      <c r="U55" s="258">
        <f t="shared" si="12"/>
        <v>1</v>
      </c>
      <c r="V55" s="265">
        <f t="shared" ca="1" si="5"/>
        <v>2608.1999999999994</v>
      </c>
      <c r="W55" s="260">
        <f t="shared" ca="1" si="13"/>
        <v>2608.1999999999994</v>
      </c>
      <c r="X55" s="260">
        <f t="shared" ca="1" si="14"/>
        <v>2608.1999999999994</v>
      </c>
      <c r="Y55" s="260">
        <f t="shared" ca="1" si="15"/>
        <v>0</v>
      </c>
      <c r="Z55" s="260">
        <f t="shared" ca="1" si="16"/>
        <v>0</v>
      </c>
      <c r="AA55" s="260">
        <f t="shared" ca="1" si="17"/>
        <v>0</v>
      </c>
      <c r="AB55" s="260">
        <f t="shared" ca="1" si="18"/>
        <v>0</v>
      </c>
      <c r="AC55" s="575">
        <f t="shared" ca="1" si="19"/>
        <v>2608.1999999999994</v>
      </c>
      <c r="AD55" s="262"/>
      <c r="AE55" s="460"/>
      <c r="AF55" s="459"/>
      <c r="AG55" s="459"/>
      <c r="AH55" s="459"/>
      <c r="AI55" s="459"/>
      <c r="AJ55" s="861"/>
      <c r="AK55" s="861"/>
      <c r="AL55" s="459"/>
      <c r="AM55" s="459"/>
      <c r="AN55" s="459"/>
      <c r="AO55" s="459"/>
      <c r="AP55" s="459"/>
      <c r="AQ55" s="861"/>
      <c r="AR55" s="861"/>
      <c r="AS55" s="459"/>
      <c r="AT55" s="459"/>
      <c r="AU55" s="459"/>
      <c r="AV55" s="459"/>
      <c r="AW55" s="459"/>
      <c r="AX55" s="861"/>
      <c r="AY55" s="861" t="s">
        <v>347</v>
      </c>
      <c r="AZ55" s="459"/>
      <c r="BA55" s="459"/>
      <c r="BB55" s="459"/>
      <c r="BC55" s="459"/>
      <c r="BD55" s="459"/>
      <c r="BE55" s="861"/>
      <c r="BF55" s="861"/>
      <c r="BG55" s="459"/>
      <c r="BH55" s="459"/>
      <c r="BI55" s="459"/>
      <c r="BJ55" s="459"/>
      <c r="BK55" s="459"/>
      <c r="BL55" s="861"/>
      <c r="BM55" s="861"/>
      <c r="BN55" s="459"/>
      <c r="BO55" s="459"/>
      <c r="BP55" s="459"/>
      <c r="BQ55" s="459"/>
      <c r="BR55" s="459"/>
      <c r="BS55" s="861"/>
      <c r="BT55" s="861"/>
      <c r="BU55" s="459"/>
      <c r="BV55" s="459"/>
      <c r="BW55" s="459"/>
      <c r="BX55" s="459"/>
      <c r="BY55" s="459"/>
      <c r="BZ55" s="861"/>
      <c r="CA55" s="861"/>
      <c r="CB55" s="459"/>
      <c r="CC55" s="459"/>
      <c r="CD55" s="459"/>
      <c r="CE55" s="459"/>
      <c r="CF55" s="459"/>
      <c r="CG55" s="861"/>
      <c r="CH55" s="861"/>
      <c r="CI55" s="459"/>
      <c r="CJ55" s="459"/>
      <c r="CK55" s="459"/>
      <c r="CL55" s="459"/>
      <c r="CM55" s="459"/>
      <c r="CN55" s="861"/>
      <c r="CO55" s="861"/>
    </row>
    <row r="56" spans="1:93" s="263" customFormat="1" hidden="1">
      <c r="A56" s="857">
        <f>'MTG RTG September 2019'!A45</f>
        <v>0</v>
      </c>
      <c r="B56" s="289"/>
      <c r="C56" s="506" t="str">
        <f>'MTG RTG September 2019'!C45</f>
        <v>Nova TV</v>
      </c>
      <c r="D56" s="252" t="str">
        <f>'MTG RTG September 2019'!D45</f>
        <v>News</v>
      </c>
      <c r="E56" s="253" t="str">
        <f>'MTG RTG September 2019'!E45</f>
        <v>Su</v>
      </c>
      <c r="F56" s="254">
        <f>'MTG RTG September 2019'!F45</f>
        <v>0.5</v>
      </c>
      <c r="G56" s="904" t="str">
        <f>'MTG RTG September 2019'!G45</f>
        <v>NPT</v>
      </c>
      <c r="H56" s="905">
        <f ca="1">SUMIF('MTG RTG September 2019'!$H$3:$M$4,$AC$9,'MTG RTG September 2019'!$H45:$M45)</f>
        <v>5.8</v>
      </c>
      <c r="I56" s="256">
        <f t="shared" ca="1" si="1"/>
        <v>465.74999999999994</v>
      </c>
      <c r="J56" s="906">
        <f t="shared" ca="1" si="6"/>
        <v>0</v>
      </c>
      <c r="K56" s="912">
        <f t="shared" ca="1" si="7"/>
        <v>0</v>
      </c>
      <c r="L56" s="913">
        <f t="shared" ca="1" si="8"/>
        <v>0</v>
      </c>
      <c r="M56" s="927">
        <f>'MTG RTG September 2019'!J45</f>
        <v>4.5999999999999996</v>
      </c>
      <c r="N56" s="913">
        <f t="shared" si="9"/>
        <v>0</v>
      </c>
      <c r="O56" s="909">
        <f t="shared" si="10"/>
        <v>0</v>
      </c>
      <c r="P56" s="258">
        <f t="shared" si="11"/>
        <v>0</v>
      </c>
      <c r="Q56" s="258">
        <f t="shared" si="2"/>
        <v>0</v>
      </c>
      <c r="R56" s="258">
        <f t="shared" si="3"/>
        <v>0</v>
      </c>
      <c r="S56" s="258"/>
      <c r="T56" s="258">
        <f t="shared" si="4"/>
        <v>0</v>
      </c>
      <c r="U56" s="258">
        <f t="shared" si="12"/>
        <v>0</v>
      </c>
      <c r="V56" s="265">
        <f t="shared" ca="1" si="5"/>
        <v>2701.3499999999995</v>
      </c>
      <c r="W56" s="260">
        <f t="shared" ca="1" si="13"/>
        <v>2701.3499999999995</v>
      </c>
      <c r="X56" s="260">
        <f t="shared" ca="1" si="14"/>
        <v>2701.3499999999995</v>
      </c>
      <c r="Y56" s="260">
        <f t="shared" ca="1" si="15"/>
        <v>0</v>
      </c>
      <c r="Z56" s="260">
        <f t="shared" ca="1" si="16"/>
        <v>0</v>
      </c>
      <c r="AA56" s="260">
        <f t="shared" ca="1" si="17"/>
        <v>0</v>
      </c>
      <c r="AB56" s="260">
        <f t="shared" ca="1" si="18"/>
        <v>0</v>
      </c>
      <c r="AC56" s="575">
        <f t="shared" ca="1" si="19"/>
        <v>0</v>
      </c>
      <c r="AD56" s="262"/>
      <c r="AE56" s="460"/>
      <c r="AF56" s="459"/>
      <c r="AG56" s="459"/>
      <c r="AH56" s="459"/>
      <c r="AI56" s="459"/>
      <c r="AJ56" s="861"/>
      <c r="AK56" s="861"/>
      <c r="AL56" s="459"/>
      <c r="AM56" s="459"/>
      <c r="AN56" s="459"/>
      <c r="AO56" s="459"/>
      <c r="AP56" s="459"/>
      <c r="AQ56" s="861"/>
      <c r="AR56" s="861"/>
      <c r="AS56" s="459"/>
      <c r="AT56" s="459"/>
      <c r="AU56" s="459"/>
      <c r="AV56" s="459"/>
      <c r="AW56" s="459"/>
      <c r="AX56" s="861"/>
      <c r="AY56" s="861"/>
      <c r="AZ56" s="459"/>
      <c r="BA56" s="459"/>
      <c r="BB56" s="459"/>
      <c r="BC56" s="459"/>
      <c r="BD56" s="459"/>
      <c r="BE56" s="861"/>
      <c r="BF56" s="861"/>
      <c r="BG56" s="459"/>
      <c r="BH56" s="459"/>
      <c r="BI56" s="459"/>
      <c r="BJ56" s="459"/>
      <c r="BK56" s="459"/>
      <c r="BL56" s="861"/>
      <c r="BM56" s="861"/>
      <c r="BN56" s="459"/>
      <c r="BO56" s="459"/>
      <c r="BP56" s="459"/>
      <c r="BQ56" s="459"/>
      <c r="BR56" s="459"/>
      <c r="BS56" s="861"/>
      <c r="BT56" s="861"/>
      <c r="BU56" s="459"/>
      <c r="BV56" s="459"/>
      <c r="BW56" s="459"/>
      <c r="BX56" s="459"/>
      <c r="BY56" s="459"/>
      <c r="BZ56" s="861"/>
      <c r="CA56" s="861"/>
      <c r="CB56" s="459"/>
      <c r="CC56" s="459"/>
      <c r="CD56" s="459"/>
      <c r="CE56" s="459"/>
      <c r="CF56" s="459"/>
      <c r="CG56" s="861"/>
      <c r="CH56" s="861"/>
      <c r="CI56" s="459"/>
      <c r="CJ56" s="459"/>
      <c r="CK56" s="459"/>
      <c r="CL56" s="459"/>
      <c r="CM56" s="459"/>
      <c r="CN56" s="861"/>
      <c r="CO56" s="861"/>
    </row>
    <row r="57" spans="1:93" s="263" customFormat="1">
      <c r="A57" s="857">
        <f>'MTG RTG September 2019'!A46</f>
        <v>0</v>
      </c>
      <c r="B57" s="289"/>
      <c r="C57" s="506" t="str">
        <f>'MTG RTG September 2019'!C46</f>
        <v>Nova TV</v>
      </c>
      <c r="D57" s="252" t="str">
        <f>'MTG RTG September 2019'!D46</f>
        <v>Movie</v>
      </c>
      <c r="E57" s="253" t="str">
        <f>'MTG RTG September 2019'!E46</f>
        <v>Su</v>
      </c>
      <c r="F57" s="254">
        <f>'MTG RTG September 2019'!F46</f>
        <v>0.52083333333333337</v>
      </c>
      <c r="G57" s="904" t="str">
        <f>'MTG RTG September 2019'!G46</f>
        <v>NPT</v>
      </c>
      <c r="H57" s="905">
        <f ca="1">SUMIF('MTG RTG September 2019'!$H$3:$M$4,$AC$9,'MTG RTG September 2019'!$H46:$M46)</f>
        <v>4.8</v>
      </c>
      <c r="I57" s="256">
        <f t="shared" ca="1" si="1"/>
        <v>465.74999999999989</v>
      </c>
      <c r="J57" s="906">
        <f t="shared" ca="1" si="6"/>
        <v>4.8</v>
      </c>
      <c r="K57" s="912">
        <f t="shared" ca="1" si="7"/>
        <v>4.8</v>
      </c>
      <c r="L57" s="913">
        <f t="shared" ca="1" si="8"/>
        <v>0</v>
      </c>
      <c r="M57" s="927">
        <f>'MTG RTG September 2019'!J46</f>
        <v>4</v>
      </c>
      <c r="N57" s="913">
        <f t="shared" si="9"/>
        <v>4</v>
      </c>
      <c r="O57" s="909">
        <f t="shared" si="10"/>
        <v>1</v>
      </c>
      <c r="P57" s="258">
        <f t="shared" si="11"/>
        <v>0</v>
      </c>
      <c r="Q57" s="258">
        <f t="shared" si="2"/>
        <v>0</v>
      </c>
      <c r="R57" s="258">
        <f t="shared" si="3"/>
        <v>0</v>
      </c>
      <c r="S57" s="258"/>
      <c r="T57" s="258">
        <f t="shared" si="4"/>
        <v>0</v>
      </c>
      <c r="U57" s="258">
        <f t="shared" si="12"/>
        <v>1</v>
      </c>
      <c r="V57" s="265">
        <f t="shared" ca="1" si="5"/>
        <v>2235.5999999999995</v>
      </c>
      <c r="W57" s="260">
        <f t="shared" ca="1" si="13"/>
        <v>2235.5999999999995</v>
      </c>
      <c r="X57" s="260">
        <f t="shared" ca="1" si="14"/>
        <v>2235.5999999999995</v>
      </c>
      <c r="Y57" s="260">
        <f t="shared" ca="1" si="15"/>
        <v>0</v>
      </c>
      <c r="Z57" s="260">
        <f t="shared" ca="1" si="16"/>
        <v>0</v>
      </c>
      <c r="AA57" s="260">
        <f t="shared" ca="1" si="17"/>
        <v>0</v>
      </c>
      <c r="AB57" s="260">
        <f t="shared" ca="1" si="18"/>
        <v>0</v>
      </c>
      <c r="AC57" s="575">
        <f t="shared" ca="1" si="19"/>
        <v>2235.5999999999995</v>
      </c>
      <c r="AD57" s="262"/>
      <c r="AE57" s="460"/>
      <c r="AF57" s="459"/>
      <c r="AG57" s="459"/>
      <c r="AH57" s="459"/>
      <c r="AI57" s="459"/>
      <c r="AJ57" s="861"/>
      <c r="AK57" s="861" t="s">
        <v>347</v>
      </c>
      <c r="AL57" s="459"/>
      <c r="AM57" s="459"/>
      <c r="AN57" s="459"/>
      <c r="AO57" s="459"/>
      <c r="AP57" s="459"/>
      <c r="AQ57" s="861"/>
      <c r="AR57" s="861"/>
      <c r="AS57" s="459"/>
      <c r="AT57" s="459"/>
      <c r="AU57" s="459"/>
      <c r="AV57" s="459"/>
      <c r="AW57" s="459"/>
      <c r="AX57" s="861"/>
      <c r="AY57" s="861"/>
      <c r="AZ57" s="459"/>
      <c r="BA57" s="459"/>
      <c r="BB57" s="459"/>
      <c r="BC57" s="459"/>
      <c r="BD57" s="459"/>
      <c r="BE57" s="861"/>
      <c r="BF57" s="861"/>
      <c r="BG57" s="459"/>
      <c r="BH57" s="459"/>
      <c r="BI57" s="459"/>
      <c r="BJ57" s="459"/>
      <c r="BK57" s="459"/>
      <c r="BL57" s="861"/>
      <c r="BM57" s="861"/>
      <c r="BN57" s="459"/>
      <c r="BO57" s="459"/>
      <c r="BP57" s="459"/>
      <c r="BQ57" s="459"/>
      <c r="BR57" s="459"/>
      <c r="BS57" s="861"/>
      <c r="BT57" s="861"/>
      <c r="BU57" s="459"/>
      <c r="BV57" s="459"/>
      <c r="BW57" s="459"/>
      <c r="BX57" s="459"/>
      <c r="BY57" s="459"/>
      <c r="BZ57" s="861"/>
      <c r="CA57" s="861"/>
      <c r="CB57" s="459"/>
      <c r="CC57" s="459"/>
      <c r="CD57" s="459"/>
      <c r="CE57" s="459"/>
      <c r="CF57" s="459"/>
      <c r="CG57" s="861"/>
      <c r="CH57" s="861"/>
      <c r="CI57" s="459"/>
      <c r="CJ57" s="459"/>
      <c r="CK57" s="459"/>
      <c r="CL57" s="459"/>
      <c r="CM57" s="459"/>
      <c r="CN57" s="861"/>
      <c r="CO57" s="861"/>
    </row>
    <row r="58" spans="1:93" s="263" customFormat="1">
      <c r="A58" s="857">
        <f>'MTG RTG September 2019'!A47</f>
        <v>0</v>
      </c>
      <c r="B58" s="289"/>
      <c r="C58" s="506" t="str">
        <f>'MTG RTG September 2019'!C47</f>
        <v>Nova TV</v>
      </c>
      <c r="D58" s="252" t="str">
        <f>'MTG RTG September 2019'!D47</f>
        <v>Movie</v>
      </c>
      <c r="E58" s="253" t="str">
        <f>'MTG RTG September 2019'!E47</f>
        <v>Su</v>
      </c>
      <c r="F58" s="254">
        <f>'MTG RTG September 2019'!F47</f>
        <v>0.59375</v>
      </c>
      <c r="G58" s="904" t="str">
        <f>'MTG RTG September 2019'!G47</f>
        <v>NPT</v>
      </c>
      <c r="H58" s="905">
        <f ca="1">SUMIF('MTG RTG September 2019'!$H$3:$M$4,$AC$9,'MTG RTG September 2019'!$H47:$M47)</f>
        <v>4.5</v>
      </c>
      <c r="I58" s="256">
        <f t="shared" ca="1" si="1"/>
        <v>465.74999999999989</v>
      </c>
      <c r="J58" s="906">
        <f t="shared" ca="1" si="6"/>
        <v>4.5</v>
      </c>
      <c r="K58" s="912">
        <f t="shared" ca="1" si="7"/>
        <v>4.5</v>
      </c>
      <c r="L58" s="913">
        <f t="shared" ca="1" si="8"/>
        <v>0</v>
      </c>
      <c r="M58" s="927">
        <f>'MTG RTG September 2019'!J47</f>
        <v>3.7</v>
      </c>
      <c r="N58" s="913">
        <f t="shared" si="9"/>
        <v>3.7</v>
      </c>
      <c r="O58" s="909">
        <f t="shared" si="10"/>
        <v>1</v>
      </c>
      <c r="P58" s="258">
        <f t="shared" si="11"/>
        <v>0</v>
      </c>
      <c r="Q58" s="258">
        <f t="shared" si="2"/>
        <v>0</v>
      </c>
      <c r="R58" s="258">
        <f t="shared" si="3"/>
        <v>0</v>
      </c>
      <c r="S58" s="258"/>
      <c r="T58" s="258">
        <f t="shared" si="4"/>
        <v>0</v>
      </c>
      <c r="U58" s="258">
        <f t="shared" si="12"/>
        <v>1</v>
      </c>
      <c r="V58" s="265">
        <f t="shared" ca="1" si="5"/>
        <v>2095.8749999999995</v>
      </c>
      <c r="W58" s="260">
        <f t="shared" ca="1" si="13"/>
        <v>2095.8749999999995</v>
      </c>
      <c r="X58" s="260">
        <f t="shared" ca="1" si="14"/>
        <v>2095.8749999999995</v>
      </c>
      <c r="Y58" s="260">
        <f t="shared" ca="1" si="15"/>
        <v>0</v>
      </c>
      <c r="Z58" s="260">
        <f t="shared" ca="1" si="16"/>
        <v>0</v>
      </c>
      <c r="AA58" s="260">
        <f t="shared" ca="1" si="17"/>
        <v>0</v>
      </c>
      <c r="AB58" s="260">
        <f t="shared" ca="1" si="18"/>
        <v>0</v>
      </c>
      <c r="AC58" s="575">
        <f t="shared" ca="1" si="19"/>
        <v>2095.8749999999995</v>
      </c>
      <c r="AD58" s="262"/>
      <c r="AE58" s="460"/>
      <c r="AF58" s="459"/>
      <c r="AG58" s="459"/>
      <c r="AH58" s="459"/>
      <c r="AI58" s="459"/>
      <c r="AJ58" s="861"/>
      <c r="AK58" s="861"/>
      <c r="AL58" s="459"/>
      <c r="AM58" s="459"/>
      <c r="AN58" s="459"/>
      <c r="AO58" s="459"/>
      <c r="AP58" s="459"/>
      <c r="AQ58" s="861"/>
      <c r="AR58" s="861" t="s">
        <v>347</v>
      </c>
      <c r="AS58" s="459"/>
      <c r="AT58" s="459"/>
      <c r="AU58" s="459"/>
      <c r="AV58" s="459"/>
      <c r="AW58" s="459"/>
      <c r="AX58" s="861"/>
      <c r="AY58" s="861"/>
      <c r="AZ58" s="459"/>
      <c r="BA58" s="459"/>
      <c r="BB58" s="459"/>
      <c r="BC58" s="459"/>
      <c r="BD58" s="459"/>
      <c r="BE58" s="861"/>
      <c r="BF58" s="861"/>
      <c r="BG58" s="459"/>
      <c r="BH58" s="459"/>
      <c r="BI58" s="459"/>
      <c r="BJ58" s="459"/>
      <c r="BK58" s="459"/>
      <c r="BL58" s="861"/>
      <c r="BM58" s="861"/>
      <c r="BN58" s="459"/>
      <c r="BO58" s="459"/>
      <c r="BP58" s="459"/>
      <c r="BQ58" s="459"/>
      <c r="BR58" s="459"/>
      <c r="BS58" s="861"/>
      <c r="BT58" s="861"/>
      <c r="BU58" s="459"/>
      <c r="BV58" s="459"/>
      <c r="BW58" s="459"/>
      <c r="BX58" s="459"/>
      <c r="BY58" s="459"/>
      <c r="BZ58" s="861"/>
      <c r="CA58" s="861"/>
      <c r="CB58" s="459"/>
      <c r="CC58" s="459"/>
      <c r="CD58" s="459"/>
      <c r="CE58" s="459"/>
      <c r="CF58" s="459"/>
      <c r="CG58" s="861"/>
      <c r="CH58" s="861"/>
      <c r="CI58" s="459"/>
      <c r="CJ58" s="459"/>
      <c r="CK58" s="459"/>
      <c r="CL58" s="459"/>
      <c r="CM58" s="459"/>
      <c r="CN58" s="861"/>
      <c r="CO58" s="861"/>
    </row>
    <row r="59" spans="1:93" s="263" customFormat="1" hidden="1">
      <c r="A59" s="857">
        <f>'MTG RTG September 2019'!A48</f>
        <v>0</v>
      </c>
      <c r="B59" s="289"/>
      <c r="C59" s="506" t="str">
        <f>'MTG RTG September 2019'!C48</f>
        <v>Nova TV</v>
      </c>
      <c r="D59" s="252" t="str">
        <f>'MTG RTG September 2019'!D48</f>
        <v>Families at crossroads (RR)</v>
      </c>
      <c r="E59" s="253" t="str">
        <f>'MTG RTG September 2019'!E48</f>
        <v>Su</v>
      </c>
      <c r="F59" s="254">
        <f>'MTG RTG September 2019'!F48</f>
        <v>0.66666666666666663</v>
      </c>
      <c r="G59" s="904" t="str">
        <f>'MTG RTG September 2019'!G48</f>
        <v>NPT</v>
      </c>
      <c r="H59" s="905">
        <f ca="1">SUMIF('MTG RTG September 2019'!$H$3:$M$4,$AC$9,'MTG RTG September 2019'!$H48:$M48)</f>
        <v>4.5</v>
      </c>
      <c r="I59" s="256">
        <f t="shared" ca="1" si="1"/>
        <v>465.74999999999989</v>
      </c>
      <c r="J59" s="906">
        <f t="shared" ca="1" si="6"/>
        <v>0</v>
      </c>
      <c r="K59" s="912">
        <f t="shared" ca="1" si="7"/>
        <v>0</v>
      </c>
      <c r="L59" s="913">
        <f t="shared" ca="1" si="8"/>
        <v>0</v>
      </c>
      <c r="M59" s="927">
        <f>'MTG RTG September 2019'!J48</f>
        <v>3.8</v>
      </c>
      <c r="N59" s="913">
        <f t="shared" si="9"/>
        <v>0</v>
      </c>
      <c r="O59" s="909">
        <f t="shared" si="10"/>
        <v>0</v>
      </c>
      <c r="P59" s="258">
        <f t="shared" si="11"/>
        <v>0</v>
      </c>
      <c r="Q59" s="258">
        <f t="shared" si="2"/>
        <v>0</v>
      </c>
      <c r="R59" s="258">
        <f t="shared" si="3"/>
        <v>0</v>
      </c>
      <c r="S59" s="258"/>
      <c r="T59" s="258">
        <f t="shared" si="4"/>
        <v>0</v>
      </c>
      <c r="U59" s="258">
        <f t="shared" si="12"/>
        <v>0</v>
      </c>
      <c r="V59" s="265">
        <f t="shared" ca="1" si="5"/>
        <v>2095.8749999999995</v>
      </c>
      <c r="W59" s="260">
        <f t="shared" ca="1" si="13"/>
        <v>2095.8749999999995</v>
      </c>
      <c r="X59" s="260">
        <f t="shared" ca="1" si="14"/>
        <v>2095.8749999999995</v>
      </c>
      <c r="Y59" s="260">
        <f t="shared" ca="1" si="15"/>
        <v>0</v>
      </c>
      <c r="Z59" s="260">
        <f t="shared" ca="1" si="16"/>
        <v>0</v>
      </c>
      <c r="AA59" s="260">
        <f t="shared" ca="1" si="17"/>
        <v>0</v>
      </c>
      <c r="AB59" s="260">
        <f t="shared" ca="1" si="18"/>
        <v>0</v>
      </c>
      <c r="AC59" s="575">
        <f t="shared" ca="1" si="19"/>
        <v>0</v>
      </c>
      <c r="AD59" s="262"/>
      <c r="AE59" s="460"/>
      <c r="AF59" s="459"/>
      <c r="AG59" s="459"/>
      <c r="AH59" s="459"/>
      <c r="AI59" s="459"/>
      <c r="AJ59" s="861"/>
      <c r="AK59" s="861"/>
      <c r="AL59" s="459"/>
      <c r="AM59" s="459"/>
      <c r="AN59" s="459"/>
      <c r="AO59" s="459"/>
      <c r="AP59" s="459"/>
      <c r="AQ59" s="861"/>
      <c r="AR59" s="861"/>
      <c r="AS59" s="459"/>
      <c r="AT59" s="459"/>
      <c r="AU59" s="459"/>
      <c r="AV59" s="459"/>
      <c r="AW59" s="459"/>
      <c r="AX59" s="861"/>
      <c r="AY59" s="861"/>
      <c r="AZ59" s="459"/>
      <c r="BA59" s="459"/>
      <c r="BB59" s="459"/>
      <c r="BC59" s="459"/>
      <c r="BD59" s="459"/>
      <c r="BE59" s="861"/>
      <c r="BF59" s="861"/>
      <c r="BG59" s="459"/>
      <c r="BH59" s="459"/>
      <c r="BI59" s="459"/>
      <c r="BJ59" s="459"/>
      <c r="BK59" s="459"/>
      <c r="BL59" s="861"/>
      <c r="BM59" s="861"/>
      <c r="BN59" s="459"/>
      <c r="BO59" s="459"/>
      <c r="BP59" s="459"/>
      <c r="BQ59" s="459"/>
      <c r="BR59" s="459"/>
      <c r="BS59" s="861"/>
      <c r="BT59" s="861"/>
      <c r="BU59" s="459"/>
      <c r="BV59" s="459"/>
      <c r="BW59" s="459"/>
      <c r="BX59" s="459"/>
      <c r="BY59" s="459"/>
      <c r="BZ59" s="861"/>
      <c r="CA59" s="861"/>
      <c r="CB59" s="459"/>
      <c r="CC59" s="459"/>
      <c r="CD59" s="459"/>
      <c r="CE59" s="459"/>
      <c r="CF59" s="459"/>
      <c r="CG59" s="861"/>
      <c r="CH59" s="861"/>
      <c r="CI59" s="459"/>
      <c r="CJ59" s="459"/>
      <c r="CK59" s="459"/>
      <c r="CL59" s="459"/>
      <c r="CM59" s="459"/>
      <c r="CN59" s="861"/>
      <c r="CO59" s="861"/>
    </row>
    <row r="60" spans="1:93" s="263" customFormat="1">
      <c r="A60" s="857">
        <f>'MTG RTG September 2019'!A49</f>
        <v>0</v>
      </c>
      <c r="B60" s="289"/>
      <c r="C60" s="506" t="str">
        <f>'MTG RTG September 2019'!C49</f>
        <v>Nova TV</v>
      </c>
      <c r="D60" s="252" t="str">
        <f>'MTG RTG September 2019'!D49</f>
        <v>The Sunday of NOVA</v>
      </c>
      <c r="E60" s="253" t="str">
        <f>'MTG RTG September 2019'!E49</f>
        <v>Su</v>
      </c>
      <c r="F60" s="254">
        <f>'MTG RTG September 2019'!F49</f>
        <v>0.70486111111111116</v>
      </c>
      <c r="G60" s="904" t="str">
        <f>'MTG RTG September 2019'!G49</f>
        <v>NPT</v>
      </c>
      <c r="H60" s="905">
        <f ca="1">SUMIF('MTG RTG September 2019'!$H$3:$M$4,$AC$9,'MTG RTG September 2019'!$H49:$M49)</f>
        <v>4.4000000000000004</v>
      </c>
      <c r="I60" s="256">
        <f t="shared" ca="1" si="1"/>
        <v>465.74999999999989</v>
      </c>
      <c r="J60" s="906">
        <f t="shared" ca="1" si="6"/>
        <v>4.4000000000000004</v>
      </c>
      <c r="K60" s="912">
        <f t="shared" ca="1" si="7"/>
        <v>4.4000000000000004</v>
      </c>
      <c r="L60" s="913">
        <f t="shared" ca="1" si="8"/>
        <v>0</v>
      </c>
      <c r="M60" s="927">
        <f>'MTG RTG September 2019'!J49</f>
        <v>4.0999999999999996</v>
      </c>
      <c r="N60" s="913">
        <f t="shared" si="9"/>
        <v>4.0999999999999996</v>
      </c>
      <c r="O60" s="909">
        <f t="shared" si="10"/>
        <v>1</v>
      </c>
      <c r="P60" s="258">
        <f t="shared" si="11"/>
        <v>0</v>
      </c>
      <c r="Q60" s="258">
        <f t="shared" si="2"/>
        <v>0</v>
      </c>
      <c r="R60" s="258">
        <f t="shared" si="3"/>
        <v>0</v>
      </c>
      <c r="S60" s="258"/>
      <c r="T60" s="258">
        <f t="shared" si="4"/>
        <v>0</v>
      </c>
      <c r="U60" s="258">
        <f t="shared" si="12"/>
        <v>1</v>
      </c>
      <c r="V60" s="265">
        <f t="shared" ca="1" si="5"/>
        <v>2049.2999999999997</v>
      </c>
      <c r="W60" s="260">
        <f t="shared" ca="1" si="13"/>
        <v>2049.2999999999997</v>
      </c>
      <c r="X60" s="260">
        <f t="shared" ca="1" si="14"/>
        <v>2049.2999999999997</v>
      </c>
      <c r="Y60" s="260">
        <f t="shared" ca="1" si="15"/>
        <v>0</v>
      </c>
      <c r="Z60" s="260">
        <f t="shared" ca="1" si="16"/>
        <v>0</v>
      </c>
      <c r="AA60" s="260">
        <f t="shared" ca="1" si="17"/>
        <v>0</v>
      </c>
      <c r="AB60" s="260">
        <f t="shared" ca="1" si="18"/>
        <v>0</v>
      </c>
      <c r="AC60" s="575">
        <f t="shared" ca="1" si="19"/>
        <v>2049.2999999999997</v>
      </c>
      <c r="AD60" s="262"/>
      <c r="AE60" s="460"/>
      <c r="AF60" s="459"/>
      <c r="AG60" s="459"/>
      <c r="AH60" s="459"/>
      <c r="AI60" s="459"/>
      <c r="AJ60" s="861"/>
      <c r="AK60" s="861" t="s">
        <v>347</v>
      </c>
      <c r="AL60" s="459"/>
      <c r="AM60" s="459"/>
      <c r="AN60" s="459"/>
      <c r="AO60" s="459"/>
      <c r="AP60" s="459"/>
      <c r="AQ60" s="861"/>
      <c r="AR60" s="861"/>
      <c r="AS60" s="459"/>
      <c r="AT60" s="459"/>
      <c r="AU60" s="459"/>
      <c r="AV60" s="459"/>
      <c r="AW60" s="459"/>
      <c r="AX60" s="861"/>
      <c r="AY60" s="861"/>
      <c r="AZ60" s="459"/>
      <c r="BA60" s="459"/>
      <c r="BB60" s="459"/>
      <c r="BC60" s="459"/>
      <c r="BD60" s="459"/>
      <c r="BE60" s="861"/>
      <c r="BF60" s="861"/>
      <c r="BG60" s="459"/>
      <c r="BH60" s="459"/>
      <c r="BI60" s="459"/>
      <c r="BJ60" s="459"/>
      <c r="BK60" s="459"/>
      <c r="BL60" s="861"/>
      <c r="BM60" s="861"/>
      <c r="BN60" s="459"/>
      <c r="BO60" s="459"/>
      <c r="BP60" s="459"/>
      <c r="BQ60" s="459"/>
      <c r="BR60" s="459"/>
      <c r="BS60" s="861"/>
      <c r="BT60" s="861"/>
      <c r="BU60" s="459"/>
      <c r="BV60" s="459"/>
      <c r="BW60" s="459"/>
      <c r="BX60" s="459"/>
      <c r="BY60" s="459"/>
      <c r="BZ60" s="861"/>
      <c r="CA60" s="861"/>
      <c r="CB60" s="459"/>
      <c r="CC60" s="459"/>
      <c r="CD60" s="459"/>
      <c r="CE60" s="459"/>
      <c r="CF60" s="459"/>
      <c r="CG60" s="861"/>
      <c r="CH60" s="861"/>
      <c r="CI60" s="459"/>
      <c r="CJ60" s="459"/>
      <c r="CK60" s="459"/>
      <c r="CL60" s="459"/>
      <c r="CM60" s="459"/>
      <c r="CN60" s="861"/>
      <c r="CO60" s="861"/>
    </row>
    <row r="61" spans="1:93" s="263" customFormat="1" hidden="1">
      <c r="A61" s="857">
        <f>'MTG RTG September 2019'!A50</f>
        <v>0</v>
      </c>
      <c r="B61" s="289"/>
      <c r="C61" s="506" t="str">
        <f>'MTG RTG September 2019'!C50</f>
        <v>Nova TV</v>
      </c>
      <c r="D61" s="252" t="str">
        <f>'MTG RTG September 2019'!D50</f>
        <v>Main News</v>
      </c>
      <c r="E61" s="253" t="str">
        <f>'MTG RTG September 2019'!E50</f>
        <v>Su</v>
      </c>
      <c r="F61" s="254">
        <f>'MTG RTG September 2019'!F50</f>
        <v>0.79166666666666663</v>
      </c>
      <c r="G61" s="904" t="str">
        <f>'MTG RTG September 2019'!G50</f>
        <v>PT</v>
      </c>
      <c r="H61" s="905">
        <f ca="1">SUMIF('MTG RTG September 2019'!$H$3:$M$4,$AC$9,'MTG RTG September 2019'!$H50:$M50)</f>
        <v>9.5</v>
      </c>
      <c r="I61" s="256">
        <f t="shared" ca="1" si="1"/>
        <v>465.74999999999989</v>
      </c>
      <c r="J61" s="906">
        <f t="shared" ca="1" si="6"/>
        <v>0</v>
      </c>
      <c r="K61" s="912">
        <f t="shared" ca="1" si="7"/>
        <v>0</v>
      </c>
      <c r="L61" s="913">
        <f t="shared" ca="1" si="8"/>
        <v>0</v>
      </c>
      <c r="M61" s="927">
        <f>'MTG RTG September 2019'!J50</f>
        <v>8.4</v>
      </c>
      <c r="N61" s="913">
        <f t="shared" si="9"/>
        <v>0</v>
      </c>
      <c r="O61" s="909">
        <f t="shared" si="10"/>
        <v>0</v>
      </c>
      <c r="P61" s="258">
        <f t="shared" si="11"/>
        <v>0</v>
      </c>
      <c r="Q61" s="258">
        <f t="shared" si="2"/>
        <v>0</v>
      </c>
      <c r="R61" s="258">
        <f t="shared" si="3"/>
        <v>0</v>
      </c>
      <c r="S61" s="258"/>
      <c r="T61" s="258">
        <f t="shared" si="4"/>
        <v>0</v>
      </c>
      <c r="U61" s="258">
        <f t="shared" si="12"/>
        <v>0</v>
      </c>
      <c r="V61" s="265">
        <f t="shared" ca="1" si="5"/>
        <v>4424.6249999999991</v>
      </c>
      <c r="W61" s="260">
        <f t="shared" ca="1" si="13"/>
        <v>4424.6249999999991</v>
      </c>
      <c r="X61" s="260">
        <f t="shared" ca="1" si="14"/>
        <v>4424.6249999999991</v>
      </c>
      <c r="Y61" s="260">
        <f t="shared" ca="1" si="15"/>
        <v>0</v>
      </c>
      <c r="Z61" s="260">
        <f t="shared" ca="1" si="16"/>
        <v>0</v>
      </c>
      <c r="AA61" s="260">
        <f t="shared" ca="1" si="17"/>
        <v>0</v>
      </c>
      <c r="AB61" s="260">
        <f t="shared" ca="1" si="18"/>
        <v>0</v>
      </c>
      <c r="AC61" s="575">
        <f t="shared" ca="1" si="19"/>
        <v>0</v>
      </c>
      <c r="AD61" s="262"/>
      <c r="AE61" s="460"/>
      <c r="AF61" s="459"/>
      <c r="AG61" s="459"/>
      <c r="AH61" s="459"/>
      <c r="AI61" s="459"/>
      <c r="AJ61" s="861"/>
      <c r="AK61" s="861"/>
      <c r="AL61" s="459"/>
      <c r="AM61" s="459"/>
      <c r="AN61" s="459"/>
      <c r="AO61" s="459"/>
      <c r="AP61" s="459"/>
      <c r="AQ61" s="861"/>
      <c r="AR61" s="861"/>
      <c r="AS61" s="459"/>
      <c r="AT61" s="459"/>
      <c r="AU61" s="459"/>
      <c r="AV61" s="459"/>
      <c r="AW61" s="459"/>
      <c r="AX61" s="861"/>
      <c r="AY61" s="861"/>
      <c r="AZ61" s="459"/>
      <c r="BA61" s="459"/>
      <c r="BB61" s="459"/>
      <c r="BC61" s="459"/>
      <c r="BD61" s="459"/>
      <c r="BE61" s="861"/>
      <c r="BF61" s="861"/>
      <c r="BG61" s="459"/>
      <c r="BH61" s="459"/>
      <c r="BI61" s="459"/>
      <c r="BJ61" s="459"/>
      <c r="BK61" s="459"/>
      <c r="BL61" s="861"/>
      <c r="BM61" s="861"/>
      <c r="BN61" s="459"/>
      <c r="BO61" s="459"/>
      <c r="BP61" s="459"/>
      <c r="BQ61" s="459"/>
      <c r="BR61" s="459"/>
      <c r="BS61" s="861"/>
      <c r="BT61" s="861"/>
      <c r="BU61" s="459"/>
      <c r="BV61" s="459"/>
      <c r="BW61" s="459"/>
      <c r="BX61" s="459"/>
      <c r="BY61" s="459"/>
      <c r="BZ61" s="861"/>
      <c r="CA61" s="861"/>
      <c r="CB61" s="459"/>
      <c r="CC61" s="459"/>
      <c r="CD61" s="459"/>
      <c r="CE61" s="459"/>
      <c r="CF61" s="459"/>
      <c r="CG61" s="861"/>
      <c r="CH61" s="861"/>
      <c r="CI61" s="459"/>
      <c r="CJ61" s="459"/>
      <c r="CK61" s="459"/>
      <c r="CL61" s="459"/>
      <c r="CM61" s="459"/>
      <c r="CN61" s="861"/>
      <c r="CO61" s="861"/>
    </row>
    <row r="62" spans="1:93" s="263" customFormat="1" hidden="1">
      <c r="A62" s="857">
        <f>'MTG RTG September 2019'!A51</f>
        <v>0</v>
      </c>
      <c r="B62" s="289"/>
      <c r="C62" s="506" t="str">
        <f>'MTG RTG September 2019'!C51</f>
        <v>Nova TV</v>
      </c>
      <c r="D62" s="252" t="str">
        <f>'MTG RTG September 2019'!D51</f>
        <v>Power Couple</v>
      </c>
      <c r="E62" s="253" t="str">
        <f>'MTG RTG September 2019'!E51</f>
        <v>Su</v>
      </c>
      <c r="F62" s="254">
        <f>'MTG RTG September 2019'!F51</f>
        <v>0.83333333333333337</v>
      </c>
      <c r="G62" s="904" t="str">
        <f>'MTG RTG September 2019'!G51</f>
        <v>PT</v>
      </c>
      <c r="H62" s="905">
        <f ca="1">SUMIF('MTG RTG September 2019'!$H$3:$M$4,$AC$9,'MTG RTG September 2019'!$H51:$M51)</f>
        <v>11</v>
      </c>
      <c r="I62" s="256">
        <f t="shared" ca="1" si="1"/>
        <v>465.74999999999994</v>
      </c>
      <c r="J62" s="906">
        <f t="shared" ca="1" si="6"/>
        <v>0</v>
      </c>
      <c r="K62" s="912">
        <f t="shared" ca="1" si="7"/>
        <v>0</v>
      </c>
      <c r="L62" s="913">
        <f t="shared" ca="1" si="8"/>
        <v>0</v>
      </c>
      <c r="M62" s="927">
        <f>'MTG RTG September 2019'!J51</f>
        <v>9.8000000000000007</v>
      </c>
      <c r="N62" s="913">
        <f t="shared" si="9"/>
        <v>0</v>
      </c>
      <c r="O62" s="909">
        <f t="shared" si="10"/>
        <v>0</v>
      </c>
      <c r="P62" s="258">
        <f t="shared" si="11"/>
        <v>0</v>
      </c>
      <c r="Q62" s="258">
        <f t="shared" si="2"/>
        <v>0</v>
      </c>
      <c r="R62" s="258">
        <f t="shared" si="3"/>
        <v>0</v>
      </c>
      <c r="S62" s="258"/>
      <c r="T62" s="258">
        <f t="shared" si="4"/>
        <v>0</v>
      </c>
      <c r="U62" s="258">
        <f t="shared" si="12"/>
        <v>0</v>
      </c>
      <c r="V62" s="265">
        <f t="shared" ca="1" si="5"/>
        <v>5123.2499999999991</v>
      </c>
      <c r="W62" s="260">
        <f t="shared" ca="1" si="13"/>
        <v>5123.2499999999991</v>
      </c>
      <c r="X62" s="260">
        <f t="shared" ca="1" si="14"/>
        <v>5123.2499999999991</v>
      </c>
      <c r="Y62" s="260">
        <f t="shared" ca="1" si="15"/>
        <v>0</v>
      </c>
      <c r="Z62" s="260">
        <f t="shared" ca="1" si="16"/>
        <v>0</v>
      </c>
      <c r="AA62" s="260">
        <f t="shared" ca="1" si="17"/>
        <v>0</v>
      </c>
      <c r="AB62" s="260">
        <f t="shared" ca="1" si="18"/>
        <v>0</v>
      </c>
      <c r="AC62" s="575">
        <f t="shared" ca="1" si="19"/>
        <v>0</v>
      </c>
      <c r="AD62" s="262"/>
      <c r="AE62" s="460"/>
      <c r="AF62" s="459"/>
      <c r="AG62" s="459"/>
      <c r="AH62" s="459"/>
      <c r="AI62" s="459"/>
      <c r="AJ62" s="861"/>
      <c r="AK62" s="861"/>
      <c r="AL62" s="459"/>
      <c r="AM62" s="459"/>
      <c r="AN62" s="459"/>
      <c r="AO62" s="459"/>
      <c r="AP62" s="459"/>
      <c r="AQ62" s="861"/>
      <c r="AR62" s="861"/>
      <c r="AS62" s="459"/>
      <c r="AT62" s="459"/>
      <c r="AU62" s="459"/>
      <c r="AV62" s="459"/>
      <c r="AW62" s="459"/>
      <c r="AX62" s="861"/>
      <c r="AY62" s="861"/>
      <c r="AZ62" s="459"/>
      <c r="BA62" s="459"/>
      <c r="BB62" s="459"/>
      <c r="BC62" s="459"/>
      <c r="BD62" s="459"/>
      <c r="BE62" s="861"/>
      <c r="BF62" s="861"/>
      <c r="BG62" s="459"/>
      <c r="BH62" s="459"/>
      <c r="BI62" s="459"/>
      <c r="BJ62" s="459"/>
      <c r="BK62" s="459"/>
      <c r="BL62" s="861"/>
      <c r="BM62" s="861"/>
      <c r="BN62" s="459"/>
      <c r="BO62" s="459"/>
      <c r="BP62" s="459"/>
      <c r="BQ62" s="459"/>
      <c r="BR62" s="459"/>
      <c r="BS62" s="861"/>
      <c r="BT62" s="861"/>
      <c r="BU62" s="459"/>
      <c r="BV62" s="459"/>
      <c r="BW62" s="459"/>
      <c r="BX62" s="459"/>
      <c r="BY62" s="459"/>
      <c r="BZ62" s="861"/>
      <c r="CA62" s="861"/>
      <c r="CB62" s="459"/>
      <c r="CC62" s="459"/>
      <c r="CD62" s="459"/>
      <c r="CE62" s="459"/>
      <c r="CF62" s="459"/>
      <c r="CG62" s="861"/>
      <c r="CH62" s="861"/>
      <c r="CI62" s="459"/>
      <c r="CJ62" s="459"/>
      <c r="CK62" s="459"/>
      <c r="CL62" s="459"/>
      <c r="CM62" s="459"/>
      <c r="CN62" s="861"/>
      <c r="CO62" s="861"/>
    </row>
    <row r="63" spans="1:93" s="263" customFormat="1" hidden="1">
      <c r="A63" s="857">
        <f>'MTG RTG September 2019'!A52</f>
        <v>0</v>
      </c>
      <c r="B63" s="289"/>
      <c r="C63" s="506" t="str">
        <f>'MTG RTG September 2019'!C52</f>
        <v>Nova TV</v>
      </c>
      <c r="D63" s="252" t="str">
        <f>'MTG RTG September 2019'!D52</f>
        <v>Movie</v>
      </c>
      <c r="E63" s="253" t="str">
        <f>'MTG RTG September 2019'!E52</f>
        <v>Su</v>
      </c>
      <c r="F63" s="254">
        <f>'MTG RTG September 2019'!F52</f>
        <v>0.91666666666666663</v>
      </c>
      <c r="G63" s="904" t="str">
        <f>'MTG RTG September 2019'!G52</f>
        <v>PT</v>
      </c>
      <c r="H63" s="905">
        <f ca="1">SUMIF('MTG RTG September 2019'!$H$3:$M$4,$AC$9,'MTG RTG September 2019'!$H52:$M52)</f>
        <v>4.8</v>
      </c>
      <c r="I63" s="256">
        <f t="shared" ca="1" si="1"/>
        <v>465.74999999999989</v>
      </c>
      <c r="J63" s="906">
        <f t="shared" ca="1" si="6"/>
        <v>0</v>
      </c>
      <c r="K63" s="912">
        <f t="shared" ca="1" si="7"/>
        <v>0</v>
      </c>
      <c r="L63" s="913">
        <f t="shared" ca="1" si="8"/>
        <v>0</v>
      </c>
      <c r="M63" s="927">
        <f>'MTG RTG September 2019'!J52</f>
        <v>4.3</v>
      </c>
      <c r="N63" s="913">
        <f t="shared" si="9"/>
        <v>0</v>
      </c>
      <c r="O63" s="909">
        <f t="shared" si="10"/>
        <v>0</v>
      </c>
      <c r="P63" s="258">
        <f t="shared" si="11"/>
        <v>0</v>
      </c>
      <c r="Q63" s="258">
        <f t="shared" si="2"/>
        <v>0</v>
      </c>
      <c r="R63" s="258">
        <f t="shared" si="3"/>
        <v>0</v>
      </c>
      <c r="S63" s="258"/>
      <c r="T63" s="258">
        <f t="shared" si="4"/>
        <v>0</v>
      </c>
      <c r="U63" s="258">
        <f t="shared" si="12"/>
        <v>0</v>
      </c>
      <c r="V63" s="265">
        <f t="shared" ca="1" si="5"/>
        <v>2235.5999999999995</v>
      </c>
      <c r="W63" s="260">
        <f t="shared" ca="1" si="13"/>
        <v>2235.5999999999995</v>
      </c>
      <c r="X63" s="260">
        <f t="shared" ca="1" si="14"/>
        <v>2235.5999999999995</v>
      </c>
      <c r="Y63" s="260">
        <f t="shared" ca="1" si="15"/>
        <v>0</v>
      </c>
      <c r="Z63" s="260">
        <f t="shared" ca="1" si="16"/>
        <v>0</v>
      </c>
      <c r="AA63" s="260">
        <f t="shared" ca="1" si="17"/>
        <v>0</v>
      </c>
      <c r="AB63" s="260">
        <f t="shared" ca="1" si="18"/>
        <v>0</v>
      </c>
      <c r="AC63" s="575">
        <f t="shared" ca="1" si="19"/>
        <v>0</v>
      </c>
      <c r="AD63" s="262"/>
      <c r="AE63" s="460"/>
      <c r="AF63" s="459"/>
      <c r="AG63" s="459"/>
      <c r="AH63" s="459"/>
      <c r="AI63" s="459"/>
      <c r="AJ63" s="861"/>
      <c r="AK63" s="861"/>
      <c r="AL63" s="459"/>
      <c r="AM63" s="459"/>
      <c r="AN63" s="459"/>
      <c r="AO63" s="459"/>
      <c r="AP63" s="459"/>
      <c r="AQ63" s="861"/>
      <c r="AR63" s="861"/>
      <c r="AS63" s="459"/>
      <c r="AT63" s="459"/>
      <c r="AU63" s="459"/>
      <c r="AV63" s="459"/>
      <c r="AW63" s="459"/>
      <c r="AX63" s="861"/>
      <c r="AY63" s="861"/>
      <c r="AZ63" s="459"/>
      <c r="BA63" s="459"/>
      <c r="BB63" s="459"/>
      <c r="BC63" s="459"/>
      <c r="BD63" s="459"/>
      <c r="BE63" s="861"/>
      <c r="BF63" s="861"/>
      <c r="BG63" s="459"/>
      <c r="BH63" s="459"/>
      <c r="BI63" s="459"/>
      <c r="BJ63" s="459"/>
      <c r="BK63" s="459"/>
      <c r="BL63" s="861"/>
      <c r="BM63" s="861"/>
      <c r="BN63" s="459"/>
      <c r="BO63" s="459"/>
      <c r="BP63" s="459"/>
      <c r="BQ63" s="459"/>
      <c r="BR63" s="459"/>
      <c r="BS63" s="861"/>
      <c r="BT63" s="861"/>
      <c r="BU63" s="459"/>
      <c r="BV63" s="459"/>
      <c r="BW63" s="459"/>
      <c r="BX63" s="459"/>
      <c r="BY63" s="459"/>
      <c r="BZ63" s="861"/>
      <c r="CA63" s="861"/>
      <c r="CB63" s="459"/>
      <c r="CC63" s="459"/>
      <c r="CD63" s="459"/>
      <c r="CE63" s="459"/>
      <c r="CF63" s="459"/>
      <c r="CG63" s="861"/>
      <c r="CH63" s="861"/>
      <c r="CI63" s="459"/>
      <c r="CJ63" s="459"/>
      <c r="CK63" s="459"/>
      <c r="CL63" s="459"/>
      <c r="CM63" s="459"/>
      <c r="CN63" s="861"/>
      <c r="CO63" s="861"/>
    </row>
    <row r="64" spans="1:93" s="263" customFormat="1" hidden="1">
      <c r="A64" s="857">
        <f>'MTG RTG September 2019'!A53</f>
        <v>0</v>
      </c>
      <c r="B64" s="289"/>
      <c r="C64" s="506" t="str">
        <f>'MTG RTG September 2019'!C53</f>
        <v>Nova TV</v>
      </c>
      <c r="D64" s="252" t="str">
        <f>'MTG RTG September 2019'!D53</f>
        <v>Night time</v>
      </c>
      <c r="E64" s="253" t="str">
        <f>'MTG RTG September 2019'!E53</f>
        <v>Su</v>
      </c>
      <c r="F64" s="254">
        <f>'MTG RTG September 2019'!F53</f>
        <v>2.0833333333333332E-2</v>
      </c>
      <c r="G64" s="904" t="str">
        <f>'MTG RTG September 2019'!G53</f>
        <v>NPT</v>
      </c>
      <c r="H64" s="905">
        <f ca="1">SUMIF('MTG RTG September 2019'!$H$3:$M$4,$AC$9,'MTG RTG September 2019'!$H53:$M53)</f>
        <v>1</v>
      </c>
      <c r="I64" s="256">
        <f t="shared" ca="1" si="1"/>
        <v>465.74999999999994</v>
      </c>
      <c r="J64" s="906">
        <f t="shared" ca="1" si="6"/>
        <v>0</v>
      </c>
      <c r="K64" s="912">
        <f t="shared" ca="1" si="7"/>
        <v>0</v>
      </c>
      <c r="L64" s="913">
        <f t="shared" ca="1" si="8"/>
        <v>0</v>
      </c>
      <c r="M64" s="927">
        <f>'MTG RTG September 2019'!J53</f>
        <v>1</v>
      </c>
      <c r="N64" s="913">
        <f t="shared" si="9"/>
        <v>0</v>
      </c>
      <c r="O64" s="909">
        <f t="shared" si="10"/>
        <v>0</v>
      </c>
      <c r="P64" s="258">
        <f t="shared" si="11"/>
        <v>0</v>
      </c>
      <c r="Q64" s="258">
        <f t="shared" si="2"/>
        <v>0</v>
      </c>
      <c r="R64" s="258">
        <f t="shared" si="3"/>
        <v>0</v>
      </c>
      <c r="S64" s="258"/>
      <c r="T64" s="258">
        <f t="shared" si="4"/>
        <v>0</v>
      </c>
      <c r="U64" s="258">
        <f t="shared" si="12"/>
        <v>0</v>
      </c>
      <c r="V64" s="265">
        <f t="shared" ca="1" si="5"/>
        <v>465.74999999999994</v>
      </c>
      <c r="W64" s="260">
        <f t="shared" ca="1" si="13"/>
        <v>465.74999999999994</v>
      </c>
      <c r="X64" s="260">
        <f t="shared" ca="1" si="14"/>
        <v>465.74999999999994</v>
      </c>
      <c r="Y64" s="260">
        <f t="shared" ca="1" si="15"/>
        <v>0</v>
      </c>
      <c r="Z64" s="260">
        <f t="shared" ca="1" si="16"/>
        <v>0</v>
      </c>
      <c r="AA64" s="260">
        <f t="shared" ca="1" si="17"/>
        <v>0</v>
      </c>
      <c r="AB64" s="260">
        <f t="shared" ca="1" si="18"/>
        <v>0</v>
      </c>
      <c r="AC64" s="575">
        <f t="shared" ca="1" si="19"/>
        <v>0</v>
      </c>
      <c r="AD64" s="262"/>
      <c r="AE64" s="460"/>
      <c r="AF64" s="459"/>
      <c r="AG64" s="459"/>
      <c r="AH64" s="459"/>
      <c r="AI64" s="459"/>
      <c r="AJ64" s="861"/>
      <c r="AK64" s="861"/>
      <c r="AL64" s="459"/>
      <c r="AM64" s="459"/>
      <c r="AN64" s="459"/>
      <c r="AO64" s="459"/>
      <c r="AP64" s="459"/>
      <c r="AQ64" s="861"/>
      <c r="AR64" s="861"/>
      <c r="AS64" s="459"/>
      <c r="AT64" s="459"/>
      <c r="AU64" s="459"/>
      <c r="AV64" s="459"/>
      <c r="AW64" s="459"/>
      <c r="AX64" s="861"/>
      <c r="AY64" s="861"/>
      <c r="AZ64" s="459"/>
      <c r="BA64" s="459"/>
      <c r="BB64" s="459"/>
      <c r="BC64" s="459"/>
      <c r="BD64" s="459"/>
      <c r="BE64" s="861"/>
      <c r="BF64" s="861"/>
      <c r="BG64" s="459"/>
      <c r="BH64" s="459"/>
      <c r="BI64" s="459"/>
      <c r="BJ64" s="459"/>
      <c r="BK64" s="459"/>
      <c r="BL64" s="861"/>
      <c r="BM64" s="861"/>
      <c r="BN64" s="459"/>
      <c r="BO64" s="459"/>
      <c r="BP64" s="459"/>
      <c r="BQ64" s="459"/>
      <c r="BR64" s="459"/>
      <c r="BS64" s="861"/>
      <c r="BT64" s="861"/>
      <c r="BU64" s="459"/>
      <c r="BV64" s="459"/>
      <c r="BW64" s="459"/>
      <c r="BX64" s="459"/>
      <c r="BY64" s="459"/>
      <c r="BZ64" s="861"/>
      <c r="CA64" s="861"/>
      <c r="CB64" s="459"/>
      <c r="CC64" s="459"/>
      <c r="CD64" s="459"/>
      <c r="CE64" s="459"/>
      <c r="CF64" s="459"/>
      <c r="CG64" s="861"/>
      <c r="CH64" s="861"/>
      <c r="CI64" s="459"/>
      <c r="CJ64" s="459"/>
      <c r="CK64" s="459"/>
      <c r="CL64" s="459"/>
      <c r="CM64" s="459"/>
      <c r="CN64" s="861"/>
      <c r="CO64" s="861"/>
    </row>
    <row r="65" spans="1:93" s="263" customFormat="1" hidden="1">
      <c r="A65" s="857">
        <f>'MTG RTG September 2019'!A54</f>
        <v>0</v>
      </c>
      <c r="B65" s="289" t="s">
        <v>110</v>
      </c>
      <c r="C65" s="506" t="str">
        <f>'MTG RTG September 2019'!C54</f>
        <v>Diema</v>
      </c>
      <c r="D65" s="252" t="str">
        <f>'MTG RTG September 2019'!D54</f>
        <v>Series (FRR)</v>
      </c>
      <c r="E65" s="253" t="str">
        <f>'MTG RTG September 2019'!E54</f>
        <v>Mo-Fr</v>
      </c>
      <c r="F65" s="254">
        <f>'MTG RTG September 2019'!F54</f>
        <v>0.26041666666666669</v>
      </c>
      <c r="G65" s="904" t="str">
        <f>'MTG RTG September 2019'!G54</f>
        <v>NPT</v>
      </c>
      <c r="H65" s="905">
        <f ca="1">SUMIF('MTG RTG September 2019'!$H$3:$M$4,$AC$9,'MTG RTG September 2019'!$H54:$M54)</f>
        <v>0.1</v>
      </c>
      <c r="I65" s="256">
        <f t="shared" ca="1" si="1"/>
        <v>465.74999999999994</v>
      </c>
      <c r="J65" s="906">
        <f t="shared" ca="1" si="6"/>
        <v>0</v>
      </c>
      <c r="K65" s="912">
        <f t="shared" ca="1" si="7"/>
        <v>0</v>
      </c>
      <c r="L65" s="913">
        <f t="shared" ca="1" si="8"/>
        <v>0</v>
      </c>
      <c r="M65" s="927">
        <f>'MTG RTG September 2019'!J54</f>
        <v>0.1</v>
      </c>
      <c r="N65" s="913">
        <f t="shared" si="9"/>
        <v>0</v>
      </c>
      <c r="O65" s="909">
        <f t="shared" si="10"/>
        <v>0</v>
      </c>
      <c r="P65" s="258">
        <f t="shared" si="11"/>
        <v>0</v>
      </c>
      <c r="Q65" s="258">
        <f t="shared" si="2"/>
        <v>0</v>
      </c>
      <c r="R65" s="258">
        <f t="shared" si="3"/>
        <v>0</v>
      </c>
      <c r="S65" s="258"/>
      <c r="T65" s="258">
        <f t="shared" si="4"/>
        <v>0</v>
      </c>
      <c r="U65" s="258">
        <f t="shared" si="12"/>
        <v>0</v>
      </c>
      <c r="V65" s="265">
        <f t="shared" ca="1" si="5"/>
        <v>46.574999999999996</v>
      </c>
      <c r="W65" s="260">
        <f t="shared" ca="1" si="13"/>
        <v>46.574999999999996</v>
      </c>
      <c r="X65" s="260">
        <f t="shared" ca="1" si="14"/>
        <v>46.574999999999996</v>
      </c>
      <c r="Y65" s="260">
        <f t="shared" ca="1" si="15"/>
        <v>0</v>
      </c>
      <c r="Z65" s="260">
        <f t="shared" ca="1" si="16"/>
        <v>0</v>
      </c>
      <c r="AA65" s="260">
        <f t="shared" ca="1" si="17"/>
        <v>0</v>
      </c>
      <c r="AB65" s="260">
        <f t="shared" ca="1" si="18"/>
        <v>0</v>
      </c>
      <c r="AC65" s="575">
        <f t="shared" ca="1" si="19"/>
        <v>0</v>
      </c>
      <c r="AD65" s="262"/>
      <c r="AE65" s="460"/>
      <c r="AF65" s="459"/>
      <c r="AG65" s="459"/>
      <c r="AH65" s="459"/>
      <c r="AI65" s="459"/>
      <c r="AJ65" s="861"/>
      <c r="AK65" s="861"/>
      <c r="AL65" s="459"/>
      <c r="AM65" s="459"/>
      <c r="AN65" s="459"/>
      <c r="AO65" s="459"/>
      <c r="AP65" s="459"/>
      <c r="AQ65" s="861"/>
      <c r="AR65" s="861"/>
      <c r="AS65" s="459"/>
      <c r="AT65" s="459"/>
      <c r="AU65" s="459"/>
      <c r="AV65" s="459"/>
      <c r="AW65" s="459"/>
      <c r="AX65" s="861"/>
      <c r="AY65" s="861"/>
      <c r="AZ65" s="459"/>
      <c r="BA65" s="459"/>
      <c r="BB65" s="459"/>
      <c r="BC65" s="459"/>
      <c r="BD65" s="459"/>
      <c r="BE65" s="861"/>
      <c r="BF65" s="861"/>
      <c r="BG65" s="459"/>
      <c r="BH65" s="459"/>
      <c r="BI65" s="459"/>
      <c r="BJ65" s="459"/>
      <c r="BK65" s="459"/>
      <c r="BL65" s="861"/>
      <c r="BM65" s="861"/>
      <c r="BN65" s="459"/>
      <c r="BO65" s="459"/>
      <c r="BP65" s="459"/>
      <c r="BQ65" s="459"/>
      <c r="BR65" s="459"/>
      <c r="BS65" s="861"/>
      <c r="BT65" s="861"/>
      <c r="BU65" s="459"/>
      <c r="BV65" s="459"/>
      <c r="BW65" s="459"/>
      <c r="BX65" s="459"/>
      <c r="BY65" s="459"/>
      <c r="BZ65" s="861"/>
      <c r="CA65" s="861"/>
      <c r="CB65" s="459"/>
      <c r="CC65" s="459"/>
      <c r="CD65" s="459"/>
      <c r="CE65" s="459"/>
      <c r="CF65" s="459"/>
      <c r="CG65" s="861"/>
      <c r="CH65" s="861"/>
      <c r="CI65" s="459"/>
      <c r="CJ65" s="459"/>
      <c r="CK65" s="459"/>
      <c r="CL65" s="459"/>
      <c r="CM65" s="459"/>
      <c r="CN65" s="861"/>
      <c r="CO65" s="861"/>
    </row>
    <row r="66" spans="1:93" s="263" customFormat="1" hidden="1">
      <c r="A66" s="857">
        <f>'MTG RTG September 2019'!A55</f>
        <v>0</v>
      </c>
      <c r="B66" s="289" t="s">
        <v>110</v>
      </c>
      <c r="C66" s="506" t="str">
        <f>'MTG RTG September 2019'!C55</f>
        <v>Diema</v>
      </c>
      <c r="D66" s="252" t="str">
        <f>'MTG RTG September 2019'!D55</f>
        <v>Married with children (FRR)</v>
      </c>
      <c r="E66" s="253" t="str">
        <f>'MTG RTG September 2019'!E55</f>
        <v>Mo-Fr</v>
      </c>
      <c r="F66" s="254">
        <f>'MTG RTG September 2019'!F55</f>
        <v>0.30208333333333331</v>
      </c>
      <c r="G66" s="904" t="str">
        <f>'MTG RTG September 2019'!G55</f>
        <v>NPT</v>
      </c>
      <c r="H66" s="905">
        <f ca="1">SUMIF('MTG RTG September 2019'!$H$3:$M$4,$AC$9,'MTG RTG September 2019'!$H55:$M55)</f>
        <v>0.1</v>
      </c>
      <c r="I66" s="256">
        <f t="shared" ca="1" si="1"/>
        <v>465.74999999999994</v>
      </c>
      <c r="J66" s="906">
        <f t="shared" ca="1" si="6"/>
        <v>0</v>
      </c>
      <c r="K66" s="912">
        <f t="shared" ca="1" si="7"/>
        <v>0</v>
      </c>
      <c r="L66" s="913">
        <f t="shared" ca="1" si="8"/>
        <v>0</v>
      </c>
      <c r="M66" s="927">
        <f>'MTG RTG September 2019'!J55</f>
        <v>0.1</v>
      </c>
      <c r="N66" s="913">
        <f t="shared" si="9"/>
        <v>0</v>
      </c>
      <c r="O66" s="909">
        <f t="shared" si="10"/>
        <v>0</v>
      </c>
      <c r="P66" s="258">
        <f t="shared" si="11"/>
        <v>0</v>
      </c>
      <c r="Q66" s="258">
        <f t="shared" si="2"/>
        <v>0</v>
      </c>
      <c r="R66" s="258">
        <f t="shared" si="3"/>
        <v>0</v>
      </c>
      <c r="S66" s="258"/>
      <c r="T66" s="258">
        <f t="shared" si="4"/>
        <v>0</v>
      </c>
      <c r="U66" s="258">
        <f t="shared" si="12"/>
        <v>0</v>
      </c>
      <c r="V66" s="265">
        <f t="shared" ca="1" si="5"/>
        <v>46.574999999999996</v>
      </c>
      <c r="W66" s="260">
        <f t="shared" ca="1" si="13"/>
        <v>46.574999999999996</v>
      </c>
      <c r="X66" s="260">
        <f t="shared" ca="1" si="14"/>
        <v>46.574999999999996</v>
      </c>
      <c r="Y66" s="260">
        <f t="shared" ca="1" si="15"/>
        <v>0</v>
      </c>
      <c r="Z66" s="260">
        <f t="shared" ca="1" si="16"/>
        <v>0</v>
      </c>
      <c r="AA66" s="260">
        <f ca="1">V66*$H$7</f>
        <v>0</v>
      </c>
      <c r="AB66" s="260">
        <f ca="1">V66*$H$8</f>
        <v>0</v>
      </c>
      <c r="AC66" s="575">
        <f t="shared" ca="1" si="19"/>
        <v>0</v>
      </c>
      <c r="AD66" s="262"/>
      <c r="AE66" s="460"/>
      <c r="AF66" s="459"/>
      <c r="AG66" s="459"/>
      <c r="AH66" s="459"/>
      <c r="AI66" s="459"/>
      <c r="AJ66" s="861"/>
      <c r="AK66" s="861"/>
      <c r="AL66" s="459"/>
      <c r="AM66" s="459"/>
      <c r="AN66" s="459"/>
      <c r="AO66" s="459"/>
      <c r="AP66" s="459"/>
      <c r="AQ66" s="861"/>
      <c r="AR66" s="861"/>
      <c r="AS66" s="459"/>
      <c r="AT66" s="459"/>
      <c r="AU66" s="459"/>
      <c r="AV66" s="459"/>
      <c r="AW66" s="459"/>
      <c r="AX66" s="861"/>
      <c r="AY66" s="861"/>
      <c r="AZ66" s="459"/>
      <c r="BA66" s="459"/>
      <c r="BB66" s="459"/>
      <c r="BC66" s="459"/>
      <c r="BD66" s="459"/>
      <c r="BE66" s="861"/>
      <c r="BF66" s="861"/>
      <c r="BG66" s="459"/>
      <c r="BH66" s="459"/>
      <c r="BI66" s="459"/>
      <c r="BJ66" s="459"/>
      <c r="BK66" s="459"/>
      <c r="BL66" s="861"/>
      <c r="BM66" s="861"/>
      <c r="BN66" s="459"/>
      <c r="BO66" s="459"/>
      <c r="BP66" s="459"/>
      <c r="BQ66" s="459"/>
      <c r="BR66" s="459"/>
      <c r="BS66" s="861"/>
      <c r="BT66" s="861"/>
      <c r="BU66" s="459"/>
      <c r="BV66" s="459"/>
      <c r="BW66" s="459"/>
      <c r="BX66" s="459"/>
      <c r="BY66" s="459"/>
      <c r="BZ66" s="861"/>
      <c r="CA66" s="861"/>
      <c r="CB66" s="459"/>
      <c r="CC66" s="459"/>
      <c r="CD66" s="459"/>
      <c r="CE66" s="459"/>
      <c r="CF66" s="459"/>
      <c r="CG66" s="861"/>
      <c r="CH66" s="861"/>
      <c r="CI66" s="459"/>
      <c r="CJ66" s="459"/>
      <c r="CK66" s="459"/>
      <c r="CL66" s="459"/>
      <c r="CM66" s="459"/>
      <c r="CN66" s="861"/>
      <c r="CO66" s="861"/>
    </row>
    <row r="67" spans="1:93" s="263" customFormat="1" hidden="1">
      <c r="A67" s="857">
        <f>'MTG RTG September 2019'!A56</f>
        <v>0</v>
      </c>
      <c r="B67" s="289" t="s">
        <v>110</v>
      </c>
      <c r="C67" s="506" t="str">
        <f>'MTG RTG September 2019'!C56</f>
        <v>Diema</v>
      </c>
      <c r="D67" s="252" t="str">
        <f>'MTG RTG September 2019'!D56</f>
        <v>Walker Texas Ranger (FRR)</v>
      </c>
      <c r="E67" s="253" t="str">
        <f>'MTG RTG September 2019'!E56</f>
        <v>Mo-Fr</v>
      </c>
      <c r="F67" s="254">
        <f>'MTG RTG September 2019'!F56</f>
        <v>0.32291666666666669</v>
      </c>
      <c r="G67" s="904" t="str">
        <f>'MTG RTG September 2019'!G56</f>
        <v>NPT</v>
      </c>
      <c r="H67" s="905">
        <f ca="1">SUMIF('MTG RTG September 2019'!$H$3:$M$4,$AC$9,'MTG RTG September 2019'!$H56:$M56)</f>
        <v>0.1</v>
      </c>
      <c r="I67" s="256">
        <f t="shared" ca="1" si="1"/>
        <v>465.74999999999994</v>
      </c>
      <c r="J67" s="906">
        <f t="shared" ca="1" si="6"/>
        <v>0</v>
      </c>
      <c r="K67" s="912">
        <f t="shared" ca="1" si="7"/>
        <v>0</v>
      </c>
      <c r="L67" s="913">
        <f t="shared" ca="1" si="8"/>
        <v>0</v>
      </c>
      <c r="M67" s="927">
        <f>'MTG RTG September 2019'!J56</f>
        <v>0.1</v>
      </c>
      <c r="N67" s="913">
        <f t="shared" si="9"/>
        <v>0</v>
      </c>
      <c r="O67" s="909">
        <f t="shared" si="10"/>
        <v>0</v>
      </c>
      <c r="P67" s="258">
        <f t="shared" si="11"/>
        <v>0</v>
      </c>
      <c r="Q67" s="258">
        <f t="shared" si="2"/>
        <v>0</v>
      </c>
      <c r="R67" s="258">
        <f t="shared" si="3"/>
        <v>0</v>
      </c>
      <c r="S67" s="258"/>
      <c r="T67" s="258">
        <f t="shared" si="4"/>
        <v>0</v>
      </c>
      <c r="U67" s="258">
        <f t="shared" si="12"/>
        <v>0</v>
      </c>
      <c r="V67" s="265">
        <f t="shared" ca="1" si="5"/>
        <v>46.574999999999996</v>
      </c>
      <c r="W67" s="260">
        <f t="shared" ca="1" si="13"/>
        <v>46.574999999999996</v>
      </c>
      <c r="X67" s="260">
        <f t="shared" ca="1" si="14"/>
        <v>46.574999999999996</v>
      </c>
      <c r="Y67" s="260">
        <f t="shared" ca="1" si="15"/>
        <v>0</v>
      </c>
      <c r="Z67" s="260">
        <f t="shared" ca="1" si="16"/>
        <v>0</v>
      </c>
      <c r="AA67" s="260">
        <f ca="1">V67*$H$7</f>
        <v>0</v>
      </c>
      <c r="AB67" s="260">
        <f ca="1">V67*$H$8</f>
        <v>0</v>
      </c>
      <c r="AC67" s="575">
        <f t="shared" ca="1" si="19"/>
        <v>0</v>
      </c>
      <c r="AD67" s="262"/>
      <c r="AE67" s="460"/>
      <c r="AF67" s="459"/>
      <c r="AG67" s="459"/>
      <c r="AH67" s="459"/>
      <c r="AI67" s="459"/>
      <c r="AJ67" s="861"/>
      <c r="AK67" s="861"/>
      <c r="AL67" s="459"/>
      <c r="AM67" s="459"/>
      <c r="AN67" s="459"/>
      <c r="AO67" s="459"/>
      <c r="AP67" s="459"/>
      <c r="AQ67" s="861"/>
      <c r="AR67" s="861"/>
      <c r="AS67" s="459"/>
      <c r="AT67" s="459"/>
      <c r="AU67" s="459"/>
      <c r="AV67" s="459"/>
      <c r="AW67" s="459"/>
      <c r="AX67" s="861"/>
      <c r="AY67" s="861"/>
      <c r="AZ67" s="459"/>
      <c r="BA67" s="459"/>
      <c r="BB67" s="459"/>
      <c r="BC67" s="459"/>
      <c r="BD67" s="459"/>
      <c r="BE67" s="861"/>
      <c r="BF67" s="861"/>
      <c r="BG67" s="459"/>
      <c r="BH67" s="459"/>
      <c r="BI67" s="459"/>
      <c r="BJ67" s="459"/>
      <c r="BK67" s="459"/>
      <c r="BL67" s="861"/>
      <c r="BM67" s="861"/>
      <c r="BN67" s="459"/>
      <c r="BO67" s="459"/>
      <c r="BP67" s="459"/>
      <c r="BQ67" s="459"/>
      <c r="BR67" s="459"/>
      <c r="BS67" s="861"/>
      <c r="BT67" s="861"/>
      <c r="BU67" s="459"/>
      <c r="BV67" s="459"/>
      <c r="BW67" s="459"/>
      <c r="BX67" s="459"/>
      <c r="BY67" s="459"/>
      <c r="BZ67" s="861"/>
      <c r="CA67" s="861"/>
      <c r="CB67" s="459"/>
      <c r="CC67" s="459"/>
      <c r="CD67" s="459"/>
      <c r="CE67" s="459"/>
      <c r="CF67" s="459"/>
      <c r="CG67" s="861"/>
      <c r="CH67" s="861"/>
      <c r="CI67" s="459"/>
      <c r="CJ67" s="459"/>
      <c r="CK67" s="459"/>
      <c r="CL67" s="459"/>
      <c r="CM67" s="459"/>
      <c r="CN67" s="861"/>
      <c r="CO67" s="861"/>
    </row>
    <row r="68" spans="1:93" s="263" customFormat="1" hidden="1">
      <c r="A68" s="857">
        <f>'MTG RTG September 2019'!A57</f>
        <v>0</v>
      </c>
      <c r="B68" s="289"/>
      <c r="C68" s="506" t="str">
        <f>'MTG RTG September 2019'!C57</f>
        <v>Diema</v>
      </c>
      <c r="D68" s="252" t="str">
        <f>'MTG RTG September 2019'!D57</f>
        <v>Castle</v>
      </c>
      <c r="E68" s="253" t="str">
        <f>'MTG RTG September 2019'!E57</f>
        <v>Mo-Fr</v>
      </c>
      <c r="F68" s="254">
        <f>'MTG RTG September 2019'!F57</f>
        <v>0.36458333333333331</v>
      </c>
      <c r="G68" s="904" t="str">
        <f>'MTG RTG September 2019'!G57</f>
        <v>NPT</v>
      </c>
      <c r="H68" s="905">
        <f ca="1">SUMIF('MTG RTG September 2019'!$H$3:$M$4,$AC$9,'MTG RTG September 2019'!$H57:$M57)</f>
        <v>0.1</v>
      </c>
      <c r="I68" s="256">
        <f t="shared" ca="1" si="1"/>
        <v>465.74999999999994</v>
      </c>
      <c r="J68" s="906">
        <f t="shared" ca="1" si="6"/>
        <v>0</v>
      </c>
      <c r="K68" s="912">
        <f t="shared" ca="1" si="7"/>
        <v>0</v>
      </c>
      <c r="L68" s="913">
        <f t="shared" ca="1" si="8"/>
        <v>0</v>
      </c>
      <c r="M68" s="927">
        <f>'MTG RTG September 2019'!J57</f>
        <v>0.1</v>
      </c>
      <c r="N68" s="913">
        <f t="shared" si="9"/>
        <v>0</v>
      </c>
      <c r="O68" s="909">
        <f t="shared" si="10"/>
        <v>0</v>
      </c>
      <c r="P68" s="258">
        <f t="shared" si="11"/>
        <v>0</v>
      </c>
      <c r="Q68" s="258">
        <f t="shared" si="2"/>
        <v>0</v>
      </c>
      <c r="R68" s="258">
        <f t="shared" si="3"/>
        <v>0</v>
      </c>
      <c r="S68" s="258"/>
      <c r="T68" s="258">
        <f t="shared" si="4"/>
        <v>0</v>
      </c>
      <c r="U68" s="258">
        <f t="shared" si="12"/>
        <v>0</v>
      </c>
      <c r="V68" s="265">
        <f t="shared" ca="1" si="5"/>
        <v>46.574999999999996</v>
      </c>
      <c r="W68" s="260">
        <f t="shared" ca="1" si="13"/>
        <v>46.574999999999996</v>
      </c>
      <c r="X68" s="260">
        <f t="shared" ca="1" si="14"/>
        <v>46.574999999999996</v>
      </c>
      <c r="Y68" s="260">
        <f t="shared" ca="1" si="15"/>
        <v>0</v>
      </c>
      <c r="Z68" s="260">
        <f t="shared" ca="1" si="16"/>
        <v>0</v>
      </c>
      <c r="AA68" s="260">
        <f ca="1">V68*$H$7</f>
        <v>0</v>
      </c>
      <c r="AB68" s="260">
        <f ca="1">V68*$H$8</f>
        <v>0</v>
      </c>
      <c r="AC68" s="575">
        <f t="shared" ca="1" si="19"/>
        <v>0</v>
      </c>
      <c r="AD68" s="262"/>
      <c r="AE68" s="460"/>
      <c r="AF68" s="459"/>
      <c r="AG68" s="459"/>
      <c r="AH68" s="459"/>
      <c r="AI68" s="459"/>
      <c r="AJ68" s="861"/>
      <c r="AK68" s="861"/>
      <c r="AL68" s="459"/>
      <c r="AM68" s="459"/>
      <c r="AN68" s="459"/>
      <c r="AO68" s="459"/>
      <c r="AP68" s="459"/>
      <c r="AQ68" s="861"/>
      <c r="AR68" s="861"/>
      <c r="AS68" s="459"/>
      <c r="AT68" s="459"/>
      <c r="AU68" s="459"/>
      <c r="AV68" s="459"/>
      <c r="AW68" s="459"/>
      <c r="AX68" s="861"/>
      <c r="AY68" s="861"/>
      <c r="AZ68" s="459"/>
      <c r="BA68" s="459"/>
      <c r="BB68" s="459"/>
      <c r="BC68" s="459"/>
      <c r="BD68" s="459"/>
      <c r="BE68" s="861"/>
      <c r="BF68" s="861"/>
      <c r="BG68" s="459"/>
      <c r="BH68" s="459"/>
      <c r="BI68" s="459"/>
      <c r="BJ68" s="459"/>
      <c r="BK68" s="459"/>
      <c r="BL68" s="861"/>
      <c r="BM68" s="861"/>
      <c r="BN68" s="459"/>
      <c r="BO68" s="459"/>
      <c r="BP68" s="459"/>
      <c r="BQ68" s="459"/>
      <c r="BR68" s="459"/>
      <c r="BS68" s="861"/>
      <c r="BT68" s="861"/>
      <c r="BU68" s="459"/>
      <c r="BV68" s="459"/>
      <c r="BW68" s="459"/>
      <c r="BX68" s="459"/>
      <c r="BY68" s="459"/>
      <c r="BZ68" s="861"/>
      <c r="CA68" s="861"/>
      <c r="CB68" s="459"/>
      <c r="CC68" s="459"/>
      <c r="CD68" s="459"/>
      <c r="CE68" s="459"/>
      <c r="CF68" s="459"/>
      <c r="CG68" s="861"/>
      <c r="CH68" s="861"/>
      <c r="CI68" s="459"/>
      <c r="CJ68" s="459"/>
      <c r="CK68" s="459"/>
      <c r="CL68" s="459"/>
      <c r="CM68" s="459"/>
      <c r="CN68" s="861"/>
      <c r="CO68" s="861"/>
    </row>
    <row r="69" spans="1:93" s="263" customFormat="1" hidden="1">
      <c r="A69" s="857" t="str">
        <f>'MTG RTG September 2019'!A58</f>
        <v>From 27.03.2020 Knight Rider</v>
      </c>
      <c r="B69" s="289"/>
      <c r="C69" s="506" t="str">
        <f>'MTG RTG September 2019'!C58</f>
        <v>Diema</v>
      </c>
      <c r="D69" s="252" t="str">
        <f>'MTG RTG September 2019'!D58</f>
        <v>Kommissar Rex (FRR)</v>
      </c>
      <c r="E69" s="253" t="str">
        <f>'MTG RTG September 2019'!E58</f>
        <v>Mo-Fr</v>
      </c>
      <c r="F69" s="254">
        <f>'MTG RTG September 2019'!F58</f>
        <v>0.41666666666666669</v>
      </c>
      <c r="G69" s="904" t="str">
        <f>'MTG RTG September 2019'!G58</f>
        <v>NPT</v>
      </c>
      <c r="H69" s="905">
        <f ca="1">SUMIF('MTG RTG September 2019'!$H$3:$M$4,$AC$9,'MTG RTG September 2019'!$H58:$M58)</f>
        <v>0.1</v>
      </c>
      <c r="I69" s="256">
        <f t="shared" ca="1" si="1"/>
        <v>465.74999999999994</v>
      </c>
      <c r="J69" s="906">
        <f t="shared" ca="1" si="6"/>
        <v>0</v>
      </c>
      <c r="K69" s="912">
        <f t="shared" ca="1" si="7"/>
        <v>0</v>
      </c>
      <c r="L69" s="913">
        <f t="shared" ca="1" si="8"/>
        <v>0</v>
      </c>
      <c r="M69" s="927">
        <f>'MTG RTG September 2019'!J58</f>
        <v>0.1</v>
      </c>
      <c r="N69" s="913">
        <f t="shared" si="9"/>
        <v>0</v>
      </c>
      <c r="O69" s="909">
        <f t="shared" si="10"/>
        <v>0</v>
      </c>
      <c r="P69" s="258">
        <f t="shared" si="11"/>
        <v>0</v>
      </c>
      <c r="Q69" s="258">
        <f t="shared" si="2"/>
        <v>0</v>
      </c>
      <c r="R69" s="258">
        <f t="shared" si="3"/>
        <v>0</v>
      </c>
      <c r="S69" s="258"/>
      <c r="T69" s="258">
        <f t="shared" si="4"/>
        <v>0</v>
      </c>
      <c r="U69" s="258">
        <f t="shared" si="12"/>
        <v>0</v>
      </c>
      <c r="V69" s="265">
        <f t="shared" ca="1" si="5"/>
        <v>46.574999999999996</v>
      </c>
      <c r="W69" s="260">
        <f t="shared" ca="1" si="13"/>
        <v>46.574999999999996</v>
      </c>
      <c r="X69" s="260">
        <f t="shared" ca="1" si="14"/>
        <v>46.574999999999996</v>
      </c>
      <c r="Y69" s="260">
        <f t="shared" ca="1" si="15"/>
        <v>0</v>
      </c>
      <c r="Z69" s="260">
        <f t="shared" ca="1" si="16"/>
        <v>0</v>
      </c>
      <c r="AA69" s="260">
        <f t="shared" ca="1" si="17"/>
        <v>0</v>
      </c>
      <c r="AB69" s="260">
        <f t="shared" ca="1" si="18"/>
        <v>0</v>
      </c>
      <c r="AC69" s="575">
        <f t="shared" ca="1" si="19"/>
        <v>0</v>
      </c>
      <c r="AD69" s="262"/>
      <c r="AE69" s="460"/>
      <c r="AF69" s="459"/>
      <c r="AG69" s="459"/>
      <c r="AH69" s="459"/>
      <c r="AI69" s="459"/>
      <c r="AJ69" s="861"/>
      <c r="AK69" s="861"/>
      <c r="AL69" s="459"/>
      <c r="AM69" s="459"/>
      <c r="AN69" s="459"/>
      <c r="AO69" s="459"/>
      <c r="AP69" s="459"/>
      <c r="AQ69" s="861"/>
      <c r="AR69" s="861"/>
      <c r="AS69" s="459"/>
      <c r="AT69" s="459"/>
      <c r="AU69" s="459"/>
      <c r="AV69" s="459"/>
      <c r="AW69" s="459"/>
      <c r="AX69" s="861"/>
      <c r="AY69" s="861"/>
      <c r="AZ69" s="459"/>
      <c r="BA69" s="459"/>
      <c r="BB69" s="459"/>
      <c r="BC69" s="459"/>
      <c r="BD69" s="459"/>
      <c r="BE69" s="861"/>
      <c r="BF69" s="861"/>
      <c r="BG69" s="459"/>
      <c r="BH69" s="459"/>
      <c r="BI69" s="459"/>
      <c r="BJ69" s="459"/>
      <c r="BK69" s="459"/>
      <c r="BL69" s="861"/>
      <c r="BM69" s="861"/>
      <c r="BN69" s="459"/>
      <c r="BO69" s="459"/>
      <c r="BP69" s="459"/>
      <c r="BQ69" s="459"/>
      <c r="BR69" s="459"/>
      <c r="BS69" s="861"/>
      <c r="BT69" s="861"/>
      <c r="BU69" s="459"/>
      <c r="BV69" s="459"/>
      <c r="BW69" s="459"/>
      <c r="BX69" s="459"/>
      <c r="BY69" s="459"/>
      <c r="BZ69" s="861"/>
      <c r="CA69" s="861"/>
      <c r="CB69" s="459"/>
      <c r="CC69" s="459"/>
      <c r="CD69" s="459"/>
      <c r="CE69" s="459"/>
      <c r="CF69" s="459"/>
      <c r="CG69" s="861"/>
      <c r="CH69" s="861"/>
      <c r="CI69" s="459"/>
      <c r="CJ69" s="459"/>
      <c r="CK69" s="459"/>
      <c r="CL69" s="459"/>
      <c r="CM69" s="459"/>
      <c r="CN69" s="861"/>
      <c r="CO69" s="861"/>
    </row>
    <row r="70" spans="1:93" s="263" customFormat="1" ht="13.5" hidden="1" customHeight="1">
      <c r="A70" s="857" t="str">
        <f>'MTG RTG September 2019'!A59</f>
        <v>From 13.03.2020 Hawaii 5-0</v>
      </c>
      <c r="B70" s="289"/>
      <c r="C70" s="506" t="str">
        <f>'MTG RTG September 2019'!C59</f>
        <v>Diema</v>
      </c>
      <c r="D70" s="252" t="str">
        <f>'MTG RTG September 2019'!D59</f>
        <v>Scorpion (FRR)</v>
      </c>
      <c r="E70" s="253" t="str">
        <f>'MTG RTG September 2019'!E59</f>
        <v>Mo-Fr</v>
      </c>
      <c r="F70" s="254">
        <f>'MTG RTG September 2019'!F59</f>
        <v>0.45833333333333331</v>
      </c>
      <c r="G70" s="904" t="str">
        <f>'MTG RTG September 2019'!G59</f>
        <v>NPT</v>
      </c>
      <c r="H70" s="905">
        <f ca="1">SUMIF('MTG RTG September 2019'!$H$3:$M$4,$AC$9,'MTG RTG September 2019'!$H59:$M59)</f>
        <v>0.1</v>
      </c>
      <c r="I70" s="256">
        <f t="shared" ca="1" si="1"/>
        <v>465.74999999999994</v>
      </c>
      <c r="J70" s="906">
        <f t="shared" ca="1" si="6"/>
        <v>0</v>
      </c>
      <c r="K70" s="912">
        <f t="shared" ca="1" si="7"/>
        <v>0</v>
      </c>
      <c r="L70" s="913">
        <f t="shared" ca="1" si="8"/>
        <v>0</v>
      </c>
      <c r="M70" s="927">
        <f>'MTG RTG September 2019'!J59</f>
        <v>0.1</v>
      </c>
      <c r="N70" s="913">
        <f t="shared" si="9"/>
        <v>0</v>
      </c>
      <c r="O70" s="909">
        <f t="shared" si="10"/>
        <v>0</v>
      </c>
      <c r="P70" s="258">
        <f t="shared" si="11"/>
        <v>0</v>
      </c>
      <c r="Q70" s="258">
        <f t="shared" si="2"/>
        <v>0</v>
      </c>
      <c r="R70" s="258">
        <f t="shared" si="3"/>
        <v>0</v>
      </c>
      <c r="S70" s="258"/>
      <c r="T70" s="258">
        <f t="shared" si="4"/>
        <v>0</v>
      </c>
      <c r="U70" s="258">
        <f t="shared" si="12"/>
        <v>0</v>
      </c>
      <c r="V70" s="265">
        <f t="shared" ca="1" si="5"/>
        <v>46.574999999999996</v>
      </c>
      <c r="W70" s="260">
        <f t="shared" ca="1" si="13"/>
        <v>46.574999999999996</v>
      </c>
      <c r="X70" s="260">
        <f t="shared" ca="1" si="14"/>
        <v>46.574999999999996</v>
      </c>
      <c r="Y70" s="260">
        <f t="shared" ca="1" si="15"/>
        <v>0</v>
      </c>
      <c r="Z70" s="260">
        <f t="shared" ca="1" si="16"/>
        <v>0</v>
      </c>
      <c r="AA70" s="260">
        <f t="shared" ca="1" si="17"/>
        <v>0</v>
      </c>
      <c r="AB70" s="260">
        <f t="shared" ca="1" si="18"/>
        <v>0</v>
      </c>
      <c r="AC70" s="575">
        <f t="shared" ca="1" si="19"/>
        <v>0</v>
      </c>
      <c r="AD70" s="262"/>
      <c r="AE70" s="460"/>
      <c r="AF70" s="459"/>
      <c r="AG70" s="459"/>
      <c r="AH70" s="459"/>
      <c r="AI70" s="459"/>
      <c r="AJ70" s="861"/>
      <c r="AK70" s="861"/>
      <c r="AL70" s="459"/>
      <c r="AM70" s="459"/>
      <c r="AN70" s="459"/>
      <c r="AO70" s="459"/>
      <c r="AP70" s="459"/>
      <c r="AQ70" s="861"/>
      <c r="AR70" s="861"/>
      <c r="AS70" s="459"/>
      <c r="AT70" s="459"/>
      <c r="AU70" s="459"/>
      <c r="AV70" s="459"/>
      <c r="AW70" s="459"/>
      <c r="AX70" s="861"/>
      <c r="AY70" s="861"/>
      <c r="AZ70" s="459"/>
      <c r="BA70" s="459"/>
      <c r="BB70" s="459"/>
      <c r="BC70" s="459"/>
      <c r="BD70" s="459"/>
      <c r="BE70" s="861"/>
      <c r="BF70" s="861"/>
      <c r="BG70" s="459"/>
      <c r="BH70" s="459"/>
      <c r="BI70" s="459"/>
      <c r="BJ70" s="459"/>
      <c r="BK70" s="459"/>
      <c r="BL70" s="861"/>
      <c r="BM70" s="861"/>
      <c r="BN70" s="459"/>
      <c r="BO70" s="459"/>
      <c r="BP70" s="459"/>
      <c r="BQ70" s="459"/>
      <c r="BR70" s="459"/>
      <c r="BS70" s="861"/>
      <c r="BT70" s="861"/>
      <c r="BU70" s="459"/>
      <c r="BV70" s="459"/>
      <c r="BW70" s="459"/>
      <c r="BX70" s="459"/>
      <c r="BY70" s="459"/>
      <c r="BZ70" s="861"/>
      <c r="CA70" s="861"/>
      <c r="CB70" s="459"/>
      <c r="CC70" s="459"/>
      <c r="CD70" s="459"/>
      <c r="CE70" s="459"/>
      <c r="CF70" s="459"/>
      <c r="CG70" s="861"/>
      <c r="CH70" s="861"/>
      <c r="CI70" s="459"/>
      <c r="CJ70" s="459"/>
      <c r="CK70" s="459"/>
      <c r="CL70" s="459"/>
      <c r="CM70" s="459"/>
      <c r="CN70" s="861"/>
      <c r="CO70" s="861"/>
    </row>
    <row r="71" spans="1:93" s="263" customFormat="1" hidden="1">
      <c r="A71" s="857" t="str">
        <f>'MTG RTG September 2019'!A60</f>
        <v>From 13.03.2020 Hawaii 5-0</v>
      </c>
      <c r="B71" s="289"/>
      <c r="C71" s="506" t="str">
        <f>'MTG RTG September 2019'!C60</f>
        <v>Diema</v>
      </c>
      <c r="D71" s="252" t="str">
        <f>'MTG RTG September 2019'!D60</f>
        <v>Scorpion (FRR)</v>
      </c>
      <c r="E71" s="253" t="str">
        <f>'MTG RTG September 2019'!E60</f>
        <v>Mo-Fr</v>
      </c>
      <c r="F71" s="254">
        <f>'MTG RTG September 2019'!F60</f>
        <v>0.5</v>
      </c>
      <c r="G71" s="904" t="str">
        <f>'MTG RTG September 2019'!G60</f>
        <v>NPT</v>
      </c>
      <c r="H71" s="905">
        <f ca="1">SUMIF('MTG RTG September 2019'!$H$3:$M$4,$AC$9,'MTG RTG September 2019'!$H60:$M60)</f>
        <v>0.2</v>
      </c>
      <c r="I71" s="256">
        <f t="shared" ca="1" si="1"/>
        <v>465.74999999999994</v>
      </c>
      <c r="J71" s="906">
        <f t="shared" ca="1" si="6"/>
        <v>0</v>
      </c>
      <c r="K71" s="912">
        <f t="shared" ca="1" si="7"/>
        <v>0</v>
      </c>
      <c r="L71" s="913">
        <f t="shared" ca="1" si="8"/>
        <v>0</v>
      </c>
      <c r="M71" s="927">
        <f>'MTG RTG September 2019'!J60</f>
        <v>0.2</v>
      </c>
      <c r="N71" s="913">
        <f t="shared" si="9"/>
        <v>0</v>
      </c>
      <c r="O71" s="909">
        <f t="shared" si="10"/>
        <v>0</v>
      </c>
      <c r="P71" s="258">
        <f t="shared" si="11"/>
        <v>0</v>
      </c>
      <c r="Q71" s="258">
        <f t="shared" si="2"/>
        <v>0</v>
      </c>
      <c r="R71" s="258">
        <f t="shared" si="3"/>
        <v>0</v>
      </c>
      <c r="S71" s="258"/>
      <c r="T71" s="258">
        <f t="shared" si="4"/>
        <v>0</v>
      </c>
      <c r="U71" s="258">
        <f t="shared" si="12"/>
        <v>0</v>
      </c>
      <c r="V71" s="265">
        <f t="shared" ca="1" si="5"/>
        <v>93.149999999999991</v>
      </c>
      <c r="W71" s="260">
        <f t="shared" ca="1" si="13"/>
        <v>93.149999999999991</v>
      </c>
      <c r="X71" s="260">
        <f t="shared" ca="1" si="14"/>
        <v>93.149999999999991</v>
      </c>
      <c r="Y71" s="260">
        <f t="shared" ca="1" si="15"/>
        <v>0</v>
      </c>
      <c r="Z71" s="260">
        <f t="shared" ca="1" si="16"/>
        <v>0</v>
      </c>
      <c r="AA71" s="260">
        <f t="shared" ca="1" si="17"/>
        <v>0</v>
      </c>
      <c r="AB71" s="260">
        <f t="shared" ca="1" si="18"/>
        <v>0</v>
      </c>
      <c r="AC71" s="575">
        <f t="shared" ca="1" si="19"/>
        <v>0</v>
      </c>
      <c r="AD71" s="262"/>
      <c r="AE71" s="460"/>
      <c r="AF71" s="459"/>
      <c r="AG71" s="459"/>
      <c r="AH71" s="459"/>
      <c r="AI71" s="459"/>
      <c r="AJ71" s="861"/>
      <c r="AK71" s="861"/>
      <c r="AL71" s="459"/>
      <c r="AM71" s="459"/>
      <c r="AN71" s="459"/>
      <c r="AO71" s="459"/>
      <c r="AP71" s="459"/>
      <c r="AQ71" s="861"/>
      <c r="AR71" s="861"/>
      <c r="AS71" s="459"/>
      <c r="AT71" s="459"/>
      <c r="AU71" s="459"/>
      <c r="AV71" s="459"/>
      <c r="AW71" s="459"/>
      <c r="AX71" s="861"/>
      <c r="AY71" s="861"/>
      <c r="AZ71" s="459"/>
      <c r="BA71" s="459"/>
      <c r="BB71" s="459"/>
      <c r="BC71" s="459"/>
      <c r="BD71" s="459"/>
      <c r="BE71" s="861"/>
      <c r="BF71" s="861"/>
      <c r="BG71" s="459"/>
      <c r="BH71" s="459"/>
      <c r="BI71" s="459"/>
      <c r="BJ71" s="459"/>
      <c r="BK71" s="459"/>
      <c r="BL71" s="861"/>
      <c r="BM71" s="861"/>
      <c r="BN71" s="459"/>
      <c r="BO71" s="459"/>
      <c r="BP71" s="459"/>
      <c r="BQ71" s="459"/>
      <c r="BR71" s="459"/>
      <c r="BS71" s="861"/>
      <c r="BT71" s="861"/>
      <c r="BU71" s="459"/>
      <c r="BV71" s="459"/>
      <c r="BW71" s="459"/>
      <c r="BX71" s="459"/>
      <c r="BY71" s="459"/>
      <c r="BZ71" s="861"/>
      <c r="CA71" s="861"/>
      <c r="CB71" s="459"/>
      <c r="CC71" s="459"/>
      <c r="CD71" s="459"/>
      <c r="CE71" s="459"/>
      <c r="CF71" s="459"/>
      <c r="CG71" s="861"/>
      <c r="CH71" s="861"/>
      <c r="CI71" s="459"/>
      <c r="CJ71" s="459"/>
      <c r="CK71" s="459"/>
      <c r="CL71" s="459"/>
      <c r="CM71" s="459"/>
      <c r="CN71" s="861"/>
      <c r="CO71" s="861"/>
    </row>
    <row r="72" spans="1:93" s="263" customFormat="1" hidden="1">
      <c r="A72" s="857">
        <f>'MTG RTG September 2019'!A61</f>
        <v>0</v>
      </c>
      <c r="B72" s="289"/>
      <c r="C72" s="506" t="str">
        <f>'MTG RTG September 2019'!C61</f>
        <v>Diema</v>
      </c>
      <c r="D72" s="252" t="str">
        <f>'MTG RTG September 2019'!D61</f>
        <v>Walker Texas Ranger</v>
      </c>
      <c r="E72" s="253" t="str">
        <f>'MTG RTG September 2019'!E61</f>
        <v>Mo-Fr</v>
      </c>
      <c r="F72" s="254">
        <f>'MTG RTG September 2019'!F61</f>
        <v>0.54166666666666663</v>
      </c>
      <c r="G72" s="904" t="str">
        <f>'MTG RTG September 2019'!G61</f>
        <v>NPT</v>
      </c>
      <c r="H72" s="905">
        <f ca="1">SUMIF('MTG RTG September 2019'!$H$3:$M$4,$AC$9,'MTG RTG September 2019'!$H61:$M61)</f>
        <v>0.2</v>
      </c>
      <c r="I72" s="256">
        <f t="shared" ca="1" si="1"/>
        <v>465.74999999999994</v>
      </c>
      <c r="J72" s="906">
        <f t="shared" ca="1" si="6"/>
        <v>0</v>
      </c>
      <c r="K72" s="912">
        <f t="shared" ca="1" si="7"/>
        <v>0</v>
      </c>
      <c r="L72" s="913">
        <f t="shared" ca="1" si="8"/>
        <v>0</v>
      </c>
      <c r="M72" s="927">
        <f>'MTG RTG September 2019'!J61</f>
        <v>0.3</v>
      </c>
      <c r="N72" s="913">
        <f t="shared" si="9"/>
        <v>0</v>
      </c>
      <c r="O72" s="909">
        <f t="shared" si="10"/>
        <v>0</v>
      </c>
      <c r="P72" s="258">
        <f t="shared" si="11"/>
        <v>0</v>
      </c>
      <c r="Q72" s="258">
        <f t="shared" si="2"/>
        <v>0</v>
      </c>
      <c r="R72" s="258">
        <f t="shared" si="3"/>
        <v>0</v>
      </c>
      <c r="S72" s="258"/>
      <c r="T72" s="258">
        <f t="shared" si="4"/>
        <v>0</v>
      </c>
      <c r="U72" s="258">
        <f t="shared" si="12"/>
        <v>0</v>
      </c>
      <c r="V72" s="265">
        <f t="shared" ca="1" si="5"/>
        <v>93.149999999999991</v>
      </c>
      <c r="W72" s="260">
        <f t="shared" ca="1" si="13"/>
        <v>93.149999999999991</v>
      </c>
      <c r="X72" s="260">
        <f t="shared" ca="1" si="14"/>
        <v>93.149999999999991</v>
      </c>
      <c r="Y72" s="260">
        <f t="shared" ca="1" si="15"/>
        <v>0</v>
      </c>
      <c r="Z72" s="260">
        <f t="shared" ca="1" si="16"/>
        <v>0</v>
      </c>
      <c r="AA72" s="260">
        <f t="shared" ca="1" si="17"/>
        <v>0</v>
      </c>
      <c r="AB72" s="260">
        <f t="shared" ca="1" si="18"/>
        <v>0</v>
      </c>
      <c r="AC72" s="575">
        <f t="shared" ca="1" si="19"/>
        <v>0</v>
      </c>
      <c r="AD72" s="262"/>
      <c r="AE72" s="460"/>
      <c r="AF72" s="459"/>
      <c r="AG72" s="459"/>
      <c r="AH72" s="459"/>
      <c r="AI72" s="459"/>
      <c r="AJ72" s="861"/>
      <c r="AK72" s="861"/>
      <c r="AL72" s="459"/>
      <c r="AM72" s="459"/>
      <c r="AN72" s="459"/>
      <c r="AO72" s="459"/>
      <c r="AP72" s="459"/>
      <c r="AQ72" s="861"/>
      <c r="AR72" s="861"/>
      <c r="AS72" s="459"/>
      <c r="AT72" s="459"/>
      <c r="AU72" s="459"/>
      <c r="AV72" s="459"/>
      <c r="AW72" s="459"/>
      <c r="AX72" s="861"/>
      <c r="AY72" s="861"/>
      <c r="AZ72" s="459"/>
      <c r="BA72" s="459"/>
      <c r="BB72" s="459"/>
      <c r="BC72" s="459"/>
      <c r="BD72" s="459"/>
      <c r="BE72" s="861"/>
      <c r="BF72" s="861"/>
      <c r="BG72" s="459"/>
      <c r="BH72" s="459"/>
      <c r="BI72" s="459"/>
      <c r="BJ72" s="459"/>
      <c r="BK72" s="459"/>
      <c r="BL72" s="861"/>
      <c r="BM72" s="861"/>
      <c r="BN72" s="459"/>
      <c r="BO72" s="459"/>
      <c r="BP72" s="459"/>
      <c r="BQ72" s="459"/>
      <c r="BR72" s="459"/>
      <c r="BS72" s="861"/>
      <c r="BT72" s="861"/>
      <c r="BU72" s="459"/>
      <c r="BV72" s="459"/>
      <c r="BW72" s="459"/>
      <c r="BX72" s="459"/>
      <c r="BY72" s="459"/>
      <c r="BZ72" s="861"/>
      <c r="CA72" s="861"/>
      <c r="CB72" s="459"/>
      <c r="CC72" s="459"/>
      <c r="CD72" s="459"/>
      <c r="CE72" s="459"/>
      <c r="CF72" s="459"/>
      <c r="CG72" s="861"/>
      <c r="CH72" s="861"/>
      <c r="CI72" s="459"/>
      <c r="CJ72" s="459"/>
      <c r="CK72" s="459"/>
      <c r="CL72" s="459"/>
      <c r="CM72" s="459"/>
      <c r="CN72" s="861"/>
      <c r="CO72" s="861"/>
    </row>
    <row r="73" spans="1:93" s="263" customFormat="1" hidden="1">
      <c r="A73" s="857">
        <f>'MTG RTG September 2019'!A62</f>
        <v>0</v>
      </c>
      <c r="B73" s="289"/>
      <c r="C73" s="506" t="str">
        <f>'MTG RTG September 2019'!C62</f>
        <v>Diema</v>
      </c>
      <c r="D73" s="252" t="str">
        <f>'MTG RTG September 2019'!D62</f>
        <v>Chicago PD</v>
      </c>
      <c r="E73" s="253" t="str">
        <f>'MTG RTG September 2019'!E62</f>
        <v>Mo-Fr</v>
      </c>
      <c r="F73" s="254">
        <f>'MTG RTG September 2019'!F62</f>
        <v>0.58333333333333337</v>
      </c>
      <c r="G73" s="904" t="str">
        <f>'MTG RTG September 2019'!G62</f>
        <v>NPT</v>
      </c>
      <c r="H73" s="905">
        <f ca="1">SUMIF('MTG RTG September 2019'!$H$3:$M$4,$AC$9,'MTG RTG September 2019'!$H62:$M62)</f>
        <v>0.2</v>
      </c>
      <c r="I73" s="256">
        <f t="shared" ca="1" si="1"/>
        <v>465.74999999999994</v>
      </c>
      <c r="J73" s="906">
        <f t="shared" ca="1" si="6"/>
        <v>0</v>
      </c>
      <c r="K73" s="912">
        <f t="shared" ca="1" si="7"/>
        <v>0</v>
      </c>
      <c r="L73" s="913">
        <f t="shared" ca="1" si="8"/>
        <v>0</v>
      </c>
      <c r="M73" s="927">
        <f>'MTG RTG September 2019'!J62</f>
        <v>0.2</v>
      </c>
      <c r="N73" s="913">
        <f t="shared" si="9"/>
        <v>0</v>
      </c>
      <c r="O73" s="909">
        <f t="shared" si="10"/>
        <v>0</v>
      </c>
      <c r="P73" s="258">
        <f t="shared" si="11"/>
        <v>0</v>
      </c>
      <c r="Q73" s="258">
        <f t="shared" si="2"/>
        <v>0</v>
      </c>
      <c r="R73" s="258">
        <f t="shared" si="3"/>
        <v>0</v>
      </c>
      <c r="S73" s="258"/>
      <c r="T73" s="258">
        <f t="shared" si="4"/>
        <v>0</v>
      </c>
      <c r="U73" s="258">
        <f t="shared" si="12"/>
        <v>0</v>
      </c>
      <c r="V73" s="265">
        <f t="shared" ca="1" si="5"/>
        <v>93.149999999999991</v>
      </c>
      <c r="W73" s="260">
        <f t="shared" ca="1" si="13"/>
        <v>93.149999999999991</v>
      </c>
      <c r="X73" s="260">
        <f t="shared" ca="1" si="14"/>
        <v>93.149999999999991</v>
      </c>
      <c r="Y73" s="260">
        <f t="shared" ca="1" si="15"/>
        <v>0</v>
      </c>
      <c r="Z73" s="260">
        <f t="shared" ca="1" si="16"/>
        <v>0</v>
      </c>
      <c r="AA73" s="260">
        <f t="shared" ca="1" si="17"/>
        <v>0</v>
      </c>
      <c r="AB73" s="260">
        <f t="shared" ca="1" si="18"/>
        <v>0</v>
      </c>
      <c r="AC73" s="575">
        <f t="shared" ca="1" si="19"/>
        <v>0</v>
      </c>
      <c r="AD73" s="262"/>
      <c r="AE73" s="460"/>
      <c r="AF73" s="459"/>
      <c r="AG73" s="459"/>
      <c r="AH73" s="459"/>
      <c r="AI73" s="459"/>
      <c r="AJ73" s="861"/>
      <c r="AK73" s="861"/>
      <c r="AL73" s="459"/>
      <c r="AM73" s="459"/>
      <c r="AN73" s="459"/>
      <c r="AO73" s="459"/>
      <c r="AP73" s="459"/>
      <c r="AQ73" s="861"/>
      <c r="AR73" s="861"/>
      <c r="AS73" s="459"/>
      <c r="AT73" s="459"/>
      <c r="AU73" s="459"/>
      <c r="AV73" s="459"/>
      <c r="AW73" s="459"/>
      <c r="AX73" s="861"/>
      <c r="AY73" s="861"/>
      <c r="AZ73" s="459"/>
      <c r="BA73" s="459"/>
      <c r="BB73" s="459"/>
      <c r="BC73" s="459"/>
      <c r="BD73" s="459"/>
      <c r="BE73" s="861"/>
      <c r="BF73" s="861"/>
      <c r="BG73" s="459"/>
      <c r="BH73" s="459"/>
      <c r="BI73" s="459"/>
      <c r="BJ73" s="459"/>
      <c r="BK73" s="459"/>
      <c r="BL73" s="861"/>
      <c r="BM73" s="861"/>
      <c r="BN73" s="459"/>
      <c r="BO73" s="459"/>
      <c r="BP73" s="459"/>
      <c r="BQ73" s="459"/>
      <c r="BR73" s="459"/>
      <c r="BS73" s="861"/>
      <c r="BT73" s="861"/>
      <c r="BU73" s="459"/>
      <c r="BV73" s="459"/>
      <c r="BW73" s="459"/>
      <c r="BX73" s="459"/>
      <c r="BY73" s="459"/>
      <c r="BZ73" s="861"/>
      <c r="CA73" s="861"/>
      <c r="CB73" s="459"/>
      <c r="CC73" s="459"/>
      <c r="CD73" s="459"/>
      <c r="CE73" s="459"/>
      <c r="CF73" s="459"/>
      <c r="CG73" s="861"/>
      <c r="CH73" s="861"/>
      <c r="CI73" s="459"/>
      <c r="CJ73" s="459"/>
      <c r="CK73" s="459"/>
      <c r="CL73" s="459"/>
      <c r="CM73" s="459"/>
      <c r="CN73" s="861"/>
      <c r="CO73" s="861"/>
    </row>
    <row r="74" spans="1:93" s="263" customFormat="1" hidden="1">
      <c r="A74" s="857" t="str">
        <f>'MTG RTG September 2019'!A63</f>
        <v>From 26.03.2020 Knight Rider</v>
      </c>
      <c r="B74" s="289"/>
      <c r="C74" s="506" t="str">
        <f>'MTG RTG September 2019'!C63</f>
        <v>Diema</v>
      </c>
      <c r="D74" s="252" t="str">
        <f>'MTG RTG September 2019'!D63</f>
        <v>Kommissar Rex</v>
      </c>
      <c r="E74" s="253" t="str">
        <f>'MTG RTG September 2019'!E63</f>
        <v>Mo-Fr</v>
      </c>
      <c r="F74" s="254">
        <f>'MTG RTG September 2019'!F63</f>
        <v>0.625</v>
      </c>
      <c r="G74" s="904" t="str">
        <f>'MTG RTG September 2019'!G63</f>
        <v>NPT</v>
      </c>
      <c r="H74" s="905">
        <f ca="1">SUMIF('MTG RTG September 2019'!$H$3:$M$4,$AC$9,'MTG RTG September 2019'!$H63:$M63)</f>
        <v>0.3</v>
      </c>
      <c r="I74" s="256">
        <f t="shared" ca="1" si="1"/>
        <v>465.74999999999989</v>
      </c>
      <c r="J74" s="906">
        <f t="shared" ca="1" si="6"/>
        <v>0</v>
      </c>
      <c r="K74" s="912">
        <f t="shared" ca="1" si="7"/>
        <v>0</v>
      </c>
      <c r="L74" s="913">
        <f t="shared" ca="1" si="8"/>
        <v>0</v>
      </c>
      <c r="M74" s="927">
        <f>'MTG RTG September 2019'!J63</f>
        <v>0.2</v>
      </c>
      <c r="N74" s="913">
        <f t="shared" si="9"/>
        <v>0</v>
      </c>
      <c r="O74" s="909">
        <f t="shared" si="10"/>
        <v>0</v>
      </c>
      <c r="P74" s="258">
        <f t="shared" si="11"/>
        <v>0</v>
      </c>
      <c r="Q74" s="258">
        <f t="shared" si="2"/>
        <v>0</v>
      </c>
      <c r="R74" s="258">
        <f t="shared" si="3"/>
        <v>0</v>
      </c>
      <c r="S74" s="258"/>
      <c r="T74" s="258">
        <f t="shared" si="4"/>
        <v>0</v>
      </c>
      <c r="U74" s="258">
        <f t="shared" si="12"/>
        <v>0</v>
      </c>
      <c r="V74" s="265">
        <f t="shared" ca="1" si="5"/>
        <v>139.72499999999997</v>
      </c>
      <c r="W74" s="260">
        <f t="shared" ca="1" si="13"/>
        <v>139.72499999999997</v>
      </c>
      <c r="X74" s="260">
        <f t="shared" ca="1" si="14"/>
        <v>139.72499999999997</v>
      </c>
      <c r="Y74" s="260">
        <f t="shared" ca="1" si="15"/>
        <v>0</v>
      </c>
      <c r="Z74" s="260">
        <f t="shared" ca="1" si="16"/>
        <v>0</v>
      </c>
      <c r="AA74" s="260">
        <f t="shared" ca="1" si="17"/>
        <v>0</v>
      </c>
      <c r="AB74" s="260">
        <f t="shared" ca="1" si="18"/>
        <v>0</v>
      </c>
      <c r="AC74" s="575">
        <f t="shared" ca="1" si="19"/>
        <v>0</v>
      </c>
      <c r="AD74" s="262"/>
      <c r="AE74" s="460"/>
      <c r="AF74" s="459"/>
      <c r="AG74" s="459"/>
      <c r="AH74" s="459"/>
      <c r="AI74" s="459"/>
      <c r="AJ74" s="861"/>
      <c r="AK74" s="861"/>
      <c r="AL74" s="459"/>
      <c r="AM74" s="459"/>
      <c r="AN74" s="459"/>
      <c r="AO74" s="459"/>
      <c r="AP74" s="459"/>
      <c r="AQ74" s="861"/>
      <c r="AR74" s="861"/>
      <c r="AS74" s="459"/>
      <c r="AT74" s="459"/>
      <c r="AU74" s="459"/>
      <c r="AV74" s="459"/>
      <c r="AW74" s="459"/>
      <c r="AX74" s="861"/>
      <c r="AY74" s="861"/>
      <c r="AZ74" s="459"/>
      <c r="BA74" s="459"/>
      <c r="BB74" s="459"/>
      <c r="BC74" s="459"/>
      <c r="BD74" s="459"/>
      <c r="BE74" s="861"/>
      <c r="BF74" s="861"/>
      <c r="BG74" s="459"/>
      <c r="BH74" s="459"/>
      <c r="BI74" s="459"/>
      <c r="BJ74" s="459"/>
      <c r="BK74" s="459"/>
      <c r="BL74" s="861"/>
      <c r="BM74" s="861"/>
      <c r="BN74" s="459"/>
      <c r="BO74" s="459"/>
      <c r="BP74" s="459"/>
      <c r="BQ74" s="459"/>
      <c r="BR74" s="459"/>
      <c r="BS74" s="861"/>
      <c r="BT74" s="861"/>
      <c r="BU74" s="459"/>
      <c r="BV74" s="459"/>
      <c r="BW74" s="459"/>
      <c r="BX74" s="459"/>
      <c r="BY74" s="459"/>
      <c r="BZ74" s="861"/>
      <c r="CA74" s="861"/>
      <c r="CB74" s="459"/>
      <c r="CC74" s="459"/>
      <c r="CD74" s="459"/>
      <c r="CE74" s="459"/>
      <c r="CF74" s="459"/>
      <c r="CG74" s="861"/>
      <c r="CH74" s="861"/>
      <c r="CI74" s="459"/>
      <c r="CJ74" s="459"/>
      <c r="CK74" s="459"/>
      <c r="CL74" s="459"/>
      <c r="CM74" s="459"/>
      <c r="CN74" s="861"/>
      <c r="CO74" s="861"/>
    </row>
    <row r="75" spans="1:93" s="263" customFormat="1" hidden="1">
      <c r="A75" s="857" t="str">
        <f>'MTG RTG September 2019'!A64</f>
        <v>From 31.03.2020 Everybody loves Raymond</v>
      </c>
      <c r="B75" s="289"/>
      <c r="C75" s="506" t="str">
        <f>'MTG RTG September 2019'!C64</f>
        <v>Diema</v>
      </c>
      <c r="D75" s="252" t="str">
        <f>'MTG RTG September 2019'!D64</f>
        <v>Married with children</v>
      </c>
      <c r="E75" s="253" t="str">
        <f>'MTG RTG September 2019'!E64</f>
        <v>Mo-Fr</v>
      </c>
      <c r="F75" s="254">
        <f>'MTG RTG September 2019'!F64</f>
        <v>0.66666666666666663</v>
      </c>
      <c r="G75" s="904" t="str">
        <f>'MTG RTG September 2019'!G64</f>
        <v>NPT</v>
      </c>
      <c r="H75" s="905">
        <f ca="1">SUMIF('MTG RTG September 2019'!$H$3:$M$4,$AC$9,'MTG RTG September 2019'!$H64:$M64)</f>
        <v>0.2</v>
      </c>
      <c r="I75" s="256">
        <f t="shared" ca="1" si="1"/>
        <v>465.74999999999994</v>
      </c>
      <c r="J75" s="906">
        <f t="shared" ca="1" si="6"/>
        <v>0</v>
      </c>
      <c r="K75" s="912">
        <f t="shared" ca="1" si="7"/>
        <v>0</v>
      </c>
      <c r="L75" s="913">
        <f t="shared" ca="1" si="8"/>
        <v>0</v>
      </c>
      <c r="M75" s="927">
        <f>'MTG RTG September 2019'!J64</f>
        <v>0.2</v>
      </c>
      <c r="N75" s="913">
        <f t="shared" si="9"/>
        <v>0</v>
      </c>
      <c r="O75" s="909">
        <f t="shared" si="10"/>
        <v>0</v>
      </c>
      <c r="P75" s="258">
        <f t="shared" si="11"/>
        <v>0</v>
      </c>
      <c r="Q75" s="258">
        <f t="shared" si="2"/>
        <v>0</v>
      </c>
      <c r="R75" s="258">
        <f t="shared" si="3"/>
        <v>0</v>
      </c>
      <c r="S75" s="258"/>
      <c r="T75" s="258">
        <f t="shared" si="4"/>
        <v>0</v>
      </c>
      <c r="U75" s="258">
        <f t="shared" si="12"/>
        <v>0</v>
      </c>
      <c r="V75" s="265">
        <f t="shared" ca="1" si="5"/>
        <v>93.149999999999991</v>
      </c>
      <c r="W75" s="260">
        <f t="shared" ca="1" si="13"/>
        <v>93.149999999999991</v>
      </c>
      <c r="X75" s="260">
        <f t="shared" ca="1" si="14"/>
        <v>93.149999999999991</v>
      </c>
      <c r="Y75" s="260">
        <f t="shared" ca="1" si="15"/>
        <v>0</v>
      </c>
      <c r="Z75" s="260">
        <f t="shared" ca="1" si="16"/>
        <v>0</v>
      </c>
      <c r="AA75" s="260">
        <f t="shared" ca="1" si="17"/>
        <v>0</v>
      </c>
      <c r="AB75" s="260">
        <f t="shared" ca="1" si="18"/>
        <v>0</v>
      </c>
      <c r="AC75" s="575">
        <f t="shared" ca="1" si="19"/>
        <v>0</v>
      </c>
      <c r="AD75" s="262"/>
      <c r="AE75" s="460"/>
      <c r="AF75" s="459"/>
      <c r="AG75" s="459"/>
      <c r="AH75" s="459"/>
      <c r="AI75" s="459"/>
      <c r="AJ75" s="861"/>
      <c r="AK75" s="861"/>
      <c r="AL75" s="459"/>
      <c r="AM75" s="459"/>
      <c r="AN75" s="459"/>
      <c r="AO75" s="459"/>
      <c r="AP75" s="459"/>
      <c r="AQ75" s="861"/>
      <c r="AR75" s="861"/>
      <c r="AS75" s="459"/>
      <c r="AT75" s="459"/>
      <c r="AU75" s="459"/>
      <c r="AV75" s="459"/>
      <c r="AW75" s="459"/>
      <c r="AX75" s="861"/>
      <c r="AY75" s="861"/>
      <c r="AZ75" s="459"/>
      <c r="BA75" s="459"/>
      <c r="BB75" s="459"/>
      <c r="BC75" s="459"/>
      <c r="BD75" s="459"/>
      <c r="BE75" s="861"/>
      <c r="BF75" s="861"/>
      <c r="BG75" s="459"/>
      <c r="BH75" s="459"/>
      <c r="BI75" s="459"/>
      <c r="BJ75" s="459"/>
      <c r="BK75" s="459"/>
      <c r="BL75" s="861"/>
      <c r="BM75" s="861"/>
      <c r="BN75" s="459"/>
      <c r="BO75" s="459"/>
      <c r="BP75" s="459"/>
      <c r="BQ75" s="459"/>
      <c r="BR75" s="459"/>
      <c r="BS75" s="861"/>
      <c r="BT75" s="861"/>
      <c r="BU75" s="459"/>
      <c r="BV75" s="459"/>
      <c r="BW75" s="459"/>
      <c r="BX75" s="459"/>
      <c r="BY75" s="459"/>
      <c r="BZ75" s="861"/>
      <c r="CA75" s="861"/>
      <c r="CB75" s="459"/>
      <c r="CC75" s="459"/>
      <c r="CD75" s="459"/>
      <c r="CE75" s="459"/>
      <c r="CF75" s="459"/>
      <c r="CG75" s="861"/>
      <c r="CH75" s="861"/>
      <c r="CI75" s="459"/>
      <c r="CJ75" s="459"/>
      <c r="CK75" s="459"/>
      <c r="CL75" s="459"/>
      <c r="CM75" s="459"/>
      <c r="CN75" s="861"/>
      <c r="CO75" s="861"/>
    </row>
    <row r="76" spans="1:93" s="263" customFormat="1">
      <c r="A76" s="857">
        <f>'MTG RTG September 2019'!A65</f>
        <v>0</v>
      </c>
      <c r="B76" s="289"/>
      <c r="C76" s="506" t="str">
        <f>'MTG RTG September 2019'!C65</f>
        <v>Diema</v>
      </c>
      <c r="D76" s="252" t="str">
        <f>'MTG RTG September 2019'!D65</f>
        <v>Movie (FRR)</v>
      </c>
      <c r="E76" s="253" t="str">
        <f>'MTG RTG September 2019'!E65</f>
        <v>Mo-Fr</v>
      </c>
      <c r="F76" s="254">
        <f>'MTG RTG September 2019'!F65</f>
        <v>0.70833333333333337</v>
      </c>
      <c r="G76" s="904" t="str">
        <f>'MTG RTG September 2019'!G65</f>
        <v>NPT</v>
      </c>
      <c r="H76" s="905">
        <f ca="1">SUMIF('MTG RTG September 2019'!$H$3:$M$4,$AC$9,'MTG RTG September 2019'!$H65:$M65)</f>
        <v>0.3</v>
      </c>
      <c r="I76" s="256">
        <f t="shared" ca="1" si="1"/>
        <v>465.74999999999989</v>
      </c>
      <c r="J76" s="906">
        <f t="shared" ca="1" si="6"/>
        <v>1.2</v>
      </c>
      <c r="K76" s="912">
        <f t="shared" ca="1" si="7"/>
        <v>1.2</v>
      </c>
      <c r="L76" s="913">
        <f t="shared" ca="1" si="8"/>
        <v>0</v>
      </c>
      <c r="M76" s="927">
        <f>'MTG RTG September 2019'!J65</f>
        <v>0.3</v>
      </c>
      <c r="N76" s="913">
        <f t="shared" si="9"/>
        <v>1.2</v>
      </c>
      <c r="O76" s="909">
        <f t="shared" si="10"/>
        <v>4</v>
      </c>
      <c r="P76" s="258">
        <f t="shared" si="11"/>
        <v>0</v>
      </c>
      <c r="Q76" s="258">
        <f t="shared" si="2"/>
        <v>0</v>
      </c>
      <c r="R76" s="258">
        <f t="shared" si="3"/>
        <v>0</v>
      </c>
      <c r="S76" s="258"/>
      <c r="T76" s="258">
        <f t="shared" si="4"/>
        <v>0</v>
      </c>
      <c r="U76" s="258">
        <f t="shared" si="12"/>
        <v>4</v>
      </c>
      <c r="V76" s="265">
        <f t="shared" ca="1" si="5"/>
        <v>139.72499999999997</v>
      </c>
      <c r="W76" s="260">
        <f t="shared" ca="1" si="13"/>
        <v>139.72499999999997</v>
      </c>
      <c r="X76" s="260">
        <f t="shared" ca="1" si="14"/>
        <v>139.72499999999997</v>
      </c>
      <c r="Y76" s="260">
        <f t="shared" ca="1" si="15"/>
        <v>0</v>
      </c>
      <c r="Z76" s="260">
        <f t="shared" ca="1" si="16"/>
        <v>0</v>
      </c>
      <c r="AA76" s="260">
        <f t="shared" ca="1" si="17"/>
        <v>0</v>
      </c>
      <c r="AB76" s="260">
        <f t="shared" ca="1" si="18"/>
        <v>0</v>
      </c>
      <c r="AC76" s="575">
        <f t="shared" ca="1" si="19"/>
        <v>558.89999999999986</v>
      </c>
      <c r="AD76" s="262"/>
      <c r="AE76" s="460" t="s">
        <v>347</v>
      </c>
      <c r="AF76" s="459"/>
      <c r="AG76" s="459"/>
      <c r="AH76" s="459"/>
      <c r="AI76" s="459" t="s">
        <v>347</v>
      </c>
      <c r="AJ76" s="861"/>
      <c r="AK76" s="861"/>
      <c r="AL76" s="459"/>
      <c r="AM76" s="459"/>
      <c r="AN76" s="459" t="s">
        <v>347</v>
      </c>
      <c r="AO76" s="459"/>
      <c r="AP76" s="459"/>
      <c r="AQ76" s="861"/>
      <c r="AR76" s="861"/>
      <c r="AS76" s="459" t="s">
        <v>347</v>
      </c>
      <c r="AT76" s="459"/>
      <c r="AU76" s="459"/>
      <c r="AV76" s="459"/>
      <c r="AW76" s="459"/>
      <c r="AX76" s="861"/>
      <c r="AY76" s="861"/>
      <c r="AZ76" s="459"/>
      <c r="BA76" s="459"/>
      <c r="BB76" s="459"/>
      <c r="BC76" s="459"/>
      <c r="BD76" s="459"/>
      <c r="BE76" s="861"/>
      <c r="BF76" s="861"/>
      <c r="BG76" s="459"/>
      <c r="BH76" s="459"/>
      <c r="BI76" s="459"/>
      <c r="BJ76" s="459"/>
      <c r="BK76" s="459"/>
      <c r="BL76" s="861"/>
      <c r="BM76" s="861"/>
      <c r="BN76" s="459"/>
      <c r="BO76" s="459"/>
      <c r="BP76" s="459"/>
      <c r="BQ76" s="459"/>
      <c r="BR76" s="459"/>
      <c r="BS76" s="861"/>
      <c r="BT76" s="861"/>
      <c r="BU76" s="459"/>
      <c r="BV76" s="459"/>
      <c r="BW76" s="459"/>
      <c r="BX76" s="459"/>
      <c r="BY76" s="459"/>
      <c r="BZ76" s="861"/>
      <c r="CA76" s="861"/>
      <c r="CB76" s="459"/>
      <c r="CC76" s="459"/>
      <c r="CD76" s="459"/>
      <c r="CE76" s="459"/>
      <c r="CF76" s="459"/>
      <c r="CG76" s="861"/>
      <c r="CH76" s="861"/>
      <c r="CI76" s="459"/>
      <c r="CJ76" s="459"/>
      <c r="CK76" s="459"/>
      <c r="CL76" s="459"/>
      <c r="CM76" s="459"/>
      <c r="CN76" s="861"/>
      <c r="CO76" s="861"/>
    </row>
    <row r="77" spans="1:93" s="263" customFormat="1">
      <c r="A77" s="857">
        <f>'MTG RTG September 2019'!A66</f>
        <v>0</v>
      </c>
      <c r="B77" s="289"/>
      <c r="C77" s="506" t="str">
        <f>'MTG RTG September 2019'!C66</f>
        <v>Diema</v>
      </c>
      <c r="D77" s="252" t="str">
        <f>'MTG RTG September 2019'!D66</f>
        <v>Marvel Agents of S.H.I.E.L.D</v>
      </c>
      <c r="E77" s="253" t="str">
        <f>'MTG RTG September 2019'!E66</f>
        <v>Mo-Fr</v>
      </c>
      <c r="F77" s="254">
        <f>'MTG RTG September 2019'!F66</f>
        <v>0.79166666666666663</v>
      </c>
      <c r="G77" s="904" t="str">
        <f>'MTG RTG September 2019'!G66</f>
        <v>PT</v>
      </c>
      <c r="H77" s="905">
        <f ca="1">SUMIF('MTG RTG September 2019'!$H$3:$M$4,$AC$9,'MTG RTG September 2019'!$H66:$M66)</f>
        <v>0.4</v>
      </c>
      <c r="I77" s="256">
        <f t="shared" ca="1" si="1"/>
        <v>465.74999999999994</v>
      </c>
      <c r="J77" s="906">
        <f t="shared" ca="1" si="6"/>
        <v>0.8</v>
      </c>
      <c r="K77" s="912">
        <f t="shared" ca="1" si="7"/>
        <v>0.8</v>
      </c>
      <c r="L77" s="913">
        <f t="shared" ca="1" si="8"/>
        <v>0</v>
      </c>
      <c r="M77" s="927">
        <f>'MTG RTG September 2019'!J66</f>
        <v>0.4</v>
      </c>
      <c r="N77" s="913">
        <f t="shared" si="9"/>
        <v>0.8</v>
      </c>
      <c r="O77" s="909">
        <f t="shared" si="10"/>
        <v>2</v>
      </c>
      <c r="P77" s="258">
        <f t="shared" si="11"/>
        <v>0</v>
      </c>
      <c r="Q77" s="258">
        <f t="shared" si="2"/>
        <v>0</v>
      </c>
      <c r="R77" s="258">
        <f t="shared" si="3"/>
        <v>0</v>
      </c>
      <c r="S77" s="258"/>
      <c r="T77" s="258">
        <f t="shared" si="4"/>
        <v>0</v>
      </c>
      <c r="U77" s="258">
        <f t="shared" si="12"/>
        <v>2</v>
      </c>
      <c r="V77" s="265">
        <f t="shared" ca="1" si="5"/>
        <v>186.29999999999998</v>
      </c>
      <c r="W77" s="260">
        <f t="shared" ca="1" si="13"/>
        <v>186.29999999999998</v>
      </c>
      <c r="X77" s="260">
        <f t="shared" ca="1" si="14"/>
        <v>186.29999999999998</v>
      </c>
      <c r="Y77" s="260">
        <f t="shared" ca="1" si="15"/>
        <v>0</v>
      </c>
      <c r="Z77" s="260">
        <f t="shared" ca="1" si="16"/>
        <v>0</v>
      </c>
      <c r="AA77" s="260">
        <f t="shared" ca="1" si="17"/>
        <v>0</v>
      </c>
      <c r="AB77" s="260">
        <f t="shared" ca="1" si="18"/>
        <v>0</v>
      </c>
      <c r="AC77" s="575">
        <f t="shared" ca="1" si="19"/>
        <v>372.59999999999997</v>
      </c>
      <c r="AD77" s="262"/>
      <c r="AE77" s="460"/>
      <c r="AF77" s="459"/>
      <c r="AG77" s="459" t="s">
        <v>347</v>
      </c>
      <c r="AH77" s="459"/>
      <c r="AI77" s="459"/>
      <c r="AJ77" s="861"/>
      <c r="AK77" s="861"/>
      <c r="AL77" s="459"/>
      <c r="AM77" s="459"/>
      <c r="AN77" s="459"/>
      <c r="AO77" s="459"/>
      <c r="AP77" s="459"/>
      <c r="AQ77" s="861"/>
      <c r="AR77" s="861"/>
      <c r="AS77" s="459"/>
      <c r="AT77" s="459"/>
      <c r="AU77" s="459"/>
      <c r="AV77" s="459"/>
      <c r="AW77" s="459" t="s">
        <v>347</v>
      </c>
      <c r="AX77" s="861"/>
      <c r="AY77" s="861"/>
      <c r="AZ77" s="459"/>
      <c r="BA77" s="459"/>
      <c r="BB77" s="459"/>
      <c r="BC77" s="459"/>
      <c r="BD77" s="459"/>
      <c r="BE77" s="861"/>
      <c r="BF77" s="861"/>
      <c r="BG77" s="459"/>
      <c r="BH77" s="459"/>
      <c r="BI77" s="459"/>
      <c r="BJ77" s="459"/>
      <c r="BK77" s="459"/>
      <c r="BL77" s="861"/>
      <c r="BM77" s="861"/>
      <c r="BN77" s="459"/>
      <c r="BO77" s="459"/>
      <c r="BP77" s="459"/>
      <c r="BQ77" s="459"/>
      <c r="BR77" s="459"/>
      <c r="BS77" s="861"/>
      <c r="BT77" s="861"/>
      <c r="BU77" s="459"/>
      <c r="BV77" s="459"/>
      <c r="BW77" s="459"/>
      <c r="BX77" s="459"/>
      <c r="BY77" s="459"/>
      <c r="BZ77" s="861"/>
      <c r="CA77" s="861"/>
      <c r="CB77" s="459"/>
      <c r="CC77" s="459"/>
      <c r="CD77" s="459"/>
      <c r="CE77" s="459"/>
      <c r="CF77" s="459"/>
      <c r="CG77" s="861"/>
      <c r="CH77" s="861"/>
      <c r="CI77" s="459"/>
      <c r="CJ77" s="459"/>
      <c r="CK77" s="459"/>
      <c r="CL77" s="459"/>
      <c r="CM77" s="459"/>
      <c r="CN77" s="861"/>
      <c r="CO77" s="861"/>
    </row>
    <row r="78" spans="1:93" s="263" customFormat="1">
      <c r="A78" s="857" t="str">
        <f>'MTG RTG September 2019'!A67</f>
        <v>From 12.03.2020 Hawaii 5-0</v>
      </c>
      <c r="B78" s="289"/>
      <c r="C78" s="506" t="str">
        <f>'MTG RTG September 2019'!C67</f>
        <v>Diema</v>
      </c>
      <c r="D78" s="252" t="str">
        <f>'MTG RTG September 2019'!D67</f>
        <v>Scorpion</v>
      </c>
      <c r="E78" s="253" t="str">
        <f>'MTG RTG September 2019'!E67</f>
        <v>Mo-Fr</v>
      </c>
      <c r="F78" s="254">
        <f>'MTG RTG September 2019'!F67</f>
        <v>0.83333333333333337</v>
      </c>
      <c r="G78" s="904" t="str">
        <f>'MTG RTG September 2019'!G67</f>
        <v>PT</v>
      </c>
      <c r="H78" s="905">
        <f ca="1">SUMIF('MTG RTG September 2019'!$H$3:$M$4,$AC$9,'MTG RTG September 2019'!$H67:$M67)</f>
        <v>1</v>
      </c>
      <c r="I78" s="256">
        <f t="shared" ca="1" si="1"/>
        <v>465.74999999999994</v>
      </c>
      <c r="J78" s="906">
        <f t="shared" ca="1" si="6"/>
        <v>2</v>
      </c>
      <c r="K78" s="912">
        <f t="shared" ca="1" si="7"/>
        <v>2</v>
      </c>
      <c r="L78" s="913">
        <f t="shared" ca="1" si="8"/>
        <v>0</v>
      </c>
      <c r="M78" s="927">
        <f>'MTG RTG September 2019'!J67</f>
        <v>0.9</v>
      </c>
      <c r="N78" s="913">
        <f t="shared" si="9"/>
        <v>1.8</v>
      </c>
      <c r="O78" s="909">
        <f t="shared" si="10"/>
        <v>2</v>
      </c>
      <c r="P78" s="258">
        <f t="shared" si="11"/>
        <v>0</v>
      </c>
      <c r="Q78" s="258">
        <f t="shared" si="2"/>
        <v>0</v>
      </c>
      <c r="R78" s="258">
        <f t="shared" si="3"/>
        <v>0</v>
      </c>
      <c r="S78" s="258"/>
      <c r="T78" s="258">
        <f t="shared" si="4"/>
        <v>0</v>
      </c>
      <c r="U78" s="258">
        <f t="shared" si="12"/>
        <v>2</v>
      </c>
      <c r="V78" s="265">
        <f t="shared" ca="1" si="5"/>
        <v>465.74999999999994</v>
      </c>
      <c r="W78" s="260">
        <f t="shared" ca="1" si="13"/>
        <v>465.74999999999994</v>
      </c>
      <c r="X78" s="260">
        <f t="shared" ca="1" si="14"/>
        <v>465.74999999999994</v>
      </c>
      <c r="Y78" s="260">
        <f t="shared" ca="1" si="15"/>
        <v>0</v>
      </c>
      <c r="Z78" s="260">
        <f t="shared" ca="1" si="16"/>
        <v>0</v>
      </c>
      <c r="AA78" s="260">
        <f t="shared" ca="1" si="17"/>
        <v>0</v>
      </c>
      <c r="AB78" s="260">
        <f t="shared" ca="1" si="18"/>
        <v>0</v>
      </c>
      <c r="AC78" s="575">
        <f t="shared" ca="1" si="19"/>
        <v>931.49999999999989</v>
      </c>
      <c r="AD78" s="262"/>
      <c r="AE78" s="460"/>
      <c r="AF78" s="459"/>
      <c r="AG78" s="459"/>
      <c r="AH78" s="459"/>
      <c r="AI78" s="459"/>
      <c r="AJ78" s="861"/>
      <c r="AK78" s="861"/>
      <c r="AL78" s="459" t="s">
        <v>347</v>
      </c>
      <c r="AM78" s="459"/>
      <c r="AN78" s="459"/>
      <c r="AO78" s="459"/>
      <c r="AP78" s="459"/>
      <c r="AQ78" s="861"/>
      <c r="AR78" s="861"/>
      <c r="AS78" s="459"/>
      <c r="AT78" s="459"/>
      <c r="AU78" s="459"/>
      <c r="AV78" s="459"/>
      <c r="AW78" s="459"/>
      <c r="AX78" s="861"/>
      <c r="AY78" s="861"/>
      <c r="AZ78" s="459"/>
      <c r="BA78" s="459" t="s">
        <v>347</v>
      </c>
      <c r="BB78" s="459"/>
      <c r="BC78" s="459"/>
      <c r="BD78" s="459"/>
      <c r="BE78" s="861"/>
      <c r="BF78" s="861"/>
      <c r="BG78" s="459"/>
      <c r="BH78" s="459"/>
      <c r="BI78" s="459"/>
      <c r="BJ78" s="459"/>
      <c r="BK78" s="459"/>
      <c r="BL78" s="861"/>
      <c r="BM78" s="861"/>
      <c r="BN78" s="459"/>
      <c r="BO78" s="459"/>
      <c r="BP78" s="459"/>
      <c r="BQ78" s="459"/>
      <c r="BR78" s="459"/>
      <c r="BS78" s="861"/>
      <c r="BT78" s="861"/>
      <c r="BU78" s="459"/>
      <c r="BV78" s="459"/>
      <c r="BW78" s="459"/>
      <c r="BX78" s="459"/>
      <c r="BY78" s="459"/>
      <c r="BZ78" s="861"/>
      <c r="CA78" s="861"/>
      <c r="CB78" s="459"/>
      <c r="CC78" s="459"/>
      <c r="CD78" s="459"/>
      <c r="CE78" s="459"/>
      <c r="CF78" s="459"/>
      <c r="CG78" s="861"/>
      <c r="CH78" s="861"/>
      <c r="CI78" s="459"/>
      <c r="CJ78" s="459"/>
      <c r="CK78" s="459"/>
      <c r="CL78" s="459"/>
      <c r="CM78" s="459"/>
      <c r="CN78" s="861"/>
      <c r="CO78" s="861"/>
    </row>
    <row r="79" spans="1:93" s="263" customFormat="1">
      <c r="A79" s="857" t="str">
        <f>'MTG RTG September 2019'!A68</f>
        <v>From 12.03.2020 Hawaii 5-0</v>
      </c>
      <c r="B79" s="289"/>
      <c r="C79" s="506" t="str">
        <f>'MTG RTG September 2019'!C68</f>
        <v>Diema</v>
      </c>
      <c r="D79" s="252" t="str">
        <f>'MTG RTG September 2019'!D68</f>
        <v>Scorpion</v>
      </c>
      <c r="E79" s="253" t="str">
        <f>'MTG RTG September 2019'!E68</f>
        <v>Mo-Fr</v>
      </c>
      <c r="F79" s="254">
        <f>'MTG RTG September 2019'!F68</f>
        <v>0.875</v>
      </c>
      <c r="G79" s="904" t="str">
        <f>'MTG RTG September 2019'!G68</f>
        <v>PT</v>
      </c>
      <c r="H79" s="905">
        <f ca="1">SUMIF('MTG RTG September 2019'!$H$3:$M$4,$AC$9,'MTG RTG September 2019'!$H68:$M68)</f>
        <v>1.3</v>
      </c>
      <c r="I79" s="256">
        <f t="shared" ref="I79:I142" ca="1" si="20">V79/H79</f>
        <v>465.74999999999989</v>
      </c>
      <c r="J79" s="906">
        <f t="shared" ca="1" si="6"/>
        <v>1.3</v>
      </c>
      <c r="K79" s="912">
        <f t="shared" ca="1" si="7"/>
        <v>1.3</v>
      </c>
      <c r="L79" s="913">
        <f t="shared" ca="1" si="8"/>
        <v>0</v>
      </c>
      <c r="M79" s="927">
        <f>'MTG RTG September 2019'!J68</f>
        <v>1.3</v>
      </c>
      <c r="N79" s="913">
        <f t="shared" si="9"/>
        <v>1.3</v>
      </c>
      <c r="O79" s="909">
        <f t="shared" si="10"/>
        <v>1</v>
      </c>
      <c r="P79" s="258">
        <f t="shared" si="11"/>
        <v>0</v>
      </c>
      <c r="Q79" s="258">
        <f t="shared" ref="Q79:Q142" si="21">COUNTIF(AE79:CO79,"C")</f>
        <v>0</v>
      </c>
      <c r="R79" s="258">
        <f t="shared" ref="R79:R142" si="22">COUNTIF(AE79:CO79,"D")</f>
        <v>0</v>
      </c>
      <c r="S79" s="258"/>
      <c r="T79" s="258">
        <f t="shared" ref="T79:T142" si="23">COUNTIF(AE79:CO79,"F")</f>
        <v>0</v>
      </c>
      <c r="U79" s="258">
        <f t="shared" si="12"/>
        <v>1</v>
      </c>
      <c r="V79" s="265">
        <f t="shared" ref="V79:V142" ca="1" si="24">$AC$12*$AC$11*H79</f>
        <v>605.47499999999991</v>
      </c>
      <c r="W79" s="260">
        <f t="shared" ca="1" si="13"/>
        <v>605.47499999999991</v>
      </c>
      <c r="X79" s="260">
        <f t="shared" ca="1" si="14"/>
        <v>605.47499999999991</v>
      </c>
      <c r="Y79" s="260">
        <f t="shared" ca="1" si="15"/>
        <v>0</v>
      </c>
      <c r="Z79" s="260">
        <f t="shared" ca="1" si="16"/>
        <v>0</v>
      </c>
      <c r="AA79" s="260">
        <f t="shared" ca="1" si="17"/>
        <v>0</v>
      </c>
      <c r="AB79" s="260">
        <f t="shared" ca="1" si="18"/>
        <v>0</v>
      </c>
      <c r="AC79" s="575">
        <f t="shared" ca="1" si="19"/>
        <v>605.47499999999991</v>
      </c>
      <c r="AD79" s="262"/>
      <c r="AE79" s="460"/>
      <c r="AF79" s="459" t="s">
        <v>347</v>
      </c>
      <c r="AG79" s="459"/>
      <c r="AH79" s="459"/>
      <c r="AI79" s="459"/>
      <c r="AJ79" s="861"/>
      <c r="AK79" s="861"/>
      <c r="AL79" s="459"/>
      <c r="AM79" s="459"/>
      <c r="AN79" s="459"/>
      <c r="AO79" s="459"/>
      <c r="AP79" s="459"/>
      <c r="AQ79" s="861"/>
      <c r="AR79" s="861"/>
      <c r="AS79" s="459"/>
      <c r="AT79" s="459"/>
      <c r="AU79" s="459"/>
      <c r="AV79" s="459"/>
      <c r="AW79" s="459"/>
      <c r="AX79" s="861"/>
      <c r="AY79" s="861"/>
      <c r="AZ79" s="459"/>
      <c r="BA79" s="459"/>
      <c r="BB79" s="459"/>
      <c r="BC79" s="459"/>
      <c r="BD79" s="459"/>
      <c r="BE79" s="861"/>
      <c r="BF79" s="861"/>
      <c r="BG79" s="459"/>
      <c r="BH79" s="459"/>
      <c r="BI79" s="459"/>
      <c r="BJ79" s="459"/>
      <c r="BK79" s="459"/>
      <c r="BL79" s="861"/>
      <c r="BM79" s="861"/>
      <c r="BN79" s="459"/>
      <c r="BO79" s="459"/>
      <c r="BP79" s="459"/>
      <c r="BQ79" s="459"/>
      <c r="BR79" s="459"/>
      <c r="BS79" s="861"/>
      <c r="BT79" s="861"/>
      <c r="BU79" s="459"/>
      <c r="BV79" s="459"/>
      <c r="BW79" s="459"/>
      <c r="BX79" s="459"/>
      <c r="BY79" s="459"/>
      <c r="BZ79" s="861"/>
      <c r="CA79" s="861"/>
      <c r="CB79" s="459"/>
      <c r="CC79" s="459"/>
      <c r="CD79" s="459"/>
      <c r="CE79" s="459"/>
      <c r="CF79" s="459"/>
      <c r="CG79" s="861"/>
      <c r="CH79" s="861"/>
      <c r="CI79" s="459"/>
      <c r="CJ79" s="459"/>
      <c r="CK79" s="459"/>
      <c r="CL79" s="459"/>
      <c r="CM79" s="459"/>
      <c r="CN79" s="861"/>
      <c r="CO79" s="861"/>
    </row>
    <row r="80" spans="1:93" s="263" customFormat="1" ht="14.25" customHeight="1">
      <c r="A80" s="857">
        <f>'MTG RTG September 2019'!A69</f>
        <v>0</v>
      </c>
      <c r="B80" s="289"/>
      <c r="C80" s="506" t="str">
        <f>'MTG RTG September 2019'!C69</f>
        <v>Diema</v>
      </c>
      <c r="D80" s="252" t="str">
        <f>'MTG RTG September 2019'!D69</f>
        <v>Movie</v>
      </c>
      <c r="E80" s="253" t="str">
        <f>'MTG RTG September 2019'!E69</f>
        <v>Mo-Fr</v>
      </c>
      <c r="F80" s="254">
        <f>'MTG RTG September 2019'!F69</f>
        <v>0.91666666666666663</v>
      </c>
      <c r="G80" s="904" t="str">
        <f>'MTG RTG September 2019'!G69</f>
        <v>PT</v>
      </c>
      <c r="H80" s="905">
        <f ca="1">SUMIF('MTG RTG September 2019'!$H$3:$M$4,$AC$9,'MTG RTG September 2019'!$H69:$M69)</f>
        <v>1.1000000000000001</v>
      </c>
      <c r="I80" s="256">
        <f t="shared" ca="1" si="20"/>
        <v>465.74999999999989</v>
      </c>
      <c r="J80" s="906">
        <f t="shared" ref="J80:J143" ca="1" si="25">U80*H80</f>
        <v>3.3000000000000003</v>
      </c>
      <c r="K80" s="912">
        <f t="shared" ref="K80:K143" ca="1" si="26">H80*O80</f>
        <v>3.3000000000000003</v>
      </c>
      <c r="L80" s="913">
        <f t="shared" ref="L80:L143" ca="1" si="27">H80*P80</f>
        <v>0</v>
      </c>
      <c r="M80" s="927">
        <f>'MTG RTG September 2019'!J69</f>
        <v>1.2</v>
      </c>
      <c r="N80" s="913">
        <f t="shared" ref="N80:N143" si="28">U80*M80</f>
        <v>3.5999999999999996</v>
      </c>
      <c r="O80" s="909">
        <f t="shared" ref="O80:O143" si="29">COUNTIF(AE80:CO80,"A")</f>
        <v>3</v>
      </c>
      <c r="P80" s="258">
        <f t="shared" ref="P80:P143" si="30">COUNTIF(AE80:CO80,"B")</f>
        <v>0</v>
      </c>
      <c r="Q80" s="258">
        <f t="shared" si="21"/>
        <v>0</v>
      </c>
      <c r="R80" s="258">
        <f t="shared" si="22"/>
        <v>0</v>
      </c>
      <c r="S80" s="258"/>
      <c r="T80" s="258">
        <f t="shared" si="23"/>
        <v>0</v>
      </c>
      <c r="U80" s="258">
        <f t="shared" ref="U80:U143" si="31">SUM(O80:T80)</f>
        <v>3</v>
      </c>
      <c r="V80" s="265">
        <f t="shared" ca="1" si="24"/>
        <v>512.32499999999993</v>
      </c>
      <c r="W80" s="260">
        <f t="shared" ref="W80:W143" ca="1" si="32">V80*$H$3</f>
        <v>512.32499999999993</v>
      </c>
      <c r="X80" s="260">
        <f t="shared" ref="X80:X143" ca="1" si="33">V80*$H$4</f>
        <v>512.32499999999993</v>
      </c>
      <c r="Y80" s="260">
        <f t="shared" ref="Y80:Y143" ca="1" si="34">V80*$H$5</f>
        <v>0</v>
      </c>
      <c r="Z80" s="260">
        <f t="shared" ref="Z80:Z143" ca="1" si="35">V80*$H$6</f>
        <v>0</v>
      </c>
      <c r="AA80" s="260">
        <f t="shared" ca="1" si="17"/>
        <v>0</v>
      </c>
      <c r="AB80" s="260">
        <f t="shared" ca="1" si="18"/>
        <v>0</v>
      </c>
      <c r="AC80" s="575">
        <f t="shared" ref="AC80:AC143" ca="1" si="36">SUMPRODUCT(O80:T80,W80:AB80)</f>
        <v>1536.9749999999999</v>
      </c>
      <c r="AD80" s="262"/>
      <c r="AE80" s="460"/>
      <c r="AF80" s="459"/>
      <c r="AG80" s="459"/>
      <c r="AH80" s="459" t="s">
        <v>347</v>
      </c>
      <c r="AI80" s="459"/>
      <c r="AJ80" s="861"/>
      <c r="AK80" s="861"/>
      <c r="AL80" s="459"/>
      <c r="AM80" s="459"/>
      <c r="AN80" s="459"/>
      <c r="AO80" s="459"/>
      <c r="AP80" s="459" t="s">
        <v>347</v>
      </c>
      <c r="AQ80" s="861"/>
      <c r="AR80" s="861"/>
      <c r="AS80" s="459"/>
      <c r="AT80" s="459" t="s">
        <v>347</v>
      </c>
      <c r="AU80" s="459"/>
      <c r="AV80" s="459"/>
      <c r="AW80" s="459"/>
      <c r="AX80" s="861"/>
      <c r="AY80" s="861"/>
      <c r="AZ80" s="459"/>
      <c r="BA80" s="459"/>
      <c r="BB80" s="459"/>
      <c r="BC80" s="459"/>
      <c r="BD80" s="459"/>
      <c r="BE80" s="861"/>
      <c r="BF80" s="861"/>
      <c r="BG80" s="459"/>
      <c r="BH80" s="459"/>
      <c r="BI80" s="459"/>
      <c r="BJ80" s="459"/>
      <c r="BK80" s="459"/>
      <c r="BL80" s="861"/>
      <c r="BM80" s="861"/>
      <c r="BN80" s="459"/>
      <c r="BO80" s="459"/>
      <c r="BP80" s="459"/>
      <c r="BQ80" s="459"/>
      <c r="BR80" s="459"/>
      <c r="BS80" s="861"/>
      <c r="BT80" s="861"/>
      <c r="BU80" s="459"/>
      <c r="BV80" s="459"/>
      <c r="BW80" s="459"/>
      <c r="BX80" s="459"/>
      <c r="BY80" s="459"/>
      <c r="BZ80" s="861"/>
      <c r="CA80" s="861"/>
      <c r="CB80" s="459"/>
      <c r="CC80" s="459"/>
      <c r="CD80" s="459"/>
      <c r="CE80" s="459"/>
      <c r="CF80" s="459"/>
      <c r="CG80" s="861"/>
      <c r="CH80" s="861"/>
      <c r="CI80" s="459"/>
      <c r="CJ80" s="459"/>
      <c r="CK80" s="459"/>
      <c r="CL80" s="459"/>
      <c r="CM80" s="459"/>
      <c r="CN80" s="861"/>
      <c r="CO80" s="861"/>
    </row>
    <row r="81" spans="1:93" s="263" customFormat="1" hidden="1">
      <c r="A81" s="857">
        <f>'MTG RTG September 2019'!A70</f>
        <v>0</v>
      </c>
      <c r="B81" s="289"/>
      <c r="C81" s="506" t="str">
        <f>'MTG RTG September 2019'!C70</f>
        <v>Diema</v>
      </c>
      <c r="D81" s="252" t="str">
        <f>'MTG RTG September 2019'!D70</f>
        <v>Chicago PD (FRR)</v>
      </c>
      <c r="E81" s="253" t="str">
        <f>'MTG RTG September 2019'!E70</f>
        <v>Mo-Fr</v>
      </c>
      <c r="F81" s="254">
        <f>'MTG RTG September 2019'!F70</f>
        <v>0</v>
      </c>
      <c r="G81" s="904" t="str">
        <f>'MTG RTG September 2019'!G70</f>
        <v>NPT</v>
      </c>
      <c r="H81" s="905">
        <f ca="1">SUMIF('MTG RTG September 2019'!$H$3:$M$4,$AC$9,'MTG RTG September 2019'!$H70:$M70)</f>
        <v>0.3</v>
      </c>
      <c r="I81" s="256">
        <f t="shared" ca="1" si="20"/>
        <v>465.74999999999989</v>
      </c>
      <c r="J81" s="906">
        <f t="shared" ca="1" si="25"/>
        <v>0</v>
      </c>
      <c r="K81" s="912">
        <f t="shared" ca="1" si="26"/>
        <v>0</v>
      </c>
      <c r="L81" s="913">
        <f t="shared" ca="1" si="27"/>
        <v>0</v>
      </c>
      <c r="M81" s="927">
        <f>'MTG RTG September 2019'!J70</f>
        <v>0.4</v>
      </c>
      <c r="N81" s="913">
        <f t="shared" si="28"/>
        <v>0</v>
      </c>
      <c r="O81" s="909">
        <f t="shared" si="29"/>
        <v>0</v>
      </c>
      <c r="P81" s="258">
        <f t="shared" si="30"/>
        <v>0</v>
      </c>
      <c r="Q81" s="258">
        <f t="shared" si="21"/>
        <v>0</v>
      </c>
      <c r="R81" s="258">
        <f t="shared" si="22"/>
        <v>0</v>
      </c>
      <c r="S81" s="258"/>
      <c r="T81" s="258">
        <f t="shared" si="23"/>
        <v>0</v>
      </c>
      <c r="U81" s="258">
        <f t="shared" si="31"/>
        <v>0</v>
      </c>
      <c r="V81" s="265">
        <f t="shared" ca="1" si="24"/>
        <v>139.72499999999997</v>
      </c>
      <c r="W81" s="260">
        <f t="shared" ca="1" si="32"/>
        <v>139.72499999999997</v>
      </c>
      <c r="X81" s="260">
        <f t="shared" ca="1" si="33"/>
        <v>139.72499999999997</v>
      </c>
      <c r="Y81" s="260">
        <f t="shared" ca="1" si="34"/>
        <v>0</v>
      </c>
      <c r="Z81" s="260">
        <f t="shared" ca="1" si="35"/>
        <v>0</v>
      </c>
      <c r="AA81" s="260">
        <f t="shared" ca="1" si="17"/>
        <v>0</v>
      </c>
      <c r="AB81" s="260">
        <f t="shared" ca="1" si="18"/>
        <v>0</v>
      </c>
      <c r="AC81" s="575">
        <f t="shared" ca="1" si="36"/>
        <v>0</v>
      </c>
      <c r="AD81" s="262"/>
      <c r="AE81" s="460"/>
      <c r="AF81" s="459"/>
      <c r="AG81" s="459"/>
      <c r="AH81" s="459"/>
      <c r="AI81" s="459"/>
      <c r="AJ81" s="861"/>
      <c r="AK81" s="861"/>
      <c r="AL81" s="459"/>
      <c r="AM81" s="459"/>
      <c r="AN81" s="459"/>
      <c r="AO81" s="459"/>
      <c r="AP81" s="459"/>
      <c r="AQ81" s="861"/>
      <c r="AR81" s="861"/>
      <c r="AS81" s="459"/>
      <c r="AT81" s="459"/>
      <c r="AU81" s="459"/>
      <c r="AV81" s="459"/>
      <c r="AW81" s="459"/>
      <c r="AX81" s="861"/>
      <c r="AY81" s="861"/>
      <c r="AZ81" s="459"/>
      <c r="BA81" s="459"/>
      <c r="BB81" s="459"/>
      <c r="BC81" s="459"/>
      <c r="BD81" s="459"/>
      <c r="BE81" s="861"/>
      <c r="BF81" s="861"/>
      <c r="BG81" s="459"/>
      <c r="BH81" s="459"/>
      <c r="BI81" s="459"/>
      <c r="BJ81" s="459"/>
      <c r="BK81" s="459"/>
      <c r="BL81" s="861"/>
      <c r="BM81" s="861"/>
      <c r="BN81" s="459"/>
      <c r="BO81" s="459"/>
      <c r="BP81" s="459"/>
      <c r="BQ81" s="459"/>
      <c r="BR81" s="459"/>
      <c r="BS81" s="861"/>
      <c r="BT81" s="861"/>
      <c r="BU81" s="459"/>
      <c r="BV81" s="459"/>
      <c r="BW81" s="459"/>
      <c r="BX81" s="459"/>
      <c r="BY81" s="459"/>
      <c r="BZ81" s="861"/>
      <c r="CA81" s="861"/>
      <c r="CB81" s="459"/>
      <c r="CC81" s="459"/>
      <c r="CD81" s="459"/>
      <c r="CE81" s="459"/>
      <c r="CF81" s="459"/>
      <c r="CG81" s="861"/>
      <c r="CH81" s="861"/>
      <c r="CI81" s="459"/>
      <c r="CJ81" s="459"/>
      <c r="CK81" s="459"/>
      <c r="CL81" s="459"/>
      <c r="CM81" s="459"/>
      <c r="CN81" s="861"/>
      <c r="CO81" s="861"/>
    </row>
    <row r="82" spans="1:93" s="263" customFormat="1" hidden="1">
      <c r="A82" s="857">
        <f>'MTG RTG September 2019'!A71</f>
        <v>0</v>
      </c>
      <c r="B82" s="289" t="s">
        <v>110</v>
      </c>
      <c r="C82" s="506" t="str">
        <f>'MTG RTG September 2019'!C71</f>
        <v>Diema</v>
      </c>
      <c r="D82" s="252" t="str">
        <f>'MTG RTG September 2019'!D71</f>
        <v>Erotic Call</v>
      </c>
      <c r="E82" s="253" t="str">
        <f>'MTG RTG September 2019'!E71</f>
        <v>Mo-Th</v>
      </c>
      <c r="F82" s="254">
        <f>'MTG RTG September 2019'!F71</f>
        <v>4.1666666666666664E-2</v>
      </c>
      <c r="G82" s="904" t="str">
        <f>'MTG RTG September 2019'!G71</f>
        <v>NPT</v>
      </c>
      <c r="H82" s="905">
        <f ca="1">SUMIF('MTG RTG September 2019'!$H$3:$M$4,$AC$9,'MTG RTG September 2019'!$H71:$M71)</f>
        <v>0.1</v>
      </c>
      <c r="I82" s="256">
        <f t="shared" ca="1" si="20"/>
        <v>465.74999999999994</v>
      </c>
      <c r="J82" s="906">
        <f t="shared" ca="1" si="25"/>
        <v>0</v>
      </c>
      <c r="K82" s="912">
        <f t="shared" ca="1" si="26"/>
        <v>0</v>
      </c>
      <c r="L82" s="913">
        <f t="shared" ca="1" si="27"/>
        <v>0</v>
      </c>
      <c r="M82" s="927">
        <f>'MTG RTG September 2019'!J71</f>
        <v>0.1</v>
      </c>
      <c r="N82" s="913">
        <f t="shared" si="28"/>
        <v>0</v>
      </c>
      <c r="O82" s="909">
        <f t="shared" si="29"/>
        <v>0</v>
      </c>
      <c r="P82" s="258">
        <f t="shared" si="30"/>
        <v>0</v>
      </c>
      <c r="Q82" s="258">
        <f t="shared" si="21"/>
        <v>0</v>
      </c>
      <c r="R82" s="258">
        <f t="shared" si="22"/>
        <v>0</v>
      </c>
      <c r="S82" s="258"/>
      <c r="T82" s="258">
        <f t="shared" si="23"/>
        <v>0</v>
      </c>
      <c r="U82" s="258">
        <f t="shared" si="31"/>
        <v>0</v>
      </c>
      <c r="V82" s="265">
        <f t="shared" ca="1" si="24"/>
        <v>46.574999999999996</v>
      </c>
      <c r="W82" s="260">
        <f t="shared" ca="1" si="32"/>
        <v>46.574999999999996</v>
      </c>
      <c r="X82" s="260">
        <f t="shared" ca="1" si="33"/>
        <v>46.574999999999996</v>
      </c>
      <c r="Y82" s="260">
        <f t="shared" ca="1" si="34"/>
        <v>0</v>
      </c>
      <c r="Z82" s="260">
        <f t="shared" ca="1" si="35"/>
        <v>0</v>
      </c>
      <c r="AA82" s="260">
        <f t="shared" ref="AA82:AA145" ca="1" si="37">V82*$H$7</f>
        <v>0</v>
      </c>
      <c r="AB82" s="260">
        <f t="shared" ref="AB82:AB145" ca="1" si="38">V82*$H$8</f>
        <v>0</v>
      </c>
      <c r="AC82" s="575">
        <f t="shared" ca="1" si="36"/>
        <v>0</v>
      </c>
      <c r="AD82" s="262"/>
      <c r="AE82" s="460"/>
      <c r="AF82" s="459"/>
      <c r="AG82" s="459"/>
      <c r="AH82" s="459"/>
      <c r="AI82" s="459"/>
      <c r="AJ82" s="861"/>
      <c r="AK82" s="861"/>
      <c r="AL82" s="459"/>
      <c r="AM82" s="459"/>
      <c r="AN82" s="459"/>
      <c r="AO82" s="459"/>
      <c r="AP82" s="459"/>
      <c r="AQ82" s="861"/>
      <c r="AR82" s="861"/>
      <c r="AS82" s="459"/>
      <c r="AT82" s="459"/>
      <c r="AU82" s="459"/>
      <c r="AV82" s="459"/>
      <c r="AW82" s="459"/>
      <c r="AX82" s="861"/>
      <c r="AY82" s="861"/>
      <c r="AZ82" s="459"/>
      <c r="BA82" s="459"/>
      <c r="BB82" s="459"/>
      <c r="BC82" s="459"/>
      <c r="BD82" s="459"/>
      <c r="BE82" s="861"/>
      <c r="BF82" s="861"/>
      <c r="BG82" s="459"/>
      <c r="BH82" s="459"/>
      <c r="BI82" s="459"/>
      <c r="BJ82" s="459"/>
      <c r="BK82" s="459"/>
      <c r="BL82" s="861"/>
      <c r="BM82" s="861"/>
      <c r="BN82" s="459"/>
      <c r="BO82" s="459"/>
      <c r="BP82" s="459"/>
      <c r="BQ82" s="459"/>
      <c r="BR82" s="459"/>
      <c r="BS82" s="861"/>
      <c r="BT82" s="861"/>
      <c r="BU82" s="459"/>
      <c r="BV82" s="459"/>
      <c r="BW82" s="459"/>
      <c r="BX82" s="459"/>
      <c r="BY82" s="459"/>
      <c r="BZ82" s="861"/>
      <c r="CA82" s="861"/>
      <c r="CB82" s="459"/>
      <c r="CC82" s="459"/>
      <c r="CD82" s="459"/>
      <c r="CE82" s="459"/>
      <c r="CF82" s="459"/>
      <c r="CG82" s="861"/>
      <c r="CH82" s="861"/>
      <c r="CI82" s="459"/>
      <c r="CJ82" s="459"/>
      <c r="CK82" s="459"/>
      <c r="CL82" s="459"/>
      <c r="CM82" s="459"/>
      <c r="CN82" s="861"/>
      <c r="CO82" s="861"/>
    </row>
    <row r="83" spans="1:93" s="263" customFormat="1" hidden="1">
      <c r="A83" s="857">
        <f>'MTG RTG September 2019'!A72</f>
        <v>0</v>
      </c>
      <c r="B83" s="289" t="s">
        <v>110</v>
      </c>
      <c r="C83" s="506" t="str">
        <f>'MTG RTG September 2019'!C72</f>
        <v>Diema</v>
      </c>
      <c r="D83" s="252" t="str">
        <f>'MTG RTG September 2019'!D72</f>
        <v>Fraktura</v>
      </c>
      <c r="E83" s="253" t="str">
        <f>'MTG RTG September 2019'!E72</f>
        <v>Fr</v>
      </c>
      <c r="F83" s="254">
        <f>'MTG RTG September 2019'!F72</f>
        <v>4.1666666666666664E-2</v>
      </c>
      <c r="G83" s="904" t="str">
        <f>'MTG RTG September 2019'!G72</f>
        <v>NPT</v>
      </c>
      <c r="H83" s="905">
        <f ca="1">SUMIF('MTG RTG September 2019'!$H$3:$M$4,$AC$9,'MTG RTG September 2019'!$H72:$M72)</f>
        <v>0.1</v>
      </c>
      <c r="I83" s="256">
        <f t="shared" ca="1" si="20"/>
        <v>465.74999999999994</v>
      </c>
      <c r="J83" s="906">
        <f t="shared" ca="1" si="25"/>
        <v>0</v>
      </c>
      <c r="K83" s="912">
        <f t="shared" ca="1" si="26"/>
        <v>0</v>
      </c>
      <c r="L83" s="913">
        <f t="shared" ca="1" si="27"/>
        <v>0</v>
      </c>
      <c r="M83" s="927">
        <f>'MTG RTG September 2019'!J72</f>
        <v>0.1</v>
      </c>
      <c r="N83" s="913">
        <f t="shared" si="28"/>
        <v>0</v>
      </c>
      <c r="O83" s="909">
        <f t="shared" si="29"/>
        <v>0</v>
      </c>
      <c r="P83" s="258">
        <f t="shared" si="30"/>
        <v>0</v>
      </c>
      <c r="Q83" s="258">
        <f t="shared" si="21"/>
        <v>0</v>
      </c>
      <c r="R83" s="258">
        <f t="shared" si="22"/>
        <v>0</v>
      </c>
      <c r="S83" s="258"/>
      <c r="T83" s="258">
        <f t="shared" si="23"/>
        <v>0</v>
      </c>
      <c r="U83" s="258">
        <f t="shared" si="31"/>
        <v>0</v>
      </c>
      <c r="V83" s="265">
        <f t="shared" ca="1" si="24"/>
        <v>46.574999999999996</v>
      </c>
      <c r="W83" s="260">
        <f t="shared" ca="1" si="32"/>
        <v>46.574999999999996</v>
      </c>
      <c r="X83" s="260">
        <f t="shared" ca="1" si="33"/>
        <v>46.574999999999996</v>
      </c>
      <c r="Y83" s="260">
        <f t="shared" ca="1" si="34"/>
        <v>0</v>
      </c>
      <c r="Z83" s="260">
        <f t="shared" ca="1" si="35"/>
        <v>0</v>
      </c>
      <c r="AA83" s="260">
        <f t="shared" ca="1" si="37"/>
        <v>0</v>
      </c>
      <c r="AB83" s="260">
        <f t="shared" ca="1" si="38"/>
        <v>0</v>
      </c>
      <c r="AC83" s="575">
        <f t="shared" ca="1" si="36"/>
        <v>0</v>
      </c>
      <c r="AD83" s="262"/>
      <c r="AE83" s="460"/>
      <c r="AF83" s="459"/>
      <c r="AG83" s="459"/>
      <c r="AH83" s="459"/>
      <c r="AI83" s="459"/>
      <c r="AJ83" s="861"/>
      <c r="AK83" s="861"/>
      <c r="AL83" s="459"/>
      <c r="AM83" s="459"/>
      <c r="AN83" s="459"/>
      <c r="AO83" s="459"/>
      <c r="AP83" s="459"/>
      <c r="AQ83" s="861"/>
      <c r="AR83" s="861"/>
      <c r="AS83" s="459"/>
      <c r="AT83" s="459"/>
      <c r="AU83" s="459"/>
      <c r="AV83" s="459"/>
      <c r="AW83" s="459"/>
      <c r="AX83" s="861"/>
      <c r="AY83" s="861"/>
      <c r="AZ83" s="459"/>
      <c r="BA83" s="459"/>
      <c r="BB83" s="459"/>
      <c r="BC83" s="459"/>
      <c r="BD83" s="459"/>
      <c r="BE83" s="861"/>
      <c r="BF83" s="861"/>
      <c r="BG83" s="459"/>
      <c r="BH83" s="459"/>
      <c r="BI83" s="459"/>
      <c r="BJ83" s="459"/>
      <c r="BK83" s="459"/>
      <c r="BL83" s="861"/>
      <c r="BM83" s="861"/>
      <c r="BN83" s="459"/>
      <c r="BO83" s="459"/>
      <c r="BP83" s="459"/>
      <c r="BQ83" s="459"/>
      <c r="BR83" s="459"/>
      <c r="BS83" s="861"/>
      <c r="BT83" s="861"/>
      <c r="BU83" s="459"/>
      <c r="BV83" s="459"/>
      <c r="BW83" s="459"/>
      <c r="BX83" s="459"/>
      <c r="BY83" s="459"/>
      <c r="BZ83" s="861"/>
      <c r="CA83" s="861"/>
      <c r="CB83" s="459"/>
      <c r="CC83" s="459"/>
      <c r="CD83" s="459"/>
      <c r="CE83" s="459"/>
      <c r="CF83" s="459"/>
      <c r="CG83" s="861"/>
      <c r="CH83" s="861"/>
      <c r="CI83" s="459"/>
      <c r="CJ83" s="459"/>
      <c r="CK83" s="459"/>
      <c r="CL83" s="459"/>
      <c r="CM83" s="459"/>
      <c r="CN83" s="861"/>
      <c r="CO83" s="861"/>
    </row>
    <row r="84" spans="1:93" s="263" customFormat="1" hidden="1">
      <c r="A84" s="857">
        <f>'MTG RTG September 2019'!A73</f>
        <v>0</v>
      </c>
      <c r="B84" s="289" t="s">
        <v>110</v>
      </c>
      <c r="C84" s="506" t="str">
        <f>'MTG RTG September 2019'!C73</f>
        <v>Diema</v>
      </c>
      <c r="D84" s="252" t="str">
        <f>'MTG RTG September 2019'!D73</f>
        <v>Series</v>
      </c>
      <c r="E84" s="253" t="str">
        <f>'MTG RTG September 2019'!E73</f>
        <v>Sa-Su</v>
      </c>
      <c r="F84" s="254">
        <f>'MTG RTG September 2019'!F73</f>
        <v>0.26041666666666669</v>
      </c>
      <c r="G84" s="904" t="str">
        <f>'MTG RTG September 2019'!G73</f>
        <v>NPT</v>
      </c>
      <c r="H84" s="905">
        <f ca="1">SUMIF('MTG RTG September 2019'!$H$3:$M$4,$AC$9,'MTG RTG September 2019'!$H73:$M73)</f>
        <v>0.1</v>
      </c>
      <c r="I84" s="256">
        <f t="shared" ca="1" si="20"/>
        <v>465.74999999999994</v>
      </c>
      <c r="J84" s="906">
        <f t="shared" ca="1" si="25"/>
        <v>0</v>
      </c>
      <c r="K84" s="912">
        <f t="shared" ca="1" si="26"/>
        <v>0</v>
      </c>
      <c r="L84" s="913">
        <f t="shared" ca="1" si="27"/>
        <v>0</v>
      </c>
      <c r="M84" s="927">
        <f>'MTG RTG September 2019'!J73</f>
        <v>0.1</v>
      </c>
      <c r="N84" s="913">
        <f t="shared" si="28"/>
        <v>0</v>
      </c>
      <c r="O84" s="909">
        <f t="shared" si="29"/>
        <v>0</v>
      </c>
      <c r="P84" s="258">
        <f t="shared" si="30"/>
        <v>0</v>
      </c>
      <c r="Q84" s="258">
        <f t="shared" si="21"/>
        <v>0</v>
      </c>
      <c r="R84" s="258">
        <f t="shared" si="22"/>
        <v>0</v>
      </c>
      <c r="S84" s="258"/>
      <c r="T84" s="258">
        <f t="shared" si="23"/>
        <v>0</v>
      </c>
      <c r="U84" s="258">
        <f t="shared" si="31"/>
        <v>0</v>
      </c>
      <c r="V84" s="265">
        <f t="shared" ca="1" si="24"/>
        <v>46.574999999999996</v>
      </c>
      <c r="W84" s="260">
        <f t="shared" ca="1" si="32"/>
        <v>46.574999999999996</v>
      </c>
      <c r="X84" s="260">
        <f t="shared" ca="1" si="33"/>
        <v>46.574999999999996</v>
      </c>
      <c r="Y84" s="260">
        <f t="shared" ca="1" si="34"/>
        <v>0</v>
      </c>
      <c r="Z84" s="260">
        <f t="shared" ca="1" si="35"/>
        <v>0</v>
      </c>
      <c r="AA84" s="260">
        <f t="shared" ca="1" si="37"/>
        <v>0</v>
      </c>
      <c r="AB84" s="260">
        <f t="shared" ca="1" si="38"/>
        <v>0</v>
      </c>
      <c r="AC84" s="575">
        <f t="shared" ca="1" si="36"/>
        <v>0</v>
      </c>
      <c r="AD84" s="262"/>
      <c r="AE84" s="460"/>
      <c r="AF84" s="459"/>
      <c r="AG84" s="459"/>
      <c r="AH84" s="459"/>
      <c r="AI84" s="459"/>
      <c r="AJ84" s="861"/>
      <c r="AK84" s="861"/>
      <c r="AL84" s="459"/>
      <c r="AM84" s="459"/>
      <c r="AN84" s="459"/>
      <c r="AO84" s="459"/>
      <c r="AP84" s="459"/>
      <c r="AQ84" s="861"/>
      <c r="AR84" s="861"/>
      <c r="AS84" s="459"/>
      <c r="AT84" s="459"/>
      <c r="AU84" s="459"/>
      <c r="AV84" s="459"/>
      <c r="AW84" s="459"/>
      <c r="AX84" s="861"/>
      <c r="AY84" s="861"/>
      <c r="AZ84" s="459"/>
      <c r="BA84" s="459"/>
      <c r="BB84" s="459"/>
      <c r="BC84" s="459"/>
      <c r="BD84" s="459"/>
      <c r="BE84" s="861"/>
      <c r="BF84" s="861"/>
      <c r="BG84" s="459"/>
      <c r="BH84" s="459"/>
      <c r="BI84" s="459"/>
      <c r="BJ84" s="459"/>
      <c r="BK84" s="459"/>
      <c r="BL84" s="861"/>
      <c r="BM84" s="861"/>
      <c r="BN84" s="459"/>
      <c r="BO84" s="459"/>
      <c r="BP84" s="459"/>
      <c r="BQ84" s="459"/>
      <c r="BR84" s="459"/>
      <c r="BS84" s="861"/>
      <c r="BT84" s="861"/>
      <c r="BU84" s="459"/>
      <c r="BV84" s="459"/>
      <c r="BW84" s="459"/>
      <c r="BX84" s="459"/>
      <c r="BY84" s="459"/>
      <c r="BZ84" s="861"/>
      <c r="CA84" s="861"/>
      <c r="CB84" s="459"/>
      <c r="CC84" s="459"/>
      <c r="CD84" s="459"/>
      <c r="CE84" s="459"/>
      <c r="CF84" s="459"/>
      <c r="CG84" s="861"/>
      <c r="CH84" s="861"/>
      <c r="CI84" s="459"/>
      <c r="CJ84" s="459"/>
      <c r="CK84" s="459"/>
      <c r="CL84" s="459"/>
      <c r="CM84" s="459"/>
      <c r="CN84" s="861"/>
      <c r="CO84" s="861"/>
    </row>
    <row r="85" spans="1:93" s="263" customFormat="1" hidden="1">
      <c r="A85" s="857">
        <f>'MTG RTG September 2019'!A74</f>
        <v>0</v>
      </c>
      <c r="B85" s="289" t="s">
        <v>110</v>
      </c>
      <c r="C85" s="506" t="str">
        <f>'MTG RTG September 2019'!C74</f>
        <v>Diema</v>
      </c>
      <c r="D85" s="252" t="str">
        <f>'MTG RTG September 2019'!D74</f>
        <v>Series</v>
      </c>
      <c r="E85" s="253" t="str">
        <f>'MTG RTG September 2019'!E74</f>
        <v>Sa-Su</v>
      </c>
      <c r="F85" s="254">
        <f>'MTG RTG September 2019'!F74</f>
        <v>0.28125</v>
      </c>
      <c r="G85" s="904" t="str">
        <f>'MTG RTG September 2019'!G74</f>
        <v>NPT</v>
      </c>
      <c r="H85" s="905">
        <f ca="1">SUMIF('MTG RTG September 2019'!$H$3:$M$4,$AC$9,'MTG RTG September 2019'!$H74:$M74)</f>
        <v>0.1</v>
      </c>
      <c r="I85" s="256">
        <f t="shared" ca="1" si="20"/>
        <v>465.74999999999994</v>
      </c>
      <c r="J85" s="906">
        <f t="shared" ca="1" si="25"/>
        <v>0</v>
      </c>
      <c r="K85" s="912">
        <f t="shared" ca="1" si="26"/>
        <v>0</v>
      </c>
      <c r="L85" s="913">
        <f t="shared" ca="1" si="27"/>
        <v>0</v>
      </c>
      <c r="M85" s="927">
        <f>'MTG RTG September 2019'!J74</f>
        <v>0.2</v>
      </c>
      <c r="N85" s="913">
        <f t="shared" si="28"/>
        <v>0</v>
      </c>
      <c r="O85" s="909">
        <f t="shared" si="29"/>
        <v>0</v>
      </c>
      <c r="P85" s="258">
        <f t="shared" si="30"/>
        <v>0</v>
      </c>
      <c r="Q85" s="258">
        <f t="shared" si="21"/>
        <v>0</v>
      </c>
      <c r="R85" s="258">
        <f t="shared" si="22"/>
        <v>0</v>
      </c>
      <c r="S85" s="258"/>
      <c r="T85" s="258">
        <f t="shared" si="23"/>
        <v>0</v>
      </c>
      <c r="U85" s="258">
        <f t="shared" si="31"/>
        <v>0</v>
      </c>
      <c r="V85" s="265">
        <f t="shared" ca="1" si="24"/>
        <v>46.574999999999996</v>
      </c>
      <c r="W85" s="260">
        <f t="shared" ca="1" si="32"/>
        <v>46.574999999999996</v>
      </c>
      <c r="X85" s="260">
        <f t="shared" ca="1" si="33"/>
        <v>46.574999999999996</v>
      </c>
      <c r="Y85" s="260">
        <f t="shared" ca="1" si="34"/>
        <v>0</v>
      </c>
      <c r="Z85" s="260">
        <f t="shared" ca="1" si="35"/>
        <v>0</v>
      </c>
      <c r="AA85" s="260">
        <f t="shared" ca="1" si="37"/>
        <v>0</v>
      </c>
      <c r="AB85" s="260">
        <f t="shared" ca="1" si="38"/>
        <v>0</v>
      </c>
      <c r="AC85" s="575">
        <f t="shared" ca="1" si="36"/>
        <v>0</v>
      </c>
      <c r="AD85" s="262"/>
      <c r="AE85" s="460"/>
      <c r="AF85" s="459"/>
      <c r="AG85" s="459"/>
      <c r="AH85" s="459"/>
      <c r="AI85" s="459"/>
      <c r="AJ85" s="861"/>
      <c r="AK85" s="861"/>
      <c r="AL85" s="459"/>
      <c r="AM85" s="459"/>
      <c r="AN85" s="459"/>
      <c r="AO85" s="459"/>
      <c r="AP85" s="459"/>
      <c r="AQ85" s="861"/>
      <c r="AR85" s="861"/>
      <c r="AS85" s="459"/>
      <c r="AT85" s="459"/>
      <c r="AU85" s="459"/>
      <c r="AV85" s="459"/>
      <c r="AW85" s="459"/>
      <c r="AX85" s="861"/>
      <c r="AY85" s="861"/>
      <c r="AZ85" s="459"/>
      <c r="BA85" s="459"/>
      <c r="BB85" s="459"/>
      <c r="BC85" s="459"/>
      <c r="BD85" s="459"/>
      <c r="BE85" s="861"/>
      <c r="BF85" s="861"/>
      <c r="BG85" s="459"/>
      <c r="BH85" s="459"/>
      <c r="BI85" s="459"/>
      <c r="BJ85" s="459"/>
      <c r="BK85" s="459"/>
      <c r="BL85" s="861"/>
      <c r="BM85" s="861"/>
      <c r="BN85" s="459"/>
      <c r="BO85" s="459"/>
      <c r="BP85" s="459"/>
      <c r="BQ85" s="459"/>
      <c r="BR85" s="459"/>
      <c r="BS85" s="861"/>
      <c r="BT85" s="861"/>
      <c r="BU85" s="459"/>
      <c r="BV85" s="459"/>
      <c r="BW85" s="459"/>
      <c r="BX85" s="459"/>
      <c r="BY85" s="459"/>
      <c r="BZ85" s="861"/>
      <c r="CA85" s="861"/>
      <c r="CB85" s="459"/>
      <c r="CC85" s="459"/>
      <c r="CD85" s="459"/>
      <c r="CE85" s="459"/>
      <c r="CF85" s="459"/>
      <c r="CG85" s="861"/>
      <c r="CH85" s="861"/>
      <c r="CI85" s="459"/>
      <c r="CJ85" s="459"/>
      <c r="CK85" s="459"/>
      <c r="CL85" s="459"/>
      <c r="CM85" s="459"/>
      <c r="CN85" s="861"/>
      <c r="CO85" s="861"/>
    </row>
    <row r="86" spans="1:93" s="263" customFormat="1" hidden="1">
      <c r="A86" s="857">
        <f>'MTG RTG September 2019'!A75</f>
        <v>0</v>
      </c>
      <c r="B86" s="289" t="s">
        <v>110</v>
      </c>
      <c r="C86" s="506" t="str">
        <f>'MTG RTG September 2019'!C75</f>
        <v>Diema</v>
      </c>
      <c r="D86" s="252" t="str">
        <f>'MTG RTG September 2019'!D75</f>
        <v>V.I.P.</v>
      </c>
      <c r="E86" s="253" t="str">
        <f>'MTG RTG September 2019'!E75</f>
        <v>Sa-Su</v>
      </c>
      <c r="F86" s="254">
        <f>'MTG RTG September 2019'!F75</f>
        <v>0.36458333333333331</v>
      </c>
      <c r="G86" s="904" t="str">
        <f>'MTG RTG September 2019'!G75</f>
        <v>NPT</v>
      </c>
      <c r="H86" s="905">
        <f ca="1">SUMIF('MTG RTG September 2019'!$H$3:$M$4,$AC$9,'MTG RTG September 2019'!$H75:$M75)</f>
        <v>0.2</v>
      </c>
      <c r="I86" s="256">
        <f t="shared" ca="1" si="20"/>
        <v>465.74999999999994</v>
      </c>
      <c r="J86" s="906">
        <f t="shared" ca="1" si="25"/>
        <v>0</v>
      </c>
      <c r="K86" s="912">
        <f t="shared" ca="1" si="26"/>
        <v>0</v>
      </c>
      <c r="L86" s="913">
        <f t="shared" ca="1" si="27"/>
        <v>0</v>
      </c>
      <c r="M86" s="927">
        <f>'MTG RTG September 2019'!J75</f>
        <v>0.3</v>
      </c>
      <c r="N86" s="913">
        <f t="shared" si="28"/>
        <v>0</v>
      </c>
      <c r="O86" s="909">
        <f t="shared" si="29"/>
        <v>0</v>
      </c>
      <c r="P86" s="258">
        <f t="shared" si="30"/>
        <v>0</v>
      </c>
      <c r="Q86" s="258">
        <f t="shared" si="21"/>
        <v>0</v>
      </c>
      <c r="R86" s="258">
        <f t="shared" si="22"/>
        <v>0</v>
      </c>
      <c r="S86" s="258"/>
      <c r="T86" s="258">
        <f t="shared" si="23"/>
        <v>0</v>
      </c>
      <c r="U86" s="258">
        <f t="shared" si="31"/>
        <v>0</v>
      </c>
      <c r="V86" s="265">
        <f t="shared" ca="1" si="24"/>
        <v>93.149999999999991</v>
      </c>
      <c r="W86" s="260">
        <f t="shared" ca="1" si="32"/>
        <v>93.149999999999991</v>
      </c>
      <c r="X86" s="260">
        <f t="shared" ca="1" si="33"/>
        <v>93.149999999999991</v>
      </c>
      <c r="Y86" s="260">
        <f t="shared" ca="1" si="34"/>
        <v>0</v>
      </c>
      <c r="Z86" s="260">
        <f t="shared" ca="1" si="35"/>
        <v>0</v>
      </c>
      <c r="AA86" s="260">
        <f t="shared" ca="1" si="37"/>
        <v>0</v>
      </c>
      <c r="AB86" s="260">
        <f t="shared" ca="1" si="38"/>
        <v>0</v>
      </c>
      <c r="AC86" s="575">
        <f t="shared" ca="1" si="36"/>
        <v>0</v>
      </c>
      <c r="AD86" s="262"/>
      <c r="AE86" s="460"/>
      <c r="AF86" s="459"/>
      <c r="AG86" s="459"/>
      <c r="AH86" s="459"/>
      <c r="AI86" s="459"/>
      <c r="AJ86" s="861"/>
      <c r="AK86" s="861"/>
      <c r="AL86" s="459"/>
      <c r="AM86" s="459"/>
      <c r="AN86" s="459"/>
      <c r="AO86" s="459"/>
      <c r="AP86" s="459"/>
      <c r="AQ86" s="861"/>
      <c r="AR86" s="861"/>
      <c r="AS86" s="459"/>
      <c r="AT86" s="459"/>
      <c r="AU86" s="459"/>
      <c r="AV86" s="459"/>
      <c r="AW86" s="459"/>
      <c r="AX86" s="861"/>
      <c r="AY86" s="861"/>
      <c r="AZ86" s="459"/>
      <c r="BA86" s="459"/>
      <c r="BB86" s="459"/>
      <c r="BC86" s="459"/>
      <c r="BD86" s="459"/>
      <c r="BE86" s="861"/>
      <c r="BF86" s="861"/>
      <c r="BG86" s="459"/>
      <c r="BH86" s="459"/>
      <c r="BI86" s="459"/>
      <c r="BJ86" s="459"/>
      <c r="BK86" s="459"/>
      <c r="BL86" s="861"/>
      <c r="BM86" s="861"/>
      <c r="BN86" s="459"/>
      <c r="BO86" s="459"/>
      <c r="BP86" s="459"/>
      <c r="BQ86" s="459"/>
      <c r="BR86" s="459"/>
      <c r="BS86" s="861"/>
      <c r="BT86" s="861"/>
      <c r="BU86" s="459"/>
      <c r="BV86" s="459"/>
      <c r="BW86" s="459"/>
      <c r="BX86" s="459"/>
      <c r="BY86" s="459"/>
      <c r="BZ86" s="861"/>
      <c r="CA86" s="861"/>
      <c r="CB86" s="459"/>
      <c r="CC86" s="459"/>
      <c r="CD86" s="459"/>
      <c r="CE86" s="459"/>
      <c r="CF86" s="459"/>
      <c r="CG86" s="861"/>
      <c r="CH86" s="861"/>
      <c r="CI86" s="459"/>
      <c r="CJ86" s="459"/>
      <c r="CK86" s="459"/>
      <c r="CL86" s="459"/>
      <c r="CM86" s="459"/>
      <c r="CN86" s="861"/>
      <c r="CO86" s="861"/>
    </row>
    <row r="87" spans="1:93" s="263" customFormat="1" hidden="1">
      <c r="A87" s="857">
        <f>'MTG RTG September 2019'!A76</f>
        <v>0</v>
      </c>
      <c r="B87" s="289"/>
      <c r="C87" s="506" t="str">
        <f>'MTG RTG September 2019'!C76</f>
        <v>Diema</v>
      </c>
      <c r="D87" s="252" t="str">
        <f>'MTG RTG September 2019'!D76</f>
        <v>V.I.P.</v>
      </c>
      <c r="E87" s="253" t="str">
        <f>'MTG RTG September 2019'!E76</f>
        <v>Sa-Su</v>
      </c>
      <c r="F87" s="254">
        <f>'MTG RTG September 2019'!F76</f>
        <v>0.41666666666666669</v>
      </c>
      <c r="G87" s="904" t="str">
        <f>'MTG RTG September 2019'!G76</f>
        <v>NPT</v>
      </c>
      <c r="H87" s="905">
        <f ca="1">SUMIF('MTG RTG September 2019'!$H$3:$M$4,$AC$9,'MTG RTG September 2019'!$H76:$M76)</f>
        <v>0.2</v>
      </c>
      <c r="I87" s="256">
        <f t="shared" ca="1" si="20"/>
        <v>465.74999999999994</v>
      </c>
      <c r="J87" s="906">
        <f t="shared" ca="1" si="25"/>
        <v>0</v>
      </c>
      <c r="K87" s="912">
        <f t="shared" ca="1" si="26"/>
        <v>0</v>
      </c>
      <c r="L87" s="913">
        <f t="shared" ca="1" si="27"/>
        <v>0</v>
      </c>
      <c r="M87" s="927">
        <f>'MTG RTG September 2019'!J76</f>
        <v>0.2</v>
      </c>
      <c r="N87" s="913">
        <f t="shared" si="28"/>
        <v>0</v>
      </c>
      <c r="O87" s="909">
        <f t="shared" si="29"/>
        <v>0</v>
      </c>
      <c r="P87" s="258">
        <f t="shared" si="30"/>
        <v>0</v>
      </c>
      <c r="Q87" s="258">
        <f t="shared" si="21"/>
        <v>0</v>
      </c>
      <c r="R87" s="258">
        <f t="shared" si="22"/>
        <v>0</v>
      </c>
      <c r="S87" s="258"/>
      <c r="T87" s="258">
        <f t="shared" si="23"/>
        <v>0</v>
      </c>
      <c r="U87" s="258">
        <f t="shared" si="31"/>
        <v>0</v>
      </c>
      <c r="V87" s="265">
        <f t="shared" ca="1" si="24"/>
        <v>93.149999999999991</v>
      </c>
      <c r="W87" s="260">
        <f t="shared" ca="1" si="32"/>
        <v>93.149999999999991</v>
      </c>
      <c r="X87" s="260">
        <f t="shared" ca="1" si="33"/>
        <v>93.149999999999991</v>
      </c>
      <c r="Y87" s="260">
        <f t="shared" ca="1" si="34"/>
        <v>0</v>
      </c>
      <c r="Z87" s="260">
        <f t="shared" ca="1" si="35"/>
        <v>0</v>
      </c>
      <c r="AA87" s="260">
        <f t="shared" ca="1" si="37"/>
        <v>0</v>
      </c>
      <c r="AB87" s="260">
        <f t="shared" ca="1" si="38"/>
        <v>0</v>
      </c>
      <c r="AC87" s="575">
        <f t="shared" ca="1" si="36"/>
        <v>0</v>
      </c>
      <c r="AD87" s="262"/>
      <c r="AE87" s="460"/>
      <c r="AF87" s="459"/>
      <c r="AG87" s="459"/>
      <c r="AH87" s="459"/>
      <c r="AI87" s="459"/>
      <c r="AJ87" s="861"/>
      <c r="AK87" s="861"/>
      <c r="AL87" s="459"/>
      <c r="AM87" s="459"/>
      <c r="AN87" s="459"/>
      <c r="AO87" s="459"/>
      <c r="AP87" s="459"/>
      <c r="AQ87" s="861"/>
      <c r="AR87" s="861"/>
      <c r="AS87" s="459"/>
      <c r="AT87" s="459"/>
      <c r="AU87" s="459"/>
      <c r="AV87" s="459"/>
      <c r="AW87" s="459"/>
      <c r="AX87" s="861"/>
      <c r="AY87" s="861"/>
      <c r="AZ87" s="459"/>
      <c r="BA87" s="459"/>
      <c r="BB87" s="459"/>
      <c r="BC87" s="459"/>
      <c r="BD87" s="459"/>
      <c r="BE87" s="861"/>
      <c r="BF87" s="861"/>
      <c r="BG87" s="459"/>
      <c r="BH87" s="459"/>
      <c r="BI87" s="459"/>
      <c r="BJ87" s="459"/>
      <c r="BK87" s="459"/>
      <c r="BL87" s="861"/>
      <c r="BM87" s="861"/>
      <c r="BN87" s="459"/>
      <c r="BO87" s="459"/>
      <c r="BP87" s="459"/>
      <c r="BQ87" s="459"/>
      <c r="BR87" s="459"/>
      <c r="BS87" s="861"/>
      <c r="BT87" s="861"/>
      <c r="BU87" s="459"/>
      <c r="BV87" s="459"/>
      <c r="BW87" s="459"/>
      <c r="BX87" s="459"/>
      <c r="BY87" s="459"/>
      <c r="BZ87" s="861"/>
      <c r="CA87" s="861"/>
      <c r="CB87" s="459"/>
      <c r="CC87" s="459"/>
      <c r="CD87" s="459"/>
      <c r="CE87" s="459"/>
      <c r="CF87" s="459"/>
      <c r="CG87" s="861"/>
      <c r="CH87" s="861"/>
      <c r="CI87" s="459"/>
      <c r="CJ87" s="459"/>
      <c r="CK87" s="459"/>
      <c r="CL87" s="459"/>
      <c r="CM87" s="459"/>
      <c r="CN87" s="861"/>
      <c r="CO87" s="861"/>
    </row>
    <row r="88" spans="1:93" s="263" customFormat="1" hidden="1">
      <c r="A88" s="857">
        <f>'MTG RTG September 2019'!A77</f>
        <v>0</v>
      </c>
      <c r="B88" s="289"/>
      <c r="C88" s="506" t="str">
        <f>'MTG RTG September 2019'!C77</f>
        <v>Diema</v>
      </c>
      <c r="D88" s="252" t="str">
        <f>'MTG RTG September 2019'!D77</f>
        <v>Movie (FRR)</v>
      </c>
      <c r="E88" s="253" t="str">
        <f>'MTG RTG September 2019'!E77</f>
        <v>Sa</v>
      </c>
      <c r="F88" s="254">
        <f>'MTG RTG September 2019'!F77</f>
        <v>0.45833333333333331</v>
      </c>
      <c r="G88" s="904" t="str">
        <f>'MTG RTG September 2019'!G77</f>
        <v>NPT</v>
      </c>
      <c r="H88" s="905">
        <f ca="1">SUMIF('MTG RTG September 2019'!$H$3:$M$4,$AC$9,'MTG RTG September 2019'!$H77:$M77)</f>
        <v>0.2</v>
      </c>
      <c r="I88" s="256">
        <f t="shared" ca="1" si="20"/>
        <v>465.74999999999994</v>
      </c>
      <c r="J88" s="906">
        <f t="shared" ca="1" si="25"/>
        <v>0</v>
      </c>
      <c r="K88" s="912">
        <f t="shared" ca="1" si="26"/>
        <v>0</v>
      </c>
      <c r="L88" s="913">
        <f t="shared" ca="1" si="27"/>
        <v>0</v>
      </c>
      <c r="M88" s="927">
        <f>'MTG RTG September 2019'!J77</f>
        <v>0.2</v>
      </c>
      <c r="N88" s="913">
        <f t="shared" si="28"/>
        <v>0</v>
      </c>
      <c r="O88" s="909">
        <f t="shared" si="29"/>
        <v>0</v>
      </c>
      <c r="P88" s="258">
        <f t="shared" si="30"/>
        <v>0</v>
      </c>
      <c r="Q88" s="258">
        <f t="shared" si="21"/>
        <v>0</v>
      </c>
      <c r="R88" s="258">
        <f t="shared" si="22"/>
        <v>0</v>
      </c>
      <c r="S88" s="258"/>
      <c r="T88" s="258">
        <f t="shared" si="23"/>
        <v>0</v>
      </c>
      <c r="U88" s="258">
        <f t="shared" si="31"/>
        <v>0</v>
      </c>
      <c r="V88" s="265">
        <f t="shared" ca="1" si="24"/>
        <v>93.149999999999991</v>
      </c>
      <c r="W88" s="260">
        <f t="shared" ca="1" si="32"/>
        <v>93.149999999999991</v>
      </c>
      <c r="X88" s="260">
        <f t="shared" ca="1" si="33"/>
        <v>93.149999999999991</v>
      </c>
      <c r="Y88" s="260">
        <f t="shared" ca="1" si="34"/>
        <v>0</v>
      </c>
      <c r="Z88" s="260">
        <f t="shared" ca="1" si="35"/>
        <v>0</v>
      </c>
      <c r="AA88" s="260">
        <f t="shared" ca="1" si="37"/>
        <v>0</v>
      </c>
      <c r="AB88" s="260">
        <f t="shared" ca="1" si="38"/>
        <v>0</v>
      </c>
      <c r="AC88" s="575">
        <f t="shared" ca="1" si="36"/>
        <v>0</v>
      </c>
      <c r="AD88" s="262"/>
      <c r="AE88" s="460"/>
      <c r="AF88" s="459"/>
      <c r="AG88" s="459"/>
      <c r="AH88" s="459"/>
      <c r="AI88" s="459"/>
      <c r="AJ88" s="861"/>
      <c r="AK88" s="861"/>
      <c r="AL88" s="459"/>
      <c r="AM88" s="459"/>
      <c r="AN88" s="459"/>
      <c r="AO88" s="459"/>
      <c r="AP88" s="459"/>
      <c r="AQ88" s="861"/>
      <c r="AR88" s="861"/>
      <c r="AS88" s="459"/>
      <c r="AT88" s="459"/>
      <c r="AU88" s="459"/>
      <c r="AV88" s="459"/>
      <c r="AW88" s="459"/>
      <c r="AX88" s="861"/>
      <c r="AY88" s="861"/>
      <c r="AZ88" s="459"/>
      <c r="BA88" s="459"/>
      <c r="BB88" s="459"/>
      <c r="BC88" s="459"/>
      <c r="BD88" s="459"/>
      <c r="BE88" s="861"/>
      <c r="BF88" s="861"/>
      <c r="BG88" s="459"/>
      <c r="BH88" s="459"/>
      <c r="BI88" s="459"/>
      <c r="BJ88" s="459"/>
      <c r="BK88" s="459"/>
      <c r="BL88" s="861"/>
      <c r="BM88" s="861"/>
      <c r="BN88" s="459"/>
      <c r="BO88" s="459"/>
      <c r="BP88" s="459"/>
      <c r="BQ88" s="459"/>
      <c r="BR88" s="459"/>
      <c r="BS88" s="861"/>
      <c r="BT88" s="861"/>
      <c r="BU88" s="459"/>
      <c r="BV88" s="459"/>
      <c r="BW88" s="459"/>
      <c r="BX88" s="459"/>
      <c r="BY88" s="459"/>
      <c r="BZ88" s="861"/>
      <c r="CA88" s="861"/>
      <c r="CB88" s="459"/>
      <c r="CC88" s="459"/>
      <c r="CD88" s="459"/>
      <c r="CE88" s="459"/>
      <c r="CF88" s="459"/>
      <c r="CG88" s="861"/>
      <c r="CH88" s="861"/>
      <c r="CI88" s="459"/>
      <c r="CJ88" s="459"/>
      <c r="CK88" s="459"/>
      <c r="CL88" s="459"/>
      <c r="CM88" s="459"/>
      <c r="CN88" s="861"/>
      <c r="CO88" s="861"/>
    </row>
    <row r="89" spans="1:93" s="263" customFormat="1">
      <c r="A89" s="857">
        <f>'MTG RTG September 2019'!A78</f>
        <v>0</v>
      </c>
      <c r="B89" s="289"/>
      <c r="C89" s="506" t="str">
        <f>'MTG RTG September 2019'!C78</f>
        <v>Diema</v>
      </c>
      <c r="D89" s="252" t="str">
        <f>'MTG RTG September 2019'!D78</f>
        <v>Bez Bagaj</v>
      </c>
      <c r="E89" s="253" t="str">
        <f>'MTG RTG September 2019'!E78</f>
        <v>Su</v>
      </c>
      <c r="F89" s="254">
        <f>'MTG RTG September 2019'!F78</f>
        <v>0.45833333333333331</v>
      </c>
      <c r="G89" s="904" t="str">
        <f>'MTG RTG September 2019'!G78</f>
        <v>NPT</v>
      </c>
      <c r="H89" s="905">
        <f ca="1">SUMIF('MTG RTG September 2019'!$H$3:$M$4,$AC$9,'MTG RTG September 2019'!$H78:$M78)</f>
        <v>0.2</v>
      </c>
      <c r="I89" s="256">
        <f t="shared" ca="1" si="20"/>
        <v>465.74999999999994</v>
      </c>
      <c r="J89" s="906">
        <f t="shared" ca="1" si="25"/>
        <v>0.2</v>
      </c>
      <c r="K89" s="912">
        <f t="shared" ca="1" si="26"/>
        <v>0.2</v>
      </c>
      <c r="L89" s="913">
        <f t="shared" ca="1" si="27"/>
        <v>0</v>
      </c>
      <c r="M89" s="927">
        <f>'MTG RTG September 2019'!J78</f>
        <v>0.2</v>
      </c>
      <c r="N89" s="913">
        <f t="shared" si="28"/>
        <v>0.2</v>
      </c>
      <c r="O89" s="909">
        <f t="shared" si="29"/>
        <v>1</v>
      </c>
      <c r="P89" s="258">
        <f t="shared" si="30"/>
        <v>0</v>
      </c>
      <c r="Q89" s="258">
        <f t="shared" si="21"/>
        <v>0</v>
      </c>
      <c r="R89" s="258">
        <f t="shared" si="22"/>
        <v>0</v>
      </c>
      <c r="S89" s="258"/>
      <c r="T89" s="258">
        <f t="shared" si="23"/>
        <v>0</v>
      </c>
      <c r="U89" s="258">
        <f t="shared" si="31"/>
        <v>1</v>
      </c>
      <c r="V89" s="265">
        <f t="shared" ca="1" si="24"/>
        <v>93.149999999999991</v>
      </c>
      <c r="W89" s="260">
        <f t="shared" ca="1" si="32"/>
        <v>93.149999999999991</v>
      </c>
      <c r="X89" s="260">
        <f t="shared" ca="1" si="33"/>
        <v>93.149999999999991</v>
      </c>
      <c r="Y89" s="260">
        <f t="shared" ca="1" si="34"/>
        <v>0</v>
      </c>
      <c r="Z89" s="260">
        <f t="shared" ca="1" si="35"/>
        <v>0</v>
      </c>
      <c r="AA89" s="260">
        <f t="shared" ca="1" si="37"/>
        <v>0</v>
      </c>
      <c r="AB89" s="260">
        <f t="shared" ca="1" si="38"/>
        <v>0</v>
      </c>
      <c r="AC89" s="575">
        <f t="shared" ca="1" si="36"/>
        <v>93.149999999999991</v>
      </c>
      <c r="AD89" s="262"/>
      <c r="AE89" s="460"/>
      <c r="AF89" s="459"/>
      <c r="AG89" s="459"/>
      <c r="AH89" s="459"/>
      <c r="AI89" s="459"/>
      <c r="AJ89" s="861"/>
      <c r="AK89" s="861" t="s">
        <v>347</v>
      </c>
      <c r="AL89" s="459"/>
      <c r="AM89" s="459"/>
      <c r="AN89" s="459"/>
      <c r="AO89" s="459"/>
      <c r="AP89" s="459"/>
      <c r="AQ89" s="861"/>
      <c r="AR89" s="861"/>
      <c r="AS89" s="459"/>
      <c r="AT89" s="459"/>
      <c r="AU89" s="459"/>
      <c r="AV89" s="459"/>
      <c r="AW89" s="459"/>
      <c r="AX89" s="861"/>
      <c r="AY89" s="861"/>
      <c r="AZ89" s="459"/>
      <c r="BA89" s="459"/>
      <c r="BB89" s="459"/>
      <c r="BC89" s="459"/>
      <c r="BD89" s="459"/>
      <c r="BE89" s="861"/>
      <c r="BF89" s="861"/>
      <c r="BG89" s="459"/>
      <c r="BH89" s="459"/>
      <c r="BI89" s="459"/>
      <c r="BJ89" s="459"/>
      <c r="BK89" s="459"/>
      <c r="BL89" s="861"/>
      <c r="BM89" s="861"/>
      <c r="BN89" s="459"/>
      <c r="BO89" s="459"/>
      <c r="BP89" s="459"/>
      <c r="BQ89" s="459"/>
      <c r="BR89" s="459"/>
      <c r="BS89" s="861"/>
      <c r="BT89" s="861"/>
      <c r="BU89" s="459"/>
      <c r="BV89" s="459"/>
      <c r="BW89" s="459"/>
      <c r="BX89" s="459"/>
      <c r="BY89" s="459"/>
      <c r="BZ89" s="861"/>
      <c r="CA89" s="861"/>
      <c r="CB89" s="459"/>
      <c r="CC89" s="459"/>
      <c r="CD89" s="459"/>
      <c r="CE89" s="459"/>
      <c r="CF89" s="459"/>
      <c r="CG89" s="861"/>
      <c r="CH89" s="861"/>
      <c r="CI89" s="459"/>
      <c r="CJ89" s="459"/>
      <c r="CK89" s="459"/>
      <c r="CL89" s="459"/>
      <c r="CM89" s="459"/>
      <c r="CN89" s="861"/>
      <c r="CO89" s="861"/>
    </row>
    <row r="90" spans="1:93" s="263" customFormat="1">
      <c r="A90" s="857">
        <f>'MTG RTG September 2019'!A79</f>
        <v>0</v>
      </c>
      <c r="B90" s="289"/>
      <c r="C90" s="506" t="str">
        <f>'MTG RTG September 2019'!C79</f>
        <v>Diema</v>
      </c>
      <c r="D90" s="252" t="str">
        <f>'MTG RTG September 2019'!D79</f>
        <v>Movie (FRR)</v>
      </c>
      <c r="E90" s="253" t="str">
        <f>'MTG RTG September 2019'!E79</f>
        <v>Su</v>
      </c>
      <c r="F90" s="254">
        <f>'MTG RTG September 2019'!F79</f>
        <v>0.47916666666666669</v>
      </c>
      <c r="G90" s="904" t="str">
        <f>'MTG RTG September 2019'!G79</f>
        <v>NPT</v>
      </c>
      <c r="H90" s="905">
        <f ca="1">SUMIF('MTG RTG September 2019'!$H$3:$M$4,$AC$9,'MTG RTG September 2019'!$H79:$M79)</f>
        <v>0.2</v>
      </c>
      <c r="I90" s="256">
        <f t="shared" ca="1" si="20"/>
        <v>465.74999999999994</v>
      </c>
      <c r="J90" s="906">
        <f t="shared" ca="1" si="25"/>
        <v>0.4</v>
      </c>
      <c r="K90" s="912">
        <f t="shared" ca="1" si="26"/>
        <v>0.4</v>
      </c>
      <c r="L90" s="913">
        <f t="shared" ca="1" si="27"/>
        <v>0</v>
      </c>
      <c r="M90" s="927">
        <f>'MTG RTG September 2019'!J79</f>
        <v>0.2</v>
      </c>
      <c r="N90" s="913">
        <f t="shared" si="28"/>
        <v>0.4</v>
      </c>
      <c r="O90" s="909">
        <f t="shared" si="29"/>
        <v>2</v>
      </c>
      <c r="P90" s="258">
        <f t="shared" si="30"/>
        <v>0</v>
      </c>
      <c r="Q90" s="258">
        <f t="shared" si="21"/>
        <v>0</v>
      </c>
      <c r="R90" s="258">
        <f t="shared" si="22"/>
        <v>0</v>
      </c>
      <c r="S90" s="258"/>
      <c r="T90" s="258">
        <f t="shared" si="23"/>
        <v>0</v>
      </c>
      <c r="U90" s="258">
        <f t="shared" si="31"/>
        <v>2</v>
      </c>
      <c r="V90" s="265">
        <f t="shared" ca="1" si="24"/>
        <v>93.149999999999991</v>
      </c>
      <c r="W90" s="260">
        <f t="shared" ca="1" si="32"/>
        <v>93.149999999999991</v>
      </c>
      <c r="X90" s="260">
        <f t="shared" ca="1" si="33"/>
        <v>93.149999999999991</v>
      </c>
      <c r="Y90" s="260">
        <f t="shared" ca="1" si="34"/>
        <v>0</v>
      </c>
      <c r="Z90" s="260">
        <f t="shared" ca="1" si="35"/>
        <v>0</v>
      </c>
      <c r="AA90" s="260">
        <f t="shared" ca="1" si="37"/>
        <v>0</v>
      </c>
      <c r="AB90" s="260">
        <f t="shared" ca="1" si="38"/>
        <v>0</v>
      </c>
      <c r="AC90" s="575">
        <f t="shared" ca="1" si="36"/>
        <v>186.29999999999998</v>
      </c>
      <c r="AD90" s="262"/>
      <c r="AE90" s="460"/>
      <c r="AF90" s="459"/>
      <c r="AG90" s="459"/>
      <c r="AH90" s="459"/>
      <c r="AI90" s="459"/>
      <c r="AJ90" s="861"/>
      <c r="AK90" s="861"/>
      <c r="AL90" s="459"/>
      <c r="AM90" s="459"/>
      <c r="AN90" s="459"/>
      <c r="AO90" s="459"/>
      <c r="AP90" s="459"/>
      <c r="AQ90" s="861" t="s">
        <v>347</v>
      </c>
      <c r="AR90" s="861"/>
      <c r="AS90" s="459"/>
      <c r="AT90" s="459"/>
      <c r="AU90" s="459"/>
      <c r="AV90" s="459"/>
      <c r="AW90" s="459"/>
      <c r="AX90" s="861"/>
      <c r="AY90" s="861" t="s">
        <v>347</v>
      </c>
      <c r="AZ90" s="459"/>
      <c r="BA90" s="459"/>
      <c r="BB90" s="459"/>
      <c r="BC90" s="459"/>
      <c r="BD90" s="459"/>
      <c r="BE90" s="861"/>
      <c r="BF90" s="861"/>
      <c r="BG90" s="459"/>
      <c r="BH90" s="459"/>
      <c r="BI90" s="459"/>
      <c r="BJ90" s="459"/>
      <c r="BK90" s="459"/>
      <c r="BL90" s="861"/>
      <c r="BM90" s="861"/>
      <c r="BN90" s="459"/>
      <c r="BO90" s="459"/>
      <c r="BP90" s="459"/>
      <c r="BQ90" s="459"/>
      <c r="BR90" s="459"/>
      <c r="BS90" s="861"/>
      <c r="BT90" s="861"/>
      <c r="BU90" s="459"/>
      <c r="BV90" s="459"/>
      <c r="BW90" s="459"/>
      <c r="BX90" s="459"/>
      <c r="BY90" s="459"/>
      <c r="BZ90" s="861"/>
      <c r="CA90" s="861"/>
      <c r="CB90" s="459"/>
      <c r="CC90" s="459"/>
      <c r="CD90" s="459"/>
      <c r="CE90" s="459"/>
      <c r="CF90" s="459"/>
      <c r="CG90" s="861"/>
      <c r="CH90" s="861"/>
      <c r="CI90" s="459"/>
      <c r="CJ90" s="459"/>
      <c r="CK90" s="459"/>
      <c r="CL90" s="459"/>
      <c r="CM90" s="459"/>
      <c r="CN90" s="861"/>
      <c r="CO90" s="861"/>
    </row>
    <row r="91" spans="1:93" s="263" customFormat="1">
      <c r="A91" s="857">
        <f>'MTG RTG September 2019'!A80</f>
        <v>0</v>
      </c>
      <c r="B91" s="289"/>
      <c r="C91" s="506" t="str">
        <f>'MTG RTG September 2019'!C80</f>
        <v>Diema</v>
      </c>
      <c r="D91" s="252" t="str">
        <f>'MTG RTG September 2019'!D80</f>
        <v>Movie</v>
      </c>
      <c r="E91" s="253" t="str">
        <f>'MTG RTG September 2019'!E80</f>
        <v>Sa-Su</v>
      </c>
      <c r="F91" s="254">
        <f>'MTG RTG September 2019'!F80</f>
        <v>0.5625</v>
      </c>
      <c r="G91" s="904" t="str">
        <f>'MTG RTG September 2019'!G80</f>
        <v>NPT</v>
      </c>
      <c r="H91" s="905">
        <f ca="1">SUMIF('MTG RTG September 2019'!$H$3:$M$4,$AC$9,'MTG RTG September 2019'!$H80:$M80)</f>
        <v>0.3</v>
      </c>
      <c r="I91" s="256">
        <f t="shared" ca="1" si="20"/>
        <v>465.74999999999989</v>
      </c>
      <c r="J91" s="906">
        <f t="shared" ca="1" si="25"/>
        <v>0.6</v>
      </c>
      <c r="K91" s="912">
        <f t="shared" ca="1" si="26"/>
        <v>0.6</v>
      </c>
      <c r="L91" s="913">
        <f t="shared" ca="1" si="27"/>
        <v>0</v>
      </c>
      <c r="M91" s="927">
        <f>'MTG RTG September 2019'!J80</f>
        <v>0.2</v>
      </c>
      <c r="N91" s="913">
        <f t="shared" si="28"/>
        <v>0.4</v>
      </c>
      <c r="O91" s="909">
        <f t="shared" si="29"/>
        <v>2</v>
      </c>
      <c r="P91" s="258">
        <f t="shared" si="30"/>
        <v>0</v>
      </c>
      <c r="Q91" s="258">
        <f t="shared" si="21"/>
        <v>0</v>
      </c>
      <c r="R91" s="258">
        <f t="shared" si="22"/>
        <v>0</v>
      </c>
      <c r="S91" s="258"/>
      <c r="T91" s="258">
        <f t="shared" si="23"/>
        <v>0</v>
      </c>
      <c r="U91" s="258">
        <f t="shared" si="31"/>
        <v>2</v>
      </c>
      <c r="V91" s="265">
        <f t="shared" ca="1" si="24"/>
        <v>139.72499999999997</v>
      </c>
      <c r="W91" s="260">
        <f t="shared" ca="1" si="32"/>
        <v>139.72499999999997</v>
      </c>
      <c r="X91" s="260">
        <f t="shared" ca="1" si="33"/>
        <v>139.72499999999997</v>
      </c>
      <c r="Y91" s="260">
        <f t="shared" ca="1" si="34"/>
        <v>0</v>
      </c>
      <c r="Z91" s="260">
        <f t="shared" ca="1" si="35"/>
        <v>0</v>
      </c>
      <c r="AA91" s="260">
        <f t="shared" ca="1" si="37"/>
        <v>0</v>
      </c>
      <c r="AB91" s="260">
        <f t="shared" ca="1" si="38"/>
        <v>0</v>
      </c>
      <c r="AC91" s="575">
        <f t="shared" ca="1" si="36"/>
        <v>279.44999999999993</v>
      </c>
      <c r="AD91" s="262"/>
      <c r="AE91" s="460"/>
      <c r="AF91" s="459"/>
      <c r="AG91" s="459"/>
      <c r="AH91" s="459"/>
      <c r="AI91" s="459"/>
      <c r="AJ91" s="861" t="s">
        <v>347</v>
      </c>
      <c r="AK91" s="861"/>
      <c r="AL91" s="459"/>
      <c r="AM91" s="459"/>
      <c r="AN91" s="459"/>
      <c r="AO91" s="459"/>
      <c r="AP91" s="459"/>
      <c r="AQ91" s="861"/>
      <c r="AR91" s="861"/>
      <c r="AS91" s="459"/>
      <c r="AT91" s="459"/>
      <c r="AU91" s="459"/>
      <c r="AV91" s="459"/>
      <c r="AW91" s="459"/>
      <c r="AX91" s="861" t="s">
        <v>347</v>
      </c>
      <c r="AY91" s="861"/>
      <c r="AZ91" s="459"/>
      <c r="BA91" s="459"/>
      <c r="BB91" s="459"/>
      <c r="BC91" s="459"/>
      <c r="BD91" s="459"/>
      <c r="BE91" s="861"/>
      <c r="BF91" s="861"/>
      <c r="BG91" s="459"/>
      <c r="BH91" s="459"/>
      <c r="BI91" s="459"/>
      <c r="BJ91" s="459"/>
      <c r="BK91" s="459"/>
      <c r="BL91" s="861"/>
      <c r="BM91" s="861"/>
      <c r="BN91" s="459"/>
      <c r="BO91" s="459"/>
      <c r="BP91" s="459"/>
      <c r="BQ91" s="459"/>
      <c r="BR91" s="459"/>
      <c r="BS91" s="861"/>
      <c r="BT91" s="861"/>
      <c r="BU91" s="459"/>
      <c r="BV91" s="459"/>
      <c r="BW91" s="459"/>
      <c r="BX91" s="459"/>
      <c r="BY91" s="459"/>
      <c r="BZ91" s="861"/>
      <c r="CA91" s="861"/>
      <c r="CB91" s="459"/>
      <c r="CC91" s="459"/>
      <c r="CD91" s="459"/>
      <c r="CE91" s="459"/>
      <c r="CF91" s="459"/>
      <c r="CG91" s="861"/>
      <c r="CH91" s="861"/>
      <c r="CI91" s="459"/>
      <c r="CJ91" s="459"/>
      <c r="CK91" s="459"/>
      <c r="CL91" s="459"/>
      <c r="CM91" s="459"/>
      <c r="CN91" s="861"/>
      <c r="CO91" s="861"/>
    </row>
    <row r="92" spans="1:93" s="263" customFormat="1">
      <c r="A92" s="857">
        <f>'MTG RTG September 2019'!A81</f>
        <v>0</v>
      </c>
      <c r="B92" s="289"/>
      <c r="C92" s="506" t="str">
        <f>'MTG RTG September 2019'!C81</f>
        <v>Diema</v>
      </c>
      <c r="D92" s="252" t="str">
        <f>'MTG RTG September 2019'!D81</f>
        <v>Movie</v>
      </c>
      <c r="E92" s="253" t="str">
        <f>'MTG RTG September 2019'!E81</f>
        <v>Sa-Su</v>
      </c>
      <c r="F92" s="254">
        <f>'MTG RTG September 2019'!F81</f>
        <v>0.66666666666666663</v>
      </c>
      <c r="G92" s="904" t="str">
        <f>'MTG RTG September 2019'!G81</f>
        <v>NPT</v>
      </c>
      <c r="H92" s="905">
        <f ca="1">SUMIF('MTG RTG September 2019'!$H$3:$M$4,$AC$9,'MTG RTG September 2019'!$H81:$M81)</f>
        <v>0.3</v>
      </c>
      <c r="I92" s="256">
        <f t="shared" ca="1" si="20"/>
        <v>465.74999999999989</v>
      </c>
      <c r="J92" s="906">
        <f t="shared" ca="1" si="25"/>
        <v>0.3</v>
      </c>
      <c r="K92" s="912">
        <f t="shared" ca="1" si="26"/>
        <v>0.3</v>
      </c>
      <c r="L92" s="913">
        <f t="shared" ca="1" si="27"/>
        <v>0</v>
      </c>
      <c r="M92" s="927">
        <f>'MTG RTG September 2019'!J81</f>
        <v>0.3</v>
      </c>
      <c r="N92" s="913">
        <f t="shared" si="28"/>
        <v>0.3</v>
      </c>
      <c r="O92" s="909">
        <f t="shared" si="29"/>
        <v>1</v>
      </c>
      <c r="P92" s="258">
        <f t="shared" si="30"/>
        <v>0</v>
      </c>
      <c r="Q92" s="258">
        <f t="shared" si="21"/>
        <v>0</v>
      </c>
      <c r="R92" s="258">
        <f t="shared" si="22"/>
        <v>0</v>
      </c>
      <c r="S92" s="258"/>
      <c r="T92" s="258">
        <f t="shared" si="23"/>
        <v>0</v>
      </c>
      <c r="U92" s="258">
        <f t="shared" si="31"/>
        <v>1</v>
      </c>
      <c r="V92" s="265">
        <f t="shared" ca="1" si="24"/>
        <v>139.72499999999997</v>
      </c>
      <c r="W92" s="260">
        <f t="shared" ca="1" si="32"/>
        <v>139.72499999999997</v>
      </c>
      <c r="X92" s="260">
        <f t="shared" ca="1" si="33"/>
        <v>139.72499999999997</v>
      </c>
      <c r="Y92" s="260">
        <f t="shared" ca="1" si="34"/>
        <v>0</v>
      </c>
      <c r="Z92" s="260">
        <f t="shared" ca="1" si="35"/>
        <v>0</v>
      </c>
      <c r="AA92" s="260">
        <f t="shared" ca="1" si="37"/>
        <v>0</v>
      </c>
      <c r="AB92" s="260">
        <f t="shared" ca="1" si="38"/>
        <v>0</v>
      </c>
      <c r="AC92" s="575">
        <f t="shared" ca="1" si="36"/>
        <v>139.72499999999997</v>
      </c>
      <c r="AD92" s="262"/>
      <c r="AE92" s="460"/>
      <c r="AF92" s="459"/>
      <c r="AG92" s="459"/>
      <c r="AH92" s="459"/>
      <c r="AI92" s="459"/>
      <c r="AJ92" s="861"/>
      <c r="AK92" s="861"/>
      <c r="AL92" s="459"/>
      <c r="AM92" s="459"/>
      <c r="AN92" s="459"/>
      <c r="AO92" s="459"/>
      <c r="AP92" s="459"/>
      <c r="AQ92" s="861"/>
      <c r="AR92" s="861" t="s">
        <v>347</v>
      </c>
      <c r="AS92" s="459"/>
      <c r="AT92" s="459"/>
      <c r="AU92" s="459"/>
      <c r="AV92" s="459"/>
      <c r="AW92" s="459"/>
      <c r="AX92" s="861"/>
      <c r="AY92" s="861"/>
      <c r="AZ92" s="459"/>
      <c r="BA92" s="459"/>
      <c r="BB92" s="459"/>
      <c r="BC92" s="459"/>
      <c r="BD92" s="459"/>
      <c r="BE92" s="861"/>
      <c r="BF92" s="861"/>
      <c r="BG92" s="459"/>
      <c r="BH92" s="459"/>
      <c r="BI92" s="459"/>
      <c r="BJ92" s="459"/>
      <c r="BK92" s="459"/>
      <c r="BL92" s="861"/>
      <c r="BM92" s="861"/>
      <c r="BN92" s="459"/>
      <c r="BO92" s="459"/>
      <c r="BP92" s="459"/>
      <c r="BQ92" s="459"/>
      <c r="BR92" s="459"/>
      <c r="BS92" s="861"/>
      <c r="BT92" s="861"/>
      <c r="BU92" s="459"/>
      <c r="BV92" s="459"/>
      <c r="BW92" s="459"/>
      <c r="BX92" s="459"/>
      <c r="BY92" s="459"/>
      <c r="BZ92" s="861"/>
      <c r="CA92" s="861"/>
      <c r="CB92" s="459"/>
      <c r="CC92" s="459"/>
      <c r="CD92" s="459"/>
      <c r="CE92" s="459"/>
      <c r="CF92" s="459"/>
      <c r="CG92" s="861"/>
      <c r="CH92" s="861"/>
      <c r="CI92" s="459"/>
      <c r="CJ92" s="459"/>
      <c r="CK92" s="459"/>
      <c r="CL92" s="459"/>
      <c r="CM92" s="459"/>
      <c r="CN92" s="861"/>
      <c r="CO92" s="861"/>
    </row>
    <row r="93" spans="1:93" s="263" customFormat="1" ht="14.25" hidden="1" customHeight="1">
      <c r="A93" s="857">
        <f>'MTG RTG September 2019'!A82</f>
        <v>0</v>
      </c>
      <c r="B93" s="289"/>
      <c r="C93" s="506" t="str">
        <f>'MTG RTG September 2019'!C82</f>
        <v>Diema</v>
      </c>
      <c r="D93" s="252" t="str">
        <f>'MTG RTG September 2019'!D82</f>
        <v>Movie</v>
      </c>
      <c r="E93" s="253" t="str">
        <f>'MTG RTG September 2019'!E82</f>
        <v>Sa-Su</v>
      </c>
      <c r="F93" s="254">
        <f>'MTG RTG September 2019'!F82</f>
        <v>0.75</v>
      </c>
      <c r="G93" s="904" t="str">
        <f>'MTG RTG September 2019'!G82</f>
        <v>PT</v>
      </c>
      <c r="H93" s="905">
        <f ca="1">SUMIF('MTG RTG September 2019'!$H$3:$M$4,$AC$9,'MTG RTG September 2019'!$H82:$M82)</f>
        <v>0.7</v>
      </c>
      <c r="I93" s="256">
        <f t="shared" ca="1" si="20"/>
        <v>465.74999999999994</v>
      </c>
      <c r="J93" s="906">
        <f t="shared" ca="1" si="25"/>
        <v>0</v>
      </c>
      <c r="K93" s="912">
        <f t="shared" ca="1" si="26"/>
        <v>0</v>
      </c>
      <c r="L93" s="913">
        <f t="shared" ca="1" si="27"/>
        <v>0</v>
      </c>
      <c r="M93" s="927">
        <f>'MTG RTG September 2019'!J82</f>
        <v>0.9</v>
      </c>
      <c r="N93" s="913">
        <f t="shared" si="28"/>
        <v>0</v>
      </c>
      <c r="O93" s="909">
        <f t="shared" si="29"/>
        <v>0</v>
      </c>
      <c r="P93" s="258">
        <f t="shared" si="30"/>
        <v>0</v>
      </c>
      <c r="Q93" s="258">
        <f t="shared" si="21"/>
        <v>0</v>
      </c>
      <c r="R93" s="258">
        <f t="shared" si="22"/>
        <v>0</v>
      </c>
      <c r="S93" s="258"/>
      <c r="T93" s="258">
        <f t="shared" si="23"/>
        <v>0</v>
      </c>
      <c r="U93" s="258">
        <f t="shared" si="31"/>
        <v>0</v>
      </c>
      <c r="V93" s="265">
        <f t="shared" ca="1" si="24"/>
        <v>326.02499999999992</v>
      </c>
      <c r="W93" s="260">
        <f t="shared" ca="1" si="32"/>
        <v>326.02499999999992</v>
      </c>
      <c r="X93" s="260">
        <f t="shared" ca="1" si="33"/>
        <v>326.02499999999992</v>
      </c>
      <c r="Y93" s="260">
        <f t="shared" ca="1" si="34"/>
        <v>0</v>
      </c>
      <c r="Z93" s="260">
        <f t="shared" ca="1" si="35"/>
        <v>0</v>
      </c>
      <c r="AA93" s="260">
        <f t="shared" ca="1" si="37"/>
        <v>0</v>
      </c>
      <c r="AB93" s="260">
        <f t="shared" ca="1" si="38"/>
        <v>0</v>
      </c>
      <c r="AC93" s="575">
        <f t="shared" ca="1" si="36"/>
        <v>0</v>
      </c>
      <c r="AD93" s="262"/>
      <c r="AE93" s="460"/>
      <c r="AF93" s="459"/>
      <c r="AG93" s="459"/>
      <c r="AH93" s="459"/>
      <c r="AI93" s="459"/>
      <c r="AJ93" s="861"/>
      <c r="AK93" s="861"/>
      <c r="AL93" s="459"/>
      <c r="AM93" s="459"/>
      <c r="AN93" s="459"/>
      <c r="AO93" s="459"/>
      <c r="AP93" s="459"/>
      <c r="AQ93" s="861"/>
      <c r="AR93" s="861"/>
      <c r="AS93" s="459"/>
      <c r="AT93" s="459"/>
      <c r="AU93" s="459"/>
      <c r="AV93" s="459"/>
      <c r="AW93" s="459"/>
      <c r="AX93" s="861"/>
      <c r="AY93" s="861"/>
      <c r="AZ93" s="459"/>
      <c r="BA93" s="459"/>
      <c r="BB93" s="459"/>
      <c r="BC93" s="459"/>
      <c r="BD93" s="459"/>
      <c r="BE93" s="861"/>
      <c r="BF93" s="861"/>
      <c r="BG93" s="459"/>
      <c r="BH93" s="459"/>
      <c r="BI93" s="459"/>
      <c r="BJ93" s="459"/>
      <c r="BK93" s="459"/>
      <c r="BL93" s="861"/>
      <c r="BM93" s="861"/>
      <c r="BN93" s="459"/>
      <c r="BO93" s="459"/>
      <c r="BP93" s="459"/>
      <c r="BQ93" s="459"/>
      <c r="BR93" s="459"/>
      <c r="BS93" s="861"/>
      <c r="BT93" s="861"/>
      <c r="BU93" s="459"/>
      <c r="BV93" s="459"/>
      <c r="BW93" s="459"/>
      <c r="BX93" s="459"/>
      <c r="BY93" s="459"/>
      <c r="BZ93" s="861"/>
      <c r="CA93" s="861"/>
      <c r="CB93" s="459"/>
      <c r="CC93" s="459"/>
      <c r="CD93" s="459"/>
      <c r="CE93" s="459"/>
      <c r="CF93" s="459"/>
      <c r="CG93" s="861"/>
      <c r="CH93" s="861"/>
      <c r="CI93" s="459"/>
      <c r="CJ93" s="459"/>
      <c r="CK93" s="459"/>
      <c r="CL93" s="459"/>
      <c r="CM93" s="459"/>
      <c r="CN93" s="861"/>
      <c r="CO93" s="861"/>
    </row>
    <row r="94" spans="1:93" s="263" customFormat="1" hidden="1">
      <c r="A94" s="857">
        <f>'MTG RTG September 2019'!A83</f>
        <v>0</v>
      </c>
      <c r="B94" s="289"/>
      <c r="C94" s="506" t="str">
        <f>'MTG RTG September 2019'!C83</f>
        <v>Diema</v>
      </c>
      <c r="D94" s="252" t="str">
        <f>'MTG RTG September 2019'!D83</f>
        <v>Movie</v>
      </c>
      <c r="E94" s="253" t="str">
        <f>'MTG RTG September 2019'!E83</f>
        <v>Sa-Su</v>
      </c>
      <c r="F94" s="254">
        <f>'MTG RTG September 2019'!F83</f>
        <v>0.83333333333333337</v>
      </c>
      <c r="G94" s="904" t="str">
        <f>'MTG RTG September 2019'!G83</f>
        <v>PT</v>
      </c>
      <c r="H94" s="905">
        <f ca="1">SUMIF('MTG RTG September 2019'!$H$3:$M$4,$AC$9,'MTG RTG September 2019'!$H83:$M83)</f>
        <v>1.5</v>
      </c>
      <c r="I94" s="256">
        <f t="shared" ca="1" si="20"/>
        <v>465.74999999999994</v>
      </c>
      <c r="J94" s="906">
        <f t="shared" ca="1" si="25"/>
        <v>0</v>
      </c>
      <c r="K94" s="912">
        <f t="shared" ca="1" si="26"/>
        <v>0</v>
      </c>
      <c r="L94" s="913">
        <f t="shared" ca="1" si="27"/>
        <v>0</v>
      </c>
      <c r="M94" s="927">
        <f>'MTG RTG September 2019'!J83</f>
        <v>1.5</v>
      </c>
      <c r="N94" s="913">
        <f t="shared" si="28"/>
        <v>0</v>
      </c>
      <c r="O94" s="909">
        <f t="shared" si="29"/>
        <v>0</v>
      </c>
      <c r="P94" s="258">
        <f t="shared" si="30"/>
        <v>0</v>
      </c>
      <c r="Q94" s="258">
        <f t="shared" si="21"/>
        <v>0</v>
      </c>
      <c r="R94" s="258">
        <f t="shared" si="22"/>
        <v>0</v>
      </c>
      <c r="S94" s="258"/>
      <c r="T94" s="258">
        <f t="shared" si="23"/>
        <v>0</v>
      </c>
      <c r="U94" s="258">
        <f t="shared" si="31"/>
        <v>0</v>
      </c>
      <c r="V94" s="265">
        <f t="shared" ca="1" si="24"/>
        <v>698.62499999999989</v>
      </c>
      <c r="W94" s="260">
        <f t="shared" ca="1" si="32"/>
        <v>698.62499999999989</v>
      </c>
      <c r="X94" s="260">
        <f t="shared" ca="1" si="33"/>
        <v>698.62499999999989</v>
      </c>
      <c r="Y94" s="260">
        <f t="shared" ca="1" si="34"/>
        <v>0</v>
      </c>
      <c r="Z94" s="260">
        <f t="shared" ca="1" si="35"/>
        <v>0</v>
      </c>
      <c r="AA94" s="260">
        <f t="shared" ca="1" si="37"/>
        <v>0</v>
      </c>
      <c r="AB94" s="260">
        <f t="shared" ca="1" si="38"/>
        <v>0</v>
      </c>
      <c r="AC94" s="575">
        <f t="shared" ca="1" si="36"/>
        <v>0</v>
      </c>
      <c r="AD94" s="262"/>
      <c r="AE94" s="460"/>
      <c r="AF94" s="459"/>
      <c r="AG94" s="459"/>
      <c r="AH94" s="459"/>
      <c r="AI94" s="459"/>
      <c r="AJ94" s="861"/>
      <c r="AK94" s="861"/>
      <c r="AL94" s="459"/>
      <c r="AM94" s="459"/>
      <c r="AN94" s="459"/>
      <c r="AO94" s="459"/>
      <c r="AP94" s="459"/>
      <c r="AQ94" s="861"/>
      <c r="AR94" s="861"/>
      <c r="AS94" s="459"/>
      <c r="AT94" s="459"/>
      <c r="AU94" s="459"/>
      <c r="AV94" s="459"/>
      <c r="AW94" s="459"/>
      <c r="AX94" s="861"/>
      <c r="AY94" s="861"/>
      <c r="AZ94" s="459"/>
      <c r="BA94" s="459"/>
      <c r="BB94" s="459"/>
      <c r="BC94" s="459"/>
      <c r="BD94" s="459"/>
      <c r="BE94" s="861"/>
      <c r="BF94" s="861"/>
      <c r="BG94" s="459"/>
      <c r="BH94" s="459"/>
      <c r="BI94" s="459"/>
      <c r="BJ94" s="459"/>
      <c r="BK94" s="459"/>
      <c r="BL94" s="861"/>
      <c r="BM94" s="861"/>
      <c r="BN94" s="459"/>
      <c r="BO94" s="459"/>
      <c r="BP94" s="459"/>
      <c r="BQ94" s="459"/>
      <c r="BR94" s="459"/>
      <c r="BS94" s="861"/>
      <c r="BT94" s="861"/>
      <c r="BU94" s="459"/>
      <c r="BV94" s="459"/>
      <c r="BW94" s="459"/>
      <c r="BX94" s="459"/>
      <c r="BY94" s="459"/>
      <c r="BZ94" s="861"/>
      <c r="CA94" s="861"/>
      <c r="CB94" s="459"/>
      <c r="CC94" s="459"/>
      <c r="CD94" s="459"/>
      <c r="CE94" s="459"/>
      <c r="CF94" s="459"/>
      <c r="CG94" s="861"/>
      <c r="CH94" s="861"/>
      <c r="CI94" s="459"/>
      <c r="CJ94" s="459"/>
      <c r="CK94" s="459"/>
      <c r="CL94" s="459"/>
      <c r="CM94" s="459"/>
      <c r="CN94" s="861"/>
      <c r="CO94" s="861"/>
    </row>
    <row r="95" spans="1:93" s="263" customFormat="1" hidden="1">
      <c r="A95" s="857">
        <f>'MTG RTG September 2019'!A84</f>
        <v>0</v>
      </c>
      <c r="B95" s="289"/>
      <c r="C95" s="506" t="str">
        <f>'MTG RTG September 2019'!C84</f>
        <v>Diema</v>
      </c>
      <c r="D95" s="252" t="str">
        <f>'MTG RTG September 2019'!D84</f>
        <v>Movie</v>
      </c>
      <c r="E95" s="253" t="str">
        <f>'MTG RTG September 2019'!E84</f>
        <v>Sa-Su</v>
      </c>
      <c r="F95" s="254">
        <f>'MTG RTG September 2019'!F84</f>
        <v>0.91666666666666663</v>
      </c>
      <c r="G95" s="904" t="str">
        <f>'MTG RTG September 2019'!G84</f>
        <v>PT</v>
      </c>
      <c r="H95" s="905">
        <f ca="1">SUMIF('MTG RTG September 2019'!$H$3:$M$4,$AC$9,'MTG RTG September 2019'!$H84:$M84)</f>
        <v>1.1000000000000001</v>
      </c>
      <c r="I95" s="256">
        <f t="shared" ca="1" si="20"/>
        <v>465.74999999999989</v>
      </c>
      <c r="J95" s="906">
        <f t="shared" ca="1" si="25"/>
        <v>0</v>
      </c>
      <c r="K95" s="912">
        <f t="shared" ca="1" si="26"/>
        <v>0</v>
      </c>
      <c r="L95" s="913">
        <f t="shared" ca="1" si="27"/>
        <v>0</v>
      </c>
      <c r="M95" s="927">
        <f>'MTG RTG September 2019'!J84</f>
        <v>1.3</v>
      </c>
      <c r="N95" s="913">
        <f t="shared" si="28"/>
        <v>0</v>
      </c>
      <c r="O95" s="909">
        <f t="shared" si="29"/>
        <v>0</v>
      </c>
      <c r="P95" s="258">
        <f t="shared" si="30"/>
        <v>0</v>
      </c>
      <c r="Q95" s="258">
        <f t="shared" si="21"/>
        <v>0</v>
      </c>
      <c r="R95" s="258">
        <f t="shared" si="22"/>
        <v>0</v>
      </c>
      <c r="S95" s="258"/>
      <c r="T95" s="258">
        <f t="shared" si="23"/>
        <v>0</v>
      </c>
      <c r="U95" s="258">
        <f t="shared" si="31"/>
        <v>0</v>
      </c>
      <c r="V95" s="265">
        <f t="shared" ca="1" si="24"/>
        <v>512.32499999999993</v>
      </c>
      <c r="W95" s="260">
        <f t="shared" ca="1" si="32"/>
        <v>512.32499999999993</v>
      </c>
      <c r="X95" s="260">
        <f t="shared" ca="1" si="33"/>
        <v>512.32499999999993</v>
      </c>
      <c r="Y95" s="260">
        <f t="shared" ca="1" si="34"/>
        <v>0</v>
      </c>
      <c r="Z95" s="260">
        <f t="shared" ca="1" si="35"/>
        <v>0</v>
      </c>
      <c r="AA95" s="260">
        <f t="shared" ca="1" si="37"/>
        <v>0</v>
      </c>
      <c r="AB95" s="260">
        <f t="shared" ca="1" si="38"/>
        <v>0</v>
      </c>
      <c r="AC95" s="575">
        <f t="shared" ca="1" si="36"/>
        <v>0</v>
      </c>
      <c r="AD95" s="262"/>
      <c r="AE95" s="460"/>
      <c r="AF95" s="459"/>
      <c r="AG95" s="459"/>
      <c r="AH95" s="459"/>
      <c r="AI95" s="459"/>
      <c r="AJ95" s="861"/>
      <c r="AK95" s="861"/>
      <c r="AL95" s="459"/>
      <c r="AM95" s="459"/>
      <c r="AN95" s="459"/>
      <c r="AO95" s="459"/>
      <c r="AP95" s="459"/>
      <c r="AQ95" s="861"/>
      <c r="AR95" s="861"/>
      <c r="AS95" s="459"/>
      <c r="AT95" s="459"/>
      <c r="AU95" s="459"/>
      <c r="AV95" s="459"/>
      <c r="AW95" s="459"/>
      <c r="AX95" s="861"/>
      <c r="AY95" s="861"/>
      <c r="AZ95" s="459"/>
      <c r="BA95" s="459"/>
      <c r="BB95" s="459"/>
      <c r="BC95" s="459"/>
      <c r="BD95" s="459"/>
      <c r="BE95" s="861"/>
      <c r="BF95" s="861"/>
      <c r="BG95" s="459"/>
      <c r="BH95" s="459"/>
      <c r="BI95" s="459"/>
      <c r="BJ95" s="459"/>
      <c r="BK95" s="459"/>
      <c r="BL95" s="861"/>
      <c r="BM95" s="861"/>
      <c r="BN95" s="459"/>
      <c r="BO95" s="459"/>
      <c r="BP95" s="459"/>
      <c r="BQ95" s="459"/>
      <c r="BR95" s="459"/>
      <c r="BS95" s="861"/>
      <c r="BT95" s="861"/>
      <c r="BU95" s="459"/>
      <c r="BV95" s="459"/>
      <c r="BW95" s="459"/>
      <c r="BX95" s="459"/>
      <c r="BY95" s="459"/>
      <c r="BZ95" s="861"/>
      <c r="CA95" s="861"/>
      <c r="CB95" s="459"/>
      <c r="CC95" s="459"/>
      <c r="CD95" s="459"/>
      <c r="CE95" s="459"/>
      <c r="CF95" s="459"/>
      <c r="CG95" s="861"/>
      <c r="CH95" s="861"/>
      <c r="CI95" s="459"/>
      <c r="CJ95" s="459"/>
      <c r="CK95" s="459"/>
      <c r="CL95" s="459"/>
      <c r="CM95" s="459"/>
      <c r="CN95" s="861"/>
      <c r="CO95" s="861"/>
    </row>
    <row r="96" spans="1:93" s="263" customFormat="1" ht="14.25" hidden="1" customHeight="1">
      <c r="A96" s="857">
        <f>'MTG RTG September 2019'!A85</f>
        <v>0</v>
      </c>
      <c r="B96" s="289"/>
      <c r="C96" s="506" t="str">
        <f>'MTG RTG September 2019'!C85</f>
        <v>Diema</v>
      </c>
      <c r="D96" s="252" t="str">
        <f>'MTG RTG September 2019'!D85</f>
        <v>Erotics</v>
      </c>
      <c r="E96" s="253" t="str">
        <f>'MTG RTG September 2019'!E85</f>
        <v>Sa</v>
      </c>
      <c r="F96" s="254">
        <f>'MTG RTG September 2019'!F85</f>
        <v>0</v>
      </c>
      <c r="G96" s="904" t="str">
        <f>'MTG RTG September 2019'!G85</f>
        <v>NPT</v>
      </c>
      <c r="H96" s="905">
        <f ca="1">SUMIF('MTG RTG September 2019'!$H$3:$M$4,$AC$9,'MTG RTG September 2019'!$H85:$M85)</f>
        <v>0.5</v>
      </c>
      <c r="I96" s="256">
        <f t="shared" ca="1" si="20"/>
        <v>465.74999999999994</v>
      </c>
      <c r="J96" s="906">
        <f t="shared" ca="1" si="25"/>
        <v>0</v>
      </c>
      <c r="K96" s="912">
        <f t="shared" ca="1" si="26"/>
        <v>0</v>
      </c>
      <c r="L96" s="913">
        <f t="shared" ca="1" si="27"/>
        <v>0</v>
      </c>
      <c r="M96" s="927">
        <f>'MTG RTG September 2019'!J85</f>
        <v>0.6</v>
      </c>
      <c r="N96" s="913">
        <f t="shared" si="28"/>
        <v>0</v>
      </c>
      <c r="O96" s="909">
        <f t="shared" si="29"/>
        <v>0</v>
      </c>
      <c r="P96" s="258">
        <f t="shared" si="30"/>
        <v>0</v>
      </c>
      <c r="Q96" s="258">
        <f t="shared" si="21"/>
        <v>0</v>
      </c>
      <c r="R96" s="258">
        <f t="shared" si="22"/>
        <v>0</v>
      </c>
      <c r="S96" s="258"/>
      <c r="T96" s="258">
        <f t="shared" si="23"/>
        <v>0</v>
      </c>
      <c r="U96" s="258">
        <f t="shared" si="31"/>
        <v>0</v>
      </c>
      <c r="V96" s="265">
        <f t="shared" ca="1" si="24"/>
        <v>232.87499999999997</v>
      </c>
      <c r="W96" s="260">
        <f t="shared" ca="1" si="32"/>
        <v>232.87499999999997</v>
      </c>
      <c r="X96" s="260">
        <f t="shared" ca="1" si="33"/>
        <v>232.87499999999997</v>
      </c>
      <c r="Y96" s="260">
        <f t="shared" ca="1" si="34"/>
        <v>0</v>
      </c>
      <c r="Z96" s="260">
        <f t="shared" ca="1" si="35"/>
        <v>0</v>
      </c>
      <c r="AA96" s="260">
        <f t="shared" ca="1" si="37"/>
        <v>0</v>
      </c>
      <c r="AB96" s="260">
        <f t="shared" ca="1" si="38"/>
        <v>0</v>
      </c>
      <c r="AC96" s="575">
        <f t="shared" ca="1" si="36"/>
        <v>0</v>
      </c>
      <c r="AD96" s="262"/>
      <c r="AE96" s="460"/>
      <c r="AF96" s="459"/>
      <c r="AG96" s="459"/>
      <c r="AH96" s="459"/>
      <c r="AI96" s="459"/>
      <c r="AJ96" s="861"/>
      <c r="AK96" s="861"/>
      <c r="AL96" s="459"/>
      <c r="AM96" s="459"/>
      <c r="AN96" s="459"/>
      <c r="AO96" s="459"/>
      <c r="AP96" s="459"/>
      <c r="AQ96" s="861"/>
      <c r="AR96" s="861"/>
      <c r="AS96" s="459"/>
      <c r="AT96" s="459"/>
      <c r="AU96" s="459"/>
      <c r="AV96" s="459"/>
      <c r="AW96" s="459"/>
      <c r="AX96" s="861"/>
      <c r="AY96" s="861"/>
      <c r="AZ96" s="459"/>
      <c r="BA96" s="459"/>
      <c r="BB96" s="459"/>
      <c r="BC96" s="459"/>
      <c r="BD96" s="459"/>
      <c r="BE96" s="861"/>
      <c r="BF96" s="861"/>
      <c r="BG96" s="459"/>
      <c r="BH96" s="459"/>
      <c r="BI96" s="459"/>
      <c r="BJ96" s="459"/>
      <c r="BK96" s="459"/>
      <c r="BL96" s="861"/>
      <c r="BM96" s="861"/>
      <c r="BN96" s="459"/>
      <c r="BO96" s="459"/>
      <c r="BP96" s="459"/>
      <c r="BQ96" s="459"/>
      <c r="BR96" s="459"/>
      <c r="BS96" s="861"/>
      <c r="BT96" s="861"/>
      <c r="BU96" s="459"/>
      <c r="BV96" s="459"/>
      <c r="BW96" s="459"/>
      <c r="BX96" s="459"/>
      <c r="BY96" s="459"/>
      <c r="BZ96" s="861"/>
      <c r="CA96" s="861"/>
      <c r="CB96" s="459"/>
      <c r="CC96" s="459"/>
      <c r="CD96" s="459"/>
      <c r="CE96" s="459"/>
      <c r="CF96" s="459"/>
      <c r="CG96" s="861"/>
      <c r="CH96" s="861"/>
      <c r="CI96" s="459"/>
      <c r="CJ96" s="459"/>
      <c r="CK96" s="459"/>
      <c r="CL96" s="459"/>
      <c r="CM96" s="459"/>
      <c r="CN96" s="861"/>
      <c r="CO96" s="861"/>
    </row>
    <row r="97" spans="1:93" s="263" customFormat="1" hidden="1">
      <c r="A97" s="857">
        <f>'MTG RTG September 2019'!A86</f>
        <v>0</v>
      </c>
      <c r="B97" s="289"/>
      <c r="C97" s="506" t="str">
        <f>'MTG RTG September 2019'!C86</f>
        <v>Diema</v>
      </c>
      <c r="D97" s="252" t="str">
        <f>'MTG RTG September 2019'!D86</f>
        <v>Fraktura</v>
      </c>
      <c r="E97" s="253" t="str">
        <f>'MTG RTG September 2019'!E86</f>
        <v>Su</v>
      </c>
      <c r="F97" s="254">
        <f>'MTG RTG September 2019'!F86</f>
        <v>0</v>
      </c>
      <c r="G97" s="904" t="str">
        <f>'MTG RTG September 2019'!G86</f>
        <v>NPT</v>
      </c>
      <c r="H97" s="905">
        <f ca="1">SUMIF('MTG RTG September 2019'!$H$3:$M$4,$AC$9,'MTG RTG September 2019'!$H86:$M86)</f>
        <v>0.1</v>
      </c>
      <c r="I97" s="256">
        <f t="shared" ca="1" si="20"/>
        <v>465.74999999999994</v>
      </c>
      <c r="J97" s="906">
        <f t="shared" ca="1" si="25"/>
        <v>0</v>
      </c>
      <c r="K97" s="912">
        <f t="shared" ca="1" si="26"/>
        <v>0</v>
      </c>
      <c r="L97" s="913">
        <f t="shared" ca="1" si="27"/>
        <v>0</v>
      </c>
      <c r="M97" s="927">
        <f>'MTG RTG September 2019'!J86</f>
        <v>0.1</v>
      </c>
      <c r="N97" s="913">
        <f t="shared" si="28"/>
        <v>0</v>
      </c>
      <c r="O97" s="909">
        <f t="shared" si="29"/>
        <v>0</v>
      </c>
      <c r="P97" s="258">
        <f t="shared" si="30"/>
        <v>0</v>
      </c>
      <c r="Q97" s="258">
        <f t="shared" si="21"/>
        <v>0</v>
      </c>
      <c r="R97" s="258">
        <f t="shared" si="22"/>
        <v>0</v>
      </c>
      <c r="S97" s="258"/>
      <c r="T97" s="258">
        <f t="shared" si="23"/>
        <v>0</v>
      </c>
      <c r="U97" s="258">
        <f t="shared" si="31"/>
        <v>0</v>
      </c>
      <c r="V97" s="265">
        <f t="shared" ca="1" si="24"/>
        <v>46.574999999999996</v>
      </c>
      <c r="W97" s="260">
        <f t="shared" ca="1" si="32"/>
        <v>46.574999999999996</v>
      </c>
      <c r="X97" s="260">
        <f t="shared" ca="1" si="33"/>
        <v>46.574999999999996</v>
      </c>
      <c r="Y97" s="260">
        <f t="shared" ca="1" si="34"/>
        <v>0</v>
      </c>
      <c r="Z97" s="260">
        <f t="shared" ca="1" si="35"/>
        <v>0</v>
      </c>
      <c r="AA97" s="260">
        <f t="shared" ca="1" si="37"/>
        <v>0</v>
      </c>
      <c r="AB97" s="260">
        <f t="shared" ca="1" si="38"/>
        <v>0</v>
      </c>
      <c r="AC97" s="575">
        <f t="shared" ca="1" si="36"/>
        <v>0</v>
      </c>
      <c r="AD97" s="262"/>
      <c r="AE97" s="460"/>
      <c r="AF97" s="459"/>
      <c r="AG97" s="459"/>
      <c r="AH97" s="459"/>
      <c r="AI97" s="459"/>
      <c r="AJ97" s="861"/>
      <c r="AK97" s="861"/>
      <c r="AL97" s="459"/>
      <c r="AM97" s="459"/>
      <c r="AN97" s="459"/>
      <c r="AO97" s="459"/>
      <c r="AP97" s="459"/>
      <c r="AQ97" s="861"/>
      <c r="AR97" s="861"/>
      <c r="AS97" s="459"/>
      <c r="AT97" s="459"/>
      <c r="AU97" s="459"/>
      <c r="AV97" s="459"/>
      <c r="AW97" s="459"/>
      <c r="AX97" s="861"/>
      <c r="AY97" s="861"/>
      <c r="AZ97" s="459"/>
      <c r="BA97" s="459"/>
      <c r="BB97" s="459"/>
      <c r="BC97" s="459"/>
      <c r="BD97" s="459"/>
      <c r="BE97" s="861"/>
      <c r="BF97" s="861"/>
      <c r="BG97" s="459"/>
      <c r="BH97" s="459"/>
      <c r="BI97" s="459"/>
      <c r="BJ97" s="459"/>
      <c r="BK97" s="459"/>
      <c r="BL97" s="861"/>
      <c r="BM97" s="861"/>
      <c r="BN97" s="459"/>
      <c r="BO97" s="459"/>
      <c r="BP97" s="459"/>
      <c r="BQ97" s="459"/>
      <c r="BR97" s="459"/>
      <c r="BS97" s="861"/>
      <c r="BT97" s="861"/>
      <c r="BU97" s="459"/>
      <c r="BV97" s="459"/>
      <c r="BW97" s="459"/>
      <c r="BX97" s="459"/>
      <c r="BY97" s="459"/>
      <c r="BZ97" s="861"/>
      <c r="CA97" s="861"/>
      <c r="CB97" s="459"/>
      <c r="CC97" s="459"/>
      <c r="CD97" s="459"/>
      <c r="CE97" s="459"/>
      <c r="CF97" s="459"/>
      <c r="CG97" s="861"/>
      <c r="CH97" s="861"/>
      <c r="CI97" s="459"/>
      <c r="CJ97" s="459"/>
      <c r="CK97" s="459"/>
      <c r="CL97" s="459"/>
      <c r="CM97" s="459"/>
      <c r="CN97" s="861"/>
      <c r="CO97" s="861"/>
    </row>
    <row r="98" spans="1:93" s="263" customFormat="1" hidden="1">
      <c r="A98" s="857">
        <f>'MTG RTG September 2019'!A87</f>
        <v>0</v>
      </c>
      <c r="B98" s="289" t="s">
        <v>110</v>
      </c>
      <c r="C98" s="506" t="str">
        <f>'MTG RTG September 2019'!C87</f>
        <v>Diema Family</v>
      </c>
      <c r="D98" s="252" t="str">
        <f>'MTG RTG September 2019'!D87</f>
        <v>Forgive me (FRR)</v>
      </c>
      <c r="E98" s="253" t="str">
        <f>'MTG RTG September 2019'!E87</f>
        <v>Mo-Fr</v>
      </c>
      <c r="F98" s="254">
        <f>'MTG RTG September 2019'!F87</f>
        <v>0.25694444444444448</v>
      </c>
      <c r="G98" s="904" t="str">
        <f>'MTG RTG September 2019'!G87</f>
        <v>NPT</v>
      </c>
      <c r="H98" s="905">
        <f ca="1">SUMIF('MTG RTG September 2019'!$H$3:$M$4,$AC$9,'MTG RTG September 2019'!$H87:$M87)</f>
        <v>0.2</v>
      </c>
      <c r="I98" s="256">
        <f t="shared" ca="1" si="20"/>
        <v>465.74999999999994</v>
      </c>
      <c r="J98" s="906">
        <f t="shared" ca="1" si="25"/>
        <v>0</v>
      </c>
      <c r="K98" s="912">
        <f t="shared" ca="1" si="26"/>
        <v>0</v>
      </c>
      <c r="L98" s="913">
        <f t="shared" ca="1" si="27"/>
        <v>0</v>
      </c>
      <c r="M98" s="927">
        <f>'MTG RTG September 2019'!J87</f>
        <v>0.1</v>
      </c>
      <c r="N98" s="913">
        <f t="shared" si="28"/>
        <v>0</v>
      </c>
      <c r="O98" s="909">
        <f t="shared" si="29"/>
        <v>0</v>
      </c>
      <c r="P98" s="258">
        <f t="shared" si="30"/>
        <v>0</v>
      </c>
      <c r="Q98" s="258">
        <f t="shared" si="21"/>
        <v>0</v>
      </c>
      <c r="R98" s="258">
        <f t="shared" si="22"/>
        <v>0</v>
      </c>
      <c r="S98" s="258"/>
      <c r="T98" s="258">
        <f t="shared" si="23"/>
        <v>0</v>
      </c>
      <c r="U98" s="258">
        <f t="shared" si="31"/>
        <v>0</v>
      </c>
      <c r="V98" s="265">
        <f t="shared" ca="1" si="24"/>
        <v>93.149999999999991</v>
      </c>
      <c r="W98" s="260">
        <f t="shared" ca="1" si="32"/>
        <v>93.149999999999991</v>
      </c>
      <c r="X98" s="260">
        <f t="shared" ca="1" si="33"/>
        <v>93.149999999999991</v>
      </c>
      <c r="Y98" s="260">
        <f t="shared" ca="1" si="34"/>
        <v>0</v>
      </c>
      <c r="Z98" s="260">
        <f t="shared" ca="1" si="35"/>
        <v>0</v>
      </c>
      <c r="AA98" s="260">
        <f t="shared" ca="1" si="37"/>
        <v>0</v>
      </c>
      <c r="AB98" s="260">
        <f t="shared" ca="1" si="38"/>
        <v>0</v>
      </c>
      <c r="AC98" s="575">
        <f t="shared" ca="1" si="36"/>
        <v>0</v>
      </c>
      <c r="AD98" s="262"/>
      <c r="AE98" s="460"/>
      <c r="AF98" s="459"/>
      <c r="AG98" s="459"/>
      <c r="AH98" s="459"/>
      <c r="AI98" s="459"/>
      <c r="AJ98" s="861"/>
      <c r="AK98" s="861"/>
      <c r="AL98" s="459"/>
      <c r="AM98" s="459"/>
      <c r="AN98" s="459"/>
      <c r="AO98" s="459"/>
      <c r="AP98" s="459"/>
      <c r="AQ98" s="861"/>
      <c r="AR98" s="861"/>
      <c r="AS98" s="459"/>
      <c r="AT98" s="459"/>
      <c r="AU98" s="459"/>
      <c r="AV98" s="459"/>
      <c r="AW98" s="459"/>
      <c r="AX98" s="861"/>
      <c r="AY98" s="861"/>
      <c r="AZ98" s="459"/>
      <c r="BA98" s="459"/>
      <c r="BB98" s="459"/>
      <c r="BC98" s="459"/>
      <c r="BD98" s="459"/>
      <c r="BE98" s="861"/>
      <c r="BF98" s="861"/>
      <c r="BG98" s="459"/>
      <c r="BH98" s="459"/>
      <c r="BI98" s="459"/>
      <c r="BJ98" s="459"/>
      <c r="BK98" s="459"/>
      <c r="BL98" s="861"/>
      <c r="BM98" s="861"/>
      <c r="BN98" s="459"/>
      <c r="BO98" s="459"/>
      <c r="BP98" s="459"/>
      <c r="BQ98" s="459"/>
      <c r="BR98" s="459"/>
      <c r="BS98" s="861"/>
      <c r="BT98" s="861"/>
      <c r="BU98" s="459"/>
      <c r="BV98" s="459"/>
      <c r="BW98" s="459"/>
      <c r="BX98" s="459"/>
      <c r="BY98" s="459"/>
      <c r="BZ98" s="861"/>
      <c r="CA98" s="861"/>
      <c r="CB98" s="459"/>
      <c r="CC98" s="459"/>
      <c r="CD98" s="459"/>
      <c r="CE98" s="459"/>
      <c r="CF98" s="459"/>
      <c r="CG98" s="861"/>
      <c r="CH98" s="861"/>
      <c r="CI98" s="459"/>
      <c r="CJ98" s="459"/>
      <c r="CK98" s="459"/>
      <c r="CL98" s="459"/>
      <c r="CM98" s="459"/>
      <c r="CN98" s="861"/>
      <c r="CO98" s="861"/>
    </row>
    <row r="99" spans="1:93" s="263" customFormat="1" hidden="1">
      <c r="A99" s="857">
        <f>'MTG RTG September 2019'!A88</f>
        <v>0</v>
      </c>
      <c r="B99" s="289" t="s">
        <v>110</v>
      </c>
      <c r="C99" s="506" t="str">
        <f>'MTG RTG September 2019'!C88</f>
        <v>Diema Family</v>
      </c>
      <c r="D99" s="252" t="str">
        <f>'MTG RTG September 2019'!D88</f>
        <v>Kuzey Guney (FRR)</v>
      </c>
      <c r="E99" s="253" t="str">
        <f>'MTG RTG September 2019'!E88</f>
        <v>Mo-Fr</v>
      </c>
      <c r="F99" s="254">
        <f>'MTG RTG September 2019'!F88</f>
        <v>0.2986111111111111</v>
      </c>
      <c r="G99" s="904" t="str">
        <f>'MTG RTG September 2019'!G88</f>
        <v>NPT</v>
      </c>
      <c r="H99" s="905">
        <f ca="1">SUMIF('MTG RTG September 2019'!$H$3:$M$4,$AC$9,'MTG RTG September 2019'!$H88:$M88)</f>
        <v>0.2</v>
      </c>
      <c r="I99" s="256">
        <f t="shared" ca="1" si="20"/>
        <v>465.74999999999994</v>
      </c>
      <c r="J99" s="906">
        <f t="shared" ca="1" si="25"/>
        <v>0</v>
      </c>
      <c r="K99" s="912">
        <f t="shared" ca="1" si="26"/>
        <v>0</v>
      </c>
      <c r="L99" s="913">
        <f t="shared" ca="1" si="27"/>
        <v>0</v>
      </c>
      <c r="M99" s="927">
        <f>'MTG RTG September 2019'!J88</f>
        <v>0.1</v>
      </c>
      <c r="N99" s="913">
        <f t="shared" si="28"/>
        <v>0</v>
      </c>
      <c r="O99" s="909">
        <f t="shared" si="29"/>
        <v>0</v>
      </c>
      <c r="P99" s="258">
        <f t="shared" si="30"/>
        <v>0</v>
      </c>
      <c r="Q99" s="258">
        <f t="shared" si="21"/>
        <v>0</v>
      </c>
      <c r="R99" s="258">
        <f t="shared" si="22"/>
        <v>0</v>
      </c>
      <c r="S99" s="258"/>
      <c r="T99" s="258">
        <f t="shared" si="23"/>
        <v>0</v>
      </c>
      <c r="U99" s="258">
        <f t="shared" si="31"/>
        <v>0</v>
      </c>
      <c r="V99" s="265">
        <f t="shared" ca="1" si="24"/>
        <v>93.149999999999991</v>
      </c>
      <c r="W99" s="260">
        <f t="shared" ca="1" si="32"/>
        <v>93.149999999999991</v>
      </c>
      <c r="X99" s="260">
        <f t="shared" ca="1" si="33"/>
        <v>93.149999999999991</v>
      </c>
      <c r="Y99" s="260">
        <f t="shared" ca="1" si="34"/>
        <v>0</v>
      </c>
      <c r="Z99" s="260">
        <f t="shared" ca="1" si="35"/>
        <v>0</v>
      </c>
      <c r="AA99" s="260">
        <f t="shared" ca="1" si="37"/>
        <v>0</v>
      </c>
      <c r="AB99" s="260">
        <f t="shared" ca="1" si="38"/>
        <v>0</v>
      </c>
      <c r="AC99" s="575">
        <f t="shared" ca="1" si="36"/>
        <v>0</v>
      </c>
      <c r="AD99" s="262"/>
      <c r="AE99" s="460"/>
      <c r="AF99" s="459"/>
      <c r="AG99" s="459"/>
      <c r="AH99" s="459"/>
      <c r="AI99" s="459"/>
      <c r="AJ99" s="861"/>
      <c r="AK99" s="861"/>
      <c r="AL99" s="459"/>
      <c r="AM99" s="459"/>
      <c r="AN99" s="459"/>
      <c r="AO99" s="459"/>
      <c r="AP99" s="459"/>
      <c r="AQ99" s="861"/>
      <c r="AR99" s="861"/>
      <c r="AS99" s="459"/>
      <c r="AT99" s="459"/>
      <c r="AU99" s="459"/>
      <c r="AV99" s="459"/>
      <c r="AW99" s="459"/>
      <c r="AX99" s="861"/>
      <c r="AY99" s="861"/>
      <c r="AZ99" s="459"/>
      <c r="BA99" s="459"/>
      <c r="BB99" s="459"/>
      <c r="BC99" s="459"/>
      <c r="BD99" s="459"/>
      <c r="BE99" s="861"/>
      <c r="BF99" s="861"/>
      <c r="BG99" s="459"/>
      <c r="BH99" s="459"/>
      <c r="BI99" s="459"/>
      <c r="BJ99" s="459"/>
      <c r="BK99" s="459"/>
      <c r="BL99" s="861"/>
      <c r="BM99" s="861"/>
      <c r="BN99" s="459"/>
      <c r="BO99" s="459"/>
      <c r="BP99" s="459"/>
      <c r="BQ99" s="459"/>
      <c r="BR99" s="459"/>
      <c r="BS99" s="861"/>
      <c r="BT99" s="861"/>
      <c r="BU99" s="459"/>
      <c r="BV99" s="459"/>
      <c r="BW99" s="459"/>
      <c r="BX99" s="459"/>
      <c r="BY99" s="459"/>
      <c r="BZ99" s="861"/>
      <c r="CA99" s="861"/>
      <c r="CB99" s="459"/>
      <c r="CC99" s="459"/>
      <c r="CD99" s="459"/>
      <c r="CE99" s="459"/>
      <c r="CF99" s="459"/>
      <c r="CG99" s="861"/>
      <c r="CH99" s="861"/>
      <c r="CI99" s="459"/>
      <c r="CJ99" s="459"/>
      <c r="CK99" s="459"/>
      <c r="CL99" s="459"/>
      <c r="CM99" s="459"/>
      <c r="CN99" s="861"/>
      <c r="CO99" s="861"/>
    </row>
    <row r="100" spans="1:93" s="263" customFormat="1" hidden="1">
      <c r="A100" s="857">
        <f>'MTG RTG September 2019'!A89</f>
        <v>0</v>
      </c>
      <c r="B100" s="289" t="s">
        <v>110</v>
      </c>
      <c r="C100" s="506" t="str">
        <f>'MTG RTG September 2019'!C89</f>
        <v>Diema Family</v>
      </c>
      <c r="D100" s="252" t="str">
        <f>'MTG RTG September 2019'!D89</f>
        <v>La Dona (FRR)</v>
      </c>
      <c r="E100" s="253" t="str">
        <f>'MTG RTG September 2019'!E89</f>
        <v>Mo-Fr</v>
      </c>
      <c r="F100" s="254">
        <f>'MTG RTG September 2019'!F89</f>
        <v>0.35416666666666669</v>
      </c>
      <c r="G100" s="904" t="str">
        <f>'MTG RTG September 2019'!G89</f>
        <v>NPT</v>
      </c>
      <c r="H100" s="905">
        <f ca="1">SUMIF('MTG RTG September 2019'!$H$3:$M$4,$AC$9,'MTG RTG September 2019'!$H89:$M89)</f>
        <v>0.1</v>
      </c>
      <c r="I100" s="256">
        <f t="shared" ca="1" si="20"/>
        <v>465.74999999999994</v>
      </c>
      <c r="J100" s="906">
        <f t="shared" ca="1" si="25"/>
        <v>0</v>
      </c>
      <c r="K100" s="912">
        <f t="shared" ca="1" si="26"/>
        <v>0</v>
      </c>
      <c r="L100" s="913">
        <f t="shared" ca="1" si="27"/>
        <v>0</v>
      </c>
      <c r="M100" s="927">
        <f>'MTG RTG September 2019'!J89</f>
        <v>0.1</v>
      </c>
      <c r="N100" s="913">
        <f t="shared" si="28"/>
        <v>0</v>
      </c>
      <c r="O100" s="909">
        <f t="shared" si="29"/>
        <v>0</v>
      </c>
      <c r="P100" s="258">
        <f t="shared" si="30"/>
        <v>0</v>
      </c>
      <c r="Q100" s="258">
        <f t="shared" si="21"/>
        <v>0</v>
      </c>
      <c r="R100" s="258">
        <f t="shared" si="22"/>
        <v>0</v>
      </c>
      <c r="S100" s="258"/>
      <c r="T100" s="258">
        <f t="shared" si="23"/>
        <v>0</v>
      </c>
      <c r="U100" s="258">
        <f t="shared" si="31"/>
        <v>0</v>
      </c>
      <c r="V100" s="265">
        <f t="shared" ca="1" si="24"/>
        <v>46.574999999999996</v>
      </c>
      <c r="W100" s="260">
        <f t="shared" ca="1" si="32"/>
        <v>46.574999999999996</v>
      </c>
      <c r="X100" s="260">
        <f t="shared" ca="1" si="33"/>
        <v>46.574999999999996</v>
      </c>
      <c r="Y100" s="260">
        <f t="shared" ca="1" si="34"/>
        <v>0</v>
      </c>
      <c r="Z100" s="260">
        <f t="shared" ca="1" si="35"/>
        <v>0</v>
      </c>
      <c r="AA100" s="260">
        <f t="shared" ca="1" si="37"/>
        <v>0</v>
      </c>
      <c r="AB100" s="260">
        <f t="shared" ca="1" si="38"/>
        <v>0</v>
      </c>
      <c r="AC100" s="575">
        <f t="shared" ca="1" si="36"/>
        <v>0</v>
      </c>
      <c r="AD100" s="262"/>
      <c r="AE100" s="460"/>
      <c r="AF100" s="459"/>
      <c r="AG100" s="459"/>
      <c r="AH100" s="459"/>
      <c r="AI100" s="459"/>
      <c r="AJ100" s="861"/>
      <c r="AK100" s="861"/>
      <c r="AL100" s="459"/>
      <c r="AM100" s="459"/>
      <c r="AN100" s="459"/>
      <c r="AO100" s="459"/>
      <c r="AP100" s="459"/>
      <c r="AQ100" s="861"/>
      <c r="AR100" s="861"/>
      <c r="AS100" s="459"/>
      <c r="AT100" s="459"/>
      <c r="AU100" s="459"/>
      <c r="AV100" s="459"/>
      <c r="AW100" s="459"/>
      <c r="AX100" s="861"/>
      <c r="AY100" s="861"/>
      <c r="AZ100" s="459"/>
      <c r="BA100" s="459"/>
      <c r="BB100" s="459"/>
      <c r="BC100" s="459"/>
      <c r="BD100" s="459"/>
      <c r="BE100" s="861"/>
      <c r="BF100" s="861"/>
      <c r="BG100" s="459"/>
      <c r="BH100" s="459"/>
      <c r="BI100" s="459"/>
      <c r="BJ100" s="459"/>
      <c r="BK100" s="459"/>
      <c r="BL100" s="861"/>
      <c r="BM100" s="861"/>
      <c r="BN100" s="459"/>
      <c r="BO100" s="459"/>
      <c r="BP100" s="459"/>
      <c r="BQ100" s="459"/>
      <c r="BR100" s="459"/>
      <c r="BS100" s="861"/>
      <c r="BT100" s="861"/>
      <c r="BU100" s="459"/>
      <c r="BV100" s="459"/>
      <c r="BW100" s="459"/>
      <c r="BX100" s="459"/>
      <c r="BY100" s="459"/>
      <c r="BZ100" s="861"/>
      <c r="CA100" s="861"/>
      <c r="CB100" s="459"/>
      <c r="CC100" s="459"/>
      <c r="CD100" s="459"/>
      <c r="CE100" s="459"/>
      <c r="CF100" s="459"/>
      <c r="CG100" s="861"/>
      <c r="CH100" s="861"/>
      <c r="CI100" s="459"/>
      <c r="CJ100" s="459"/>
      <c r="CK100" s="459"/>
      <c r="CL100" s="459"/>
      <c r="CM100" s="459"/>
      <c r="CN100" s="861"/>
      <c r="CO100" s="861"/>
    </row>
    <row r="101" spans="1:93" s="263" customFormat="1" hidden="1">
      <c r="A101" s="857">
        <f>'MTG RTG September 2019'!A90</f>
        <v>0</v>
      </c>
      <c r="B101" s="289" t="s">
        <v>110</v>
      </c>
      <c r="C101" s="506" t="str">
        <f>'MTG RTG September 2019'!C90</f>
        <v>Diema Family</v>
      </c>
      <c r="D101" s="252" t="str">
        <f>'MTG RTG September 2019'!D90</f>
        <v>Prisoner of love (FRR)</v>
      </c>
      <c r="E101" s="253" t="str">
        <f>'MTG RTG September 2019'!E90</f>
        <v>Mo-Fr</v>
      </c>
      <c r="F101" s="254">
        <f>'MTG RTG September 2019'!F90</f>
        <v>0.39583333333333331</v>
      </c>
      <c r="G101" s="904" t="str">
        <f>'MTG RTG September 2019'!G90</f>
        <v>NPT</v>
      </c>
      <c r="H101" s="905">
        <f ca="1">SUMIF('MTG RTG September 2019'!$H$3:$M$4,$AC$9,'MTG RTG September 2019'!$H90:$M90)</f>
        <v>0.4</v>
      </c>
      <c r="I101" s="256">
        <f t="shared" ca="1" si="20"/>
        <v>465.74999999999994</v>
      </c>
      <c r="J101" s="906">
        <f t="shared" ca="1" si="25"/>
        <v>0</v>
      </c>
      <c r="K101" s="912">
        <f t="shared" ca="1" si="26"/>
        <v>0</v>
      </c>
      <c r="L101" s="913">
        <f t="shared" ca="1" si="27"/>
        <v>0</v>
      </c>
      <c r="M101" s="927">
        <f>'MTG RTG September 2019'!J90</f>
        <v>0.2</v>
      </c>
      <c r="N101" s="913">
        <f t="shared" si="28"/>
        <v>0</v>
      </c>
      <c r="O101" s="909">
        <f t="shared" si="29"/>
        <v>0</v>
      </c>
      <c r="P101" s="258">
        <f t="shared" si="30"/>
        <v>0</v>
      </c>
      <c r="Q101" s="258">
        <f t="shared" si="21"/>
        <v>0</v>
      </c>
      <c r="R101" s="258">
        <f t="shared" si="22"/>
        <v>0</v>
      </c>
      <c r="S101" s="258"/>
      <c r="T101" s="258">
        <f t="shared" si="23"/>
        <v>0</v>
      </c>
      <c r="U101" s="258">
        <f t="shared" si="31"/>
        <v>0</v>
      </c>
      <c r="V101" s="265">
        <f t="shared" ca="1" si="24"/>
        <v>186.29999999999998</v>
      </c>
      <c r="W101" s="260">
        <f t="shared" ca="1" si="32"/>
        <v>186.29999999999998</v>
      </c>
      <c r="X101" s="260">
        <f t="shared" ca="1" si="33"/>
        <v>186.29999999999998</v>
      </c>
      <c r="Y101" s="260">
        <f t="shared" ca="1" si="34"/>
        <v>0</v>
      </c>
      <c r="Z101" s="260">
        <f t="shared" ca="1" si="35"/>
        <v>0</v>
      </c>
      <c r="AA101" s="260">
        <f t="shared" ca="1" si="37"/>
        <v>0</v>
      </c>
      <c r="AB101" s="260">
        <f t="shared" ca="1" si="38"/>
        <v>0</v>
      </c>
      <c r="AC101" s="575">
        <f t="shared" ca="1" si="36"/>
        <v>0</v>
      </c>
      <c r="AD101" s="262"/>
      <c r="AE101" s="460"/>
      <c r="AF101" s="459"/>
      <c r="AG101" s="459"/>
      <c r="AH101" s="459"/>
      <c r="AI101" s="459"/>
      <c r="AJ101" s="861"/>
      <c r="AK101" s="861"/>
      <c r="AL101" s="459"/>
      <c r="AM101" s="459"/>
      <c r="AN101" s="459"/>
      <c r="AO101" s="459"/>
      <c r="AP101" s="459"/>
      <c r="AQ101" s="861"/>
      <c r="AR101" s="861"/>
      <c r="AS101" s="459"/>
      <c r="AT101" s="459"/>
      <c r="AU101" s="459"/>
      <c r="AV101" s="459"/>
      <c r="AW101" s="459"/>
      <c r="AX101" s="861"/>
      <c r="AY101" s="861"/>
      <c r="AZ101" s="459"/>
      <c r="BA101" s="459"/>
      <c r="BB101" s="459"/>
      <c r="BC101" s="459"/>
      <c r="BD101" s="459"/>
      <c r="BE101" s="861"/>
      <c r="BF101" s="861"/>
      <c r="BG101" s="459"/>
      <c r="BH101" s="459"/>
      <c r="BI101" s="459"/>
      <c r="BJ101" s="459"/>
      <c r="BK101" s="459"/>
      <c r="BL101" s="861"/>
      <c r="BM101" s="861"/>
      <c r="BN101" s="459"/>
      <c r="BO101" s="459"/>
      <c r="BP101" s="459"/>
      <c r="BQ101" s="459"/>
      <c r="BR101" s="459"/>
      <c r="BS101" s="861"/>
      <c r="BT101" s="861"/>
      <c r="BU101" s="459"/>
      <c r="BV101" s="459"/>
      <c r="BW101" s="459"/>
      <c r="BX101" s="459"/>
      <c r="BY101" s="459"/>
      <c r="BZ101" s="861"/>
      <c r="CA101" s="861"/>
      <c r="CB101" s="459"/>
      <c r="CC101" s="459"/>
      <c r="CD101" s="459"/>
      <c r="CE101" s="459"/>
      <c r="CF101" s="459"/>
      <c r="CG101" s="861"/>
      <c r="CH101" s="861"/>
      <c r="CI101" s="459"/>
      <c r="CJ101" s="459"/>
      <c r="CK101" s="459"/>
      <c r="CL101" s="459"/>
      <c r="CM101" s="459"/>
      <c r="CN101" s="861"/>
      <c r="CO101" s="861"/>
    </row>
    <row r="102" spans="1:93" s="263" customFormat="1" hidden="1">
      <c r="A102" s="857">
        <f>'MTG RTG September 2019'!A91</f>
        <v>0</v>
      </c>
      <c r="B102" s="289"/>
      <c r="C102" s="506" t="str">
        <f>'MTG RTG September 2019'!C91</f>
        <v>Diema Family</v>
      </c>
      <c r="D102" s="252" t="str">
        <f>'MTG RTG September 2019'!D91</f>
        <v>Saraswatichandra (FRR)</v>
      </c>
      <c r="E102" s="253" t="str">
        <f>'MTG RTG September 2019'!E91</f>
        <v>Mo-Fr</v>
      </c>
      <c r="F102" s="254">
        <f>'MTG RTG September 2019'!F91</f>
        <v>0.45833333333333331</v>
      </c>
      <c r="G102" s="904" t="str">
        <f>'MTG RTG September 2019'!G91</f>
        <v>NPT</v>
      </c>
      <c r="H102" s="905">
        <f ca="1">SUMIF('MTG RTG September 2019'!$H$3:$M$4,$AC$9,'MTG RTG September 2019'!$H91:$M91)</f>
        <v>0.4</v>
      </c>
      <c r="I102" s="256">
        <f t="shared" ca="1" si="20"/>
        <v>465.74999999999994</v>
      </c>
      <c r="J102" s="906">
        <f t="shared" ca="1" si="25"/>
        <v>0</v>
      </c>
      <c r="K102" s="912">
        <f t="shared" ca="1" si="26"/>
        <v>0</v>
      </c>
      <c r="L102" s="913">
        <f t="shared" ca="1" si="27"/>
        <v>0</v>
      </c>
      <c r="M102" s="927">
        <f>'MTG RTG September 2019'!J91</f>
        <v>0.2</v>
      </c>
      <c r="N102" s="913">
        <f t="shared" si="28"/>
        <v>0</v>
      </c>
      <c r="O102" s="909">
        <f t="shared" si="29"/>
        <v>0</v>
      </c>
      <c r="P102" s="258">
        <f t="shared" si="30"/>
        <v>0</v>
      </c>
      <c r="Q102" s="258">
        <f t="shared" si="21"/>
        <v>0</v>
      </c>
      <c r="R102" s="258">
        <f t="shared" si="22"/>
        <v>0</v>
      </c>
      <c r="S102" s="258"/>
      <c r="T102" s="258">
        <f t="shared" si="23"/>
        <v>0</v>
      </c>
      <c r="U102" s="258">
        <f t="shared" si="31"/>
        <v>0</v>
      </c>
      <c r="V102" s="265">
        <f t="shared" ca="1" si="24"/>
        <v>186.29999999999998</v>
      </c>
      <c r="W102" s="260">
        <f t="shared" ca="1" si="32"/>
        <v>186.29999999999998</v>
      </c>
      <c r="X102" s="260">
        <f t="shared" ca="1" si="33"/>
        <v>186.29999999999998</v>
      </c>
      <c r="Y102" s="260">
        <f t="shared" ca="1" si="34"/>
        <v>0</v>
      </c>
      <c r="Z102" s="260">
        <f t="shared" ca="1" si="35"/>
        <v>0</v>
      </c>
      <c r="AA102" s="260">
        <f t="shared" ca="1" si="37"/>
        <v>0</v>
      </c>
      <c r="AB102" s="260">
        <f t="shared" ca="1" si="38"/>
        <v>0</v>
      </c>
      <c r="AC102" s="575">
        <f t="shared" ca="1" si="36"/>
        <v>0</v>
      </c>
      <c r="AD102" s="262"/>
      <c r="AE102" s="460"/>
      <c r="AF102" s="459"/>
      <c r="AG102" s="459"/>
      <c r="AH102" s="459"/>
      <c r="AI102" s="459"/>
      <c r="AJ102" s="861"/>
      <c r="AK102" s="861"/>
      <c r="AL102" s="459"/>
      <c r="AM102" s="459"/>
      <c r="AN102" s="459"/>
      <c r="AO102" s="459"/>
      <c r="AP102" s="459"/>
      <c r="AQ102" s="861"/>
      <c r="AR102" s="861"/>
      <c r="AS102" s="459"/>
      <c r="AT102" s="459"/>
      <c r="AU102" s="459"/>
      <c r="AV102" s="459"/>
      <c r="AW102" s="459"/>
      <c r="AX102" s="861"/>
      <c r="AY102" s="861"/>
      <c r="AZ102" s="459"/>
      <c r="BA102" s="459"/>
      <c r="BB102" s="459"/>
      <c r="BC102" s="459"/>
      <c r="BD102" s="459"/>
      <c r="BE102" s="861"/>
      <c r="BF102" s="861"/>
      <c r="BG102" s="459"/>
      <c r="BH102" s="459"/>
      <c r="BI102" s="459"/>
      <c r="BJ102" s="459"/>
      <c r="BK102" s="459"/>
      <c r="BL102" s="861"/>
      <c r="BM102" s="861"/>
      <c r="BN102" s="459"/>
      <c r="BO102" s="459"/>
      <c r="BP102" s="459"/>
      <c r="BQ102" s="459"/>
      <c r="BR102" s="459"/>
      <c r="BS102" s="861"/>
      <c r="BT102" s="861"/>
      <c r="BU102" s="459"/>
      <c r="BV102" s="459"/>
      <c r="BW102" s="459"/>
      <c r="BX102" s="459"/>
      <c r="BY102" s="459"/>
      <c r="BZ102" s="861"/>
      <c r="CA102" s="861"/>
      <c r="CB102" s="459"/>
      <c r="CC102" s="459"/>
      <c r="CD102" s="459"/>
      <c r="CE102" s="459"/>
      <c r="CF102" s="459"/>
      <c r="CG102" s="861"/>
      <c r="CH102" s="861"/>
      <c r="CI102" s="459"/>
      <c r="CJ102" s="459"/>
      <c r="CK102" s="459"/>
      <c r="CL102" s="459"/>
      <c r="CM102" s="459"/>
      <c r="CN102" s="861"/>
      <c r="CO102" s="861"/>
    </row>
    <row r="103" spans="1:93" s="263" customFormat="1" hidden="1">
      <c r="A103" s="857">
        <f>'MTG RTG September 2019'!A92</f>
        <v>0</v>
      </c>
      <c r="B103" s="289"/>
      <c r="C103" s="506" t="str">
        <f>'MTG RTG September 2019'!C92</f>
        <v>Diema Family</v>
      </c>
      <c r="D103" s="252" t="str">
        <f>'MTG RTG September 2019'!D92</f>
        <v>Gangaa (FRR)</v>
      </c>
      <c r="E103" s="253" t="str">
        <f>'MTG RTG September 2019'!E92</f>
        <v>Mo-Fr</v>
      </c>
      <c r="F103" s="254">
        <f>'MTG RTG September 2019'!F92</f>
        <v>0.5</v>
      </c>
      <c r="G103" s="904" t="str">
        <f>'MTG RTG September 2019'!G92</f>
        <v>NPT</v>
      </c>
      <c r="H103" s="905">
        <f ca="1">SUMIF('MTG RTG September 2019'!$H$3:$M$4,$AC$9,'MTG RTG September 2019'!$H92:$M92)</f>
        <v>0.3</v>
      </c>
      <c r="I103" s="256">
        <f t="shared" ca="1" si="20"/>
        <v>465.74999999999989</v>
      </c>
      <c r="J103" s="906">
        <f t="shared" ca="1" si="25"/>
        <v>0</v>
      </c>
      <c r="K103" s="912">
        <f t="shared" ca="1" si="26"/>
        <v>0</v>
      </c>
      <c r="L103" s="913">
        <f t="shared" ca="1" si="27"/>
        <v>0</v>
      </c>
      <c r="M103" s="927">
        <f>'MTG RTG September 2019'!J92</f>
        <v>0.2</v>
      </c>
      <c r="N103" s="913">
        <f t="shared" si="28"/>
        <v>0</v>
      </c>
      <c r="O103" s="909">
        <f t="shared" si="29"/>
        <v>0</v>
      </c>
      <c r="P103" s="258">
        <f t="shared" si="30"/>
        <v>0</v>
      </c>
      <c r="Q103" s="258">
        <f t="shared" si="21"/>
        <v>0</v>
      </c>
      <c r="R103" s="258">
        <f t="shared" si="22"/>
        <v>0</v>
      </c>
      <c r="S103" s="258"/>
      <c r="T103" s="258">
        <f t="shared" si="23"/>
        <v>0</v>
      </c>
      <c r="U103" s="258">
        <f t="shared" si="31"/>
        <v>0</v>
      </c>
      <c r="V103" s="265">
        <f t="shared" ca="1" si="24"/>
        <v>139.72499999999997</v>
      </c>
      <c r="W103" s="260">
        <f t="shared" ca="1" si="32"/>
        <v>139.72499999999997</v>
      </c>
      <c r="X103" s="260">
        <f t="shared" ca="1" si="33"/>
        <v>139.72499999999997</v>
      </c>
      <c r="Y103" s="260">
        <f t="shared" ca="1" si="34"/>
        <v>0</v>
      </c>
      <c r="Z103" s="260">
        <f t="shared" ca="1" si="35"/>
        <v>0</v>
      </c>
      <c r="AA103" s="260">
        <f t="shared" ca="1" si="37"/>
        <v>0</v>
      </c>
      <c r="AB103" s="260">
        <f t="shared" ca="1" si="38"/>
        <v>0</v>
      </c>
      <c r="AC103" s="575">
        <f t="shared" ca="1" si="36"/>
        <v>0</v>
      </c>
      <c r="AD103" s="262"/>
      <c r="AE103" s="460"/>
      <c r="AF103" s="459"/>
      <c r="AG103" s="459"/>
      <c r="AH103" s="459"/>
      <c r="AI103" s="459"/>
      <c r="AJ103" s="861"/>
      <c r="AK103" s="861"/>
      <c r="AL103" s="459"/>
      <c r="AM103" s="459"/>
      <c r="AN103" s="459"/>
      <c r="AO103" s="459"/>
      <c r="AP103" s="459"/>
      <c r="AQ103" s="861"/>
      <c r="AR103" s="861"/>
      <c r="AS103" s="459"/>
      <c r="AT103" s="459"/>
      <c r="AU103" s="459"/>
      <c r="AV103" s="459"/>
      <c r="AW103" s="459"/>
      <c r="AX103" s="861"/>
      <c r="AY103" s="861"/>
      <c r="AZ103" s="459"/>
      <c r="BA103" s="459"/>
      <c r="BB103" s="459"/>
      <c r="BC103" s="459"/>
      <c r="BD103" s="459"/>
      <c r="BE103" s="861"/>
      <c r="BF103" s="861"/>
      <c r="BG103" s="459"/>
      <c r="BH103" s="459"/>
      <c r="BI103" s="459"/>
      <c r="BJ103" s="459"/>
      <c r="BK103" s="459"/>
      <c r="BL103" s="861"/>
      <c r="BM103" s="861"/>
      <c r="BN103" s="459"/>
      <c r="BO103" s="459"/>
      <c r="BP103" s="459"/>
      <c r="BQ103" s="459"/>
      <c r="BR103" s="459"/>
      <c r="BS103" s="861"/>
      <c r="BT103" s="861"/>
      <c r="BU103" s="459"/>
      <c r="BV103" s="459"/>
      <c r="BW103" s="459"/>
      <c r="BX103" s="459"/>
      <c r="BY103" s="459"/>
      <c r="BZ103" s="861"/>
      <c r="CA103" s="861"/>
      <c r="CB103" s="459"/>
      <c r="CC103" s="459"/>
      <c r="CD103" s="459"/>
      <c r="CE103" s="459"/>
      <c r="CF103" s="459"/>
      <c r="CG103" s="861"/>
      <c r="CH103" s="861"/>
      <c r="CI103" s="459"/>
      <c r="CJ103" s="459"/>
      <c r="CK103" s="459"/>
      <c r="CL103" s="459"/>
      <c r="CM103" s="459"/>
      <c r="CN103" s="861"/>
      <c r="CO103" s="861"/>
    </row>
    <row r="104" spans="1:93" s="263" customFormat="1" hidden="1">
      <c r="A104" s="857">
        <f>'MTG RTG September 2019'!A93</f>
        <v>0</v>
      </c>
      <c r="B104" s="289"/>
      <c r="C104" s="506" t="str">
        <f>'MTG RTG September 2019'!C93</f>
        <v>Diema Family</v>
      </c>
      <c r="D104" s="252" t="str">
        <f>'MTG RTG September 2019'!D93</f>
        <v>Family Feud (FRR)</v>
      </c>
      <c r="E104" s="253" t="str">
        <f>'MTG RTG September 2019'!E93</f>
        <v>Mo-Fr</v>
      </c>
      <c r="F104" s="254">
        <f>'MTG RTG September 2019'!F93</f>
        <v>0.54166666666666663</v>
      </c>
      <c r="G104" s="904" t="str">
        <f>'MTG RTG September 2019'!G93</f>
        <v>NPT</v>
      </c>
      <c r="H104" s="905">
        <f ca="1">SUMIF('MTG RTG September 2019'!$H$3:$M$4,$AC$9,'MTG RTG September 2019'!$H93:$M93)</f>
        <v>0.3</v>
      </c>
      <c r="I104" s="256">
        <f t="shared" ca="1" si="20"/>
        <v>465.74999999999989</v>
      </c>
      <c r="J104" s="906">
        <f t="shared" ca="1" si="25"/>
        <v>0</v>
      </c>
      <c r="K104" s="912">
        <f t="shared" ca="1" si="26"/>
        <v>0</v>
      </c>
      <c r="L104" s="913">
        <f t="shared" ca="1" si="27"/>
        <v>0</v>
      </c>
      <c r="M104" s="927">
        <f>'MTG RTG September 2019'!J93</f>
        <v>0.2</v>
      </c>
      <c r="N104" s="913">
        <f t="shared" si="28"/>
        <v>0</v>
      </c>
      <c r="O104" s="909">
        <f t="shared" si="29"/>
        <v>0</v>
      </c>
      <c r="P104" s="258">
        <f t="shared" si="30"/>
        <v>0</v>
      </c>
      <c r="Q104" s="258">
        <f t="shared" si="21"/>
        <v>0</v>
      </c>
      <c r="R104" s="258">
        <f t="shared" si="22"/>
        <v>0</v>
      </c>
      <c r="S104" s="258"/>
      <c r="T104" s="258">
        <f t="shared" si="23"/>
        <v>0</v>
      </c>
      <c r="U104" s="258">
        <f t="shared" si="31"/>
        <v>0</v>
      </c>
      <c r="V104" s="265">
        <f t="shared" ca="1" si="24"/>
        <v>139.72499999999997</v>
      </c>
      <c r="W104" s="260">
        <f t="shared" ca="1" si="32"/>
        <v>139.72499999999997</v>
      </c>
      <c r="X104" s="260">
        <f t="shared" ca="1" si="33"/>
        <v>139.72499999999997</v>
      </c>
      <c r="Y104" s="260">
        <f t="shared" ca="1" si="34"/>
        <v>0</v>
      </c>
      <c r="Z104" s="260">
        <f t="shared" ca="1" si="35"/>
        <v>0</v>
      </c>
      <c r="AA104" s="260">
        <f t="shared" ca="1" si="37"/>
        <v>0</v>
      </c>
      <c r="AB104" s="260">
        <f t="shared" ca="1" si="38"/>
        <v>0</v>
      </c>
      <c r="AC104" s="575">
        <f t="shared" ca="1" si="36"/>
        <v>0</v>
      </c>
      <c r="AD104" s="262"/>
      <c r="AE104" s="460"/>
      <c r="AF104" s="459"/>
      <c r="AG104" s="459"/>
      <c r="AH104" s="459"/>
      <c r="AI104" s="459"/>
      <c r="AJ104" s="861"/>
      <c r="AK104" s="861"/>
      <c r="AL104" s="459"/>
      <c r="AM104" s="459"/>
      <c r="AN104" s="459"/>
      <c r="AO104" s="459"/>
      <c r="AP104" s="459"/>
      <c r="AQ104" s="861"/>
      <c r="AR104" s="861"/>
      <c r="AS104" s="459"/>
      <c r="AT104" s="459"/>
      <c r="AU104" s="459"/>
      <c r="AV104" s="459"/>
      <c r="AW104" s="459"/>
      <c r="AX104" s="861"/>
      <c r="AY104" s="861"/>
      <c r="AZ104" s="459"/>
      <c r="BA104" s="459"/>
      <c r="BB104" s="459"/>
      <c r="BC104" s="459"/>
      <c r="BD104" s="459"/>
      <c r="BE104" s="861"/>
      <c r="BF104" s="861"/>
      <c r="BG104" s="459"/>
      <c r="BH104" s="459"/>
      <c r="BI104" s="459"/>
      <c r="BJ104" s="459"/>
      <c r="BK104" s="459"/>
      <c r="BL104" s="861"/>
      <c r="BM104" s="861"/>
      <c r="BN104" s="459"/>
      <c r="BO104" s="459"/>
      <c r="BP104" s="459"/>
      <c r="BQ104" s="459"/>
      <c r="BR104" s="459"/>
      <c r="BS104" s="861"/>
      <c r="BT104" s="861"/>
      <c r="BU104" s="459"/>
      <c r="BV104" s="459"/>
      <c r="BW104" s="459"/>
      <c r="BX104" s="459"/>
      <c r="BY104" s="459"/>
      <c r="BZ104" s="861"/>
      <c r="CA104" s="861"/>
      <c r="CB104" s="459"/>
      <c r="CC104" s="459"/>
      <c r="CD104" s="459"/>
      <c r="CE104" s="459"/>
      <c r="CF104" s="459"/>
      <c r="CG104" s="861"/>
      <c r="CH104" s="861"/>
      <c r="CI104" s="459"/>
      <c r="CJ104" s="459"/>
      <c r="CK104" s="459"/>
      <c r="CL104" s="459"/>
      <c r="CM104" s="459"/>
      <c r="CN104" s="861"/>
      <c r="CO104" s="861"/>
    </row>
    <row r="105" spans="1:93" s="263" customFormat="1" ht="14.25" hidden="1" customHeight="1">
      <c r="A105" s="857">
        <f>'MTG RTG September 2019'!A94</f>
        <v>0</v>
      </c>
      <c r="B105" s="289"/>
      <c r="C105" s="506" t="str">
        <f>'MTG RTG September 2019'!C94</f>
        <v>Diema Family</v>
      </c>
      <c r="D105" s="252" t="str">
        <f>'MTG RTG September 2019'!D94</f>
        <v>Kara Sevda (FRR)</v>
      </c>
      <c r="E105" s="253" t="str">
        <f>'MTG RTG September 2019'!E94</f>
        <v>Mo-Fr</v>
      </c>
      <c r="F105" s="254">
        <f>'MTG RTG September 2019'!F94</f>
        <v>0.58333333333333337</v>
      </c>
      <c r="G105" s="904" t="str">
        <f>'MTG RTG September 2019'!G94</f>
        <v>NPT</v>
      </c>
      <c r="H105" s="905">
        <f ca="1">SUMIF('MTG RTG September 2019'!$H$3:$M$4,$AC$9,'MTG RTG September 2019'!$H94:$M94)</f>
        <v>0.4</v>
      </c>
      <c r="I105" s="256">
        <f t="shared" ca="1" si="20"/>
        <v>465.74999999999994</v>
      </c>
      <c r="J105" s="906">
        <f t="shared" ca="1" si="25"/>
        <v>0</v>
      </c>
      <c r="K105" s="912">
        <f t="shared" ca="1" si="26"/>
        <v>0</v>
      </c>
      <c r="L105" s="913">
        <f t="shared" ca="1" si="27"/>
        <v>0</v>
      </c>
      <c r="M105" s="927">
        <f>'MTG RTG September 2019'!J94</f>
        <v>0.2</v>
      </c>
      <c r="N105" s="913">
        <f t="shared" si="28"/>
        <v>0</v>
      </c>
      <c r="O105" s="909">
        <f t="shared" si="29"/>
        <v>0</v>
      </c>
      <c r="P105" s="258">
        <f t="shared" si="30"/>
        <v>0</v>
      </c>
      <c r="Q105" s="258">
        <f t="shared" si="21"/>
        <v>0</v>
      </c>
      <c r="R105" s="258">
        <f t="shared" si="22"/>
        <v>0</v>
      </c>
      <c r="S105" s="258"/>
      <c r="T105" s="258">
        <f t="shared" si="23"/>
        <v>0</v>
      </c>
      <c r="U105" s="258">
        <f t="shared" si="31"/>
        <v>0</v>
      </c>
      <c r="V105" s="265">
        <f t="shared" ca="1" si="24"/>
        <v>186.29999999999998</v>
      </c>
      <c r="W105" s="260">
        <f t="shared" ca="1" si="32"/>
        <v>186.29999999999998</v>
      </c>
      <c r="X105" s="260">
        <f t="shared" ca="1" si="33"/>
        <v>186.29999999999998</v>
      </c>
      <c r="Y105" s="260">
        <f t="shared" ca="1" si="34"/>
        <v>0</v>
      </c>
      <c r="Z105" s="260">
        <f t="shared" ca="1" si="35"/>
        <v>0</v>
      </c>
      <c r="AA105" s="260">
        <f t="shared" ca="1" si="37"/>
        <v>0</v>
      </c>
      <c r="AB105" s="260">
        <f t="shared" ca="1" si="38"/>
        <v>0</v>
      </c>
      <c r="AC105" s="575">
        <f t="shared" ca="1" si="36"/>
        <v>0</v>
      </c>
      <c r="AD105" s="262"/>
      <c r="AE105" s="460"/>
      <c r="AF105" s="459"/>
      <c r="AG105" s="459"/>
      <c r="AH105" s="459"/>
      <c r="AI105" s="459"/>
      <c r="AJ105" s="861"/>
      <c r="AK105" s="861"/>
      <c r="AL105" s="459"/>
      <c r="AM105" s="459"/>
      <c r="AN105" s="459"/>
      <c r="AO105" s="459"/>
      <c r="AP105" s="459"/>
      <c r="AQ105" s="861"/>
      <c r="AR105" s="861"/>
      <c r="AS105" s="459"/>
      <c r="AT105" s="459"/>
      <c r="AU105" s="459"/>
      <c r="AV105" s="459"/>
      <c r="AW105" s="459"/>
      <c r="AX105" s="861"/>
      <c r="AY105" s="861"/>
      <c r="AZ105" s="459"/>
      <c r="BA105" s="459"/>
      <c r="BB105" s="459"/>
      <c r="BC105" s="459"/>
      <c r="BD105" s="459"/>
      <c r="BE105" s="861"/>
      <c r="BF105" s="861"/>
      <c r="BG105" s="459"/>
      <c r="BH105" s="459"/>
      <c r="BI105" s="459"/>
      <c r="BJ105" s="459"/>
      <c r="BK105" s="459"/>
      <c r="BL105" s="861"/>
      <c r="BM105" s="861"/>
      <c r="BN105" s="459"/>
      <c r="BO105" s="459"/>
      <c r="BP105" s="459"/>
      <c r="BQ105" s="459"/>
      <c r="BR105" s="459"/>
      <c r="BS105" s="861"/>
      <c r="BT105" s="861"/>
      <c r="BU105" s="459"/>
      <c r="BV105" s="459"/>
      <c r="BW105" s="459"/>
      <c r="BX105" s="459"/>
      <c r="BY105" s="459"/>
      <c r="BZ105" s="861"/>
      <c r="CA105" s="861"/>
      <c r="CB105" s="459"/>
      <c r="CC105" s="459"/>
      <c r="CD105" s="459"/>
      <c r="CE105" s="459"/>
      <c r="CF105" s="459"/>
      <c r="CG105" s="861"/>
      <c r="CH105" s="861"/>
      <c r="CI105" s="459"/>
      <c r="CJ105" s="459"/>
      <c r="CK105" s="459"/>
      <c r="CL105" s="459"/>
      <c r="CM105" s="459"/>
      <c r="CN105" s="861"/>
      <c r="CO105" s="861"/>
    </row>
    <row r="106" spans="1:93" s="263" customFormat="1" hidden="1">
      <c r="A106" s="857">
        <f>'MTG RTG September 2019'!A95</f>
        <v>0</v>
      </c>
      <c r="B106" s="289"/>
      <c r="C106" s="506" t="str">
        <f>'MTG RTG September 2019'!C95</f>
        <v>Diema Family</v>
      </c>
      <c r="D106" s="252" t="str">
        <f>'MTG RTG September 2019'!D95</f>
        <v>La Dona</v>
      </c>
      <c r="E106" s="253" t="str">
        <f>'MTG RTG September 2019'!E95</f>
        <v>Mo-Fr</v>
      </c>
      <c r="F106" s="254">
        <f>'MTG RTG September 2019'!F95</f>
        <v>0.625</v>
      </c>
      <c r="G106" s="904" t="str">
        <f>'MTG RTG September 2019'!G95</f>
        <v>NPT</v>
      </c>
      <c r="H106" s="905">
        <f ca="1">SUMIF('MTG RTG September 2019'!$H$3:$M$4,$AC$9,'MTG RTG September 2019'!$H95:$M95)</f>
        <v>0.1</v>
      </c>
      <c r="I106" s="256">
        <f t="shared" ca="1" si="20"/>
        <v>465.74999999999994</v>
      </c>
      <c r="J106" s="906">
        <f t="shared" ca="1" si="25"/>
        <v>0</v>
      </c>
      <c r="K106" s="912">
        <f t="shared" ca="1" si="26"/>
        <v>0</v>
      </c>
      <c r="L106" s="913">
        <f t="shared" ca="1" si="27"/>
        <v>0</v>
      </c>
      <c r="M106" s="927">
        <f>'MTG RTG September 2019'!J95</f>
        <v>0.1</v>
      </c>
      <c r="N106" s="913">
        <f t="shared" si="28"/>
        <v>0</v>
      </c>
      <c r="O106" s="909">
        <f t="shared" si="29"/>
        <v>0</v>
      </c>
      <c r="P106" s="258">
        <f t="shared" si="30"/>
        <v>0</v>
      </c>
      <c r="Q106" s="258">
        <f t="shared" si="21"/>
        <v>0</v>
      </c>
      <c r="R106" s="258">
        <f t="shared" si="22"/>
        <v>0</v>
      </c>
      <c r="S106" s="258"/>
      <c r="T106" s="258">
        <f t="shared" si="23"/>
        <v>0</v>
      </c>
      <c r="U106" s="258">
        <f t="shared" si="31"/>
        <v>0</v>
      </c>
      <c r="V106" s="265">
        <f t="shared" ca="1" si="24"/>
        <v>46.574999999999996</v>
      </c>
      <c r="W106" s="260">
        <f t="shared" ca="1" si="32"/>
        <v>46.574999999999996</v>
      </c>
      <c r="X106" s="260">
        <f t="shared" ca="1" si="33"/>
        <v>46.574999999999996</v>
      </c>
      <c r="Y106" s="260">
        <f t="shared" ca="1" si="34"/>
        <v>0</v>
      </c>
      <c r="Z106" s="260">
        <f t="shared" ca="1" si="35"/>
        <v>0</v>
      </c>
      <c r="AA106" s="260">
        <f t="shared" ca="1" si="37"/>
        <v>0</v>
      </c>
      <c r="AB106" s="260">
        <f t="shared" ca="1" si="38"/>
        <v>0</v>
      </c>
      <c r="AC106" s="575">
        <f t="shared" ca="1" si="36"/>
        <v>0</v>
      </c>
      <c r="AD106" s="262"/>
      <c r="AE106" s="460"/>
      <c r="AF106" s="459"/>
      <c r="AG106" s="459"/>
      <c r="AH106" s="459"/>
      <c r="AI106" s="459"/>
      <c r="AJ106" s="861"/>
      <c r="AK106" s="861"/>
      <c r="AL106" s="459"/>
      <c r="AM106" s="459"/>
      <c r="AN106" s="459"/>
      <c r="AO106" s="459"/>
      <c r="AP106" s="459"/>
      <c r="AQ106" s="861"/>
      <c r="AR106" s="861"/>
      <c r="AS106" s="459"/>
      <c r="AT106" s="459"/>
      <c r="AU106" s="459"/>
      <c r="AV106" s="459"/>
      <c r="AW106" s="459"/>
      <c r="AX106" s="861"/>
      <c r="AY106" s="861"/>
      <c r="AZ106" s="459"/>
      <c r="BA106" s="459"/>
      <c r="BB106" s="459"/>
      <c r="BC106" s="459"/>
      <c r="BD106" s="459"/>
      <c r="BE106" s="861"/>
      <c r="BF106" s="861"/>
      <c r="BG106" s="459"/>
      <c r="BH106" s="459"/>
      <c r="BI106" s="459"/>
      <c r="BJ106" s="459"/>
      <c r="BK106" s="459"/>
      <c r="BL106" s="861"/>
      <c r="BM106" s="861"/>
      <c r="BN106" s="459"/>
      <c r="BO106" s="459"/>
      <c r="BP106" s="459"/>
      <c r="BQ106" s="459"/>
      <c r="BR106" s="459"/>
      <c r="BS106" s="861"/>
      <c r="BT106" s="861"/>
      <c r="BU106" s="459"/>
      <c r="BV106" s="459"/>
      <c r="BW106" s="459"/>
      <c r="BX106" s="459"/>
      <c r="BY106" s="459"/>
      <c r="BZ106" s="861"/>
      <c r="CA106" s="861"/>
      <c r="CB106" s="459"/>
      <c r="CC106" s="459"/>
      <c r="CD106" s="459"/>
      <c r="CE106" s="459"/>
      <c r="CF106" s="459"/>
      <c r="CG106" s="861"/>
      <c r="CH106" s="861"/>
      <c r="CI106" s="459"/>
      <c r="CJ106" s="459"/>
      <c r="CK106" s="459"/>
      <c r="CL106" s="459"/>
      <c r="CM106" s="459"/>
      <c r="CN106" s="861"/>
      <c r="CO106" s="861"/>
    </row>
    <row r="107" spans="1:93" s="263" customFormat="1" hidden="1">
      <c r="A107" s="857">
        <f>'MTG RTG September 2019'!A96</f>
        <v>0</v>
      </c>
      <c r="B107" s="289"/>
      <c r="C107" s="506" t="str">
        <f>'MTG RTG September 2019'!C96</f>
        <v>Diema Family</v>
      </c>
      <c r="D107" s="252" t="str">
        <f>'MTG RTG September 2019'!D96</f>
        <v>Tulip Age</v>
      </c>
      <c r="E107" s="253" t="str">
        <f>'MTG RTG September 2019'!E96</f>
        <v>Mo-Fr</v>
      </c>
      <c r="F107" s="254">
        <f>'MTG RTG September 2019'!F96</f>
        <v>0.66666666666666663</v>
      </c>
      <c r="G107" s="904" t="str">
        <f>'MTG RTG September 2019'!G96</f>
        <v>NPT</v>
      </c>
      <c r="H107" s="905">
        <f ca="1">SUMIF('MTG RTG September 2019'!$H$3:$M$4,$AC$9,'MTG RTG September 2019'!$H96:$M96)</f>
        <v>0.5</v>
      </c>
      <c r="I107" s="256">
        <f t="shared" ca="1" si="20"/>
        <v>465.74999999999994</v>
      </c>
      <c r="J107" s="906">
        <f t="shared" ca="1" si="25"/>
        <v>0</v>
      </c>
      <c r="K107" s="912">
        <f t="shared" ca="1" si="26"/>
        <v>0</v>
      </c>
      <c r="L107" s="913">
        <f t="shared" ca="1" si="27"/>
        <v>0</v>
      </c>
      <c r="M107" s="927">
        <f>'MTG RTG September 2019'!J96</f>
        <v>0.4</v>
      </c>
      <c r="N107" s="913">
        <f t="shared" si="28"/>
        <v>0</v>
      </c>
      <c r="O107" s="909">
        <f t="shared" si="29"/>
        <v>0</v>
      </c>
      <c r="P107" s="258">
        <f t="shared" si="30"/>
        <v>0</v>
      </c>
      <c r="Q107" s="258">
        <f t="shared" si="21"/>
        <v>0</v>
      </c>
      <c r="R107" s="258">
        <f t="shared" si="22"/>
        <v>0</v>
      </c>
      <c r="S107" s="258"/>
      <c r="T107" s="258">
        <f t="shared" si="23"/>
        <v>0</v>
      </c>
      <c r="U107" s="258">
        <f t="shared" si="31"/>
        <v>0</v>
      </c>
      <c r="V107" s="265">
        <f t="shared" ca="1" si="24"/>
        <v>232.87499999999997</v>
      </c>
      <c r="W107" s="260">
        <f t="shared" ca="1" si="32"/>
        <v>232.87499999999997</v>
      </c>
      <c r="X107" s="260">
        <f t="shared" ca="1" si="33"/>
        <v>232.87499999999997</v>
      </c>
      <c r="Y107" s="260">
        <f t="shared" ca="1" si="34"/>
        <v>0</v>
      </c>
      <c r="Z107" s="260">
        <f t="shared" ca="1" si="35"/>
        <v>0</v>
      </c>
      <c r="AA107" s="260">
        <f t="shared" ca="1" si="37"/>
        <v>0</v>
      </c>
      <c r="AB107" s="260">
        <f t="shared" ca="1" si="38"/>
        <v>0</v>
      </c>
      <c r="AC107" s="575">
        <f t="shared" ca="1" si="36"/>
        <v>0</v>
      </c>
      <c r="AD107" s="262"/>
      <c r="AE107" s="460"/>
      <c r="AF107" s="459"/>
      <c r="AG107" s="459"/>
      <c r="AH107" s="459"/>
      <c r="AI107" s="459"/>
      <c r="AJ107" s="861"/>
      <c r="AK107" s="861"/>
      <c r="AL107" s="459"/>
      <c r="AM107" s="459"/>
      <c r="AN107" s="459"/>
      <c r="AO107" s="459"/>
      <c r="AP107" s="459"/>
      <c r="AQ107" s="861"/>
      <c r="AR107" s="861"/>
      <c r="AS107" s="459"/>
      <c r="AT107" s="459"/>
      <c r="AU107" s="459"/>
      <c r="AV107" s="459"/>
      <c r="AW107" s="459"/>
      <c r="AX107" s="861"/>
      <c r="AY107" s="861"/>
      <c r="AZ107" s="459"/>
      <c r="BA107" s="459"/>
      <c r="BB107" s="459"/>
      <c r="BC107" s="459"/>
      <c r="BD107" s="459"/>
      <c r="BE107" s="861"/>
      <c r="BF107" s="861"/>
      <c r="BG107" s="459"/>
      <c r="BH107" s="459"/>
      <c r="BI107" s="459"/>
      <c r="BJ107" s="459"/>
      <c r="BK107" s="459"/>
      <c r="BL107" s="861"/>
      <c r="BM107" s="861"/>
      <c r="BN107" s="459"/>
      <c r="BO107" s="459"/>
      <c r="BP107" s="459"/>
      <c r="BQ107" s="459"/>
      <c r="BR107" s="459"/>
      <c r="BS107" s="861"/>
      <c r="BT107" s="861"/>
      <c r="BU107" s="459"/>
      <c r="BV107" s="459"/>
      <c r="BW107" s="459"/>
      <c r="BX107" s="459"/>
      <c r="BY107" s="459"/>
      <c r="BZ107" s="861"/>
      <c r="CA107" s="861"/>
      <c r="CB107" s="459"/>
      <c r="CC107" s="459"/>
      <c r="CD107" s="459"/>
      <c r="CE107" s="459"/>
      <c r="CF107" s="459"/>
      <c r="CG107" s="861"/>
      <c r="CH107" s="861"/>
      <c r="CI107" s="459"/>
      <c r="CJ107" s="459"/>
      <c r="CK107" s="459"/>
      <c r="CL107" s="459"/>
      <c r="CM107" s="459"/>
      <c r="CN107" s="861"/>
      <c r="CO107" s="861"/>
    </row>
    <row r="108" spans="1:93" s="263" customFormat="1" hidden="1">
      <c r="A108" s="857">
        <f>'MTG RTG September 2019'!A97</f>
        <v>0</v>
      </c>
      <c r="B108" s="289"/>
      <c r="C108" s="506" t="str">
        <f>'MTG RTG September 2019'!C97</f>
        <v>Diema Family</v>
      </c>
      <c r="D108" s="252" t="str">
        <f>'MTG RTG September 2019'!D97</f>
        <v>Saraswatichandra</v>
      </c>
      <c r="E108" s="253" t="str">
        <f>'MTG RTG September 2019'!E97</f>
        <v>Mo-Fr</v>
      </c>
      <c r="F108" s="254">
        <f>'MTG RTG September 2019'!F97</f>
        <v>0.70833333333333337</v>
      </c>
      <c r="G108" s="904" t="str">
        <f>'MTG RTG September 2019'!G97</f>
        <v>NPT</v>
      </c>
      <c r="H108" s="905">
        <f ca="1">SUMIF('MTG RTG September 2019'!$H$3:$M$4,$AC$9,'MTG RTG September 2019'!$H97:$M97)</f>
        <v>1</v>
      </c>
      <c r="I108" s="256">
        <f t="shared" ca="1" si="20"/>
        <v>465.74999999999994</v>
      </c>
      <c r="J108" s="906">
        <f t="shared" ca="1" si="25"/>
        <v>0</v>
      </c>
      <c r="K108" s="912">
        <f t="shared" ca="1" si="26"/>
        <v>0</v>
      </c>
      <c r="L108" s="913">
        <f t="shared" ca="1" si="27"/>
        <v>0</v>
      </c>
      <c r="M108" s="927">
        <f>'MTG RTG September 2019'!J97</f>
        <v>0.7</v>
      </c>
      <c r="N108" s="913">
        <f t="shared" si="28"/>
        <v>0</v>
      </c>
      <c r="O108" s="909">
        <f t="shared" si="29"/>
        <v>0</v>
      </c>
      <c r="P108" s="258">
        <f t="shared" si="30"/>
        <v>0</v>
      </c>
      <c r="Q108" s="258">
        <f t="shared" si="21"/>
        <v>0</v>
      </c>
      <c r="R108" s="258">
        <f t="shared" si="22"/>
        <v>0</v>
      </c>
      <c r="S108" s="258"/>
      <c r="T108" s="258">
        <f t="shared" si="23"/>
        <v>0</v>
      </c>
      <c r="U108" s="258">
        <f t="shared" si="31"/>
        <v>0</v>
      </c>
      <c r="V108" s="265">
        <f t="shared" ca="1" si="24"/>
        <v>465.74999999999994</v>
      </c>
      <c r="W108" s="260">
        <f t="shared" ca="1" si="32"/>
        <v>465.74999999999994</v>
      </c>
      <c r="X108" s="260">
        <f t="shared" ca="1" si="33"/>
        <v>465.74999999999994</v>
      </c>
      <c r="Y108" s="260">
        <f t="shared" ca="1" si="34"/>
        <v>0</v>
      </c>
      <c r="Z108" s="260">
        <f t="shared" ca="1" si="35"/>
        <v>0</v>
      </c>
      <c r="AA108" s="260">
        <f t="shared" ca="1" si="37"/>
        <v>0</v>
      </c>
      <c r="AB108" s="260">
        <f t="shared" ca="1" si="38"/>
        <v>0</v>
      </c>
      <c r="AC108" s="575">
        <f t="shared" ca="1" si="36"/>
        <v>0</v>
      </c>
      <c r="AD108" s="262"/>
      <c r="AE108" s="460"/>
      <c r="AF108" s="459"/>
      <c r="AG108" s="459"/>
      <c r="AH108" s="459"/>
      <c r="AI108" s="459"/>
      <c r="AJ108" s="861"/>
      <c r="AK108" s="861"/>
      <c r="AL108" s="459"/>
      <c r="AM108" s="459"/>
      <c r="AN108" s="459"/>
      <c r="AO108" s="459"/>
      <c r="AP108" s="459"/>
      <c r="AQ108" s="861"/>
      <c r="AR108" s="861"/>
      <c r="AS108" s="459"/>
      <c r="AT108" s="459"/>
      <c r="AU108" s="459"/>
      <c r="AV108" s="459"/>
      <c r="AW108" s="459"/>
      <c r="AX108" s="861"/>
      <c r="AY108" s="861"/>
      <c r="AZ108" s="459"/>
      <c r="BA108" s="459"/>
      <c r="BB108" s="459"/>
      <c r="BC108" s="459"/>
      <c r="BD108" s="459"/>
      <c r="BE108" s="861"/>
      <c r="BF108" s="861"/>
      <c r="BG108" s="459"/>
      <c r="BH108" s="459"/>
      <c r="BI108" s="459"/>
      <c r="BJ108" s="459"/>
      <c r="BK108" s="459"/>
      <c r="BL108" s="861"/>
      <c r="BM108" s="861"/>
      <c r="BN108" s="459"/>
      <c r="BO108" s="459"/>
      <c r="BP108" s="459"/>
      <c r="BQ108" s="459"/>
      <c r="BR108" s="459"/>
      <c r="BS108" s="861"/>
      <c r="BT108" s="861"/>
      <c r="BU108" s="459"/>
      <c r="BV108" s="459"/>
      <c r="BW108" s="459"/>
      <c r="BX108" s="459"/>
      <c r="BY108" s="459"/>
      <c r="BZ108" s="861"/>
      <c r="CA108" s="861"/>
      <c r="CB108" s="459"/>
      <c r="CC108" s="459"/>
      <c r="CD108" s="459"/>
      <c r="CE108" s="459"/>
      <c r="CF108" s="459"/>
      <c r="CG108" s="861"/>
      <c r="CH108" s="861"/>
      <c r="CI108" s="459"/>
      <c r="CJ108" s="459"/>
      <c r="CK108" s="459"/>
      <c r="CL108" s="459"/>
      <c r="CM108" s="459"/>
      <c r="CN108" s="861"/>
      <c r="CO108" s="861"/>
    </row>
    <row r="109" spans="1:93" s="263" customFormat="1">
      <c r="A109" s="857">
        <f>'MTG RTG September 2019'!A98</f>
        <v>0</v>
      </c>
      <c r="B109" s="289"/>
      <c r="C109" s="506" t="str">
        <f>'MTG RTG September 2019'!C98</f>
        <v>Diema Family</v>
      </c>
      <c r="D109" s="252" t="str">
        <f>'MTG RTG September 2019'!D98</f>
        <v>Woman (FRR)</v>
      </c>
      <c r="E109" s="253" t="str">
        <f>'MTG RTG September 2019'!E98</f>
        <v>Mo-Fr</v>
      </c>
      <c r="F109" s="254">
        <f>'MTG RTG September 2019'!F98</f>
        <v>0.75</v>
      </c>
      <c r="G109" s="904" t="str">
        <f>'MTG RTG September 2019'!G98</f>
        <v>PT</v>
      </c>
      <c r="H109" s="905">
        <f ca="1">SUMIF('MTG RTG September 2019'!$H$3:$M$4,$AC$9,'MTG RTG September 2019'!$H98:$M98)</f>
        <v>0.8</v>
      </c>
      <c r="I109" s="256">
        <f t="shared" ca="1" si="20"/>
        <v>465.74999999999994</v>
      </c>
      <c r="J109" s="906">
        <f t="shared" ca="1" si="25"/>
        <v>0.8</v>
      </c>
      <c r="K109" s="912">
        <f t="shared" ca="1" si="26"/>
        <v>0.8</v>
      </c>
      <c r="L109" s="913">
        <f t="shared" ca="1" si="27"/>
        <v>0</v>
      </c>
      <c r="M109" s="927">
        <f>'MTG RTG September 2019'!J98</f>
        <v>0.6</v>
      </c>
      <c r="N109" s="913">
        <f t="shared" si="28"/>
        <v>0.6</v>
      </c>
      <c r="O109" s="909">
        <f t="shared" si="29"/>
        <v>1</v>
      </c>
      <c r="P109" s="258">
        <f t="shared" si="30"/>
        <v>0</v>
      </c>
      <c r="Q109" s="258">
        <f t="shared" si="21"/>
        <v>0</v>
      </c>
      <c r="R109" s="258">
        <f t="shared" si="22"/>
        <v>0</v>
      </c>
      <c r="S109" s="258"/>
      <c r="T109" s="258">
        <f t="shared" si="23"/>
        <v>0</v>
      </c>
      <c r="U109" s="258">
        <f t="shared" si="31"/>
        <v>1</v>
      </c>
      <c r="V109" s="265">
        <f t="shared" ca="1" si="24"/>
        <v>372.59999999999997</v>
      </c>
      <c r="W109" s="260">
        <f t="shared" ca="1" si="32"/>
        <v>372.59999999999997</v>
      </c>
      <c r="X109" s="260">
        <f t="shared" ca="1" si="33"/>
        <v>372.59999999999997</v>
      </c>
      <c r="Y109" s="260">
        <f t="shared" ca="1" si="34"/>
        <v>0</v>
      </c>
      <c r="Z109" s="260">
        <f t="shared" ca="1" si="35"/>
        <v>0</v>
      </c>
      <c r="AA109" s="260">
        <f t="shared" ca="1" si="37"/>
        <v>0</v>
      </c>
      <c r="AB109" s="260">
        <f t="shared" ca="1" si="38"/>
        <v>0</v>
      </c>
      <c r="AC109" s="575">
        <f t="shared" ca="1" si="36"/>
        <v>372.59999999999997</v>
      </c>
      <c r="AD109" s="262"/>
      <c r="AE109" s="460"/>
      <c r="AF109" s="459" t="s">
        <v>347</v>
      </c>
      <c r="AG109" s="459"/>
      <c r="AH109" s="459"/>
      <c r="AI109" s="459"/>
      <c r="AJ109" s="861"/>
      <c r="AK109" s="861"/>
      <c r="AL109" s="459"/>
      <c r="AM109" s="459"/>
      <c r="AN109" s="459"/>
      <c r="AO109" s="459"/>
      <c r="AP109" s="459"/>
      <c r="AQ109" s="861"/>
      <c r="AR109" s="861"/>
      <c r="AS109" s="459"/>
      <c r="AT109" s="459"/>
      <c r="AU109" s="459"/>
      <c r="AV109" s="459"/>
      <c r="AW109" s="459"/>
      <c r="AX109" s="861"/>
      <c r="AY109" s="861"/>
      <c r="AZ109" s="459"/>
      <c r="BA109" s="459"/>
      <c r="BB109" s="459"/>
      <c r="BC109" s="459"/>
      <c r="BD109" s="459"/>
      <c r="BE109" s="861"/>
      <c r="BF109" s="861"/>
      <c r="BG109" s="459"/>
      <c r="BH109" s="459"/>
      <c r="BI109" s="459"/>
      <c r="BJ109" s="459"/>
      <c r="BK109" s="459"/>
      <c r="BL109" s="861"/>
      <c r="BM109" s="861"/>
      <c r="BN109" s="459"/>
      <c r="BO109" s="459"/>
      <c r="BP109" s="459"/>
      <c r="BQ109" s="459"/>
      <c r="BR109" s="459"/>
      <c r="BS109" s="861"/>
      <c r="BT109" s="861"/>
      <c r="BU109" s="459"/>
      <c r="BV109" s="459"/>
      <c r="BW109" s="459"/>
      <c r="BX109" s="459"/>
      <c r="BY109" s="459"/>
      <c r="BZ109" s="861"/>
      <c r="CA109" s="861"/>
      <c r="CB109" s="459"/>
      <c r="CC109" s="459"/>
      <c r="CD109" s="459"/>
      <c r="CE109" s="459"/>
      <c r="CF109" s="459"/>
      <c r="CG109" s="861"/>
      <c r="CH109" s="861"/>
      <c r="CI109" s="459"/>
      <c r="CJ109" s="459"/>
      <c r="CK109" s="459"/>
      <c r="CL109" s="459"/>
      <c r="CM109" s="459"/>
      <c r="CN109" s="861"/>
      <c r="CO109" s="861"/>
    </row>
    <row r="110" spans="1:93" s="263" customFormat="1">
      <c r="A110" s="857">
        <f>'MTG RTG September 2019'!A99</f>
        <v>0</v>
      </c>
      <c r="B110" s="289"/>
      <c r="C110" s="506" t="str">
        <f>'MTG RTG September 2019'!C99</f>
        <v>Diema Family</v>
      </c>
      <c r="D110" s="252" t="str">
        <f>'MTG RTG September 2019'!D99</f>
        <v>Kuzey Guney</v>
      </c>
      <c r="E110" s="253" t="str">
        <f>'MTG RTG September 2019'!E99</f>
        <v>Mo-Fr</v>
      </c>
      <c r="F110" s="254">
        <f>'MTG RTG September 2019'!F99</f>
        <v>0.79166666666666663</v>
      </c>
      <c r="G110" s="904" t="str">
        <f>'MTG RTG September 2019'!G99</f>
        <v>PT</v>
      </c>
      <c r="H110" s="905">
        <f ca="1">SUMIF('MTG RTG September 2019'!$H$3:$M$4,$AC$9,'MTG RTG September 2019'!$H99:$M99)</f>
        <v>0.5</v>
      </c>
      <c r="I110" s="256">
        <f t="shared" ca="1" si="20"/>
        <v>465.74999999999994</v>
      </c>
      <c r="J110" s="906">
        <f t="shared" ca="1" si="25"/>
        <v>1</v>
      </c>
      <c r="K110" s="912">
        <f t="shared" ca="1" si="26"/>
        <v>1</v>
      </c>
      <c r="L110" s="913">
        <f t="shared" ca="1" si="27"/>
        <v>0</v>
      </c>
      <c r="M110" s="927">
        <f>'MTG RTG September 2019'!J99</f>
        <v>0.3</v>
      </c>
      <c r="N110" s="913">
        <f t="shared" si="28"/>
        <v>0.6</v>
      </c>
      <c r="O110" s="909">
        <f t="shared" si="29"/>
        <v>2</v>
      </c>
      <c r="P110" s="258">
        <f t="shared" si="30"/>
        <v>0</v>
      </c>
      <c r="Q110" s="258">
        <f t="shared" si="21"/>
        <v>0</v>
      </c>
      <c r="R110" s="258">
        <f t="shared" si="22"/>
        <v>0</v>
      </c>
      <c r="S110" s="258"/>
      <c r="T110" s="258">
        <f t="shared" si="23"/>
        <v>0</v>
      </c>
      <c r="U110" s="258">
        <f t="shared" si="31"/>
        <v>2</v>
      </c>
      <c r="V110" s="265">
        <f t="shared" ca="1" si="24"/>
        <v>232.87499999999997</v>
      </c>
      <c r="W110" s="260">
        <f t="shared" ca="1" si="32"/>
        <v>232.87499999999997</v>
      </c>
      <c r="X110" s="260">
        <f t="shared" ca="1" si="33"/>
        <v>232.87499999999997</v>
      </c>
      <c r="Y110" s="260">
        <f t="shared" ca="1" si="34"/>
        <v>0</v>
      </c>
      <c r="Z110" s="260">
        <f t="shared" ca="1" si="35"/>
        <v>0</v>
      </c>
      <c r="AA110" s="260">
        <f t="shared" ca="1" si="37"/>
        <v>0</v>
      </c>
      <c r="AB110" s="260">
        <f t="shared" ca="1" si="38"/>
        <v>0</v>
      </c>
      <c r="AC110" s="575">
        <f t="shared" ca="1" si="36"/>
        <v>465.74999999999994</v>
      </c>
      <c r="AD110" s="262"/>
      <c r="AE110" s="460"/>
      <c r="AF110" s="459"/>
      <c r="AG110" s="459"/>
      <c r="AH110" s="459" t="s">
        <v>347</v>
      </c>
      <c r="AI110" s="459"/>
      <c r="AJ110" s="861"/>
      <c r="AK110" s="861"/>
      <c r="AL110" s="459"/>
      <c r="AM110" s="459"/>
      <c r="AN110" s="459"/>
      <c r="AO110" s="459"/>
      <c r="AP110" s="459"/>
      <c r="AQ110" s="861"/>
      <c r="AR110" s="861"/>
      <c r="AS110" s="459"/>
      <c r="AT110" s="459"/>
      <c r="AU110" s="459"/>
      <c r="AV110" s="459"/>
      <c r="AW110" s="459"/>
      <c r="AX110" s="861"/>
      <c r="AY110" s="861"/>
      <c r="AZ110" s="459" t="s">
        <v>347</v>
      </c>
      <c r="BA110" s="459"/>
      <c r="BB110" s="459"/>
      <c r="BC110" s="459"/>
      <c r="BD110" s="459"/>
      <c r="BE110" s="861"/>
      <c r="BF110" s="861"/>
      <c r="BG110" s="459"/>
      <c r="BH110" s="459"/>
      <c r="BI110" s="459"/>
      <c r="BJ110" s="459"/>
      <c r="BK110" s="459"/>
      <c r="BL110" s="861"/>
      <c r="BM110" s="861"/>
      <c r="BN110" s="459"/>
      <c r="BO110" s="459"/>
      <c r="BP110" s="459"/>
      <c r="BQ110" s="459"/>
      <c r="BR110" s="459"/>
      <c r="BS110" s="861"/>
      <c r="BT110" s="861"/>
      <c r="BU110" s="459"/>
      <c r="BV110" s="459"/>
      <c r="BW110" s="459"/>
      <c r="BX110" s="459"/>
      <c r="BY110" s="459"/>
      <c r="BZ110" s="861"/>
      <c r="CA110" s="861"/>
      <c r="CB110" s="459"/>
      <c r="CC110" s="459"/>
      <c r="CD110" s="459"/>
      <c r="CE110" s="459"/>
      <c r="CF110" s="459"/>
      <c r="CG110" s="861"/>
      <c r="CH110" s="861"/>
      <c r="CI110" s="459"/>
      <c r="CJ110" s="459"/>
      <c r="CK110" s="459"/>
      <c r="CL110" s="459"/>
      <c r="CM110" s="459"/>
      <c r="CN110" s="861"/>
      <c r="CO110" s="861"/>
    </row>
    <row r="111" spans="1:93" s="263" customFormat="1">
      <c r="A111" s="857">
        <f>'MTG RTG September 2019'!A100</f>
        <v>0</v>
      </c>
      <c r="B111" s="289"/>
      <c r="C111" s="506" t="str">
        <f>'MTG RTG September 2019'!C100</f>
        <v>Diema Family</v>
      </c>
      <c r="D111" s="252" t="str">
        <f>'MTG RTG September 2019'!D100</f>
        <v xml:space="preserve">Gangaa </v>
      </c>
      <c r="E111" s="253" t="str">
        <f>'MTG RTG September 2019'!E100</f>
        <v>Mo-Fr</v>
      </c>
      <c r="F111" s="254">
        <f>'MTG RTG September 2019'!F100</f>
        <v>0.83333333333333337</v>
      </c>
      <c r="G111" s="904" t="str">
        <f>'MTG RTG September 2019'!G100</f>
        <v>PT</v>
      </c>
      <c r="H111" s="905">
        <f ca="1">SUMIF('MTG RTG September 2019'!$H$3:$M$4,$AC$9,'MTG RTG September 2019'!$H100:$M100)</f>
        <v>1</v>
      </c>
      <c r="I111" s="256">
        <f t="shared" ca="1" si="20"/>
        <v>465.74999999999994</v>
      </c>
      <c r="J111" s="906">
        <f t="shared" ca="1" si="25"/>
        <v>1</v>
      </c>
      <c r="K111" s="912">
        <f t="shared" ca="1" si="26"/>
        <v>1</v>
      </c>
      <c r="L111" s="913">
        <f t="shared" ca="1" si="27"/>
        <v>0</v>
      </c>
      <c r="M111" s="927">
        <f>'MTG RTG September 2019'!J100</f>
        <v>0.6</v>
      </c>
      <c r="N111" s="913">
        <f t="shared" si="28"/>
        <v>0.6</v>
      </c>
      <c r="O111" s="909">
        <f t="shared" si="29"/>
        <v>1</v>
      </c>
      <c r="P111" s="258">
        <f t="shared" si="30"/>
        <v>0</v>
      </c>
      <c r="Q111" s="258">
        <f t="shared" si="21"/>
        <v>0</v>
      </c>
      <c r="R111" s="258">
        <f t="shared" si="22"/>
        <v>0</v>
      </c>
      <c r="S111" s="258"/>
      <c r="T111" s="258">
        <f t="shared" si="23"/>
        <v>0</v>
      </c>
      <c r="U111" s="258">
        <f t="shared" si="31"/>
        <v>1</v>
      </c>
      <c r="V111" s="265">
        <f t="shared" ca="1" si="24"/>
        <v>465.74999999999994</v>
      </c>
      <c r="W111" s="260">
        <f t="shared" ca="1" si="32"/>
        <v>465.74999999999994</v>
      </c>
      <c r="X111" s="260">
        <f t="shared" ca="1" si="33"/>
        <v>465.74999999999994</v>
      </c>
      <c r="Y111" s="260">
        <f t="shared" ca="1" si="34"/>
        <v>0</v>
      </c>
      <c r="Z111" s="260">
        <f t="shared" ca="1" si="35"/>
        <v>0</v>
      </c>
      <c r="AA111" s="260">
        <f t="shared" ca="1" si="37"/>
        <v>0</v>
      </c>
      <c r="AB111" s="260">
        <f t="shared" ca="1" si="38"/>
        <v>0</v>
      </c>
      <c r="AC111" s="575">
        <f t="shared" ca="1" si="36"/>
        <v>465.74999999999994</v>
      </c>
      <c r="AD111" s="262"/>
      <c r="AE111" s="460"/>
      <c r="AF111" s="459"/>
      <c r="AG111" s="459"/>
      <c r="AH111" s="459"/>
      <c r="AI111" s="459"/>
      <c r="AJ111" s="861"/>
      <c r="AK111" s="861"/>
      <c r="AL111" s="459"/>
      <c r="AM111" s="459"/>
      <c r="AN111" s="459"/>
      <c r="AO111" s="459"/>
      <c r="AP111" s="459"/>
      <c r="AQ111" s="861"/>
      <c r="AR111" s="861"/>
      <c r="AS111" s="459" t="s">
        <v>347</v>
      </c>
      <c r="AT111" s="459"/>
      <c r="AU111" s="459"/>
      <c r="AV111" s="459"/>
      <c r="AW111" s="459"/>
      <c r="AX111" s="861"/>
      <c r="AY111" s="861"/>
      <c r="AZ111" s="459"/>
      <c r="BA111" s="459"/>
      <c r="BB111" s="459"/>
      <c r="BC111" s="459"/>
      <c r="BD111" s="459"/>
      <c r="BE111" s="861"/>
      <c r="BF111" s="861"/>
      <c r="BG111" s="459"/>
      <c r="BH111" s="459"/>
      <c r="BI111" s="459"/>
      <c r="BJ111" s="459"/>
      <c r="BK111" s="459"/>
      <c r="BL111" s="861"/>
      <c r="BM111" s="861"/>
      <c r="BN111" s="459"/>
      <c r="BO111" s="459"/>
      <c r="BP111" s="459"/>
      <c r="BQ111" s="459"/>
      <c r="BR111" s="459"/>
      <c r="BS111" s="861"/>
      <c r="BT111" s="861"/>
      <c r="BU111" s="459"/>
      <c r="BV111" s="459"/>
      <c r="BW111" s="459"/>
      <c r="BX111" s="459"/>
      <c r="BY111" s="459"/>
      <c r="BZ111" s="861"/>
      <c r="CA111" s="861"/>
      <c r="CB111" s="459"/>
      <c r="CC111" s="459"/>
      <c r="CD111" s="459"/>
      <c r="CE111" s="459"/>
      <c r="CF111" s="459"/>
      <c r="CG111" s="861"/>
      <c r="CH111" s="861"/>
      <c r="CI111" s="459"/>
      <c r="CJ111" s="459"/>
      <c r="CK111" s="459"/>
      <c r="CL111" s="459"/>
      <c r="CM111" s="459"/>
      <c r="CN111" s="861"/>
      <c r="CO111" s="861"/>
    </row>
    <row r="112" spans="1:93" s="263" customFormat="1" hidden="1">
      <c r="A112" s="857">
        <f>'MTG RTG September 2019'!A101</f>
        <v>0</v>
      </c>
      <c r="B112" s="289"/>
      <c r="C112" s="506" t="str">
        <f>'MTG RTG September 2019'!C101</f>
        <v>Diema Family</v>
      </c>
      <c r="D112" s="252" t="str">
        <f>'MTG RTG September 2019'!D101</f>
        <v>Prisoner of love</v>
      </c>
      <c r="E112" s="253" t="str">
        <f>'MTG RTG September 2019'!E101</f>
        <v>Mo-Fr</v>
      </c>
      <c r="F112" s="254">
        <f>'MTG RTG September 2019'!F101</f>
        <v>0.875</v>
      </c>
      <c r="G112" s="904" t="str">
        <f>'MTG RTG September 2019'!G101</f>
        <v>PT</v>
      </c>
      <c r="H112" s="905">
        <f ca="1">SUMIF('MTG RTG September 2019'!$H$3:$M$4,$AC$9,'MTG RTG September 2019'!$H101:$M101)</f>
        <v>2.2000000000000002</v>
      </c>
      <c r="I112" s="256">
        <f t="shared" ca="1" si="20"/>
        <v>465.74999999999989</v>
      </c>
      <c r="J112" s="906">
        <f t="shared" ca="1" si="25"/>
        <v>0</v>
      </c>
      <c r="K112" s="912">
        <f t="shared" ca="1" si="26"/>
        <v>0</v>
      </c>
      <c r="L112" s="913">
        <f t="shared" ca="1" si="27"/>
        <v>0</v>
      </c>
      <c r="M112" s="927">
        <f>'MTG RTG September 2019'!J101</f>
        <v>1.4</v>
      </c>
      <c r="N112" s="913">
        <f t="shared" si="28"/>
        <v>0</v>
      </c>
      <c r="O112" s="909">
        <f t="shared" si="29"/>
        <v>0</v>
      </c>
      <c r="P112" s="258">
        <f t="shared" si="30"/>
        <v>0</v>
      </c>
      <c r="Q112" s="258">
        <f t="shared" si="21"/>
        <v>0</v>
      </c>
      <c r="R112" s="258">
        <f t="shared" si="22"/>
        <v>0</v>
      </c>
      <c r="S112" s="258"/>
      <c r="T112" s="258">
        <f t="shared" si="23"/>
        <v>0</v>
      </c>
      <c r="U112" s="258">
        <f t="shared" si="31"/>
        <v>0</v>
      </c>
      <c r="V112" s="265">
        <f t="shared" ca="1" si="24"/>
        <v>1024.6499999999999</v>
      </c>
      <c r="W112" s="260">
        <f t="shared" ca="1" si="32"/>
        <v>1024.6499999999999</v>
      </c>
      <c r="X112" s="260">
        <f t="shared" ca="1" si="33"/>
        <v>1024.6499999999999</v>
      </c>
      <c r="Y112" s="260">
        <f t="shared" ca="1" si="34"/>
        <v>0</v>
      </c>
      <c r="Z112" s="260">
        <f t="shared" ca="1" si="35"/>
        <v>0</v>
      </c>
      <c r="AA112" s="260">
        <f t="shared" ca="1" si="37"/>
        <v>0</v>
      </c>
      <c r="AB112" s="260">
        <f t="shared" ca="1" si="38"/>
        <v>0</v>
      </c>
      <c r="AC112" s="575">
        <f t="shared" ca="1" si="36"/>
        <v>0</v>
      </c>
      <c r="AD112" s="262"/>
      <c r="AE112" s="460"/>
      <c r="AF112" s="459"/>
      <c r="AG112" s="459"/>
      <c r="AH112" s="459"/>
      <c r="AI112" s="459"/>
      <c r="AJ112" s="861"/>
      <c r="AK112" s="861"/>
      <c r="AL112" s="459"/>
      <c r="AM112" s="459"/>
      <c r="AN112" s="459"/>
      <c r="AO112" s="459"/>
      <c r="AP112" s="459"/>
      <c r="AQ112" s="861"/>
      <c r="AR112" s="861"/>
      <c r="AS112" s="459"/>
      <c r="AT112" s="459"/>
      <c r="AU112" s="459"/>
      <c r="AV112" s="459"/>
      <c r="AW112" s="459"/>
      <c r="AX112" s="861"/>
      <c r="AY112" s="861"/>
      <c r="AZ112" s="459"/>
      <c r="BA112" s="459"/>
      <c r="BB112" s="459"/>
      <c r="BC112" s="459"/>
      <c r="BD112" s="459"/>
      <c r="BE112" s="861"/>
      <c r="BF112" s="861"/>
      <c r="BG112" s="459"/>
      <c r="BH112" s="459"/>
      <c r="BI112" s="459"/>
      <c r="BJ112" s="459"/>
      <c r="BK112" s="459"/>
      <c r="BL112" s="861"/>
      <c r="BM112" s="861"/>
      <c r="BN112" s="459"/>
      <c r="BO112" s="459"/>
      <c r="BP112" s="459"/>
      <c r="BQ112" s="459"/>
      <c r="BR112" s="459"/>
      <c r="BS112" s="861"/>
      <c r="BT112" s="861"/>
      <c r="BU112" s="459"/>
      <c r="BV112" s="459"/>
      <c r="BW112" s="459"/>
      <c r="BX112" s="459"/>
      <c r="BY112" s="459"/>
      <c r="BZ112" s="861"/>
      <c r="CA112" s="861"/>
      <c r="CB112" s="459"/>
      <c r="CC112" s="459"/>
      <c r="CD112" s="459"/>
      <c r="CE112" s="459"/>
      <c r="CF112" s="459"/>
      <c r="CG112" s="861"/>
      <c r="CH112" s="861"/>
      <c r="CI112" s="459"/>
      <c r="CJ112" s="459"/>
      <c r="CK112" s="459"/>
      <c r="CL112" s="459"/>
      <c r="CM112" s="459"/>
      <c r="CN112" s="861"/>
      <c r="CO112" s="861"/>
    </row>
    <row r="113" spans="1:93" s="263" customFormat="1">
      <c r="A113" s="857">
        <f>'MTG RTG September 2019'!A102</f>
        <v>0</v>
      </c>
      <c r="B113" s="289"/>
      <c r="C113" s="506" t="str">
        <f>'MTG RTG September 2019'!C102</f>
        <v>Diema Family</v>
      </c>
      <c r="D113" s="252" t="str">
        <f>'MTG RTG September 2019'!D102</f>
        <v>Woman</v>
      </c>
      <c r="E113" s="253" t="str">
        <f>'MTG RTG September 2019'!E102</f>
        <v>Mo-Fr</v>
      </c>
      <c r="F113" s="254">
        <f>'MTG RTG September 2019'!F102</f>
        <v>0.9375</v>
      </c>
      <c r="G113" s="904" t="str">
        <f>'MTG RTG September 2019'!G102</f>
        <v>PT</v>
      </c>
      <c r="H113" s="905">
        <f ca="1">SUMIF('MTG RTG September 2019'!$H$3:$M$4,$AC$9,'MTG RTG September 2019'!$H102:$M102)</f>
        <v>2.1</v>
      </c>
      <c r="I113" s="256">
        <f t="shared" ca="1" si="20"/>
        <v>465.74999999999994</v>
      </c>
      <c r="J113" s="906">
        <f t="shared" ca="1" si="25"/>
        <v>2.1</v>
      </c>
      <c r="K113" s="912">
        <f t="shared" ca="1" si="26"/>
        <v>2.1</v>
      </c>
      <c r="L113" s="913">
        <f t="shared" ca="1" si="27"/>
        <v>0</v>
      </c>
      <c r="M113" s="927">
        <f>'MTG RTG September 2019'!J102</f>
        <v>1.2</v>
      </c>
      <c r="N113" s="913">
        <f t="shared" si="28"/>
        <v>1.2</v>
      </c>
      <c r="O113" s="909">
        <f t="shared" si="29"/>
        <v>1</v>
      </c>
      <c r="P113" s="258">
        <f t="shared" si="30"/>
        <v>0</v>
      </c>
      <c r="Q113" s="258">
        <f t="shared" si="21"/>
        <v>0</v>
      </c>
      <c r="R113" s="258">
        <f t="shared" si="22"/>
        <v>0</v>
      </c>
      <c r="S113" s="258"/>
      <c r="T113" s="258">
        <f t="shared" si="23"/>
        <v>0</v>
      </c>
      <c r="U113" s="258">
        <f t="shared" si="31"/>
        <v>1</v>
      </c>
      <c r="V113" s="265">
        <f t="shared" ca="1" si="24"/>
        <v>978.07499999999993</v>
      </c>
      <c r="W113" s="260">
        <f t="shared" ca="1" si="32"/>
        <v>978.07499999999993</v>
      </c>
      <c r="X113" s="260">
        <f t="shared" ca="1" si="33"/>
        <v>978.07499999999993</v>
      </c>
      <c r="Y113" s="260">
        <f t="shared" ca="1" si="34"/>
        <v>0</v>
      </c>
      <c r="Z113" s="260">
        <f t="shared" ca="1" si="35"/>
        <v>0</v>
      </c>
      <c r="AA113" s="260">
        <f t="shared" ca="1" si="37"/>
        <v>0</v>
      </c>
      <c r="AB113" s="260">
        <f t="shared" ca="1" si="38"/>
        <v>0</v>
      </c>
      <c r="AC113" s="575">
        <f t="shared" ca="1" si="36"/>
        <v>978.07499999999993</v>
      </c>
      <c r="AD113" s="262"/>
      <c r="AE113" s="460"/>
      <c r="AF113" s="459"/>
      <c r="AG113" s="459"/>
      <c r="AH113" s="459"/>
      <c r="AI113" s="459"/>
      <c r="AJ113" s="861"/>
      <c r="AK113" s="861"/>
      <c r="AL113" s="459"/>
      <c r="AM113" s="459"/>
      <c r="AN113" s="459" t="s">
        <v>347</v>
      </c>
      <c r="AO113" s="459"/>
      <c r="AP113" s="459"/>
      <c r="AQ113" s="861"/>
      <c r="AR113" s="861"/>
      <c r="AS113" s="459"/>
      <c r="AT113" s="459"/>
      <c r="AU113" s="459"/>
      <c r="AV113" s="459"/>
      <c r="AW113" s="459"/>
      <c r="AX113" s="861"/>
      <c r="AY113" s="861"/>
      <c r="AZ113" s="459"/>
      <c r="BA113" s="459"/>
      <c r="BB113" s="459"/>
      <c r="BC113" s="459"/>
      <c r="BD113" s="459"/>
      <c r="BE113" s="861"/>
      <c r="BF113" s="861"/>
      <c r="BG113" s="459"/>
      <c r="BH113" s="459"/>
      <c r="BI113" s="459"/>
      <c r="BJ113" s="459"/>
      <c r="BK113" s="459"/>
      <c r="BL113" s="861"/>
      <c r="BM113" s="861"/>
      <c r="BN113" s="459"/>
      <c r="BO113" s="459"/>
      <c r="BP113" s="459"/>
      <c r="BQ113" s="459"/>
      <c r="BR113" s="459"/>
      <c r="BS113" s="861"/>
      <c r="BT113" s="861"/>
      <c r="BU113" s="459"/>
      <c r="BV113" s="459"/>
      <c r="BW113" s="459"/>
      <c r="BX113" s="459"/>
      <c r="BY113" s="459"/>
      <c r="BZ113" s="861"/>
      <c r="CA113" s="861"/>
      <c r="CB113" s="459"/>
      <c r="CC113" s="459"/>
      <c r="CD113" s="459"/>
      <c r="CE113" s="459"/>
      <c r="CF113" s="459"/>
      <c r="CG113" s="861"/>
      <c r="CH113" s="861"/>
      <c r="CI113" s="459"/>
      <c r="CJ113" s="459"/>
      <c r="CK113" s="459"/>
      <c r="CL113" s="459"/>
      <c r="CM113" s="459"/>
      <c r="CN113" s="861"/>
      <c r="CO113" s="861"/>
    </row>
    <row r="114" spans="1:93" s="263" customFormat="1" hidden="1">
      <c r="A114" s="857">
        <f>'MTG RTG September 2019'!A103</f>
        <v>0</v>
      </c>
      <c r="B114" s="289"/>
      <c r="C114" s="506" t="str">
        <f>'MTG RTG September 2019'!C103</f>
        <v>Diema Family</v>
      </c>
      <c r="D114" s="252" t="str">
        <f>'MTG RTG September 2019'!D103</f>
        <v>Kara Sevda</v>
      </c>
      <c r="E114" s="253" t="str">
        <f>'MTG RTG September 2019'!E103</f>
        <v>Mo-Fr</v>
      </c>
      <c r="F114" s="254">
        <f>'MTG RTG September 2019'!F103</f>
        <v>0.97916666666666663</v>
      </c>
      <c r="G114" s="904" t="str">
        <f>'MTG RTG September 2019'!G103</f>
        <v>PT</v>
      </c>
      <c r="H114" s="905">
        <f ca="1">SUMIF('MTG RTG September 2019'!$H$3:$M$4,$AC$9,'MTG RTG September 2019'!$H103:$M103)</f>
        <v>0.8</v>
      </c>
      <c r="I114" s="256">
        <f t="shared" ca="1" si="20"/>
        <v>465.74999999999994</v>
      </c>
      <c r="J114" s="906">
        <f t="shared" ca="1" si="25"/>
        <v>0</v>
      </c>
      <c r="K114" s="912">
        <f t="shared" ca="1" si="26"/>
        <v>0</v>
      </c>
      <c r="L114" s="913">
        <f t="shared" ca="1" si="27"/>
        <v>0</v>
      </c>
      <c r="M114" s="927">
        <f>'MTG RTG September 2019'!J103</f>
        <v>0.4</v>
      </c>
      <c r="N114" s="913">
        <f t="shared" si="28"/>
        <v>0</v>
      </c>
      <c r="O114" s="909">
        <f t="shared" si="29"/>
        <v>0</v>
      </c>
      <c r="P114" s="258">
        <f t="shared" si="30"/>
        <v>0</v>
      </c>
      <c r="Q114" s="258">
        <f t="shared" si="21"/>
        <v>0</v>
      </c>
      <c r="R114" s="258">
        <f t="shared" si="22"/>
        <v>0</v>
      </c>
      <c r="S114" s="258"/>
      <c r="T114" s="258">
        <f t="shared" si="23"/>
        <v>0</v>
      </c>
      <c r="U114" s="258">
        <f t="shared" si="31"/>
        <v>0</v>
      </c>
      <c r="V114" s="265">
        <f t="shared" ca="1" si="24"/>
        <v>372.59999999999997</v>
      </c>
      <c r="W114" s="260">
        <f t="shared" ca="1" si="32"/>
        <v>372.59999999999997</v>
      </c>
      <c r="X114" s="260">
        <f t="shared" ca="1" si="33"/>
        <v>372.59999999999997</v>
      </c>
      <c r="Y114" s="260">
        <f t="shared" ca="1" si="34"/>
        <v>0</v>
      </c>
      <c r="Z114" s="260">
        <f t="shared" ca="1" si="35"/>
        <v>0</v>
      </c>
      <c r="AA114" s="260">
        <f t="shared" ca="1" si="37"/>
        <v>0</v>
      </c>
      <c r="AB114" s="260">
        <f t="shared" ca="1" si="38"/>
        <v>0</v>
      </c>
      <c r="AC114" s="575">
        <f t="shared" ca="1" si="36"/>
        <v>0</v>
      </c>
      <c r="AD114" s="262"/>
      <c r="AE114" s="460"/>
      <c r="AF114" s="459"/>
      <c r="AG114" s="459"/>
      <c r="AH114" s="459"/>
      <c r="AI114" s="459"/>
      <c r="AJ114" s="861"/>
      <c r="AK114" s="861"/>
      <c r="AL114" s="459"/>
      <c r="AM114" s="459"/>
      <c r="AN114" s="459"/>
      <c r="AO114" s="459"/>
      <c r="AP114" s="459"/>
      <c r="AQ114" s="861"/>
      <c r="AR114" s="861"/>
      <c r="AS114" s="459"/>
      <c r="AT114" s="459"/>
      <c r="AU114" s="459"/>
      <c r="AV114" s="459"/>
      <c r="AW114" s="459"/>
      <c r="AX114" s="861"/>
      <c r="AY114" s="861"/>
      <c r="AZ114" s="459"/>
      <c r="BA114" s="459"/>
      <c r="BB114" s="459"/>
      <c r="BC114" s="459"/>
      <c r="BD114" s="459"/>
      <c r="BE114" s="861"/>
      <c r="BF114" s="861"/>
      <c r="BG114" s="459"/>
      <c r="BH114" s="459"/>
      <c r="BI114" s="459"/>
      <c r="BJ114" s="459"/>
      <c r="BK114" s="459"/>
      <c r="BL114" s="861"/>
      <c r="BM114" s="861"/>
      <c r="BN114" s="459"/>
      <c r="BO114" s="459"/>
      <c r="BP114" s="459"/>
      <c r="BQ114" s="459"/>
      <c r="BR114" s="459"/>
      <c r="BS114" s="861"/>
      <c r="BT114" s="861"/>
      <c r="BU114" s="459"/>
      <c r="BV114" s="459"/>
      <c r="BW114" s="459"/>
      <c r="BX114" s="459"/>
      <c r="BY114" s="459"/>
      <c r="BZ114" s="861"/>
      <c r="CA114" s="861"/>
      <c r="CB114" s="459"/>
      <c r="CC114" s="459"/>
      <c r="CD114" s="459"/>
      <c r="CE114" s="459"/>
      <c r="CF114" s="459"/>
      <c r="CG114" s="861"/>
      <c r="CH114" s="861"/>
      <c r="CI114" s="459"/>
      <c r="CJ114" s="459"/>
      <c r="CK114" s="459"/>
      <c r="CL114" s="459"/>
      <c r="CM114" s="459"/>
      <c r="CN114" s="861"/>
      <c r="CO114" s="861"/>
    </row>
    <row r="115" spans="1:93" s="263" customFormat="1" hidden="1">
      <c r="A115" s="857">
        <f>'MTG RTG September 2019'!A104</f>
        <v>0</v>
      </c>
      <c r="B115" s="289"/>
      <c r="C115" s="506" t="str">
        <f>'MTG RTG September 2019'!C104</f>
        <v>Diema Family</v>
      </c>
      <c r="D115" s="252" t="str">
        <f>'MTG RTG September 2019'!D104</f>
        <v>Forgive me</v>
      </c>
      <c r="E115" s="253" t="str">
        <f>'MTG RTG September 2019'!E104</f>
        <v>Mo-Fr</v>
      </c>
      <c r="F115" s="254">
        <f>'MTG RTG September 2019'!F104</f>
        <v>2.0833333333333332E-2</v>
      </c>
      <c r="G115" s="904" t="str">
        <f>'MTG RTG September 2019'!G104</f>
        <v>NPT</v>
      </c>
      <c r="H115" s="905">
        <f ca="1">SUMIF('MTG RTG September 2019'!$H$3:$M$4,$AC$9,'MTG RTG September 2019'!$H104:$M104)</f>
        <v>0.3</v>
      </c>
      <c r="I115" s="256">
        <f t="shared" ca="1" si="20"/>
        <v>465.74999999999989</v>
      </c>
      <c r="J115" s="906">
        <f t="shared" ca="1" si="25"/>
        <v>0</v>
      </c>
      <c r="K115" s="912">
        <f t="shared" ca="1" si="26"/>
        <v>0</v>
      </c>
      <c r="L115" s="913">
        <f t="shared" ca="1" si="27"/>
        <v>0</v>
      </c>
      <c r="M115" s="927">
        <f>'MTG RTG September 2019'!J104</f>
        <v>0.2</v>
      </c>
      <c r="N115" s="913">
        <f t="shared" si="28"/>
        <v>0</v>
      </c>
      <c r="O115" s="909">
        <f t="shared" si="29"/>
        <v>0</v>
      </c>
      <c r="P115" s="258">
        <f t="shared" si="30"/>
        <v>0</v>
      </c>
      <c r="Q115" s="258">
        <f t="shared" si="21"/>
        <v>0</v>
      </c>
      <c r="R115" s="258">
        <f t="shared" si="22"/>
        <v>0</v>
      </c>
      <c r="S115" s="258"/>
      <c r="T115" s="258">
        <f t="shared" si="23"/>
        <v>0</v>
      </c>
      <c r="U115" s="258">
        <f t="shared" si="31"/>
        <v>0</v>
      </c>
      <c r="V115" s="265">
        <f t="shared" ca="1" si="24"/>
        <v>139.72499999999997</v>
      </c>
      <c r="W115" s="260">
        <f t="shared" ca="1" si="32"/>
        <v>139.72499999999997</v>
      </c>
      <c r="X115" s="260">
        <f t="shared" ca="1" si="33"/>
        <v>139.72499999999997</v>
      </c>
      <c r="Y115" s="260">
        <f t="shared" ca="1" si="34"/>
        <v>0</v>
      </c>
      <c r="Z115" s="260">
        <f t="shared" ca="1" si="35"/>
        <v>0</v>
      </c>
      <c r="AA115" s="260">
        <f t="shared" ca="1" si="37"/>
        <v>0</v>
      </c>
      <c r="AB115" s="260">
        <f t="shared" ca="1" si="38"/>
        <v>0</v>
      </c>
      <c r="AC115" s="575">
        <f t="shared" ca="1" si="36"/>
        <v>0</v>
      </c>
      <c r="AD115" s="262"/>
      <c r="AE115" s="460"/>
      <c r="AF115" s="459"/>
      <c r="AG115" s="459"/>
      <c r="AH115" s="459"/>
      <c r="AI115" s="459"/>
      <c r="AJ115" s="861"/>
      <c r="AK115" s="861"/>
      <c r="AL115" s="459"/>
      <c r="AM115" s="459"/>
      <c r="AN115" s="459"/>
      <c r="AO115" s="459"/>
      <c r="AP115" s="459"/>
      <c r="AQ115" s="861"/>
      <c r="AR115" s="861"/>
      <c r="AS115" s="459"/>
      <c r="AT115" s="459"/>
      <c r="AU115" s="459"/>
      <c r="AV115" s="459"/>
      <c r="AW115" s="459"/>
      <c r="AX115" s="861"/>
      <c r="AY115" s="861"/>
      <c r="AZ115" s="459"/>
      <c r="BA115" s="459"/>
      <c r="BB115" s="459"/>
      <c r="BC115" s="459"/>
      <c r="BD115" s="459"/>
      <c r="BE115" s="861"/>
      <c r="BF115" s="861"/>
      <c r="BG115" s="459"/>
      <c r="BH115" s="459"/>
      <c r="BI115" s="459"/>
      <c r="BJ115" s="459"/>
      <c r="BK115" s="459"/>
      <c r="BL115" s="861"/>
      <c r="BM115" s="861"/>
      <c r="BN115" s="459"/>
      <c r="BO115" s="459"/>
      <c r="BP115" s="459"/>
      <c r="BQ115" s="459"/>
      <c r="BR115" s="459"/>
      <c r="BS115" s="861"/>
      <c r="BT115" s="861"/>
      <c r="BU115" s="459"/>
      <c r="BV115" s="459"/>
      <c r="BW115" s="459"/>
      <c r="BX115" s="459"/>
      <c r="BY115" s="459"/>
      <c r="BZ115" s="861"/>
      <c r="CA115" s="861"/>
      <c r="CB115" s="459"/>
      <c r="CC115" s="459"/>
      <c r="CD115" s="459"/>
      <c r="CE115" s="459"/>
      <c r="CF115" s="459"/>
      <c r="CG115" s="861"/>
      <c r="CH115" s="861"/>
      <c r="CI115" s="459"/>
      <c r="CJ115" s="459"/>
      <c r="CK115" s="459"/>
      <c r="CL115" s="459"/>
      <c r="CM115" s="459"/>
      <c r="CN115" s="861"/>
      <c r="CO115" s="861"/>
    </row>
    <row r="116" spans="1:93" s="263" customFormat="1" hidden="1">
      <c r="A116" s="857">
        <f>'MTG RTG September 2019'!A105</f>
        <v>0</v>
      </c>
      <c r="B116" s="289"/>
      <c r="C116" s="506" t="str">
        <f>'MTG RTG September 2019'!C105</f>
        <v>Diema Family</v>
      </c>
      <c r="D116" s="252" t="str">
        <f>'MTG RTG September 2019'!D105</f>
        <v>Tulip Age (FRR)</v>
      </c>
      <c r="E116" s="253" t="str">
        <f>'MTG RTG September 2019'!E105</f>
        <v>Mo-Fr</v>
      </c>
      <c r="F116" s="254">
        <f>'MTG RTG September 2019'!F105</f>
        <v>6.25E-2</v>
      </c>
      <c r="G116" s="904" t="str">
        <f>'MTG RTG September 2019'!G105</f>
        <v>NPT</v>
      </c>
      <c r="H116" s="905">
        <f ca="1">SUMIF('MTG RTG September 2019'!$H$3:$M$4,$AC$9,'MTG RTG September 2019'!$H105:$M105)</f>
        <v>0.1</v>
      </c>
      <c r="I116" s="256">
        <f t="shared" ca="1" si="20"/>
        <v>465.74999999999994</v>
      </c>
      <c r="J116" s="906">
        <f t="shared" ca="1" si="25"/>
        <v>0</v>
      </c>
      <c r="K116" s="912">
        <f t="shared" ca="1" si="26"/>
        <v>0</v>
      </c>
      <c r="L116" s="913">
        <f t="shared" ca="1" si="27"/>
        <v>0</v>
      </c>
      <c r="M116" s="927">
        <f>'MTG RTG September 2019'!J105</f>
        <v>0.1</v>
      </c>
      <c r="N116" s="913">
        <f t="shared" si="28"/>
        <v>0</v>
      </c>
      <c r="O116" s="909">
        <f t="shared" si="29"/>
        <v>0</v>
      </c>
      <c r="P116" s="258">
        <f t="shared" si="30"/>
        <v>0</v>
      </c>
      <c r="Q116" s="258">
        <f t="shared" si="21"/>
        <v>0</v>
      </c>
      <c r="R116" s="258">
        <f t="shared" si="22"/>
        <v>0</v>
      </c>
      <c r="S116" s="258"/>
      <c r="T116" s="258">
        <f t="shared" si="23"/>
        <v>0</v>
      </c>
      <c r="U116" s="258">
        <f t="shared" si="31"/>
        <v>0</v>
      </c>
      <c r="V116" s="265">
        <f t="shared" ca="1" si="24"/>
        <v>46.574999999999996</v>
      </c>
      <c r="W116" s="260">
        <f t="shared" ca="1" si="32"/>
        <v>46.574999999999996</v>
      </c>
      <c r="X116" s="260">
        <f t="shared" ca="1" si="33"/>
        <v>46.574999999999996</v>
      </c>
      <c r="Y116" s="260">
        <f t="shared" ca="1" si="34"/>
        <v>0</v>
      </c>
      <c r="Z116" s="260">
        <f t="shared" ca="1" si="35"/>
        <v>0</v>
      </c>
      <c r="AA116" s="260">
        <f t="shared" ca="1" si="37"/>
        <v>0</v>
      </c>
      <c r="AB116" s="260">
        <f t="shared" ca="1" si="38"/>
        <v>0</v>
      </c>
      <c r="AC116" s="575">
        <f t="shared" ca="1" si="36"/>
        <v>0</v>
      </c>
      <c r="AD116" s="262"/>
      <c r="AE116" s="460"/>
      <c r="AF116" s="459"/>
      <c r="AG116" s="459"/>
      <c r="AH116" s="459"/>
      <c r="AI116" s="459"/>
      <c r="AJ116" s="861"/>
      <c r="AK116" s="861"/>
      <c r="AL116" s="459"/>
      <c r="AM116" s="459"/>
      <c r="AN116" s="459"/>
      <c r="AO116" s="459"/>
      <c r="AP116" s="459"/>
      <c r="AQ116" s="861"/>
      <c r="AR116" s="861"/>
      <c r="AS116" s="459"/>
      <c r="AT116" s="459"/>
      <c r="AU116" s="459"/>
      <c r="AV116" s="459"/>
      <c r="AW116" s="459"/>
      <c r="AX116" s="861"/>
      <c r="AY116" s="861"/>
      <c r="AZ116" s="459"/>
      <c r="BA116" s="459"/>
      <c r="BB116" s="459"/>
      <c r="BC116" s="459"/>
      <c r="BD116" s="459"/>
      <c r="BE116" s="861"/>
      <c r="BF116" s="861"/>
      <c r="BG116" s="459"/>
      <c r="BH116" s="459"/>
      <c r="BI116" s="459"/>
      <c r="BJ116" s="459"/>
      <c r="BK116" s="459"/>
      <c r="BL116" s="861"/>
      <c r="BM116" s="861"/>
      <c r="BN116" s="459"/>
      <c r="BO116" s="459"/>
      <c r="BP116" s="459"/>
      <c r="BQ116" s="459"/>
      <c r="BR116" s="459"/>
      <c r="BS116" s="861"/>
      <c r="BT116" s="861"/>
      <c r="BU116" s="459"/>
      <c r="BV116" s="459"/>
      <c r="BW116" s="459"/>
      <c r="BX116" s="459"/>
      <c r="BY116" s="459"/>
      <c r="BZ116" s="861"/>
      <c r="CA116" s="861"/>
      <c r="CB116" s="459"/>
      <c r="CC116" s="459"/>
      <c r="CD116" s="459"/>
      <c r="CE116" s="459"/>
      <c r="CF116" s="459"/>
      <c r="CG116" s="861"/>
      <c r="CH116" s="861"/>
      <c r="CI116" s="459"/>
      <c r="CJ116" s="459"/>
      <c r="CK116" s="459"/>
      <c r="CL116" s="459"/>
      <c r="CM116" s="459"/>
      <c r="CN116" s="861"/>
      <c r="CO116" s="861"/>
    </row>
    <row r="117" spans="1:93" s="263" customFormat="1" hidden="1">
      <c r="A117" s="857">
        <f>'MTG RTG September 2019'!A106</f>
        <v>0</v>
      </c>
      <c r="B117" s="289"/>
      <c r="C117" s="506" t="str">
        <f>'MTG RTG September 2019'!C106</f>
        <v>Diema Family</v>
      </c>
      <c r="D117" s="252" t="str">
        <f>'MTG RTG September 2019'!D106</f>
        <v>Saath Nibhaana Saathiya</v>
      </c>
      <c r="E117" s="253" t="str">
        <f>'MTG RTG September 2019'!E106</f>
        <v>Sa-Su</v>
      </c>
      <c r="F117" s="254">
        <f>'MTG RTG September 2019'!F106</f>
        <v>0.28125</v>
      </c>
      <c r="G117" s="904" t="str">
        <f>'MTG RTG September 2019'!G106</f>
        <v>NPT</v>
      </c>
      <c r="H117" s="905">
        <f ca="1">SUMIF('MTG RTG September 2019'!$H$3:$M$4,$AC$9,'MTG RTG September 2019'!$H106:$M106)</f>
        <v>0.4</v>
      </c>
      <c r="I117" s="256">
        <f t="shared" ca="1" si="20"/>
        <v>465.74999999999994</v>
      </c>
      <c r="J117" s="906">
        <f t="shared" ca="1" si="25"/>
        <v>0</v>
      </c>
      <c r="K117" s="912">
        <f t="shared" ca="1" si="26"/>
        <v>0</v>
      </c>
      <c r="L117" s="913">
        <f t="shared" ca="1" si="27"/>
        <v>0</v>
      </c>
      <c r="M117" s="927">
        <f>'MTG RTG September 2019'!J106</f>
        <v>0.3</v>
      </c>
      <c r="N117" s="913">
        <f t="shared" si="28"/>
        <v>0</v>
      </c>
      <c r="O117" s="909">
        <f t="shared" si="29"/>
        <v>0</v>
      </c>
      <c r="P117" s="258">
        <f t="shared" si="30"/>
        <v>0</v>
      </c>
      <c r="Q117" s="258">
        <f t="shared" si="21"/>
        <v>0</v>
      </c>
      <c r="R117" s="258">
        <f t="shared" si="22"/>
        <v>0</v>
      </c>
      <c r="S117" s="258"/>
      <c r="T117" s="258">
        <f t="shared" si="23"/>
        <v>0</v>
      </c>
      <c r="U117" s="258">
        <f t="shared" si="31"/>
        <v>0</v>
      </c>
      <c r="V117" s="265">
        <f t="shared" ca="1" si="24"/>
        <v>186.29999999999998</v>
      </c>
      <c r="W117" s="260">
        <f t="shared" ca="1" si="32"/>
        <v>186.29999999999998</v>
      </c>
      <c r="X117" s="260">
        <f t="shared" ca="1" si="33"/>
        <v>186.29999999999998</v>
      </c>
      <c r="Y117" s="260">
        <f t="shared" ca="1" si="34"/>
        <v>0</v>
      </c>
      <c r="Z117" s="260">
        <f t="shared" ca="1" si="35"/>
        <v>0</v>
      </c>
      <c r="AA117" s="260">
        <f t="shared" ca="1" si="37"/>
        <v>0</v>
      </c>
      <c r="AB117" s="260">
        <f t="shared" ca="1" si="38"/>
        <v>0</v>
      </c>
      <c r="AC117" s="575">
        <f t="shared" ca="1" si="36"/>
        <v>0</v>
      </c>
      <c r="AD117" s="262"/>
      <c r="AE117" s="460"/>
      <c r="AF117" s="459"/>
      <c r="AG117" s="459"/>
      <c r="AH117" s="459"/>
      <c r="AI117" s="459"/>
      <c r="AJ117" s="861"/>
      <c r="AK117" s="861"/>
      <c r="AL117" s="459"/>
      <c r="AM117" s="459"/>
      <c r="AN117" s="459"/>
      <c r="AO117" s="459"/>
      <c r="AP117" s="459"/>
      <c r="AQ117" s="861"/>
      <c r="AR117" s="861"/>
      <c r="AS117" s="459"/>
      <c r="AT117" s="459"/>
      <c r="AU117" s="459"/>
      <c r="AV117" s="459"/>
      <c r="AW117" s="459"/>
      <c r="AX117" s="861"/>
      <c r="AY117" s="861"/>
      <c r="AZ117" s="459"/>
      <c r="BA117" s="459"/>
      <c r="BB117" s="459"/>
      <c r="BC117" s="459"/>
      <c r="BD117" s="459"/>
      <c r="BE117" s="861"/>
      <c r="BF117" s="861"/>
      <c r="BG117" s="459"/>
      <c r="BH117" s="459"/>
      <c r="BI117" s="459"/>
      <c r="BJ117" s="459"/>
      <c r="BK117" s="459"/>
      <c r="BL117" s="861"/>
      <c r="BM117" s="861"/>
      <c r="BN117" s="459"/>
      <c r="BO117" s="459"/>
      <c r="BP117" s="459"/>
      <c r="BQ117" s="459"/>
      <c r="BR117" s="459"/>
      <c r="BS117" s="861"/>
      <c r="BT117" s="861"/>
      <c r="BU117" s="459"/>
      <c r="BV117" s="459"/>
      <c r="BW117" s="459"/>
      <c r="BX117" s="459"/>
      <c r="BY117" s="459"/>
      <c r="BZ117" s="861"/>
      <c r="CA117" s="861"/>
      <c r="CB117" s="459"/>
      <c r="CC117" s="459"/>
      <c r="CD117" s="459"/>
      <c r="CE117" s="459"/>
      <c r="CF117" s="459"/>
      <c r="CG117" s="861"/>
      <c r="CH117" s="861"/>
      <c r="CI117" s="459"/>
      <c r="CJ117" s="459"/>
      <c r="CK117" s="459"/>
      <c r="CL117" s="459"/>
      <c r="CM117" s="459"/>
      <c r="CN117" s="861"/>
      <c r="CO117" s="861"/>
    </row>
    <row r="118" spans="1:93" s="263" customFormat="1" ht="13.5" hidden="1" customHeight="1">
      <c r="A118" s="857">
        <f>'MTG RTG September 2019'!A107</f>
        <v>0</v>
      </c>
      <c r="B118" s="289"/>
      <c r="C118" s="506" t="str">
        <f>'MTG RTG September 2019'!C107</f>
        <v>Diema Family</v>
      </c>
      <c r="D118" s="252" t="str">
        <f>'MTG RTG September 2019'!D107</f>
        <v>Saath Nibhaana Saathiya</v>
      </c>
      <c r="E118" s="253" t="str">
        <f>'MTG RTG September 2019'!E107</f>
        <v>Sa-Su</v>
      </c>
      <c r="F118" s="254">
        <f>'MTG RTG September 2019'!F107</f>
        <v>0.33333333333333331</v>
      </c>
      <c r="G118" s="904" t="str">
        <f>'MTG RTG September 2019'!G107</f>
        <v>NPT</v>
      </c>
      <c r="H118" s="905">
        <f ca="1">SUMIF('MTG RTG September 2019'!$H$3:$M$4,$AC$9,'MTG RTG September 2019'!$H107:$M107)</f>
        <v>0.9</v>
      </c>
      <c r="I118" s="256">
        <f t="shared" ca="1" si="20"/>
        <v>465.74999999999994</v>
      </c>
      <c r="J118" s="906">
        <f t="shared" ca="1" si="25"/>
        <v>0</v>
      </c>
      <c r="K118" s="912">
        <f t="shared" ca="1" si="26"/>
        <v>0</v>
      </c>
      <c r="L118" s="913">
        <f t="shared" ca="1" si="27"/>
        <v>0</v>
      </c>
      <c r="M118" s="927">
        <f>'MTG RTG September 2019'!J107</f>
        <v>0.6</v>
      </c>
      <c r="N118" s="913">
        <f t="shared" si="28"/>
        <v>0</v>
      </c>
      <c r="O118" s="909">
        <f t="shared" si="29"/>
        <v>0</v>
      </c>
      <c r="P118" s="258">
        <f t="shared" si="30"/>
        <v>0</v>
      </c>
      <c r="Q118" s="258">
        <f t="shared" si="21"/>
        <v>0</v>
      </c>
      <c r="R118" s="258">
        <f t="shared" si="22"/>
        <v>0</v>
      </c>
      <c r="S118" s="258"/>
      <c r="T118" s="258">
        <f t="shared" si="23"/>
        <v>0</v>
      </c>
      <c r="U118" s="258">
        <f t="shared" si="31"/>
        <v>0</v>
      </c>
      <c r="V118" s="265">
        <f t="shared" ca="1" si="24"/>
        <v>419.17499999999995</v>
      </c>
      <c r="W118" s="260">
        <f t="shared" ca="1" si="32"/>
        <v>419.17499999999995</v>
      </c>
      <c r="X118" s="260">
        <f t="shared" ca="1" si="33"/>
        <v>419.17499999999995</v>
      </c>
      <c r="Y118" s="260">
        <f t="shared" ca="1" si="34"/>
        <v>0</v>
      </c>
      <c r="Z118" s="260">
        <f t="shared" ca="1" si="35"/>
        <v>0</v>
      </c>
      <c r="AA118" s="260">
        <f t="shared" ca="1" si="37"/>
        <v>0</v>
      </c>
      <c r="AB118" s="260">
        <f t="shared" ca="1" si="38"/>
        <v>0</v>
      </c>
      <c r="AC118" s="575">
        <f t="shared" ca="1" si="36"/>
        <v>0</v>
      </c>
      <c r="AD118" s="262"/>
      <c r="AE118" s="460"/>
      <c r="AF118" s="459"/>
      <c r="AG118" s="459"/>
      <c r="AH118" s="459"/>
      <c r="AI118" s="459"/>
      <c r="AJ118" s="861"/>
      <c r="AK118" s="861"/>
      <c r="AL118" s="459"/>
      <c r="AM118" s="459"/>
      <c r="AN118" s="459"/>
      <c r="AO118" s="459"/>
      <c r="AP118" s="459"/>
      <c r="AQ118" s="861"/>
      <c r="AR118" s="861"/>
      <c r="AS118" s="459"/>
      <c r="AT118" s="459"/>
      <c r="AU118" s="459"/>
      <c r="AV118" s="459"/>
      <c r="AW118" s="459"/>
      <c r="AX118" s="861"/>
      <c r="AY118" s="861"/>
      <c r="AZ118" s="459"/>
      <c r="BA118" s="459"/>
      <c r="BB118" s="459"/>
      <c r="BC118" s="459"/>
      <c r="BD118" s="459"/>
      <c r="BE118" s="861"/>
      <c r="BF118" s="861"/>
      <c r="BG118" s="459"/>
      <c r="BH118" s="459"/>
      <c r="BI118" s="459"/>
      <c r="BJ118" s="459"/>
      <c r="BK118" s="459"/>
      <c r="BL118" s="861"/>
      <c r="BM118" s="861"/>
      <c r="BN118" s="459"/>
      <c r="BO118" s="459"/>
      <c r="BP118" s="459"/>
      <c r="BQ118" s="459"/>
      <c r="BR118" s="459"/>
      <c r="BS118" s="861"/>
      <c r="BT118" s="861"/>
      <c r="BU118" s="459"/>
      <c r="BV118" s="459"/>
      <c r="BW118" s="459"/>
      <c r="BX118" s="459"/>
      <c r="BY118" s="459"/>
      <c r="BZ118" s="861"/>
      <c r="CA118" s="861"/>
      <c r="CB118" s="459"/>
      <c r="CC118" s="459"/>
      <c r="CD118" s="459"/>
      <c r="CE118" s="459"/>
      <c r="CF118" s="459"/>
      <c r="CG118" s="861"/>
      <c r="CH118" s="861"/>
      <c r="CI118" s="459"/>
      <c r="CJ118" s="459"/>
      <c r="CK118" s="459"/>
      <c r="CL118" s="459"/>
      <c r="CM118" s="459"/>
      <c r="CN118" s="861"/>
      <c r="CO118" s="861"/>
    </row>
    <row r="119" spans="1:93" s="263" customFormat="1" hidden="1">
      <c r="A119" s="857">
        <f>'MTG RTG September 2019'!A108</f>
        <v>0</v>
      </c>
      <c r="B119" s="289"/>
      <c r="C119" s="506" t="str">
        <f>'MTG RTG September 2019'!C108</f>
        <v>Diema Family</v>
      </c>
      <c r="D119" s="252" t="str">
        <f>'MTG RTG September 2019'!D108</f>
        <v>Elif</v>
      </c>
      <c r="E119" s="253" t="str">
        <f>'MTG RTG September 2019'!E108</f>
        <v>Sa-Su</v>
      </c>
      <c r="F119" s="254">
        <f>'MTG RTG September 2019'!F108</f>
        <v>0.41666666666666669</v>
      </c>
      <c r="G119" s="904" t="str">
        <f>'MTG RTG September 2019'!G108</f>
        <v>NPT</v>
      </c>
      <c r="H119" s="905">
        <f ca="1">SUMIF('MTG RTG September 2019'!$H$3:$M$4,$AC$9,'MTG RTG September 2019'!$H108:$M108)</f>
        <v>0.6</v>
      </c>
      <c r="I119" s="256">
        <f t="shared" ca="1" si="20"/>
        <v>465.74999999999989</v>
      </c>
      <c r="J119" s="906">
        <f t="shared" ca="1" si="25"/>
        <v>0</v>
      </c>
      <c r="K119" s="912">
        <f t="shared" ca="1" si="26"/>
        <v>0</v>
      </c>
      <c r="L119" s="913">
        <f t="shared" ca="1" si="27"/>
        <v>0</v>
      </c>
      <c r="M119" s="927">
        <f>'MTG RTG September 2019'!J108</f>
        <v>0.4</v>
      </c>
      <c r="N119" s="913">
        <f t="shared" si="28"/>
        <v>0</v>
      </c>
      <c r="O119" s="909">
        <f t="shared" si="29"/>
        <v>0</v>
      </c>
      <c r="P119" s="258">
        <f t="shared" si="30"/>
        <v>0</v>
      </c>
      <c r="Q119" s="258">
        <f t="shared" si="21"/>
        <v>0</v>
      </c>
      <c r="R119" s="258">
        <f t="shared" si="22"/>
        <v>0</v>
      </c>
      <c r="S119" s="258"/>
      <c r="T119" s="258">
        <f t="shared" si="23"/>
        <v>0</v>
      </c>
      <c r="U119" s="258">
        <f t="shared" si="31"/>
        <v>0</v>
      </c>
      <c r="V119" s="265">
        <f t="shared" ca="1" si="24"/>
        <v>279.44999999999993</v>
      </c>
      <c r="W119" s="260">
        <f t="shared" ca="1" si="32"/>
        <v>279.44999999999993</v>
      </c>
      <c r="X119" s="260">
        <f t="shared" ca="1" si="33"/>
        <v>279.44999999999993</v>
      </c>
      <c r="Y119" s="260">
        <f t="shared" ca="1" si="34"/>
        <v>0</v>
      </c>
      <c r="Z119" s="260">
        <f t="shared" ca="1" si="35"/>
        <v>0</v>
      </c>
      <c r="AA119" s="260">
        <f t="shared" ca="1" si="37"/>
        <v>0</v>
      </c>
      <c r="AB119" s="260">
        <f t="shared" ca="1" si="38"/>
        <v>0</v>
      </c>
      <c r="AC119" s="575">
        <f t="shared" ca="1" si="36"/>
        <v>0</v>
      </c>
      <c r="AD119" s="262"/>
      <c r="AE119" s="460"/>
      <c r="AF119" s="459"/>
      <c r="AG119" s="459"/>
      <c r="AH119" s="459"/>
      <c r="AI119" s="459"/>
      <c r="AJ119" s="861"/>
      <c r="AK119" s="861"/>
      <c r="AL119" s="459"/>
      <c r="AM119" s="459"/>
      <c r="AN119" s="459"/>
      <c r="AO119" s="459"/>
      <c r="AP119" s="459"/>
      <c r="AQ119" s="861"/>
      <c r="AR119" s="861"/>
      <c r="AS119" s="459"/>
      <c r="AT119" s="459"/>
      <c r="AU119" s="459"/>
      <c r="AV119" s="459"/>
      <c r="AW119" s="459"/>
      <c r="AX119" s="861"/>
      <c r="AY119" s="861"/>
      <c r="AZ119" s="459"/>
      <c r="BA119" s="459"/>
      <c r="BB119" s="459"/>
      <c r="BC119" s="459"/>
      <c r="BD119" s="459"/>
      <c r="BE119" s="861"/>
      <c r="BF119" s="861"/>
      <c r="BG119" s="459"/>
      <c r="BH119" s="459"/>
      <c r="BI119" s="459"/>
      <c r="BJ119" s="459"/>
      <c r="BK119" s="459"/>
      <c r="BL119" s="861"/>
      <c r="BM119" s="861"/>
      <c r="BN119" s="459"/>
      <c r="BO119" s="459"/>
      <c r="BP119" s="459"/>
      <c r="BQ119" s="459"/>
      <c r="BR119" s="459"/>
      <c r="BS119" s="861"/>
      <c r="BT119" s="861"/>
      <c r="BU119" s="459"/>
      <c r="BV119" s="459"/>
      <c r="BW119" s="459"/>
      <c r="BX119" s="459"/>
      <c r="BY119" s="459"/>
      <c r="BZ119" s="861"/>
      <c r="CA119" s="861"/>
      <c r="CB119" s="459"/>
      <c r="CC119" s="459"/>
      <c r="CD119" s="459"/>
      <c r="CE119" s="459"/>
      <c r="CF119" s="459"/>
      <c r="CG119" s="861"/>
      <c r="CH119" s="861"/>
      <c r="CI119" s="459"/>
      <c r="CJ119" s="459"/>
      <c r="CK119" s="459"/>
      <c r="CL119" s="459"/>
      <c r="CM119" s="459"/>
      <c r="CN119" s="861"/>
      <c r="CO119" s="861"/>
    </row>
    <row r="120" spans="1:93" s="263" customFormat="1">
      <c r="A120" s="857">
        <f>'MTG RTG September 2019'!A109</f>
        <v>0</v>
      </c>
      <c r="B120" s="289"/>
      <c r="C120" s="506" t="str">
        <f>'MTG RTG September 2019'!C109</f>
        <v>Diema Family</v>
      </c>
      <c r="D120" s="252" t="str">
        <f>'MTG RTG September 2019'!D109</f>
        <v>Elif</v>
      </c>
      <c r="E120" s="253" t="str">
        <f>'MTG RTG September 2019'!E109</f>
        <v>Sa-Su</v>
      </c>
      <c r="F120" s="254">
        <f>'MTG RTG September 2019'!F109</f>
        <v>0.45833333333333331</v>
      </c>
      <c r="G120" s="904" t="str">
        <f>'MTG RTG September 2019'!G109</f>
        <v>NPT</v>
      </c>
      <c r="H120" s="905">
        <f ca="1">SUMIF('MTG RTG September 2019'!$H$3:$M$4,$AC$9,'MTG RTG September 2019'!$H109:$M109)</f>
        <v>0.3</v>
      </c>
      <c r="I120" s="256">
        <f t="shared" ca="1" si="20"/>
        <v>465.74999999999989</v>
      </c>
      <c r="J120" s="906">
        <f t="shared" ca="1" si="25"/>
        <v>0.3</v>
      </c>
      <c r="K120" s="912">
        <f t="shared" ca="1" si="26"/>
        <v>0.3</v>
      </c>
      <c r="L120" s="913">
        <f t="shared" ca="1" si="27"/>
        <v>0</v>
      </c>
      <c r="M120" s="927">
        <f>'MTG RTG September 2019'!J109</f>
        <v>0.2</v>
      </c>
      <c r="N120" s="913">
        <f t="shared" si="28"/>
        <v>0.2</v>
      </c>
      <c r="O120" s="909">
        <f t="shared" si="29"/>
        <v>1</v>
      </c>
      <c r="P120" s="258">
        <f t="shared" si="30"/>
        <v>0</v>
      </c>
      <c r="Q120" s="258">
        <f t="shared" si="21"/>
        <v>0</v>
      </c>
      <c r="R120" s="258">
        <f t="shared" si="22"/>
        <v>0</v>
      </c>
      <c r="S120" s="258"/>
      <c r="T120" s="258">
        <f t="shared" si="23"/>
        <v>0</v>
      </c>
      <c r="U120" s="258">
        <f t="shared" si="31"/>
        <v>1</v>
      </c>
      <c r="V120" s="265">
        <f t="shared" ca="1" si="24"/>
        <v>139.72499999999997</v>
      </c>
      <c r="W120" s="260">
        <f t="shared" ca="1" si="32"/>
        <v>139.72499999999997</v>
      </c>
      <c r="X120" s="260">
        <f t="shared" ca="1" si="33"/>
        <v>139.72499999999997</v>
      </c>
      <c r="Y120" s="260">
        <f t="shared" ca="1" si="34"/>
        <v>0</v>
      </c>
      <c r="Z120" s="260">
        <f t="shared" ca="1" si="35"/>
        <v>0</v>
      </c>
      <c r="AA120" s="260">
        <f t="shared" ca="1" si="37"/>
        <v>0</v>
      </c>
      <c r="AB120" s="260">
        <f t="shared" ca="1" si="38"/>
        <v>0</v>
      </c>
      <c r="AC120" s="575">
        <f t="shared" ca="1" si="36"/>
        <v>139.72499999999997</v>
      </c>
      <c r="AD120" s="262"/>
      <c r="AE120" s="460"/>
      <c r="AF120" s="459"/>
      <c r="AG120" s="459"/>
      <c r="AH120" s="459"/>
      <c r="AI120" s="459"/>
      <c r="AJ120" s="861"/>
      <c r="AK120" s="861"/>
      <c r="AL120" s="459"/>
      <c r="AM120" s="459"/>
      <c r="AN120" s="459"/>
      <c r="AO120" s="459"/>
      <c r="AP120" s="459"/>
      <c r="AQ120" s="861"/>
      <c r="AR120" s="861"/>
      <c r="AS120" s="459"/>
      <c r="AT120" s="459"/>
      <c r="AU120" s="459"/>
      <c r="AV120" s="459"/>
      <c r="AW120" s="459"/>
      <c r="AX120" s="861" t="s">
        <v>347</v>
      </c>
      <c r="AY120" s="861"/>
      <c r="AZ120" s="459"/>
      <c r="BA120" s="459"/>
      <c r="BB120" s="459"/>
      <c r="BC120" s="459"/>
      <c r="BD120" s="459"/>
      <c r="BE120" s="861"/>
      <c r="BF120" s="861"/>
      <c r="BG120" s="459"/>
      <c r="BH120" s="459"/>
      <c r="BI120" s="459"/>
      <c r="BJ120" s="459"/>
      <c r="BK120" s="459"/>
      <c r="BL120" s="861"/>
      <c r="BM120" s="861"/>
      <c r="BN120" s="459"/>
      <c r="BO120" s="459"/>
      <c r="BP120" s="459"/>
      <c r="BQ120" s="459"/>
      <c r="BR120" s="459"/>
      <c r="BS120" s="861"/>
      <c r="BT120" s="861"/>
      <c r="BU120" s="459"/>
      <c r="BV120" s="459"/>
      <c r="BW120" s="459"/>
      <c r="BX120" s="459"/>
      <c r="BY120" s="459"/>
      <c r="BZ120" s="861"/>
      <c r="CA120" s="861"/>
      <c r="CB120" s="459"/>
      <c r="CC120" s="459"/>
      <c r="CD120" s="459"/>
      <c r="CE120" s="459"/>
      <c r="CF120" s="459"/>
      <c r="CG120" s="861"/>
      <c r="CH120" s="861"/>
      <c r="CI120" s="459"/>
      <c r="CJ120" s="459"/>
      <c r="CK120" s="459"/>
      <c r="CL120" s="459"/>
      <c r="CM120" s="459"/>
      <c r="CN120" s="861"/>
      <c r="CO120" s="861"/>
    </row>
    <row r="121" spans="1:93" s="263" customFormat="1">
      <c r="A121" s="857">
        <f>'MTG RTG September 2019'!A110</f>
        <v>0</v>
      </c>
      <c r="B121" s="289"/>
      <c r="C121" s="506" t="str">
        <f>'MTG RTG September 2019'!C110</f>
        <v>Diema Family</v>
      </c>
      <c r="D121" s="252" t="str">
        <f>'MTG RTG September 2019'!D110</f>
        <v>Romantic Movie</v>
      </c>
      <c r="E121" s="253" t="str">
        <f>'MTG RTG September 2019'!E110</f>
        <v>Sa-Su</v>
      </c>
      <c r="F121" s="254">
        <f>'MTG RTG September 2019'!F110</f>
        <v>0.5</v>
      </c>
      <c r="G121" s="904" t="str">
        <f>'MTG RTG September 2019'!G110</f>
        <v>NPT</v>
      </c>
      <c r="H121" s="905">
        <f ca="1">SUMIF('MTG RTG September 2019'!$H$3:$M$4,$AC$9,'MTG RTG September 2019'!$H110:$M110)</f>
        <v>0.8</v>
      </c>
      <c r="I121" s="256">
        <f t="shared" ca="1" si="20"/>
        <v>465.74999999999994</v>
      </c>
      <c r="J121" s="906">
        <f t="shared" ca="1" si="25"/>
        <v>1.6</v>
      </c>
      <c r="K121" s="912">
        <f t="shared" ca="1" si="26"/>
        <v>1.6</v>
      </c>
      <c r="L121" s="913">
        <f t="shared" ca="1" si="27"/>
        <v>0</v>
      </c>
      <c r="M121" s="927">
        <f>'MTG RTG September 2019'!J110</f>
        <v>0.5</v>
      </c>
      <c r="N121" s="913">
        <f t="shared" si="28"/>
        <v>1</v>
      </c>
      <c r="O121" s="909">
        <f t="shared" si="29"/>
        <v>2</v>
      </c>
      <c r="P121" s="258">
        <f t="shared" si="30"/>
        <v>0</v>
      </c>
      <c r="Q121" s="258">
        <f t="shared" si="21"/>
        <v>0</v>
      </c>
      <c r="R121" s="258">
        <f t="shared" si="22"/>
        <v>0</v>
      </c>
      <c r="S121" s="258"/>
      <c r="T121" s="258">
        <f t="shared" si="23"/>
        <v>0</v>
      </c>
      <c r="U121" s="258">
        <f t="shared" si="31"/>
        <v>2</v>
      </c>
      <c r="V121" s="265">
        <f t="shared" ca="1" si="24"/>
        <v>372.59999999999997</v>
      </c>
      <c r="W121" s="260">
        <f t="shared" ca="1" si="32"/>
        <v>372.59999999999997</v>
      </c>
      <c r="X121" s="260">
        <f t="shared" ca="1" si="33"/>
        <v>372.59999999999997</v>
      </c>
      <c r="Y121" s="260">
        <f t="shared" ca="1" si="34"/>
        <v>0</v>
      </c>
      <c r="Z121" s="260">
        <f t="shared" ca="1" si="35"/>
        <v>0</v>
      </c>
      <c r="AA121" s="260">
        <f t="shared" ca="1" si="37"/>
        <v>0</v>
      </c>
      <c r="AB121" s="260">
        <f t="shared" ca="1" si="38"/>
        <v>0</v>
      </c>
      <c r="AC121" s="575">
        <f t="shared" ca="1" si="36"/>
        <v>745.19999999999993</v>
      </c>
      <c r="AD121" s="262"/>
      <c r="AE121" s="460"/>
      <c r="AF121" s="459"/>
      <c r="AG121" s="459"/>
      <c r="AH121" s="459"/>
      <c r="AI121" s="459"/>
      <c r="AJ121" s="861" t="s">
        <v>347</v>
      </c>
      <c r="AK121" s="861"/>
      <c r="AL121" s="459"/>
      <c r="AM121" s="459"/>
      <c r="AN121" s="459"/>
      <c r="AO121" s="459"/>
      <c r="AP121" s="459"/>
      <c r="AQ121" s="861" t="s">
        <v>347</v>
      </c>
      <c r="AR121" s="861"/>
      <c r="AS121" s="459"/>
      <c r="AT121" s="459"/>
      <c r="AU121" s="459"/>
      <c r="AV121" s="459"/>
      <c r="AW121" s="459"/>
      <c r="AX121" s="861"/>
      <c r="AY121" s="861"/>
      <c r="AZ121" s="459"/>
      <c r="BA121" s="459"/>
      <c r="BB121" s="459"/>
      <c r="BC121" s="459"/>
      <c r="BD121" s="459"/>
      <c r="BE121" s="861"/>
      <c r="BF121" s="861"/>
      <c r="BG121" s="459"/>
      <c r="BH121" s="459"/>
      <c r="BI121" s="459"/>
      <c r="BJ121" s="459"/>
      <c r="BK121" s="459"/>
      <c r="BL121" s="861"/>
      <c r="BM121" s="861"/>
      <c r="BN121" s="459"/>
      <c r="BO121" s="459"/>
      <c r="BP121" s="459"/>
      <c r="BQ121" s="459"/>
      <c r="BR121" s="459"/>
      <c r="BS121" s="861"/>
      <c r="BT121" s="861"/>
      <c r="BU121" s="459"/>
      <c r="BV121" s="459"/>
      <c r="BW121" s="459"/>
      <c r="BX121" s="459"/>
      <c r="BY121" s="459"/>
      <c r="BZ121" s="861"/>
      <c r="CA121" s="861"/>
      <c r="CB121" s="459"/>
      <c r="CC121" s="459"/>
      <c r="CD121" s="459"/>
      <c r="CE121" s="459"/>
      <c r="CF121" s="459"/>
      <c r="CG121" s="861"/>
      <c r="CH121" s="861"/>
      <c r="CI121" s="459"/>
      <c r="CJ121" s="459"/>
      <c r="CK121" s="459"/>
      <c r="CL121" s="459"/>
      <c r="CM121" s="459"/>
      <c r="CN121" s="861"/>
      <c r="CO121" s="861"/>
    </row>
    <row r="122" spans="1:93" s="263" customFormat="1">
      <c r="A122" s="857">
        <f>'MTG RTG September 2019'!A111</f>
        <v>0</v>
      </c>
      <c r="B122" s="289"/>
      <c r="C122" s="506" t="str">
        <f>'MTG RTG September 2019'!C111</f>
        <v>Diema Family</v>
      </c>
      <c r="D122" s="252" t="str">
        <f>'MTG RTG September 2019'!D111</f>
        <v>Romantic Movie</v>
      </c>
      <c r="E122" s="253" t="str">
        <f>'MTG RTG September 2019'!E111</f>
        <v>Sa-Su</v>
      </c>
      <c r="F122" s="254">
        <f>'MTG RTG September 2019'!F111</f>
        <v>0.58333333333333337</v>
      </c>
      <c r="G122" s="904" t="str">
        <f>'MTG RTG September 2019'!G111</f>
        <v>NPT</v>
      </c>
      <c r="H122" s="905">
        <f ca="1">SUMIF('MTG RTG September 2019'!$H$3:$M$4,$AC$9,'MTG RTG September 2019'!$H111:$M111)</f>
        <v>1.3</v>
      </c>
      <c r="I122" s="256">
        <f t="shared" ca="1" si="20"/>
        <v>465.74999999999989</v>
      </c>
      <c r="J122" s="906">
        <f t="shared" ca="1" si="25"/>
        <v>2.6</v>
      </c>
      <c r="K122" s="912">
        <f t="shared" ca="1" si="26"/>
        <v>2.6</v>
      </c>
      <c r="L122" s="913">
        <f t="shared" ca="1" si="27"/>
        <v>0</v>
      </c>
      <c r="M122" s="927">
        <f>'MTG RTG September 2019'!J111</f>
        <v>0.8</v>
      </c>
      <c r="N122" s="913">
        <f t="shared" si="28"/>
        <v>1.6</v>
      </c>
      <c r="O122" s="909">
        <f t="shared" si="29"/>
        <v>2</v>
      </c>
      <c r="P122" s="258">
        <f t="shared" si="30"/>
        <v>0</v>
      </c>
      <c r="Q122" s="258">
        <f t="shared" si="21"/>
        <v>0</v>
      </c>
      <c r="R122" s="258">
        <f t="shared" si="22"/>
        <v>0</v>
      </c>
      <c r="S122" s="258"/>
      <c r="T122" s="258">
        <f t="shared" si="23"/>
        <v>0</v>
      </c>
      <c r="U122" s="258">
        <f t="shared" si="31"/>
        <v>2</v>
      </c>
      <c r="V122" s="265">
        <f t="shared" ca="1" si="24"/>
        <v>605.47499999999991</v>
      </c>
      <c r="W122" s="260">
        <f t="shared" ca="1" si="32"/>
        <v>605.47499999999991</v>
      </c>
      <c r="X122" s="260">
        <f t="shared" ca="1" si="33"/>
        <v>605.47499999999991</v>
      </c>
      <c r="Y122" s="260">
        <f t="shared" ca="1" si="34"/>
        <v>0</v>
      </c>
      <c r="Z122" s="260">
        <f t="shared" ca="1" si="35"/>
        <v>0</v>
      </c>
      <c r="AA122" s="260">
        <f t="shared" ca="1" si="37"/>
        <v>0</v>
      </c>
      <c r="AB122" s="260">
        <f t="shared" ca="1" si="38"/>
        <v>0</v>
      </c>
      <c r="AC122" s="575">
        <f t="shared" ca="1" si="36"/>
        <v>1210.9499999999998</v>
      </c>
      <c r="AD122" s="262"/>
      <c r="AE122" s="460"/>
      <c r="AF122" s="459"/>
      <c r="AG122" s="459"/>
      <c r="AH122" s="459"/>
      <c r="AI122" s="459"/>
      <c r="AJ122" s="861" t="s">
        <v>347</v>
      </c>
      <c r="AK122" s="861"/>
      <c r="AL122" s="459"/>
      <c r="AM122" s="459"/>
      <c r="AN122" s="459"/>
      <c r="AO122" s="459"/>
      <c r="AP122" s="459"/>
      <c r="AQ122" s="861"/>
      <c r="AR122" s="861" t="s">
        <v>347</v>
      </c>
      <c r="AS122" s="459"/>
      <c r="AT122" s="459"/>
      <c r="AU122" s="459"/>
      <c r="AV122" s="459"/>
      <c r="AW122" s="459"/>
      <c r="AX122" s="861"/>
      <c r="AY122" s="861"/>
      <c r="AZ122" s="459"/>
      <c r="BA122" s="459"/>
      <c r="BB122" s="459"/>
      <c r="BC122" s="459"/>
      <c r="BD122" s="459"/>
      <c r="BE122" s="861"/>
      <c r="BF122" s="861"/>
      <c r="BG122" s="459"/>
      <c r="BH122" s="459"/>
      <c r="BI122" s="459"/>
      <c r="BJ122" s="459"/>
      <c r="BK122" s="459"/>
      <c r="BL122" s="861"/>
      <c r="BM122" s="861"/>
      <c r="BN122" s="459"/>
      <c r="BO122" s="459"/>
      <c r="BP122" s="459"/>
      <c r="BQ122" s="459"/>
      <c r="BR122" s="459"/>
      <c r="BS122" s="861"/>
      <c r="BT122" s="861"/>
      <c r="BU122" s="459"/>
      <c r="BV122" s="459"/>
      <c r="BW122" s="459"/>
      <c r="BX122" s="459"/>
      <c r="BY122" s="459"/>
      <c r="BZ122" s="861"/>
      <c r="CA122" s="861"/>
      <c r="CB122" s="459"/>
      <c r="CC122" s="459"/>
      <c r="CD122" s="459"/>
      <c r="CE122" s="459"/>
      <c r="CF122" s="459"/>
      <c r="CG122" s="861"/>
      <c r="CH122" s="861"/>
      <c r="CI122" s="459"/>
      <c r="CJ122" s="459"/>
      <c r="CK122" s="459"/>
      <c r="CL122" s="459"/>
      <c r="CM122" s="459"/>
      <c r="CN122" s="861"/>
      <c r="CO122" s="861"/>
    </row>
    <row r="123" spans="1:93" s="263" customFormat="1">
      <c r="A123" s="857">
        <f>'MTG RTG September 2019'!A112</f>
        <v>0</v>
      </c>
      <c r="B123" s="289"/>
      <c r="C123" s="506" t="str">
        <f>'MTG RTG September 2019'!C112</f>
        <v>Diema Family</v>
      </c>
      <c r="D123" s="252" t="str">
        <f>'MTG RTG September 2019'!D112</f>
        <v>Romantic Movie</v>
      </c>
      <c r="E123" s="253" t="str">
        <f>'MTG RTG September 2019'!E112</f>
        <v>Sa-Su</v>
      </c>
      <c r="F123" s="254">
        <f>'MTG RTG September 2019'!F112</f>
        <v>0.66666666666666663</v>
      </c>
      <c r="G123" s="904" t="str">
        <f>'MTG RTG September 2019'!G112</f>
        <v>NPT</v>
      </c>
      <c r="H123" s="905">
        <f ca="1">SUMIF('MTG RTG September 2019'!$H$3:$M$4,$AC$9,'MTG RTG September 2019'!$H112:$M112)</f>
        <v>0.9</v>
      </c>
      <c r="I123" s="256">
        <f t="shared" ca="1" si="20"/>
        <v>465.74999999999994</v>
      </c>
      <c r="J123" s="906">
        <f t="shared" ca="1" si="25"/>
        <v>2.7</v>
      </c>
      <c r="K123" s="912">
        <f t="shared" ca="1" si="26"/>
        <v>2.7</v>
      </c>
      <c r="L123" s="913">
        <f t="shared" ca="1" si="27"/>
        <v>0</v>
      </c>
      <c r="M123" s="927">
        <f>'MTG RTG September 2019'!J112</f>
        <v>0.5</v>
      </c>
      <c r="N123" s="913">
        <f t="shared" si="28"/>
        <v>1.5</v>
      </c>
      <c r="O123" s="909">
        <f t="shared" si="29"/>
        <v>3</v>
      </c>
      <c r="P123" s="258">
        <f t="shared" si="30"/>
        <v>0</v>
      </c>
      <c r="Q123" s="258">
        <f t="shared" si="21"/>
        <v>0</v>
      </c>
      <c r="R123" s="258">
        <f t="shared" si="22"/>
        <v>0</v>
      </c>
      <c r="S123" s="258"/>
      <c r="T123" s="258">
        <f t="shared" si="23"/>
        <v>0</v>
      </c>
      <c r="U123" s="258">
        <f t="shared" si="31"/>
        <v>3</v>
      </c>
      <c r="V123" s="265">
        <f t="shared" ca="1" si="24"/>
        <v>419.17499999999995</v>
      </c>
      <c r="W123" s="260">
        <f t="shared" ca="1" si="32"/>
        <v>419.17499999999995</v>
      </c>
      <c r="X123" s="260">
        <f t="shared" ca="1" si="33"/>
        <v>419.17499999999995</v>
      </c>
      <c r="Y123" s="260">
        <f t="shared" ca="1" si="34"/>
        <v>0</v>
      </c>
      <c r="Z123" s="260">
        <f t="shared" ca="1" si="35"/>
        <v>0</v>
      </c>
      <c r="AA123" s="260">
        <f t="shared" ca="1" si="37"/>
        <v>0</v>
      </c>
      <c r="AB123" s="260">
        <f t="shared" ca="1" si="38"/>
        <v>0</v>
      </c>
      <c r="AC123" s="575">
        <f t="shared" ca="1" si="36"/>
        <v>1257.5249999999999</v>
      </c>
      <c r="AD123" s="262"/>
      <c r="AE123" s="460"/>
      <c r="AF123" s="459"/>
      <c r="AG123" s="459"/>
      <c r="AH123" s="459"/>
      <c r="AI123" s="459"/>
      <c r="AJ123" s="861"/>
      <c r="AK123" s="861" t="s">
        <v>347</v>
      </c>
      <c r="AL123" s="459"/>
      <c r="AM123" s="459"/>
      <c r="AN123" s="459"/>
      <c r="AO123" s="459"/>
      <c r="AP123" s="459"/>
      <c r="AQ123" s="861" t="s">
        <v>347</v>
      </c>
      <c r="AR123" s="861"/>
      <c r="AS123" s="459"/>
      <c r="AT123" s="459"/>
      <c r="AU123" s="459"/>
      <c r="AV123" s="459"/>
      <c r="AW123" s="459"/>
      <c r="AX123" s="861"/>
      <c r="AY123" s="861" t="s">
        <v>347</v>
      </c>
      <c r="AZ123" s="459"/>
      <c r="BA123" s="459"/>
      <c r="BB123" s="459"/>
      <c r="BC123" s="459"/>
      <c r="BD123" s="459"/>
      <c r="BE123" s="861"/>
      <c r="BF123" s="861"/>
      <c r="BG123" s="459"/>
      <c r="BH123" s="459"/>
      <c r="BI123" s="459"/>
      <c r="BJ123" s="459"/>
      <c r="BK123" s="459"/>
      <c r="BL123" s="861"/>
      <c r="BM123" s="861"/>
      <c r="BN123" s="459"/>
      <c r="BO123" s="459"/>
      <c r="BP123" s="459"/>
      <c r="BQ123" s="459"/>
      <c r="BR123" s="459"/>
      <c r="BS123" s="861"/>
      <c r="BT123" s="861"/>
      <c r="BU123" s="459"/>
      <c r="BV123" s="459"/>
      <c r="BW123" s="459"/>
      <c r="BX123" s="459"/>
      <c r="BY123" s="459"/>
      <c r="BZ123" s="861"/>
      <c r="CA123" s="861"/>
      <c r="CB123" s="459"/>
      <c r="CC123" s="459"/>
      <c r="CD123" s="459"/>
      <c r="CE123" s="459"/>
      <c r="CF123" s="459"/>
      <c r="CG123" s="861"/>
      <c r="CH123" s="861"/>
      <c r="CI123" s="459"/>
      <c r="CJ123" s="459"/>
      <c r="CK123" s="459"/>
      <c r="CL123" s="459"/>
      <c r="CM123" s="459"/>
      <c r="CN123" s="861"/>
      <c r="CO123" s="861"/>
    </row>
    <row r="124" spans="1:93" s="263" customFormat="1" hidden="1">
      <c r="A124" s="857">
        <f>'MTG RTG September 2019'!A113</f>
        <v>0</v>
      </c>
      <c r="B124" s="289"/>
      <c r="C124" s="506" t="str">
        <f>'MTG RTG September 2019'!C113</f>
        <v>Diema Family</v>
      </c>
      <c r="D124" s="252" t="str">
        <f>'MTG RTG September 2019'!D113</f>
        <v>One litre of tears</v>
      </c>
      <c r="E124" s="253" t="str">
        <f>'MTG RTG September 2019'!E113</f>
        <v>Sa-Su</v>
      </c>
      <c r="F124" s="254">
        <f>'MTG RTG September 2019'!F113</f>
        <v>0.75</v>
      </c>
      <c r="G124" s="904" t="str">
        <f>'MTG RTG September 2019'!G113</f>
        <v>PT</v>
      </c>
      <c r="H124" s="905">
        <f ca="1">SUMIF('MTG RTG September 2019'!$H$3:$M$4,$AC$9,'MTG RTG September 2019'!$H113:$M113)</f>
        <v>1.2</v>
      </c>
      <c r="I124" s="256">
        <f t="shared" ca="1" si="20"/>
        <v>465.74999999999989</v>
      </c>
      <c r="J124" s="906">
        <f t="shared" ca="1" si="25"/>
        <v>0</v>
      </c>
      <c r="K124" s="912">
        <f t="shared" ca="1" si="26"/>
        <v>0</v>
      </c>
      <c r="L124" s="913">
        <f t="shared" ca="1" si="27"/>
        <v>0</v>
      </c>
      <c r="M124" s="927">
        <f>'MTG RTG September 2019'!J113</f>
        <v>0.7</v>
      </c>
      <c r="N124" s="913">
        <f t="shared" si="28"/>
        <v>0</v>
      </c>
      <c r="O124" s="909">
        <f t="shared" si="29"/>
        <v>0</v>
      </c>
      <c r="P124" s="258">
        <f t="shared" si="30"/>
        <v>0</v>
      </c>
      <c r="Q124" s="258">
        <f t="shared" si="21"/>
        <v>0</v>
      </c>
      <c r="R124" s="258">
        <f t="shared" si="22"/>
        <v>0</v>
      </c>
      <c r="S124" s="258"/>
      <c r="T124" s="258">
        <f t="shared" si="23"/>
        <v>0</v>
      </c>
      <c r="U124" s="258">
        <f t="shared" si="31"/>
        <v>0</v>
      </c>
      <c r="V124" s="265">
        <f t="shared" ca="1" si="24"/>
        <v>558.89999999999986</v>
      </c>
      <c r="W124" s="260">
        <f t="shared" ca="1" si="32"/>
        <v>558.89999999999986</v>
      </c>
      <c r="X124" s="260">
        <f t="shared" ca="1" si="33"/>
        <v>558.89999999999986</v>
      </c>
      <c r="Y124" s="260">
        <f t="shared" ca="1" si="34"/>
        <v>0</v>
      </c>
      <c r="Z124" s="260">
        <f t="shared" ca="1" si="35"/>
        <v>0</v>
      </c>
      <c r="AA124" s="260">
        <f t="shared" ca="1" si="37"/>
        <v>0</v>
      </c>
      <c r="AB124" s="260">
        <f t="shared" ca="1" si="38"/>
        <v>0</v>
      </c>
      <c r="AC124" s="575">
        <f t="shared" ca="1" si="36"/>
        <v>0</v>
      </c>
      <c r="AD124" s="262"/>
      <c r="AE124" s="460"/>
      <c r="AF124" s="459"/>
      <c r="AG124" s="459"/>
      <c r="AH124" s="459"/>
      <c r="AI124" s="459"/>
      <c r="AJ124" s="861"/>
      <c r="AK124" s="861"/>
      <c r="AL124" s="459"/>
      <c r="AM124" s="459"/>
      <c r="AN124" s="459"/>
      <c r="AO124" s="459"/>
      <c r="AP124" s="459"/>
      <c r="AQ124" s="861"/>
      <c r="AR124" s="861"/>
      <c r="AS124" s="459"/>
      <c r="AT124" s="459"/>
      <c r="AU124" s="459"/>
      <c r="AV124" s="459"/>
      <c r="AW124" s="459"/>
      <c r="AX124" s="861"/>
      <c r="AY124" s="861"/>
      <c r="AZ124" s="459"/>
      <c r="BA124" s="459"/>
      <c r="BB124" s="459"/>
      <c r="BC124" s="459"/>
      <c r="BD124" s="459"/>
      <c r="BE124" s="861"/>
      <c r="BF124" s="861"/>
      <c r="BG124" s="459"/>
      <c r="BH124" s="459"/>
      <c r="BI124" s="459"/>
      <c r="BJ124" s="459"/>
      <c r="BK124" s="459"/>
      <c r="BL124" s="861"/>
      <c r="BM124" s="861"/>
      <c r="BN124" s="459"/>
      <c r="BO124" s="459"/>
      <c r="BP124" s="459"/>
      <c r="BQ124" s="459"/>
      <c r="BR124" s="459"/>
      <c r="BS124" s="861"/>
      <c r="BT124" s="861"/>
      <c r="BU124" s="459"/>
      <c r="BV124" s="459"/>
      <c r="BW124" s="459"/>
      <c r="BX124" s="459"/>
      <c r="BY124" s="459"/>
      <c r="BZ124" s="861"/>
      <c r="CA124" s="861"/>
      <c r="CB124" s="459"/>
      <c r="CC124" s="459"/>
      <c r="CD124" s="459"/>
      <c r="CE124" s="459"/>
      <c r="CF124" s="459"/>
      <c r="CG124" s="861"/>
      <c r="CH124" s="861"/>
      <c r="CI124" s="459"/>
      <c r="CJ124" s="459"/>
      <c r="CK124" s="459"/>
      <c r="CL124" s="459"/>
      <c r="CM124" s="459"/>
      <c r="CN124" s="861"/>
      <c r="CO124" s="861"/>
    </row>
    <row r="125" spans="1:93" s="263" customFormat="1" hidden="1">
      <c r="A125" s="857">
        <f>'MTG RTG September 2019'!A114</f>
        <v>0</v>
      </c>
      <c r="B125" s="289"/>
      <c r="C125" s="506" t="str">
        <f>'MTG RTG September 2019'!C114</f>
        <v>Diema Family</v>
      </c>
      <c r="D125" s="252" t="str">
        <f>'MTG RTG September 2019'!D114</f>
        <v>One litre of tears</v>
      </c>
      <c r="E125" s="253" t="str">
        <f>'MTG RTG September 2019'!E114</f>
        <v>Sa-Su</v>
      </c>
      <c r="F125" s="254">
        <f>'MTG RTG September 2019'!F114</f>
        <v>0.79166666666666663</v>
      </c>
      <c r="G125" s="904" t="str">
        <f>'MTG RTG September 2019'!G114</f>
        <v>PT</v>
      </c>
      <c r="H125" s="905">
        <f ca="1">SUMIF('MTG RTG September 2019'!$H$3:$M$4,$AC$9,'MTG RTG September 2019'!$H114:$M114)</f>
        <v>1.3</v>
      </c>
      <c r="I125" s="256">
        <f t="shared" ca="1" si="20"/>
        <v>465.74999999999989</v>
      </c>
      <c r="J125" s="906">
        <f t="shared" ca="1" si="25"/>
        <v>0</v>
      </c>
      <c r="K125" s="912">
        <f t="shared" ca="1" si="26"/>
        <v>0</v>
      </c>
      <c r="L125" s="913">
        <f t="shared" ca="1" si="27"/>
        <v>0</v>
      </c>
      <c r="M125" s="927">
        <f>'MTG RTG September 2019'!J114</f>
        <v>0.7</v>
      </c>
      <c r="N125" s="913">
        <f t="shared" si="28"/>
        <v>0</v>
      </c>
      <c r="O125" s="909">
        <f t="shared" si="29"/>
        <v>0</v>
      </c>
      <c r="P125" s="258">
        <f t="shared" si="30"/>
        <v>0</v>
      </c>
      <c r="Q125" s="258">
        <f t="shared" si="21"/>
        <v>0</v>
      </c>
      <c r="R125" s="258">
        <f t="shared" si="22"/>
        <v>0</v>
      </c>
      <c r="S125" s="258"/>
      <c r="T125" s="258">
        <f t="shared" si="23"/>
        <v>0</v>
      </c>
      <c r="U125" s="258">
        <f t="shared" si="31"/>
        <v>0</v>
      </c>
      <c r="V125" s="265">
        <f t="shared" ca="1" si="24"/>
        <v>605.47499999999991</v>
      </c>
      <c r="W125" s="260">
        <f t="shared" ca="1" si="32"/>
        <v>605.47499999999991</v>
      </c>
      <c r="X125" s="260">
        <f t="shared" ca="1" si="33"/>
        <v>605.47499999999991</v>
      </c>
      <c r="Y125" s="260">
        <f t="shared" ca="1" si="34"/>
        <v>0</v>
      </c>
      <c r="Z125" s="260">
        <f t="shared" ca="1" si="35"/>
        <v>0</v>
      </c>
      <c r="AA125" s="260">
        <f t="shared" ca="1" si="37"/>
        <v>0</v>
      </c>
      <c r="AB125" s="260">
        <f t="shared" ca="1" si="38"/>
        <v>0</v>
      </c>
      <c r="AC125" s="575">
        <f t="shared" ca="1" si="36"/>
        <v>0</v>
      </c>
      <c r="AD125" s="262"/>
      <c r="AE125" s="460"/>
      <c r="AF125" s="459"/>
      <c r="AG125" s="459"/>
      <c r="AH125" s="459"/>
      <c r="AI125" s="459"/>
      <c r="AJ125" s="861"/>
      <c r="AK125" s="861"/>
      <c r="AL125" s="459"/>
      <c r="AM125" s="459"/>
      <c r="AN125" s="459"/>
      <c r="AO125" s="459"/>
      <c r="AP125" s="459"/>
      <c r="AQ125" s="861"/>
      <c r="AR125" s="861"/>
      <c r="AS125" s="459"/>
      <c r="AT125" s="459"/>
      <c r="AU125" s="459"/>
      <c r="AV125" s="459"/>
      <c r="AW125" s="459"/>
      <c r="AX125" s="861"/>
      <c r="AY125" s="861"/>
      <c r="AZ125" s="459"/>
      <c r="BA125" s="459"/>
      <c r="BB125" s="459"/>
      <c r="BC125" s="459"/>
      <c r="BD125" s="459"/>
      <c r="BE125" s="861"/>
      <c r="BF125" s="861"/>
      <c r="BG125" s="459"/>
      <c r="BH125" s="459"/>
      <c r="BI125" s="459"/>
      <c r="BJ125" s="459"/>
      <c r="BK125" s="459"/>
      <c r="BL125" s="861"/>
      <c r="BM125" s="861"/>
      <c r="BN125" s="459"/>
      <c r="BO125" s="459"/>
      <c r="BP125" s="459"/>
      <c r="BQ125" s="459"/>
      <c r="BR125" s="459"/>
      <c r="BS125" s="861"/>
      <c r="BT125" s="861"/>
      <c r="BU125" s="459"/>
      <c r="BV125" s="459"/>
      <c r="BW125" s="459"/>
      <c r="BX125" s="459"/>
      <c r="BY125" s="459"/>
      <c r="BZ125" s="861"/>
      <c r="CA125" s="861"/>
      <c r="CB125" s="459"/>
      <c r="CC125" s="459"/>
      <c r="CD125" s="459"/>
      <c r="CE125" s="459"/>
      <c r="CF125" s="459"/>
      <c r="CG125" s="861"/>
      <c r="CH125" s="861"/>
      <c r="CI125" s="459"/>
      <c r="CJ125" s="459"/>
      <c r="CK125" s="459"/>
      <c r="CL125" s="459"/>
      <c r="CM125" s="459"/>
      <c r="CN125" s="861"/>
      <c r="CO125" s="861"/>
    </row>
    <row r="126" spans="1:93" s="263" customFormat="1" hidden="1">
      <c r="A126" s="857">
        <f>'MTG RTG September 2019'!A115</f>
        <v>0</v>
      </c>
      <c r="B126" s="289"/>
      <c r="C126" s="506" t="str">
        <f>'MTG RTG September 2019'!C115</f>
        <v>Diema Family</v>
      </c>
      <c r="D126" s="252" t="str">
        <f>'MTG RTG September 2019'!D115</f>
        <v>Romantic Movie</v>
      </c>
      <c r="E126" s="253" t="str">
        <f>'MTG RTG September 2019'!E115</f>
        <v>Sa-Su</v>
      </c>
      <c r="F126" s="254">
        <f>'MTG RTG September 2019'!F115</f>
        <v>0.83333333333333337</v>
      </c>
      <c r="G126" s="904" t="str">
        <f>'MTG RTG September 2019'!G115</f>
        <v>PT</v>
      </c>
      <c r="H126" s="905">
        <f ca="1">SUMIF('MTG RTG September 2019'!$H$3:$M$4,$AC$9,'MTG RTG September 2019'!$H115:$M115)</f>
        <v>1</v>
      </c>
      <c r="I126" s="256">
        <f t="shared" ca="1" si="20"/>
        <v>465.74999999999994</v>
      </c>
      <c r="J126" s="906">
        <f t="shared" ca="1" si="25"/>
        <v>0</v>
      </c>
      <c r="K126" s="912">
        <f t="shared" ca="1" si="26"/>
        <v>0</v>
      </c>
      <c r="L126" s="913">
        <f t="shared" ca="1" si="27"/>
        <v>0</v>
      </c>
      <c r="M126" s="927">
        <f>'MTG RTG September 2019'!J115</f>
        <v>0.6</v>
      </c>
      <c r="N126" s="913">
        <f t="shared" si="28"/>
        <v>0</v>
      </c>
      <c r="O126" s="909">
        <f t="shared" si="29"/>
        <v>0</v>
      </c>
      <c r="P126" s="258">
        <f t="shared" si="30"/>
        <v>0</v>
      </c>
      <c r="Q126" s="258">
        <f t="shared" si="21"/>
        <v>0</v>
      </c>
      <c r="R126" s="258">
        <f t="shared" si="22"/>
        <v>0</v>
      </c>
      <c r="S126" s="258"/>
      <c r="T126" s="258">
        <f t="shared" si="23"/>
        <v>0</v>
      </c>
      <c r="U126" s="258">
        <f t="shared" si="31"/>
        <v>0</v>
      </c>
      <c r="V126" s="265">
        <f t="shared" ca="1" si="24"/>
        <v>465.74999999999994</v>
      </c>
      <c r="W126" s="260">
        <f t="shared" ca="1" si="32"/>
        <v>465.74999999999994</v>
      </c>
      <c r="X126" s="260">
        <f t="shared" ca="1" si="33"/>
        <v>465.74999999999994</v>
      </c>
      <c r="Y126" s="260">
        <f t="shared" ca="1" si="34"/>
        <v>0</v>
      </c>
      <c r="Z126" s="260">
        <f t="shared" ca="1" si="35"/>
        <v>0</v>
      </c>
      <c r="AA126" s="260">
        <f t="shared" ca="1" si="37"/>
        <v>0</v>
      </c>
      <c r="AB126" s="260">
        <f t="shared" ca="1" si="38"/>
        <v>0</v>
      </c>
      <c r="AC126" s="575">
        <f t="shared" ca="1" si="36"/>
        <v>0</v>
      </c>
      <c r="AD126" s="262"/>
      <c r="AE126" s="460"/>
      <c r="AF126" s="459"/>
      <c r="AG126" s="459"/>
      <c r="AH126" s="459"/>
      <c r="AI126" s="459"/>
      <c r="AJ126" s="861"/>
      <c r="AK126" s="861"/>
      <c r="AL126" s="459"/>
      <c r="AM126" s="459"/>
      <c r="AN126" s="459"/>
      <c r="AO126" s="459"/>
      <c r="AP126" s="459"/>
      <c r="AQ126" s="861"/>
      <c r="AR126" s="861"/>
      <c r="AS126" s="459"/>
      <c r="AT126" s="459"/>
      <c r="AU126" s="459"/>
      <c r="AV126" s="459"/>
      <c r="AW126" s="459"/>
      <c r="AX126" s="861"/>
      <c r="AY126" s="861"/>
      <c r="AZ126" s="459"/>
      <c r="BA126" s="459"/>
      <c r="BB126" s="459"/>
      <c r="BC126" s="459"/>
      <c r="BD126" s="459"/>
      <c r="BE126" s="861"/>
      <c r="BF126" s="861"/>
      <c r="BG126" s="459"/>
      <c r="BH126" s="459"/>
      <c r="BI126" s="459"/>
      <c r="BJ126" s="459"/>
      <c r="BK126" s="459"/>
      <c r="BL126" s="861"/>
      <c r="BM126" s="861"/>
      <c r="BN126" s="459"/>
      <c r="BO126" s="459"/>
      <c r="BP126" s="459"/>
      <c r="BQ126" s="459"/>
      <c r="BR126" s="459"/>
      <c r="BS126" s="861"/>
      <c r="BT126" s="861"/>
      <c r="BU126" s="459"/>
      <c r="BV126" s="459"/>
      <c r="BW126" s="459"/>
      <c r="BX126" s="459"/>
      <c r="BY126" s="459"/>
      <c r="BZ126" s="861"/>
      <c r="CA126" s="861"/>
      <c r="CB126" s="459"/>
      <c r="CC126" s="459"/>
      <c r="CD126" s="459"/>
      <c r="CE126" s="459"/>
      <c r="CF126" s="459"/>
      <c r="CG126" s="861"/>
      <c r="CH126" s="861"/>
      <c r="CI126" s="459"/>
      <c r="CJ126" s="459"/>
      <c r="CK126" s="459"/>
      <c r="CL126" s="459"/>
      <c r="CM126" s="459"/>
      <c r="CN126" s="861"/>
      <c r="CO126" s="861"/>
    </row>
    <row r="127" spans="1:93" s="263" customFormat="1" hidden="1">
      <c r="A127" s="857">
        <f>'MTG RTG September 2019'!A116</f>
        <v>0</v>
      </c>
      <c r="B127" s="289"/>
      <c r="C127" s="506" t="str">
        <f>'MTG RTG September 2019'!C116</f>
        <v>Diema Family</v>
      </c>
      <c r="D127" s="252" t="str">
        <f>'MTG RTG September 2019'!D116</f>
        <v>Romantic Movie (FRR)</v>
      </c>
      <c r="E127" s="253" t="str">
        <f>'MTG RTG September 2019'!E116</f>
        <v>Sa-Su</v>
      </c>
      <c r="F127" s="254">
        <f>'MTG RTG September 2019'!F116</f>
        <v>0.91666666666666663</v>
      </c>
      <c r="G127" s="904" t="str">
        <f>'MTG RTG September 2019'!G116</f>
        <v>PT</v>
      </c>
      <c r="H127" s="905">
        <f ca="1">SUMIF('MTG RTG September 2019'!$H$3:$M$4,$AC$9,'MTG RTG September 2019'!$H116:$M116)</f>
        <v>1.5</v>
      </c>
      <c r="I127" s="256">
        <f t="shared" ca="1" si="20"/>
        <v>465.74999999999994</v>
      </c>
      <c r="J127" s="906">
        <f t="shared" ca="1" si="25"/>
        <v>0</v>
      </c>
      <c r="K127" s="912">
        <f t="shared" ca="1" si="26"/>
        <v>0</v>
      </c>
      <c r="L127" s="913">
        <f t="shared" ca="1" si="27"/>
        <v>0</v>
      </c>
      <c r="M127" s="927">
        <f>'MTG RTG September 2019'!J116</f>
        <v>0.9</v>
      </c>
      <c r="N127" s="913">
        <f t="shared" si="28"/>
        <v>0</v>
      </c>
      <c r="O127" s="909">
        <f t="shared" si="29"/>
        <v>0</v>
      </c>
      <c r="P127" s="258">
        <f t="shared" si="30"/>
        <v>0</v>
      </c>
      <c r="Q127" s="258">
        <f t="shared" si="21"/>
        <v>0</v>
      </c>
      <c r="R127" s="258">
        <f t="shared" si="22"/>
        <v>0</v>
      </c>
      <c r="S127" s="258"/>
      <c r="T127" s="258">
        <f t="shared" si="23"/>
        <v>0</v>
      </c>
      <c r="U127" s="258">
        <f t="shared" si="31"/>
        <v>0</v>
      </c>
      <c r="V127" s="265">
        <f t="shared" ca="1" si="24"/>
        <v>698.62499999999989</v>
      </c>
      <c r="W127" s="260">
        <f t="shared" ca="1" si="32"/>
        <v>698.62499999999989</v>
      </c>
      <c r="X127" s="260">
        <f t="shared" ca="1" si="33"/>
        <v>698.62499999999989</v>
      </c>
      <c r="Y127" s="260">
        <f t="shared" ca="1" si="34"/>
        <v>0</v>
      </c>
      <c r="Z127" s="260">
        <f t="shared" ca="1" si="35"/>
        <v>0</v>
      </c>
      <c r="AA127" s="260">
        <f t="shared" ca="1" si="37"/>
        <v>0</v>
      </c>
      <c r="AB127" s="260">
        <f t="shared" ca="1" si="38"/>
        <v>0</v>
      </c>
      <c r="AC127" s="575">
        <f t="shared" ca="1" si="36"/>
        <v>0</v>
      </c>
      <c r="AD127" s="262"/>
      <c r="AE127" s="460"/>
      <c r="AF127" s="459"/>
      <c r="AG127" s="459"/>
      <c r="AH127" s="459"/>
      <c r="AI127" s="459"/>
      <c r="AJ127" s="861"/>
      <c r="AK127" s="861"/>
      <c r="AL127" s="459"/>
      <c r="AM127" s="459"/>
      <c r="AN127" s="459"/>
      <c r="AO127" s="459"/>
      <c r="AP127" s="459"/>
      <c r="AQ127" s="861"/>
      <c r="AR127" s="861"/>
      <c r="AS127" s="459"/>
      <c r="AT127" s="459"/>
      <c r="AU127" s="459"/>
      <c r="AV127" s="459"/>
      <c r="AW127" s="459"/>
      <c r="AX127" s="861"/>
      <c r="AY127" s="861"/>
      <c r="AZ127" s="459"/>
      <c r="BA127" s="459"/>
      <c r="BB127" s="459"/>
      <c r="BC127" s="459"/>
      <c r="BD127" s="459"/>
      <c r="BE127" s="861"/>
      <c r="BF127" s="861"/>
      <c r="BG127" s="459"/>
      <c r="BH127" s="459"/>
      <c r="BI127" s="459"/>
      <c r="BJ127" s="459"/>
      <c r="BK127" s="459"/>
      <c r="BL127" s="861"/>
      <c r="BM127" s="861"/>
      <c r="BN127" s="459"/>
      <c r="BO127" s="459"/>
      <c r="BP127" s="459"/>
      <c r="BQ127" s="459"/>
      <c r="BR127" s="459"/>
      <c r="BS127" s="861"/>
      <c r="BT127" s="861"/>
      <c r="BU127" s="459"/>
      <c r="BV127" s="459"/>
      <c r="BW127" s="459"/>
      <c r="BX127" s="459"/>
      <c r="BY127" s="459"/>
      <c r="BZ127" s="861"/>
      <c r="CA127" s="861"/>
      <c r="CB127" s="459"/>
      <c r="CC127" s="459"/>
      <c r="CD127" s="459"/>
      <c r="CE127" s="459"/>
      <c r="CF127" s="459"/>
      <c r="CG127" s="861"/>
      <c r="CH127" s="861"/>
      <c r="CI127" s="459"/>
      <c r="CJ127" s="459"/>
      <c r="CK127" s="459"/>
      <c r="CL127" s="459"/>
      <c r="CM127" s="459"/>
      <c r="CN127" s="861"/>
      <c r="CO127" s="861"/>
    </row>
    <row r="128" spans="1:93" s="263" customFormat="1" hidden="1">
      <c r="A128" s="857">
        <f>'MTG RTG September 2019'!A117</f>
        <v>0</v>
      </c>
      <c r="B128" s="289"/>
      <c r="C128" s="506" t="str">
        <f>'MTG RTG September 2019'!C117</f>
        <v>Diema Family</v>
      </c>
      <c r="D128" s="252" t="str">
        <f>'MTG RTG September 2019'!D117</f>
        <v>Romantic Movie (FRR)</v>
      </c>
      <c r="E128" s="253" t="str">
        <f>'MTG RTG September 2019'!E117</f>
        <v>Sa-Su</v>
      </c>
      <c r="F128" s="254">
        <f>'MTG RTG September 2019'!F117</f>
        <v>0</v>
      </c>
      <c r="G128" s="904" t="str">
        <f>'MTG RTG September 2019'!G117</f>
        <v>NPT</v>
      </c>
      <c r="H128" s="905">
        <f ca="1">SUMIF('MTG RTG September 2019'!$H$3:$M$4,$AC$9,'MTG RTG September 2019'!$H117:$M117)</f>
        <v>0.6</v>
      </c>
      <c r="I128" s="256">
        <f t="shared" ca="1" si="20"/>
        <v>465.74999999999989</v>
      </c>
      <c r="J128" s="906">
        <f t="shared" ca="1" si="25"/>
        <v>0</v>
      </c>
      <c r="K128" s="912">
        <f t="shared" ca="1" si="26"/>
        <v>0</v>
      </c>
      <c r="L128" s="913">
        <f t="shared" ca="1" si="27"/>
        <v>0</v>
      </c>
      <c r="M128" s="927">
        <f>'MTG RTG September 2019'!J117</f>
        <v>0.4</v>
      </c>
      <c r="N128" s="913">
        <f t="shared" si="28"/>
        <v>0</v>
      </c>
      <c r="O128" s="909">
        <f t="shared" si="29"/>
        <v>0</v>
      </c>
      <c r="P128" s="258">
        <f t="shared" si="30"/>
        <v>0</v>
      </c>
      <c r="Q128" s="258">
        <f t="shared" si="21"/>
        <v>0</v>
      </c>
      <c r="R128" s="258">
        <f t="shared" si="22"/>
        <v>0</v>
      </c>
      <c r="S128" s="258"/>
      <c r="T128" s="258">
        <f t="shared" si="23"/>
        <v>0</v>
      </c>
      <c r="U128" s="258">
        <f t="shared" si="31"/>
        <v>0</v>
      </c>
      <c r="V128" s="265">
        <f t="shared" ca="1" si="24"/>
        <v>279.44999999999993</v>
      </c>
      <c r="W128" s="260">
        <f t="shared" ca="1" si="32"/>
        <v>279.44999999999993</v>
      </c>
      <c r="X128" s="260">
        <f t="shared" ca="1" si="33"/>
        <v>279.44999999999993</v>
      </c>
      <c r="Y128" s="260">
        <f t="shared" ca="1" si="34"/>
        <v>0</v>
      </c>
      <c r="Z128" s="260">
        <f t="shared" ca="1" si="35"/>
        <v>0</v>
      </c>
      <c r="AA128" s="260">
        <f t="shared" ca="1" si="37"/>
        <v>0</v>
      </c>
      <c r="AB128" s="260">
        <f t="shared" ca="1" si="38"/>
        <v>0</v>
      </c>
      <c r="AC128" s="575">
        <f t="shared" ca="1" si="36"/>
        <v>0</v>
      </c>
      <c r="AD128" s="262"/>
      <c r="AE128" s="460"/>
      <c r="AF128" s="459"/>
      <c r="AG128" s="459"/>
      <c r="AH128" s="459"/>
      <c r="AI128" s="459"/>
      <c r="AJ128" s="861"/>
      <c r="AK128" s="861"/>
      <c r="AL128" s="459"/>
      <c r="AM128" s="459"/>
      <c r="AN128" s="459"/>
      <c r="AO128" s="459"/>
      <c r="AP128" s="459"/>
      <c r="AQ128" s="861"/>
      <c r="AR128" s="861"/>
      <c r="AS128" s="459"/>
      <c r="AT128" s="459"/>
      <c r="AU128" s="459"/>
      <c r="AV128" s="459"/>
      <c r="AW128" s="459"/>
      <c r="AX128" s="861"/>
      <c r="AY128" s="861"/>
      <c r="AZ128" s="459"/>
      <c r="BA128" s="459"/>
      <c r="BB128" s="459"/>
      <c r="BC128" s="459"/>
      <c r="BD128" s="459"/>
      <c r="BE128" s="861"/>
      <c r="BF128" s="861"/>
      <c r="BG128" s="459"/>
      <c r="BH128" s="459"/>
      <c r="BI128" s="459"/>
      <c r="BJ128" s="459"/>
      <c r="BK128" s="459"/>
      <c r="BL128" s="861"/>
      <c r="BM128" s="861"/>
      <c r="BN128" s="459"/>
      <c r="BO128" s="459"/>
      <c r="BP128" s="459"/>
      <c r="BQ128" s="459"/>
      <c r="BR128" s="459"/>
      <c r="BS128" s="861"/>
      <c r="BT128" s="861"/>
      <c r="BU128" s="459"/>
      <c r="BV128" s="459"/>
      <c r="BW128" s="459"/>
      <c r="BX128" s="459"/>
      <c r="BY128" s="459"/>
      <c r="BZ128" s="861"/>
      <c r="CA128" s="861"/>
      <c r="CB128" s="459"/>
      <c r="CC128" s="459"/>
      <c r="CD128" s="459"/>
      <c r="CE128" s="459"/>
      <c r="CF128" s="459"/>
      <c r="CG128" s="861"/>
      <c r="CH128" s="861"/>
      <c r="CI128" s="459"/>
      <c r="CJ128" s="459"/>
      <c r="CK128" s="459"/>
      <c r="CL128" s="459"/>
      <c r="CM128" s="459"/>
      <c r="CN128" s="861"/>
      <c r="CO128" s="861"/>
    </row>
    <row r="129" spans="1:93" s="263" customFormat="1" hidden="1">
      <c r="A129" s="857">
        <f>'MTG RTG September 2019'!A118</f>
        <v>0</v>
      </c>
      <c r="B129" s="289" t="s">
        <v>110</v>
      </c>
      <c r="C129" s="506" t="str">
        <f>'MTG RTG September 2019'!C118</f>
        <v>Diema Family</v>
      </c>
      <c r="D129" s="252" t="str">
        <f>'MTG RTG September 2019'!D118</f>
        <v>Teleshop</v>
      </c>
      <c r="E129" s="253" t="str">
        <f>'MTG RTG September 2019'!E118</f>
        <v>Sa-Su</v>
      </c>
      <c r="F129" s="254">
        <f>'MTG RTG September 2019'!F118</f>
        <v>8.3333333333333329E-2</v>
      </c>
      <c r="G129" s="904" t="str">
        <f>'MTG RTG September 2019'!G118</f>
        <v>NPT</v>
      </c>
      <c r="H129" s="905">
        <f ca="1">SUMIF('MTG RTG September 2019'!$H$3:$M$4,$AC$9,'MTG RTG September 2019'!$H118:$M118)</f>
        <v>0</v>
      </c>
      <c r="I129" s="256" t="e">
        <f t="shared" ca="1" si="20"/>
        <v>#DIV/0!</v>
      </c>
      <c r="J129" s="906">
        <f t="shared" ca="1" si="25"/>
        <v>0</v>
      </c>
      <c r="K129" s="912">
        <f t="shared" ca="1" si="26"/>
        <v>0</v>
      </c>
      <c r="L129" s="913">
        <f t="shared" ca="1" si="27"/>
        <v>0</v>
      </c>
      <c r="M129" s="927">
        <f>'MTG RTG September 2019'!J118</f>
        <v>0</v>
      </c>
      <c r="N129" s="913">
        <f t="shared" si="28"/>
        <v>0</v>
      </c>
      <c r="O129" s="909">
        <f t="shared" si="29"/>
        <v>0</v>
      </c>
      <c r="P129" s="258">
        <f t="shared" si="30"/>
        <v>0</v>
      </c>
      <c r="Q129" s="258">
        <f t="shared" si="21"/>
        <v>0</v>
      </c>
      <c r="R129" s="258">
        <f t="shared" si="22"/>
        <v>0</v>
      </c>
      <c r="S129" s="258"/>
      <c r="T129" s="258">
        <f t="shared" si="23"/>
        <v>0</v>
      </c>
      <c r="U129" s="258">
        <f t="shared" si="31"/>
        <v>0</v>
      </c>
      <c r="V129" s="265">
        <f t="shared" ca="1" si="24"/>
        <v>0</v>
      </c>
      <c r="W129" s="260">
        <f t="shared" ca="1" si="32"/>
        <v>0</v>
      </c>
      <c r="X129" s="260">
        <f t="shared" ca="1" si="33"/>
        <v>0</v>
      </c>
      <c r="Y129" s="260">
        <f t="shared" ca="1" si="34"/>
        <v>0</v>
      </c>
      <c r="Z129" s="260">
        <f t="shared" ca="1" si="35"/>
        <v>0</v>
      </c>
      <c r="AA129" s="260">
        <f t="shared" ca="1" si="37"/>
        <v>0</v>
      </c>
      <c r="AB129" s="260">
        <f t="shared" ca="1" si="38"/>
        <v>0</v>
      </c>
      <c r="AC129" s="575">
        <f t="shared" ca="1" si="36"/>
        <v>0</v>
      </c>
      <c r="AD129" s="262"/>
      <c r="AE129" s="460"/>
      <c r="AF129" s="459"/>
      <c r="AG129" s="459"/>
      <c r="AH129" s="459"/>
      <c r="AI129" s="459"/>
      <c r="AJ129" s="861"/>
      <c r="AK129" s="861"/>
      <c r="AL129" s="459"/>
      <c r="AM129" s="459"/>
      <c r="AN129" s="459"/>
      <c r="AO129" s="459"/>
      <c r="AP129" s="459"/>
      <c r="AQ129" s="861"/>
      <c r="AR129" s="861"/>
      <c r="AS129" s="459"/>
      <c r="AT129" s="459"/>
      <c r="AU129" s="459"/>
      <c r="AV129" s="459"/>
      <c r="AW129" s="459"/>
      <c r="AX129" s="861"/>
      <c r="AY129" s="861"/>
      <c r="AZ129" s="459"/>
      <c r="BA129" s="459"/>
      <c r="BB129" s="459"/>
      <c r="BC129" s="459"/>
      <c r="BD129" s="459"/>
      <c r="BE129" s="861"/>
      <c r="BF129" s="861"/>
      <c r="BG129" s="459"/>
      <c r="BH129" s="459"/>
      <c r="BI129" s="459"/>
      <c r="BJ129" s="459"/>
      <c r="BK129" s="459"/>
      <c r="BL129" s="861"/>
      <c r="BM129" s="861"/>
      <c r="BN129" s="459"/>
      <c r="BO129" s="459"/>
      <c r="BP129" s="459"/>
      <c r="BQ129" s="459"/>
      <c r="BR129" s="459"/>
      <c r="BS129" s="861"/>
      <c r="BT129" s="861"/>
      <c r="BU129" s="459"/>
      <c r="BV129" s="459"/>
      <c r="BW129" s="459"/>
      <c r="BX129" s="459"/>
      <c r="BY129" s="459"/>
      <c r="BZ129" s="861"/>
      <c r="CA129" s="861"/>
      <c r="CB129" s="459"/>
      <c r="CC129" s="459"/>
      <c r="CD129" s="459"/>
      <c r="CE129" s="459"/>
      <c r="CF129" s="459"/>
      <c r="CG129" s="861"/>
      <c r="CH129" s="861"/>
      <c r="CI129" s="459"/>
      <c r="CJ129" s="459"/>
      <c r="CK129" s="459"/>
      <c r="CL129" s="459"/>
      <c r="CM129" s="459"/>
      <c r="CN129" s="861"/>
      <c r="CO129" s="861"/>
    </row>
    <row r="130" spans="1:93" s="263" customFormat="1" hidden="1">
      <c r="A130" s="857">
        <f>'MTG RTG September 2019'!A119</f>
        <v>0</v>
      </c>
      <c r="B130" s="289" t="s">
        <v>110</v>
      </c>
      <c r="C130" s="506" t="str">
        <f>'MTG RTG September 2019'!C119</f>
        <v>Kino Nova</v>
      </c>
      <c r="D130" s="252" t="str">
        <f>'MTG RTG September 2019'!D119</f>
        <v>Series</v>
      </c>
      <c r="E130" s="253" t="str">
        <f>'MTG RTG September 2019'!E119</f>
        <v>Mo-Fr</v>
      </c>
      <c r="F130" s="254">
        <f>'MTG RTG September 2019'!F119</f>
        <v>0.25</v>
      </c>
      <c r="G130" s="904" t="str">
        <f>'MTG RTG September 2019'!G119</f>
        <v>NPT</v>
      </c>
      <c r="H130" s="905">
        <f ca="1">SUMIF('MTG RTG September 2019'!$H$3:$M$4,$AC$9,'MTG RTG September 2019'!$H119:$M119)</f>
        <v>0.1</v>
      </c>
      <c r="I130" s="256">
        <f t="shared" ca="1" si="20"/>
        <v>465.74999999999994</v>
      </c>
      <c r="J130" s="906">
        <f t="shared" ca="1" si="25"/>
        <v>0</v>
      </c>
      <c r="K130" s="912">
        <f t="shared" ca="1" si="26"/>
        <v>0</v>
      </c>
      <c r="L130" s="913">
        <f t="shared" ca="1" si="27"/>
        <v>0</v>
      </c>
      <c r="M130" s="927">
        <f>'MTG RTG September 2019'!J119</f>
        <v>0.1</v>
      </c>
      <c r="N130" s="913">
        <f t="shared" si="28"/>
        <v>0</v>
      </c>
      <c r="O130" s="909">
        <f t="shared" si="29"/>
        <v>0</v>
      </c>
      <c r="P130" s="258">
        <f t="shared" si="30"/>
        <v>0</v>
      </c>
      <c r="Q130" s="258">
        <f t="shared" si="21"/>
        <v>0</v>
      </c>
      <c r="R130" s="258">
        <f t="shared" si="22"/>
        <v>0</v>
      </c>
      <c r="S130" s="258"/>
      <c r="T130" s="258">
        <f t="shared" si="23"/>
        <v>0</v>
      </c>
      <c r="U130" s="258">
        <f t="shared" si="31"/>
        <v>0</v>
      </c>
      <c r="V130" s="265">
        <f t="shared" ca="1" si="24"/>
        <v>46.574999999999996</v>
      </c>
      <c r="W130" s="260">
        <f t="shared" ca="1" si="32"/>
        <v>46.574999999999996</v>
      </c>
      <c r="X130" s="260">
        <f t="shared" ca="1" si="33"/>
        <v>46.574999999999996</v>
      </c>
      <c r="Y130" s="260">
        <f t="shared" ca="1" si="34"/>
        <v>0</v>
      </c>
      <c r="Z130" s="260">
        <f t="shared" ca="1" si="35"/>
        <v>0</v>
      </c>
      <c r="AA130" s="260">
        <f t="shared" ca="1" si="37"/>
        <v>0</v>
      </c>
      <c r="AB130" s="260">
        <f t="shared" ca="1" si="38"/>
        <v>0</v>
      </c>
      <c r="AC130" s="575">
        <f t="shared" ca="1" si="36"/>
        <v>0</v>
      </c>
      <c r="AD130" s="262"/>
      <c r="AE130" s="460"/>
      <c r="AF130" s="459"/>
      <c r="AG130" s="459"/>
      <c r="AH130" s="459"/>
      <c r="AI130" s="459"/>
      <c r="AJ130" s="861"/>
      <c r="AK130" s="861"/>
      <c r="AL130" s="459"/>
      <c r="AM130" s="459"/>
      <c r="AN130" s="459"/>
      <c r="AO130" s="459"/>
      <c r="AP130" s="459"/>
      <c r="AQ130" s="861"/>
      <c r="AR130" s="861"/>
      <c r="AS130" s="459"/>
      <c r="AT130" s="459"/>
      <c r="AU130" s="459"/>
      <c r="AV130" s="459"/>
      <c r="AW130" s="459"/>
      <c r="AX130" s="861"/>
      <c r="AY130" s="861"/>
      <c r="AZ130" s="459"/>
      <c r="BA130" s="459"/>
      <c r="BB130" s="459"/>
      <c r="BC130" s="459"/>
      <c r="BD130" s="459"/>
      <c r="BE130" s="861"/>
      <c r="BF130" s="861"/>
      <c r="BG130" s="459"/>
      <c r="BH130" s="459"/>
      <c r="BI130" s="459"/>
      <c r="BJ130" s="459"/>
      <c r="BK130" s="459"/>
      <c r="BL130" s="861"/>
      <c r="BM130" s="861"/>
      <c r="BN130" s="459"/>
      <c r="BO130" s="459"/>
      <c r="BP130" s="459"/>
      <c r="BQ130" s="459"/>
      <c r="BR130" s="459"/>
      <c r="BS130" s="861"/>
      <c r="BT130" s="861"/>
      <c r="BU130" s="459"/>
      <c r="BV130" s="459"/>
      <c r="BW130" s="459"/>
      <c r="BX130" s="459"/>
      <c r="BY130" s="459"/>
      <c r="BZ130" s="861"/>
      <c r="CA130" s="861"/>
      <c r="CB130" s="459"/>
      <c r="CC130" s="459"/>
      <c r="CD130" s="459"/>
      <c r="CE130" s="459"/>
      <c r="CF130" s="459"/>
      <c r="CG130" s="861"/>
      <c r="CH130" s="861"/>
      <c r="CI130" s="459"/>
      <c r="CJ130" s="459"/>
      <c r="CK130" s="459"/>
      <c r="CL130" s="459"/>
      <c r="CM130" s="459"/>
      <c r="CN130" s="861"/>
      <c r="CO130" s="861"/>
    </row>
    <row r="131" spans="1:93" s="263" customFormat="1" hidden="1">
      <c r="A131" s="857">
        <f>'MTG RTG September 2019'!A120</f>
        <v>0</v>
      </c>
      <c r="B131" s="289" t="s">
        <v>110</v>
      </c>
      <c r="C131" s="506" t="str">
        <f>'MTG RTG September 2019'!C120</f>
        <v>Kino Nova</v>
      </c>
      <c r="D131" s="252" t="str">
        <f>'MTG RTG September 2019'!D120</f>
        <v>Movie</v>
      </c>
      <c r="E131" s="253" t="str">
        <f>'MTG RTG September 2019'!E120</f>
        <v>Mo-Fr</v>
      </c>
      <c r="F131" s="254">
        <f>'MTG RTG September 2019'!F120</f>
        <v>0.28125</v>
      </c>
      <c r="G131" s="904" t="str">
        <f>'MTG RTG September 2019'!G120</f>
        <v>NPT</v>
      </c>
      <c r="H131" s="905">
        <f ca="1">SUMIF('MTG RTG September 2019'!$H$3:$M$4,$AC$9,'MTG RTG September 2019'!$H120:$M120)</f>
        <v>0.3</v>
      </c>
      <c r="I131" s="256">
        <f t="shared" ca="1" si="20"/>
        <v>465.74999999999989</v>
      </c>
      <c r="J131" s="906">
        <f t="shared" ca="1" si="25"/>
        <v>0</v>
      </c>
      <c r="K131" s="912">
        <f t="shared" ca="1" si="26"/>
        <v>0</v>
      </c>
      <c r="L131" s="913">
        <f t="shared" ca="1" si="27"/>
        <v>0</v>
      </c>
      <c r="M131" s="927">
        <f>'MTG RTG September 2019'!J120</f>
        <v>0.2</v>
      </c>
      <c r="N131" s="913">
        <f t="shared" si="28"/>
        <v>0</v>
      </c>
      <c r="O131" s="909">
        <f t="shared" si="29"/>
        <v>0</v>
      </c>
      <c r="P131" s="258">
        <f t="shared" si="30"/>
        <v>0</v>
      </c>
      <c r="Q131" s="258">
        <f t="shared" si="21"/>
        <v>0</v>
      </c>
      <c r="R131" s="258">
        <f t="shared" si="22"/>
        <v>0</v>
      </c>
      <c r="S131" s="258"/>
      <c r="T131" s="258">
        <f t="shared" si="23"/>
        <v>0</v>
      </c>
      <c r="U131" s="258">
        <f t="shared" si="31"/>
        <v>0</v>
      </c>
      <c r="V131" s="265">
        <f t="shared" ca="1" si="24"/>
        <v>139.72499999999997</v>
      </c>
      <c r="W131" s="260">
        <f t="shared" ca="1" si="32"/>
        <v>139.72499999999997</v>
      </c>
      <c r="X131" s="260">
        <f t="shared" ca="1" si="33"/>
        <v>139.72499999999997</v>
      </c>
      <c r="Y131" s="260">
        <f t="shared" ca="1" si="34"/>
        <v>0</v>
      </c>
      <c r="Z131" s="260">
        <f t="shared" ca="1" si="35"/>
        <v>0</v>
      </c>
      <c r="AA131" s="260">
        <f t="shared" ca="1" si="37"/>
        <v>0</v>
      </c>
      <c r="AB131" s="260">
        <f t="shared" ca="1" si="38"/>
        <v>0</v>
      </c>
      <c r="AC131" s="575">
        <f t="shared" ca="1" si="36"/>
        <v>0</v>
      </c>
      <c r="AD131" s="262"/>
      <c r="AE131" s="460"/>
      <c r="AF131" s="459"/>
      <c r="AG131" s="459"/>
      <c r="AH131" s="459"/>
      <c r="AI131" s="459"/>
      <c r="AJ131" s="861"/>
      <c r="AK131" s="861"/>
      <c r="AL131" s="459"/>
      <c r="AM131" s="459"/>
      <c r="AN131" s="459"/>
      <c r="AO131" s="459"/>
      <c r="AP131" s="459"/>
      <c r="AQ131" s="861"/>
      <c r="AR131" s="861"/>
      <c r="AS131" s="459"/>
      <c r="AT131" s="459"/>
      <c r="AU131" s="459"/>
      <c r="AV131" s="459"/>
      <c r="AW131" s="459"/>
      <c r="AX131" s="861"/>
      <c r="AY131" s="861"/>
      <c r="AZ131" s="459"/>
      <c r="BA131" s="459"/>
      <c r="BB131" s="459"/>
      <c r="BC131" s="459"/>
      <c r="BD131" s="459"/>
      <c r="BE131" s="861"/>
      <c r="BF131" s="861"/>
      <c r="BG131" s="459"/>
      <c r="BH131" s="459"/>
      <c r="BI131" s="459"/>
      <c r="BJ131" s="459"/>
      <c r="BK131" s="459"/>
      <c r="BL131" s="861"/>
      <c r="BM131" s="861"/>
      <c r="BN131" s="459"/>
      <c r="BO131" s="459"/>
      <c r="BP131" s="459"/>
      <c r="BQ131" s="459"/>
      <c r="BR131" s="459"/>
      <c r="BS131" s="861"/>
      <c r="BT131" s="861"/>
      <c r="BU131" s="459"/>
      <c r="BV131" s="459"/>
      <c r="BW131" s="459"/>
      <c r="BX131" s="459"/>
      <c r="BY131" s="459"/>
      <c r="BZ131" s="861"/>
      <c r="CA131" s="861"/>
      <c r="CB131" s="459"/>
      <c r="CC131" s="459"/>
      <c r="CD131" s="459"/>
      <c r="CE131" s="459"/>
      <c r="CF131" s="459"/>
      <c r="CG131" s="861"/>
      <c r="CH131" s="861"/>
      <c r="CI131" s="459"/>
      <c r="CJ131" s="459"/>
      <c r="CK131" s="459"/>
      <c r="CL131" s="459"/>
      <c r="CM131" s="459"/>
      <c r="CN131" s="861"/>
      <c r="CO131" s="861"/>
    </row>
    <row r="132" spans="1:93" s="263" customFormat="1" hidden="1">
      <c r="A132" s="857">
        <f>'MTG RTG September 2019'!A121</f>
        <v>0</v>
      </c>
      <c r="B132" s="289" t="s">
        <v>110</v>
      </c>
      <c r="C132" s="506" t="str">
        <f>'MTG RTG September 2019'!C121</f>
        <v>Kino Nova</v>
      </c>
      <c r="D132" s="252" t="str">
        <f>'MTG RTG September 2019'!D121</f>
        <v>Movie</v>
      </c>
      <c r="E132" s="253" t="str">
        <f>'MTG RTG September 2019'!E121</f>
        <v>Mo-Fr</v>
      </c>
      <c r="F132" s="254">
        <f>'MTG RTG September 2019'!F121</f>
        <v>0.36458333333333331</v>
      </c>
      <c r="G132" s="904" t="str">
        <f>'MTG RTG September 2019'!G121</f>
        <v>NPT</v>
      </c>
      <c r="H132" s="905">
        <f ca="1">SUMIF('MTG RTG September 2019'!$H$3:$M$4,$AC$9,'MTG RTG September 2019'!$H121:$M121)</f>
        <v>0.2</v>
      </c>
      <c r="I132" s="256">
        <f t="shared" ca="1" si="20"/>
        <v>465.74999999999994</v>
      </c>
      <c r="J132" s="906">
        <f t="shared" ca="1" si="25"/>
        <v>0</v>
      </c>
      <c r="K132" s="912">
        <f t="shared" ca="1" si="26"/>
        <v>0</v>
      </c>
      <c r="L132" s="913">
        <f t="shared" ca="1" si="27"/>
        <v>0</v>
      </c>
      <c r="M132" s="927">
        <f>'MTG RTG September 2019'!J121</f>
        <v>0.2</v>
      </c>
      <c r="N132" s="913">
        <f t="shared" si="28"/>
        <v>0</v>
      </c>
      <c r="O132" s="909">
        <f t="shared" si="29"/>
        <v>0</v>
      </c>
      <c r="P132" s="258">
        <f t="shared" si="30"/>
        <v>0</v>
      </c>
      <c r="Q132" s="258">
        <f t="shared" si="21"/>
        <v>0</v>
      </c>
      <c r="R132" s="258">
        <f t="shared" si="22"/>
        <v>0</v>
      </c>
      <c r="S132" s="258"/>
      <c r="T132" s="258">
        <f t="shared" si="23"/>
        <v>0</v>
      </c>
      <c r="U132" s="258">
        <f t="shared" si="31"/>
        <v>0</v>
      </c>
      <c r="V132" s="265">
        <f t="shared" ca="1" si="24"/>
        <v>93.149999999999991</v>
      </c>
      <c r="W132" s="260">
        <f t="shared" ca="1" si="32"/>
        <v>93.149999999999991</v>
      </c>
      <c r="X132" s="260">
        <f t="shared" ca="1" si="33"/>
        <v>93.149999999999991</v>
      </c>
      <c r="Y132" s="260">
        <f t="shared" ca="1" si="34"/>
        <v>0</v>
      </c>
      <c r="Z132" s="260">
        <f t="shared" ca="1" si="35"/>
        <v>0</v>
      </c>
      <c r="AA132" s="260">
        <f t="shared" ca="1" si="37"/>
        <v>0</v>
      </c>
      <c r="AB132" s="260">
        <f t="shared" ca="1" si="38"/>
        <v>0</v>
      </c>
      <c r="AC132" s="575">
        <f t="shared" ca="1" si="36"/>
        <v>0</v>
      </c>
      <c r="AD132" s="262"/>
      <c r="AE132" s="460"/>
      <c r="AF132" s="459"/>
      <c r="AG132" s="459"/>
      <c r="AH132" s="459"/>
      <c r="AI132" s="459"/>
      <c r="AJ132" s="861"/>
      <c r="AK132" s="861"/>
      <c r="AL132" s="459"/>
      <c r="AM132" s="459"/>
      <c r="AN132" s="459"/>
      <c r="AO132" s="459"/>
      <c r="AP132" s="459"/>
      <c r="AQ132" s="861"/>
      <c r="AR132" s="861"/>
      <c r="AS132" s="459"/>
      <c r="AT132" s="459"/>
      <c r="AU132" s="459"/>
      <c r="AV132" s="459"/>
      <c r="AW132" s="459"/>
      <c r="AX132" s="861"/>
      <c r="AY132" s="861"/>
      <c r="AZ132" s="459"/>
      <c r="BA132" s="459"/>
      <c r="BB132" s="459"/>
      <c r="BC132" s="459"/>
      <c r="BD132" s="459"/>
      <c r="BE132" s="861"/>
      <c r="BF132" s="861"/>
      <c r="BG132" s="459"/>
      <c r="BH132" s="459"/>
      <c r="BI132" s="459"/>
      <c r="BJ132" s="459"/>
      <c r="BK132" s="459"/>
      <c r="BL132" s="861"/>
      <c r="BM132" s="861"/>
      <c r="BN132" s="459"/>
      <c r="BO132" s="459"/>
      <c r="BP132" s="459"/>
      <c r="BQ132" s="459"/>
      <c r="BR132" s="459"/>
      <c r="BS132" s="861"/>
      <c r="BT132" s="861"/>
      <c r="BU132" s="459"/>
      <c r="BV132" s="459"/>
      <c r="BW132" s="459"/>
      <c r="BX132" s="459"/>
      <c r="BY132" s="459"/>
      <c r="BZ132" s="861"/>
      <c r="CA132" s="861"/>
      <c r="CB132" s="459"/>
      <c r="CC132" s="459"/>
      <c r="CD132" s="459"/>
      <c r="CE132" s="459"/>
      <c r="CF132" s="459"/>
      <c r="CG132" s="861"/>
      <c r="CH132" s="861"/>
      <c r="CI132" s="459"/>
      <c r="CJ132" s="459"/>
      <c r="CK132" s="459"/>
      <c r="CL132" s="459"/>
      <c r="CM132" s="459"/>
      <c r="CN132" s="861"/>
      <c r="CO132" s="861"/>
    </row>
    <row r="133" spans="1:93" s="263" customFormat="1" hidden="1">
      <c r="A133" s="857">
        <f>'MTG RTG September 2019'!A122</f>
        <v>0</v>
      </c>
      <c r="B133" s="289"/>
      <c r="C133" s="506" t="str">
        <f>'MTG RTG September 2019'!C122</f>
        <v>Kino Nova</v>
      </c>
      <c r="D133" s="252" t="str">
        <f>'MTG RTG September 2019'!D122</f>
        <v>Series</v>
      </c>
      <c r="E133" s="253" t="str">
        <f>'MTG RTG September 2019'!E122</f>
        <v>Mo-Fr</v>
      </c>
      <c r="F133" s="254">
        <f>'MTG RTG September 2019'!F122</f>
        <v>0.45833333333333331</v>
      </c>
      <c r="G133" s="904" t="str">
        <f>'MTG RTG September 2019'!G122</f>
        <v>NPT</v>
      </c>
      <c r="H133" s="905">
        <f ca="1">SUMIF('MTG RTG September 2019'!$H$3:$M$4,$AC$9,'MTG RTG September 2019'!$H122:$M122)</f>
        <v>0.2</v>
      </c>
      <c r="I133" s="256">
        <f t="shared" ca="1" si="20"/>
        <v>465.74999999999994</v>
      </c>
      <c r="J133" s="906">
        <f t="shared" ca="1" si="25"/>
        <v>0</v>
      </c>
      <c r="K133" s="912">
        <f t="shared" ca="1" si="26"/>
        <v>0</v>
      </c>
      <c r="L133" s="913">
        <f t="shared" ca="1" si="27"/>
        <v>0</v>
      </c>
      <c r="M133" s="927">
        <f>'MTG RTG September 2019'!J122</f>
        <v>0.2</v>
      </c>
      <c r="N133" s="913">
        <f t="shared" si="28"/>
        <v>0</v>
      </c>
      <c r="O133" s="909">
        <f t="shared" si="29"/>
        <v>0</v>
      </c>
      <c r="P133" s="258">
        <f t="shared" si="30"/>
        <v>0</v>
      </c>
      <c r="Q133" s="258">
        <f t="shared" si="21"/>
        <v>0</v>
      </c>
      <c r="R133" s="258">
        <f t="shared" si="22"/>
        <v>0</v>
      </c>
      <c r="S133" s="258"/>
      <c r="T133" s="258">
        <f t="shared" si="23"/>
        <v>0</v>
      </c>
      <c r="U133" s="258">
        <f t="shared" si="31"/>
        <v>0</v>
      </c>
      <c r="V133" s="265">
        <f t="shared" ca="1" si="24"/>
        <v>93.149999999999991</v>
      </c>
      <c r="W133" s="260">
        <f t="shared" ca="1" si="32"/>
        <v>93.149999999999991</v>
      </c>
      <c r="X133" s="260">
        <f t="shared" ca="1" si="33"/>
        <v>93.149999999999991</v>
      </c>
      <c r="Y133" s="260">
        <f t="shared" ca="1" si="34"/>
        <v>0</v>
      </c>
      <c r="Z133" s="260">
        <f t="shared" ca="1" si="35"/>
        <v>0</v>
      </c>
      <c r="AA133" s="260">
        <f t="shared" ca="1" si="37"/>
        <v>0</v>
      </c>
      <c r="AB133" s="260">
        <f t="shared" ca="1" si="38"/>
        <v>0</v>
      </c>
      <c r="AC133" s="575">
        <f t="shared" ca="1" si="36"/>
        <v>0</v>
      </c>
      <c r="AD133" s="262"/>
      <c r="AE133" s="460"/>
      <c r="AF133" s="459"/>
      <c r="AG133" s="459"/>
      <c r="AH133" s="459"/>
      <c r="AI133" s="459"/>
      <c r="AJ133" s="861"/>
      <c r="AK133" s="861"/>
      <c r="AL133" s="459"/>
      <c r="AM133" s="459"/>
      <c r="AN133" s="459"/>
      <c r="AO133" s="459"/>
      <c r="AP133" s="459"/>
      <c r="AQ133" s="861"/>
      <c r="AR133" s="861"/>
      <c r="AS133" s="459"/>
      <c r="AT133" s="459"/>
      <c r="AU133" s="459"/>
      <c r="AV133" s="459"/>
      <c r="AW133" s="459"/>
      <c r="AX133" s="861"/>
      <c r="AY133" s="861"/>
      <c r="AZ133" s="459"/>
      <c r="BA133" s="459"/>
      <c r="BB133" s="459"/>
      <c r="BC133" s="459"/>
      <c r="BD133" s="459"/>
      <c r="BE133" s="861"/>
      <c r="BF133" s="861"/>
      <c r="BG133" s="459"/>
      <c r="BH133" s="459"/>
      <c r="BI133" s="459"/>
      <c r="BJ133" s="459"/>
      <c r="BK133" s="459"/>
      <c r="BL133" s="861"/>
      <c r="BM133" s="861"/>
      <c r="BN133" s="459"/>
      <c r="BO133" s="459"/>
      <c r="BP133" s="459"/>
      <c r="BQ133" s="459"/>
      <c r="BR133" s="459"/>
      <c r="BS133" s="861"/>
      <c r="BT133" s="861"/>
      <c r="BU133" s="459"/>
      <c r="BV133" s="459"/>
      <c r="BW133" s="459"/>
      <c r="BX133" s="459"/>
      <c r="BY133" s="459"/>
      <c r="BZ133" s="861"/>
      <c r="CA133" s="861"/>
      <c r="CB133" s="459"/>
      <c r="CC133" s="459"/>
      <c r="CD133" s="459"/>
      <c r="CE133" s="459"/>
      <c r="CF133" s="459"/>
      <c r="CG133" s="861"/>
      <c r="CH133" s="861"/>
      <c r="CI133" s="459"/>
      <c r="CJ133" s="459"/>
      <c r="CK133" s="459"/>
      <c r="CL133" s="459"/>
      <c r="CM133" s="459"/>
      <c r="CN133" s="861"/>
      <c r="CO133" s="861"/>
    </row>
    <row r="134" spans="1:93" s="263" customFormat="1" hidden="1">
      <c r="A134" s="857">
        <f>'MTG RTG September 2019'!A123</f>
        <v>0</v>
      </c>
      <c r="B134" s="289"/>
      <c r="C134" s="506" t="str">
        <f>'MTG RTG September 2019'!C123</f>
        <v>Kino Nova</v>
      </c>
      <c r="D134" s="252" t="str">
        <f>'MTG RTG September 2019'!D123</f>
        <v>Movie</v>
      </c>
      <c r="E134" s="253" t="str">
        <f>'MTG RTG September 2019'!E123</f>
        <v>Mo-Fr</v>
      </c>
      <c r="F134" s="254">
        <f>'MTG RTG September 2019'!F123</f>
        <v>0.5</v>
      </c>
      <c r="G134" s="904" t="str">
        <f>'MTG RTG September 2019'!G123</f>
        <v>NPT</v>
      </c>
      <c r="H134" s="905">
        <f ca="1">SUMIF('MTG RTG September 2019'!$H$3:$M$4,$AC$9,'MTG RTG September 2019'!$H123:$M123)</f>
        <v>0.3</v>
      </c>
      <c r="I134" s="256">
        <f t="shared" ca="1" si="20"/>
        <v>465.74999999999989</v>
      </c>
      <c r="J134" s="906">
        <f t="shared" ca="1" si="25"/>
        <v>0</v>
      </c>
      <c r="K134" s="912">
        <f t="shared" ca="1" si="26"/>
        <v>0</v>
      </c>
      <c r="L134" s="913">
        <f t="shared" ca="1" si="27"/>
        <v>0</v>
      </c>
      <c r="M134" s="927">
        <f>'MTG RTG September 2019'!J123</f>
        <v>0.2</v>
      </c>
      <c r="N134" s="913">
        <f t="shared" si="28"/>
        <v>0</v>
      </c>
      <c r="O134" s="909">
        <f t="shared" si="29"/>
        <v>0</v>
      </c>
      <c r="P134" s="258">
        <f t="shared" si="30"/>
        <v>0</v>
      </c>
      <c r="Q134" s="258">
        <f t="shared" si="21"/>
        <v>0</v>
      </c>
      <c r="R134" s="258">
        <f t="shared" si="22"/>
        <v>0</v>
      </c>
      <c r="S134" s="258"/>
      <c r="T134" s="258">
        <f t="shared" si="23"/>
        <v>0</v>
      </c>
      <c r="U134" s="258">
        <f t="shared" si="31"/>
        <v>0</v>
      </c>
      <c r="V134" s="265">
        <f t="shared" ca="1" si="24"/>
        <v>139.72499999999997</v>
      </c>
      <c r="W134" s="260">
        <f t="shared" ca="1" si="32"/>
        <v>139.72499999999997</v>
      </c>
      <c r="X134" s="260">
        <f t="shared" ca="1" si="33"/>
        <v>139.72499999999997</v>
      </c>
      <c r="Y134" s="260">
        <f t="shared" ca="1" si="34"/>
        <v>0</v>
      </c>
      <c r="Z134" s="260">
        <f t="shared" ca="1" si="35"/>
        <v>0</v>
      </c>
      <c r="AA134" s="260">
        <f t="shared" ca="1" si="37"/>
        <v>0</v>
      </c>
      <c r="AB134" s="260">
        <f t="shared" ca="1" si="38"/>
        <v>0</v>
      </c>
      <c r="AC134" s="575">
        <f t="shared" ca="1" si="36"/>
        <v>0</v>
      </c>
      <c r="AD134" s="262"/>
      <c r="AE134" s="460"/>
      <c r="AF134" s="459"/>
      <c r="AG134" s="459"/>
      <c r="AH134" s="459"/>
      <c r="AI134" s="459"/>
      <c r="AJ134" s="861"/>
      <c r="AK134" s="861"/>
      <c r="AL134" s="459"/>
      <c r="AM134" s="459"/>
      <c r="AN134" s="459"/>
      <c r="AO134" s="459"/>
      <c r="AP134" s="459"/>
      <c r="AQ134" s="861"/>
      <c r="AR134" s="861"/>
      <c r="AS134" s="459"/>
      <c r="AT134" s="459"/>
      <c r="AU134" s="459"/>
      <c r="AV134" s="459"/>
      <c r="AW134" s="459"/>
      <c r="AX134" s="861"/>
      <c r="AY134" s="861"/>
      <c r="AZ134" s="459"/>
      <c r="BA134" s="459"/>
      <c r="BB134" s="459"/>
      <c r="BC134" s="459"/>
      <c r="BD134" s="459"/>
      <c r="BE134" s="861"/>
      <c r="BF134" s="861"/>
      <c r="BG134" s="459"/>
      <c r="BH134" s="459"/>
      <c r="BI134" s="459"/>
      <c r="BJ134" s="459"/>
      <c r="BK134" s="459"/>
      <c r="BL134" s="861"/>
      <c r="BM134" s="861"/>
      <c r="BN134" s="459"/>
      <c r="BO134" s="459"/>
      <c r="BP134" s="459"/>
      <c r="BQ134" s="459"/>
      <c r="BR134" s="459"/>
      <c r="BS134" s="861"/>
      <c r="BT134" s="861"/>
      <c r="BU134" s="459"/>
      <c r="BV134" s="459"/>
      <c r="BW134" s="459"/>
      <c r="BX134" s="459"/>
      <c r="BY134" s="459"/>
      <c r="BZ134" s="861"/>
      <c r="CA134" s="861"/>
      <c r="CB134" s="459"/>
      <c r="CC134" s="459"/>
      <c r="CD134" s="459"/>
      <c r="CE134" s="459"/>
      <c r="CF134" s="459"/>
      <c r="CG134" s="861"/>
      <c r="CH134" s="861"/>
      <c r="CI134" s="459"/>
      <c r="CJ134" s="459"/>
      <c r="CK134" s="459"/>
      <c r="CL134" s="459"/>
      <c r="CM134" s="459"/>
      <c r="CN134" s="861"/>
      <c r="CO134" s="861"/>
    </row>
    <row r="135" spans="1:93" s="263" customFormat="1" hidden="1">
      <c r="A135" s="857">
        <f>'MTG RTG September 2019'!A124</f>
        <v>0</v>
      </c>
      <c r="B135" s="289"/>
      <c r="C135" s="506" t="str">
        <f>'MTG RTG September 2019'!C124</f>
        <v>Kino Nova</v>
      </c>
      <c r="D135" s="252" t="str">
        <f>'MTG RTG September 2019'!D124</f>
        <v>Movie</v>
      </c>
      <c r="E135" s="253" t="str">
        <f>'MTG RTG September 2019'!E124</f>
        <v>Mo-Fr</v>
      </c>
      <c r="F135" s="254">
        <f>'MTG RTG September 2019'!F124</f>
        <v>0.58333333333333337</v>
      </c>
      <c r="G135" s="904" t="str">
        <f>'MTG RTG September 2019'!G124</f>
        <v>NPT</v>
      </c>
      <c r="H135" s="905">
        <f ca="1">SUMIF('MTG RTG September 2019'!$H$3:$M$4,$AC$9,'MTG RTG September 2019'!$H124:$M124)</f>
        <v>0.3</v>
      </c>
      <c r="I135" s="256">
        <f t="shared" ca="1" si="20"/>
        <v>465.74999999999989</v>
      </c>
      <c r="J135" s="906">
        <f t="shared" ca="1" si="25"/>
        <v>0</v>
      </c>
      <c r="K135" s="912">
        <f t="shared" ca="1" si="26"/>
        <v>0</v>
      </c>
      <c r="L135" s="913">
        <f t="shared" ca="1" si="27"/>
        <v>0</v>
      </c>
      <c r="M135" s="927">
        <f>'MTG RTG September 2019'!J124</f>
        <v>0.3</v>
      </c>
      <c r="N135" s="913">
        <f t="shared" si="28"/>
        <v>0</v>
      </c>
      <c r="O135" s="909">
        <f t="shared" si="29"/>
        <v>0</v>
      </c>
      <c r="P135" s="258">
        <f t="shared" si="30"/>
        <v>0</v>
      </c>
      <c r="Q135" s="258">
        <f t="shared" si="21"/>
        <v>0</v>
      </c>
      <c r="R135" s="258">
        <f t="shared" si="22"/>
        <v>0</v>
      </c>
      <c r="S135" s="258"/>
      <c r="T135" s="258">
        <f t="shared" si="23"/>
        <v>0</v>
      </c>
      <c r="U135" s="258">
        <f t="shared" si="31"/>
        <v>0</v>
      </c>
      <c r="V135" s="265">
        <f t="shared" ca="1" si="24"/>
        <v>139.72499999999997</v>
      </c>
      <c r="W135" s="260">
        <f t="shared" ca="1" si="32"/>
        <v>139.72499999999997</v>
      </c>
      <c r="X135" s="260">
        <f t="shared" ca="1" si="33"/>
        <v>139.72499999999997</v>
      </c>
      <c r="Y135" s="260">
        <f t="shared" ca="1" si="34"/>
        <v>0</v>
      </c>
      <c r="Z135" s="260">
        <f t="shared" ca="1" si="35"/>
        <v>0</v>
      </c>
      <c r="AA135" s="260">
        <f t="shared" ca="1" si="37"/>
        <v>0</v>
      </c>
      <c r="AB135" s="260">
        <f t="shared" ca="1" si="38"/>
        <v>0</v>
      </c>
      <c r="AC135" s="575">
        <f t="shared" ca="1" si="36"/>
        <v>0</v>
      </c>
      <c r="AD135" s="262"/>
      <c r="AE135" s="460"/>
      <c r="AF135" s="459"/>
      <c r="AG135" s="459"/>
      <c r="AH135" s="459"/>
      <c r="AI135" s="459"/>
      <c r="AJ135" s="861"/>
      <c r="AK135" s="861"/>
      <c r="AL135" s="459"/>
      <c r="AM135" s="459"/>
      <c r="AN135" s="459"/>
      <c r="AO135" s="459"/>
      <c r="AP135" s="459"/>
      <c r="AQ135" s="861"/>
      <c r="AR135" s="861"/>
      <c r="AS135" s="459"/>
      <c r="AT135" s="459"/>
      <c r="AU135" s="459"/>
      <c r="AV135" s="459"/>
      <c r="AW135" s="459"/>
      <c r="AX135" s="861"/>
      <c r="AY135" s="861"/>
      <c r="AZ135" s="459"/>
      <c r="BA135" s="459"/>
      <c r="BB135" s="459"/>
      <c r="BC135" s="459"/>
      <c r="BD135" s="459"/>
      <c r="BE135" s="861"/>
      <c r="BF135" s="861"/>
      <c r="BG135" s="459"/>
      <c r="BH135" s="459"/>
      <c r="BI135" s="459"/>
      <c r="BJ135" s="459"/>
      <c r="BK135" s="459"/>
      <c r="BL135" s="861"/>
      <c r="BM135" s="861"/>
      <c r="BN135" s="459"/>
      <c r="BO135" s="459"/>
      <c r="BP135" s="459"/>
      <c r="BQ135" s="459"/>
      <c r="BR135" s="459"/>
      <c r="BS135" s="861"/>
      <c r="BT135" s="861"/>
      <c r="BU135" s="459"/>
      <c r="BV135" s="459"/>
      <c r="BW135" s="459"/>
      <c r="BX135" s="459"/>
      <c r="BY135" s="459"/>
      <c r="BZ135" s="861"/>
      <c r="CA135" s="861"/>
      <c r="CB135" s="459"/>
      <c r="CC135" s="459"/>
      <c r="CD135" s="459"/>
      <c r="CE135" s="459"/>
      <c r="CF135" s="459"/>
      <c r="CG135" s="861"/>
      <c r="CH135" s="861"/>
      <c r="CI135" s="459"/>
      <c r="CJ135" s="459"/>
      <c r="CK135" s="459"/>
      <c r="CL135" s="459"/>
      <c r="CM135" s="459"/>
      <c r="CN135" s="861"/>
      <c r="CO135" s="861"/>
    </row>
    <row r="136" spans="1:93" s="263" customFormat="1" ht="12.75" hidden="1" customHeight="1">
      <c r="A136" s="857">
        <f>'MTG RTG September 2019'!A125</f>
        <v>0</v>
      </c>
      <c r="B136" s="289"/>
      <c r="C136" s="506" t="str">
        <f>'MTG RTG September 2019'!C125</f>
        <v>Kino Nova</v>
      </c>
      <c r="D136" s="252" t="str">
        <f>'MTG RTG September 2019'!D125</f>
        <v>Movie</v>
      </c>
      <c r="E136" s="253" t="str">
        <f>'MTG RTG September 2019'!E125</f>
        <v>Mo-Fr</v>
      </c>
      <c r="F136" s="254">
        <f>'MTG RTG September 2019'!F125</f>
        <v>0.66666666666666663</v>
      </c>
      <c r="G136" s="904" t="str">
        <f>'MTG RTG September 2019'!G125</f>
        <v>NPT</v>
      </c>
      <c r="H136" s="905">
        <f ca="1">SUMIF('MTG RTG September 2019'!$H$3:$M$4,$AC$9,'MTG RTG September 2019'!$H125:$M125)</f>
        <v>0.4</v>
      </c>
      <c r="I136" s="256">
        <f t="shared" ca="1" si="20"/>
        <v>465.74999999999994</v>
      </c>
      <c r="J136" s="906">
        <f t="shared" ca="1" si="25"/>
        <v>0</v>
      </c>
      <c r="K136" s="912">
        <f t="shared" ca="1" si="26"/>
        <v>0</v>
      </c>
      <c r="L136" s="913">
        <f t="shared" ca="1" si="27"/>
        <v>0</v>
      </c>
      <c r="M136" s="927">
        <f>'MTG RTG September 2019'!J125</f>
        <v>0.4</v>
      </c>
      <c r="N136" s="913">
        <f t="shared" si="28"/>
        <v>0</v>
      </c>
      <c r="O136" s="909">
        <f t="shared" si="29"/>
        <v>0</v>
      </c>
      <c r="P136" s="258">
        <f t="shared" si="30"/>
        <v>0</v>
      </c>
      <c r="Q136" s="258">
        <f t="shared" si="21"/>
        <v>0</v>
      </c>
      <c r="R136" s="258">
        <f t="shared" si="22"/>
        <v>0</v>
      </c>
      <c r="S136" s="258"/>
      <c r="T136" s="258">
        <f t="shared" si="23"/>
        <v>0</v>
      </c>
      <c r="U136" s="258">
        <f t="shared" si="31"/>
        <v>0</v>
      </c>
      <c r="V136" s="265">
        <f t="shared" ca="1" si="24"/>
        <v>186.29999999999998</v>
      </c>
      <c r="W136" s="260">
        <f t="shared" ca="1" si="32"/>
        <v>186.29999999999998</v>
      </c>
      <c r="X136" s="260">
        <f t="shared" ca="1" si="33"/>
        <v>186.29999999999998</v>
      </c>
      <c r="Y136" s="260">
        <f t="shared" ca="1" si="34"/>
        <v>0</v>
      </c>
      <c r="Z136" s="260">
        <f t="shared" ca="1" si="35"/>
        <v>0</v>
      </c>
      <c r="AA136" s="260">
        <f t="shared" ca="1" si="37"/>
        <v>0</v>
      </c>
      <c r="AB136" s="260">
        <f t="shared" ca="1" si="38"/>
        <v>0</v>
      </c>
      <c r="AC136" s="575">
        <f t="shared" ca="1" si="36"/>
        <v>0</v>
      </c>
      <c r="AD136" s="262"/>
      <c r="AE136" s="460"/>
      <c r="AF136" s="459"/>
      <c r="AG136" s="459"/>
      <c r="AH136" s="459"/>
      <c r="AI136" s="459"/>
      <c r="AJ136" s="861"/>
      <c r="AK136" s="861"/>
      <c r="AL136" s="459"/>
      <c r="AM136" s="459"/>
      <c r="AN136" s="459"/>
      <c r="AO136" s="459"/>
      <c r="AP136" s="459"/>
      <c r="AQ136" s="861"/>
      <c r="AR136" s="861"/>
      <c r="AS136" s="459"/>
      <c r="AT136" s="459"/>
      <c r="AU136" s="459"/>
      <c r="AV136" s="459"/>
      <c r="AW136" s="459"/>
      <c r="AX136" s="861"/>
      <c r="AY136" s="861"/>
      <c r="AZ136" s="459"/>
      <c r="BA136" s="459"/>
      <c r="BB136" s="459"/>
      <c r="BC136" s="459"/>
      <c r="BD136" s="459"/>
      <c r="BE136" s="861"/>
      <c r="BF136" s="861"/>
      <c r="BG136" s="459"/>
      <c r="BH136" s="459"/>
      <c r="BI136" s="459"/>
      <c r="BJ136" s="459"/>
      <c r="BK136" s="459"/>
      <c r="BL136" s="861"/>
      <c r="BM136" s="861"/>
      <c r="BN136" s="459"/>
      <c r="BO136" s="459"/>
      <c r="BP136" s="459"/>
      <c r="BQ136" s="459"/>
      <c r="BR136" s="459"/>
      <c r="BS136" s="861"/>
      <c r="BT136" s="861"/>
      <c r="BU136" s="459"/>
      <c r="BV136" s="459"/>
      <c r="BW136" s="459"/>
      <c r="BX136" s="459"/>
      <c r="BY136" s="459"/>
      <c r="BZ136" s="861"/>
      <c r="CA136" s="861"/>
      <c r="CB136" s="459"/>
      <c r="CC136" s="459"/>
      <c r="CD136" s="459"/>
      <c r="CE136" s="459"/>
      <c r="CF136" s="459"/>
      <c r="CG136" s="861"/>
      <c r="CH136" s="861"/>
      <c r="CI136" s="459"/>
      <c r="CJ136" s="459"/>
      <c r="CK136" s="459"/>
      <c r="CL136" s="459"/>
      <c r="CM136" s="459"/>
      <c r="CN136" s="861"/>
      <c r="CO136" s="861"/>
    </row>
    <row r="137" spans="1:93" s="263" customFormat="1" ht="12.75" customHeight="1">
      <c r="A137" s="857">
        <f>'MTG RTG September 2019'!A126</f>
        <v>0</v>
      </c>
      <c r="B137" s="289"/>
      <c r="C137" s="506" t="str">
        <f>'MTG RTG September 2019'!C126</f>
        <v>Kino Nova</v>
      </c>
      <c r="D137" s="252" t="str">
        <f>'MTG RTG September 2019'!D126</f>
        <v>Movie</v>
      </c>
      <c r="E137" s="253" t="str">
        <f>'MTG RTG September 2019'!E126</f>
        <v>Mo-Fr</v>
      </c>
      <c r="F137" s="254">
        <f>'MTG RTG September 2019'!F126</f>
        <v>0.75</v>
      </c>
      <c r="G137" s="904" t="str">
        <f>'MTG RTG September 2019'!G126</f>
        <v>PT</v>
      </c>
      <c r="H137" s="905">
        <f ca="1">SUMIF('MTG RTG September 2019'!$H$3:$M$4,$AC$9,'MTG RTG September 2019'!$H126:$M126)</f>
        <v>0.4</v>
      </c>
      <c r="I137" s="256">
        <f t="shared" ca="1" si="20"/>
        <v>465.74999999999994</v>
      </c>
      <c r="J137" s="906">
        <f t="shared" ca="1" si="25"/>
        <v>1.2000000000000002</v>
      </c>
      <c r="K137" s="912">
        <f t="shared" ca="1" si="26"/>
        <v>1.2000000000000002</v>
      </c>
      <c r="L137" s="913">
        <f t="shared" ca="1" si="27"/>
        <v>0</v>
      </c>
      <c r="M137" s="927">
        <f>'MTG RTG September 2019'!J126</f>
        <v>0.5</v>
      </c>
      <c r="N137" s="913">
        <f t="shared" si="28"/>
        <v>1.5</v>
      </c>
      <c r="O137" s="909">
        <f t="shared" si="29"/>
        <v>3</v>
      </c>
      <c r="P137" s="258">
        <f t="shared" si="30"/>
        <v>0</v>
      </c>
      <c r="Q137" s="258">
        <f t="shared" si="21"/>
        <v>0</v>
      </c>
      <c r="R137" s="258">
        <f t="shared" si="22"/>
        <v>0</v>
      </c>
      <c r="S137" s="258"/>
      <c r="T137" s="258">
        <f t="shared" si="23"/>
        <v>0</v>
      </c>
      <c r="U137" s="258">
        <f t="shared" si="31"/>
        <v>3</v>
      </c>
      <c r="V137" s="265">
        <f t="shared" ca="1" si="24"/>
        <v>186.29999999999998</v>
      </c>
      <c r="W137" s="260">
        <f t="shared" ca="1" si="32"/>
        <v>186.29999999999998</v>
      </c>
      <c r="X137" s="260">
        <f t="shared" ca="1" si="33"/>
        <v>186.29999999999998</v>
      </c>
      <c r="Y137" s="260">
        <f t="shared" ca="1" si="34"/>
        <v>0</v>
      </c>
      <c r="Z137" s="260">
        <f t="shared" ca="1" si="35"/>
        <v>0</v>
      </c>
      <c r="AA137" s="260">
        <f t="shared" ca="1" si="37"/>
        <v>0</v>
      </c>
      <c r="AB137" s="260">
        <f t="shared" ca="1" si="38"/>
        <v>0</v>
      </c>
      <c r="AC137" s="575">
        <f t="shared" ca="1" si="36"/>
        <v>558.9</v>
      </c>
      <c r="AD137" s="262"/>
      <c r="AE137" s="460" t="s">
        <v>347</v>
      </c>
      <c r="AF137" s="459"/>
      <c r="AG137" s="459"/>
      <c r="AH137" s="459"/>
      <c r="AI137" s="459"/>
      <c r="AJ137" s="861"/>
      <c r="AK137" s="861"/>
      <c r="AL137" s="459"/>
      <c r="AM137" s="459"/>
      <c r="AN137" s="459" t="s">
        <v>347</v>
      </c>
      <c r="AO137" s="459"/>
      <c r="AP137" s="459"/>
      <c r="AQ137" s="861"/>
      <c r="AR137" s="861"/>
      <c r="AS137" s="459"/>
      <c r="AT137" s="459"/>
      <c r="AU137" s="459"/>
      <c r="AV137" s="459"/>
      <c r="AW137" s="459" t="s">
        <v>347</v>
      </c>
      <c r="AX137" s="861"/>
      <c r="AY137" s="861"/>
      <c r="AZ137" s="459"/>
      <c r="BA137" s="459"/>
      <c r="BB137" s="459"/>
      <c r="BC137" s="459"/>
      <c r="BD137" s="459"/>
      <c r="BE137" s="861"/>
      <c r="BF137" s="861"/>
      <c r="BG137" s="459"/>
      <c r="BH137" s="459"/>
      <c r="BI137" s="459"/>
      <c r="BJ137" s="459"/>
      <c r="BK137" s="459"/>
      <c r="BL137" s="861"/>
      <c r="BM137" s="861"/>
      <c r="BN137" s="459"/>
      <c r="BO137" s="459"/>
      <c r="BP137" s="459"/>
      <c r="BQ137" s="459"/>
      <c r="BR137" s="459"/>
      <c r="BS137" s="861"/>
      <c r="BT137" s="861"/>
      <c r="BU137" s="459"/>
      <c r="BV137" s="459"/>
      <c r="BW137" s="459"/>
      <c r="BX137" s="459"/>
      <c r="BY137" s="459"/>
      <c r="BZ137" s="861"/>
      <c r="CA137" s="861"/>
      <c r="CB137" s="459"/>
      <c r="CC137" s="459"/>
      <c r="CD137" s="459"/>
      <c r="CE137" s="459"/>
      <c r="CF137" s="459"/>
      <c r="CG137" s="861"/>
      <c r="CH137" s="861"/>
      <c r="CI137" s="459"/>
      <c r="CJ137" s="459"/>
      <c r="CK137" s="459"/>
      <c r="CL137" s="459"/>
      <c r="CM137" s="459"/>
      <c r="CN137" s="861"/>
      <c r="CO137" s="861"/>
    </row>
    <row r="138" spans="1:93" s="263" customFormat="1">
      <c r="A138" s="857">
        <f>'MTG RTG September 2019'!A127</f>
        <v>0</v>
      </c>
      <c r="B138" s="289"/>
      <c r="C138" s="506" t="str">
        <f>'MTG RTG September 2019'!C127</f>
        <v>Kino Nova</v>
      </c>
      <c r="D138" s="252" t="str">
        <f>'MTG RTG September 2019'!D127</f>
        <v>CSI</v>
      </c>
      <c r="E138" s="253" t="str">
        <f>'MTG RTG September 2019'!E127</f>
        <v>Mo-Fr</v>
      </c>
      <c r="F138" s="254">
        <f>'MTG RTG September 2019'!F127</f>
        <v>0.83333333333333337</v>
      </c>
      <c r="G138" s="904" t="str">
        <f>'MTG RTG September 2019'!G127</f>
        <v>PT</v>
      </c>
      <c r="H138" s="905">
        <f ca="1">SUMIF('MTG RTG September 2019'!$H$3:$M$4,$AC$9,'MTG RTG September 2019'!$H127:$M127)</f>
        <v>1.1000000000000001</v>
      </c>
      <c r="I138" s="256">
        <f t="shared" ca="1" si="20"/>
        <v>465.74999999999989</v>
      </c>
      <c r="J138" s="906">
        <f t="shared" ca="1" si="25"/>
        <v>4.4000000000000004</v>
      </c>
      <c r="K138" s="912">
        <f t="shared" ca="1" si="26"/>
        <v>4.4000000000000004</v>
      </c>
      <c r="L138" s="913">
        <f t="shared" ca="1" si="27"/>
        <v>0</v>
      </c>
      <c r="M138" s="927">
        <f>'MTG RTG September 2019'!J127</f>
        <v>1</v>
      </c>
      <c r="N138" s="913">
        <f t="shared" si="28"/>
        <v>4</v>
      </c>
      <c r="O138" s="909">
        <f t="shared" si="29"/>
        <v>4</v>
      </c>
      <c r="P138" s="258">
        <f t="shared" si="30"/>
        <v>0</v>
      </c>
      <c r="Q138" s="258">
        <f t="shared" si="21"/>
        <v>0</v>
      </c>
      <c r="R138" s="258">
        <f t="shared" si="22"/>
        <v>0</v>
      </c>
      <c r="S138" s="258"/>
      <c r="T138" s="258">
        <f t="shared" si="23"/>
        <v>0</v>
      </c>
      <c r="U138" s="258">
        <f t="shared" si="31"/>
        <v>4</v>
      </c>
      <c r="V138" s="265">
        <f t="shared" ca="1" si="24"/>
        <v>512.32499999999993</v>
      </c>
      <c r="W138" s="260">
        <f t="shared" ca="1" si="32"/>
        <v>512.32499999999993</v>
      </c>
      <c r="X138" s="260">
        <f t="shared" ca="1" si="33"/>
        <v>512.32499999999993</v>
      </c>
      <c r="Y138" s="260">
        <f t="shared" ca="1" si="34"/>
        <v>0</v>
      </c>
      <c r="Z138" s="260">
        <f t="shared" ca="1" si="35"/>
        <v>0</v>
      </c>
      <c r="AA138" s="260">
        <f t="shared" ca="1" si="37"/>
        <v>0</v>
      </c>
      <c r="AB138" s="260">
        <f t="shared" ca="1" si="38"/>
        <v>0</v>
      </c>
      <c r="AC138" s="575">
        <f t="shared" ca="1" si="36"/>
        <v>2049.2999999999997</v>
      </c>
      <c r="AD138" s="262"/>
      <c r="AE138" s="460"/>
      <c r="AF138" s="459" t="s">
        <v>347</v>
      </c>
      <c r="AG138" s="459"/>
      <c r="AH138" s="459" t="s">
        <v>347</v>
      </c>
      <c r="AI138" s="459"/>
      <c r="AJ138" s="861"/>
      <c r="AK138" s="861"/>
      <c r="AL138" s="459"/>
      <c r="AM138" s="459"/>
      <c r="AN138" s="459"/>
      <c r="AO138" s="459" t="s">
        <v>347</v>
      </c>
      <c r="AP138" s="459"/>
      <c r="AQ138" s="861"/>
      <c r="AR138" s="861"/>
      <c r="AS138" s="459"/>
      <c r="AT138" s="459"/>
      <c r="AU138" s="459" t="s">
        <v>347</v>
      </c>
      <c r="AV138" s="459"/>
      <c r="AW138" s="459"/>
      <c r="AX138" s="861"/>
      <c r="AY138" s="861"/>
      <c r="AZ138" s="459"/>
      <c r="BA138" s="459"/>
      <c r="BB138" s="459"/>
      <c r="BC138" s="459"/>
      <c r="BD138" s="459"/>
      <c r="BE138" s="861"/>
      <c r="BF138" s="861"/>
      <c r="BG138" s="459"/>
      <c r="BH138" s="459"/>
      <c r="BI138" s="459"/>
      <c r="BJ138" s="459"/>
      <c r="BK138" s="459"/>
      <c r="BL138" s="861"/>
      <c r="BM138" s="861"/>
      <c r="BN138" s="459"/>
      <c r="BO138" s="459"/>
      <c r="BP138" s="459"/>
      <c r="BQ138" s="459"/>
      <c r="BR138" s="459"/>
      <c r="BS138" s="861"/>
      <c r="BT138" s="861"/>
      <c r="BU138" s="459"/>
      <c r="BV138" s="459"/>
      <c r="BW138" s="459"/>
      <c r="BX138" s="459"/>
      <c r="BY138" s="459"/>
      <c r="BZ138" s="861"/>
      <c r="CA138" s="861"/>
      <c r="CB138" s="459"/>
      <c r="CC138" s="459"/>
      <c r="CD138" s="459"/>
      <c r="CE138" s="459"/>
      <c r="CF138" s="459"/>
      <c r="CG138" s="861"/>
      <c r="CH138" s="861"/>
      <c r="CI138" s="459"/>
      <c r="CJ138" s="459"/>
      <c r="CK138" s="459"/>
      <c r="CL138" s="459"/>
      <c r="CM138" s="459"/>
      <c r="CN138" s="861"/>
      <c r="CO138" s="861"/>
    </row>
    <row r="139" spans="1:93" s="263" customFormat="1">
      <c r="A139" s="857">
        <f>'MTG RTG September 2019'!A128</f>
        <v>0</v>
      </c>
      <c r="B139" s="289"/>
      <c r="C139" s="506" t="str">
        <f>'MTG RTG September 2019'!C128</f>
        <v>Kino Nova</v>
      </c>
      <c r="D139" s="252" t="str">
        <f>'MTG RTG September 2019'!D128</f>
        <v>Blockbuster Movie</v>
      </c>
      <c r="E139" s="253" t="str">
        <f>'MTG RTG September 2019'!E128</f>
        <v>Mo-Fr</v>
      </c>
      <c r="F139" s="254">
        <f>'MTG RTG September 2019'!F128</f>
        <v>0.875</v>
      </c>
      <c r="G139" s="904" t="str">
        <f>'MTG RTG September 2019'!G128</f>
        <v>PT</v>
      </c>
      <c r="H139" s="905">
        <f ca="1">SUMIF('MTG RTG September 2019'!$H$3:$M$4,$AC$9,'MTG RTG September 2019'!$H128:$M128)</f>
        <v>1</v>
      </c>
      <c r="I139" s="256">
        <f t="shared" ca="1" si="20"/>
        <v>465.74999999999994</v>
      </c>
      <c r="J139" s="906">
        <f t="shared" ca="1" si="25"/>
        <v>5</v>
      </c>
      <c r="K139" s="912">
        <f t="shared" ca="1" si="26"/>
        <v>5</v>
      </c>
      <c r="L139" s="913">
        <f t="shared" ca="1" si="27"/>
        <v>0</v>
      </c>
      <c r="M139" s="927">
        <f>'MTG RTG September 2019'!J128</f>
        <v>1.1000000000000001</v>
      </c>
      <c r="N139" s="913">
        <f t="shared" si="28"/>
        <v>5.5</v>
      </c>
      <c r="O139" s="909">
        <f t="shared" si="29"/>
        <v>5</v>
      </c>
      <c r="P139" s="258">
        <f t="shared" si="30"/>
        <v>0</v>
      </c>
      <c r="Q139" s="258">
        <f t="shared" si="21"/>
        <v>0</v>
      </c>
      <c r="R139" s="258">
        <f t="shared" si="22"/>
        <v>0</v>
      </c>
      <c r="S139" s="258"/>
      <c r="T139" s="258">
        <f t="shared" si="23"/>
        <v>0</v>
      </c>
      <c r="U139" s="258">
        <f t="shared" si="31"/>
        <v>5</v>
      </c>
      <c r="V139" s="265">
        <f t="shared" ca="1" si="24"/>
        <v>465.74999999999994</v>
      </c>
      <c r="W139" s="260">
        <f t="shared" ca="1" si="32"/>
        <v>465.74999999999994</v>
      </c>
      <c r="X139" s="260">
        <f t="shared" ca="1" si="33"/>
        <v>465.74999999999994</v>
      </c>
      <c r="Y139" s="260">
        <f t="shared" ca="1" si="34"/>
        <v>0</v>
      </c>
      <c r="Z139" s="260">
        <f t="shared" ca="1" si="35"/>
        <v>0</v>
      </c>
      <c r="AA139" s="260">
        <f t="shared" ca="1" si="37"/>
        <v>0</v>
      </c>
      <c r="AB139" s="260">
        <f t="shared" ca="1" si="38"/>
        <v>0</v>
      </c>
      <c r="AC139" s="575">
        <f t="shared" ca="1" si="36"/>
        <v>2328.7499999999995</v>
      </c>
      <c r="AD139" s="262"/>
      <c r="AE139" s="460"/>
      <c r="AF139" s="459"/>
      <c r="AG139" s="459" t="s">
        <v>347</v>
      </c>
      <c r="AH139" s="459"/>
      <c r="AI139" s="459" t="s">
        <v>347</v>
      </c>
      <c r="AJ139" s="861"/>
      <c r="AK139" s="861"/>
      <c r="AL139" s="459"/>
      <c r="AM139" s="459" t="s">
        <v>347</v>
      </c>
      <c r="AN139" s="459"/>
      <c r="AO139" s="459"/>
      <c r="AP139" s="459"/>
      <c r="AQ139" s="861"/>
      <c r="AR139" s="861"/>
      <c r="AS139" s="459" t="s">
        <v>347</v>
      </c>
      <c r="AT139" s="459" t="s">
        <v>347</v>
      </c>
      <c r="AU139" s="459"/>
      <c r="AV139" s="459"/>
      <c r="AW139" s="459"/>
      <c r="AX139" s="861"/>
      <c r="AY139" s="861"/>
      <c r="AZ139" s="459"/>
      <c r="BA139" s="459"/>
      <c r="BB139" s="459"/>
      <c r="BC139" s="459"/>
      <c r="BD139" s="459"/>
      <c r="BE139" s="861"/>
      <c r="BF139" s="861"/>
      <c r="BG139" s="459"/>
      <c r="BH139" s="459"/>
      <c r="BI139" s="459"/>
      <c r="BJ139" s="459"/>
      <c r="BK139" s="459"/>
      <c r="BL139" s="861"/>
      <c r="BM139" s="861"/>
      <c r="BN139" s="459"/>
      <c r="BO139" s="459"/>
      <c r="BP139" s="459"/>
      <c r="BQ139" s="459"/>
      <c r="BR139" s="459"/>
      <c r="BS139" s="861"/>
      <c r="BT139" s="861"/>
      <c r="BU139" s="459"/>
      <c r="BV139" s="459"/>
      <c r="BW139" s="459"/>
      <c r="BX139" s="459"/>
      <c r="BY139" s="459"/>
      <c r="BZ139" s="861"/>
      <c r="CA139" s="861"/>
      <c r="CB139" s="459"/>
      <c r="CC139" s="459"/>
      <c r="CD139" s="459"/>
      <c r="CE139" s="459"/>
      <c r="CF139" s="459"/>
      <c r="CG139" s="861"/>
      <c r="CH139" s="861"/>
      <c r="CI139" s="459"/>
      <c r="CJ139" s="459"/>
      <c r="CK139" s="459"/>
      <c r="CL139" s="459"/>
      <c r="CM139" s="459"/>
      <c r="CN139" s="861"/>
      <c r="CO139" s="861"/>
    </row>
    <row r="140" spans="1:93" s="263" customFormat="1">
      <c r="A140" s="857">
        <f>'MTG RTG September 2019'!A129</f>
        <v>0</v>
      </c>
      <c r="B140" s="289"/>
      <c r="C140" s="506" t="str">
        <f>'MTG RTG September 2019'!C129</f>
        <v>Kino Nova</v>
      </c>
      <c r="D140" s="252" t="str">
        <f>'MTG RTG September 2019'!D129</f>
        <v>CSI (FRR)</v>
      </c>
      <c r="E140" s="253" t="str">
        <f>'MTG RTG September 2019'!E129</f>
        <v>Mo-Fr</v>
      </c>
      <c r="F140" s="254">
        <f>'MTG RTG September 2019'!F129</f>
        <v>0.95833333333333337</v>
      </c>
      <c r="G140" s="904" t="str">
        <f>'MTG RTG September 2019'!G129</f>
        <v>PT</v>
      </c>
      <c r="H140" s="905">
        <f ca="1">SUMIF('MTG RTG September 2019'!$H$3:$M$4,$AC$9,'MTG RTG September 2019'!$H129:$M129)</f>
        <v>0.7</v>
      </c>
      <c r="I140" s="256">
        <f t="shared" ca="1" si="20"/>
        <v>465.74999999999994</v>
      </c>
      <c r="J140" s="906">
        <f t="shared" ca="1" si="25"/>
        <v>2.0999999999999996</v>
      </c>
      <c r="K140" s="912">
        <f t="shared" ca="1" si="26"/>
        <v>2.0999999999999996</v>
      </c>
      <c r="L140" s="913">
        <f t="shared" ca="1" si="27"/>
        <v>0</v>
      </c>
      <c r="M140" s="927">
        <f>'MTG RTG September 2019'!J129</f>
        <v>0.8</v>
      </c>
      <c r="N140" s="913">
        <f t="shared" si="28"/>
        <v>2.4000000000000004</v>
      </c>
      <c r="O140" s="909">
        <f t="shared" si="29"/>
        <v>3</v>
      </c>
      <c r="P140" s="258">
        <f t="shared" si="30"/>
        <v>0</v>
      </c>
      <c r="Q140" s="258">
        <f t="shared" si="21"/>
        <v>0</v>
      </c>
      <c r="R140" s="258">
        <f t="shared" si="22"/>
        <v>0</v>
      </c>
      <c r="S140" s="258"/>
      <c r="T140" s="258">
        <f t="shared" si="23"/>
        <v>0</v>
      </c>
      <c r="U140" s="258">
        <f t="shared" si="31"/>
        <v>3</v>
      </c>
      <c r="V140" s="265">
        <f t="shared" ca="1" si="24"/>
        <v>326.02499999999992</v>
      </c>
      <c r="W140" s="260">
        <f t="shared" ca="1" si="32"/>
        <v>326.02499999999992</v>
      </c>
      <c r="X140" s="260">
        <f t="shared" ca="1" si="33"/>
        <v>326.02499999999992</v>
      </c>
      <c r="Y140" s="260">
        <f t="shared" ca="1" si="34"/>
        <v>0</v>
      </c>
      <c r="Z140" s="260">
        <f t="shared" ca="1" si="35"/>
        <v>0</v>
      </c>
      <c r="AA140" s="260">
        <f t="shared" ca="1" si="37"/>
        <v>0</v>
      </c>
      <c r="AB140" s="260">
        <f t="shared" ca="1" si="38"/>
        <v>0</v>
      </c>
      <c r="AC140" s="575">
        <f t="shared" ca="1" si="36"/>
        <v>978.07499999999982</v>
      </c>
      <c r="AD140" s="262"/>
      <c r="AE140" s="460"/>
      <c r="AF140" s="459" t="s">
        <v>347</v>
      </c>
      <c r="AG140" s="459"/>
      <c r="AH140" s="459"/>
      <c r="AI140" s="459"/>
      <c r="AJ140" s="861"/>
      <c r="AK140" s="861"/>
      <c r="AL140" s="459"/>
      <c r="AM140" s="459"/>
      <c r="AN140" s="459"/>
      <c r="AO140" s="459"/>
      <c r="AP140" s="459" t="s">
        <v>347</v>
      </c>
      <c r="AQ140" s="861"/>
      <c r="AR140" s="861"/>
      <c r="AS140" s="459"/>
      <c r="AT140" s="459"/>
      <c r="AU140" s="459"/>
      <c r="AV140" s="459" t="s">
        <v>347</v>
      </c>
      <c r="AW140" s="459"/>
      <c r="AX140" s="861"/>
      <c r="AY140" s="861"/>
      <c r="AZ140" s="459"/>
      <c r="BA140" s="459"/>
      <c r="BB140" s="459"/>
      <c r="BC140" s="459"/>
      <c r="BD140" s="459"/>
      <c r="BE140" s="861"/>
      <c r="BF140" s="861"/>
      <c r="BG140" s="459"/>
      <c r="BH140" s="459"/>
      <c r="BI140" s="459"/>
      <c r="BJ140" s="459"/>
      <c r="BK140" s="459"/>
      <c r="BL140" s="861"/>
      <c r="BM140" s="861"/>
      <c r="BN140" s="459"/>
      <c r="BO140" s="459"/>
      <c r="BP140" s="459"/>
      <c r="BQ140" s="459"/>
      <c r="BR140" s="459"/>
      <c r="BS140" s="861"/>
      <c r="BT140" s="861"/>
      <c r="BU140" s="459"/>
      <c r="BV140" s="459"/>
      <c r="BW140" s="459"/>
      <c r="BX140" s="459"/>
      <c r="BY140" s="459"/>
      <c r="BZ140" s="861"/>
      <c r="CA140" s="861"/>
      <c r="CB140" s="459"/>
      <c r="CC140" s="459"/>
      <c r="CD140" s="459"/>
      <c r="CE140" s="459"/>
      <c r="CF140" s="459"/>
      <c r="CG140" s="861"/>
      <c r="CH140" s="861"/>
      <c r="CI140" s="459"/>
      <c r="CJ140" s="459"/>
      <c r="CK140" s="459"/>
      <c r="CL140" s="459"/>
      <c r="CM140" s="459"/>
      <c r="CN140" s="861"/>
      <c r="CO140" s="861"/>
    </row>
    <row r="141" spans="1:93" s="263" customFormat="1">
      <c r="A141" s="857">
        <f>'MTG RTG September 2019'!A130</f>
        <v>0</v>
      </c>
      <c r="B141" s="289"/>
      <c r="C141" s="506" t="str">
        <f>'MTG RTG September 2019'!C130</f>
        <v>Kino Nova</v>
      </c>
      <c r="D141" s="252" t="str">
        <f>'MTG RTG September 2019'!D130</f>
        <v>Series</v>
      </c>
      <c r="E141" s="253" t="str">
        <f>'MTG RTG September 2019'!E130</f>
        <v>Mo-Fr</v>
      </c>
      <c r="F141" s="254">
        <f>'MTG RTG September 2019'!F130</f>
        <v>1</v>
      </c>
      <c r="G141" s="904" t="str">
        <f>'MTG RTG September 2019'!G130</f>
        <v>NPT</v>
      </c>
      <c r="H141" s="905">
        <f ca="1">SUMIF('MTG RTG September 2019'!$H$3:$M$4,$AC$9,'MTG RTG September 2019'!$H130:$M130)</f>
        <v>0.6</v>
      </c>
      <c r="I141" s="256">
        <f t="shared" ca="1" si="20"/>
        <v>465.74999999999989</v>
      </c>
      <c r="J141" s="906">
        <f t="shared" ca="1" si="25"/>
        <v>1.7999999999999998</v>
      </c>
      <c r="K141" s="912">
        <f t="shared" ca="1" si="26"/>
        <v>1.7999999999999998</v>
      </c>
      <c r="L141" s="913">
        <f t="shared" ca="1" si="27"/>
        <v>0</v>
      </c>
      <c r="M141" s="927">
        <f>'MTG RTG September 2019'!J130</f>
        <v>0.6</v>
      </c>
      <c r="N141" s="913">
        <f t="shared" si="28"/>
        <v>1.7999999999999998</v>
      </c>
      <c r="O141" s="909">
        <f t="shared" si="29"/>
        <v>3</v>
      </c>
      <c r="P141" s="258">
        <f t="shared" si="30"/>
        <v>0</v>
      </c>
      <c r="Q141" s="258">
        <f t="shared" si="21"/>
        <v>0</v>
      </c>
      <c r="R141" s="258">
        <f t="shared" si="22"/>
        <v>0</v>
      </c>
      <c r="S141" s="258"/>
      <c r="T141" s="258">
        <f t="shared" si="23"/>
        <v>0</v>
      </c>
      <c r="U141" s="258">
        <f t="shared" si="31"/>
        <v>3</v>
      </c>
      <c r="V141" s="265">
        <f t="shared" ca="1" si="24"/>
        <v>279.44999999999993</v>
      </c>
      <c r="W141" s="260">
        <f t="shared" ca="1" si="32"/>
        <v>279.44999999999993</v>
      </c>
      <c r="X141" s="260">
        <f t="shared" ca="1" si="33"/>
        <v>279.44999999999993</v>
      </c>
      <c r="Y141" s="260">
        <f t="shared" ca="1" si="34"/>
        <v>0</v>
      </c>
      <c r="Z141" s="260">
        <f t="shared" ca="1" si="35"/>
        <v>0</v>
      </c>
      <c r="AA141" s="260">
        <f t="shared" ca="1" si="37"/>
        <v>0</v>
      </c>
      <c r="AB141" s="260">
        <f t="shared" ca="1" si="38"/>
        <v>0</v>
      </c>
      <c r="AC141" s="575">
        <f t="shared" ca="1" si="36"/>
        <v>838.3499999999998</v>
      </c>
      <c r="AD141" s="262"/>
      <c r="AE141" s="460" t="s">
        <v>347</v>
      </c>
      <c r="AF141" s="459"/>
      <c r="AG141" s="459"/>
      <c r="AH141" s="459"/>
      <c r="AI141" s="459"/>
      <c r="AJ141" s="861"/>
      <c r="AK141" s="861"/>
      <c r="AL141" s="459" t="s">
        <v>347</v>
      </c>
      <c r="AM141" s="459"/>
      <c r="AN141" s="459"/>
      <c r="AO141" s="459" t="s">
        <v>347</v>
      </c>
      <c r="AP141" s="459"/>
      <c r="AQ141" s="861"/>
      <c r="AR141" s="861"/>
      <c r="AS141" s="459"/>
      <c r="AT141" s="459"/>
      <c r="AU141" s="459"/>
      <c r="AV141" s="459"/>
      <c r="AW141" s="459"/>
      <c r="AX141" s="861"/>
      <c r="AY141" s="861"/>
      <c r="AZ141" s="459"/>
      <c r="BA141" s="459"/>
      <c r="BB141" s="459"/>
      <c r="BC141" s="459"/>
      <c r="BD141" s="459"/>
      <c r="BE141" s="861"/>
      <c r="BF141" s="861"/>
      <c r="BG141" s="459"/>
      <c r="BH141" s="459"/>
      <c r="BI141" s="459"/>
      <c r="BJ141" s="459"/>
      <c r="BK141" s="459"/>
      <c r="BL141" s="861"/>
      <c r="BM141" s="861"/>
      <c r="BN141" s="459"/>
      <c r="BO141" s="459"/>
      <c r="BP141" s="459"/>
      <c r="BQ141" s="459"/>
      <c r="BR141" s="459"/>
      <c r="BS141" s="861"/>
      <c r="BT141" s="861"/>
      <c r="BU141" s="459"/>
      <c r="BV141" s="459"/>
      <c r="BW141" s="459"/>
      <c r="BX141" s="459"/>
      <c r="BY141" s="459"/>
      <c r="BZ141" s="861"/>
      <c r="CA141" s="861"/>
      <c r="CB141" s="459"/>
      <c r="CC141" s="459"/>
      <c r="CD141" s="459"/>
      <c r="CE141" s="459"/>
      <c r="CF141" s="459"/>
      <c r="CG141" s="861"/>
      <c r="CH141" s="861"/>
      <c r="CI141" s="459"/>
      <c r="CJ141" s="459"/>
      <c r="CK141" s="459"/>
      <c r="CL141" s="459"/>
      <c r="CM141" s="459"/>
      <c r="CN141" s="861"/>
      <c r="CO141" s="861"/>
    </row>
    <row r="142" spans="1:93" s="263" customFormat="1" hidden="1">
      <c r="A142" s="857">
        <f>'MTG RTG September 2019'!A131</f>
        <v>0</v>
      </c>
      <c r="B142" s="289"/>
      <c r="C142" s="506" t="str">
        <f>'MTG RTG September 2019'!C131</f>
        <v>Kino Nova</v>
      </c>
      <c r="D142" s="252" t="str">
        <f>'MTG RTG September 2019'!D131</f>
        <v>Movie</v>
      </c>
      <c r="E142" s="253" t="str">
        <f>'MTG RTG September 2019'!E131</f>
        <v>Sa-Su</v>
      </c>
      <c r="F142" s="254">
        <f>'MTG RTG September 2019'!F131</f>
        <v>0.25</v>
      </c>
      <c r="G142" s="904" t="str">
        <f>'MTG RTG September 2019'!G131</f>
        <v>NPT</v>
      </c>
      <c r="H142" s="905">
        <f ca="1">SUMIF('MTG RTG September 2019'!$H$3:$M$4,$AC$9,'MTG RTG September 2019'!$H131:$M131)</f>
        <v>0.2</v>
      </c>
      <c r="I142" s="256">
        <f t="shared" ca="1" si="20"/>
        <v>465.74999999999994</v>
      </c>
      <c r="J142" s="906">
        <f t="shared" ca="1" si="25"/>
        <v>0</v>
      </c>
      <c r="K142" s="912">
        <f t="shared" ca="1" si="26"/>
        <v>0</v>
      </c>
      <c r="L142" s="913">
        <f t="shared" ca="1" si="27"/>
        <v>0</v>
      </c>
      <c r="M142" s="927">
        <f>'MTG RTG September 2019'!J131</f>
        <v>0.1</v>
      </c>
      <c r="N142" s="913">
        <f t="shared" si="28"/>
        <v>0</v>
      </c>
      <c r="O142" s="909">
        <f t="shared" si="29"/>
        <v>0</v>
      </c>
      <c r="P142" s="258">
        <f t="shared" si="30"/>
        <v>0</v>
      </c>
      <c r="Q142" s="258">
        <f t="shared" si="21"/>
        <v>0</v>
      </c>
      <c r="R142" s="258">
        <f t="shared" si="22"/>
        <v>0</v>
      </c>
      <c r="S142" s="258"/>
      <c r="T142" s="258">
        <f t="shared" si="23"/>
        <v>0</v>
      </c>
      <c r="U142" s="258">
        <f t="shared" si="31"/>
        <v>0</v>
      </c>
      <c r="V142" s="265">
        <f t="shared" ca="1" si="24"/>
        <v>93.149999999999991</v>
      </c>
      <c r="W142" s="260">
        <f t="shared" ca="1" si="32"/>
        <v>93.149999999999991</v>
      </c>
      <c r="X142" s="260">
        <f t="shared" ca="1" si="33"/>
        <v>93.149999999999991</v>
      </c>
      <c r="Y142" s="260">
        <f t="shared" ca="1" si="34"/>
        <v>0</v>
      </c>
      <c r="Z142" s="260">
        <f t="shared" ca="1" si="35"/>
        <v>0</v>
      </c>
      <c r="AA142" s="260">
        <f t="shared" ca="1" si="37"/>
        <v>0</v>
      </c>
      <c r="AB142" s="260">
        <f t="shared" ca="1" si="38"/>
        <v>0</v>
      </c>
      <c r="AC142" s="575">
        <f t="shared" ca="1" si="36"/>
        <v>0</v>
      </c>
      <c r="AD142" s="262"/>
      <c r="AE142" s="460"/>
      <c r="AF142" s="459"/>
      <c r="AG142" s="459"/>
      <c r="AH142" s="459"/>
      <c r="AI142" s="459"/>
      <c r="AJ142" s="861"/>
      <c r="AK142" s="861"/>
      <c r="AL142" s="459"/>
      <c r="AM142" s="459"/>
      <c r="AN142" s="459"/>
      <c r="AO142" s="459"/>
      <c r="AP142" s="459"/>
      <c r="AQ142" s="861"/>
      <c r="AR142" s="861"/>
      <c r="AS142" s="459"/>
      <c r="AT142" s="459"/>
      <c r="AU142" s="459"/>
      <c r="AV142" s="459"/>
      <c r="AW142" s="459"/>
      <c r="AX142" s="861"/>
      <c r="AY142" s="861"/>
      <c r="AZ142" s="459"/>
      <c r="BA142" s="459"/>
      <c r="BB142" s="459"/>
      <c r="BC142" s="459"/>
      <c r="BD142" s="459"/>
      <c r="BE142" s="861"/>
      <c r="BF142" s="861"/>
      <c r="BG142" s="459"/>
      <c r="BH142" s="459"/>
      <c r="BI142" s="459"/>
      <c r="BJ142" s="459"/>
      <c r="BK142" s="459"/>
      <c r="BL142" s="861"/>
      <c r="BM142" s="861"/>
      <c r="BN142" s="459"/>
      <c r="BO142" s="459"/>
      <c r="BP142" s="459"/>
      <c r="BQ142" s="459"/>
      <c r="BR142" s="459"/>
      <c r="BS142" s="861"/>
      <c r="BT142" s="861"/>
      <c r="BU142" s="459"/>
      <c r="BV142" s="459"/>
      <c r="BW142" s="459"/>
      <c r="BX142" s="459"/>
      <c r="BY142" s="459"/>
      <c r="BZ142" s="861"/>
      <c r="CA142" s="861"/>
      <c r="CB142" s="459"/>
      <c r="CC142" s="459"/>
      <c r="CD142" s="459"/>
      <c r="CE142" s="459"/>
      <c r="CF142" s="459"/>
      <c r="CG142" s="861"/>
      <c r="CH142" s="861"/>
      <c r="CI142" s="459"/>
      <c r="CJ142" s="459"/>
      <c r="CK142" s="459"/>
      <c r="CL142" s="459"/>
      <c r="CM142" s="459"/>
      <c r="CN142" s="861"/>
      <c r="CO142" s="861"/>
    </row>
    <row r="143" spans="1:93" s="263" customFormat="1" hidden="1">
      <c r="A143" s="857">
        <f>'MTG RTG September 2019'!A132</f>
        <v>0</v>
      </c>
      <c r="B143" s="289"/>
      <c r="C143" s="506" t="str">
        <f>'MTG RTG September 2019'!C132</f>
        <v>Kino Nova</v>
      </c>
      <c r="D143" s="252" t="str">
        <f>'MTG RTG September 2019'!D132</f>
        <v>Movie</v>
      </c>
      <c r="E143" s="253" t="str">
        <f>'MTG RTG September 2019'!E132</f>
        <v>Sa-Su</v>
      </c>
      <c r="F143" s="254">
        <f>'MTG RTG September 2019'!F132</f>
        <v>0.32291666666666669</v>
      </c>
      <c r="G143" s="904" t="str">
        <f>'MTG RTG September 2019'!G132</f>
        <v>NPT</v>
      </c>
      <c r="H143" s="905">
        <f ca="1">SUMIF('MTG RTG September 2019'!$H$3:$M$4,$AC$9,'MTG RTG September 2019'!$H132:$M132)</f>
        <v>0.5</v>
      </c>
      <c r="I143" s="256">
        <f t="shared" ref="I143:I206" ca="1" si="39">V143/H143</f>
        <v>465.74999999999994</v>
      </c>
      <c r="J143" s="906">
        <f t="shared" ca="1" si="25"/>
        <v>0</v>
      </c>
      <c r="K143" s="912">
        <f t="shared" ca="1" si="26"/>
        <v>0</v>
      </c>
      <c r="L143" s="913">
        <f t="shared" ca="1" si="27"/>
        <v>0</v>
      </c>
      <c r="M143" s="927">
        <f>'MTG RTG September 2019'!J132</f>
        <v>0.3</v>
      </c>
      <c r="N143" s="913">
        <f t="shared" si="28"/>
        <v>0</v>
      </c>
      <c r="O143" s="909">
        <f t="shared" si="29"/>
        <v>0</v>
      </c>
      <c r="P143" s="258">
        <f t="shared" si="30"/>
        <v>0</v>
      </c>
      <c r="Q143" s="258">
        <f t="shared" ref="Q143:Q206" si="40">COUNTIF(AE143:CO143,"C")</f>
        <v>0</v>
      </c>
      <c r="R143" s="258">
        <f t="shared" ref="R143:R206" si="41">COUNTIF(AE143:CO143,"D")</f>
        <v>0</v>
      </c>
      <c r="S143" s="258"/>
      <c r="T143" s="258">
        <f t="shared" ref="T143:T206" si="42">COUNTIF(AE143:CO143,"F")</f>
        <v>0</v>
      </c>
      <c r="U143" s="258">
        <f t="shared" si="31"/>
        <v>0</v>
      </c>
      <c r="V143" s="265">
        <f t="shared" ref="V143:V206" ca="1" si="43">$AC$12*$AC$11*H143</f>
        <v>232.87499999999997</v>
      </c>
      <c r="W143" s="260">
        <f t="shared" ca="1" si="32"/>
        <v>232.87499999999997</v>
      </c>
      <c r="X143" s="260">
        <f t="shared" ca="1" si="33"/>
        <v>232.87499999999997</v>
      </c>
      <c r="Y143" s="260">
        <f t="shared" ca="1" si="34"/>
        <v>0</v>
      </c>
      <c r="Z143" s="260">
        <f t="shared" ca="1" si="35"/>
        <v>0</v>
      </c>
      <c r="AA143" s="260">
        <f t="shared" ca="1" si="37"/>
        <v>0</v>
      </c>
      <c r="AB143" s="260">
        <f t="shared" ca="1" si="38"/>
        <v>0</v>
      </c>
      <c r="AC143" s="575">
        <f t="shared" ca="1" si="36"/>
        <v>0</v>
      </c>
      <c r="AD143" s="262"/>
      <c r="AE143" s="460"/>
      <c r="AF143" s="459"/>
      <c r="AG143" s="459"/>
      <c r="AH143" s="459"/>
      <c r="AI143" s="459"/>
      <c r="AJ143" s="861"/>
      <c r="AK143" s="861"/>
      <c r="AL143" s="459"/>
      <c r="AM143" s="459"/>
      <c r="AN143" s="459"/>
      <c r="AO143" s="459"/>
      <c r="AP143" s="459"/>
      <c r="AQ143" s="861"/>
      <c r="AR143" s="861"/>
      <c r="AS143" s="459"/>
      <c r="AT143" s="459"/>
      <c r="AU143" s="459"/>
      <c r="AV143" s="459"/>
      <c r="AW143" s="459"/>
      <c r="AX143" s="861"/>
      <c r="AY143" s="861"/>
      <c r="AZ143" s="459"/>
      <c r="BA143" s="459"/>
      <c r="BB143" s="459"/>
      <c r="BC143" s="459"/>
      <c r="BD143" s="459"/>
      <c r="BE143" s="861"/>
      <c r="BF143" s="861"/>
      <c r="BG143" s="459"/>
      <c r="BH143" s="459"/>
      <c r="BI143" s="459"/>
      <c r="BJ143" s="459"/>
      <c r="BK143" s="459"/>
      <c r="BL143" s="861"/>
      <c r="BM143" s="861"/>
      <c r="BN143" s="459"/>
      <c r="BO143" s="459"/>
      <c r="BP143" s="459"/>
      <c r="BQ143" s="459"/>
      <c r="BR143" s="459"/>
      <c r="BS143" s="861"/>
      <c r="BT143" s="861"/>
      <c r="BU143" s="459"/>
      <c r="BV143" s="459"/>
      <c r="BW143" s="459"/>
      <c r="BX143" s="459"/>
      <c r="BY143" s="459"/>
      <c r="BZ143" s="861"/>
      <c r="CA143" s="861"/>
      <c r="CB143" s="459"/>
      <c r="CC143" s="459"/>
      <c r="CD143" s="459"/>
      <c r="CE143" s="459"/>
      <c r="CF143" s="459"/>
      <c r="CG143" s="861"/>
      <c r="CH143" s="861"/>
      <c r="CI143" s="459"/>
      <c r="CJ143" s="459"/>
      <c r="CK143" s="459"/>
      <c r="CL143" s="459"/>
      <c r="CM143" s="459"/>
      <c r="CN143" s="861"/>
      <c r="CO143" s="861"/>
    </row>
    <row r="144" spans="1:93" s="263" customFormat="1">
      <c r="A144" s="857">
        <f>'MTG RTG September 2019'!A133</f>
        <v>0</v>
      </c>
      <c r="B144" s="289"/>
      <c r="C144" s="506" t="str">
        <f>'MTG RTG September 2019'!C133</f>
        <v>Kino Nova</v>
      </c>
      <c r="D144" s="252" t="str">
        <f>'MTG RTG September 2019'!D133</f>
        <v>Movie</v>
      </c>
      <c r="E144" s="253" t="str">
        <f>'MTG RTG September 2019'!E133</f>
        <v>Sa-Su</v>
      </c>
      <c r="F144" s="254">
        <f>'MTG RTG September 2019'!F133</f>
        <v>0.40625</v>
      </c>
      <c r="G144" s="904" t="str">
        <f>'MTG RTG September 2019'!G133</f>
        <v>NPT</v>
      </c>
      <c r="H144" s="905">
        <f ca="1">SUMIF('MTG RTG September 2019'!$H$3:$M$4,$AC$9,'MTG RTG September 2019'!$H133:$M133)</f>
        <v>0.5</v>
      </c>
      <c r="I144" s="256">
        <f t="shared" ca="1" si="39"/>
        <v>465.74999999999994</v>
      </c>
      <c r="J144" s="906">
        <f t="shared" ref="J144:J207" ca="1" si="44">U144*H144</f>
        <v>1.5</v>
      </c>
      <c r="K144" s="912">
        <f t="shared" ref="K144:K207" ca="1" si="45">H144*O144</f>
        <v>1.5</v>
      </c>
      <c r="L144" s="913">
        <f t="shared" ref="L144:L207" ca="1" si="46">H144*P144</f>
        <v>0</v>
      </c>
      <c r="M144" s="927">
        <f>'MTG RTG September 2019'!J133</f>
        <v>0.4</v>
      </c>
      <c r="N144" s="913">
        <f t="shared" ref="N144:N207" si="47">U144*M144</f>
        <v>1.2000000000000002</v>
      </c>
      <c r="O144" s="909">
        <f t="shared" ref="O144:O207" si="48">COUNTIF(AE144:CO144,"A")</f>
        <v>3</v>
      </c>
      <c r="P144" s="258">
        <f t="shared" ref="P144:P207" si="49">COUNTIF(AE144:CO144,"B")</f>
        <v>0</v>
      </c>
      <c r="Q144" s="258">
        <f t="shared" si="40"/>
        <v>0</v>
      </c>
      <c r="R144" s="258">
        <f t="shared" si="41"/>
        <v>0</v>
      </c>
      <c r="S144" s="258"/>
      <c r="T144" s="258">
        <f t="shared" si="42"/>
        <v>0</v>
      </c>
      <c r="U144" s="258">
        <f t="shared" ref="U144:U207" si="50">SUM(O144:T144)</f>
        <v>3</v>
      </c>
      <c r="V144" s="265">
        <f t="shared" ca="1" si="43"/>
        <v>232.87499999999997</v>
      </c>
      <c r="W144" s="260">
        <f t="shared" ref="W144:W209" ca="1" si="51">V144*$H$3</f>
        <v>232.87499999999997</v>
      </c>
      <c r="X144" s="260">
        <f t="shared" ref="X144:X209" ca="1" si="52">V144*$H$4</f>
        <v>232.87499999999997</v>
      </c>
      <c r="Y144" s="260">
        <f t="shared" ref="Y144:Y209" ca="1" si="53">V144*$H$5</f>
        <v>0</v>
      </c>
      <c r="Z144" s="260">
        <f t="shared" ref="Z144:Z209" ca="1" si="54">V144*$H$6</f>
        <v>0</v>
      </c>
      <c r="AA144" s="260">
        <f t="shared" ca="1" si="37"/>
        <v>0</v>
      </c>
      <c r="AB144" s="260">
        <f t="shared" ca="1" si="38"/>
        <v>0</v>
      </c>
      <c r="AC144" s="575">
        <f t="shared" ref="AC144:AC209" ca="1" si="55">SUMPRODUCT(O144:T144,W144:AB144)</f>
        <v>698.62499999999989</v>
      </c>
      <c r="AD144" s="262"/>
      <c r="AE144" s="460"/>
      <c r="AF144" s="459"/>
      <c r="AG144" s="459"/>
      <c r="AH144" s="459"/>
      <c r="AI144" s="459"/>
      <c r="AJ144" s="861" t="s">
        <v>347</v>
      </c>
      <c r="AK144" s="861"/>
      <c r="AL144" s="459"/>
      <c r="AM144" s="459"/>
      <c r="AN144" s="459"/>
      <c r="AO144" s="459"/>
      <c r="AP144" s="459"/>
      <c r="AQ144" s="861" t="s">
        <v>347</v>
      </c>
      <c r="AR144" s="861"/>
      <c r="AS144" s="459"/>
      <c r="AT144" s="459"/>
      <c r="AU144" s="459"/>
      <c r="AV144" s="459"/>
      <c r="AW144" s="459"/>
      <c r="AX144" s="861" t="s">
        <v>347</v>
      </c>
      <c r="AY144" s="861"/>
      <c r="AZ144" s="459"/>
      <c r="BA144" s="459"/>
      <c r="BB144" s="459"/>
      <c r="BC144" s="459"/>
      <c r="BD144" s="459"/>
      <c r="BE144" s="861"/>
      <c r="BF144" s="861"/>
      <c r="BG144" s="459"/>
      <c r="BH144" s="459"/>
      <c r="BI144" s="459"/>
      <c r="BJ144" s="459"/>
      <c r="BK144" s="459"/>
      <c r="BL144" s="861"/>
      <c r="BM144" s="861"/>
      <c r="BN144" s="459"/>
      <c r="BO144" s="459"/>
      <c r="BP144" s="459"/>
      <c r="BQ144" s="459"/>
      <c r="BR144" s="459"/>
      <c r="BS144" s="861"/>
      <c r="BT144" s="861"/>
      <c r="BU144" s="459"/>
      <c r="BV144" s="459"/>
      <c r="BW144" s="459"/>
      <c r="BX144" s="459"/>
      <c r="BY144" s="459"/>
      <c r="BZ144" s="861"/>
      <c r="CA144" s="861"/>
      <c r="CB144" s="459"/>
      <c r="CC144" s="459"/>
      <c r="CD144" s="459"/>
      <c r="CE144" s="459"/>
      <c r="CF144" s="459"/>
      <c r="CG144" s="861"/>
      <c r="CH144" s="861"/>
      <c r="CI144" s="459"/>
      <c r="CJ144" s="459"/>
      <c r="CK144" s="459"/>
      <c r="CL144" s="459"/>
      <c r="CM144" s="459"/>
      <c r="CN144" s="861"/>
      <c r="CO144" s="861"/>
    </row>
    <row r="145" spans="1:93" s="263" customFormat="1">
      <c r="A145" s="857">
        <f>'MTG RTG September 2019'!A134</f>
        <v>0</v>
      </c>
      <c r="B145" s="289"/>
      <c r="C145" s="506" t="str">
        <f>'MTG RTG September 2019'!C134</f>
        <v>Kino Nova</v>
      </c>
      <c r="D145" s="252" t="str">
        <f>'MTG RTG September 2019'!D134</f>
        <v>Movie</v>
      </c>
      <c r="E145" s="253" t="str">
        <f>'MTG RTG September 2019'!E134</f>
        <v>Sa-Su</v>
      </c>
      <c r="F145" s="254">
        <f>'MTG RTG September 2019'!F134</f>
        <v>0.48958333333333331</v>
      </c>
      <c r="G145" s="904" t="str">
        <f>'MTG RTG September 2019'!G134</f>
        <v>NPT</v>
      </c>
      <c r="H145" s="905">
        <f ca="1">SUMIF('MTG RTG September 2019'!$H$3:$M$4,$AC$9,'MTG RTG September 2019'!$H134:$M134)</f>
        <v>0.5</v>
      </c>
      <c r="I145" s="256">
        <f t="shared" ca="1" si="39"/>
        <v>465.74999999999994</v>
      </c>
      <c r="J145" s="906">
        <f t="shared" ca="1" si="44"/>
        <v>2.5</v>
      </c>
      <c r="K145" s="912">
        <f t="shared" ca="1" si="45"/>
        <v>2.5</v>
      </c>
      <c r="L145" s="913">
        <f t="shared" ca="1" si="46"/>
        <v>0</v>
      </c>
      <c r="M145" s="927">
        <f>'MTG RTG September 2019'!J134</f>
        <v>0.4</v>
      </c>
      <c r="N145" s="913">
        <f t="shared" si="47"/>
        <v>2</v>
      </c>
      <c r="O145" s="909">
        <f t="shared" si="48"/>
        <v>5</v>
      </c>
      <c r="P145" s="258">
        <f t="shared" si="49"/>
        <v>0</v>
      </c>
      <c r="Q145" s="258">
        <f t="shared" si="40"/>
        <v>0</v>
      </c>
      <c r="R145" s="258">
        <f t="shared" si="41"/>
        <v>0</v>
      </c>
      <c r="S145" s="258"/>
      <c r="T145" s="258">
        <f t="shared" si="42"/>
        <v>0</v>
      </c>
      <c r="U145" s="258">
        <f t="shared" si="50"/>
        <v>5</v>
      </c>
      <c r="V145" s="265">
        <f t="shared" ca="1" si="43"/>
        <v>232.87499999999997</v>
      </c>
      <c r="W145" s="260">
        <f t="shared" ca="1" si="51"/>
        <v>232.87499999999997</v>
      </c>
      <c r="X145" s="260">
        <f ca="1">V145*$H$4</f>
        <v>232.87499999999997</v>
      </c>
      <c r="Y145" s="260">
        <f t="shared" ca="1" si="53"/>
        <v>0</v>
      </c>
      <c r="Z145" s="260">
        <f t="shared" ca="1" si="54"/>
        <v>0</v>
      </c>
      <c r="AA145" s="260">
        <f t="shared" ca="1" si="37"/>
        <v>0</v>
      </c>
      <c r="AB145" s="260">
        <f t="shared" ca="1" si="38"/>
        <v>0</v>
      </c>
      <c r="AC145" s="575">
        <f t="shared" ca="1" si="55"/>
        <v>1164.3749999999998</v>
      </c>
      <c r="AD145" s="262"/>
      <c r="AE145" s="460"/>
      <c r="AF145" s="459"/>
      <c r="AG145" s="459"/>
      <c r="AH145" s="459"/>
      <c r="AI145" s="459"/>
      <c r="AJ145" s="861"/>
      <c r="AK145" s="861" t="s">
        <v>347</v>
      </c>
      <c r="AL145" s="459"/>
      <c r="AM145" s="459"/>
      <c r="AN145" s="459"/>
      <c r="AO145" s="459"/>
      <c r="AP145" s="459"/>
      <c r="AQ145" s="861" t="s">
        <v>347</v>
      </c>
      <c r="AR145" s="861" t="s">
        <v>347</v>
      </c>
      <c r="AS145" s="459"/>
      <c r="AT145" s="459"/>
      <c r="AU145" s="459"/>
      <c r="AV145" s="459"/>
      <c r="AW145" s="459"/>
      <c r="AX145" s="861" t="s">
        <v>347</v>
      </c>
      <c r="AY145" s="861" t="s">
        <v>347</v>
      </c>
      <c r="AZ145" s="459"/>
      <c r="BA145" s="459"/>
      <c r="BB145" s="459"/>
      <c r="BC145" s="459"/>
      <c r="BD145" s="459"/>
      <c r="BE145" s="861"/>
      <c r="BF145" s="861"/>
      <c r="BG145" s="459"/>
      <c r="BH145" s="459"/>
      <c r="BI145" s="459"/>
      <c r="BJ145" s="459"/>
      <c r="BK145" s="459"/>
      <c r="BL145" s="861"/>
      <c r="BM145" s="861"/>
      <c r="BN145" s="459"/>
      <c r="BO145" s="459"/>
      <c r="BP145" s="459"/>
      <c r="BQ145" s="459"/>
      <c r="BR145" s="459"/>
      <c r="BS145" s="861"/>
      <c r="BT145" s="861"/>
      <c r="BU145" s="459"/>
      <c r="BV145" s="459"/>
      <c r="BW145" s="459"/>
      <c r="BX145" s="459"/>
      <c r="BY145" s="459"/>
      <c r="BZ145" s="861"/>
      <c r="CA145" s="861"/>
      <c r="CB145" s="459"/>
      <c r="CC145" s="459"/>
      <c r="CD145" s="459"/>
      <c r="CE145" s="459"/>
      <c r="CF145" s="459"/>
      <c r="CG145" s="861"/>
      <c r="CH145" s="861"/>
      <c r="CI145" s="459"/>
      <c r="CJ145" s="459"/>
      <c r="CK145" s="459"/>
      <c r="CL145" s="459"/>
      <c r="CM145" s="459"/>
      <c r="CN145" s="861"/>
      <c r="CO145" s="861"/>
    </row>
    <row r="146" spans="1:93" s="263" customFormat="1">
      <c r="A146" s="857">
        <f>'MTG RTG September 2019'!A135</f>
        <v>0</v>
      </c>
      <c r="B146" s="289"/>
      <c r="C146" s="506" t="str">
        <f>'MTG RTG September 2019'!C135</f>
        <v>Kino Nova</v>
      </c>
      <c r="D146" s="252" t="str">
        <f>'MTG RTG September 2019'!D135</f>
        <v>Movie</v>
      </c>
      <c r="E146" s="253" t="str">
        <f>'MTG RTG September 2019'!E135</f>
        <v>Sa-Su</v>
      </c>
      <c r="F146" s="254">
        <f>'MTG RTG September 2019'!F135</f>
        <v>0.57291666666666663</v>
      </c>
      <c r="G146" s="904" t="str">
        <f>'MTG RTG September 2019'!G135</f>
        <v>NPT</v>
      </c>
      <c r="H146" s="905">
        <f ca="1">SUMIF('MTG RTG September 2019'!$H$3:$M$4,$AC$9,'MTG RTG September 2019'!$H135:$M135)</f>
        <v>0.6</v>
      </c>
      <c r="I146" s="256">
        <f t="shared" ca="1" si="39"/>
        <v>465.74999999999989</v>
      </c>
      <c r="J146" s="906">
        <f t="shared" ca="1" si="44"/>
        <v>2.4</v>
      </c>
      <c r="K146" s="912">
        <f t="shared" ca="1" si="45"/>
        <v>2.4</v>
      </c>
      <c r="L146" s="913">
        <f t="shared" ca="1" si="46"/>
        <v>0</v>
      </c>
      <c r="M146" s="927">
        <f>'MTG RTG September 2019'!J135</f>
        <v>0.5</v>
      </c>
      <c r="N146" s="913">
        <f t="shared" si="47"/>
        <v>2</v>
      </c>
      <c r="O146" s="909">
        <f t="shared" si="48"/>
        <v>4</v>
      </c>
      <c r="P146" s="258">
        <f t="shared" si="49"/>
        <v>0</v>
      </c>
      <c r="Q146" s="258">
        <f t="shared" si="40"/>
        <v>0</v>
      </c>
      <c r="R146" s="258">
        <f t="shared" si="41"/>
        <v>0</v>
      </c>
      <c r="S146" s="258"/>
      <c r="T146" s="258">
        <f t="shared" si="42"/>
        <v>0</v>
      </c>
      <c r="U146" s="258">
        <f t="shared" si="50"/>
        <v>4</v>
      </c>
      <c r="V146" s="265">
        <f t="shared" ca="1" si="43"/>
        <v>279.44999999999993</v>
      </c>
      <c r="W146" s="260">
        <f t="shared" ca="1" si="51"/>
        <v>279.44999999999993</v>
      </c>
      <c r="X146" s="260">
        <f t="shared" ca="1" si="52"/>
        <v>279.44999999999993</v>
      </c>
      <c r="Y146" s="260">
        <f t="shared" ca="1" si="53"/>
        <v>0</v>
      </c>
      <c r="Z146" s="260">
        <f t="shared" ca="1" si="54"/>
        <v>0</v>
      </c>
      <c r="AA146" s="260">
        <f t="shared" ref="AA146:AA209" ca="1" si="56">V146*$H$7</f>
        <v>0</v>
      </c>
      <c r="AB146" s="260">
        <f t="shared" ref="AB146:AB209" ca="1" si="57">V146*$H$8</f>
        <v>0</v>
      </c>
      <c r="AC146" s="575">
        <f t="shared" ca="1" si="55"/>
        <v>1117.7999999999997</v>
      </c>
      <c r="AD146" s="262"/>
      <c r="AE146" s="460"/>
      <c r="AF146" s="459"/>
      <c r="AG146" s="459"/>
      <c r="AH146" s="459"/>
      <c r="AI146" s="459"/>
      <c r="AJ146" s="861" t="s">
        <v>347</v>
      </c>
      <c r="AK146" s="861" t="s">
        <v>347</v>
      </c>
      <c r="AL146" s="459"/>
      <c r="AM146" s="459"/>
      <c r="AN146" s="459"/>
      <c r="AO146" s="459"/>
      <c r="AP146" s="459"/>
      <c r="AQ146" s="861" t="s">
        <v>347</v>
      </c>
      <c r="AR146" s="861"/>
      <c r="AS146" s="459"/>
      <c r="AT146" s="459"/>
      <c r="AU146" s="459"/>
      <c r="AV146" s="459"/>
      <c r="AW146" s="459"/>
      <c r="AX146" s="861"/>
      <c r="AY146" s="861" t="s">
        <v>347</v>
      </c>
      <c r="AZ146" s="459"/>
      <c r="BA146" s="459"/>
      <c r="BB146" s="459"/>
      <c r="BC146" s="459"/>
      <c r="BD146" s="459"/>
      <c r="BE146" s="861"/>
      <c r="BF146" s="861"/>
      <c r="BG146" s="459"/>
      <c r="BH146" s="459"/>
      <c r="BI146" s="459"/>
      <c r="BJ146" s="459"/>
      <c r="BK146" s="459"/>
      <c r="BL146" s="861"/>
      <c r="BM146" s="861"/>
      <c r="BN146" s="459"/>
      <c r="BO146" s="459"/>
      <c r="BP146" s="459"/>
      <c r="BQ146" s="459"/>
      <c r="BR146" s="459"/>
      <c r="BS146" s="861"/>
      <c r="BT146" s="861"/>
      <c r="BU146" s="459"/>
      <c r="BV146" s="459"/>
      <c r="BW146" s="459"/>
      <c r="BX146" s="459"/>
      <c r="BY146" s="459"/>
      <c r="BZ146" s="861"/>
      <c r="CA146" s="861"/>
      <c r="CB146" s="459"/>
      <c r="CC146" s="459"/>
      <c r="CD146" s="459"/>
      <c r="CE146" s="459"/>
      <c r="CF146" s="459"/>
      <c r="CG146" s="861"/>
      <c r="CH146" s="861"/>
      <c r="CI146" s="459"/>
      <c r="CJ146" s="459"/>
      <c r="CK146" s="459"/>
      <c r="CL146" s="459"/>
      <c r="CM146" s="459"/>
      <c r="CN146" s="861"/>
      <c r="CO146" s="861"/>
    </row>
    <row r="147" spans="1:93" s="263" customFormat="1">
      <c r="A147" s="857">
        <f>'MTG RTG September 2019'!A136</f>
        <v>0</v>
      </c>
      <c r="B147" s="289"/>
      <c r="C147" s="506" t="str">
        <f>'MTG RTG September 2019'!C136</f>
        <v>Kino Nova</v>
      </c>
      <c r="D147" s="252" t="str">
        <f>'MTG RTG September 2019'!D136</f>
        <v>Movie</v>
      </c>
      <c r="E147" s="253" t="str">
        <f>'MTG RTG September 2019'!E136</f>
        <v>Sa-Su</v>
      </c>
      <c r="F147" s="254">
        <f>'MTG RTG September 2019'!F136</f>
        <v>0.64583333333333337</v>
      </c>
      <c r="G147" s="904" t="str">
        <f>'MTG RTG September 2019'!G136</f>
        <v>NPT</v>
      </c>
      <c r="H147" s="905">
        <f ca="1">SUMIF('MTG RTG September 2019'!$H$3:$M$4,$AC$9,'MTG RTG September 2019'!$H136:$M136)</f>
        <v>0.3</v>
      </c>
      <c r="I147" s="256">
        <f t="shared" ca="1" si="39"/>
        <v>465.74999999999989</v>
      </c>
      <c r="J147" s="906">
        <f t="shared" ca="1" si="44"/>
        <v>1.5</v>
      </c>
      <c r="K147" s="912">
        <f t="shared" ca="1" si="45"/>
        <v>1.5</v>
      </c>
      <c r="L147" s="913">
        <f t="shared" ca="1" si="46"/>
        <v>0</v>
      </c>
      <c r="M147" s="927">
        <f>'MTG RTG September 2019'!J136</f>
        <v>0.4</v>
      </c>
      <c r="N147" s="913">
        <f t="shared" si="47"/>
        <v>2</v>
      </c>
      <c r="O147" s="909">
        <f t="shared" si="48"/>
        <v>5</v>
      </c>
      <c r="P147" s="258">
        <f t="shared" si="49"/>
        <v>0</v>
      </c>
      <c r="Q147" s="258">
        <f t="shared" si="40"/>
        <v>0</v>
      </c>
      <c r="R147" s="258">
        <f t="shared" si="41"/>
        <v>0</v>
      </c>
      <c r="S147" s="258"/>
      <c r="T147" s="258">
        <f t="shared" si="42"/>
        <v>0</v>
      </c>
      <c r="U147" s="258">
        <f t="shared" si="50"/>
        <v>5</v>
      </c>
      <c r="V147" s="265">
        <f t="shared" ca="1" si="43"/>
        <v>139.72499999999997</v>
      </c>
      <c r="W147" s="260">
        <f t="shared" ca="1" si="51"/>
        <v>139.72499999999997</v>
      </c>
      <c r="X147" s="260">
        <f ca="1">V147*$H$4</f>
        <v>139.72499999999997</v>
      </c>
      <c r="Y147" s="260">
        <f ca="1">V147*$H$5</f>
        <v>0</v>
      </c>
      <c r="Z147" s="260">
        <f ca="1">V147*$H$6</f>
        <v>0</v>
      </c>
      <c r="AA147" s="260">
        <f ca="1">V147*$H$7</f>
        <v>0</v>
      </c>
      <c r="AB147" s="260">
        <f ca="1">V147*$H$8</f>
        <v>0</v>
      </c>
      <c r="AC147" s="575">
        <f ca="1">SUMPRODUCT(O147:T147,W147:AB147)</f>
        <v>698.62499999999977</v>
      </c>
      <c r="AD147" s="262"/>
      <c r="AE147" s="460"/>
      <c r="AF147" s="459"/>
      <c r="AG147" s="459"/>
      <c r="AH147" s="459"/>
      <c r="AI147" s="459"/>
      <c r="AJ147" s="861" t="s">
        <v>347</v>
      </c>
      <c r="AK147" s="861" t="s">
        <v>347</v>
      </c>
      <c r="AL147" s="459"/>
      <c r="AM147" s="459"/>
      <c r="AN147" s="459"/>
      <c r="AO147" s="459"/>
      <c r="AP147" s="459"/>
      <c r="AQ147" s="861"/>
      <c r="AR147" s="861" t="s">
        <v>347</v>
      </c>
      <c r="AS147" s="459"/>
      <c r="AT147" s="459"/>
      <c r="AU147" s="459"/>
      <c r="AV147" s="459"/>
      <c r="AW147" s="459"/>
      <c r="AX147" s="861" t="s">
        <v>347</v>
      </c>
      <c r="AY147" s="861" t="s">
        <v>347</v>
      </c>
      <c r="AZ147" s="459"/>
      <c r="BA147" s="459"/>
      <c r="BB147" s="459"/>
      <c r="BC147" s="459"/>
      <c r="BD147" s="459"/>
      <c r="BE147" s="861"/>
      <c r="BF147" s="861"/>
      <c r="BG147" s="459"/>
      <c r="BH147" s="459"/>
      <c r="BI147" s="459"/>
      <c r="BJ147" s="459"/>
      <c r="BK147" s="459"/>
      <c r="BL147" s="861"/>
      <c r="BM147" s="861"/>
      <c r="BN147" s="459"/>
      <c r="BO147" s="459"/>
      <c r="BP147" s="459"/>
      <c r="BQ147" s="459"/>
      <c r="BR147" s="459"/>
      <c r="BS147" s="861"/>
      <c r="BT147" s="861"/>
      <c r="BU147" s="459"/>
      <c r="BV147" s="459"/>
      <c r="BW147" s="459"/>
      <c r="BX147" s="459"/>
      <c r="BY147" s="459"/>
      <c r="BZ147" s="861"/>
      <c r="CA147" s="861"/>
      <c r="CB147" s="459"/>
      <c r="CC147" s="459"/>
      <c r="CD147" s="459"/>
      <c r="CE147" s="459"/>
      <c r="CF147" s="459"/>
      <c r="CG147" s="861"/>
      <c r="CH147" s="861"/>
      <c r="CI147" s="459"/>
      <c r="CJ147" s="459"/>
      <c r="CK147" s="459"/>
      <c r="CL147" s="459"/>
      <c r="CM147" s="459"/>
      <c r="CN147" s="861"/>
      <c r="CO147" s="861"/>
    </row>
    <row r="148" spans="1:93" s="263" customFormat="1" hidden="1">
      <c r="A148" s="857">
        <f>'MTG RTG September 2019'!A137</f>
        <v>0</v>
      </c>
      <c r="B148" s="289"/>
      <c r="C148" s="506" t="str">
        <f>'MTG RTG September 2019'!C137</f>
        <v>Kino Nova</v>
      </c>
      <c r="D148" s="252" t="str">
        <f>'MTG RTG September 2019'!D137</f>
        <v>Movie</v>
      </c>
      <c r="E148" s="253" t="str">
        <f>'MTG RTG September 2019'!E137</f>
        <v>Sa-Su</v>
      </c>
      <c r="F148" s="254">
        <f>'MTG RTG September 2019'!F137</f>
        <v>0.75</v>
      </c>
      <c r="G148" s="904" t="str">
        <f>'MTG RTG September 2019'!G137</f>
        <v>PT</v>
      </c>
      <c r="H148" s="905">
        <f ca="1">SUMIF('MTG RTG September 2019'!$H$3:$M$4,$AC$9,'MTG RTG September 2019'!$H137:$M137)</f>
        <v>0.5</v>
      </c>
      <c r="I148" s="256">
        <f t="shared" ca="1" si="39"/>
        <v>465.74999999999994</v>
      </c>
      <c r="J148" s="906">
        <f t="shared" ca="1" si="44"/>
        <v>0</v>
      </c>
      <c r="K148" s="912">
        <f t="shared" ca="1" si="45"/>
        <v>0</v>
      </c>
      <c r="L148" s="913">
        <f t="shared" ca="1" si="46"/>
        <v>0</v>
      </c>
      <c r="M148" s="927">
        <f>'MTG RTG September 2019'!J137</f>
        <v>0.4</v>
      </c>
      <c r="N148" s="913">
        <f t="shared" si="47"/>
        <v>0</v>
      </c>
      <c r="O148" s="909">
        <f t="shared" si="48"/>
        <v>0</v>
      </c>
      <c r="P148" s="258">
        <f t="shared" si="49"/>
        <v>0</v>
      </c>
      <c r="Q148" s="258">
        <f t="shared" si="40"/>
        <v>0</v>
      </c>
      <c r="R148" s="258">
        <f t="shared" si="41"/>
        <v>0</v>
      </c>
      <c r="S148" s="258"/>
      <c r="T148" s="258">
        <f t="shared" si="42"/>
        <v>0</v>
      </c>
      <c r="U148" s="258">
        <f t="shared" si="50"/>
        <v>0</v>
      </c>
      <c r="V148" s="265">
        <f t="shared" ca="1" si="43"/>
        <v>232.87499999999997</v>
      </c>
      <c r="W148" s="260">
        <f t="shared" ca="1" si="51"/>
        <v>232.87499999999997</v>
      </c>
      <c r="X148" s="260">
        <f t="shared" ca="1" si="52"/>
        <v>232.87499999999997</v>
      </c>
      <c r="Y148" s="260">
        <f t="shared" ca="1" si="53"/>
        <v>0</v>
      </c>
      <c r="Z148" s="260">
        <f t="shared" ca="1" si="54"/>
        <v>0</v>
      </c>
      <c r="AA148" s="260">
        <f t="shared" ca="1" si="56"/>
        <v>0</v>
      </c>
      <c r="AB148" s="260">
        <f t="shared" ca="1" si="57"/>
        <v>0</v>
      </c>
      <c r="AC148" s="575">
        <f t="shared" ca="1" si="55"/>
        <v>0</v>
      </c>
      <c r="AD148" s="262"/>
      <c r="AE148" s="460"/>
      <c r="AF148" s="459"/>
      <c r="AG148" s="459"/>
      <c r="AH148" s="459"/>
      <c r="AI148" s="459"/>
      <c r="AJ148" s="861"/>
      <c r="AK148" s="861"/>
      <c r="AL148" s="459"/>
      <c r="AM148" s="459"/>
      <c r="AN148" s="459"/>
      <c r="AO148" s="459"/>
      <c r="AP148" s="459"/>
      <c r="AQ148" s="861"/>
      <c r="AR148" s="861"/>
      <c r="AS148" s="459"/>
      <c r="AT148" s="459"/>
      <c r="AU148" s="459"/>
      <c r="AV148" s="459"/>
      <c r="AW148" s="459"/>
      <c r="AX148" s="861"/>
      <c r="AY148" s="861"/>
      <c r="AZ148" s="459"/>
      <c r="BA148" s="459"/>
      <c r="BB148" s="459"/>
      <c r="BC148" s="459"/>
      <c r="BD148" s="459"/>
      <c r="BE148" s="861"/>
      <c r="BF148" s="861"/>
      <c r="BG148" s="459"/>
      <c r="BH148" s="459"/>
      <c r="BI148" s="459"/>
      <c r="BJ148" s="459"/>
      <c r="BK148" s="459"/>
      <c r="BL148" s="861"/>
      <c r="BM148" s="861"/>
      <c r="BN148" s="459"/>
      <c r="BO148" s="459"/>
      <c r="BP148" s="459"/>
      <c r="BQ148" s="459"/>
      <c r="BR148" s="459"/>
      <c r="BS148" s="861"/>
      <c r="BT148" s="861"/>
      <c r="BU148" s="459"/>
      <c r="BV148" s="459"/>
      <c r="BW148" s="459"/>
      <c r="BX148" s="459"/>
      <c r="BY148" s="459"/>
      <c r="BZ148" s="861"/>
      <c r="CA148" s="861"/>
      <c r="CB148" s="459"/>
      <c r="CC148" s="459"/>
      <c r="CD148" s="459"/>
      <c r="CE148" s="459"/>
      <c r="CF148" s="459"/>
      <c r="CG148" s="861"/>
      <c r="CH148" s="861"/>
      <c r="CI148" s="459"/>
      <c r="CJ148" s="459"/>
      <c r="CK148" s="459"/>
      <c r="CL148" s="459"/>
      <c r="CM148" s="459"/>
      <c r="CN148" s="861"/>
      <c r="CO148" s="861"/>
    </row>
    <row r="149" spans="1:93" s="263" customFormat="1" hidden="1">
      <c r="A149" s="857">
        <f>'MTG RTG September 2019'!A138</f>
        <v>0</v>
      </c>
      <c r="B149" s="289"/>
      <c r="C149" s="506" t="str">
        <f>'MTG RTG September 2019'!C138</f>
        <v>Kino Nova</v>
      </c>
      <c r="D149" s="252" t="str">
        <f>'MTG RTG September 2019'!D138</f>
        <v>CSI</v>
      </c>
      <c r="E149" s="253" t="str">
        <f>'MTG RTG September 2019'!E138</f>
        <v>Sa-Su</v>
      </c>
      <c r="F149" s="254">
        <f>'MTG RTG September 2019'!F138</f>
        <v>0.83333333333333337</v>
      </c>
      <c r="G149" s="904" t="str">
        <f>'MTG RTG September 2019'!G138</f>
        <v>PT</v>
      </c>
      <c r="H149" s="905">
        <f ca="1">SUMIF('MTG RTG September 2019'!$H$3:$M$4,$AC$9,'MTG RTG September 2019'!$H138:$M138)</f>
        <v>1</v>
      </c>
      <c r="I149" s="256">
        <f t="shared" ca="1" si="39"/>
        <v>465.74999999999994</v>
      </c>
      <c r="J149" s="906">
        <f t="shared" ca="1" si="44"/>
        <v>0</v>
      </c>
      <c r="K149" s="912">
        <f t="shared" ca="1" si="45"/>
        <v>0</v>
      </c>
      <c r="L149" s="913">
        <f t="shared" ca="1" si="46"/>
        <v>0</v>
      </c>
      <c r="M149" s="927">
        <f>'MTG RTG September 2019'!J138</f>
        <v>0.8</v>
      </c>
      <c r="N149" s="913">
        <f t="shared" si="47"/>
        <v>0</v>
      </c>
      <c r="O149" s="909">
        <f t="shared" si="48"/>
        <v>0</v>
      </c>
      <c r="P149" s="258">
        <f t="shared" si="49"/>
        <v>0</v>
      </c>
      <c r="Q149" s="258">
        <f t="shared" si="40"/>
        <v>0</v>
      </c>
      <c r="R149" s="258">
        <f t="shared" si="41"/>
        <v>0</v>
      </c>
      <c r="S149" s="258"/>
      <c r="T149" s="258">
        <f t="shared" si="42"/>
        <v>0</v>
      </c>
      <c r="U149" s="258">
        <f t="shared" si="50"/>
        <v>0</v>
      </c>
      <c r="V149" s="265">
        <f t="shared" ca="1" si="43"/>
        <v>465.74999999999994</v>
      </c>
      <c r="W149" s="260">
        <f t="shared" ca="1" si="51"/>
        <v>465.74999999999994</v>
      </c>
      <c r="X149" s="260">
        <f t="shared" ca="1" si="52"/>
        <v>465.74999999999994</v>
      </c>
      <c r="Y149" s="260">
        <f t="shared" ca="1" si="53"/>
        <v>0</v>
      </c>
      <c r="Z149" s="260">
        <f t="shared" ca="1" si="54"/>
        <v>0</v>
      </c>
      <c r="AA149" s="260">
        <f t="shared" ca="1" si="56"/>
        <v>0</v>
      </c>
      <c r="AB149" s="260">
        <f t="shared" ca="1" si="57"/>
        <v>0</v>
      </c>
      <c r="AC149" s="575">
        <f t="shared" ca="1" si="55"/>
        <v>0</v>
      </c>
      <c r="AD149" s="262"/>
      <c r="AE149" s="460"/>
      <c r="AF149" s="459"/>
      <c r="AG149" s="459"/>
      <c r="AH149" s="459"/>
      <c r="AI149" s="459"/>
      <c r="AJ149" s="861"/>
      <c r="AK149" s="861"/>
      <c r="AL149" s="459"/>
      <c r="AM149" s="459"/>
      <c r="AN149" s="459"/>
      <c r="AO149" s="459"/>
      <c r="AP149" s="459"/>
      <c r="AQ149" s="861"/>
      <c r="AR149" s="861"/>
      <c r="AS149" s="459"/>
      <c r="AT149" s="459"/>
      <c r="AU149" s="459"/>
      <c r="AV149" s="459"/>
      <c r="AW149" s="459"/>
      <c r="AX149" s="861"/>
      <c r="AY149" s="861"/>
      <c r="AZ149" s="459"/>
      <c r="BA149" s="459"/>
      <c r="BB149" s="459"/>
      <c r="BC149" s="459"/>
      <c r="BD149" s="459"/>
      <c r="BE149" s="861"/>
      <c r="BF149" s="861"/>
      <c r="BG149" s="459"/>
      <c r="BH149" s="459"/>
      <c r="BI149" s="459"/>
      <c r="BJ149" s="459"/>
      <c r="BK149" s="459"/>
      <c r="BL149" s="861"/>
      <c r="BM149" s="861"/>
      <c r="BN149" s="459"/>
      <c r="BO149" s="459"/>
      <c r="BP149" s="459"/>
      <c r="BQ149" s="459"/>
      <c r="BR149" s="459"/>
      <c r="BS149" s="861"/>
      <c r="BT149" s="861"/>
      <c r="BU149" s="459"/>
      <c r="BV149" s="459"/>
      <c r="BW149" s="459"/>
      <c r="BX149" s="459"/>
      <c r="BY149" s="459"/>
      <c r="BZ149" s="861"/>
      <c r="CA149" s="861"/>
      <c r="CB149" s="459"/>
      <c r="CC149" s="459"/>
      <c r="CD149" s="459"/>
      <c r="CE149" s="459"/>
      <c r="CF149" s="459"/>
      <c r="CG149" s="861"/>
      <c r="CH149" s="861"/>
      <c r="CI149" s="459"/>
      <c r="CJ149" s="459"/>
      <c r="CK149" s="459"/>
      <c r="CL149" s="459"/>
      <c r="CM149" s="459"/>
      <c r="CN149" s="861"/>
      <c r="CO149" s="861"/>
    </row>
    <row r="150" spans="1:93" s="263" customFormat="1" hidden="1">
      <c r="A150" s="857">
        <f>'MTG RTG September 2019'!A139</f>
        <v>0</v>
      </c>
      <c r="B150" s="289"/>
      <c r="C150" s="506" t="str">
        <f>'MTG RTG September 2019'!C139</f>
        <v>Kino Nova</v>
      </c>
      <c r="D150" s="252" t="str">
        <f>'MTG RTG September 2019'!D139</f>
        <v>Blockbuster Movie</v>
      </c>
      <c r="E150" s="253" t="str">
        <f>'MTG RTG September 2019'!E139</f>
        <v>Sa-Su</v>
      </c>
      <c r="F150" s="254">
        <f>'MTG RTG September 2019'!F139</f>
        <v>0.875</v>
      </c>
      <c r="G150" s="904" t="str">
        <f>'MTG RTG September 2019'!G139</f>
        <v>PT</v>
      </c>
      <c r="H150" s="905">
        <f ca="1">SUMIF('MTG RTG September 2019'!$H$3:$M$4,$AC$9,'MTG RTG September 2019'!$H139:$M139)</f>
        <v>1.5</v>
      </c>
      <c r="I150" s="256">
        <f t="shared" ca="1" si="39"/>
        <v>465.74999999999994</v>
      </c>
      <c r="J150" s="906">
        <f t="shared" ca="1" si="44"/>
        <v>0</v>
      </c>
      <c r="K150" s="912">
        <f t="shared" ca="1" si="45"/>
        <v>0</v>
      </c>
      <c r="L150" s="913">
        <f t="shared" ca="1" si="46"/>
        <v>0</v>
      </c>
      <c r="M150" s="927">
        <f>'MTG RTG September 2019'!J139</f>
        <v>1.4</v>
      </c>
      <c r="N150" s="913">
        <f t="shared" si="47"/>
        <v>0</v>
      </c>
      <c r="O150" s="909">
        <f t="shared" si="48"/>
        <v>0</v>
      </c>
      <c r="P150" s="258">
        <f t="shared" si="49"/>
        <v>0</v>
      </c>
      <c r="Q150" s="258">
        <f t="shared" si="40"/>
        <v>0</v>
      </c>
      <c r="R150" s="258">
        <f t="shared" si="41"/>
        <v>0</v>
      </c>
      <c r="S150" s="258"/>
      <c r="T150" s="258">
        <f t="shared" si="42"/>
        <v>0</v>
      </c>
      <c r="U150" s="258">
        <f t="shared" si="50"/>
        <v>0</v>
      </c>
      <c r="V150" s="265">
        <f t="shared" ca="1" si="43"/>
        <v>698.62499999999989</v>
      </c>
      <c r="W150" s="260">
        <f t="shared" ca="1" si="51"/>
        <v>698.62499999999989</v>
      </c>
      <c r="X150" s="260">
        <f t="shared" ca="1" si="52"/>
        <v>698.62499999999989</v>
      </c>
      <c r="Y150" s="260">
        <f t="shared" ca="1" si="53"/>
        <v>0</v>
      </c>
      <c r="Z150" s="260">
        <f t="shared" ca="1" si="54"/>
        <v>0</v>
      </c>
      <c r="AA150" s="260">
        <f t="shared" ca="1" si="56"/>
        <v>0</v>
      </c>
      <c r="AB150" s="260">
        <f t="shared" ca="1" si="57"/>
        <v>0</v>
      </c>
      <c r="AC150" s="575">
        <f t="shared" ca="1" si="55"/>
        <v>0</v>
      </c>
      <c r="AD150" s="262"/>
      <c r="AE150" s="460"/>
      <c r="AF150" s="459"/>
      <c r="AG150" s="459"/>
      <c r="AH150" s="459"/>
      <c r="AI150" s="459"/>
      <c r="AJ150" s="861"/>
      <c r="AK150" s="861"/>
      <c r="AL150" s="459"/>
      <c r="AM150" s="459"/>
      <c r="AN150" s="459"/>
      <c r="AO150" s="459"/>
      <c r="AP150" s="459"/>
      <c r="AQ150" s="861"/>
      <c r="AR150" s="861"/>
      <c r="AS150" s="459"/>
      <c r="AT150" s="459"/>
      <c r="AU150" s="459"/>
      <c r="AV150" s="459"/>
      <c r="AW150" s="459"/>
      <c r="AX150" s="861"/>
      <c r="AY150" s="861"/>
      <c r="AZ150" s="459"/>
      <c r="BA150" s="459"/>
      <c r="BB150" s="459"/>
      <c r="BC150" s="459"/>
      <c r="BD150" s="459"/>
      <c r="BE150" s="861"/>
      <c r="BF150" s="861"/>
      <c r="BG150" s="459"/>
      <c r="BH150" s="459"/>
      <c r="BI150" s="459"/>
      <c r="BJ150" s="459"/>
      <c r="BK150" s="459"/>
      <c r="BL150" s="861"/>
      <c r="BM150" s="861"/>
      <c r="BN150" s="459"/>
      <c r="BO150" s="459"/>
      <c r="BP150" s="459"/>
      <c r="BQ150" s="459"/>
      <c r="BR150" s="459"/>
      <c r="BS150" s="861"/>
      <c r="BT150" s="861"/>
      <c r="BU150" s="459"/>
      <c r="BV150" s="459"/>
      <c r="BW150" s="459"/>
      <c r="BX150" s="459"/>
      <c r="BY150" s="459"/>
      <c r="BZ150" s="861"/>
      <c r="CA150" s="861"/>
      <c r="CB150" s="459"/>
      <c r="CC150" s="459"/>
      <c r="CD150" s="459"/>
      <c r="CE150" s="459"/>
      <c r="CF150" s="459"/>
      <c r="CG150" s="861"/>
      <c r="CH150" s="861"/>
      <c r="CI150" s="459"/>
      <c r="CJ150" s="459"/>
      <c r="CK150" s="459"/>
      <c r="CL150" s="459"/>
      <c r="CM150" s="459"/>
      <c r="CN150" s="861"/>
      <c r="CO150" s="861"/>
    </row>
    <row r="151" spans="1:93" s="263" customFormat="1" hidden="1">
      <c r="A151" s="857">
        <f>'MTG RTG September 2019'!A140</f>
        <v>0</v>
      </c>
      <c r="B151" s="289"/>
      <c r="C151" s="506" t="str">
        <f>'MTG RTG September 2019'!C140</f>
        <v>Kino Nova</v>
      </c>
      <c r="D151" s="252" t="str">
        <f>'MTG RTG September 2019'!D140</f>
        <v>CSI (FRR)</v>
      </c>
      <c r="E151" s="253" t="str">
        <f>'MTG RTG September 2019'!E140</f>
        <v>Sa-Su</v>
      </c>
      <c r="F151" s="254">
        <f>'MTG RTG September 2019'!F140</f>
        <v>0.95833333333333337</v>
      </c>
      <c r="G151" s="904" t="str">
        <f>'MTG RTG September 2019'!G140</f>
        <v>PT</v>
      </c>
      <c r="H151" s="905">
        <f ca="1">SUMIF('MTG RTG September 2019'!$H$3:$M$4,$AC$9,'MTG RTG September 2019'!$H140:$M140)</f>
        <v>1</v>
      </c>
      <c r="I151" s="256">
        <f t="shared" ca="1" si="39"/>
        <v>465.74999999999994</v>
      </c>
      <c r="J151" s="906">
        <f t="shared" ca="1" si="44"/>
        <v>0</v>
      </c>
      <c r="K151" s="912">
        <f t="shared" ca="1" si="45"/>
        <v>0</v>
      </c>
      <c r="L151" s="913">
        <f t="shared" ca="1" si="46"/>
        <v>0</v>
      </c>
      <c r="M151" s="927">
        <f>'MTG RTG September 2019'!J140</f>
        <v>0.9</v>
      </c>
      <c r="N151" s="913">
        <f t="shared" si="47"/>
        <v>0</v>
      </c>
      <c r="O151" s="909">
        <f t="shared" si="48"/>
        <v>0</v>
      </c>
      <c r="P151" s="258">
        <f t="shared" si="49"/>
        <v>0</v>
      </c>
      <c r="Q151" s="258">
        <f t="shared" si="40"/>
        <v>0</v>
      </c>
      <c r="R151" s="258">
        <f t="shared" si="41"/>
        <v>0</v>
      </c>
      <c r="S151" s="258"/>
      <c r="T151" s="258">
        <f t="shared" si="42"/>
        <v>0</v>
      </c>
      <c r="U151" s="258">
        <f t="shared" si="50"/>
        <v>0</v>
      </c>
      <c r="V151" s="265">
        <f t="shared" ca="1" si="43"/>
        <v>465.74999999999994</v>
      </c>
      <c r="W151" s="260">
        <f t="shared" ca="1" si="51"/>
        <v>465.74999999999994</v>
      </c>
      <c r="X151" s="260">
        <f t="shared" ca="1" si="52"/>
        <v>465.74999999999994</v>
      </c>
      <c r="Y151" s="260">
        <f t="shared" ca="1" si="53"/>
        <v>0</v>
      </c>
      <c r="Z151" s="260">
        <f t="shared" ca="1" si="54"/>
        <v>0</v>
      </c>
      <c r="AA151" s="260">
        <f t="shared" ca="1" si="56"/>
        <v>0</v>
      </c>
      <c r="AB151" s="260">
        <f t="shared" ca="1" si="57"/>
        <v>0</v>
      </c>
      <c r="AC151" s="575">
        <f t="shared" ca="1" si="55"/>
        <v>0</v>
      </c>
      <c r="AD151" s="262"/>
      <c r="AE151" s="460"/>
      <c r="AF151" s="459"/>
      <c r="AG151" s="459"/>
      <c r="AH151" s="459"/>
      <c r="AI151" s="459"/>
      <c r="AJ151" s="861"/>
      <c r="AK151" s="861"/>
      <c r="AL151" s="459"/>
      <c r="AM151" s="459"/>
      <c r="AN151" s="459"/>
      <c r="AO151" s="459"/>
      <c r="AP151" s="459"/>
      <c r="AQ151" s="861"/>
      <c r="AR151" s="861"/>
      <c r="AS151" s="459"/>
      <c r="AT151" s="459"/>
      <c r="AU151" s="459"/>
      <c r="AV151" s="459"/>
      <c r="AW151" s="459"/>
      <c r="AX151" s="861"/>
      <c r="AY151" s="861"/>
      <c r="AZ151" s="459"/>
      <c r="BA151" s="459"/>
      <c r="BB151" s="459"/>
      <c r="BC151" s="459"/>
      <c r="BD151" s="459"/>
      <c r="BE151" s="861"/>
      <c r="BF151" s="861"/>
      <c r="BG151" s="459"/>
      <c r="BH151" s="459"/>
      <c r="BI151" s="459"/>
      <c r="BJ151" s="459"/>
      <c r="BK151" s="459"/>
      <c r="BL151" s="861"/>
      <c r="BM151" s="861"/>
      <c r="BN151" s="459"/>
      <c r="BO151" s="459"/>
      <c r="BP151" s="459"/>
      <c r="BQ151" s="459"/>
      <c r="BR151" s="459"/>
      <c r="BS151" s="861"/>
      <c r="BT151" s="861"/>
      <c r="BU151" s="459"/>
      <c r="BV151" s="459"/>
      <c r="BW151" s="459"/>
      <c r="BX151" s="459"/>
      <c r="BY151" s="459"/>
      <c r="BZ151" s="861"/>
      <c r="CA151" s="861"/>
      <c r="CB151" s="459"/>
      <c r="CC151" s="459"/>
      <c r="CD151" s="459"/>
      <c r="CE151" s="459"/>
      <c r="CF151" s="459"/>
      <c r="CG151" s="861"/>
      <c r="CH151" s="861"/>
      <c r="CI151" s="459"/>
      <c r="CJ151" s="459"/>
      <c r="CK151" s="459"/>
      <c r="CL151" s="459"/>
      <c r="CM151" s="459"/>
      <c r="CN151" s="861"/>
      <c r="CO151" s="861"/>
    </row>
    <row r="152" spans="1:93" s="263" customFormat="1" hidden="1">
      <c r="A152" s="857">
        <f>'MTG RTG September 2019'!A141</f>
        <v>0</v>
      </c>
      <c r="B152" s="289"/>
      <c r="C152" s="506" t="str">
        <f>'MTG RTG September 2019'!C141</f>
        <v>Kino Nova</v>
      </c>
      <c r="D152" s="252" t="str">
        <f>'MTG RTG September 2019'!D141</f>
        <v>Series</v>
      </c>
      <c r="E152" s="253" t="str">
        <f>'MTG RTG September 2019'!E141</f>
        <v>Sa-Su</v>
      </c>
      <c r="F152" s="254">
        <f>'MTG RTG September 2019'!F141</f>
        <v>1</v>
      </c>
      <c r="G152" s="904" t="str">
        <f>'MTG RTG September 2019'!G141</f>
        <v>NPT</v>
      </c>
      <c r="H152" s="905">
        <f ca="1">SUMIF('MTG RTG September 2019'!$H$3:$M$4,$AC$9,'MTG RTG September 2019'!$H141:$M141)</f>
        <v>0.6</v>
      </c>
      <c r="I152" s="256">
        <f t="shared" ca="1" si="39"/>
        <v>465.74999999999989</v>
      </c>
      <c r="J152" s="906">
        <f t="shared" ca="1" si="44"/>
        <v>0</v>
      </c>
      <c r="K152" s="912">
        <f t="shared" ca="1" si="45"/>
        <v>0</v>
      </c>
      <c r="L152" s="913">
        <f t="shared" ca="1" si="46"/>
        <v>0</v>
      </c>
      <c r="M152" s="927">
        <f>'MTG RTG September 2019'!J141</f>
        <v>0.6</v>
      </c>
      <c r="N152" s="913">
        <f t="shared" si="47"/>
        <v>0</v>
      </c>
      <c r="O152" s="909">
        <f t="shared" si="48"/>
        <v>0</v>
      </c>
      <c r="P152" s="258">
        <f t="shared" si="49"/>
        <v>0</v>
      </c>
      <c r="Q152" s="258">
        <f t="shared" si="40"/>
        <v>0</v>
      </c>
      <c r="R152" s="258">
        <f t="shared" si="41"/>
        <v>0</v>
      </c>
      <c r="S152" s="258"/>
      <c r="T152" s="258">
        <f t="shared" si="42"/>
        <v>0</v>
      </c>
      <c r="U152" s="258">
        <f t="shared" si="50"/>
        <v>0</v>
      </c>
      <c r="V152" s="265">
        <f t="shared" ca="1" si="43"/>
        <v>279.44999999999993</v>
      </c>
      <c r="W152" s="260">
        <f t="shared" ca="1" si="51"/>
        <v>279.44999999999993</v>
      </c>
      <c r="X152" s="260">
        <f t="shared" ca="1" si="52"/>
        <v>279.44999999999993</v>
      </c>
      <c r="Y152" s="260">
        <f t="shared" ca="1" si="53"/>
        <v>0</v>
      </c>
      <c r="Z152" s="260">
        <f t="shared" ca="1" si="54"/>
        <v>0</v>
      </c>
      <c r="AA152" s="260">
        <f t="shared" ca="1" si="56"/>
        <v>0</v>
      </c>
      <c r="AB152" s="260">
        <f t="shared" ca="1" si="57"/>
        <v>0</v>
      </c>
      <c r="AC152" s="575">
        <f t="shared" ca="1" si="55"/>
        <v>0</v>
      </c>
      <c r="AD152" s="262"/>
      <c r="AE152" s="460"/>
      <c r="AF152" s="459"/>
      <c r="AG152" s="459"/>
      <c r="AH152" s="459"/>
      <c r="AI152" s="459"/>
      <c r="AJ152" s="861"/>
      <c r="AK152" s="861"/>
      <c r="AL152" s="459"/>
      <c r="AM152" s="459"/>
      <c r="AN152" s="459"/>
      <c r="AO152" s="459"/>
      <c r="AP152" s="459"/>
      <c r="AQ152" s="861"/>
      <c r="AR152" s="861"/>
      <c r="AS152" s="459"/>
      <c r="AT152" s="459"/>
      <c r="AU152" s="459"/>
      <c r="AV152" s="459"/>
      <c r="AW152" s="459"/>
      <c r="AX152" s="861"/>
      <c r="AY152" s="861"/>
      <c r="AZ152" s="459"/>
      <c r="BA152" s="459"/>
      <c r="BB152" s="459"/>
      <c r="BC152" s="459"/>
      <c r="BD152" s="459"/>
      <c r="BE152" s="861"/>
      <c r="BF152" s="861"/>
      <c r="BG152" s="459"/>
      <c r="BH152" s="459"/>
      <c r="BI152" s="459"/>
      <c r="BJ152" s="459"/>
      <c r="BK152" s="459"/>
      <c r="BL152" s="861"/>
      <c r="BM152" s="861"/>
      <c r="BN152" s="459"/>
      <c r="BO152" s="459"/>
      <c r="BP152" s="459"/>
      <c r="BQ152" s="459"/>
      <c r="BR152" s="459"/>
      <c r="BS152" s="861"/>
      <c r="BT152" s="861"/>
      <c r="BU152" s="459"/>
      <c r="BV152" s="459"/>
      <c r="BW152" s="459"/>
      <c r="BX152" s="459"/>
      <c r="BY152" s="459"/>
      <c r="BZ152" s="861"/>
      <c r="CA152" s="861"/>
      <c r="CB152" s="459"/>
      <c r="CC152" s="459"/>
      <c r="CD152" s="459"/>
      <c r="CE152" s="459"/>
      <c r="CF152" s="459"/>
      <c r="CG152" s="861"/>
      <c r="CH152" s="861"/>
      <c r="CI152" s="459"/>
      <c r="CJ152" s="459"/>
      <c r="CK152" s="459"/>
      <c r="CL152" s="459"/>
      <c r="CM152" s="459"/>
      <c r="CN152" s="861"/>
      <c r="CO152" s="861"/>
    </row>
    <row r="153" spans="1:93" s="263" customFormat="1" hidden="1">
      <c r="A153" s="857">
        <f>'MTG RTG September 2019'!A142</f>
        <v>0</v>
      </c>
      <c r="B153" s="289"/>
      <c r="C153" s="506" t="str">
        <f>'MTG RTG September 2019'!C142</f>
        <v>FOX Life</v>
      </c>
      <c r="D153" s="252" t="str">
        <f>'MTG RTG September 2019'!D142</f>
        <v>Off Prime Time</v>
      </c>
      <c r="E153" s="253" t="str">
        <f>'MTG RTG September 2019'!E142</f>
        <v>Mo-Fr</v>
      </c>
      <c r="F153" s="254" t="str">
        <f>'MTG RTG September 2019'!F142</f>
        <v>24:00-17:29</v>
      </c>
      <c r="G153" s="904" t="str">
        <f>'MTG RTG September 2019'!G142</f>
        <v>NPT</v>
      </c>
      <c r="H153" s="905">
        <f ca="1">SUMIF('MTG RTG September 2019'!$H$3:$M$4,$AC$9,'MTG RTG September 2019'!$H142:$M142)</f>
        <v>0.1</v>
      </c>
      <c r="I153" s="256">
        <f t="shared" ca="1" si="39"/>
        <v>465.74999999999994</v>
      </c>
      <c r="J153" s="906">
        <f t="shared" ca="1" si="44"/>
        <v>0</v>
      </c>
      <c r="K153" s="912">
        <f t="shared" ca="1" si="45"/>
        <v>0</v>
      </c>
      <c r="L153" s="913">
        <f t="shared" ca="1" si="46"/>
        <v>0</v>
      </c>
      <c r="M153" s="927">
        <f>'MTG RTG September 2019'!J142</f>
        <v>0.1</v>
      </c>
      <c r="N153" s="913">
        <f t="shared" si="47"/>
        <v>0</v>
      </c>
      <c r="O153" s="909">
        <f t="shared" si="48"/>
        <v>0</v>
      </c>
      <c r="P153" s="258">
        <f t="shared" si="49"/>
        <v>0</v>
      </c>
      <c r="Q153" s="258">
        <f t="shared" si="40"/>
        <v>0</v>
      </c>
      <c r="R153" s="258">
        <f t="shared" si="41"/>
        <v>0</v>
      </c>
      <c r="S153" s="258"/>
      <c r="T153" s="258">
        <f t="shared" si="42"/>
        <v>0</v>
      </c>
      <c r="U153" s="258">
        <f t="shared" si="50"/>
        <v>0</v>
      </c>
      <c r="V153" s="265">
        <f t="shared" ca="1" si="43"/>
        <v>46.574999999999996</v>
      </c>
      <c r="W153" s="260">
        <f t="shared" ca="1" si="51"/>
        <v>46.574999999999996</v>
      </c>
      <c r="X153" s="260">
        <f ca="1">V153*$H$4</f>
        <v>46.574999999999996</v>
      </c>
      <c r="Y153" s="260">
        <f ca="1">V153*$H$5</f>
        <v>0</v>
      </c>
      <c r="Z153" s="260">
        <f ca="1">V153*$H$6</f>
        <v>0</v>
      </c>
      <c r="AA153" s="260">
        <f ca="1">V153*$H$7</f>
        <v>0</v>
      </c>
      <c r="AB153" s="260">
        <f ca="1">V153*$H$8</f>
        <v>0</v>
      </c>
      <c r="AC153" s="575">
        <f ca="1">SUMPRODUCT(O153:T153,W153:AB153)</f>
        <v>0</v>
      </c>
      <c r="AD153" s="262"/>
      <c r="AE153" s="460"/>
      <c r="AF153" s="459"/>
      <c r="AG153" s="459"/>
      <c r="AH153" s="459"/>
      <c r="AI153" s="459"/>
      <c r="AJ153" s="861"/>
      <c r="AK153" s="861"/>
      <c r="AL153" s="459"/>
      <c r="AM153" s="459"/>
      <c r="AN153" s="459"/>
      <c r="AO153" s="459"/>
      <c r="AP153" s="459"/>
      <c r="AQ153" s="861"/>
      <c r="AR153" s="861"/>
      <c r="AS153" s="459"/>
      <c r="AT153" s="459"/>
      <c r="AU153" s="459"/>
      <c r="AV153" s="459"/>
      <c r="AW153" s="459"/>
      <c r="AX153" s="861"/>
      <c r="AY153" s="861"/>
      <c r="AZ153" s="459"/>
      <c r="BA153" s="459"/>
      <c r="BB153" s="459"/>
      <c r="BC153" s="459"/>
      <c r="BD153" s="459"/>
      <c r="BE153" s="861"/>
      <c r="BF153" s="861"/>
      <c r="BG153" s="459"/>
      <c r="BH153" s="459"/>
      <c r="BI153" s="459"/>
      <c r="BJ153" s="459"/>
      <c r="BK153" s="459"/>
      <c r="BL153" s="861"/>
      <c r="BM153" s="861"/>
      <c r="BN153" s="459"/>
      <c r="BO153" s="459"/>
      <c r="BP153" s="459"/>
      <c r="BQ153" s="459"/>
      <c r="BR153" s="459"/>
      <c r="BS153" s="861"/>
      <c r="BT153" s="861"/>
      <c r="BU153" s="459"/>
      <c r="BV153" s="459"/>
      <c r="BW153" s="459"/>
      <c r="BX153" s="459"/>
      <c r="BY153" s="459"/>
      <c r="BZ153" s="861"/>
      <c r="CA153" s="861"/>
      <c r="CB153" s="459"/>
      <c r="CC153" s="459"/>
      <c r="CD153" s="459"/>
      <c r="CE153" s="459"/>
      <c r="CF153" s="459"/>
      <c r="CG153" s="861"/>
      <c r="CH153" s="861"/>
      <c r="CI153" s="459"/>
      <c r="CJ153" s="459"/>
      <c r="CK153" s="459"/>
      <c r="CL153" s="459"/>
      <c r="CM153" s="459"/>
      <c r="CN153" s="861"/>
      <c r="CO153" s="861"/>
    </row>
    <row r="154" spans="1:93" s="263" customFormat="1" hidden="1">
      <c r="A154" s="857">
        <f>'MTG RTG September 2019'!A143</f>
        <v>0</v>
      </c>
      <c r="B154" s="289"/>
      <c r="C154" s="506" t="str">
        <f>'MTG RTG September 2019'!C143</f>
        <v>FOX Life</v>
      </c>
      <c r="D154" s="252" t="str">
        <f>'MTG RTG September 2019'!D143</f>
        <v>Prime Time</v>
      </c>
      <c r="E154" s="253" t="str">
        <f>'MTG RTG September 2019'!E143</f>
        <v>Mo-Fr</v>
      </c>
      <c r="F154" s="254" t="str">
        <f>'MTG RTG September 2019'!F143</f>
        <v>17:30-23:59</v>
      </c>
      <c r="G154" s="904" t="str">
        <f>'MTG RTG September 2019'!G143</f>
        <v>PT</v>
      </c>
      <c r="H154" s="905">
        <f ca="1">SUMIF('MTG RTG September 2019'!$H$3:$M$4,$AC$9,'MTG RTG September 2019'!$H143:$M143)</f>
        <v>0.2</v>
      </c>
      <c r="I154" s="256">
        <f t="shared" ca="1" si="39"/>
        <v>465.74999999999994</v>
      </c>
      <c r="J154" s="906">
        <f t="shared" ca="1" si="44"/>
        <v>0</v>
      </c>
      <c r="K154" s="912">
        <f t="shared" ca="1" si="45"/>
        <v>0</v>
      </c>
      <c r="L154" s="913">
        <f t="shared" ca="1" si="46"/>
        <v>0</v>
      </c>
      <c r="M154" s="927">
        <f>'MTG RTG September 2019'!J143</f>
        <v>0.2</v>
      </c>
      <c r="N154" s="913">
        <f t="shared" si="47"/>
        <v>0</v>
      </c>
      <c r="O154" s="909">
        <f t="shared" si="48"/>
        <v>0</v>
      </c>
      <c r="P154" s="258">
        <f t="shared" si="49"/>
        <v>0</v>
      </c>
      <c r="Q154" s="258">
        <f t="shared" si="40"/>
        <v>0</v>
      </c>
      <c r="R154" s="258">
        <f t="shared" si="41"/>
        <v>0</v>
      </c>
      <c r="S154" s="258"/>
      <c r="T154" s="258">
        <f t="shared" si="42"/>
        <v>0</v>
      </c>
      <c r="U154" s="258">
        <f t="shared" si="50"/>
        <v>0</v>
      </c>
      <c r="V154" s="265">
        <f t="shared" ca="1" si="43"/>
        <v>93.149999999999991</v>
      </c>
      <c r="W154" s="260">
        <f t="shared" ca="1" si="51"/>
        <v>93.149999999999991</v>
      </c>
      <c r="X154" s="260">
        <f t="shared" ca="1" si="52"/>
        <v>93.149999999999991</v>
      </c>
      <c r="Y154" s="260">
        <f t="shared" ca="1" si="53"/>
        <v>0</v>
      </c>
      <c r="Z154" s="260">
        <f t="shared" ca="1" si="54"/>
        <v>0</v>
      </c>
      <c r="AA154" s="260">
        <f t="shared" ca="1" si="56"/>
        <v>0</v>
      </c>
      <c r="AB154" s="260">
        <f t="shared" ca="1" si="57"/>
        <v>0</v>
      </c>
      <c r="AC154" s="575">
        <f t="shared" ca="1" si="55"/>
        <v>0</v>
      </c>
      <c r="AD154" s="262"/>
      <c r="AE154" s="460"/>
      <c r="AF154" s="459"/>
      <c r="AG154" s="459"/>
      <c r="AH154" s="459"/>
      <c r="AI154" s="459"/>
      <c r="AJ154" s="861"/>
      <c r="AK154" s="861"/>
      <c r="AL154" s="459"/>
      <c r="AM154" s="459"/>
      <c r="AN154" s="459"/>
      <c r="AO154" s="459"/>
      <c r="AP154" s="459"/>
      <c r="AQ154" s="861"/>
      <c r="AR154" s="861"/>
      <c r="AS154" s="459"/>
      <c r="AT154" s="459"/>
      <c r="AU154" s="459"/>
      <c r="AV154" s="459"/>
      <c r="AW154" s="459"/>
      <c r="AX154" s="861"/>
      <c r="AY154" s="861"/>
      <c r="AZ154" s="459"/>
      <c r="BA154" s="459"/>
      <c r="BB154" s="459"/>
      <c r="BC154" s="459"/>
      <c r="BD154" s="459"/>
      <c r="BE154" s="861"/>
      <c r="BF154" s="861"/>
      <c r="BG154" s="459"/>
      <c r="BH154" s="459"/>
      <c r="BI154" s="459"/>
      <c r="BJ154" s="459"/>
      <c r="BK154" s="459"/>
      <c r="BL154" s="861"/>
      <c r="BM154" s="861"/>
      <c r="BN154" s="459"/>
      <c r="BO154" s="459"/>
      <c r="BP154" s="459"/>
      <c r="BQ154" s="459"/>
      <c r="BR154" s="459"/>
      <c r="BS154" s="861"/>
      <c r="BT154" s="861"/>
      <c r="BU154" s="459"/>
      <c r="BV154" s="459"/>
      <c r="BW154" s="459"/>
      <c r="BX154" s="459"/>
      <c r="BY154" s="459"/>
      <c r="BZ154" s="861"/>
      <c r="CA154" s="861"/>
      <c r="CB154" s="459"/>
      <c r="CC154" s="459"/>
      <c r="CD154" s="459"/>
      <c r="CE154" s="459"/>
      <c r="CF154" s="459"/>
      <c r="CG154" s="861"/>
      <c r="CH154" s="861"/>
      <c r="CI154" s="459"/>
      <c r="CJ154" s="459"/>
      <c r="CK154" s="459"/>
      <c r="CL154" s="459"/>
      <c r="CM154" s="459"/>
      <c r="CN154" s="861"/>
      <c r="CO154" s="861"/>
    </row>
    <row r="155" spans="1:93" s="263" customFormat="1">
      <c r="A155" s="857">
        <f>'MTG RTG September 2019'!A144</f>
        <v>0</v>
      </c>
      <c r="B155" s="289"/>
      <c r="C155" s="506" t="str">
        <f>'MTG RTG September 2019'!C144</f>
        <v>FOX Life</v>
      </c>
      <c r="D155" s="252" t="str">
        <f>'MTG RTG September 2019'!D144</f>
        <v>Prime Time</v>
      </c>
      <c r="E155" s="253" t="str">
        <f>'MTG RTG September 2019'!E144</f>
        <v>Mo-Fr</v>
      </c>
      <c r="F155" s="254" t="str">
        <f>'MTG RTG September 2019'!F144</f>
        <v>17:30-23:59</v>
      </c>
      <c r="G155" s="904" t="str">
        <f>'MTG RTG September 2019'!G144</f>
        <v>PT</v>
      </c>
      <c r="H155" s="905">
        <f ca="1">SUMIF('MTG RTG September 2019'!$H$3:$M$4,$AC$9,'MTG RTG September 2019'!$H144:$M144)</f>
        <v>0.2</v>
      </c>
      <c r="I155" s="256">
        <f t="shared" ca="1" si="39"/>
        <v>465.74999999999994</v>
      </c>
      <c r="J155" s="906">
        <f t="shared" ca="1" si="44"/>
        <v>2.8000000000000003</v>
      </c>
      <c r="K155" s="912">
        <f t="shared" ca="1" si="45"/>
        <v>2.8000000000000003</v>
      </c>
      <c r="L155" s="913">
        <f t="shared" ca="1" si="46"/>
        <v>0</v>
      </c>
      <c r="M155" s="927">
        <f>'MTG RTG September 2019'!J144</f>
        <v>0.2</v>
      </c>
      <c r="N155" s="913">
        <f t="shared" si="47"/>
        <v>2.8000000000000003</v>
      </c>
      <c r="O155" s="909">
        <f t="shared" si="48"/>
        <v>14</v>
      </c>
      <c r="P155" s="258">
        <f t="shared" si="49"/>
        <v>0</v>
      </c>
      <c r="Q155" s="258">
        <f t="shared" si="40"/>
        <v>0</v>
      </c>
      <c r="R155" s="258">
        <f t="shared" si="41"/>
        <v>0</v>
      </c>
      <c r="S155" s="258"/>
      <c r="T155" s="258">
        <f t="shared" si="42"/>
        <v>0</v>
      </c>
      <c r="U155" s="258">
        <f t="shared" si="50"/>
        <v>14</v>
      </c>
      <c r="V155" s="265">
        <f t="shared" ca="1" si="43"/>
        <v>93.149999999999991</v>
      </c>
      <c r="W155" s="260">
        <f t="shared" ca="1" si="51"/>
        <v>93.149999999999991</v>
      </c>
      <c r="X155" s="260">
        <f t="shared" ca="1" si="52"/>
        <v>93.149999999999991</v>
      </c>
      <c r="Y155" s="260">
        <f t="shared" ca="1" si="53"/>
        <v>0</v>
      </c>
      <c r="Z155" s="260">
        <f t="shared" ca="1" si="54"/>
        <v>0</v>
      </c>
      <c r="AA155" s="260">
        <f t="shared" ca="1" si="56"/>
        <v>0</v>
      </c>
      <c r="AB155" s="260">
        <f t="shared" ca="1" si="57"/>
        <v>0</v>
      </c>
      <c r="AC155" s="575">
        <f t="shared" ca="1" si="55"/>
        <v>1304.0999999999999</v>
      </c>
      <c r="AD155" s="262"/>
      <c r="AE155" s="460" t="s">
        <v>347</v>
      </c>
      <c r="AF155" s="459" t="s">
        <v>347</v>
      </c>
      <c r="AG155" s="459" t="s">
        <v>347</v>
      </c>
      <c r="AH155" s="459" t="s">
        <v>347</v>
      </c>
      <c r="AI155" s="459" t="s">
        <v>347</v>
      </c>
      <c r="AJ155" s="861"/>
      <c r="AK155" s="861"/>
      <c r="AL155" s="459" t="s">
        <v>347</v>
      </c>
      <c r="AM155" s="459" t="s">
        <v>347</v>
      </c>
      <c r="AN155" s="459" t="s">
        <v>347</v>
      </c>
      <c r="AO155" s="459" t="s">
        <v>347</v>
      </c>
      <c r="AP155" s="459" t="s">
        <v>347</v>
      </c>
      <c r="AQ155" s="861"/>
      <c r="AR155" s="861"/>
      <c r="AS155" s="459" t="s">
        <v>347</v>
      </c>
      <c r="AT155" s="459" t="s">
        <v>347</v>
      </c>
      <c r="AU155" s="459" t="s">
        <v>347</v>
      </c>
      <c r="AV155" s="459" t="s">
        <v>347</v>
      </c>
      <c r="AW155" s="459"/>
      <c r="AX155" s="861"/>
      <c r="AY155" s="861"/>
      <c r="AZ155" s="459"/>
      <c r="BA155" s="459"/>
      <c r="BB155" s="459"/>
      <c r="BC155" s="459"/>
      <c r="BD155" s="459"/>
      <c r="BE155" s="861"/>
      <c r="BF155" s="861"/>
      <c r="BG155" s="459"/>
      <c r="BH155" s="459"/>
      <c r="BI155" s="459"/>
      <c r="BJ155" s="459"/>
      <c r="BK155" s="459"/>
      <c r="BL155" s="861"/>
      <c r="BM155" s="861"/>
      <c r="BN155" s="459"/>
      <c r="BO155" s="459"/>
      <c r="BP155" s="459"/>
      <c r="BQ155" s="459"/>
      <c r="BR155" s="459"/>
      <c r="BS155" s="861"/>
      <c r="BT155" s="861"/>
      <c r="BU155" s="459"/>
      <c r="BV155" s="459"/>
      <c r="BW155" s="459"/>
      <c r="BX155" s="459"/>
      <c r="BY155" s="459"/>
      <c r="BZ155" s="861"/>
      <c r="CA155" s="861"/>
      <c r="CB155" s="459"/>
      <c r="CC155" s="459"/>
      <c r="CD155" s="459"/>
      <c r="CE155" s="459"/>
      <c r="CF155" s="459"/>
      <c r="CG155" s="861"/>
      <c r="CH155" s="861"/>
      <c r="CI155" s="459"/>
      <c r="CJ155" s="459"/>
      <c r="CK155" s="459"/>
      <c r="CL155" s="459"/>
      <c r="CM155" s="459"/>
      <c r="CN155" s="861"/>
      <c r="CO155" s="861"/>
    </row>
    <row r="156" spans="1:93" s="263" customFormat="1">
      <c r="A156" s="857">
        <f>'MTG RTG September 2019'!A145</f>
        <v>0</v>
      </c>
      <c r="B156" s="289"/>
      <c r="C156" s="506" t="str">
        <f>'MTG RTG September 2019'!C145</f>
        <v>FOX Life</v>
      </c>
      <c r="D156" s="252" t="str">
        <f>'MTG RTG September 2019'!D145</f>
        <v>Off Prime Time</v>
      </c>
      <c r="E156" s="253" t="str">
        <f>'MTG RTG September 2019'!E145</f>
        <v>Sa-Su</v>
      </c>
      <c r="F156" s="254" t="str">
        <f>'MTG RTG September 2019'!F145</f>
        <v>24:00-17:29</v>
      </c>
      <c r="G156" s="904" t="str">
        <f>'MTG RTG September 2019'!G145</f>
        <v>NPT</v>
      </c>
      <c r="H156" s="905">
        <f ca="1">SUMIF('MTG RTG September 2019'!$H$3:$M$4,$AC$9,'MTG RTG September 2019'!$H145:$M145)</f>
        <v>0.2</v>
      </c>
      <c r="I156" s="256">
        <f t="shared" ca="1" si="39"/>
        <v>465.74999999999994</v>
      </c>
      <c r="J156" s="906">
        <f t="shared" ca="1" si="44"/>
        <v>1.2000000000000002</v>
      </c>
      <c r="K156" s="912">
        <f t="shared" ca="1" si="45"/>
        <v>1.2000000000000002</v>
      </c>
      <c r="L156" s="913">
        <f t="shared" ca="1" si="46"/>
        <v>0</v>
      </c>
      <c r="M156" s="927">
        <f>'MTG RTG September 2019'!J145</f>
        <v>0.1</v>
      </c>
      <c r="N156" s="913">
        <f t="shared" si="47"/>
        <v>0.60000000000000009</v>
      </c>
      <c r="O156" s="909">
        <f t="shared" si="48"/>
        <v>6</v>
      </c>
      <c r="P156" s="258">
        <f t="shared" si="49"/>
        <v>0</v>
      </c>
      <c r="Q156" s="258">
        <f t="shared" si="40"/>
        <v>0</v>
      </c>
      <c r="R156" s="258">
        <f t="shared" si="41"/>
        <v>0</v>
      </c>
      <c r="S156" s="258"/>
      <c r="T156" s="258">
        <f t="shared" si="42"/>
        <v>0</v>
      </c>
      <c r="U156" s="258">
        <f t="shared" si="50"/>
        <v>6</v>
      </c>
      <c r="V156" s="265">
        <f t="shared" ca="1" si="43"/>
        <v>93.149999999999991</v>
      </c>
      <c r="W156" s="260">
        <f t="shared" ca="1" si="51"/>
        <v>93.149999999999991</v>
      </c>
      <c r="X156" s="260">
        <f t="shared" ca="1" si="52"/>
        <v>93.149999999999991</v>
      </c>
      <c r="Y156" s="260">
        <f t="shared" ca="1" si="53"/>
        <v>0</v>
      </c>
      <c r="Z156" s="260">
        <f t="shared" ca="1" si="54"/>
        <v>0</v>
      </c>
      <c r="AA156" s="260">
        <f t="shared" ca="1" si="56"/>
        <v>0</v>
      </c>
      <c r="AB156" s="260">
        <f t="shared" ca="1" si="57"/>
        <v>0</v>
      </c>
      <c r="AC156" s="575">
        <f t="shared" ca="1" si="55"/>
        <v>558.9</v>
      </c>
      <c r="AD156" s="262"/>
      <c r="AE156" s="460"/>
      <c r="AF156" s="459"/>
      <c r="AG156" s="459"/>
      <c r="AH156" s="459"/>
      <c r="AI156" s="459"/>
      <c r="AJ156" s="861" t="s">
        <v>347</v>
      </c>
      <c r="AK156" s="861" t="s">
        <v>347</v>
      </c>
      <c r="AL156" s="459"/>
      <c r="AM156" s="459"/>
      <c r="AN156" s="459"/>
      <c r="AO156" s="459"/>
      <c r="AP156" s="459"/>
      <c r="AQ156" s="861" t="s">
        <v>347</v>
      </c>
      <c r="AR156" s="861" t="s">
        <v>347</v>
      </c>
      <c r="AS156" s="459"/>
      <c r="AT156" s="459"/>
      <c r="AU156" s="459"/>
      <c r="AV156" s="459"/>
      <c r="AW156" s="459"/>
      <c r="AX156" s="861" t="s">
        <v>347</v>
      </c>
      <c r="AY156" s="861" t="s">
        <v>347</v>
      </c>
      <c r="AZ156" s="459"/>
      <c r="BA156" s="459"/>
      <c r="BB156" s="459"/>
      <c r="BC156" s="459"/>
      <c r="BD156" s="459"/>
      <c r="BE156" s="861"/>
      <c r="BF156" s="861"/>
      <c r="BG156" s="459"/>
      <c r="BH156" s="459"/>
      <c r="BI156" s="459"/>
      <c r="BJ156" s="459"/>
      <c r="BK156" s="459"/>
      <c r="BL156" s="861"/>
      <c r="BM156" s="861"/>
      <c r="BN156" s="459"/>
      <c r="BO156" s="459"/>
      <c r="BP156" s="459"/>
      <c r="BQ156" s="459"/>
      <c r="BR156" s="459"/>
      <c r="BS156" s="861"/>
      <c r="BT156" s="861"/>
      <c r="BU156" s="459"/>
      <c r="BV156" s="459"/>
      <c r="BW156" s="459"/>
      <c r="BX156" s="459"/>
      <c r="BY156" s="459"/>
      <c r="BZ156" s="861"/>
      <c r="CA156" s="861"/>
      <c r="CB156" s="459"/>
      <c r="CC156" s="459"/>
      <c r="CD156" s="459"/>
      <c r="CE156" s="459"/>
      <c r="CF156" s="459"/>
      <c r="CG156" s="861"/>
      <c r="CH156" s="861"/>
      <c r="CI156" s="459"/>
      <c r="CJ156" s="459"/>
      <c r="CK156" s="459"/>
      <c r="CL156" s="459"/>
      <c r="CM156" s="459"/>
      <c r="CN156" s="861"/>
      <c r="CO156" s="861"/>
    </row>
    <row r="157" spans="1:93" s="263" customFormat="1">
      <c r="A157" s="857">
        <f>'MTG RTG September 2019'!A146</f>
        <v>0</v>
      </c>
      <c r="B157" s="289"/>
      <c r="C157" s="506" t="str">
        <f>'MTG RTG September 2019'!C146</f>
        <v>FOX Life</v>
      </c>
      <c r="D157" s="252" t="str">
        <f>'MTG RTG September 2019'!D146</f>
        <v>Off Prime Time</v>
      </c>
      <c r="E157" s="253" t="str">
        <f>'MTG RTG September 2019'!E146</f>
        <v>Sa-Su</v>
      </c>
      <c r="F157" s="254" t="str">
        <f>'MTG RTG September 2019'!F146</f>
        <v>24:00-17:29</v>
      </c>
      <c r="G157" s="904" t="str">
        <f>'MTG RTG September 2019'!G146</f>
        <v>NPT</v>
      </c>
      <c r="H157" s="905">
        <f ca="1">SUMIF('MTG RTG September 2019'!$H$3:$M$4,$AC$9,'MTG RTG September 2019'!$H146:$M146)</f>
        <v>0.2</v>
      </c>
      <c r="I157" s="256">
        <f t="shared" ca="1" si="39"/>
        <v>465.74999999999994</v>
      </c>
      <c r="J157" s="906">
        <f t="shared" ca="1" si="44"/>
        <v>1.2000000000000002</v>
      </c>
      <c r="K157" s="912">
        <f t="shared" ca="1" si="45"/>
        <v>1.2000000000000002</v>
      </c>
      <c r="L157" s="913">
        <f t="shared" ca="1" si="46"/>
        <v>0</v>
      </c>
      <c r="M157" s="927">
        <f>'MTG RTG September 2019'!J146</f>
        <v>0.1</v>
      </c>
      <c r="N157" s="913">
        <f t="shared" si="47"/>
        <v>0.60000000000000009</v>
      </c>
      <c r="O157" s="909">
        <f t="shared" si="48"/>
        <v>6</v>
      </c>
      <c r="P157" s="258">
        <f t="shared" si="49"/>
        <v>0</v>
      </c>
      <c r="Q157" s="258">
        <f t="shared" si="40"/>
        <v>0</v>
      </c>
      <c r="R157" s="258">
        <f t="shared" si="41"/>
        <v>0</v>
      </c>
      <c r="S157" s="258"/>
      <c r="T157" s="258">
        <f t="shared" si="42"/>
        <v>0</v>
      </c>
      <c r="U157" s="258">
        <f t="shared" si="50"/>
        <v>6</v>
      </c>
      <c r="V157" s="265">
        <f t="shared" ca="1" si="43"/>
        <v>93.149999999999991</v>
      </c>
      <c r="W157" s="260">
        <f t="shared" ca="1" si="51"/>
        <v>93.149999999999991</v>
      </c>
      <c r="X157" s="260">
        <f t="shared" ca="1" si="52"/>
        <v>93.149999999999991</v>
      </c>
      <c r="Y157" s="260">
        <f t="shared" ca="1" si="53"/>
        <v>0</v>
      </c>
      <c r="Z157" s="260">
        <f t="shared" ca="1" si="54"/>
        <v>0</v>
      </c>
      <c r="AA157" s="260">
        <f t="shared" ca="1" si="56"/>
        <v>0</v>
      </c>
      <c r="AB157" s="260">
        <f t="shared" ca="1" si="57"/>
        <v>0</v>
      </c>
      <c r="AC157" s="575">
        <f t="shared" ca="1" si="55"/>
        <v>558.9</v>
      </c>
      <c r="AD157" s="262"/>
      <c r="AE157" s="460"/>
      <c r="AF157" s="459"/>
      <c r="AG157" s="459"/>
      <c r="AH157" s="459"/>
      <c r="AI157" s="459"/>
      <c r="AJ157" s="861" t="s">
        <v>347</v>
      </c>
      <c r="AK157" s="861" t="s">
        <v>347</v>
      </c>
      <c r="AL157" s="459"/>
      <c r="AM157" s="459"/>
      <c r="AN157" s="459"/>
      <c r="AO157" s="459"/>
      <c r="AP157" s="459"/>
      <c r="AQ157" s="861" t="s">
        <v>347</v>
      </c>
      <c r="AR157" s="861" t="s">
        <v>347</v>
      </c>
      <c r="AS157" s="459"/>
      <c r="AT157" s="459"/>
      <c r="AU157" s="459"/>
      <c r="AV157" s="459"/>
      <c r="AW157" s="459"/>
      <c r="AX157" s="861" t="s">
        <v>347</v>
      </c>
      <c r="AY157" s="861" t="s">
        <v>347</v>
      </c>
      <c r="AZ157" s="459"/>
      <c r="BA157" s="459"/>
      <c r="BB157" s="459"/>
      <c r="BC157" s="459"/>
      <c r="BD157" s="459"/>
      <c r="BE157" s="861"/>
      <c r="BF157" s="861"/>
      <c r="BG157" s="459"/>
      <c r="BH157" s="459"/>
      <c r="BI157" s="459"/>
      <c r="BJ157" s="459"/>
      <c r="BK157" s="459"/>
      <c r="BL157" s="861"/>
      <c r="BM157" s="861"/>
      <c r="BN157" s="459"/>
      <c r="BO157" s="459"/>
      <c r="BP157" s="459"/>
      <c r="BQ157" s="459"/>
      <c r="BR157" s="459"/>
      <c r="BS157" s="861"/>
      <c r="BT157" s="861"/>
      <c r="BU157" s="459"/>
      <c r="BV157" s="459"/>
      <c r="BW157" s="459"/>
      <c r="BX157" s="459"/>
      <c r="BY157" s="459"/>
      <c r="BZ157" s="861"/>
      <c r="CA157" s="861"/>
      <c r="CB157" s="459"/>
      <c r="CC157" s="459"/>
      <c r="CD157" s="459"/>
      <c r="CE157" s="459"/>
      <c r="CF157" s="459"/>
      <c r="CG157" s="861"/>
      <c r="CH157" s="861"/>
      <c r="CI157" s="459"/>
      <c r="CJ157" s="459"/>
      <c r="CK157" s="459"/>
      <c r="CL157" s="459"/>
      <c r="CM157" s="459"/>
      <c r="CN157" s="861"/>
      <c r="CO157" s="861"/>
    </row>
    <row r="158" spans="1:93" s="263" customFormat="1" hidden="1">
      <c r="A158" s="857">
        <f>'MTG RTG September 2019'!A147</f>
        <v>0</v>
      </c>
      <c r="B158" s="289"/>
      <c r="C158" s="506" t="str">
        <f>'MTG RTG September 2019'!C147</f>
        <v>FOX Life</v>
      </c>
      <c r="D158" s="252" t="str">
        <f>'MTG RTG September 2019'!D147</f>
        <v>Prime Time</v>
      </c>
      <c r="E158" s="253" t="str">
        <f>'MTG RTG September 2019'!E147</f>
        <v>Sa-Su</v>
      </c>
      <c r="F158" s="254" t="str">
        <f>'MTG RTG September 2019'!F147</f>
        <v>17:30-23:59</v>
      </c>
      <c r="G158" s="904" t="str">
        <f>'MTG RTG September 2019'!G147</f>
        <v>PT</v>
      </c>
      <c r="H158" s="905">
        <f ca="1">SUMIF('MTG RTG September 2019'!$H$3:$M$4,$AC$9,'MTG RTG September 2019'!$H147:$M147)</f>
        <v>0.3</v>
      </c>
      <c r="I158" s="256">
        <f t="shared" ca="1" si="39"/>
        <v>465.74999999999989</v>
      </c>
      <c r="J158" s="906">
        <f t="shared" ca="1" si="44"/>
        <v>0</v>
      </c>
      <c r="K158" s="912">
        <f t="shared" ca="1" si="45"/>
        <v>0</v>
      </c>
      <c r="L158" s="913">
        <f t="shared" ca="1" si="46"/>
        <v>0</v>
      </c>
      <c r="M158" s="927">
        <f>'MTG RTG September 2019'!J147</f>
        <v>0.2</v>
      </c>
      <c r="N158" s="913">
        <f t="shared" si="47"/>
        <v>0</v>
      </c>
      <c r="O158" s="909">
        <f t="shared" si="48"/>
        <v>0</v>
      </c>
      <c r="P158" s="258">
        <f t="shared" si="49"/>
        <v>0</v>
      </c>
      <c r="Q158" s="258">
        <f t="shared" si="40"/>
        <v>0</v>
      </c>
      <c r="R158" s="258">
        <f t="shared" si="41"/>
        <v>0</v>
      </c>
      <c r="S158" s="258"/>
      <c r="T158" s="258">
        <f t="shared" si="42"/>
        <v>0</v>
      </c>
      <c r="U158" s="258">
        <f t="shared" si="50"/>
        <v>0</v>
      </c>
      <c r="V158" s="265">
        <f t="shared" ca="1" si="43"/>
        <v>139.72499999999997</v>
      </c>
      <c r="W158" s="260">
        <f t="shared" ca="1" si="51"/>
        <v>139.72499999999997</v>
      </c>
      <c r="X158" s="260">
        <f t="shared" ca="1" si="52"/>
        <v>139.72499999999997</v>
      </c>
      <c r="Y158" s="260">
        <f t="shared" ca="1" si="53"/>
        <v>0</v>
      </c>
      <c r="Z158" s="260">
        <f t="shared" ca="1" si="54"/>
        <v>0</v>
      </c>
      <c r="AA158" s="260">
        <f t="shared" ca="1" si="56"/>
        <v>0</v>
      </c>
      <c r="AB158" s="260">
        <f t="shared" ca="1" si="57"/>
        <v>0</v>
      </c>
      <c r="AC158" s="575">
        <f t="shared" ca="1" si="55"/>
        <v>0</v>
      </c>
      <c r="AD158" s="262"/>
      <c r="AE158" s="460"/>
      <c r="AF158" s="459"/>
      <c r="AG158" s="459"/>
      <c r="AH158" s="459"/>
      <c r="AI158" s="459"/>
      <c r="AJ158" s="861"/>
      <c r="AK158" s="861"/>
      <c r="AL158" s="459"/>
      <c r="AM158" s="459"/>
      <c r="AN158" s="459"/>
      <c r="AO158" s="459"/>
      <c r="AP158" s="459"/>
      <c r="AQ158" s="861"/>
      <c r="AR158" s="861"/>
      <c r="AS158" s="459"/>
      <c r="AT158" s="459"/>
      <c r="AU158" s="459"/>
      <c r="AV158" s="459"/>
      <c r="AW158" s="459"/>
      <c r="AX158" s="861"/>
      <c r="AY158" s="861"/>
      <c r="AZ158" s="459"/>
      <c r="BA158" s="459"/>
      <c r="BB158" s="459"/>
      <c r="BC158" s="459"/>
      <c r="BD158" s="459"/>
      <c r="BE158" s="861"/>
      <c r="BF158" s="861"/>
      <c r="BG158" s="459"/>
      <c r="BH158" s="459"/>
      <c r="BI158" s="459"/>
      <c r="BJ158" s="459"/>
      <c r="BK158" s="459"/>
      <c r="BL158" s="861"/>
      <c r="BM158" s="861"/>
      <c r="BN158" s="459"/>
      <c r="BO158" s="459"/>
      <c r="BP158" s="459"/>
      <c r="BQ158" s="459"/>
      <c r="BR158" s="459"/>
      <c r="BS158" s="861"/>
      <c r="BT158" s="861"/>
      <c r="BU158" s="459"/>
      <c r="BV158" s="459"/>
      <c r="BW158" s="459"/>
      <c r="BX158" s="459"/>
      <c r="BY158" s="459"/>
      <c r="BZ158" s="861"/>
      <c r="CA158" s="861"/>
      <c r="CB158" s="459"/>
      <c r="CC158" s="459"/>
      <c r="CD158" s="459"/>
      <c r="CE158" s="459"/>
      <c r="CF158" s="459"/>
      <c r="CG158" s="861"/>
      <c r="CH158" s="861"/>
      <c r="CI158" s="459"/>
      <c r="CJ158" s="459"/>
      <c r="CK158" s="459"/>
      <c r="CL158" s="459"/>
      <c r="CM158" s="459"/>
      <c r="CN158" s="861"/>
      <c r="CO158" s="861"/>
    </row>
    <row r="159" spans="1:93" s="263" customFormat="1" hidden="1">
      <c r="A159" s="857">
        <f>'MTG RTG September 2019'!A148</f>
        <v>0</v>
      </c>
      <c r="B159" s="289"/>
      <c r="C159" s="506" t="str">
        <f>'MTG RTG September 2019'!C148</f>
        <v>FOX Life</v>
      </c>
      <c r="D159" s="252" t="str">
        <f>'MTG RTG September 2019'!D148</f>
        <v>Prime Time</v>
      </c>
      <c r="E159" s="253" t="str">
        <f>'MTG RTG September 2019'!E148</f>
        <v>Sa-Su</v>
      </c>
      <c r="F159" s="254" t="str">
        <f>'MTG RTG September 2019'!F148</f>
        <v>17:30-23:59</v>
      </c>
      <c r="G159" s="904" t="str">
        <f>'MTG RTG September 2019'!G148</f>
        <v>PT</v>
      </c>
      <c r="H159" s="905">
        <f ca="1">SUMIF('MTG RTG September 2019'!$H$3:$M$4,$AC$9,'MTG RTG September 2019'!$H148:$M148)</f>
        <v>0.3</v>
      </c>
      <c r="I159" s="256">
        <f t="shared" ca="1" si="39"/>
        <v>465.74999999999989</v>
      </c>
      <c r="J159" s="906">
        <f t="shared" ca="1" si="44"/>
        <v>0</v>
      </c>
      <c r="K159" s="912">
        <f t="shared" ca="1" si="45"/>
        <v>0</v>
      </c>
      <c r="L159" s="913">
        <f t="shared" ca="1" si="46"/>
        <v>0</v>
      </c>
      <c r="M159" s="927">
        <f>'MTG RTG September 2019'!J148</f>
        <v>0.2</v>
      </c>
      <c r="N159" s="913">
        <f t="shared" si="47"/>
        <v>0</v>
      </c>
      <c r="O159" s="909">
        <f t="shared" si="48"/>
        <v>0</v>
      </c>
      <c r="P159" s="258">
        <f t="shared" si="49"/>
        <v>0</v>
      </c>
      <c r="Q159" s="258">
        <f t="shared" si="40"/>
        <v>0</v>
      </c>
      <c r="R159" s="258">
        <f t="shared" si="41"/>
        <v>0</v>
      </c>
      <c r="S159" s="258"/>
      <c r="T159" s="258">
        <f t="shared" si="42"/>
        <v>0</v>
      </c>
      <c r="U159" s="258">
        <f t="shared" si="50"/>
        <v>0</v>
      </c>
      <c r="V159" s="265">
        <f t="shared" ca="1" si="43"/>
        <v>139.72499999999997</v>
      </c>
      <c r="W159" s="260">
        <f t="shared" ca="1" si="51"/>
        <v>139.72499999999997</v>
      </c>
      <c r="X159" s="260">
        <f t="shared" ca="1" si="52"/>
        <v>139.72499999999997</v>
      </c>
      <c r="Y159" s="260">
        <f t="shared" ca="1" si="53"/>
        <v>0</v>
      </c>
      <c r="Z159" s="260">
        <f t="shared" ca="1" si="54"/>
        <v>0</v>
      </c>
      <c r="AA159" s="260">
        <f t="shared" ca="1" si="56"/>
        <v>0</v>
      </c>
      <c r="AB159" s="260">
        <f t="shared" ca="1" si="57"/>
        <v>0</v>
      </c>
      <c r="AC159" s="575">
        <f t="shared" ca="1" si="55"/>
        <v>0</v>
      </c>
      <c r="AD159" s="262"/>
      <c r="AE159" s="460"/>
      <c r="AF159" s="459"/>
      <c r="AG159" s="459"/>
      <c r="AH159" s="459"/>
      <c r="AI159" s="459"/>
      <c r="AJ159" s="861"/>
      <c r="AK159" s="861"/>
      <c r="AL159" s="459"/>
      <c r="AM159" s="459"/>
      <c r="AN159" s="459"/>
      <c r="AO159" s="459"/>
      <c r="AP159" s="459"/>
      <c r="AQ159" s="861"/>
      <c r="AR159" s="861"/>
      <c r="AS159" s="459"/>
      <c r="AT159" s="459"/>
      <c r="AU159" s="459"/>
      <c r="AV159" s="459"/>
      <c r="AW159" s="459"/>
      <c r="AX159" s="861"/>
      <c r="AY159" s="861"/>
      <c r="AZ159" s="459"/>
      <c r="BA159" s="459"/>
      <c r="BB159" s="459"/>
      <c r="BC159" s="459"/>
      <c r="BD159" s="459"/>
      <c r="BE159" s="861"/>
      <c r="BF159" s="861"/>
      <c r="BG159" s="459"/>
      <c r="BH159" s="459"/>
      <c r="BI159" s="459"/>
      <c r="BJ159" s="459"/>
      <c r="BK159" s="459"/>
      <c r="BL159" s="861"/>
      <c r="BM159" s="861"/>
      <c r="BN159" s="459"/>
      <c r="BO159" s="459"/>
      <c r="BP159" s="459"/>
      <c r="BQ159" s="459"/>
      <c r="BR159" s="459"/>
      <c r="BS159" s="861"/>
      <c r="BT159" s="861"/>
      <c r="BU159" s="459"/>
      <c r="BV159" s="459"/>
      <c r="BW159" s="459"/>
      <c r="BX159" s="459"/>
      <c r="BY159" s="459"/>
      <c r="BZ159" s="861"/>
      <c r="CA159" s="861"/>
      <c r="CB159" s="459"/>
      <c r="CC159" s="459"/>
      <c r="CD159" s="459"/>
      <c r="CE159" s="459"/>
      <c r="CF159" s="459"/>
      <c r="CG159" s="861"/>
      <c r="CH159" s="861"/>
      <c r="CI159" s="459"/>
      <c r="CJ159" s="459"/>
      <c r="CK159" s="459"/>
      <c r="CL159" s="459"/>
      <c r="CM159" s="459"/>
      <c r="CN159" s="861"/>
      <c r="CO159" s="861"/>
    </row>
    <row r="160" spans="1:93" s="263" customFormat="1" hidden="1">
      <c r="A160" s="857">
        <f>'MTG RTG September 2019'!A149</f>
        <v>0</v>
      </c>
      <c r="B160" s="289"/>
      <c r="C160" s="506" t="str">
        <f>'MTG RTG September 2019'!C149</f>
        <v>FOX Crime</v>
      </c>
      <c r="D160" s="252" t="str">
        <f>'MTG RTG September 2019'!D149</f>
        <v>Off Prime Time</v>
      </c>
      <c r="E160" s="253" t="str">
        <f>'MTG RTG September 2019'!E149</f>
        <v>Mo-Fr</v>
      </c>
      <c r="F160" s="254" t="str">
        <f>'MTG RTG September 2019'!F149</f>
        <v>24:00-17:29</v>
      </c>
      <c r="G160" s="904" t="str">
        <f>'MTG RTG September 2019'!G149</f>
        <v>NPT</v>
      </c>
      <c r="H160" s="905">
        <f ca="1">SUMIF('MTG RTG September 2019'!$H$3:$M$4,$AC$9,'MTG RTG September 2019'!$H149:$M149)</f>
        <v>0.4</v>
      </c>
      <c r="I160" s="256">
        <f t="shared" ca="1" si="39"/>
        <v>465.74999999999994</v>
      </c>
      <c r="J160" s="906">
        <f t="shared" ca="1" si="44"/>
        <v>0</v>
      </c>
      <c r="K160" s="912">
        <f t="shared" ca="1" si="45"/>
        <v>0</v>
      </c>
      <c r="L160" s="913">
        <f t="shared" ca="1" si="46"/>
        <v>0</v>
      </c>
      <c r="M160" s="927">
        <f>'MTG RTG September 2019'!J149</f>
        <v>0.2</v>
      </c>
      <c r="N160" s="913">
        <f t="shared" si="47"/>
        <v>0</v>
      </c>
      <c r="O160" s="909">
        <f t="shared" si="48"/>
        <v>0</v>
      </c>
      <c r="P160" s="258">
        <f t="shared" si="49"/>
        <v>0</v>
      </c>
      <c r="Q160" s="258">
        <f t="shared" si="40"/>
        <v>0</v>
      </c>
      <c r="R160" s="258">
        <f t="shared" si="41"/>
        <v>0</v>
      </c>
      <c r="S160" s="258"/>
      <c r="T160" s="258">
        <f t="shared" si="42"/>
        <v>0</v>
      </c>
      <c r="U160" s="258">
        <f t="shared" si="50"/>
        <v>0</v>
      </c>
      <c r="V160" s="265">
        <f t="shared" ca="1" si="43"/>
        <v>186.29999999999998</v>
      </c>
      <c r="W160" s="260">
        <f t="shared" ca="1" si="51"/>
        <v>186.29999999999998</v>
      </c>
      <c r="X160" s="260">
        <f t="shared" ca="1" si="52"/>
        <v>186.29999999999998</v>
      </c>
      <c r="Y160" s="260">
        <f t="shared" ca="1" si="53"/>
        <v>0</v>
      </c>
      <c r="Z160" s="260">
        <f t="shared" ca="1" si="54"/>
        <v>0</v>
      </c>
      <c r="AA160" s="260">
        <f t="shared" ca="1" si="56"/>
        <v>0</v>
      </c>
      <c r="AB160" s="260">
        <f t="shared" ca="1" si="57"/>
        <v>0</v>
      </c>
      <c r="AC160" s="575">
        <f t="shared" ca="1" si="55"/>
        <v>0</v>
      </c>
      <c r="AD160" s="262"/>
      <c r="AE160" s="460"/>
      <c r="AF160" s="459"/>
      <c r="AG160" s="459"/>
      <c r="AH160" s="459"/>
      <c r="AI160" s="459"/>
      <c r="AJ160" s="861"/>
      <c r="AK160" s="861"/>
      <c r="AL160" s="459"/>
      <c r="AM160" s="459"/>
      <c r="AN160" s="459"/>
      <c r="AO160" s="459"/>
      <c r="AP160" s="459"/>
      <c r="AQ160" s="861"/>
      <c r="AR160" s="861"/>
      <c r="AS160" s="459"/>
      <c r="AT160" s="459"/>
      <c r="AU160" s="459"/>
      <c r="AV160" s="459"/>
      <c r="AW160" s="459"/>
      <c r="AX160" s="861"/>
      <c r="AY160" s="861"/>
      <c r="AZ160" s="459"/>
      <c r="BA160" s="459"/>
      <c r="BB160" s="459"/>
      <c r="BC160" s="459"/>
      <c r="BD160" s="459"/>
      <c r="BE160" s="861"/>
      <c r="BF160" s="861"/>
      <c r="BG160" s="459"/>
      <c r="BH160" s="459"/>
      <c r="BI160" s="459"/>
      <c r="BJ160" s="459"/>
      <c r="BK160" s="459"/>
      <c r="BL160" s="861"/>
      <c r="BM160" s="861"/>
      <c r="BN160" s="459"/>
      <c r="BO160" s="459"/>
      <c r="BP160" s="459"/>
      <c r="BQ160" s="459"/>
      <c r="BR160" s="459"/>
      <c r="BS160" s="861"/>
      <c r="BT160" s="861"/>
      <c r="BU160" s="459"/>
      <c r="BV160" s="459"/>
      <c r="BW160" s="459"/>
      <c r="BX160" s="459"/>
      <c r="BY160" s="459"/>
      <c r="BZ160" s="861"/>
      <c r="CA160" s="861"/>
      <c r="CB160" s="459"/>
      <c r="CC160" s="459"/>
      <c r="CD160" s="459"/>
      <c r="CE160" s="459"/>
      <c r="CF160" s="459"/>
      <c r="CG160" s="861"/>
      <c r="CH160" s="861"/>
      <c r="CI160" s="459"/>
      <c r="CJ160" s="459"/>
      <c r="CK160" s="459"/>
      <c r="CL160" s="459"/>
      <c r="CM160" s="459"/>
      <c r="CN160" s="861"/>
      <c r="CO160" s="861"/>
    </row>
    <row r="161" spans="1:93" s="263" customFormat="1" hidden="1">
      <c r="A161" s="857">
        <f>'MTG RTG September 2019'!A150</f>
        <v>0</v>
      </c>
      <c r="B161" s="289"/>
      <c r="C161" s="506" t="str">
        <f>'MTG RTG September 2019'!C150</f>
        <v>FOX Crime</v>
      </c>
      <c r="D161" s="252" t="str">
        <f>'MTG RTG September 2019'!D150</f>
        <v>Prime Time</v>
      </c>
      <c r="E161" s="253" t="str">
        <f>'MTG RTG September 2019'!E150</f>
        <v>Mo-Fr</v>
      </c>
      <c r="F161" s="254" t="str">
        <f>'MTG RTG September 2019'!F150</f>
        <v>17:30-23:59</v>
      </c>
      <c r="G161" s="904" t="str">
        <f>'MTG RTG September 2019'!G150</f>
        <v>PT</v>
      </c>
      <c r="H161" s="905">
        <f ca="1">SUMIF('MTG RTG September 2019'!$H$3:$M$4,$AC$9,'MTG RTG September 2019'!$H150:$M150)</f>
        <v>0.9</v>
      </c>
      <c r="I161" s="256">
        <f t="shared" ca="1" si="39"/>
        <v>465.74999999999994</v>
      </c>
      <c r="J161" s="906">
        <f t="shared" ca="1" si="44"/>
        <v>0</v>
      </c>
      <c r="K161" s="912">
        <f t="shared" ca="1" si="45"/>
        <v>0</v>
      </c>
      <c r="L161" s="913">
        <f t="shared" ca="1" si="46"/>
        <v>0</v>
      </c>
      <c r="M161" s="927">
        <f>'MTG RTG September 2019'!J150</f>
        <v>0.7</v>
      </c>
      <c r="N161" s="913">
        <f t="shared" si="47"/>
        <v>0</v>
      </c>
      <c r="O161" s="909">
        <f t="shared" si="48"/>
        <v>0</v>
      </c>
      <c r="P161" s="258">
        <f t="shared" si="49"/>
        <v>0</v>
      </c>
      <c r="Q161" s="258">
        <f t="shared" si="40"/>
        <v>0</v>
      </c>
      <c r="R161" s="258">
        <f t="shared" si="41"/>
        <v>0</v>
      </c>
      <c r="S161" s="258"/>
      <c r="T161" s="258">
        <f t="shared" si="42"/>
        <v>0</v>
      </c>
      <c r="U161" s="258">
        <f t="shared" si="50"/>
        <v>0</v>
      </c>
      <c r="V161" s="265">
        <f t="shared" ca="1" si="43"/>
        <v>419.17499999999995</v>
      </c>
      <c r="W161" s="260">
        <f t="shared" ca="1" si="51"/>
        <v>419.17499999999995</v>
      </c>
      <c r="X161" s="260">
        <f t="shared" ca="1" si="52"/>
        <v>419.17499999999995</v>
      </c>
      <c r="Y161" s="260">
        <f t="shared" ca="1" si="53"/>
        <v>0</v>
      </c>
      <c r="Z161" s="260">
        <f t="shared" ca="1" si="54"/>
        <v>0</v>
      </c>
      <c r="AA161" s="260">
        <f t="shared" ca="1" si="56"/>
        <v>0</v>
      </c>
      <c r="AB161" s="260">
        <f t="shared" ca="1" si="57"/>
        <v>0</v>
      </c>
      <c r="AC161" s="575">
        <f t="shared" ca="1" si="55"/>
        <v>0</v>
      </c>
      <c r="AD161" s="262"/>
      <c r="AE161" s="460"/>
      <c r="AF161" s="459"/>
      <c r="AG161" s="459"/>
      <c r="AH161" s="459"/>
      <c r="AI161" s="459"/>
      <c r="AJ161" s="861"/>
      <c r="AK161" s="861"/>
      <c r="AL161" s="459"/>
      <c r="AM161" s="459"/>
      <c r="AN161" s="459"/>
      <c r="AO161" s="459"/>
      <c r="AP161" s="459"/>
      <c r="AQ161" s="861"/>
      <c r="AR161" s="861"/>
      <c r="AS161" s="459"/>
      <c r="AT161" s="459"/>
      <c r="AU161" s="459"/>
      <c r="AV161" s="459"/>
      <c r="AW161" s="459"/>
      <c r="AX161" s="861"/>
      <c r="AY161" s="861"/>
      <c r="AZ161" s="459"/>
      <c r="BA161" s="459"/>
      <c r="BB161" s="459"/>
      <c r="BC161" s="459"/>
      <c r="BD161" s="459"/>
      <c r="BE161" s="861"/>
      <c r="BF161" s="861"/>
      <c r="BG161" s="459"/>
      <c r="BH161" s="459"/>
      <c r="BI161" s="459"/>
      <c r="BJ161" s="459"/>
      <c r="BK161" s="459"/>
      <c r="BL161" s="861"/>
      <c r="BM161" s="861"/>
      <c r="BN161" s="459"/>
      <c r="BO161" s="459"/>
      <c r="BP161" s="459"/>
      <c r="BQ161" s="459"/>
      <c r="BR161" s="459"/>
      <c r="BS161" s="861"/>
      <c r="BT161" s="861"/>
      <c r="BU161" s="459"/>
      <c r="BV161" s="459"/>
      <c r="BW161" s="459"/>
      <c r="BX161" s="459"/>
      <c r="BY161" s="459"/>
      <c r="BZ161" s="861"/>
      <c r="CA161" s="861"/>
      <c r="CB161" s="459"/>
      <c r="CC161" s="459"/>
      <c r="CD161" s="459"/>
      <c r="CE161" s="459"/>
      <c r="CF161" s="459"/>
      <c r="CG161" s="861"/>
      <c r="CH161" s="861"/>
      <c r="CI161" s="459"/>
      <c r="CJ161" s="459"/>
      <c r="CK161" s="459"/>
      <c r="CL161" s="459"/>
      <c r="CM161" s="459"/>
      <c r="CN161" s="861"/>
      <c r="CO161" s="861"/>
    </row>
    <row r="162" spans="1:93" s="263" customFormat="1">
      <c r="A162" s="857">
        <f>'MTG RTG September 2019'!A151</f>
        <v>0</v>
      </c>
      <c r="B162" s="289"/>
      <c r="C162" s="506" t="str">
        <f>'MTG RTG September 2019'!C151</f>
        <v>FOX Crime</v>
      </c>
      <c r="D162" s="252" t="str">
        <f>'MTG RTG September 2019'!D151</f>
        <v>Prime Time</v>
      </c>
      <c r="E162" s="253" t="str">
        <f>'MTG RTG September 2019'!E151</f>
        <v>Mo-Fr</v>
      </c>
      <c r="F162" s="254" t="str">
        <f>'MTG RTG September 2019'!F151</f>
        <v>17:30-23:59</v>
      </c>
      <c r="G162" s="904" t="str">
        <f>'MTG RTG September 2019'!G151</f>
        <v>PT</v>
      </c>
      <c r="H162" s="905">
        <f ca="1">SUMIF('MTG RTG September 2019'!$H$3:$M$4,$AC$9,'MTG RTG September 2019'!$H151:$M151)</f>
        <v>0.9</v>
      </c>
      <c r="I162" s="256">
        <f t="shared" ca="1" si="39"/>
        <v>465.74999999999994</v>
      </c>
      <c r="J162" s="906">
        <f t="shared" ca="1" si="44"/>
        <v>6.3</v>
      </c>
      <c r="K162" s="912">
        <f t="shared" ca="1" si="45"/>
        <v>6.3</v>
      </c>
      <c r="L162" s="913">
        <f t="shared" ca="1" si="46"/>
        <v>0</v>
      </c>
      <c r="M162" s="927">
        <f>'MTG RTG September 2019'!J151</f>
        <v>0.7</v>
      </c>
      <c r="N162" s="913">
        <f t="shared" si="47"/>
        <v>4.8999999999999995</v>
      </c>
      <c r="O162" s="909">
        <f t="shared" si="48"/>
        <v>7</v>
      </c>
      <c r="P162" s="258">
        <f t="shared" si="49"/>
        <v>0</v>
      </c>
      <c r="Q162" s="258">
        <f t="shared" si="40"/>
        <v>0</v>
      </c>
      <c r="R162" s="258">
        <f t="shared" si="41"/>
        <v>0</v>
      </c>
      <c r="S162" s="258"/>
      <c r="T162" s="258">
        <f t="shared" si="42"/>
        <v>0</v>
      </c>
      <c r="U162" s="258">
        <f t="shared" si="50"/>
        <v>7</v>
      </c>
      <c r="V162" s="265">
        <f t="shared" ca="1" si="43"/>
        <v>419.17499999999995</v>
      </c>
      <c r="W162" s="260">
        <f t="shared" ca="1" si="51"/>
        <v>419.17499999999995</v>
      </c>
      <c r="X162" s="260">
        <f t="shared" ca="1" si="52"/>
        <v>419.17499999999995</v>
      </c>
      <c r="Y162" s="260">
        <f t="shared" ca="1" si="53"/>
        <v>0</v>
      </c>
      <c r="Z162" s="260">
        <f t="shared" ca="1" si="54"/>
        <v>0</v>
      </c>
      <c r="AA162" s="260">
        <f t="shared" ca="1" si="56"/>
        <v>0</v>
      </c>
      <c r="AB162" s="260">
        <f t="shared" ca="1" si="57"/>
        <v>0</v>
      </c>
      <c r="AC162" s="575">
        <f t="shared" ca="1" si="55"/>
        <v>2934.2249999999995</v>
      </c>
      <c r="AD162" s="262"/>
      <c r="AE162" s="460" t="s">
        <v>347</v>
      </c>
      <c r="AF162" s="459" t="s">
        <v>347</v>
      </c>
      <c r="AG162" s="459"/>
      <c r="AH162" s="459" t="s">
        <v>347</v>
      </c>
      <c r="AI162" s="459" t="s">
        <v>347</v>
      </c>
      <c r="AJ162" s="861"/>
      <c r="AK162" s="861"/>
      <c r="AL162" s="459"/>
      <c r="AM162" s="459"/>
      <c r="AN162" s="459"/>
      <c r="AO162" s="459" t="s">
        <v>347</v>
      </c>
      <c r="AP162" s="459"/>
      <c r="AQ162" s="861"/>
      <c r="AR162" s="861"/>
      <c r="AS162" s="459" t="s">
        <v>347</v>
      </c>
      <c r="AT162" s="459"/>
      <c r="AU162" s="459"/>
      <c r="AV162" s="459" t="s">
        <v>347</v>
      </c>
      <c r="AW162" s="459"/>
      <c r="AX162" s="861"/>
      <c r="AY162" s="861"/>
      <c r="AZ162" s="459"/>
      <c r="BA162" s="459"/>
      <c r="BB162" s="459"/>
      <c r="BC162" s="459"/>
      <c r="BD162" s="459"/>
      <c r="BE162" s="861"/>
      <c r="BF162" s="861"/>
      <c r="BG162" s="459"/>
      <c r="BH162" s="459"/>
      <c r="BI162" s="459"/>
      <c r="BJ162" s="459"/>
      <c r="BK162" s="459"/>
      <c r="BL162" s="861"/>
      <c r="BM162" s="861"/>
      <c r="BN162" s="459"/>
      <c r="BO162" s="459"/>
      <c r="BP162" s="459"/>
      <c r="BQ162" s="459"/>
      <c r="BR162" s="459"/>
      <c r="BS162" s="861"/>
      <c r="BT162" s="861"/>
      <c r="BU162" s="459"/>
      <c r="BV162" s="459"/>
      <c r="BW162" s="459"/>
      <c r="BX162" s="459"/>
      <c r="BY162" s="459"/>
      <c r="BZ162" s="861"/>
      <c r="CA162" s="861"/>
      <c r="CB162" s="459"/>
      <c r="CC162" s="459"/>
      <c r="CD162" s="459"/>
      <c r="CE162" s="459"/>
      <c r="CF162" s="459"/>
      <c r="CG162" s="861"/>
      <c r="CH162" s="861"/>
      <c r="CI162" s="459"/>
      <c r="CJ162" s="459"/>
      <c r="CK162" s="459"/>
      <c r="CL162" s="459"/>
      <c r="CM162" s="459"/>
      <c r="CN162" s="861"/>
      <c r="CO162" s="861"/>
    </row>
    <row r="163" spans="1:93" s="263" customFormat="1">
      <c r="A163" s="857">
        <f>'MTG RTG September 2019'!A152</f>
        <v>0</v>
      </c>
      <c r="B163" s="289"/>
      <c r="C163" s="506" t="str">
        <f>'MTG RTG September 2019'!C152</f>
        <v>FOX Crime</v>
      </c>
      <c r="D163" s="252" t="str">
        <f>'MTG RTG September 2019'!D152</f>
        <v>Off Prime Time</v>
      </c>
      <c r="E163" s="253" t="str">
        <f>'MTG RTG September 2019'!E152</f>
        <v>Sa-Su</v>
      </c>
      <c r="F163" s="254" t="str">
        <f>'MTG RTG September 2019'!F152</f>
        <v>24:00-17:29</v>
      </c>
      <c r="G163" s="904" t="str">
        <f>'MTG RTG September 2019'!G152</f>
        <v>NPT</v>
      </c>
      <c r="H163" s="905">
        <f ca="1">SUMIF('MTG RTG September 2019'!$H$3:$M$4,$AC$9,'MTG RTG September 2019'!$H152:$M152)</f>
        <v>0.6</v>
      </c>
      <c r="I163" s="256">
        <f t="shared" ca="1" si="39"/>
        <v>465.74999999999989</v>
      </c>
      <c r="J163" s="906">
        <f t="shared" ca="1" si="44"/>
        <v>3.5999999999999996</v>
      </c>
      <c r="K163" s="912">
        <f t="shared" ca="1" si="45"/>
        <v>3.5999999999999996</v>
      </c>
      <c r="L163" s="913">
        <f t="shared" ca="1" si="46"/>
        <v>0</v>
      </c>
      <c r="M163" s="927">
        <f>'MTG RTG September 2019'!J152</f>
        <v>0.4</v>
      </c>
      <c r="N163" s="913">
        <f t="shared" si="47"/>
        <v>2.4000000000000004</v>
      </c>
      <c r="O163" s="909">
        <f t="shared" si="48"/>
        <v>6</v>
      </c>
      <c r="P163" s="258">
        <f t="shared" si="49"/>
        <v>0</v>
      </c>
      <c r="Q163" s="258">
        <f t="shared" si="40"/>
        <v>0</v>
      </c>
      <c r="R163" s="258">
        <f t="shared" si="41"/>
        <v>0</v>
      </c>
      <c r="S163" s="258"/>
      <c r="T163" s="258">
        <f t="shared" si="42"/>
        <v>0</v>
      </c>
      <c r="U163" s="258">
        <f t="shared" si="50"/>
        <v>6</v>
      </c>
      <c r="V163" s="265">
        <f t="shared" ca="1" si="43"/>
        <v>279.44999999999993</v>
      </c>
      <c r="W163" s="260">
        <f t="shared" ca="1" si="51"/>
        <v>279.44999999999993</v>
      </c>
      <c r="X163" s="260">
        <f t="shared" ca="1" si="52"/>
        <v>279.44999999999993</v>
      </c>
      <c r="Y163" s="260">
        <f t="shared" ca="1" si="53"/>
        <v>0</v>
      </c>
      <c r="Z163" s="260">
        <f t="shared" ca="1" si="54"/>
        <v>0</v>
      </c>
      <c r="AA163" s="260">
        <f t="shared" ca="1" si="56"/>
        <v>0</v>
      </c>
      <c r="AB163" s="260">
        <f t="shared" ca="1" si="57"/>
        <v>0</v>
      </c>
      <c r="AC163" s="575">
        <f t="shared" ca="1" si="55"/>
        <v>1676.6999999999996</v>
      </c>
      <c r="AD163" s="262"/>
      <c r="AE163" s="460"/>
      <c r="AF163" s="459"/>
      <c r="AG163" s="459"/>
      <c r="AH163" s="459"/>
      <c r="AI163" s="459"/>
      <c r="AJ163" s="861" t="s">
        <v>347</v>
      </c>
      <c r="AK163" s="861" t="s">
        <v>347</v>
      </c>
      <c r="AL163" s="459"/>
      <c r="AM163" s="459"/>
      <c r="AN163" s="459"/>
      <c r="AO163" s="459"/>
      <c r="AP163" s="459"/>
      <c r="AQ163" s="861" t="s">
        <v>347</v>
      </c>
      <c r="AR163" s="861" t="s">
        <v>347</v>
      </c>
      <c r="AS163" s="459"/>
      <c r="AT163" s="459"/>
      <c r="AU163" s="459"/>
      <c r="AV163" s="459"/>
      <c r="AW163" s="459"/>
      <c r="AX163" s="861" t="s">
        <v>347</v>
      </c>
      <c r="AY163" s="861" t="s">
        <v>347</v>
      </c>
      <c r="AZ163" s="459"/>
      <c r="BA163" s="459"/>
      <c r="BB163" s="459"/>
      <c r="BC163" s="459"/>
      <c r="BD163" s="459"/>
      <c r="BE163" s="861"/>
      <c r="BF163" s="861"/>
      <c r="BG163" s="459"/>
      <c r="BH163" s="459"/>
      <c r="BI163" s="459"/>
      <c r="BJ163" s="459"/>
      <c r="BK163" s="459"/>
      <c r="BL163" s="861"/>
      <c r="BM163" s="861"/>
      <c r="BN163" s="459"/>
      <c r="BO163" s="459"/>
      <c r="BP163" s="459"/>
      <c r="BQ163" s="459"/>
      <c r="BR163" s="459"/>
      <c r="BS163" s="861"/>
      <c r="BT163" s="861"/>
      <c r="BU163" s="459"/>
      <c r="BV163" s="459"/>
      <c r="BW163" s="459"/>
      <c r="BX163" s="459"/>
      <c r="BY163" s="459"/>
      <c r="BZ163" s="861"/>
      <c r="CA163" s="861"/>
      <c r="CB163" s="459"/>
      <c r="CC163" s="459"/>
      <c r="CD163" s="459"/>
      <c r="CE163" s="459"/>
      <c r="CF163" s="459"/>
      <c r="CG163" s="861"/>
      <c r="CH163" s="861"/>
      <c r="CI163" s="459"/>
      <c r="CJ163" s="459"/>
      <c r="CK163" s="459"/>
      <c r="CL163" s="459"/>
      <c r="CM163" s="459"/>
      <c r="CN163" s="861"/>
      <c r="CO163" s="861"/>
    </row>
    <row r="164" spans="1:93" s="263" customFormat="1" hidden="1">
      <c r="A164" s="857">
        <f>'MTG RTG September 2019'!A153</f>
        <v>0</v>
      </c>
      <c r="B164" s="289"/>
      <c r="C164" s="506" t="str">
        <f>'MTG RTG September 2019'!C153</f>
        <v>FOX Crime</v>
      </c>
      <c r="D164" s="252" t="str">
        <f>'MTG RTG September 2019'!D153</f>
        <v>Off Prime Time</v>
      </c>
      <c r="E164" s="253" t="str">
        <f>'MTG RTG September 2019'!E153</f>
        <v>Sa-Su</v>
      </c>
      <c r="F164" s="254" t="str">
        <f>'MTG RTG September 2019'!F153</f>
        <v>24:00-17:29</v>
      </c>
      <c r="G164" s="904" t="str">
        <f>'MTG RTG September 2019'!G153</f>
        <v>NPT</v>
      </c>
      <c r="H164" s="905">
        <f ca="1">SUMIF('MTG RTG September 2019'!$H$3:$M$4,$AC$9,'MTG RTG September 2019'!$H153:$M153)</f>
        <v>0.6</v>
      </c>
      <c r="I164" s="256">
        <f t="shared" ca="1" si="39"/>
        <v>465.74999999999989</v>
      </c>
      <c r="J164" s="906">
        <f t="shared" ca="1" si="44"/>
        <v>0</v>
      </c>
      <c r="K164" s="912">
        <f t="shared" ca="1" si="45"/>
        <v>0</v>
      </c>
      <c r="L164" s="913">
        <f t="shared" ca="1" si="46"/>
        <v>0</v>
      </c>
      <c r="M164" s="927">
        <f>'MTG RTG September 2019'!J153</f>
        <v>0.4</v>
      </c>
      <c r="N164" s="913">
        <f t="shared" si="47"/>
        <v>0</v>
      </c>
      <c r="O164" s="909">
        <f t="shared" si="48"/>
        <v>0</v>
      </c>
      <c r="P164" s="258">
        <f t="shared" si="49"/>
        <v>0</v>
      </c>
      <c r="Q164" s="258">
        <f t="shared" si="40"/>
        <v>0</v>
      </c>
      <c r="R164" s="258">
        <f t="shared" si="41"/>
        <v>0</v>
      </c>
      <c r="S164" s="258"/>
      <c r="T164" s="258">
        <f t="shared" si="42"/>
        <v>0</v>
      </c>
      <c r="U164" s="258">
        <f t="shared" si="50"/>
        <v>0</v>
      </c>
      <c r="V164" s="265">
        <f t="shared" ca="1" si="43"/>
        <v>279.44999999999993</v>
      </c>
      <c r="W164" s="260">
        <f t="shared" ca="1" si="51"/>
        <v>279.44999999999993</v>
      </c>
      <c r="X164" s="260">
        <f t="shared" ca="1" si="52"/>
        <v>279.44999999999993</v>
      </c>
      <c r="Y164" s="260">
        <f t="shared" ca="1" si="53"/>
        <v>0</v>
      </c>
      <c r="Z164" s="260">
        <f t="shared" ca="1" si="54"/>
        <v>0</v>
      </c>
      <c r="AA164" s="260">
        <f t="shared" ca="1" si="56"/>
        <v>0</v>
      </c>
      <c r="AB164" s="260">
        <f t="shared" ca="1" si="57"/>
        <v>0</v>
      </c>
      <c r="AC164" s="575">
        <f t="shared" ca="1" si="55"/>
        <v>0</v>
      </c>
      <c r="AD164" s="262"/>
      <c r="AE164" s="460"/>
      <c r="AF164" s="459"/>
      <c r="AG164" s="459"/>
      <c r="AH164" s="459"/>
      <c r="AI164" s="459"/>
      <c r="AJ164" s="861"/>
      <c r="AK164" s="861"/>
      <c r="AL164" s="459"/>
      <c r="AM164" s="459"/>
      <c r="AN164" s="459"/>
      <c r="AO164" s="459"/>
      <c r="AP164" s="459"/>
      <c r="AQ164" s="861"/>
      <c r="AR164" s="861"/>
      <c r="AS164" s="459"/>
      <c r="AT164" s="459"/>
      <c r="AU164" s="459"/>
      <c r="AV164" s="459"/>
      <c r="AW164" s="459"/>
      <c r="AX164" s="861"/>
      <c r="AY164" s="861"/>
      <c r="AZ164" s="459"/>
      <c r="BA164" s="459"/>
      <c r="BB164" s="459"/>
      <c r="BC164" s="459"/>
      <c r="BD164" s="459"/>
      <c r="BE164" s="861"/>
      <c r="BF164" s="861"/>
      <c r="BG164" s="459"/>
      <c r="BH164" s="459"/>
      <c r="BI164" s="459"/>
      <c r="BJ164" s="459"/>
      <c r="BK164" s="459"/>
      <c r="BL164" s="861"/>
      <c r="BM164" s="861"/>
      <c r="BN164" s="459"/>
      <c r="BO164" s="459"/>
      <c r="BP164" s="459"/>
      <c r="BQ164" s="459"/>
      <c r="BR164" s="459"/>
      <c r="BS164" s="861"/>
      <c r="BT164" s="861"/>
      <c r="BU164" s="459"/>
      <c r="BV164" s="459"/>
      <c r="BW164" s="459"/>
      <c r="BX164" s="459"/>
      <c r="BY164" s="459"/>
      <c r="BZ164" s="861"/>
      <c r="CA164" s="861"/>
      <c r="CB164" s="459"/>
      <c r="CC164" s="459"/>
      <c r="CD164" s="459"/>
      <c r="CE164" s="459"/>
      <c r="CF164" s="459"/>
      <c r="CG164" s="861"/>
      <c r="CH164" s="861"/>
      <c r="CI164" s="459"/>
      <c r="CJ164" s="459"/>
      <c r="CK164" s="459"/>
      <c r="CL164" s="459"/>
      <c r="CM164" s="459"/>
      <c r="CN164" s="861"/>
      <c r="CO164" s="861"/>
    </row>
    <row r="165" spans="1:93" s="263" customFormat="1" hidden="1">
      <c r="A165" s="857">
        <f>'MTG RTG September 2019'!A154</f>
        <v>0</v>
      </c>
      <c r="B165" s="289"/>
      <c r="C165" s="506" t="str">
        <f>'MTG RTG September 2019'!C154</f>
        <v>FOX Crime</v>
      </c>
      <c r="D165" s="252" t="str">
        <f>'MTG RTG September 2019'!D154</f>
        <v>Prime Time</v>
      </c>
      <c r="E165" s="253" t="str">
        <f>'MTG RTG September 2019'!E154</f>
        <v>Sa-Su</v>
      </c>
      <c r="F165" s="254" t="str">
        <f>'MTG RTG September 2019'!F154</f>
        <v>17:30-23:59</v>
      </c>
      <c r="G165" s="904" t="str">
        <f>'MTG RTG September 2019'!G154</f>
        <v>PT</v>
      </c>
      <c r="H165" s="905">
        <f ca="1">SUMIF('MTG RTG September 2019'!$H$3:$M$4,$AC$9,'MTG RTG September 2019'!$H154:$M154)</f>
        <v>0.9</v>
      </c>
      <c r="I165" s="256">
        <f t="shared" ca="1" si="39"/>
        <v>465.74999999999994</v>
      </c>
      <c r="J165" s="906">
        <f t="shared" ca="1" si="44"/>
        <v>0</v>
      </c>
      <c r="K165" s="912">
        <f t="shared" ca="1" si="45"/>
        <v>0</v>
      </c>
      <c r="L165" s="913">
        <f t="shared" ca="1" si="46"/>
        <v>0</v>
      </c>
      <c r="M165" s="927">
        <f>'MTG RTG September 2019'!J154</f>
        <v>0.7</v>
      </c>
      <c r="N165" s="913">
        <f t="shared" si="47"/>
        <v>0</v>
      </c>
      <c r="O165" s="909">
        <f t="shared" si="48"/>
        <v>0</v>
      </c>
      <c r="P165" s="258">
        <f t="shared" si="49"/>
        <v>0</v>
      </c>
      <c r="Q165" s="258">
        <f t="shared" si="40"/>
        <v>0</v>
      </c>
      <c r="R165" s="258">
        <f t="shared" si="41"/>
        <v>0</v>
      </c>
      <c r="S165" s="258"/>
      <c r="T165" s="258">
        <f t="shared" si="42"/>
        <v>0</v>
      </c>
      <c r="U165" s="258">
        <f t="shared" si="50"/>
        <v>0</v>
      </c>
      <c r="V165" s="265">
        <f t="shared" ca="1" si="43"/>
        <v>419.17499999999995</v>
      </c>
      <c r="W165" s="260">
        <f t="shared" ca="1" si="51"/>
        <v>419.17499999999995</v>
      </c>
      <c r="X165" s="260">
        <f t="shared" ca="1" si="52"/>
        <v>419.17499999999995</v>
      </c>
      <c r="Y165" s="260">
        <f t="shared" ca="1" si="53"/>
        <v>0</v>
      </c>
      <c r="Z165" s="260">
        <f t="shared" ca="1" si="54"/>
        <v>0</v>
      </c>
      <c r="AA165" s="260">
        <f t="shared" ca="1" si="56"/>
        <v>0</v>
      </c>
      <c r="AB165" s="260">
        <f t="shared" ca="1" si="57"/>
        <v>0</v>
      </c>
      <c r="AC165" s="575">
        <f t="shared" ca="1" si="55"/>
        <v>0</v>
      </c>
      <c r="AD165" s="262"/>
      <c r="AE165" s="460"/>
      <c r="AF165" s="459"/>
      <c r="AG165" s="459"/>
      <c r="AH165" s="459"/>
      <c r="AI165" s="459"/>
      <c r="AJ165" s="861"/>
      <c r="AK165" s="861"/>
      <c r="AL165" s="459"/>
      <c r="AM165" s="459"/>
      <c r="AN165" s="459"/>
      <c r="AO165" s="459"/>
      <c r="AP165" s="459"/>
      <c r="AQ165" s="861"/>
      <c r="AR165" s="861"/>
      <c r="AS165" s="459"/>
      <c r="AT165" s="459"/>
      <c r="AU165" s="459"/>
      <c r="AV165" s="459"/>
      <c r="AW165" s="459"/>
      <c r="AX165" s="861"/>
      <c r="AY165" s="861"/>
      <c r="AZ165" s="459"/>
      <c r="BA165" s="459"/>
      <c r="BB165" s="459"/>
      <c r="BC165" s="459"/>
      <c r="BD165" s="459"/>
      <c r="BE165" s="861"/>
      <c r="BF165" s="861"/>
      <c r="BG165" s="459"/>
      <c r="BH165" s="459"/>
      <c r="BI165" s="459"/>
      <c r="BJ165" s="459"/>
      <c r="BK165" s="459"/>
      <c r="BL165" s="861"/>
      <c r="BM165" s="861"/>
      <c r="BN165" s="459"/>
      <c r="BO165" s="459"/>
      <c r="BP165" s="459"/>
      <c r="BQ165" s="459"/>
      <c r="BR165" s="459"/>
      <c r="BS165" s="861"/>
      <c r="BT165" s="861"/>
      <c r="BU165" s="459"/>
      <c r="BV165" s="459"/>
      <c r="BW165" s="459"/>
      <c r="BX165" s="459"/>
      <c r="BY165" s="459"/>
      <c r="BZ165" s="861"/>
      <c r="CA165" s="861"/>
      <c r="CB165" s="459"/>
      <c r="CC165" s="459"/>
      <c r="CD165" s="459"/>
      <c r="CE165" s="459"/>
      <c r="CF165" s="459"/>
      <c r="CG165" s="861"/>
      <c r="CH165" s="861"/>
      <c r="CI165" s="459"/>
      <c r="CJ165" s="459"/>
      <c r="CK165" s="459"/>
      <c r="CL165" s="459"/>
      <c r="CM165" s="459"/>
      <c r="CN165" s="861"/>
      <c r="CO165" s="861"/>
    </row>
    <row r="166" spans="1:93" s="263" customFormat="1" hidden="1">
      <c r="A166" s="857">
        <f>'MTG RTG September 2019'!A155</f>
        <v>0</v>
      </c>
      <c r="B166" s="289"/>
      <c r="C166" s="506" t="str">
        <f>'MTG RTG September 2019'!C155</f>
        <v>FOX Crime</v>
      </c>
      <c r="D166" s="252" t="str">
        <f>'MTG RTG September 2019'!D155</f>
        <v>Prime Time</v>
      </c>
      <c r="E166" s="253" t="str">
        <f>'MTG RTG September 2019'!E155</f>
        <v>Sa-Su</v>
      </c>
      <c r="F166" s="254" t="str">
        <f>'MTG RTG September 2019'!F155</f>
        <v>17:30-23:59</v>
      </c>
      <c r="G166" s="904" t="str">
        <f>'MTG RTG September 2019'!G155</f>
        <v>PT</v>
      </c>
      <c r="H166" s="905">
        <f ca="1">SUMIF('MTG RTG September 2019'!$H$3:$M$4,$AC$9,'MTG RTG September 2019'!$H155:$M155)</f>
        <v>0.9</v>
      </c>
      <c r="I166" s="256">
        <f t="shared" ca="1" si="39"/>
        <v>465.74999999999994</v>
      </c>
      <c r="J166" s="906">
        <f t="shared" ca="1" si="44"/>
        <v>0</v>
      </c>
      <c r="K166" s="912">
        <f t="shared" ca="1" si="45"/>
        <v>0</v>
      </c>
      <c r="L166" s="913">
        <f t="shared" ca="1" si="46"/>
        <v>0</v>
      </c>
      <c r="M166" s="927">
        <f>'MTG RTG September 2019'!J155</f>
        <v>0.7</v>
      </c>
      <c r="N166" s="913">
        <f t="shared" si="47"/>
        <v>0</v>
      </c>
      <c r="O166" s="909">
        <f t="shared" si="48"/>
        <v>0</v>
      </c>
      <c r="P166" s="258">
        <f t="shared" si="49"/>
        <v>0</v>
      </c>
      <c r="Q166" s="258">
        <f t="shared" si="40"/>
        <v>0</v>
      </c>
      <c r="R166" s="258">
        <f t="shared" si="41"/>
        <v>0</v>
      </c>
      <c r="S166" s="258"/>
      <c r="T166" s="258">
        <f t="shared" si="42"/>
        <v>0</v>
      </c>
      <c r="U166" s="258">
        <f t="shared" si="50"/>
        <v>0</v>
      </c>
      <c r="V166" s="265">
        <f t="shared" ca="1" si="43"/>
        <v>419.17499999999995</v>
      </c>
      <c r="W166" s="260">
        <f t="shared" ca="1" si="51"/>
        <v>419.17499999999995</v>
      </c>
      <c r="X166" s="260">
        <f t="shared" ca="1" si="52"/>
        <v>419.17499999999995</v>
      </c>
      <c r="Y166" s="260">
        <f t="shared" ca="1" si="53"/>
        <v>0</v>
      </c>
      <c r="Z166" s="260">
        <f t="shared" ca="1" si="54"/>
        <v>0</v>
      </c>
      <c r="AA166" s="260">
        <f t="shared" ca="1" si="56"/>
        <v>0</v>
      </c>
      <c r="AB166" s="260">
        <f t="shared" ca="1" si="57"/>
        <v>0</v>
      </c>
      <c r="AC166" s="575">
        <f t="shared" ca="1" si="55"/>
        <v>0</v>
      </c>
      <c r="AD166" s="262"/>
      <c r="AE166" s="460"/>
      <c r="AF166" s="459"/>
      <c r="AG166" s="459"/>
      <c r="AH166" s="459"/>
      <c r="AI166" s="459"/>
      <c r="AJ166" s="861"/>
      <c r="AK166" s="861"/>
      <c r="AL166" s="459"/>
      <c r="AM166" s="459"/>
      <c r="AN166" s="459"/>
      <c r="AO166" s="459"/>
      <c r="AP166" s="459"/>
      <c r="AQ166" s="861"/>
      <c r="AR166" s="861"/>
      <c r="AS166" s="459"/>
      <c r="AT166" s="459"/>
      <c r="AU166" s="459"/>
      <c r="AV166" s="459"/>
      <c r="AW166" s="459"/>
      <c r="AX166" s="861"/>
      <c r="AY166" s="861"/>
      <c r="AZ166" s="459"/>
      <c r="BA166" s="459"/>
      <c r="BB166" s="459"/>
      <c r="BC166" s="459"/>
      <c r="BD166" s="459"/>
      <c r="BE166" s="861"/>
      <c r="BF166" s="861"/>
      <c r="BG166" s="459"/>
      <c r="BH166" s="459"/>
      <c r="BI166" s="459"/>
      <c r="BJ166" s="459"/>
      <c r="BK166" s="459"/>
      <c r="BL166" s="861"/>
      <c r="BM166" s="861"/>
      <c r="BN166" s="459"/>
      <c r="BO166" s="459"/>
      <c r="BP166" s="459"/>
      <c r="BQ166" s="459"/>
      <c r="BR166" s="459"/>
      <c r="BS166" s="861"/>
      <c r="BT166" s="861"/>
      <c r="BU166" s="459"/>
      <c r="BV166" s="459"/>
      <c r="BW166" s="459"/>
      <c r="BX166" s="459"/>
      <c r="BY166" s="459"/>
      <c r="BZ166" s="861"/>
      <c r="CA166" s="861"/>
      <c r="CB166" s="459"/>
      <c r="CC166" s="459"/>
      <c r="CD166" s="459"/>
      <c r="CE166" s="459"/>
      <c r="CF166" s="459"/>
      <c r="CG166" s="861"/>
      <c r="CH166" s="861"/>
      <c r="CI166" s="459"/>
      <c r="CJ166" s="459"/>
      <c r="CK166" s="459"/>
      <c r="CL166" s="459"/>
      <c r="CM166" s="459"/>
      <c r="CN166" s="861"/>
      <c r="CO166" s="861"/>
    </row>
    <row r="167" spans="1:93" s="263" customFormat="1" hidden="1">
      <c r="A167" s="857">
        <f>'MTG RTG September 2019'!A156</f>
        <v>0</v>
      </c>
      <c r="B167" s="289"/>
      <c r="C167" s="506" t="str">
        <f>'MTG RTG September 2019'!C156</f>
        <v>FOX</v>
      </c>
      <c r="D167" s="252" t="str">
        <f>'MTG RTG September 2019'!D156</f>
        <v>Off Prime Time</v>
      </c>
      <c r="E167" s="253" t="str">
        <f>'MTG RTG September 2019'!E156</f>
        <v>Mo-Fr</v>
      </c>
      <c r="F167" s="254" t="str">
        <f>'MTG RTG September 2019'!F156</f>
        <v>24:00-17:29</v>
      </c>
      <c r="G167" s="904" t="str">
        <f>'MTG RTG September 2019'!G156</f>
        <v>NPT</v>
      </c>
      <c r="H167" s="905">
        <f ca="1">SUMIF('MTG RTG September 2019'!$H$3:$M$4,$AC$9,'MTG RTG September 2019'!$H156:$M156)</f>
        <v>0.3</v>
      </c>
      <c r="I167" s="256">
        <f t="shared" ca="1" si="39"/>
        <v>465.74999999999989</v>
      </c>
      <c r="J167" s="906">
        <f t="shared" ca="1" si="44"/>
        <v>0</v>
      </c>
      <c r="K167" s="912">
        <f t="shared" ca="1" si="45"/>
        <v>0</v>
      </c>
      <c r="L167" s="913">
        <f t="shared" ca="1" si="46"/>
        <v>0</v>
      </c>
      <c r="M167" s="927">
        <f>'MTG RTG September 2019'!J156</f>
        <v>0.2</v>
      </c>
      <c r="N167" s="913">
        <f t="shared" si="47"/>
        <v>0</v>
      </c>
      <c r="O167" s="909">
        <f t="shared" si="48"/>
        <v>0</v>
      </c>
      <c r="P167" s="258">
        <f t="shared" si="49"/>
        <v>0</v>
      </c>
      <c r="Q167" s="258">
        <f t="shared" si="40"/>
        <v>0</v>
      </c>
      <c r="R167" s="258">
        <f t="shared" si="41"/>
        <v>0</v>
      </c>
      <c r="S167" s="258"/>
      <c r="T167" s="258">
        <f t="shared" si="42"/>
        <v>0</v>
      </c>
      <c r="U167" s="258">
        <f t="shared" si="50"/>
        <v>0</v>
      </c>
      <c r="V167" s="265">
        <f t="shared" ca="1" si="43"/>
        <v>139.72499999999997</v>
      </c>
      <c r="W167" s="260">
        <f t="shared" ca="1" si="51"/>
        <v>139.72499999999997</v>
      </c>
      <c r="X167" s="260">
        <f t="shared" ca="1" si="52"/>
        <v>139.72499999999997</v>
      </c>
      <c r="Y167" s="260">
        <f t="shared" ca="1" si="53"/>
        <v>0</v>
      </c>
      <c r="Z167" s="260">
        <f t="shared" ca="1" si="54"/>
        <v>0</v>
      </c>
      <c r="AA167" s="260">
        <f t="shared" ca="1" si="56"/>
        <v>0</v>
      </c>
      <c r="AB167" s="260">
        <f t="shared" ca="1" si="57"/>
        <v>0</v>
      </c>
      <c r="AC167" s="575">
        <f t="shared" ca="1" si="55"/>
        <v>0</v>
      </c>
      <c r="AD167" s="262"/>
      <c r="AE167" s="460"/>
      <c r="AF167" s="459"/>
      <c r="AG167" s="459"/>
      <c r="AH167" s="459"/>
      <c r="AI167" s="459"/>
      <c r="AJ167" s="861"/>
      <c r="AK167" s="861"/>
      <c r="AL167" s="459"/>
      <c r="AM167" s="459"/>
      <c r="AN167" s="459"/>
      <c r="AO167" s="459"/>
      <c r="AP167" s="459"/>
      <c r="AQ167" s="861"/>
      <c r="AR167" s="861"/>
      <c r="AS167" s="459"/>
      <c r="AT167" s="459"/>
      <c r="AU167" s="459"/>
      <c r="AV167" s="459"/>
      <c r="AW167" s="459"/>
      <c r="AX167" s="861"/>
      <c r="AY167" s="861"/>
      <c r="AZ167" s="459"/>
      <c r="BA167" s="459"/>
      <c r="BB167" s="459"/>
      <c r="BC167" s="459"/>
      <c r="BD167" s="459"/>
      <c r="BE167" s="861"/>
      <c r="BF167" s="861"/>
      <c r="BG167" s="459"/>
      <c r="BH167" s="459"/>
      <c r="BI167" s="459"/>
      <c r="BJ167" s="459"/>
      <c r="BK167" s="459"/>
      <c r="BL167" s="861"/>
      <c r="BM167" s="861"/>
      <c r="BN167" s="459"/>
      <c r="BO167" s="459"/>
      <c r="BP167" s="459"/>
      <c r="BQ167" s="459"/>
      <c r="BR167" s="459"/>
      <c r="BS167" s="861"/>
      <c r="BT167" s="861"/>
      <c r="BU167" s="459"/>
      <c r="BV167" s="459"/>
      <c r="BW167" s="459"/>
      <c r="BX167" s="459"/>
      <c r="BY167" s="459"/>
      <c r="BZ167" s="861"/>
      <c r="CA167" s="861"/>
      <c r="CB167" s="459"/>
      <c r="CC167" s="459"/>
      <c r="CD167" s="459"/>
      <c r="CE167" s="459"/>
      <c r="CF167" s="459"/>
      <c r="CG167" s="861"/>
      <c r="CH167" s="861"/>
      <c r="CI167" s="459"/>
      <c r="CJ167" s="459"/>
      <c r="CK167" s="459"/>
      <c r="CL167" s="459"/>
      <c r="CM167" s="459"/>
      <c r="CN167" s="861"/>
      <c r="CO167" s="861"/>
    </row>
    <row r="168" spans="1:93" s="263" customFormat="1">
      <c r="A168" s="857">
        <f>'MTG RTG September 2019'!A157</f>
        <v>0</v>
      </c>
      <c r="B168" s="289"/>
      <c r="C168" s="506" t="str">
        <f>'MTG RTG September 2019'!C157</f>
        <v>FOX</v>
      </c>
      <c r="D168" s="252" t="str">
        <f>'MTG RTG September 2019'!D157</f>
        <v>Prime Time</v>
      </c>
      <c r="E168" s="253" t="str">
        <f>'MTG RTG September 2019'!E157</f>
        <v>Mo-Fr</v>
      </c>
      <c r="F168" s="254" t="str">
        <f>'MTG RTG September 2019'!F157</f>
        <v>17:30-23:59</v>
      </c>
      <c r="G168" s="904" t="str">
        <f>'MTG RTG September 2019'!G157</f>
        <v>PT</v>
      </c>
      <c r="H168" s="905">
        <f ca="1">SUMIF('MTG RTG September 2019'!$H$3:$M$4,$AC$9,'MTG RTG September 2019'!$H157:$M157)</f>
        <v>0.4</v>
      </c>
      <c r="I168" s="256">
        <f t="shared" ca="1" si="39"/>
        <v>465.74999999999994</v>
      </c>
      <c r="J168" s="906">
        <f t="shared" ca="1" si="44"/>
        <v>4.4000000000000004</v>
      </c>
      <c r="K168" s="912">
        <f t="shared" ca="1" si="45"/>
        <v>4.4000000000000004</v>
      </c>
      <c r="L168" s="913">
        <f t="shared" ca="1" si="46"/>
        <v>0</v>
      </c>
      <c r="M168" s="927">
        <f>'MTG RTG September 2019'!J157</f>
        <v>0.4</v>
      </c>
      <c r="N168" s="913">
        <f t="shared" si="47"/>
        <v>4.4000000000000004</v>
      </c>
      <c r="O168" s="909">
        <f t="shared" si="48"/>
        <v>11</v>
      </c>
      <c r="P168" s="258">
        <f t="shared" si="49"/>
        <v>0</v>
      </c>
      <c r="Q168" s="258">
        <f t="shared" si="40"/>
        <v>0</v>
      </c>
      <c r="R168" s="258">
        <f t="shared" si="41"/>
        <v>0</v>
      </c>
      <c r="S168" s="258"/>
      <c r="T168" s="258">
        <f t="shared" si="42"/>
        <v>0</v>
      </c>
      <c r="U168" s="258">
        <f t="shared" si="50"/>
        <v>11</v>
      </c>
      <c r="V168" s="265">
        <f t="shared" ca="1" si="43"/>
        <v>186.29999999999998</v>
      </c>
      <c r="W168" s="260">
        <f t="shared" ca="1" si="51"/>
        <v>186.29999999999998</v>
      </c>
      <c r="X168" s="260">
        <f t="shared" ca="1" si="52"/>
        <v>186.29999999999998</v>
      </c>
      <c r="Y168" s="260">
        <f t="shared" ca="1" si="53"/>
        <v>0</v>
      </c>
      <c r="Z168" s="260">
        <f t="shared" ca="1" si="54"/>
        <v>0</v>
      </c>
      <c r="AA168" s="260">
        <f t="shared" ca="1" si="56"/>
        <v>0</v>
      </c>
      <c r="AB168" s="260">
        <f t="shared" ca="1" si="57"/>
        <v>0</v>
      </c>
      <c r="AC168" s="575">
        <f t="shared" ca="1" si="55"/>
        <v>2049.2999999999997</v>
      </c>
      <c r="AD168" s="262"/>
      <c r="AE168" s="460" t="s">
        <v>347</v>
      </c>
      <c r="AF168" s="459"/>
      <c r="AG168" s="459" t="s">
        <v>347</v>
      </c>
      <c r="AH168" s="459" t="s">
        <v>347</v>
      </c>
      <c r="AI168" s="459" t="s">
        <v>347</v>
      </c>
      <c r="AJ168" s="861"/>
      <c r="AK168" s="861"/>
      <c r="AL168" s="459" t="s">
        <v>347</v>
      </c>
      <c r="AM168" s="459" t="s">
        <v>347</v>
      </c>
      <c r="AN168" s="459"/>
      <c r="AO168" s="459" t="s">
        <v>347</v>
      </c>
      <c r="AP168" s="459" t="s">
        <v>347</v>
      </c>
      <c r="AQ168" s="861"/>
      <c r="AR168" s="861"/>
      <c r="AS168" s="459"/>
      <c r="AT168" s="459" t="s">
        <v>347</v>
      </c>
      <c r="AU168" s="459"/>
      <c r="AV168" s="459" t="s">
        <v>347</v>
      </c>
      <c r="AW168" s="459" t="s">
        <v>347</v>
      </c>
      <c r="AX168" s="861"/>
      <c r="AY168" s="861"/>
      <c r="AZ168" s="459"/>
      <c r="BA168" s="459"/>
      <c r="BB168" s="459"/>
      <c r="BC168" s="459"/>
      <c r="BD168" s="459"/>
      <c r="BE168" s="861"/>
      <c r="BF168" s="861"/>
      <c r="BG168" s="459"/>
      <c r="BH168" s="459"/>
      <c r="BI168" s="459"/>
      <c r="BJ168" s="459"/>
      <c r="BK168" s="459"/>
      <c r="BL168" s="861"/>
      <c r="BM168" s="861"/>
      <c r="BN168" s="459"/>
      <c r="BO168" s="459"/>
      <c r="BP168" s="459"/>
      <c r="BQ168" s="459"/>
      <c r="BR168" s="459"/>
      <c r="BS168" s="861"/>
      <c r="BT168" s="861"/>
      <c r="BU168" s="459"/>
      <c r="BV168" s="459"/>
      <c r="BW168" s="459"/>
      <c r="BX168" s="459"/>
      <c r="BY168" s="459"/>
      <c r="BZ168" s="861"/>
      <c r="CA168" s="861"/>
      <c r="CB168" s="459"/>
      <c r="CC168" s="459"/>
      <c r="CD168" s="459"/>
      <c r="CE168" s="459"/>
      <c r="CF168" s="459"/>
      <c r="CG168" s="861"/>
      <c r="CH168" s="861"/>
      <c r="CI168" s="459"/>
      <c r="CJ168" s="459"/>
      <c r="CK168" s="459"/>
      <c r="CL168" s="459"/>
      <c r="CM168" s="459"/>
      <c r="CN168" s="861"/>
      <c r="CO168" s="861"/>
    </row>
    <row r="169" spans="1:93" s="263" customFormat="1" hidden="1">
      <c r="A169" s="857">
        <f>'MTG RTG September 2019'!A158</f>
        <v>0</v>
      </c>
      <c r="B169" s="289"/>
      <c r="C169" s="506" t="str">
        <f>'MTG RTG September 2019'!C158</f>
        <v>FOX</v>
      </c>
      <c r="D169" s="252" t="str">
        <f>'MTG RTG September 2019'!D158</f>
        <v>Prime Time</v>
      </c>
      <c r="E169" s="253" t="str">
        <f>'MTG RTG September 2019'!E158</f>
        <v>Mo-Fr</v>
      </c>
      <c r="F169" s="254" t="str">
        <f>'MTG RTG September 2019'!F158</f>
        <v>17:30-23:59</v>
      </c>
      <c r="G169" s="904" t="str">
        <f>'MTG RTG September 2019'!G158</f>
        <v>PT</v>
      </c>
      <c r="H169" s="905">
        <f ca="1">SUMIF('MTG RTG September 2019'!$H$3:$M$4,$AC$9,'MTG RTG September 2019'!$H158:$M158)</f>
        <v>0.4</v>
      </c>
      <c r="I169" s="256">
        <f t="shared" ca="1" si="39"/>
        <v>465.74999999999994</v>
      </c>
      <c r="J169" s="906">
        <f t="shared" ca="1" si="44"/>
        <v>0</v>
      </c>
      <c r="K169" s="912">
        <f t="shared" ca="1" si="45"/>
        <v>0</v>
      </c>
      <c r="L169" s="913">
        <f t="shared" ca="1" si="46"/>
        <v>0</v>
      </c>
      <c r="M169" s="927">
        <f>'MTG RTG September 2019'!J158</f>
        <v>0.4</v>
      </c>
      <c r="N169" s="913">
        <f t="shared" si="47"/>
        <v>0</v>
      </c>
      <c r="O169" s="909">
        <f t="shared" si="48"/>
        <v>0</v>
      </c>
      <c r="P169" s="258">
        <f t="shared" si="49"/>
        <v>0</v>
      </c>
      <c r="Q169" s="258">
        <f t="shared" si="40"/>
        <v>0</v>
      </c>
      <c r="R169" s="258">
        <f t="shared" si="41"/>
        <v>0</v>
      </c>
      <c r="S169" s="258"/>
      <c r="T169" s="258">
        <f t="shared" si="42"/>
        <v>0</v>
      </c>
      <c r="U169" s="258">
        <f t="shared" si="50"/>
        <v>0</v>
      </c>
      <c r="V169" s="265">
        <f t="shared" ca="1" si="43"/>
        <v>186.29999999999998</v>
      </c>
      <c r="W169" s="260">
        <f t="shared" ca="1" si="51"/>
        <v>186.29999999999998</v>
      </c>
      <c r="X169" s="260">
        <f t="shared" ca="1" si="52"/>
        <v>186.29999999999998</v>
      </c>
      <c r="Y169" s="260">
        <f t="shared" ca="1" si="53"/>
        <v>0</v>
      </c>
      <c r="Z169" s="260">
        <f t="shared" ca="1" si="54"/>
        <v>0</v>
      </c>
      <c r="AA169" s="260">
        <f t="shared" ca="1" si="56"/>
        <v>0</v>
      </c>
      <c r="AB169" s="260">
        <f t="shared" ca="1" si="57"/>
        <v>0</v>
      </c>
      <c r="AC169" s="575">
        <f t="shared" ca="1" si="55"/>
        <v>0</v>
      </c>
      <c r="AD169" s="262"/>
      <c r="AE169" s="460"/>
      <c r="AF169" s="459"/>
      <c r="AG169" s="459"/>
      <c r="AH169" s="459"/>
      <c r="AI169" s="459"/>
      <c r="AJ169" s="861"/>
      <c r="AK169" s="861"/>
      <c r="AL169" s="459"/>
      <c r="AM169" s="459"/>
      <c r="AN169" s="459"/>
      <c r="AO169" s="459"/>
      <c r="AP169" s="459"/>
      <c r="AQ169" s="861"/>
      <c r="AR169" s="861"/>
      <c r="AS169" s="459"/>
      <c r="AT169" s="459"/>
      <c r="AU169" s="459"/>
      <c r="AV169" s="459"/>
      <c r="AW169" s="459"/>
      <c r="AX169" s="861"/>
      <c r="AY169" s="861"/>
      <c r="AZ169" s="459"/>
      <c r="BA169" s="459"/>
      <c r="BB169" s="459"/>
      <c r="BC169" s="459"/>
      <c r="BD169" s="459"/>
      <c r="BE169" s="861"/>
      <c r="BF169" s="861"/>
      <c r="BG169" s="459"/>
      <c r="BH169" s="459"/>
      <c r="BI169" s="459"/>
      <c r="BJ169" s="459"/>
      <c r="BK169" s="459"/>
      <c r="BL169" s="861"/>
      <c r="BM169" s="861"/>
      <c r="BN169" s="459"/>
      <c r="BO169" s="459"/>
      <c r="BP169" s="459"/>
      <c r="BQ169" s="459"/>
      <c r="BR169" s="459"/>
      <c r="BS169" s="861"/>
      <c r="BT169" s="861"/>
      <c r="BU169" s="459"/>
      <c r="BV169" s="459"/>
      <c r="BW169" s="459"/>
      <c r="BX169" s="459"/>
      <c r="BY169" s="459"/>
      <c r="BZ169" s="861"/>
      <c r="CA169" s="861"/>
      <c r="CB169" s="459"/>
      <c r="CC169" s="459"/>
      <c r="CD169" s="459"/>
      <c r="CE169" s="459"/>
      <c r="CF169" s="459"/>
      <c r="CG169" s="861"/>
      <c r="CH169" s="861"/>
      <c r="CI169" s="459"/>
      <c r="CJ169" s="459"/>
      <c r="CK169" s="459"/>
      <c r="CL169" s="459"/>
      <c r="CM169" s="459"/>
      <c r="CN169" s="861"/>
      <c r="CO169" s="861"/>
    </row>
    <row r="170" spans="1:93" s="263" customFormat="1">
      <c r="A170" s="857">
        <f>'MTG RTG September 2019'!A159</f>
        <v>0</v>
      </c>
      <c r="B170" s="289"/>
      <c r="C170" s="506" t="str">
        <f>'MTG RTG September 2019'!C159</f>
        <v>FOX</v>
      </c>
      <c r="D170" s="252" t="str">
        <f>'MTG RTG September 2019'!D159</f>
        <v>Off Prime Time</v>
      </c>
      <c r="E170" s="253" t="str">
        <f>'MTG RTG September 2019'!E159</f>
        <v>Sa-Su</v>
      </c>
      <c r="F170" s="254" t="str">
        <f>'MTG RTG September 2019'!F159</f>
        <v>24:00-17:29</v>
      </c>
      <c r="G170" s="904" t="str">
        <f>'MTG RTG September 2019'!G159</f>
        <v>NPT</v>
      </c>
      <c r="H170" s="905">
        <f ca="1">SUMIF('MTG RTG September 2019'!$H$3:$M$4,$AC$9,'MTG RTG September 2019'!$H159:$M159)</f>
        <v>0.3</v>
      </c>
      <c r="I170" s="256">
        <f t="shared" ca="1" si="39"/>
        <v>465.74999999999989</v>
      </c>
      <c r="J170" s="906">
        <f t="shared" ca="1" si="44"/>
        <v>1.7999999999999998</v>
      </c>
      <c r="K170" s="912">
        <f t="shared" ca="1" si="45"/>
        <v>1.7999999999999998</v>
      </c>
      <c r="L170" s="913">
        <f t="shared" ca="1" si="46"/>
        <v>0</v>
      </c>
      <c r="M170" s="927">
        <f>'MTG RTG September 2019'!J159</f>
        <v>0.2</v>
      </c>
      <c r="N170" s="913">
        <f t="shared" si="47"/>
        <v>1.2000000000000002</v>
      </c>
      <c r="O170" s="909">
        <f t="shared" si="48"/>
        <v>6</v>
      </c>
      <c r="P170" s="258">
        <f t="shared" si="49"/>
        <v>0</v>
      </c>
      <c r="Q170" s="258">
        <f t="shared" si="40"/>
        <v>0</v>
      </c>
      <c r="R170" s="258">
        <f t="shared" si="41"/>
        <v>0</v>
      </c>
      <c r="S170" s="258"/>
      <c r="T170" s="258">
        <f t="shared" si="42"/>
        <v>0</v>
      </c>
      <c r="U170" s="258">
        <f t="shared" si="50"/>
        <v>6</v>
      </c>
      <c r="V170" s="265">
        <f t="shared" ca="1" si="43"/>
        <v>139.72499999999997</v>
      </c>
      <c r="W170" s="260">
        <f t="shared" ca="1" si="51"/>
        <v>139.72499999999997</v>
      </c>
      <c r="X170" s="260">
        <f t="shared" ca="1" si="52"/>
        <v>139.72499999999997</v>
      </c>
      <c r="Y170" s="260">
        <f t="shared" ca="1" si="53"/>
        <v>0</v>
      </c>
      <c r="Z170" s="260">
        <f t="shared" ca="1" si="54"/>
        <v>0</v>
      </c>
      <c r="AA170" s="260">
        <f t="shared" ca="1" si="56"/>
        <v>0</v>
      </c>
      <c r="AB170" s="260">
        <f t="shared" ca="1" si="57"/>
        <v>0</v>
      </c>
      <c r="AC170" s="575">
        <f t="shared" ca="1" si="55"/>
        <v>838.3499999999998</v>
      </c>
      <c r="AD170" s="262"/>
      <c r="AE170" s="460"/>
      <c r="AF170" s="459"/>
      <c r="AG170" s="459"/>
      <c r="AH170" s="459"/>
      <c r="AI170" s="459"/>
      <c r="AJ170" s="861" t="s">
        <v>347</v>
      </c>
      <c r="AK170" s="861" t="s">
        <v>347</v>
      </c>
      <c r="AL170" s="459"/>
      <c r="AM170" s="459"/>
      <c r="AN170" s="459"/>
      <c r="AO170" s="459"/>
      <c r="AP170" s="459"/>
      <c r="AQ170" s="861" t="s">
        <v>347</v>
      </c>
      <c r="AR170" s="861" t="s">
        <v>347</v>
      </c>
      <c r="AS170" s="459"/>
      <c r="AT170" s="459"/>
      <c r="AU170" s="459"/>
      <c r="AV170" s="459"/>
      <c r="AW170" s="459"/>
      <c r="AX170" s="861" t="s">
        <v>347</v>
      </c>
      <c r="AY170" s="861" t="s">
        <v>347</v>
      </c>
      <c r="AZ170" s="459"/>
      <c r="BA170" s="459"/>
      <c r="BB170" s="459"/>
      <c r="BC170" s="459"/>
      <c r="BD170" s="459"/>
      <c r="BE170" s="861"/>
      <c r="BF170" s="861"/>
      <c r="BG170" s="459"/>
      <c r="BH170" s="459"/>
      <c r="BI170" s="459"/>
      <c r="BJ170" s="459"/>
      <c r="BK170" s="459"/>
      <c r="BL170" s="861"/>
      <c r="BM170" s="861"/>
      <c r="BN170" s="459"/>
      <c r="BO170" s="459"/>
      <c r="BP170" s="459"/>
      <c r="BQ170" s="459"/>
      <c r="BR170" s="459"/>
      <c r="BS170" s="861"/>
      <c r="BT170" s="861"/>
      <c r="BU170" s="459"/>
      <c r="BV170" s="459"/>
      <c r="BW170" s="459"/>
      <c r="BX170" s="459"/>
      <c r="BY170" s="459"/>
      <c r="BZ170" s="861"/>
      <c r="CA170" s="861"/>
      <c r="CB170" s="459"/>
      <c r="CC170" s="459"/>
      <c r="CD170" s="459"/>
      <c r="CE170" s="459"/>
      <c r="CF170" s="459"/>
      <c r="CG170" s="861"/>
      <c r="CH170" s="861"/>
      <c r="CI170" s="459"/>
      <c r="CJ170" s="459"/>
      <c r="CK170" s="459"/>
      <c r="CL170" s="459"/>
      <c r="CM170" s="459"/>
      <c r="CN170" s="861"/>
      <c r="CO170" s="861"/>
    </row>
    <row r="171" spans="1:93" s="263" customFormat="1" ht="12" customHeight="1">
      <c r="A171" s="857">
        <f>'MTG RTG September 2019'!A160</f>
        <v>0</v>
      </c>
      <c r="B171" s="289"/>
      <c r="C171" s="506" t="str">
        <f>'MTG RTG September 2019'!C160</f>
        <v>FOX</v>
      </c>
      <c r="D171" s="252" t="str">
        <f>'MTG RTG September 2019'!D160</f>
        <v>Off Prime Time</v>
      </c>
      <c r="E171" s="253" t="str">
        <f>'MTG RTG September 2019'!E160</f>
        <v>Sa-Su</v>
      </c>
      <c r="F171" s="254" t="str">
        <f>'MTG RTG September 2019'!F160</f>
        <v>24:00-17:29</v>
      </c>
      <c r="G171" s="904" t="str">
        <f>'MTG RTG September 2019'!G160</f>
        <v>NPT</v>
      </c>
      <c r="H171" s="905">
        <f ca="1">SUMIF('MTG RTG September 2019'!$H$3:$M$4,$AC$9,'MTG RTG September 2019'!$H160:$M160)</f>
        <v>0.3</v>
      </c>
      <c r="I171" s="256">
        <f t="shared" ca="1" si="39"/>
        <v>465.74999999999989</v>
      </c>
      <c r="J171" s="906">
        <f t="shared" ca="1" si="44"/>
        <v>1.7999999999999998</v>
      </c>
      <c r="K171" s="912">
        <f t="shared" ca="1" si="45"/>
        <v>1.7999999999999998</v>
      </c>
      <c r="L171" s="913">
        <f t="shared" ca="1" si="46"/>
        <v>0</v>
      </c>
      <c r="M171" s="927">
        <f>'MTG RTG September 2019'!J160</f>
        <v>0.2</v>
      </c>
      <c r="N171" s="913">
        <f t="shared" si="47"/>
        <v>1.2000000000000002</v>
      </c>
      <c r="O171" s="909">
        <f t="shared" si="48"/>
        <v>6</v>
      </c>
      <c r="P171" s="258">
        <f t="shared" si="49"/>
        <v>0</v>
      </c>
      <c r="Q171" s="258">
        <f t="shared" si="40"/>
        <v>0</v>
      </c>
      <c r="R171" s="258">
        <f t="shared" si="41"/>
        <v>0</v>
      </c>
      <c r="S171" s="258"/>
      <c r="T171" s="258">
        <f t="shared" si="42"/>
        <v>0</v>
      </c>
      <c r="U171" s="258">
        <f t="shared" si="50"/>
        <v>6</v>
      </c>
      <c r="V171" s="265">
        <f t="shared" ca="1" si="43"/>
        <v>139.72499999999997</v>
      </c>
      <c r="W171" s="260">
        <f t="shared" ca="1" si="51"/>
        <v>139.72499999999997</v>
      </c>
      <c r="X171" s="260">
        <f t="shared" ca="1" si="52"/>
        <v>139.72499999999997</v>
      </c>
      <c r="Y171" s="260">
        <f t="shared" ca="1" si="53"/>
        <v>0</v>
      </c>
      <c r="Z171" s="260">
        <f t="shared" ca="1" si="54"/>
        <v>0</v>
      </c>
      <c r="AA171" s="260">
        <f t="shared" ca="1" si="56"/>
        <v>0</v>
      </c>
      <c r="AB171" s="260">
        <f t="shared" ca="1" si="57"/>
        <v>0</v>
      </c>
      <c r="AC171" s="575">
        <f t="shared" ca="1" si="55"/>
        <v>838.3499999999998</v>
      </c>
      <c r="AD171" s="262"/>
      <c r="AE171" s="460"/>
      <c r="AF171" s="459"/>
      <c r="AG171" s="459"/>
      <c r="AH171" s="459"/>
      <c r="AI171" s="459"/>
      <c r="AJ171" s="861" t="s">
        <v>347</v>
      </c>
      <c r="AK171" s="861" t="s">
        <v>347</v>
      </c>
      <c r="AL171" s="459"/>
      <c r="AM171" s="459"/>
      <c r="AN171" s="459"/>
      <c r="AO171" s="459"/>
      <c r="AP171" s="459"/>
      <c r="AQ171" s="861" t="s">
        <v>347</v>
      </c>
      <c r="AR171" s="861" t="s">
        <v>347</v>
      </c>
      <c r="AS171" s="459"/>
      <c r="AT171" s="459"/>
      <c r="AU171" s="459"/>
      <c r="AV171" s="459"/>
      <c r="AW171" s="459"/>
      <c r="AX171" s="861" t="s">
        <v>347</v>
      </c>
      <c r="AY171" s="861" t="s">
        <v>347</v>
      </c>
      <c r="AZ171" s="459"/>
      <c r="BA171" s="459"/>
      <c r="BB171" s="459"/>
      <c r="BC171" s="459"/>
      <c r="BD171" s="459"/>
      <c r="BE171" s="861"/>
      <c r="BF171" s="861"/>
      <c r="BG171" s="459"/>
      <c r="BH171" s="459"/>
      <c r="BI171" s="459"/>
      <c r="BJ171" s="459"/>
      <c r="BK171" s="459"/>
      <c r="BL171" s="861"/>
      <c r="BM171" s="861"/>
      <c r="BN171" s="459"/>
      <c r="BO171" s="459"/>
      <c r="BP171" s="459"/>
      <c r="BQ171" s="459"/>
      <c r="BR171" s="459"/>
      <c r="BS171" s="861"/>
      <c r="BT171" s="861"/>
      <c r="BU171" s="459"/>
      <c r="BV171" s="459"/>
      <c r="BW171" s="459"/>
      <c r="BX171" s="459"/>
      <c r="BY171" s="459"/>
      <c r="BZ171" s="861"/>
      <c r="CA171" s="861"/>
      <c r="CB171" s="459"/>
      <c r="CC171" s="459"/>
      <c r="CD171" s="459"/>
      <c r="CE171" s="459"/>
      <c r="CF171" s="459"/>
      <c r="CG171" s="861"/>
      <c r="CH171" s="861"/>
      <c r="CI171" s="459"/>
      <c r="CJ171" s="459"/>
      <c r="CK171" s="459"/>
      <c r="CL171" s="459"/>
      <c r="CM171" s="459"/>
      <c r="CN171" s="861"/>
      <c r="CO171" s="861"/>
    </row>
    <row r="172" spans="1:93" s="263" customFormat="1" hidden="1">
      <c r="A172" s="857">
        <f>'MTG RTG September 2019'!A161</f>
        <v>0</v>
      </c>
      <c r="B172" s="289"/>
      <c r="C172" s="506" t="str">
        <f>'MTG RTG September 2019'!C161</f>
        <v>FOX</v>
      </c>
      <c r="D172" s="252" t="str">
        <f>'MTG RTG September 2019'!D161</f>
        <v>Prime Time</v>
      </c>
      <c r="E172" s="253" t="str">
        <f>'MTG RTG September 2019'!E161</f>
        <v>Sa-Su</v>
      </c>
      <c r="F172" s="254" t="str">
        <f>'MTG RTG September 2019'!F161</f>
        <v>17:30-23:59</v>
      </c>
      <c r="G172" s="904" t="str">
        <f>'MTG RTG September 2019'!G161</f>
        <v>PT</v>
      </c>
      <c r="H172" s="905">
        <f ca="1">SUMIF('MTG RTG September 2019'!$H$3:$M$4,$AC$9,'MTG RTG September 2019'!$H161:$M161)</f>
        <v>0.3</v>
      </c>
      <c r="I172" s="256">
        <f t="shared" ca="1" si="39"/>
        <v>465.74999999999989</v>
      </c>
      <c r="J172" s="906">
        <f t="shared" ca="1" si="44"/>
        <v>0</v>
      </c>
      <c r="K172" s="912">
        <f t="shared" ca="1" si="45"/>
        <v>0</v>
      </c>
      <c r="L172" s="913">
        <f t="shared" ca="1" si="46"/>
        <v>0</v>
      </c>
      <c r="M172" s="927">
        <f>'MTG RTG September 2019'!J161</f>
        <v>0.3</v>
      </c>
      <c r="N172" s="913">
        <f t="shared" si="47"/>
        <v>0</v>
      </c>
      <c r="O172" s="909">
        <f t="shared" si="48"/>
        <v>0</v>
      </c>
      <c r="P172" s="258">
        <f t="shared" si="49"/>
        <v>0</v>
      </c>
      <c r="Q172" s="258">
        <f t="shared" si="40"/>
        <v>0</v>
      </c>
      <c r="R172" s="258">
        <f t="shared" si="41"/>
        <v>0</v>
      </c>
      <c r="S172" s="258"/>
      <c r="T172" s="258">
        <f t="shared" si="42"/>
        <v>0</v>
      </c>
      <c r="U172" s="258">
        <f t="shared" si="50"/>
        <v>0</v>
      </c>
      <c r="V172" s="265">
        <f t="shared" ca="1" si="43"/>
        <v>139.72499999999997</v>
      </c>
      <c r="W172" s="260">
        <f t="shared" ca="1" si="51"/>
        <v>139.72499999999997</v>
      </c>
      <c r="X172" s="260">
        <f t="shared" ca="1" si="52"/>
        <v>139.72499999999997</v>
      </c>
      <c r="Y172" s="260">
        <f t="shared" ca="1" si="53"/>
        <v>0</v>
      </c>
      <c r="Z172" s="260">
        <f t="shared" ca="1" si="54"/>
        <v>0</v>
      </c>
      <c r="AA172" s="260">
        <f t="shared" ca="1" si="56"/>
        <v>0</v>
      </c>
      <c r="AB172" s="260">
        <f t="shared" ca="1" si="57"/>
        <v>0</v>
      </c>
      <c r="AC172" s="575">
        <f t="shared" ca="1" si="55"/>
        <v>0</v>
      </c>
      <c r="AD172" s="262"/>
      <c r="AE172" s="460"/>
      <c r="AF172" s="459"/>
      <c r="AG172" s="459"/>
      <c r="AH172" s="459"/>
      <c r="AI172" s="459"/>
      <c r="AJ172" s="861"/>
      <c r="AK172" s="861"/>
      <c r="AL172" s="459"/>
      <c r="AM172" s="459"/>
      <c r="AN172" s="459"/>
      <c r="AO172" s="459"/>
      <c r="AP172" s="459"/>
      <c r="AQ172" s="861"/>
      <c r="AR172" s="861"/>
      <c r="AS172" s="459"/>
      <c r="AT172" s="459"/>
      <c r="AU172" s="459"/>
      <c r="AV172" s="459"/>
      <c r="AW172" s="459"/>
      <c r="AX172" s="861"/>
      <c r="AY172" s="861"/>
      <c r="AZ172" s="459"/>
      <c r="BA172" s="459"/>
      <c r="BB172" s="459"/>
      <c r="BC172" s="459"/>
      <c r="BD172" s="459"/>
      <c r="BE172" s="861"/>
      <c r="BF172" s="861"/>
      <c r="BG172" s="459"/>
      <c r="BH172" s="459"/>
      <c r="BI172" s="459"/>
      <c r="BJ172" s="459"/>
      <c r="BK172" s="459"/>
      <c r="BL172" s="861"/>
      <c r="BM172" s="861"/>
      <c r="BN172" s="459"/>
      <c r="BO172" s="459"/>
      <c r="BP172" s="459"/>
      <c r="BQ172" s="459"/>
      <c r="BR172" s="459"/>
      <c r="BS172" s="861"/>
      <c r="BT172" s="861"/>
      <c r="BU172" s="459"/>
      <c r="BV172" s="459"/>
      <c r="BW172" s="459"/>
      <c r="BX172" s="459"/>
      <c r="BY172" s="459"/>
      <c r="BZ172" s="861"/>
      <c r="CA172" s="861"/>
      <c r="CB172" s="459"/>
      <c r="CC172" s="459"/>
      <c r="CD172" s="459"/>
      <c r="CE172" s="459"/>
      <c r="CF172" s="459"/>
      <c r="CG172" s="861"/>
      <c r="CH172" s="861"/>
      <c r="CI172" s="459"/>
      <c r="CJ172" s="459"/>
      <c r="CK172" s="459"/>
      <c r="CL172" s="459"/>
      <c r="CM172" s="459"/>
      <c r="CN172" s="861"/>
      <c r="CO172" s="861"/>
    </row>
    <row r="173" spans="1:93" s="263" customFormat="1" hidden="1">
      <c r="A173" s="857">
        <f>'MTG RTG September 2019'!A162</f>
        <v>0</v>
      </c>
      <c r="B173" s="289"/>
      <c r="C173" s="506" t="str">
        <f>'MTG RTG September 2019'!C162</f>
        <v>FOX</v>
      </c>
      <c r="D173" s="252" t="str">
        <f>'MTG RTG September 2019'!D162</f>
        <v>Prime Time</v>
      </c>
      <c r="E173" s="253" t="str">
        <f>'MTG RTG September 2019'!E162</f>
        <v>Sa-Su</v>
      </c>
      <c r="F173" s="254" t="str">
        <f>'MTG RTG September 2019'!F162</f>
        <v>17:30-23:59</v>
      </c>
      <c r="G173" s="904" t="str">
        <f>'MTG RTG September 2019'!G162</f>
        <v>PT</v>
      </c>
      <c r="H173" s="905">
        <f ca="1">SUMIF('MTG RTG September 2019'!$H$3:$M$4,$AC$9,'MTG RTG September 2019'!$H162:$M162)</f>
        <v>0.3</v>
      </c>
      <c r="I173" s="256">
        <f t="shared" ca="1" si="39"/>
        <v>465.74999999999989</v>
      </c>
      <c r="J173" s="906">
        <f t="shared" ca="1" si="44"/>
        <v>0</v>
      </c>
      <c r="K173" s="912">
        <f t="shared" ca="1" si="45"/>
        <v>0</v>
      </c>
      <c r="L173" s="913">
        <f t="shared" ca="1" si="46"/>
        <v>0</v>
      </c>
      <c r="M173" s="927">
        <f>'MTG RTG September 2019'!J162</f>
        <v>0.3</v>
      </c>
      <c r="N173" s="913">
        <f t="shared" si="47"/>
        <v>0</v>
      </c>
      <c r="O173" s="909">
        <f t="shared" si="48"/>
        <v>0</v>
      </c>
      <c r="P173" s="258">
        <f t="shared" si="49"/>
        <v>0</v>
      </c>
      <c r="Q173" s="258">
        <f t="shared" si="40"/>
        <v>0</v>
      </c>
      <c r="R173" s="258">
        <f t="shared" si="41"/>
        <v>0</v>
      </c>
      <c r="S173" s="258"/>
      <c r="T173" s="258">
        <f t="shared" si="42"/>
        <v>0</v>
      </c>
      <c r="U173" s="258">
        <f t="shared" si="50"/>
        <v>0</v>
      </c>
      <c r="V173" s="265">
        <f t="shared" ca="1" si="43"/>
        <v>139.72499999999997</v>
      </c>
      <c r="W173" s="260">
        <f t="shared" ca="1" si="51"/>
        <v>139.72499999999997</v>
      </c>
      <c r="X173" s="260">
        <f t="shared" ca="1" si="52"/>
        <v>139.72499999999997</v>
      </c>
      <c r="Y173" s="260">
        <f t="shared" ca="1" si="53"/>
        <v>0</v>
      </c>
      <c r="Z173" s="260">
        <f t="shared" ca="1" si="54"/>
        <v>0</v>
      </c>
      <c r="AA173" s="260">
        <f t="shared" ca="1" si="56"/>
        <v>0</v>
      </c>
      <c r="AB173" s="260">
        <f t="shared" ca="1" si="57"/>
        <v>0</v>
      </c>
      <c r="AC173" s="575">
        <f t="shared" ca="1" si="55"/>
        <v>0</v>
      </c>
      <c r="AD173" s="262"/>
      <c r="AE173" s="460"/>
      <c r="AF173" s="459"/>
      <c r="AG173" s="459"/>
      <c r="AH173" s="459"/>
      <c r="AI173" s="459"/>
      <c r="AJ173" s="861"/>
      <c r="AK173" s="861"/>
      <c r="AL173" s="459"/>
      <c r="AM173" s="459"/>
      <c r="AN173" s="459"/>
      <c r="AO173" s="459"/>
      <c r="AP173" s="459"/>
      <c r="AQ173" s="861"/>
      <c r="AR173" s="861"/>
      <c r="AS173" s="459"/>
      <c r="AT173" s="459"/>
      <c r="AU173" s="459"/>
      <c r="AV173" s="459"/>
      <c r="AW173" s="459"/>
      <c r="AX173" s="861"/>
      <c r="AY173" s="861"/>
      <c r="AZ173" s="459"/>
      <c r="BA173" s="459"/>
      <c r="BB173" s="459"/>
      <c r="BC173" s="459"/>
      <c r="BD173" s="459"/>
      <c r="BE173" s="861"/>
      <c r="BF173" s="861"/>
      <c r="BG173" s="459"/>
      <c r="BH173" s="459"/>
      <c r="BI173" s="459"/>
      <c r="BJ173" s="459"/>
      <c r="BK173" s="459"/>
      <c r="BL173" s="861"/>
      <c r="BM173" s="861"/>
      <c r="BN173" s="459"/>
      <c r="BO173" s="459"/>
      <c r="BP173" s="459"/>
      <c r="BQ173" s="459"/>
      <c r="BR173" s="459"/>
      <c r="BS173" s="861"/>
      <c r="BT173" s="861"/>
      <c r="BU173" s="459"/>
      <c r="BV173" s="459"/>
      <c r="BW173" s="459"/>
      <c r="BX173" s="459"/>
      <c r="BY173" s="459"/>
      <c r="BZ173" s="861"/>
      <c r="CA173" s="861"/>
      <c r="CB173" s="459"/>
      <c r="CC173" s="459"/>
      <c r="CD173" s="459"/>
      <c r="CE173" s="459"/>
      <c r="CF173" s="459"/>
      <c r="CG173" s="861"/>
      <c r="CH173" s="861"/>
      <c r="CI173" s="459"/>
      <c r="CJ173" s="459"/>
      <c r="CK173" s="459"/>
      <c r="CL173" s="459"/>
      <c r="CM173" s="459"/>
      <c r="CN173" s="861"/>
      <c r="CO173" s="861"/>
    </row>
    <row r="174" spans="1:93" s="263" customFormat="1" hidden="1">
      <c r="A174" s="857">
        <f>'MTG RTG September 2019'!A163</f>
        <v>0</v>
      </c>
      <c r="B174" s="289"/>
      <c r="C174" s="506" t="str">
        <f>'MTG RTG September 2019'!C163</f>
        <v>National Geographic Channel</v>
      </c>
      <c r="D174" s="252" t="str">
        <f>'MTG RTG September 2019'!D163</f>
        <v>Off Prime Time</v>
      </c>
      <c r="E174" s="253" t="str">
        <f>'MTG RTG September 2019'!E163</f>
        <v>Mo-Fr</v>
      </c>
      <c r="F174" s="254" t="str">
        <f>'MTG RTG September 2019'!F163</f>
        <v>24:00-17:29</v>
      </c>
      <c r="G174" s="904" t="str">
        <f>'MTG RTG September 2019'!G163</f>
        <v>NPT</v>
      </c>
      <c r="H174" s="905">
        <f ca="1">SUMIF('MTG RTG September 2019'!$H$3:$M$4,$AC$9,'MTG RTG September 2019'!$H163:$M163)</f>
        <v>0.2</v>
      </c>
      <c r="I174" s="256">
        <f t="shared" ca="1" si="39"/>
        <v>465.74999999999994</v>
      </c>
      <c r="J174" s="906">
        <f t="shared" ca="1" si="44"/>
        <v>0</v>
      </c>
      <c r="K174" s="912">
        <f t="shared" ca="1" si="45"/>
        <v>0</v>
      </c>
      <c r="L174" s="913">
        <f t="shared" ca="1" si="46"/>
        <v>0</v>
      </c>
      <c r="M174" s="927">
        <f>'MTG RTG September 2019'!J163</f>
        <v>0.2</v>
      </c>
      <c r="N174" s="913">
        <f t="shared" si="47"/>
        <v>0</v>
      </c>
      <c r="O174" s="909">
        <f t="shared" si="48"/>
        <v>0</v>
      </c>
      <c r="P174" s="258">
        <f t="shared" si="49"/>
        <v>0</v>
      </c>
      <c r="Q174" s="258">
        <f t="shared" si="40"/>
        <v>0</v>
      </c>
      <c r="R174" s="258">
        <f t="shared" si="41"/>
        <v>0</v>
      </c>
      <c r="S174" s="258"/>
      <c r="T174" s="258">
        <f t="shared" si="42"/>
        <v>0</v>
      </c>
      <c r="U174" s="258">
        <f t="shared" si="50"/>
        <v>0</v>
      </c>
      <c r="V174" s="265">
        <f t="shared" ca="1" si="43"/>
        <v>93.149999999999991</v>
      </c>
      <c r="W174" s="260">
        <f t="shared" ca="1" si="51"/>
        <v>93.149999999999991</v>
      </c>
      <c r="X174" s="260">
        <f t="shared" ca="1" si="52"/>
        <v>93.149999999999991</v>
      </c>
      <c r="Y174" s="260">
        <f t="shared" ca="1" si="53"/>
        <v>0</v>
      </c>
      <c r="Z174" s="260">
        <f t="shared" ca="1" si="54"/>
        <v>0</v>
      </c>
      <c r="AA174" s="260">
        <f t="shared" ca="1" si="56"/>
        <v>0</v>
      </c>
      <c r="AB174" s="260">
        <f t="shared" ca="1" si="57"/>
        <v>0</v>
      </c>
      <c r="AC174" s="575">
        <f t="shared" ca="1" si="55"/>
        <v>0</v>
      </c>
      <c r="AD174" s="262"/>
      <c r="AE174" s="460"/>
      <c r="AF174" s="459"/>
      <c r="AG174" s="459"/>
      <c r="AH174" s="459"/>
      <c r="AI174" s="459"/>
      <c r="AJ174" s="861"/>
      <c r="AK174" s="861"/>
      <c r="AL174" s="459"/>
      <c r="AM174" s="459"/>
      <c r="AN174" s="459"/>
      <c r="AO174" s="459"/>
      <c r="AP174" s="459"/>
      <c r="AQ174" s="861"/>
      <c r="AR174" s="861"/>
      <c r="AS174" s="459"/>
      <c r="AT174" s="459"/>
      <c r="AU174" s="459"/>
      <c r="AV174" s="459"/>
      <c r="AW174" s="459"/>
      <c r="AX174" s="861"/>
      <c r="AY174" s="861"/>
      <c r="AZ174" s="459"/>
      <c r="BA174" s="459"/>
      <c r="BB174" s="459"/>
      <c r="BC174" s="459"/>
      <c r="BD174" s="459"/>
      <c r="BE174" s="861"/>
      <c r="BF174" s="861"/>
      <c r="BG174" s="459"/>
      <c r="BH174" s="459"/>
      <c r="BI174" s="459"/>
      <c r="BJ174" s="459"/>
      <c r="BK174" s="459"/>
      <c r="BL174" s="861"/>
      <c r="BM174" s="861"/>
      <c r="BN174" s="459"/>
      <c r="BO174" s="459"/>
      <c r="BP174" s="459"/>
      <c r="BQ174" s="459"/>
      <c r="BR174" s="459"/>
      <c r="BS174" s="861"/>
      <c r="BT174" s="861"/>
      <c r="BU174" s="459"/>
      <c r="BV174" s="459"/>
      <c r="BW174" s="459"/>
      <c r="BX174" s="459"/>
      <c r="BY174" s="459"/>
      <c r="BZ174" s="861"/>
      <c r="CA174" s="861"/>
      <c r="CB174" s="459"/>
      <c r="CC174" s="459"/>
      <c r="CD174" s="459"/>
      <c r="CE174" s="459"/>
      <c r="CF174" s="459"/>
      <c r="CG174" s="861"/>
      <c r="CH174" s="861"/>
      <c r="CI174" s="459"/>
      <c r="CJ174" s="459"/>
      <c r="CK174" s="459"/>
      <c r="CL174" s="459"/>
      <c r="CM174" s="459"/>
      <c r="CN174" s="861"/>
      <c r="CO174" s="861"/>
    </row>
    <row r="175" spans="1:93" s="263" customFormat="1">
      <c r="A175" s="857">
        <f>'MTG RTG September 2019'!A164</f>
        <v>0</v>
      </c>
      <c r="B175" s="289"/>
      <c r="C175" s="506" t="str">
        <f>'MTG RTG September 2019'!C164</f>
        <v>National Geographic Channel</v>
      </c>
      <c r="D175" s="252" t="str">
        <f>'MTG RTG September 2019'!D164</f>
        <v>Prime Time</v>
      </c>
      <c r="E175" s="253" t="str">
        <f>'MTG RTG September 2019'!E164</f>
        <v>Mo-Fr</v>
      </c>
      <c r="F175" s="254" t="str">
        <f>'MTG RTG September 2019'!F164</f>
        <v>17:30-23:59</v>
      </c>
      <c r="G175" s="904" t="str">
        <f>'MTG RTG September 2019'!G164</f>
        <v>PT</v>
      </c>
      <c r="H175" s="905">
        <f ca="1">SUMIF('MTG RTG September 2019'!$H$3:$M$4,$AC$9,'MTG RTG September 2019'!$H164:$M164)</f>
        <v>0.2</v>
      </c>
      <c r="I175" s="256">
        <f t="shared" ca="1" si="39"/>
        <v>465.74999999999994</v>
      </c>
      <c r="J175" s="906">
        <f t="shared" ca="1" si="44"/>
        <v>1.4000000000000001</v>
      </c>
      <c r="K175" s="912">
        <f t="shared" ca="1" si="45"/>
        <v>1.4000000000000001</v>
      </c>
      <c r="L175" s="913">
        <f t="shared" ca="1" si="46"/>
        <v>0</v>
      </c>
      <c r="M175" s="927">
        <f>'MTG RTG September 2019'!J164</f>
        <v>0.3</v>
      </c>
      <c r="N175" s="913">
        <f t="shared" si="47"/>
        <v>2.1</v>
      </c>
      <c r="O175" s="909">
        <f t="shared" si="48"/>
        <v>7</v>
      </c>
      <c r="P175" s="258">
        <f t="shared" si="49"/>
        <v>0</v>
      </c>
      <c r="Q175" s="258">
        <f t="shared" si="40"/>
        <v>0</v>
      </c>
      <c r="R175" s="258">
        <f t="shared" si="41"/>
        <v>0</v>
      </c>
      <c r="S175" s="258"/>
      <c r="T175" s="258">
        <f t="shared" si="42"/>
        <v>0</v>
      </c>
      <c r="U175" s="258">
        <f t="shared" si="50"/>
        <v>7</v>
      </c>
      <c r="V175" s="265">
        <f t="shared" ca="1" si="43"/>
        <v>93.149999999999991</v>
      </c>
      <c r="W175" s="260">
        <f t="shared" ca="1" si="51"/>
        <v>93.149999999999991</v>
      </c>
      <c r="X175" s="260">
        <f t="shared" ca="1" si="52"/>
        <v>93.149999999999991</v>
      </c>
      <c r="Y175" s="260">
        <f t="shared" ca="1" si="53"/>
        <v>0</v>
      </c>
      <c r="Z175" s="260">
        <f t="shared" ca="1" si="54"/>
        <v>0</v>
      </c>
      <c r="AA175" s="260">
        <f t="shared" ca="1" si="56"/>
        <v>0</v>
      </c>
      <c r="AB175" s="260">
        <f t="shared" ca="1" si="57"/>
        <v>0</v>
      </c>
      <c r="AC175" s="575">
        <f t="shared" ca="1" si="55"/>
        <v>652.04999999999995</v>
      </c>
      <c r="AD175" s="262"/>
      <c r="AE175" s="460" t="s">
        <v>347</v>
      </c>
      <c r="AF175" s="459"/>
      <c r="AG175" s="459" t="s">
        <v>347</v>
      </c>
      <c r="AH175" s="459" t="s">
        <v>347</v>
      </c>
      <c r="AI175" s="459" t="s">
        <v>347</v>
      </c>
      <c r="AJ175" s="861"/>
      <c r="AK175" s="861"/>
      <c r="AL175" s="459" t="s">
        <v>347</v>
      </c>
      <c r="AM175" s="459"/>
      <c r="AN175" s="459"/>
      <c r="AO175" s="459"/>
      <c r="AP175" s="459"/>
      <c r="AQ175" s="861"/>
      <c r="AR175" s="861"/>
      <c r="AS175" s="459" t="s">
        <v>347</v>
      </c>
      <c r="AT175" s="459"/>
      <c r="AU175" s="459" t="s">
        <v>347</v>
      </c>
      <c r="AV175" s="459"/>
      <c r="AW175" s="459"/>
      <c r="AX175" s="861"/>
      <c r="AY175" s="861"/>
      <c r="AZ175" s="459"/>
      <c r="BA175" s="459"/>
      <c r="BB175" s="459"/>
      <c r="BC175" s="459"/>
      <c r="BD175" s="459"/>
      <c r="BE175" s="861"/>
      <c r="BF175" s="861"/>
      <c r="BG175" s="459"/>
      <c r="BH175" s="459"/>
      <c r="BI175" s="459"/>
      <c r="BJ175" s="459"/>
      <c r="BK175" s="459"/>
      <c r="BL175" s="861"/>
      <c r="BM175" s="861"/>
      <c r="BN175" s="459"/>
      <c r="BO175" s="459"/>
      <c r="BP175" s="459"/>
      <c r="BQ175" s="459"/>
      <c r="BR175" s="459"/>
      <c r="BS175" s="861"/>
      <c r="BT175" s="861"/>
      <c r="BU175" s="459"/>
      <c r="BV175" s="459"/>
      <c r="BW175" s="459"/>
      <c r="BX175" s="459"/>
      <c r="BY175" s="459"/>
      <c r="BZ175" s="861"/>
      <c r="CA175" s="861"/>
      <c r="CB175" s="459"/>
      <c r="CC175" s="459"/>
      <c r="CD175" s="459"/>
      <c r="CE175" s="459"/>
      <c r="CF175" s="459"/>
      <c r="CG175" s="861"/>
      <c r="CH175" s="861"/>
      <c r="CI175" s="459"/>
      <c r="CJ175" s="459"/>
      <c r="CK175" s="459"/>
      <c r="CL175" s="459"/>
      <c r="CM175" s="459"/>
      <c r="CN175" s="861"/>
      <c r="CO175" s="861"/>
    </row>
    <row r="176" spans="1:93" s="263" customFormat="1" hidden="1">
      <c r="A176" s="857">
        <f>'MTG RTG September 2019'!A165</f>
        <v>0</v>
      </c>
      <c r="B176" s="289"/>
      <c r="C176" s="506" t="str">
        <f>'MTG RTG September 2019'!C165</f>
        <v>National Geographic Channel</v>
      </c>
      <c r="D176" s="252" t="str">
        <f>'MTG RTG September 2019'!D165</f>
        <v>Prime Time</v>
      </c>
      <c r="E176" s="253" t="str">
        <f>'MTG RTG September 2019'!E165</f>
        <v>Mo-Fr</v>
      </c>
      <c r="F176" s="254" t="str">
        <f>'MTG RTG September 2019'!F165</f>
        <v>17:30-23:59</v>
      </c>
      <c r="G176" s="904" t="str">
        <f>'MTG RTG September 2019'!G165</f>
        <v>PT</v>
      </c>
      <c r="H176" s="905">
        <f ca="1">SUMIF('MTG RTG September 2019'!$H$3:$M$4,$AC$9,'MTG RTG September 2019'!$H165:$M165)</f>
        <v>0.2</v>
      </c>
      <c r="I176" s="256">
        <f t="shared" ca="1" si="39"/>
        <v>465.74999999999994</v>
      </c>
      <c r="J176" s="906">
        <f t="shared" ca="1" si="44"/>
        <v>0</v>
      </c>
      <c r="K176" s="912">
        <f t="shared" ca="1" si="45"/>
        <v>0</v>
      </c>
      <c r="L176" s="913">
        <f t="shared" ca="1" si="46"/>
        <v>0</v>
      </c>
      <c r="M176" s="927">
        <f>'MTG RTG September 2019'!J165</f>
        <v>0.3</v>
      </c>
      <c r="N176" s="913">
        <f t="shared" si="47"/>
        <v>0</v>
      </c>
      <c r="O176" s="909">
        <f t="shared" si="48"/>
        <v>0</v>
      </c>
      <c r="P176" s="258">
        <f t="shared" si="49"/>
        <v>0</v>
      </c>
      <c r="Q176" s="258">
        <f t="shared" si="40"/>
        <v>0</v>
      </c>
      <c r="R176" s="258">
        <f t="shared" si="41"/>
        <v>0</v>
      </c>
      <c r="S176" s="258"/>
      <c r="T176" s="258">
        <f t="shared" si="42"/>
        <v>0</v>
      </c>
      <c r="U176" s="258">
        <f t="shared" si="50"/>
        <v>0</v>
      </c>
      <c r="V176" s="265">
        <f t="shared" ca="1" si="43"/>
        <v>93.149999999999991</v>
      </c>
      <c r="W176" s="260">
        <f t="shared" ca="1" si="51"/>
        <v>93.149999999999991</v>
      </c>
      <c r="X176" s="260">
        <f t="shared" ca="1" si="52"/>
        <v>93.149999999999991</v>
      </c>
      <c r="Y176" s="260">
        <f t="shared" ca="1" si="53"/>
        <v>0</v>
      </c>
      <c r="Z176" s="260">
        <f t="shared" ca="1" si="54"/>
        <v>0</v>
      </c>
      <c r="AA176" s="260">
        <f t="shared" ca="1" si="56"/>
        <v>0</v>
      </c>
      <c r="AB176" s="260">
        <f t="shared" ca="1" si="57"/>
        <v>0</v>
      </c>
      <c r="AC176" s="575">
        <f t="shared" ca="1" si="55"/>
        <v>0</v>
      </c>
      <c r="AD176" s="262"/>
      <c r="AE176" s="460"/>
      <c r="AF176" s="459"/>
      <c r="AG176" s="459"/>
      <c r="AH176" s="459"/>
      <c r="AI176" s="459"/>
      <c r="AJ176" s="861"/>
      <c r="AK176" s="861"/>
      <c r="AL176" s="459"/>
      <c r="AM176" s="459"/>
      <c r="AN176" s="459"/>
      <c r="AO176" s="459"/>
      <c r="AP176" s="459"/>
      <c r="AQ176" s="861"/>
      <c r="AR176" s="861"/>
      <c r="AS176" s="459"/>
      <c r="AT176" s="459"/>
      <c r="AU176" s="459"/>
      <c r="AV176" s="459"/>
      <c r="AW176" s="459"/>
      <c r="AX176" s="861"/>
      <c r="AY176" s="861"/>
      <c r="AZ176" s="459"/>
      <c r="BA176" s="459"/>
      <c r="BB176" s="459"/>
      <c r="BC176" s="459"/>
      <c r="BD176" s="459"/>
      <c r="BE176" s="861"/>
      <c r="BF176" s="861"/>
      <c r="BG176" s="459"/>
      <c r="BH176" s="459"/>
      <c r="BI176" s="459"/>
      <c r="BJ176" s="459"/>
      <c r="BK176" s="459"/>
      <c r="BL176" s="861"/>
      <c r="BM176" s="861"/>
      <c r="BN176" s="459"/>
      <c r="BO176" s="459"/>
      <c r="BP176" s="459"/>
      <c r="BQ176" s="459"/>
      <c r="BR176" s="459"/>
      <c r="BS176" s="861"/>
      <c r="BT176" s="861"/>
      <c r="BU176" s="459"/>
      <c r="BV176" s="459"/>
      <c r="BW176" s="459"/>
      <c r="BX176" s="459"/>
      <c r="BY176" s="459"/>
      <c r="BZ176" s="861"/>
      <c r="CA176" s="861"/>
      <c r="CB176" s="459"/>
      <c r="CC176" s="459"/>
      <c r="CD176" s="459"/>
      <c r="CE176" s="459"/>
      <c r="CF176" s="459"/>
      <c r="CG176" s="861"/>
      <c r="CH176" s="861"/>
      <c r="CI176" s="459"/>
      <c r="CJ176" s="459"/>
      <c r="CK176" s="459"/>
      <c r="CL176" s="459"/>
      <c r="CM176" s="459"/>
      <c r="CN176" s="861"/>
      <c r="CO176" s="861"/>
    </row>
    <row r="177" spans="1:93" s="263" customFormat="1">
      <c r="A177" s="857">
        <f>'MTG RTG September 2019'!A166</f>
        <v>0</v>
      </c>
      <c r="B177" s="289"/>
      <c r="C177" s="506" t="str">
        <f>'MTG RTG September 2019'!C166</f>
        <v>National Geographic Channel</v>
      </c>
      <c r="D177" s="252" t="str">
        <f>'MTG RTG September 2019'!D166</f>
        <v>Off Prime Time</v>
      </c>
      <c r="E177" s="253" t="str">
        <f>'MTG RTG September 2019'!E166</f>
        <v>Sa-Su</v>
      </c>
      <c r="F177" s="254" t="str">
        <f>'MTG RTG September 2019'!F166</f>
        <v>24:00-17:29</v>
      </c>
      <c r="G177" s="904" t="str">
        <f>'MTG RTG September 2019'!G166</f>
        <v>NPT</v>
      </c>
      <c r="H177" s="905">
        <f ca="1">SUMIF('MTG RTG September 2019'!$H$3:$M$4,$AC$9,'MTG RTG September 2019'!$H166:$M166)</f>
        <v>0.2</v>
      </c>
      <c r="I177" s="256">
        <f t="shared" ca="1" si="39"/>
        <v>465.74999999999994</v>
      </c>
      <c r="J177" s="906">
        <f t="shared" ca="1" si="44"/>
        <v>1.2000000000000002</v>
      </c>
      <c r="K177" s="912">
        <f t="shared" ca="1" si="45"/>
        <v>1.2000000000000002</v>
      </c>
      <c r="L177" s="913">
        <f t="shared" ca="1" si="46"/>
        <v>0</v>
      </c>
      <c r="M177" s="927">
        <f>'MTG RTG September 2019'!J166</f>
        <v>0.3</v>
      </c>
      <c r="N177" s="913">
        <f t="shared" si="47"/>
        <v>1.7999999999999998</v>
      </c>
      <c r="O177" s="909">
        <f t="shared" si="48"/>
        <v>6</v>
      </c>
      <c r="P177" s="258">
        <f t="shared" si="49"/>
        <v>0</v>
      </c>
      <c r="Q177" s="258">
        <f t="shared" si="40"/>
        <v>0</v>
      </c>
      <c r="R177" s="258">
        <f t="shared" si="41"/>
        <v>0</v>
      </c>
      <c r="S177" s="258"/>
      <c r="T177" s="258">
        <f t="shared" si="42"/>
        <v>0</v>
      </c>
      <c r="U177" s="258">
        <f t="shared" si="50"/>
        <v>6</v>
      </c>
      <c r="V177" s="265">
        <f t="shared" ca="1" si="43"/>
        <v>93.149999999999991</v>
      </c>
      <c r="W177" s="260">
        <f t="shared" ca="1" si="51"/>
        <v>93.149999999999991</v>
      </c>
      <c r="X177" s="260">
        <f t="shared" ca="1" si="52"/>
        <v>93.149999999999991</v>
      </c>
      <c r="Y177" s="260">
        <f t="shared" ca="1" si="53"/>
        <v>0</v>
      </c>
      <c r="Z177" s="260">
        <f t="shared" ca="1" si="54"/>
        <v>0</v>
      </c>
      <c r="AA177" s="260">
        <f t="shared" ca="1" si="56"/>
        <v>0</v>
      </c>
      <c r="AB177" s="260">
        <f t="shared" ca="1" si="57"/>
        <v>0</v>
      </c>
      <c r="AC177" s="575">
        <f t="shared" ca="1" si="55"/>
        <v>558.9</v>
      </c>
      <c r="AD177" s="262"/>
      <c r="AE177" s="460"/>
      <c r="AF177" s="459"/>
      <c r="AG177" s="459"/>
      <c r="AH177" s="459"/>
      <c r="AI177" s="459"/>
      <c r="AJ177" s="861" t="s">
        <v>347</v>
      </c>
      <c r="AK177" s="861" t="s">
        <v>347</v>
      </c>
      <c r="AL177" s="459"/>
      <c r="AM177" s="459"/>
      <c r="AN177" s="459"/>
      <c r="AO177" s="459"/>
      <c r="AP177" s="459"/>
      <c r="AQ177" s="861" t="s">
        <v>347</v>
      </c>
      <c r="AR177" s="861" t="s">
        <v>347</v>
      </c>
      <c r="AS177" s="459"/>
      <c r="AT177" s="459"/>
      <c r="AU177" s="459"/>
      <c r="AV177" s="459"/>
      <c r="AW177" s="459"/>
      <c r="AX177" s="861" t="s">
        <v>347</v>
      </c>
      <c r="AY177" s="861" t="s">
        <v>347</v>
      </c>
      <c r="AZ177" s="459"/>
      <c r="BA177" s="459"/>
      <c r="BB177" s="459"/>
      <c r="BC177" s="459"/>
      <c r="BD177" s="459"/>
      <c r="BE177" s="861"/>
      <c r="BF177" s="861"/>
      <c r="BG177" s="459"/>
      <c r="BH177" s="459"/>
      <c r="BI177" s="459"/>
      <c r="BJ177" s="459"/>
      <c r="BK177" s="459"/>
      <c r="BL177" s="861"/>
      <c r="BM177" s="861"/>
      <c r="BN177" s="459"/>
      <c r="BO177" s="459"/>
      <c r="BP177" s="459"/>
      <c r="BQ177" s="459"/>
      <c r="BR177" s="459"/>
      <c r="BS177" s="861"/>
      <c r="BT177" s="861"/>
      <c r="BU177" s="459"/>
      <c r="BV177" s="459"/>
      <c r="BW177" s="459"/>
      <c r="BX177" s="459"/>
      <c r="BY177" s="459"/>
      <c r="BZ177" s="861"/>
      <c r="CA177" s="861"/>
      <c r="CB177" s="459"/>
      <c r="CC177" s="459"/>
      <c r="CD177" s="459"/>
      <c r="CE177" s="459"/>
      <c r="CF177" s="459"/>
      <c r="CG177" s="861"/>
      <c r="CH177" s="861"/>
      <c r="CI177" s="459"/>
      <c r="CJ177" s="459"/>
      <c r="CK177" s="459"/>
      <c r="CL177" s="459"/>
      <c r="CM177" s="459"/>
      <c r="CN177" s="861"/>
      <c r="CO177" s="861"/>
    </row>
    <row r="178" spans="1:93" s="263" customFormat="1">
      <c r="A178" s="857">
        <f>'MTG RTG September 2019'!A167</f>
        <v>0</v>
      </c>
      <c r="B178" s="289"/>
      <c r="C178" s="506" t="str">
        <f>'MTG RTG September 2019'!C167</f>
        <v>National Geographic Channel</v>
      </c>
      <c r="D178" s="252" t="str">
        <f>'MTG RTG September 2019'!D167</f>
        <v>Off Prime Time</v>
      </c>
      <c r="E178" s="253" t="str">
        <f>'MTG RTG September 2019'!E167</f>
        <v>Sa-Su</v>
      </c>
      <c r="F178" s="254" t="str">
        <f>'MTG RTG September 2019'!F167</f>
        <v>24:00-17:29</v>
      </c>
      <c r="G178" s="904" t="str">
        <f>'MTG RTG September 2019'!G167</f>
        <v>NPT</v>
      </c>
      <c r="H178" s="905">
        <f ca="1">SUMIF('MTG RTG September 2019'!$H$3:$M$4,$AC$9,'MTG RTG September 2019'!$H167:$M167)</f>
        <v>0.2</v>
      </c>
      <c r="I178" s="256">
        <f t="shared" ca="1" si="39"/>
        <v>465.74999999999994</v>
      </c>
      <c r="J178" s="906">
        <f t="shared" ca="1" si="44"/>
        <v>1.2000000000000002</v>
      </c>
      <c r="K178" s="912">
        <f t="shared" ca="1" si="45"/>
        <v>1.2000000000000002</v>
      </c>
      <c r="L178" s="913">
        <f t="shared" ca="1" si="46"/>
        <v>0</v>
      </c>
      <c r="M178" s="927">
        <f>'MTG RTG September 2019'!J167</f>
        <v>0.3</v>
      </c>
      <c r="N178" s="913">
        <f t="shared" si="47"/>
        <v>1.7999999999999998</v>
      </c>
      <c r="O178" s="909">
        <f t="shared" si="48"/>
        <v>6</v>
      </c>
      <c r="P178" s="258">
        <f t="shared" si="49"/>
        <v>0</v>
      </c>
      <c r="Q178" s="258">
        <f t="shared" si="40"/>
        <v>0</v>
      </c>
      <c r="R178" s="258">
        <f t="shared" si="41"/>
        <v>0</v>
      </c>
      <c r="S178" s="258"/>
      <c r="T178" s="258">
        <f t="shared" si="42"/>
        <v>0</v>
      </c>
      <c r="U178" s="258">
        <f t="shared" si="50"/>
        <v>6</v>
      </c>
      <c r="V178" s="265">
        <f t="shared" ca="1" si="43"/>
        <v>93.149999999999991</v>
      </c>
      <c r="W178" s="260">
        <f t="shared" ca="1" si="51"/>
        <v>93.149999999999991</v>
      </c>
      <c r="X178" s="260">
        <f t="shared" ca="1" si="52"/>
        <v>93.149999999999991</v>
      </c>
      <c r="Y178" s="260">
        <f t="shared" ca="1" si="53"/>
        <v>0</v>
      </c>
      <c r="Z178" s="260">
        <f t="shared" ca="1" si="54"/>
        <v>0</v>
      </c>
      <c r="AA178" s="260">
        <f t="shared" ca="1" si="56"/>
        <v>0</v>
      </c>
      <c r="AB178" s="260">
        <f t="shared" ca="1" si="57"/>
        <v>0</v>
      </c>
      <c r="AC178" s="575">
        <f t="shared" ca="1" si="55"/>
        <v>558.9</v>
      </c>
      <c r="AD178" s="262"/>
      <c r="AE178" s="460"/>
      <c r="AF178" s="459"/>
      <c r="AG178" s="459"/>
      <c r="AH178" s="459"/>
      <c r="AI178" s="459"/>
      <c r="AJ178" s="861" t="s">
        <v>347</v>
      </c>
      <c r="AK178" s="861" t="s">
        <v>347</v>
      </c>
      <c r="AL178" s="459"/>
      <c r="AM178" s="459"/>
      <c r="AN178" s="459"/>
      <c r="AO178" s="459"/>
      <c r="AP178" s="459"/>
      <c r="AQ178" s="861" t="s">
        <v>347</v>
      </c>
      <c r="AR178" s="861" t="s">
        <v>347</v>
      </c>
      <c r="AS178" s="459"/>
      <c r="AT178" s="459"/>
      <c r="AU178" s="459"/>
      <c r="AV178" s="459"/>
      <c r="AW178" s="459"/>
      <c r="AX178" s="861" t="s">
        <v>347</v>
      </c>
      <c r="AY178" s="861" t="s">
        <v>347</v>
      </c>
      <c r="AZ178" s="459"/>
      <c r="BA178" s="459"/>
      <c r="BB178" s="459"/>
      <c r="BC178" s="459"/>
      <c r="BD178" s="459"/>
      <c r="BE178" s="861"/>
      <c r="BF178" s="861"/>
      <c r="BG178" s="459"/>
      <c r="BH178" s="459"/>
      <c r="BI178" s="459"/>
      <c r="BJ178" s="459"/>
      <c r="BK178" s="459"/>
      <c r="BL178" s="861"/>
      <c r="BM178" s="861"/>
      <c r="BN178" s="459"/>
      <c r="BO178" s="459"/>
      <c r="BP178" s="459"/>
      <c r="BQ178" s="459"/>
      <c r="BR178" s="459"/>
      <c r="BS178" s="861"/>
      <c r="BT178" s="861"/>
      <c r="BU178" s="459"/>
      <c r="BV178" s="459"/>
      <c r="BW178" s="459"/>
      <c r="BX178" s="459"/>
      <c r="BY178" s="459"/>
      <c r="BZ178" s="861"/>
      <c r="CA178" s="861"/>
      <c r="CB178" s="459"/>
      <c r="CC178" s="459"/>
      <c r="CD178" s="459"/>
      <c r="CE178" s="459"/>
      <c r="CF178" s="459"/>
      <c r="CG178" s="861"/>
      <c r="CH178" s="861"/>
      <c r="CI178" s="459"/>
      <c r="CJ178" s="459"/>
      <c r="CK178" s="459"/>
      <c r="CL178" s="459"/>
      <c r="CM178" s="459"/>
      <c r="CN178" s="861"/>
      <c r="CO178" s="861"/>
    </row>
    <row r="179" spans="1:93" s="263" customFormat="1" hidden="1">
      <c r="A179" s="857">
        <f>'MTG RTG September 2019'!A168</f>
        <v>0</v>
      </c>
      <c r="B179" s="289"/>
      <c r="C179" s="506" t="str">
        <f>'MTG RTG September 2019'!C168</f>
        <v>National Geographic Channel</v>
      </c>
      <c r="D179" s="252" t="str">
        <f>'MTG RTG September 2019'!D168</f>
        <v>Prime Time</v>
      </c>
      <c r="E179" s="253" t="str">
        <f>'MTG RTG September 2019'!E168</f>
        <v>Sa-Su</v>
      </c>
      <c r="F179" s="254" t="str">
        <f>'MTG RTG September 2019'!F168</f>
        <v>17:30-23:59</v>
      </c>
      <c r="G179" s="904" t="str">
        <f>'MTG RTG September 2019'!G168</f>
        <v>PT</v>
      </c>
      <c r="H179" s="905">
        <f ca="1">SUMIF('MTG RTG September 2019'!$H$3:$M$4,$AC$9,'MTG RTG September 2019'!$H168:$M168)</f>
        <v>0.4</v>
      </c>
      <c r="I179" s="256">
        <f t="shared" ca="1" si="39"/>
        <v>465.74999999999994</v>
      </c>
      <c r="J179" s="906">
        <f t="shared" ca="1" si="44"/>
        <v>0</v>
      </c>
      <c r="K179" s="912">
        <f t="shared" ca="1" si="45"/>
        <v>0</v>
      </c>
      <c r="L179" s="913">
        <f t="shared" ca="1" si="46"/>
        <v>0</v>
      </c>
      <c r="M179" s="927">
        <f>'MTG RTG September 2019'!J168</f>
        <v>0.4</v>
      </c>
      <c r="N179" s="913">
        <f t="shared" si="47"/>
        <v>0</v>
      </c>
      <c r="O179" s="909">
        <f t="shared" si="48"/>
        <v>0</v>
      </c>
      <c r="P179" s="258">
        <f t="shared" si="49"/>
        <v>0</v>
      </c>
      <c r="Q179" s="258">
        <f t="shared" si="40"/>
        <v>0</v>
      </c>
      <c r="R179" s="258">
        <f t="shared" si="41"/>
        <v>0</v>
      </c>
      <c r="S179" s="258"/>
      <c r="T179" s="258">
        <f t="shared" si="42"/>
        <v>0</v>
      </c>
      <c r="U179" s="258">
        <f t="shared" si="50"/>
        <v>0</v>
      </c>
      <c r="V179" s="265">
        <f t="shared" ca="1" si="43"/>
        <v>186.29999999999998</v>
      </c>
      <c r="W179" s="260">
        <f t="shared" ca="1" si="51"/>
        <v>186.29999999999998</v>
      </c>
      <c r="X179" s="260">
        <f t="shared" ca="1" si="52"/>
        <v>186.29999999999998</v>
      </c>
      <c r="Y179" s="260">
        <f t="shared" ca="1" si="53"/>
        <v>0</v>
      </c>
      <c r="Z179" s="260">
        <f t="shared" ca="1" si="54"/>
        <v>0</v>
      </c>
      <c r="AA179" s="260">
        <f t="shared" ca="1" si="56"/>
        <v>0</v>
      </c>
      <c r="AB179" s="260">
        <f t="shared" ca="1" si="57"/>
        <v>0</v>
      </c>
      <c r="AC179" s="575">
        <f t="shared" ca="1" si="55"/>
        <v>0</v>
      </c>
      <c r="AD179" s="262"/>
      <c r="AE179" s="460"/>
      <c r="AF179" s="459"/>
      <c r="AG179" s="459"/>
      <c r="AH179" s="459"/>
      <c r="AI179" s="459"/>
      <c r="AJ179" s="861"/>
      <c r="AK179" s="861"/>
      <c r="AL179" s="459"/>
      <c r="AM179" s="459"/>
      <c r="AN179" s="459"/>
      <c r="AO179" s="459"/>
      <c r="AP179" s="459"/>
      <c r="AQ179" s="861"/>
      <c r="AR179" s="861"/>
      <c r="AS179" s="459"/>
      <c r="AT179" s="459"/>
      <c r="AU179" s="459"/>
      <c r="AV179" s="459"/>
      <c r="AW179" s="459"/>
      <c r="AX179" s="861"/>
      <c r="AY179" s="861"/>
      <c r="AZ179" s="459"/>
      <c r="BA179" s="459"/>
      <c r="BB179" s="459"/>
      <c r="BC179" s="459"/>
      <c r="BD179" s="459"/>
      <c r="BE179" s="861"/>
      <c r="BF179" s="861"/>
      <c r="BG179" s="459"/>
      <c r="BH179" s="459"/>
      <c r="BI179" s="459"/>
      <c r="BJ179" s="459"/>
      <c r="BK179" s="459"/>
      <c r="BL179" s="861"/>
      <c r="BM179" s="861"/>
      <c r="BN179" s="459"/>
      <c r="BO179" s="459"/>
      <c r="BP179" s="459"/>
      <c r="BQ179" s="459"/>
      <c r="BR179" s="459"/>
      <c r="BS179" s="861"/>
      <c r="BT179" s="861"/>
      <c r="BU179" s="459"/>
      <c r="BV179" s="459"/>
      <c r="BW179" s="459"/>
      <c r="BX179" s="459"/>
      <c r="BY179" s="459"/>
      <c r="BZ179" s="861"/>
      <c r="CA179" s="861"/>
      <c r="CB179" s="459"/>
      <c r="CC179" s="459"/>
      <c r="CD179" s="459"/>
      <c r="CE179" s="459"/>
      <c r="CF179" s="459"/>
      <c r="CG179" s="861"/>
      <c r="CH179" s="861"/>
      <c r="CI179" s="459"/>
      <c r="CJ179" s="459"/>
      <c r="CK179" s="459"/>
      <c r="CL179" s="459"/>
      <c r="CM179" s="459"/>
      <c r="CN179" s="861"/>
      <c r="CO179" s="861"/>
    </row>
    <row r="180" spans="1:93" s="263" customFormat="1" hidden="1">
      <c r="A180" s="857">
        <f>'MTG RTG September 2019'!A169</f>
        <v>0</v>
      </c>
      <c r="B180" s="289"/>
      <c r="C180" s="506" t="str">
        <f>'MTG RTG September 2019'!C169</f>
        <v>National Geographic Channel</v>
      </c>
      <c r="D180" s="252" t="str">
        <f>'MTG RTG September 2019'!D169</f>
        <v>Prime Time</v>
      </c>
      <c r="E180" s="253" t="str">
        <f>'MTG RTG September 2019'!E169</f>
        <v>Sa-Su</v>
      </c>
      <c r="F180" s="254" t="str">
        <f>'MTG RTG September 2019'!F169</f>
        <v>17:30-23:59</v>
      </c>
      <c r="G180" s="904" t="str">
        <f>'MTG RTG September 2019'!G169</f>
        <v>PT</v>
      </c>
      <c r="H180" s="905">
        <f ca="1">SUMIF('MTG RTG September 2019'!$H$3:$M$4,$AC$9,'MTG RTG September 2019'!$H169:$M169)</f>
        <v>0.4</v>
      </c>
      <c r="I180" s="256">
        <f t="shared" ca="1" si="39"/>
        <v>465.74999999999994</v>
      </c>
      <c r="J180" s="906">
        <f t="shared" ca="1" si="44"/>
        <v>0</v>
      </c>
      <c r="K180" s="912">
        <f t="shared" ca="1" si="45"/>
        <v>0</v>
      </c>
      <c r="L180" s="913">
        <f t="shared" ca="1" si="46"/>
        <v>0</v>
      </c>
      <c r="M180" s="927">
        <f>'MTG RTG September 2019'!J169</f>
        <v>0.4</v>
      </c>
      <c r="N180" s="913">
        <f t="shared" si="47"/>
        <v>0</v>
      </c>
      <c r="O180" s="909">
        <f t="shared" si="48"/>
        <v>0</v>
      </c>
      <c r="P180" s="258">
        <f t="shared" si="49"/>
        <v>0</v>
      </c>
      <c r="Q180" s="258">
        <f t="shared" si="40"/>
        <v>0</v>
      </c>
      <c r="R180" s="258">
        <f t="shared" si="41"/>
        <v>0</v>
      </c>
      <c r="S180" s="258"/>
      <c r="T180" s="258">
        <f t="shared" si="42"/>
        <v>0</v>
      </c>
      <c r="U180" s="258">
        <f t="shared" si="50"/>
        <v>0</v>
      </c>
      <c r="V180" s="265">
        <f t="shared" ca="1" si="43"/>
        <v>186.29999999999998</v>
      </c>
      <c r="W180" s="260">
        <f t="shared" ca="1" si="51"/>
        <v>186.29999999999998</v>
      </c>
      <c r="X180" s="260">
        <f t="shared" ca="1" si="52"/>
        <v>186.29999999999998</v>
      </c>
      <c r="Y180" s="260">
        <f t="shared" ca="1" si="53"/>
        <v>0</v>
      </c>
      <c r="Z180" s="260">
        <f t="shared" ca="1" si="54"/>
        <v>0</v>
      </c>
      <c r="AA180" s="260">
        <f t="shared" ca="1" si="56"/>
        <v>0</v>
      </c>
      <c r="AB180" s="260">
        <f t="shared" ca="1" si="57"/>
        <v>0</v>
      </c>
      <c r="AC180" s="575">
        <f t="shared" ca="1" si="55"/>
        <v>0</v>
      </c>
      <c r="AD180" s="262"/>
      <c r="AE180" s="460"/>
      <c r="AF180" s="459"/>
      <c r="AG180" s="459"/>
      <c r="AH180" s="459"/>
      <c r="AI180" s="459"/>
      <c r="AJ180" s="861"/>
      <c r="AK180" s="861"/>
      <c r="AL180" s="459"/>
      <c r="AM180" s="459"/>
      <c r="AN180" s="459"/>
      <c r="AO180" s="459"/>
      <c r="AP180" s="459"/>
      <c r="AQ180" s="861"/>
      <c r="AR180" s="861"/>
      <c r="AS180" s="459"/>
      <c r="AT180" s="459"/>
      <c r="AU180" s="459"/>
      <c r="AV180" s="459"/>
      <c r="AW180" s="459"/>
      <c r="AX180" s="861"/>
      <c r="AY180" s="861"/>
      <c r="AZ180" s="459"/>
      <c r="BA180" s="459"/>
      <c r="BB180" s="459"/>
      <c r="BC180" s="459"/>
      <c r="BD180" s="459"/>
      <c r="BE180" s="861"/>
      <c r="BF180" s="861"/>
      <c r="BG180" s="459"/>
      <c r="BH180" s="459"/>
      <c r="BI180" s="459"/>
      <c r="BJ180" s="459"/>
      <c r="BK180" s="459"/>
      <c r="BL180" s="861"/>
      <c r="BM180" s="861"/>
      <c r="BN180" s="459"/>
      <c r="BO180" s="459"/>
      <c r="BP180" s="459"/>
      <c r="BQ180" s="459"/>
      <c r="BR180" s="459"/>
      <c r="BS180" s="861"/>
      <c r="BT180" s="861"/>
      <c r="BU180" s="459"/>
      <c r="BV180" s="459"/>
      <c r="BW180" s="459"/>
      <c r="BX180" s="459"/>
      <c r="BY180" s="459"/>
      <c r="BZ180" s="861"/>
      <c r="CA180" s="861"/>
      <c r="CB180" s="459"/>
      <c r="CC180" s="459"/>
      <c r="CD180" s="459"/>
      <c r="CE180" s="459"/>
      <c r="CF180" s="459"/>
      <c r="CG180" s="861"/>
      <c r="CH180" s="861"/>
      <c r="CI180" s="459"/>
      <c r="CJ180" s="459"/>
      <c r="CK180" s="459"/>
      <c r="CL180" s="459"/>
      <c r="CM180" s="459"/>
      <c r="CN180" s="861"/>
      <c r="CO180" s="861"/>
    </row>
    <row r="181" spans="1:93" s="263" customFormat="1" hidden="1">
      <c r="A181" s="857">
        <f>'MTG RTG September 2019'!A170</f>
        <v>0</v>
      </c>
      <c r="B181" s="289"/>
      <c r="C181" s="506" t="str">
        <f>'MTG RTG September 2019'!C170</f>
        <v>Nat Geo Wild</v>
      </c>
      <c r="D181" s="252" t="str">
        <f>'MTG RTG September 2019'!D170</f>
        <v>Off Prime Time</v>
      </c>
      <c r="E181" s="253" t="str">
        <f>'MTG RTG September 2019'!E170</f>
        <v>Mo-Fr</v>
      </c>
      <c r="F181" s="254" t="str">
        <f>'MTG RTG September 2019'!F170</f>
        <v>24:00-17:29</v>
      </c>
      <c r="G181" s="904" t="str">
        <f>'MTG RTG September 2019'!G170</f>
        <v>NPT</v>
      </c>
      <c r="H181" s="905">
        <f ca="1">SUMIF('MTG RTG September 2019'!$H$3:$M$4,$AC$9,'MTG RTG September 2019'!$H170:$M170)</f>
        <v>0.2</v>
      </c>
      <c r="I181" s="256">
        <f t="shared" ca="1" si="39"/>
        <v>465.74999999999994</v>
      </c>
      <c r="J181" s="906">
        <f t="shared" ca="1" si="44"/>
        <v>0</v>
      </c>
      <c r="K181" s="912">
        <f t="shared" ca="1" si="45"/>
        <v>0</v>
      </c>
      <c r="L181" s="913">
        <f t="shared" ca="1" si="46"/>
        <v>0</v>
      </c>
      <c r="M181" s="927">
        <f>'MTG RTG September 2019'!J170</f>
        <v>0.2</v>
      </c>
      <c r="N181" s="913">
        <f t="shared" si="47"/>
        <v>0</v>
      </c>
      <c r="O181" s="909">
        <f t="shared" si="48"/>
        <v>0</v>
      </c>
      <c r="P181" s="258">
        <f t="shared" si="49"/>
        <v>0</v>
      </c>
      <c r="Q181" s="258">
        <f t="shared" si="40"/>
        <v>0</v>
      </c>
      <c r="R181" s="258">
        <f t="shared" si="41"/>
        <v>0</v>
      </c>
      <c r="S181" s="258"/>
      <c r="T181" s="258">
        <f t="shared" si="42"/>
        <v>0</v>
      </c>
      <c r="U181" s="258">
        <f t="shared" si="50"/>
        <v>0</v>
      </c>
      <c r="V181" s="265">
        <f t="shared" ca="1" si="43"/>
        <v>93.149999999999991</v>
      </c>
      <c r="W181" s="260">
        <f t="shared" ca="1" si="51"/>
        <v>93.149999999999991</v>
      </c>
      <c r="X181" s="260">
        <f t="shared" ca="1" si="52"/>
        <v>93.149999999999991</v>
      </c>
      <c r="Y181" s="260">
        <f t="shared" ca="1" si="53"/>
        <v>0</v>
      </c>
      <c r="Z181" s="260">
        <f t="shared" ca="1" si="54"/>
        <v>0</v>
      </c>
      <c r="AA181" s="260">
        <f t="shared" ca="1" si="56"/>
        <v>0</v>
      </c>
      <c r="AB181" s="260">
        <f t="shared" ca="1" si="57"/>
        <v>0</v>
      </c>
      <c r="AC181" s="575">
        <f t="shared" ca="1" si="55"/>
        <v>0</v>
      </c>
      <c r="AD181" s="262"/>
      <c r="AE181" s="460"/>
      <c r="AF181" s="459"/>
      <c r="AG181" s="459"/>
      <c r="AH181" s="459"/>
      <c r="AI181" s="459"/>
      <c r="AJ181" s="861"/>
      <c r="AK181" s="861"/>
      <c r="AL181" s="459"/>
      <c r="AM181" s="459"/>
      <c r="AN181" s="459"/>
      <c r="AO181" s="459"/>
      <c r="AP181" s="459"/>
      <c r="AQ181" s="861"/>
      <c r="AR181" s="861"/>
      <c r="AS181" s="459"/>
      <c r="AT181" s="459"/>
      <c r="AU181" s="459"/>
      <c r="AV181" s="459"/>
      <c r="AW181" s="459"/>
      <c r="AX181" s="861"/>
      <c r="AY181" s="861"/>
      <c r="AZ181" s="459"/>
      <c r="BA181" s="459"/>
      <c r="BB181" s="459"/>
      <c r="BC181" s="459"/>
      <c r="BD181" s="459"/>
      <c r="BE181" s="861"/>
      <c r="BF181" s="861"/>
      <c r="BG181" s="459"/>
      <c r="BH181" s="459"/>
      <c r="BI181" s="459"/>
      <c r="BJ181" s="459"/>
      <c r="BK181" s="459"/>
      <c r="BL181" s="861"/>
      <c r="BM181" s="861"/>
      <c r="BN181" s="459"/>
      <c r="BO181" s="459"/>
      <c r="BP181" s="459"/>
      <c r="BQ181" s="459"/>
      <c r="BR181" s="459"/>
      <c r="BS181" s="861"/>
      <c r="BT181" s="861"/>
      <c r="BU181" s="459"/>
      <c r="BV181" s="459"/>
      <c r="BW181" s="459"/>
      <c r="BX181" s="459"/>
      <c r="BY181" s="459"/>
      <c r="BZ181" s="861"/>
      <c r="CA181" s="861"/>
      <c r="CB181" s="459"/>
      <c r="CC181" s="459"/>
      <c r="CD181" s="459"/>
      <c r="CE181" s="459"/>
      <c r="CF181" s="459"/>
      <c r="CG181" s="861"/>
      <c r="CH181" s="861"/>
      <c r="CI181" s="459"/>
      <c r="CJ181" s="459"/>
      <c r="CK181" s="459"/>
      <c r="CL181" s="459"/>
      <c r="CM181" s="459"/>
      <c r="CN181" s="861"/>
      <c r="CO181" s="861"/>
    </row>
    <row r="182" spans="1:93" s="263" customFormat="1" hidden="1">
      <c r="A182" s="857">
        <f>'MTG RTG September 2019'!A171</f>
        <v>0</v>
      </c>
      <c r="B182" s="289"/>
      <c r="C182" s="506" t="str">
        <f>'MTG RTG September 2019'!C171</f>
        <v>Nat Geo Wild</v>
      </c>
      <c r="D182" s="252" t="str">
        <f>'MTG RTG September 2019'!D171</f>
        <v>Prime Time</v>
      </c>
      <c r="E182" s="253" t="str">
        <f>'MTG RTG September 2019'!E171</f>
        <v>Mo-Fr</v>
      </c>
      <c r="F182" s="254" t="str">
        <f>'MTG RTG September 2019'!F171</f>
        <v>17:30-23:59</v>
      </c>
      <c r="G182" s="904" t="str">
        <f>'MTG RTG September 2019'!G171</f>
        <v>PT</v>
      </c>
      <c r="H182" s="905">
        <f ca="1">SUMIF('MTG RTG September 2019'!$H$3:$M$4,$AC$9,'MTG RTG September 2019'!$H171:$M171)</f>
        <v>0.3</v>
      </c>
      <c r="I182" s="256">
        <f t="shared" ca="1" si="39"/>
        <v>465.74999999999989</v>
      </c>
      <c r="J182" s="906">
        <f t="shared" ca="1" si="44"/>
        <v>0</v>
      </c>
      <c r="K182" s="912">
        <f t="shared" ca="1" si="45"/>
        <v>0</v>
      </c>
      <c r="L182" s="913">
        <f t="shared" ca="1" si="46"/>
        <v>0</v>
      </c>
      <c r="M182" s="927">
        <f>'MTG RTG September 2019'!J171</f>
        <v>0.2</v>
      </c>
      <c r="N182" s="913">
        <f t="shared" si="47"/>
        <v>0</v>
      </c>
      <c r="O182" s="909">
        <f t="shared" si="48"/>
        <v>0</v>
      </c>
      <c r="P182" s="258">
        <f t="shared" si="49"/>
        <v>0</v>
      </c>
      <c r="Q182" s="258">
        <f t="shared" si="40"/>
        <v>0</v>
      </c>
      <c r="R182" s="258">
        <f t="shared" si="41"/>
        <v>0</v>
      </c>
      <c r="S182" s="258"/>
      <c r="T182" s="258">
        <f t="shared" si="42"/>
        <v>0</v>
      </c>
      <c r="U182" s="258">
        <f t="shared" si="50"/>
        <v>0</v>
      </c>
      <c r="V182" s="265">
        <f t="shared" ca="1" si="43"/>
        <v>139.72499999999997</v>
      </c>
      <c r="W182" s="260">
        <f t="shared" ca="1" si="51"/>
        <v>139.72499999999997</v>
      </c>
      <c r="X182" s="260">
        <f t="shared" ca="1" si="52"/>
        <v>139.72499999999997</v>
      </c>
      <c r="Y182" s="260">
        <f t="shared" ca="1" si="53"/>
        <v>0</v>
      </c>
      <c r="Z182" s="260">
        <f t="shared" ca="1" si="54"/>
        <v>0</v>
      </c>
      <c r="AA182" s="260">
        <f t="shared" ca="1" si="56"/>
        <v>0</v>
      </c>
      <c r="AB182" s="260">
        <f t="shared" ca="1" si="57"/>
        <v>0</v>
      </c>
      <c r="AC182" s="575">
        <f t="shared" ca="1" si="55"/>
        <v>0</v>
      </c>
      <c r="AD182" s="262"/>
      <c r="AE182" s="460"/>
      <c r="AF182" s="459"/>
      <c r="AG182" s="459"/>
      <c r="AH182" s="459"/>
      <c r="AI182" s="459"/>
      <c r="AJ182" s="861"/>
      <c r="AK182" s="861"/>
      <c r="AL182" s="459"/>
      <c r="AM182" s="459"/>
      <c r="AN182" s="459"/>
      <c r="AO182" s="459"/>
      <c r="AP182" s="459"/>
      <c r="AQ182" s="861"/>
      <c r="AR182" s="861"/>
      <c r="AS182" s="459"/>
      <c r="AT182" s="459"/>
      <c r="AU182" s="459"/>
      <c r="AV182" s="459"/>
      <c r="AW182" s="459"/>
      <c r="AX182" s="861"/>
      <c r="AY182" s="861"/>
      <c r="AZ182" s="459"/>
      <c r="BA182" s="459"/>
      <c r="BB182" s="459"/>
      <c r="BC182" s="459"/>
      <c r="BD182" s="459"/>
      <c r="BE182" s="861"/>
      <c r="BF182" s="861"/>
      <c r="BG182" s="459"/>
      <c r="BH182" s="459"/>
      <c r="BI182" s="459"/>
      <c r="BJ182" s="459"/>
      <c r="BK182" s="459"/>
      <c r="BL182" s="861"/>
      <c r="BM182" s="861"/>
      <c r="BN182" s="459"/>
      <c r="BO182" s="459"/>
      <c r="BP182" s="459"/>
      <c r="BQ182" s="459"/>
      <c r="BR182" s="459"/>
      <c r="BS182" s="861"/>
      <c r="BT182" s="861"/>
      <c r="BU182" s="459"/>
      <c r="BV182" s="459"/>
      <c r="BW182" s="459"/>
      <c r="BX182" s="459"/>
      <c r="BY182" s="459"/>
      <c r="BZ182" s="861"/>
      <c r="CA182" s="861"/>
      <c r="CB182" s="459"/>
      <c r="CC182" s="459"/>
      <c r="CD182" s="459"/>
      <c r="CE182" s="459"/>
      <c r="CF182" s="459"/>
      <c r="CG182" s="861"/>
      <c r="CH182" s="861"/>
      <c r="CI182" s="459"/>
      <c r="CJ182" s="459"/>
      <c r="CK182" s="459"/>
      <c r="CL182" s="459"/>
      <c r="CM182" s="459"/>
      <c r="CN182" s="861"/>
      <c r="CO182" s="861"/>
    </row>
    <row r="183" spans="1:93" s="263" customFormat="1" hidden="1">
      <c r="A183" s="857">
        <f>'MTG RTG September 2019'!A172</f>
        <v>0</v>
      </c>
      <c r="B183" s="289"/>
      <c r="C183" s="506" t="str">
        <f>'MTG RTG September 2019'!C172</f>
        <v>Nat Geo Wild</v>
      </c>
      <c r="D183" s="252" t="str">
        <f>'MTG RTG September 2019'!D172</f>
        <v>Prime Time</v>
      </c>
      <c r="E183" s="253" t="str">
        <f>'MTG RTG September 2019'!E172</f>
        <v>Mo-Fr</v>
      </c>
      <c r="F183" s="254" t="str">
        <f>'MTG RTG September 2019'!F172</f>
        <v>17:30-23:59</v>
      </c>
      <c r="G183" s="904" t="str">
        <f>'MTG RTG September 2019'!G172</f>
        <v>PT</v>
      </c>
      <c r="H183" s="905">
        <f ca="1">SUMIF('MTG RTG September 2019'!$H$3:$M$4,$AC$9,'MTG RTG September 2019'!$H172:$M172)</f>
        <v>0.3</v>
      </c>
      <c r="I183" s="256">
        <f t="shared" ca="1" si="39"/>
        <v>465.74999999999989</v>
      </c>
      <c r="J183" s="906">
        <f t="shared" ca="1" si="44"/>
        <v>0</v>
      </c>
      <c r="K183" s="912">
        <f t="shared" ca="1" si="45"/>
        <v>0</v>
      </c>
      <c r="L183" s="913">
        <f t="shared" ca="1" si="46"/>
        <v>0</v>
      </c>
      <c r="M183" s="927">
        <f>'MTG RTG September 2019'!J172</f>
        <v>0.2</v>
      </c>
      <c r="N183" s="913">
        <f t="shared" si="47"/>
        <v>0</v>
      </c>
      <c r="O183" s="909">
        <f t="shared" si="48"/>
        <v>0</v>
      </c>
      <c r="P183" s="258">
        <f t="shared" si="49"/>
        <v>0</v>
      </c>
      <c r="Q183" s="258">
        <f t="shared" si="40"/>
        <v>0</v>
      </c>
      <c r="R183" s="258">
        <f t="shared" si="41"/>
        <v>0</v>
      </c>
      <c r="S183" s="258"/>
      <c r="T183" s="258">
        <f t="shared" si="42"/>
        <v>0</v>
      </c>
      <c r="U183" s="258">
        <f t="shared" si="50"/>
        <v>0</v>
      </c>
      <c r="V183" s="265">
        <f t="shared" ca="1" si="43"/>
        <v>139.72499999999997</v>
      </c>
      <c r="W183" s="260">
        <f t="shared" ca="1" si="51"/>
        <v>139.72499999999997</v>
      </c>
      <c r="X183" s="260">
        <f t="shared" ca="1" si="52"/>
        <v>139.72499999999997</v>
      </c>
      <c r="Y183" s="260">
        <f t="shared" ca="1" si="53"/>
        <v>0</v>
      </c>
      <c r="Z183" s="260">
        <f t="shared" ca="1" si="54"/>
        <v>0</v>
      </c>
      <c r="AA183" s="260">
        <f t="shared" ca="1" si="56"/>
        <v>0</v>
      </c>
      <c r="AB183" s="260">
        <f t="shared" ca="1" si="57"/>
        <v>0</v>
      </c>
      <c r="AC183" s="575">
        <f t="shared" ca="1" si="55"/>
        <v>0</v>
      </c>
      <c r="AD183" s="262"/>
      <c r="AE183" s="460"/>
      <c r="AF183" s="459"/>
      <c r="AG183" s="459"/>
      <c r="AH183" s="459"/>
      <c r="AI183" s="459"/>
      <c r="AJ183" s="861"/>
      <c r="AK183" s="861"/>
      <c r="AL183" s="459"/>
      <c r="AM183" s="459"/>
      <c r="AN183" s="459"/>
      <c r="AO183" s="459"/>
      <c r="AP183" s="459"/>
      <c r="AQ183" s="861"/>
      <c r="AR183" s="861"/>
      <c r="AS183" s="459"/>
      <c r="AT183" s="459"/>
      <c r="AU183" s="459"/>
      <c r="AV183" s="459"/>
      <c r="AW183" s="459"/>
      <c r="AX183" s="861"/>
      <c r="AY183" s="861"/>
      <c r="AZ183" s="459"/>
      <c r="BA183" s="459"/>
      <c r="BB183" s="459"/>
      <c r="BC183" s="459"/>
      <c r="BD183" s="459"/>
      <c r="BE183" s="861"/>
      <c r="BF183" s="861"/>
      <c r="BG183" s="459"/>
      <c r="BH183" s="459"/>
      <c r="BI183" s="459"/>
      <c r="BJ183" s="459"/>
      <c r="BK183" s="459"/>
      <c r="BL183" s="861"/>
      <c r="BM183" s="861"/>
      <c r="BN183" s="459"/>
      <c r="BO183" s="459"/>
      <c r="BP183" s="459"/>
      <c r="BQ183" s="459"/>
      <c r="BR183" s="459"/>
      <c r="BS183" s="861"/>
      <c r="BT183" s="861"/>
      <c r="BU183" s="459"/>
      <c r="BV183" s="459"/>
      <c r="BW183" s="459"/>
      <c r="BX183" s="459"/>
      <c r="BY183" s="459"/>
      <c r="BZ183" s="861"/>
      <c r="CA183" s="861"/>
      <c r="CB183" s="459"/>
      <c r="CC183" s="459"/>
      <c r="CD183" s="459"/>
      <c r="CE183" s="459"/>
      <c r="CF183" s="459"/>
      <c r="CG183" s="861"/>
      <c r="CH183" s="861"/>
      <c r="CI183" s="459"/>
      <c r="CJ183" s="459"/>
      <c r="CK183" s="459"/>
      <c r="CL183" s="459"/>
      <c r="CM183" s="459"/>
      <c r="CN183" s="861"/>
      <c r="CO183" s="861"/>
    </row>
    <row r="184" spans="1:93" s="263" customFormat="1">
      <c r="A184" s="857">
        <f>'MTG RTG September 2019'!A173</f>
        <v>0</v>
      </c>
      <c r="B184" s="289"/>
      <c r="C184" s="506" t="str">
        <f>'MTG RTG September 2019'!C173</f>
        <v>Nat Geo Wild</v>
      </c>
      <c r="D184" s="252" t="str">
        <f>'MTG RTG September 2019'!D173</f>
        <v>Off Prime Time</v>
      </c>
      <c r="E184" s="253" t="str">
        <f>'MTG RTG September 2019'!E173</f>
        <v>Sa-Su</v>
      </c>
      <c r="F184" s="254" t="str">
        <f>'MTG RTG September 2019'!F173</f>
        <v>24:00-17:29</v>
      </c>
      <c r="G184" s="904" t="str">
        <f>'MTG RTG September 2019'!G173</f>
        <v>NPT</v>
      </c>
      <c r="H184" s="905">
        <f ca="1">SUMIF('MTG RTG September 2019'!$H$3:$M$4,$AC$9,'MTG RTG September 2019'!$H173:$M173)</f>
        <v>0.2</v>
      </c>
      <c r="I184" s="256">
        <f t="shared" ca="1" si="39"/>
        <v>465.74999999999994</v>
      </c>
      <c r="J184" s="906">
        <f t="shared" ca="1" si="44"/>
        <v>1.2000000000000002</v>
      </c>
      <c r="K184" s="912">
        <f t="shared" ca="1" si="45"/>
        <v>1.2000000000000002</v>
      </c>
      <c r="L184" s="913">
        <f t="shared" ca="1" si="46"/>
        <v>0</v>
      </c>
      <c r="M184" s="927">
        <f>'MTG RTG September 2019'!J173</f>
        <v>0.2</v>
      </c>
      <c r="N184" s="913">
        <f t="shared" si="47"/>
        <v>1.2000000000000002</v>
      </c>
      <c r="O184" s="909">
        <f t="shared" si="48"/>
        <v>6</v>
      </c>
      <c r="P184" s="258">
        <f t="shared" si="49"/>
        <v>0</v>
      </c>
      <c r="Q184" s="258">
        <f t="shared" si="40"/>
        <v>0</v>
      </c>
      <c r="R184" s="258">
        <f t="shared" si="41"/>
        <v>0</v>
      </c>
      <c r="S184" s="258"/>
      <c r="T184" s="258">
        <f t="shared" si="42"/>
        <v>0</v>
      </c>
      <c r="U184" s="258">
        <f t="shared" si="50"/>
        <v>6</v>
      </c>
      <c r="V184" s="265">
        <f t="shared" ca="1" si="43"/>
        <v>93.149999999999991</v>
      </c>
      <c r="W184" s="260">
        <f t="shared" ca="1" si="51"/>
        <v>93.149999999999991</v>
      </c>
      <c r="X184" s="260">
        <f t="shared" ca="1" si="52"/>
        <v>93.149999999999991</v>
      </c>
      <c r="Y184" s="260">
        <f t="shared" ca="1" si="53"/>
        <v>0</v>
      </c>
      <c r="Z184" s="260">
        <f t="shared" ca="1" si="54"/>
        <v>0</v>
      </c>
      <c r="AA184" s="260">
        <f t="shared" ca="1" si="56"/>
        <v>0</v>
      </c>
      <c r="AB184" s="260">
        <f t="shared" ca="1" si="57"/>
        <v>0</v>
      </c>
      <c r="AC184" s="575">
        <f t="shared" ca="1" si="55"/>
        <v>558.9</v>
      </c>
      <c r="AD184" s="262"/>
      <c r="AE184" s="460"/>
      <c r="AF184" s="459"/>
      <c r="AG184" s="459"/>
      <c r="AH184" s="459"/>
      <c r="AI184" s="459"/>
      <c r="AJ184" s="861" t="s">
        <v>347</v>
      </c>
      <c r="AK184" s="861" t="s">
        <v>347</v>
      </c>
      <c r="AL184" s="459"/>
      <c r="AM184" s="459"/>
      <c r="AN184" s="459"/>
      <c r="AO184" s="459"/>
      <c r="AP184" s="459"/>
      <c r="AQ184" s="861" t="s">
        <v>347</v>
      </c>
      <c r="AR184" s="861" t="s">
        <v>347</v>
      </c>
      <c r="AS184" s="459"/>
      <c r="AT184" s="459"/>
      <c r="AU184" s="459"/>
      <c r="AV184" s="459"/>
      <c r="AW184" s="459"/>
      <c r="AX184" s="861" t="s">
        <v>347</v>
      </c>
      <c r="AY184" s="861" t="s">
        <v>347</v>
      </c>
      <c r="AZ184" s="459"/>
      <c r="BA184" s="459"/>
      <c r="BB184" s="459"/>
      <c r="BC184" s="459"/>
      <c r="BD184" s="459"/>
      <c r="BE184" s="861"/>
      <c r="BF184" s="861"/>
      <c r="BG184" s="459"/>
      <c r="BH184" s="459"/>
      <c r="BI184" s="459"/>
      <c r="BJ184" s="459"/>
      <c r="BK184" s="459"/>
      <c r="BL184" s="861"/>
      <c r="BM184" s="861"/>
      <c r="BN184" s="459"/>
      <c r="BO184" s="459"/>
      <c r="BP184" s="459"/>
      <c r="BQ184" s="459"/>
      <c r="BR184" s="459"/>
      <c r="BS184" s="861"/>
      <c r="BT184" s="861"/>
      <c r="BU184" s="459"/>
      <c r="BV184" s="459"/>
      <c r="BW184" s="459"/>
      <c r="BX184" s="459"/>
      <c r="BY184" s="459"/>
      <c r="BZ184" s="861"/>
      <c r="CA184" s="861"/>
      <c r="CB184" s="459"/>
      <c r="CC184" s="459"/>
      <c r="CD184" s="459"/>
      <c r="CE184" s="459"/>
      <c r="CF184" s="459"/>
      <c r="CG184" s="861"/>
      <c r="CH184" s="861"/>
      <c r="CI184" s="459"/>
      <c r="CJ184" s="459"/>
      <c r="CK184" s="459"/>
      <c r="CL184" s="459"/>
      <c r="CM184" s="459"/>
      <c r="CN184" s="861"/>
      <c r="CO184" s="861"/>
    </row>
    <row r="185" spans="1:93" s="263" customFormat="1" hidden="1">
      <c r="A185" s="857">
        <f>'MTG RTG September 2019'!A174</f>
        <v>0</v>
      </c>
      <c r="B185" s="289"/>
      <c r="C185" s="506" t="str">
        <f>'MTG RTG September 2019'!C174</f>
        <v>Nat Geo Wild</v>
      </c>
      <c r="D185" s="252" t="str">
        <f>'MTG RTG September 2019'!D174</f>
        <v>Off Prime Time</v>
      </c>
      <c r="E185" s="253" t="str">
        <f>'MTG RTG September 2019'!E174</f>
        <v>Sa-Su</v>
      </c>
      <c r="F185" s="254" t="str">
        <f>'MTG RTG September 2019'!F174</f>
        <v>24:00-17:29</v>
      </c>
      <c r="G185" s="904" t="str">
        <f>'MTG RTG September 2019'!G174</f>
        <v>NPT</v>
      </c>
      <c r="H185" s="905">
        <f ca="1">SUMIF('MTG RTG September 2019'!$H$3:$M$4,$AC$9,'MTG RTG September 2019'!$H174:$M174)</f>
        <v>0.2</v>
      </c>
      <c r="I185" s="256">
        <f t="shared" ca="1" si="39"/>
        <v>465.74999999999994</v>
      </c>
      <c r="J185" s="906">
        <f t="shared" ca="1" si="44"/>
        <v>0</v>
      </c>
      <c r="K185" s="912">
        <f t="shared" ca="1" si="45"/>
        <v>0</v>
      </c>
      <c r="L185" s="913">
        <f t="shared" ca="1" si="46"/>
        <v>0</v>
      </c>
      <c r="M185" s="927">
        <f>'MTG RTG September 2019'!J174</f>
        <v>0.2</v>
      </c>
      <c r="N185" s="913">
        <f t="shared" si="47"/>
        <v>0</v>
      </c>
      <c r="O185" s="909">
        <f t="shared" si="48"/>
        <v>0</v>
      </c>
      <c r="P185" s="258">
        <f t="shared" si="49"/>
        <v>0</v>
      </c>
      <c r="Q185" s="258">
        <f t="shared" si="40"/>
        <v>0</v>
      </c>
      <c r="R185" s="258">
        <f t="shared" si="41"/>
        <v>0</v>
      </c>
      <c r="S185" s="258"/>
      <c r="T185" s="258">
        <f t="shared" si="42"/>
        <v>0</v>
      </c>
      <c r="U185" s="258">
        <f t="shared" si="50"/>
        <v>0</v>
      </c>
      <c r="V185" s="265">
        <f t="shared" ca="1" si="43"/>
        <v>93.149999999999991</v>
      </c>
      <c r="W185" s="260">
        <f t="shared" ca="1" si="51"/>
        <v>93.149999999999991</v>
      </c>
      <c r="X185" s="260">
        <f t="shared" ca="1" si="52"/>
        <v>93.149999999999991</v>
      </c>
      <c r="Y185" s="260">
        <f t="shared" ca="1" si="53"/>
        <v>0</v>
      </c>
      <c r="Z185" s="260">
        <f t="shared" ca="1" si="54"/>
        <v>0</v>
      </c>
      <c r="AA185" s="260">
        <f t="shared" ca="1" si="56"/>
        <v>0</v>
      </c>
      <c r="AB185" s="260">
        <f t="shared" ca="1" si="57"/>
        <v>0</v>
      </c>
      <c r="AC185" s="575">
        <f t="shared" ca="1" si="55"/>
        <v>0</v>
      </c>
      <c r="AD185" s="262"/>
      <c r="AE185" s="460"/>
      <c r="AF185" s="459"/>
      <c r="AG185" s="459"/>
      <c r="AH185" s="459"/>
      <c r="AI185" s="459"/>
      <c r="AJ185" s="861"/>
      <c r="AK185" s="861"/>
      <c r="AL185" s="459"/>
      <c r="AM185" s="459"/>
      <c r="AN185" s="459"/>
      <c r="AO185" s="459"/>
      <c r="AP185" s="459"/>
      <c r="AQ185" s="861"/>
      <c r="AR185" s="861"/>
      <c r="AS185" s="459"/>
      <c r="AT185" s="459"/>
      <c r="AU185" s="459"/>
      <c r="AV185" s="459"/>
      <c r="AW185" s="459"/>
      <c r="AX185" s="861"/>
      <c r="AY185" s="861"/>
      <c r="AZ185" s="459"/>
      <c r="BA185" s="459"/>
      <c r="BB185" s="459"/>
      <c r="BC185" s="459"/>
      <c r="BD185" s="459"/>
      <c r="BE185" s="861"/>
      <c r="BF185" s="861"/>
      <c r="BG185" s="459"/>
      <c r="BH185" s="459"/>
      <c r="BI185" s="459"/>
      <c r="BJ185" s="459"/>
      <c r="BK185" s="459"/>
      <c r="BL185" s="861"/>
      <c r="BM185" s="861"/>
      <c r="BN185" s="459"/>
      <c r="BO185" s="459"/>
      <c r="BP185" s="459"/>
      <c r="BQ185" s="459"/>
      <c r="BR185" s="459"/>
      <c r="BS185" s="861"/>
      <c r="BT185" s="861"/>
      <c r="BU185" s="459"/>
      <c r="BV185" s="459"/>
      <c r="BW185" s="459"/>
      <c r="BX185" s="459"/>
      <c r="BY185" s="459"/>
      <c r="BZ185" s="861"/>
      <c r="CA185" s="861"/>
      <c r="CB185" s="459"/>
      <c r="CC185" s="459"/>
      <c r="CD185" s="459"/>
      <c r="CE185" s="459"/>
      <c r="CF185" s="459"/>
      <c r="CG185" s="861"/>
      <c r="CH185" s="861"/>
      <c r="CI185" s="459"/>
      <c r="CJ185" s="459"/>
      <c r="CK185" s="459"/>
      <c r="CL185" s="459"/>
      <c r="CM185" s="459"/>
      <c r="CN185" s="861"/>
      <c r="CO185" s="861"/>
    </row>
    <row r="186" spans="1:93" s="263" customFormat="1" hidden="1">
      <c r="A186" s="857">
        <f>'MTG RTG September 2019'!A175</f>
        <v>0</v>
      </c>
      <c r="B186" s="289"/>
      <c r="C186" s="506" t="str">
        <f>'MTG RTG September 2019'!C175</f>
        <v>Nat Geo Wild</v>
      </c>
      <c r="D186" s="252" t="str">
        <f>'MTG RTG September 2019'!D175</f>
        <v>Prime Time</v>
      </c>
      <c r="E186" s="253" t="str">
        <f>'MTG RTG September 2019'!E175</f>
        <v>Sa-Su</v>
      </c>
      <c r="F186" s="254" t="str">
        <f>'MTG RTG September 2019'!F175</f>
        <v>17:30-23:59</v>
      </c>
      <c r="G186" s="904" t="str">
        <f>'MTG RTG September 2019'!G175</f>
        <v>PT</v>
      </c>
      <c r="H186" s="905">
        <f ca="1">SUMIF('MTG RTG September 2019'!$H$3:$M$4,$AC$9,'MTG RTG September 2019'!$H175:$M175)</f>
        <v>0.3</v>
      </c>
      <c r="I186" s="256">
        <f t="shared" ca="1" si="39"/>
        <v>465.74999999999989</v>
      </c>
      <c r="J186" s="906">
        <f t="shared" ca="1" si="44"/>
        <v>0</v>
      </c>
      <c r="K186" s="912">
        <f t="shared" ca="1" si="45"/>
        <v>0</v>
      </c>
      <c r="L186" s="913">
        <f t="shared" ca="1" si="46"/>
        <v>0</v>
      </c>
      <c r="M186" s="927">
        <f>'MTG RTG September 2019'!J175</f>
        <v>0.3</v>
      </c>
      <c r="N186" s="913">
        <f t="shared" si="47"/>
        <v>0</v>
      </c>
      <c r="O186" s="909">
        <f t="shared" si="48"/>
        <v>0</v>
      </c>
      <c r="P186" s="258">
        <f t="shared" si="49"/>
        <v>0</v>
      </c>
      <c r="Q186" s="258">
        <f t="shared" si="40"/>
        <v>0</v>
      </c>
      <c r="R186" s="258">
        <f t="shared" si="41"/>
        <v>0</v>
      </c>
      <c r="S186" s="258"/>
      <c r="T186" s="258">
        <f t="shared" si="42"/>
        <v>0</v>
      </c>
      <c r="U186" s="258">
        <f t="shared" si="50"/>
        <v>0</v>
      </c>
      <c r="V186" s="265">
        <f t="shared" ca="1" si="43"/>
        <v>139.72499999999997</v>
      </c>
      <c r="W186" s="260">
        <f t="shared" ca="1" si="51"/>
        <v>139.72499999999997</v>
      </c>
      <c r="X186" s="260">
        <f t="shared" ca="1" si="52"/>
        <v>139.72499999999997</v>
      </c>
      <c r="Y186" s="260">
        <f t="shared" ca="1" si="53"/>
        <v>0</v>
      </c>
      <c r="Z186" s="260">
        <f t="shared" ca="1" si="54"/>
        <v>0</v>
      </c>
      <c r="AA186" s="260">
        <f t="shared" ca="1" si="56"/>
        <v>0</v>
      </c>
      <c r="AB186" s="260">
        <f t="shared" ca="1" si="57"/>
        <v>0</v>
      </c>
      <c r="AC186" s="575">
        <f t="shared" ca="1" si="55"/>
        <v>0</v>
      </c>
      <c r="AD186" s="262"/>
      <c r="AE186" s="460"/>
      <c r="AF186" s="459"/>
      <c r="AG186" s="459"/>
      <c r="AH186" s="459"/>
      <c r="AI186" s="459"/>
      <c r="AJ186" s="861"/>
      <c r="AK186" s="861"/>
      <c r="AL186" s="459"/>
      <c r="AM186" s="459"/>
      <c r="AN186" s="459"/>
      <c r="AO186" s="459"/>
      <c r="AP186" s="459"/>
      <c r="AQ186" s="861"/>
      <c r="AR186" s="861"/>
      <c r="AS186" s="459"/>
      <c r="AT186" s="459"/>
      <c r="AU186" s="459"/>
      <c r="AV186" s="459"/>
      <c r="AW186" s="459"/>
      <c r="AX186" s="861"/>
      <c r="AY186" s="861"/>
      <c r="AZ186" s="459"/>
      <c r="BA186" s="459"/>
      <c r="BB186" s="459"/>
      <c r="BC186" s="459"/>
      <c r="BD186" s="459"/>
      <c r="BE186" s="861"/>
      <c r="BF186" s="861"/>
      <c r="BG186" s="459"/>
      <c r="BH186" s="459"/>
      <c r="BI186" s="459"/>
      <c r="BJ186" s="459"/>
      <c r="BK186" s="459"/>
      <c r="BL186" s="861"/>
      <c r="BM186" s="861"/>
      <c r="BN186" s="459"/>
      <c r="BO186" s="459"/>
      <c r="BP186" s="459"/>
      <c r="BQ186" s="459"/>
      <c r="BR186" s="459"/>
      <c r="BS186" s="861"/>
      <c r="BT186" s="861"/>
      <c r="BU186" s="459"/>
      <c r="BV186" s="459"/>
      <c r="BW186" s="459"/>
      <c r="BX186" s="459"/>
      <c r="BY186" s="459"/>
      <c r="BZ186" s="861"/>
      <c r="CA186" s="861"/>
      <c r="CB186" s="459"/>
      <c r="CC186" s="459"/>
      <c r="CD186" s="459"/>
      <c r="CE186" s="459"/>
      <c r="CF186" s="459"/>
      <c r="CG186" s="861"/>
      <c r="CH186" s="861"/>
      <c r="CI186" s="459"/>
      <c r="CJ186" s="459"/>
      <c r="CK186" s="459"/>
      <c r="CL186" s="459"/>
      <c r="CM186" s="459"/>
      <c r="CN186" s="861"/>
      <c r="CO186" s="861"/>
    </row>
    <row r="187" spans="1:93" s="263" customFormat="1" hidden="1">
      <c r="A187" s="857">
        <f>'MTG RTG September 2019'!A176</f>
        <v>0</v>
      </c>
      <c r="B187" s="289"/>
      <c r="C187" s="506" t="str">
        <f>'MTG RTG September 2019'!C176</f>
        <v>Nat Geo Wild</v>
      </c>
      <c r="D187" s="252" t="str">
        <f>'MTG RTG September 2019'!D176</f>
        <v>Prime Time</v>
      </c>
      <c r="E187" s="253" t="str">
        <f>'MTG RTG September 2019'!E176</f>
        <v>Sa-Su</v>
      </c>
      <c r="F187" s="254" t="str">
        <f>'MTG RTG September 2019'!F176</f>
        <v>17:30-23:59</v>
      </c>
      <c r="G187" s="904" t="str">
        <f>'MTG RTG September 2019'!G176</f>
        <v>PT</v>
      </c>
      <c r="H187" s="905">
        <f ca="1">SUMIF('MTG RTG September 2019'!$H$3:$M$4,$AC$9,'MTG RTG September 2019'!$H176:$M176)</f>
        <v>0.3</v>
      </c>
      <c r="I187" s="256">
        <f t="shared" ca="1" si="39"/>
        <v>465.74999999999989</v>
      </c>
      <c r="J187" s="906">
        <f t="shared" ca="1" si="44"/>
        <v>0</v>
      </c>
      <c r="K187" s="912">
        <f t="shared" ca="1" si="45"/>
        <v>0</v>
      </c>
      <c r="L187" s="913">
        <f t="shared" ca="1" si="46"/>
        <v>0</v>
      </c>
      <c r="M187" s="927">
        <f>'MTG RTG September 2019'!J176</f>
        <v>0.3</v>
      </c>
      <c r="N187" s="913">
        <f t="shared" si="47"/>
        <v>0</v>
      </c>
      <c r="O187" s="909">
        <f t="shared" si="48"/>
        <v>0</v>
      </c>
      <c r="P187" s="258">
        <f t="shared" si="49"/>
        <v>0</v>
      </c>
      <c r="Q187" s="258">
        <f t="shared" si="40"/>
        <v>0</v>
      </c>
      <c r="R187" s="258">
        <f t="shared" si="41"/>
        <v>0</v>
      </c>
      <c r="S187" s="258"/>
      <c r="T187" s="258">
        <f t="shared" si="42"/>
        <v>0</v>
      </c>
      <c r="U187" s="258">
        <f t="shared" si="50"/>
        <v>0</v>
      </c>
      <c r="V187" s="265">
        <f t="shared" ca="1" si="43"/>
        <v>139.72499999999997</v>
      </c>
      <c r="W187" s="260">
        <f t="shared" ca="1" si="51"/>
        <v>139.72499999999997</v>
      </c>
      <c r="X187" s="260">
        <f t="shared" ca="1" si="52"/>
        <v>139.72499999999997</v>
      </c>
      <c r="Y187" s="260">
        <f t="shared" ca="1" si="53"/>
        <v>0</v>
      </c>
      <c r="Z187" s="260">
        <f t="shared" ca="1" si="54"/>
        <v>0</v>
      </c>
      <c r="AA187" s="260">
        <f t="shared" ca="1" si="56"/>
        <v>0</v>
      </c>
      <c r="AB187" s="260">
        <f t="shared" ca="1" si="57"/>
        <v>0</v>
      </c>
      <c r="AC187" s="575">
        <f t="shared" ca="1" si="55"/>
        <v>0</v>
      </c>
      <c r="AD187" s="262"/>
      <c r="AE187" s="460"/>
      <c r="AF187" s="459"/>
      <c r="AG187" s="459"/>
      <c r="AH187" s="459"/>
      <c r="AI187" s="459"/>
      <c r="AJ187" s="861"/>
      <c r="AK187" s="861"/>
      <c r="AL187" s="459"/>
      <c r="AM187" s="459"/>
      <c r="AN187" s="459"/>
      <c r="AO187" s="459"/>
      <c r="AP187" s="459"/>
      <c r="AQ187" s="861"/>
      <c r="AR187" s="861"/>
      <c r="AS187" s="459"/>
      <c r="AT187" s="459"/>
      <c r="AU187" s="459"/>
      <c r="AV187" s="459"/>
      <c r="AW187" s="459"/>
      <c r="AX187" s="861"/>
      <c r="AY187" s="861"/>
      <c r="AZ187" s="459"/>
      <c r="BA187" s="459"/>
      <c r="BB187" s="459"/>
      <c r="BC187" s="459"/>
      <c r="BD187" s="459"/>
      <c r="BE187" s="861"/>
      <c r="BF187" s="861"/>
      <c r="BG187" s="459"/>
      <c r="BH187" s="459"/>
      <c r="BI187" s="459"/>
      <c r="BJ187" s="459"/>
      <c r="BK187" s="459"/>
      <c r="BL187" s="861"/>
      <c r="BM187" s="861"/>
      <c r="BN187" s="459"/>
      <c r="BO187" s="459"/>
      <c r="BP187" s="459"/>
      <c r="BQ187" s="459"/>
      <c r="BR187" s="459"/>
      <c r="BS187" s="861"/>
      <c r="BT187" s="861"/>
      <c r="BU187" s="459"/>
      <c r="BV187" s="459"/>
      <c r="BW187" s="459"/>
      <c r="BX187" s="459"/>
      <c r="BY187" s="459"/>
      <c r="BZ187" s="861"/>
      <c r="CA187" s="861"/>
      <c r="CB187" s="459"/>
      <c r="CC187" s="459"/>
      <c r="CD187" s="459"/>
      <c r="CE187" s="459"/>
      <c r="CF187" s="459"/>
      <c r="CG187" s="861"/>
      <c r="CH187" s="861"/>
      <c r="CI187" s="459"/>
      <c r="CJ187" s="459"/>
      <c r="CK187" s="459"/>
      <c r="CL187" s="459"/>
      <c r="CM187" s="459"/>
      <c r="CN187" s="861"/>
      <c r="CO187" s="861"/>
    </row>
    <row r="188" spans="1:93" s="263" customFormat="1" hidden="1">
      <c r="A188" s="857">
        <f>'MTG RTG September 2019'!A177</f>
        <v>0</v>
      </c>
      <c r="B188" s="289"/>
      <c r="C188" s="506" t="str">
        <f>'MTG RTG September 2019'!C177</f>
        <v>24 kitchen</v>
      </c>
      <c r="D188" s="252" t="str">
        <f>'MTG RTG September 2019'!D177</f>
        <v>Off Prime Time</v>
      </c>
      <c r="E188" s="253" t="str">
        <f>'MTG RTG September 2019'!E177</f>
        <v>Mo-Fr</v>
      </c>
      <c r="F188" s="254" t="str">
        <f>'MTG RTG September 2019'!F177</f>
        <v>24:00-17:29</v>
      </c>
      <c r="G188" s="904" t="str">
        <f>'MTG RTG September 2019'!G177</f>
        <v>NPT</v>
      </c>
      <c r="H188" s="905">
        <f ca="1">SUMIF('MTG RTG September 2019'!$H$3:$M$4,$AC$9,'MTG RTG September 2019'!$H177:$M177)</f>
        <v>0.1</v>
      </c>
      <c r="I188" s="256">
        <f t="shared" ca="1" si="39"/>
        <v>465.74999999999994</v>
      </c>
      <c r="J188" s="906">
        <f t="shared" ca="1" si="44"/>
        <v>0</v>
      </c>
      <c r="K188" s="912">
        <f t="shared" ca="1" si="45"/>
        <v>0</v>
      </c>
      <c r="L188" s="913">
        <f t="shared" ca="1" si="46"/>
        <v>0</v>
      </c>
      <c r="M188" s="927">
        <f>'MTG RTG September 2019'!J177</f>
        <v>0.1</v>
      </c>
      <c r="N188" s="913">
        <f t="shared" si="47"/>
        <v>0</v>
      </c>
      <c r="O188" s="909">
        <f t="shared" si="48"/>
        <v>0</v>
      </c>
      <c r="P188" s="258">
        <f t="shared" si="49"/>
        <v>0</v>
      </c>
      <c r="Q188" s="258">
        <f t="shared" si="40"/>
        <v>0</v>
      </c>
      <c r="R188" s="258">
        <f t="shared" si="41"/>
        <v>0</v>
      </c>
      <c r="S188" s="258"/>
      <c r="T188" s="258">
        <f t="shared" si="42"/>
        <v>0</v>
      </c>
      <c r="U188" s="258">
        <f t="shared" si="50"/>
        <v>0</v>
      </c>
      <c r="V188" s="265">
        <f t="shared" ca="1" si="43"/>
        <v>46.574999999999996</v>
      </c>
      <c r="W188" s="260">
        <f t="shared" ca="1" si="51"/>
        <v>46.574999999999996</v>
      </c>
      <c r="X188" s="260">
        <f t="shared" ca="1" si="52"/>
        <v>46.574999999999996</v>
      </c>
      <c r="Y188" s="260">
        <f t="shared" ca="1" si="53"/>
        <v>0</v>
      </c>
      <c r="Z188" s="260">
        <f t="shared" ca="1" si="54"/>
        <v>0</v>
      </c>
      <c r="AA188" s="260">
        <f t="shared" ca="1" si="56"/>
        <v>0</v>
      </c>
      <c r="AB188" s="260">
        <f t="shared" ca="1" si="57"/>
        <v>0</v>
      </c>
      <c r="AC188" s="575">
        <f t="shared" ca="1" si="55"/>
        <v>0</v>
      </c>
      <c r="AD188" s="262"/>
      <c r="AE188" s="460"/>
      <c r="AF188" s="459"/>
      <c r="AG188" s="459"/>
      <c r="AH188" s="459"/>
      <c r="AI188" s="459"/>
      <c r="AJ188" s="861"/>
      <c r="AK188" s="861"/>
      <c r="AL188" s="459"/>
      <c r="AM188" s="459"/>
      <c r="AN188" s="459"/>
      <c r="AO188" s="459"/>
      <c r="AP188" s="459"/>
      <c r="AQ188" s="861"/>
      <c r="AR188" s="861"/>
      <c r="AS188" s="459"/>
      <c r="AT188" s="459"/>
      <c r="AU188" s="459"/>
      <c r="AV188" s="459"/>
      <c r="AW188" s="459"/>
      <c r="AX188" s="861"/>
      <c r="AY188" s="861"/>
      <c r="AZ188" s="459"/>
      <c r="BA188" s="459"/>
      <c r="BB188" s="459"/>
      <c r="BC188" s="459"/>
      <c r="BD188" s="459"/>
      <c r="BE188" s="861"/>
      <c r="BF188" s="861"/>
      <c r="BG188" s="459"/>
      <c r="BH188" s="459"/>
      <c r="BI188" s="459"/>
      <c r="BJ188" s="459"/>
      <c r="BK188" s="459"/>
      <c r="BL188" s="861"/>
      <c r="BM188" s="861"/>
      <c r="BN188" s="459"/>
      <c r="BO188" s="459"/>
      <c r="BP188" s="459"/>
      <c r="BQ188" s="459"/>
      <c r="BR188" s="459"/>
      <c r="BS188" s="861"/>
      <c r="BT188" s="861"/>
      <c r="BU188" s="459"/>
      <c r="BV188" s="459"/>
      <c r="BW188" s="459"/>
      <c r="BX188" s="459"/>
      <c r="BY188" s="459"/>
      <c r="BZ188" s="861"/>
      <c r="CA188" s="861"/>
      <c r="CB188" s="459"/>
      <c r="CC188" s="459"/>
      <c r="CD188" s="459"/>
      <c r="CE188" s="459"/>
      <c r="CF188" s="459"/>
      <c r="CG188" s="861"/>
      <c r="CH188" s="861"/>
      <c r="CI188" s="459"/>
      <c r="CJ188" s="459"/>
      <c r="CK188" s="459"/>
      <c r="CL188" s="459"/>
      <c r="CM188" s="459"/>
      <c r="CN188" s="861"/>
      <c r="CO188" s="861"/>
    </row>
    <row r="189" spans="1:93" s="263" customFormat="1" hidden="1">
      <c r="A189" s="857">
        <f>'MTG RTG September 2019'!A178</f>
        <v>0</v>
      </c>
      <c r="B189" s="289"/>
      <c r="C189" s="506" t="str">
        <f>'MTG RTG September 2019'!C178</f>
        <v>24 kitchen</v>
      </c>
      <c r="D189" s="252" t="str">
        <f>'MTG RTG September 2019'!D178</f>
        <v>Prime Time</v>
      </c>
      <c r="E189" s="253" t="str">
        <f>'MTG RTG September 2019'!E178</f>
        <v>Mo-Fr</v>
      </c>
      <c r="F189" s="254" t="str">
        <f>'MTG RTG September 2019'!F178</f>
        <v>17:30-23:59</v>
      </c>
      <c r="G189" s="904" t="str">
        <f>'MTG RTG September 2019'!G178</f>
        <v>PT</v>
      </c>
      <c r="H189" s="905">
        <f ca="1">SUMIF('MTG RTG September 2019'!$H$3:$M$4,$AC$9,'MTG RTG September 2019'!$H178:$M178)</f>
        <v>0.1</v>
      </c>
      <c r="I189" s="256">
        <f t="shared" ca="1" si="39"/>
        <v>465.74999999999994</v>
      </c>
      <c r="J189" s="906">
        <f t="shared" ca="1" si="44"/>
        <v>0</v>
      </c>
      <c r="K189" s="912">
        <f t="shared" ca="1" si="45"/>
        <v>0</v>
      </c>
      <c r="L189" s="913">
        <f t="shared" ca="1" si="46"/>
        <v>0</v>
      </c>
      <c r="M189" s="927">
        <f>'MTG RTG September 2019'!J178</f>
        <v>0.1</v>
      </c>
      <c r="N189" s="913">
        <f t="shared" si="47"/>
        <v>0</v>
      </c>
      <c r="O189" s="909">
        <f t="shared" si="48"/>
        <v>0</v>
      </c>
      <c r="P189" s="258">
        <f t="shared" si="49"/>
        <v>0</v>
      </c>
      <c r="Q189" s="258">
        <f t="shared" si="40"/>
        <v>0</v>
      </c>
      <c r="R189" s="258">
        <f t="shared" si="41"/>
        <v>0</v>
      </c>
      <c r="S189" s="258"/>
      <c r="T189" s="258">
        <f t="shared" si="42"/>
        <v>0</v>
      </c>
      <c r="U189" s="258">
        <f t="shared" si="50"/>
        <v>0</v>
      </c>
      <c r="V189" s="265">
        <f t="shared" ca="1" si="43"/>
        <v>46.574999999999996</v>
      </c>
      <c r="W189" s="260">
        <f t="shared" ca="1" si="51"/>
        <v>46.574999999999996</v>
      </c>
      <c r="X189" s="260">
        <f t="shared" ca="1" si="52"/>
        <v>46.574999999999996</v>
      </c>
      <c r="Y189" s="260">
        <f t="shared" ca="1" si="53"/>
        <v>0</v>
      </c>
      <c r="Z189" s="260">
        <f t="shared" ca="1" si="54"/>
        <v>0</v>
      </c>
      <c r="AA189" s="260">
        <f t="shared" ca="1" si="56"/>
        <v>0</v>
      </c>
      <c r="AB189" s="260">
        <f t="shared" ca="1" si="57"/>
        <v>0</v>
      </c>
      <c r="AC189" s="575">
        <f t="shared" ca="1" si="55"/>
        <v>0</v>
      </c>
      <c r="AD189" s="262"/>
      <c r="AE189" s="460"/>
      <c r="AF189" s="459"/>
      <c r="AG189" s="459"/>
      <c r="AH189" s="459"/>
      <c r="AI189" s="459"/>
      <c r="AJ189" s="861"/>
      <c r="AK189" s="861"/>
      <c r="AL189" s="459"/>
      <c r="AM189" s="459"/>
      <c r="AN189" s="459"/>
      <c r="AO189" s="459"/>
      <c r="AP189" s="459"/>
      <c r="AQ189" s="861"/>
      <c r="AR189" s="861"/>
      <c r="AS189" s="459"/>
      <c r="AT189" s="459"/>
      <c r="AU189" s="459"/>
      <c r="AV189" s="459"/>
      <c r="AW189" s="459"/>
      <c r="AX189" s="861"/>
      <c r="AY189" s="861"/>
      <c r="AZ189" s="459"/>
      <c r="BA189" s="459"/>
      <c r="BB189" s="459"/>
      <c r="BC189" s="459"/>
      <c r="BD189" s="459"/>
      <c r="BE189" s="861"/>
      <c r="BF189" s="861"/>
      <c r="BG189" s="459"/>
      <c r="BH189" s="459"/>
      <c r="BI189" s="459"/>
      <c r="BJ189" s="459"/>
      <c r="BK189" s="459"/>
      <c r="BL189" s="861"/>
      <c r="BM189" s="861"/>
      <c r="BN189" s="459"/>
      <c r="BO189" s="459"/>
      <c r="BP189" s="459"/>
      <c r="BQ189" s="459"/>
      <c r="BR189" s="459"/>
      <c r="BS189" s="861"/>
      <c r="BT189" s="861"/>
      <c r="BU189" s="459"/>
      <c r="BV189" s="459"/>
      <c r="BW189" s="459"/>
      <c r="BX189" s="459"/>
      <c r="BY189" s="459"/>
      <c r="BZ189" s="861"/>
      <c r="CA189" s="861"/>
      <c r="CB189" s="459"/>
      <c r="CC189" s="459"/>
      <c r="CD189" s="459"/>
      <c r="CE189" s="459"/>
      <c r="CF189" s="459"/>
      <c r="CG189" s="861"/>
      <c r="CH189" s="861"/>
      <c r="CI189" s="459"/>
      <c r="CJ189" s="459"/>
      <c r="CK189" s="459"/>
      <c r="CL189" s="459"/>
      <c r="CM189" s="459"/>
      <c r="CN189" s="861"/>
      <c r="CO189" s="861"/>
    </row>
    <row r="190" spans="1:93" s="263" customFormat="1">
      <c r="A190" s="857">
        <f>'MTG RTG September 2019'!A179</f>
        <v>0</v>
      </c>
      <c r="B190" s="289"/>
      <c r="C190" s="506" t="str">
        <f>'MTG RTG September 2019'!C179</f>
        <v>24 kitchen</v>
      </c>
      <c r="D190" s="252" t="str">
        <f>'MTG RTG September 2019'!D179</f>
        <v>Prime Time</v>
      </c>
      <c r="E190" s="253" t="str">
        <f>'MTG RTG September 2019'!E179</f>
        <v>Mo-Fr</v>
      </c>
      <c r="F190" s="254" t="str">
        <f>'MTG RTG September 2019'!F179</f>
        <v>17:30-23:59</v>
      </c>
      <c r="G190" s="904" t="str">
        <f>'MTG RTG September 2019'!G179</f>
        <v>PT</v>
      </c>
      <c r="H190" s="905">
        <f ca="1">SUMIF('MTG RTG September 2019'!$H$3:$M$4,$AC$9,'MTG RTG September 2019'!$H179:$M179)</f>
        <v>0.1</v>
      </c>
      <c r="I190" s="256">
        <f t="shared" ca="1" si="39"/>
        <v>465.74999999999994</v>
      </c>
      <c r="J190" s="906">
        <f t="shared" ca="1" si="44"/>
        <v>1.3</v>
      </c>
      <c r="K190" s="912">
        <f t="shared" ca="1" si="45"/>
        <v>1.3</v>
      </c>
      <c r="L190" s="913">
        <f t="shared" ca="1" si="46"/>
        <v>0</v>
      </c>
      <c r="M190" s="927">
        <f>'MTG RTG September 2019'!J179</f>
        <v>0.1</v>
      </c>
      <c r="N190" s="913">
        <f t="shared" si="47"/>
        <v>1.3</v>
      </c>
      <c r="O190" s="909">
        <f t="shared" si="48"/>
        <v>13</v>
      </c>
      <c r="P190" s="258">
        <f t="shared" si="49"/>
        <v>0</v>
      </c>
      <c r="Q190" s="258">
        <f t="shared" si="40"/>
        <v>0</v>
      </c>
      <c r="R190" s="258">
        <f t="shared" si="41"/>
        <v>0</v>
      </c>
      <c r="S190" s="258"/>
      <c r="T190" s="258">
        <f t="shared" si="42"/>
        <v>0</v>
      </c>
      <c r="U190" s="258">
        <f t="shared" si="50"/>
        <v>13</v>
      </c>
      <c r="V190" s="265">
        <f t="shared" ca="1" si="43"/>
        <v>46.574999999999996</v>
      </c>
      <c r="W190" s="260">
        <f t="shared" ca="1" si="51"/>
        <v>46.574999999999996</v>
      </c>
      <c r="X190" s="260">
        <f t="shared" ca="1" si="52"/>
        <v>46.574999999999996</v>
      </c>
      <c r="Y190" s="260">
        <f t="shared" ca="1" si="53"/>
        <v>0</v>
      </c>
      <c r="Z190" s="260">
        <f t="shared" ca="1" si="54"/>
        <v>0</v>
      </c>
      <c r="AA190" s="260">
        <f t="shared" ca="1" si="56"/>
        <v>0</v>
      </c>
      <c r="AB190" s="260">
        <f t="shared" ca="1" si="57"/>
        <v>0</v>
      </c>
      <c r="AC190" s="575">
        <f t="shared" ca="1" si="55"/>
        <v>605.47499999999991</v>
      </c>
      <c r="AD190" s="262"/>
      <c r="AE190" s="460" t="s">
        <v>347</v>
      </c>
      <c r="AF190" s="459" t="s">
        <v>347</v>
      </c>
      <c r="AG190" s="459" t="s">
        <v>347</v>
      </c>
      <c r="AH190" s="459" t="s">
        <v>347</v>
      </c>
      <c r="AI190" s="459" t="s">
        <v>347</v>
      </c>
      <c r="AJ190" s="861"/>
      <c r="AK190" s="861"/>
      <c r="AL190" s="459"/>
      <c r="AM190" s="459" t="s">
        <v>347</v>
      </c>
      <c r="AN190" s="459" t="s">
        <v>347</v>
      </c>
      <c r="AO190" s="459" t="s">
        <v>347</v>
      </c>
      <c r="AP190" s="459"/>
      <c r="AQ190" s="861"/>
      <c r="AR190" s="861"/>
      <c r="AS190" s="459" t="s">
        <v>347</v>
      </c>
      <c r="AT190" s="459" t="s">
        <v>347</v>
      </c>
      <c r="AU190" s="459" t="s">
        <v>347</v>
      </c>
      <c r="AV190" s="459" t="s">
        <v>347</v>
      </c>
      <c r="AW190" s="459" t="s">
        <v>347</v>
      </c>
      <c r="AX190" s="861"/>
      <c r="AY190" s="861"/>
      <c r="AZ190" s="459"/>
      <c r="BA190" s="459"/>
      <c r="BB190" s="459"/>
      <c r="BC190" s="459"/>
      <c r="BD190" s="459"/>
      <c r="BE190" s="861"/>
      <c r="BF190" s="861"/>
      <c r="BG190" s="459"/>
      <c r="BH190" s="459"/>
      <c r="BI190" s="459"/>
      <c r="BJ190" s="459"/>
      <c r="BK190" s="459"/>
      <c r="BL190" s="861"/>
      <c r="BM190" s="861"/>
      <c r="BN190" s="459"/>
      <c r="BO190" s="459"/>
      <c r="BP190" s="459"/>
      <c r="BQ190" s="459"/>
      <c r="BR190" s="459"/>
      <c r="BS190" s="861"/>
      <c r="BT190" s="861"/>
      <c r="BU190" s="459"/>
      <c r="BV190" s="459"/>
      <c r="BW190" s="459"/>
      <c r="BX190" s="459"/>
      <c r="BY190" s="459"/>
      <c r="BZ190" s="861"/>
      <c r="CA190" s="861"/>
      <c r="CB190" s="459"/>
      <c r="CC190" s="459"/>
      <c r="CD190" s="459"/>
      <c r="CE190" s="459"/>
      <c r="CF190" s="459"/>
      <c r="CG190" s="861"/>
      <c r="CH190" s="861"/>
      <c r="CI190" s="459"/>
      <c r="CJ190" s="459"/>
      <c r="CK190" s="459"/>
      <c r="CL190" s="459"/>
      <c r="CM190" s="459"/>
      <c r="CN190" s="861"/>
      <c r="CO190" s="861"/>
    </row>
    <row r="191" spans="1:93" s="263" customFormat="1">
      <c r="A191" s="857">
        <f>'MTG RTG September 2019'!A180</f>
        <v>0</v>
      </c>
      <c r="B191" s="289"/>
      <c r="C191" s="506" t="str">
        <f>'MTG RTG September 2019'!C180</f>
        <v>24 kitchen</v>
      </c>
      <c r="D191" s="252" t="str">
        <f>'MTG RTG September 2019'!D180</f>
        <v>Off Prime Time</v>
      </c>
      <c r="E191" s="253" t="str">
        <f>'MTG RTG September 2019'!E180</f>
        <v>Sa-Su</v>
      </c>
      <c r="F191" s="254" t="str">
        <f>'MTG RTG September 2019'!F180</f>
        <v>24:00-17:29</v>
      </c>
      <c r="G191" s="904" t="str">
        <f>'MTG RTG September 2019'!G180</f>
        <v>NPT</v>
      </c>
      <c r="H191" s="905">
        <f ca="1">SUMIF('MTG RTG September 2019'!$H$3:$M$4,$AC$9,'MTG RTG September 2019'!$H180:$M180)</f>
        <v>0.1</v>
      </c>
      <c r="I191" s="256">
        <f t="shared" ca="1" si="39"/>
        <v>465.74999999999994</v>
      </c>
      <c r="J191" s="906">
        <f t="shared" ca="1" si="44"/>
        <v>0.60000000000000009</v>
      </c>
      <c r="K191" s="912">
        <f t="shared" ca="1" si="45"/>
        <v>0.60000000000000009</v>
      </c>
      <c r="L191" s="913">
        <f t="shared" ca="1" si="46"/>
        <v>0</v>
      </c>
      <c r="M191" s="927">
        <f>'MTG RTG September 2019'!J180</f>
        <v>0.1</v>
      </c>
      <c r="N191" s="913">
        <f t="shared" si="47"/>
        <v>0.60000000000000009</v>
      </c>
      <c r="O191" s="909">
        <f t="shared" si="48"/>
        <v>6</v>
      </c>
      <c r="P191" s="258">
        <f t="shared" si="49"/>
        <v>0</v>
      </c>
      <c r="Q191" s="258">
        <f t="shared" si="40"/>
        <v>0</v>
      </c>
      <c r="R191" s="258">
        <f t="shared" si="41"/>
        <v>0</v>
      </c>
      <c r="S191" s="258"/>
      <c r="T191" s="258">
        <f t="shared" si="42"/>
        <v>0</v>
      </c>
      <c r="U191" s="258">
        <f t="shared" si="50"/>
        <v>6</v>
      </c>
      <c r="V191" s="265">
        <f t="shared" ca="1" si="43"/>
        <v>46.574999999999996</v>
      </c>
      <c r="W191" s="260">
        <f t="shared" ca="1" si="51"/>
        <v>46.574999999999996</v>
      </c>
      <c r="X191" s="260">
        <f t="shared" ca="1" si="52"/>
        <v>46.574999999999996</v>
      </c>
      <c r="Y191" s="260">
        <f t="shared" ca="1" si="53"/>
        <v>0</v>
      </c>
      <c r="Z191" s="260">
        <f t="shared" ca="1" si="54"/>
        <v>0</v>
      </c>
      <c r="AA191" s="260">
        <f t="shared" ca="1" si="56"/>
        <v>0</v>
      </c>
      <c r="AB191" s="260">
        <f t="shared" ca="1" si="57"/>
        <v>0</v>
      </c>
      <c r="AC191" s="575">
        <f t="shared" ca="1" si="55"/>
        <v>279.45</v>
      </c>
      <c r="AD191" s="262"/>
      <c r="AE191" s="460"/>
      <c r="AF191" s="459"/>
      <c r="AG191" s="459"/>
      <c r="AH191" s="459"/>
      <c r="AI191" s="459"/>
      <c r="AJ191" s="861" t="s">
        <v>347</v>
      </c>
      <c r="AK191" s="861" t="s">
        <v>347</v>
      </c>
      <c r="AL191" s="459"/>
      <c r="AM191" s="459"/>
      <c r="AN191" s="459"/>
      <c r="AO191" s="459"/>
      <c r="AP191" s="459"/>
      <c r="AQ191" s="861" t="s">
        <v>347</v>
      </c>
      <c r="AR191" s="861" t="s">
        <v>347</v>
      </c>
      <c r="AS191" s="459"/>
      <c r="AT191" s="459"/>
      <c r="AU191" s="459"/>
      <c r="AV191" s="459"/>
      <c r="AW191" s="459"/>
      <c r="AX191" s="861" t="s">
        <v>347</v>
      </c>
      <c r="AY191" s="861" t="s">
        <v>347</v>
      </c>
      <c r="AZ191" s="459"/>
      <c r="BA191" s="459"/>
      <c r="BB191" s="459"/>
      <c r="BC191" s="459"/>
      <c r="BD191" s="459"/>
      <c r="BE191" s="861"/>
      <c r="BF191" s="861"/>
      <c r="BG191" s="459"/>
      <c r="BH191" s="459"/>
      <c r="BI191" s="459"/>
      <c r="BJ191" s="459"/>
      <c r="BK191" s="459"/>
      <c r="BL191" s="861"/>
      <c r="BM191" s="861"/>
      <c r="BN191" s="459"/>
      <c r="BO191" s="459"/>
      <c r="BP191" s="459"/>
      <c r="BQ191" s="459"/>
      <c r="BR191" s="459"/>
      <c r="BS191" s="861"/>
      <c r="BT191" s="861"/>
      <c r="BU191" s="459"/>
      <c r="BV191" s="459"/>
      <c r="BW191" s="459"/>
      <c r="BX191" s="459"/>
      <c r="BY191" s="459"/>
      <c r="BZ191" s="861"/>
      <c r="CA191" s="861"/>
      <c r="CB191" s="459"/>
      <c r="CC191" s="459"/>
      <c r="CD191" s="459"/>
      <c r="CE191" s="459"/>
      <c r="CF191" s="459"/>
      <c r="CG191" s="861"/>
      <c r="CH191" s="861"/>
      <c r="CI191" s="459"/>
      <c r="CJ191" s="459"/>
      <c r="CK191" s="459"/>
      <c r="CL191" s="459"/>
      <c r="CM191" s="459"/>
      <c r="CN191" s="861"/>
      <c r="CO191" s="861"/>
    </row>
    <row r="192" spans="1:93" s="263" customFormat="1" hidden="1">
      <c r="A192" s="857">
        <f>'MTG RTG September 2019'!A181</f>
        <v>0</v>
      </c>
      <c r="B192" s="289"/>
      <c r="C192" s="506" t="str">
        <f>'MTG RTG September 2019'!C181</f>
        <v>24 kitchen</v>
      </c>
      <c r="D192" s="252" t="str">
        <f>'MTG RTG September 2019'!D181</f>
        <v>Off Prime Time</v>
      </c>
      <c r="E192" s="253" t="str">
        <f>'MTG RTG September 2019'!E181</f>
        <v>Sa-Su</v>
      </c>
      <c r="F192" s="254" t="str">
        <f>'MTG RTG September 2019'!F181</f>
        <v>24:00-17:29</v>
      </c>
      <c r="G192" s="904" t="str">
        <f>'MTG RTG September 2019'!G181</f>
        <v>NPT</v>
      </c>
      <c r="H192" s="905">
        <f ca="1">SUMIF('MTG RTG September 2019'!$H$3:$M$4,$AC$9,'MTG RTG September 2019'!$H181:$M181)</f>
        <v>0.1</v>
      </c>
      <c r="I192" s="256">
        <f t="shared" ca="1" si="39"/>
        <v>465.74999999999994</v>
      </c>
      <c r="J192" s="906">
        <f t="shared" ca="1" si="44"/>
        <v>0</v>
      </c>
      <c r="K192" s="912">
        <f t="shared" ca="1" si="45"/>
        <v>0</v>
      </c>
      <c r="L192" s="913">
        <f t="shared" ca="1" si="46"/>
        <v>0</v>
      </c>
      <c r="M192" s="927">
        <f>'MTG RTG September 2019'!J181</f>
        <v>0.1</v>
      </c>
      <c r="N192" s="913">
        <f t="shared" si="47"/>
        <v>0</v>
      </c>
      <c r="O192" s="909">
        <f t="shared" si="48"/>
        <v>0</v>
      </c>
      <c r="P192" s="258">
        <f t="shared" si="49"/>
        <v>0</v>
      </c>
      <c r="Q192" s="258">
        <f t="shared" si="40"/>
        <v>0</v>
      </c>
      <c r="R192" s="258">
        <f t="shared" si="41"/>
        <v>0</v>
      </c>
      <c r="S192" s="258"/>
      <c r="T192" s="258">
        <f t="shared" si="42"/>
        <v>0</v>
      </c>
      <c r="U192" s="258">
        <f t="shared" si="50"/>
        <v>0</v>
      </c>
      <c r="V192" s="265">
        <f t="shared" ca="1" si="43"/>
        <v>46.574999999999996</v>
      </c>
      <c r="W192" s="260">
        <f t="shared" ca="1" si="51"/>
        <v>46.574999999999996</v>
      </c>
      <c r="X192" s="260">
        <f t="shared" ca="1" si="52"/>
        <v>46.574999999999996</v>
      </c>
      <c r="Y192" s="260">
        <f t="shared" ca="1" si="53"/>
        <v>0</v>
      </c>
      <c r="Z192" s="260">
        <f t="shared" ca="1" si="54"/>
        <v>0</v>
      </c>
      <c r="AA192" s="260">
        <f t="shared" ca="1" si="56"/>
        <v>0</v>
      </c>
      <c r="AB192" s="260">
        <f t="shared" ca="1" si="57"/>
        <v>0</v>
      </c>
      <c r="AC192" s="575">
        <f t="shared" ca="1" si="55"/>
        <v>0</v>
      </c>
      <c r="AD192" s="262"/>
      <c r="AE192" s="460"/>
      <c r="AF192" s="459"/>
      <c r="AG192" s="459"/>
      <c r="AH192" s="459"/>
      <c r="AI192" s="459"/>
      <c r="AJ192" s="861"/>
      <c r="AK192" s="861"/>
      <c r="AL192" s="459"/>
      <c r="AM192" s="459"/>
      <c r="AN192" s="459"/>
      <c r="AO192" s="459"/>
      <c r="AP192" s="459"/>
      <c r="AQ192" s="861"/>
      <c r="AR192" s="861"/>
      <c r="AS192" s="459"/>
      <c r="AT192" s="459"/>
      <c r="AU192" s="459"/>
      <c r="AV192" s="459"/>
      <c r="AW192" s="459"/>
      <c r="AX192" s="861"/>
      <c r="AY192" s="861"/>
      <c r="AZ192" s="459"/>
      <c r="BA192" s="459"/>
      <c r="BB192" s="459"/>
      <c r="BC192" s="459"/>
      <c r="BD192" s="459"/>
      <c r="BE192" s="861"/>
      <c r="BF192" s="861"/>
      <c r="BG192" s="459"/>
      <c r="BH192" s="459"/>
      <c r="BI192" s="459"/>
      <c r="BJ192" s="459"/>
      <c r="BK192" s="459"/>
      <c r="BL192" s="861"/>
      <c r="BM192" s="861"/>
      <c r="BN192" s="459"/>
      <c r="BO192" s="459"/>
      <c r="BP192" s="459"/>
      <c r="BQ192" s="459"/>
      <c r="BR192" s="459"/>
      <c r="BS192" s="861"/>
      <c r="BT192" s="861"/>
      <c r="BU192" s="459"/>
      <c r="BV192" s="459"/>
      <c r="BW192" s="459"/>
      <c r="BX192" s="459"/>
      <c r="BY192" s="459"/>
      <c r="BZ192" s="861"/>
      <c r="CA192" s="861"/>
      <c r="CB192" s="459"/>
      <c r="CC192" s="459"/>
      <c r="CD192" s="459"/>
      <c r="CE192" s="459"/>
      <c r="CF192" s="459"/>
      <c r="CG192" s="861"/>
      <c r="CH192" s="861"/>
      <c r="CI192" s="459"/>
      <c r="CJ192" s="459"/>
      <c r="CK192" s="459"/>
      <c r="CL192" s="459"/>
      <c r="CM192" s="459"/>
      <c r="CN192" s="861"/>
      <c r="CO192" s="861"/>
    </row>
    <row r="193" spans="1:93" s="263" customFormat="1" hidden="1">
      <c r="A193" s="857">
        <f>'MTG RTG September 2019'!A182</f>
        <v>0</v>
      </c>
      <c r="B193" s="289"/>
      <c r="C193" s="506" t="str">
        <f>'MTG RTG September 2019'!C182</f>
        <v>24 kitchen</v>
      </c>
      <c r="D193" s="252" t="str">
        <f>'MTG RTG September 2019'!D182</f>
        <v>Prime Time</v>
      </c>
      <c r="E193" s="253" t="str">
        <f>'MTG RTG September 2019'!E182</f>
        <v>Sa-Su</v>
      </c>
      <c r="F193" s="254" t="str">
        <f>'MTG RTG September 2019'!F182</f>
        <v>17:30-23:59</v>
      </c>
      <c r="G193" s="904" t="str">
        <f>'MTG RTG September 2019'!G182</f>
        <v>PT</v>
      </c>
      <c r="H193" s="905">
        <f ca="1">SUMIF('MTG RTG September 2019'!$H$3:$M$4,$AC$9,'MTG RTG September 2019'!$H182:$M182)</f>
        <v>0.1</v>
      </c>
      <c r="I193" s="256">
        <f t="shared" ca="1" si="39"/>
        <v>465.74999999999994</v>
      </c>
      <c r="J193" s="906">
        <f t="shared" ca="1" si="44"/>
        <v>0</v>
      </c>
      <c r="K193" s="912">
        <f t="shared" ca="1" si="45"/>
        <v>0</v>
      </c>
      <c r="L193" s="913">
        <f t="shared" ca="1" si="46"/>
        <v>0</v>
      </c>
      <c r="M193" s="927">
        <f>'MTG RTG September 2019'!J182</f>
        <v>0.1</v>
      </c>
      <c r="N193" s="913">
        <f t="shared" si="47"/>
        <v>0</v>
      </c>
      <c r="O193" s="909">
        <f t="shared" si="48"/>
        <v>0</v>
      </c>
      <c r="P193" s="258">
        <f t="shared" si="49"/>
        <v>0</v>
      </c>
      <c r="Q193" s="258">
        <f t="shared" si="40"/>
        <v>0</v>
      </c>
      <c r="R193" s="258">
        <f t="shared" si="41"/>
        <v>0</v>
      </c>
      <c r="S193" s="258"/>
      <c r="T193" s="258">
        <f t="shared" si="42"/>
        <v>0</v>
      </c>
      <c r="U193" s="258">
        <f t="shared" si="50"/>
        <v>0</v>
      </c>
      <c r="V193" s="265">
        <f t="shared" ca="1" si="43"/>
        <v>46.574999999999996</v>
      </c>
      <c r="W193" s="260">
        <f t="shared" ca="1" si="51"/>
        <v>46.574999999999996</v>
      </c>
      <c r="X193" s="260">
        <f t="shared" ca="1" si="52"/>
        <v>46.574999999999996</v>
      </c>
      <c r="Y193" s="260">
        <f t="shared" ca="1" si="53"/>
        <v>0</v>
      </c>
      <c r="Z193" s="260">
        <f t="shared" ca="1" si="54"/>
        <v>0</v>
      </c>
      <c r="AA193" s="260">
        <f t="shared" ca="1" si="56"/>
        <v>0</v>
      </c>
      <c r="AB193" s="260">
        <f t="shared" ca="1" si="57"/>
        <v>0</v>
      </c>
      <c r="AC193" s="575">
        <f t="shared" ca="1" si="55"/>
        <v>0</v>
      </c>
      <c r="AD193" s="262"/>
      <c r="AE193" s="460"/>
      <c r="AF193" s="459"/>
      <c r="AG193" s="459"/>
      <c r="AH193" s="459"/>
      <c r="AI193" s="459"/>
      <c r="AJ193" s="861"/>
      <c r="AK193" s="861"/>
      <c r="AL193" s="459"/>
      <c r="AM193" s="459"/>
      <c r="AN193" s="459"/>
      <c r="AO193" s="459"/>
      <c r="AP193" s="459"/>
      <c r="AQ193" s="861"/>
      <c r="AR193" s="861"/>
      <c r="AS193" s="459"/>
      <c r="AT193" s="459"/>
      <c r="AU193" s="459"/>
      <c r="AV193" s="459"/>
      <c r="AW193" s="459"/>
      <c r="AX193" s="861"/>
      <c r="AY193" s="861"/>
      <c r="AZ193" s="459"/>
      <c r="BA193" s="459"/>
      <c r="BB193" s="459"/>
      <c r="BC193" s="459"/>
      <c r="BD193" s="459"/>
      <c r="BE193" s="861"/>
      <c r="BF193" s="861"/>
      <c r="BG193" s="459"/>
      <c r="BH193" s="459"/>
      <c r="BI193" s="459"/>
      <c r="BJ193" s="459"/>
      <c r="BK193" s="459"/>
      <c r="BL193" s="861"/>
      <c r="BM193" s="861"/>
      <c r="BN193" s="459"/>
      <c r="BO193" s="459"/>
      <c r="BP193" s="459"/>
      <c r="BQ193" s="459"/>
      <c r="BR193" s="459"/>
      <c r="BS193" s="861"/>
      <c r="BT193" s="861"/>
      <c r="BU193" s="459"/>
      <c r="BV193" s="459"/>
      <c r="BW193" s="459"/>
      <c r="BX193" s="459"/>
      <c r="BY193" s="459"/>
      <c r="BZ193" s="861"/>
      <c r="CA193" s="861"/>
      <c r="CB193" s="459"/>
      <c r="CC193" s="459"/>
      <c r="CD193" s="459"/>
      <c r="CE193" s="459"/>
      <c r="CF193" s="459"/>
      <c r="CG193" s="861"/>
      <c r="CH193" s="861"/>
      <c r="CI193" s="459"/>
      <c r="CJ193" s="459"/>
      <c r="CK193" s="459"/>
      <c r="CL193" s="459"/>
      <c r="CM193" s="459"/>
      <c r="CN193" s="861"/>
      <c r="CO193" s="861"/>
    </row>
    <row r="194" spans="1:93" s="263" customFormat="1" hidden="1">
      <c r="A194" s="857">
        <f>'MTG RTG September 2019'!A183</f>
        <v>0</v>
      </c>
      <c r="B194" s="289"/>
      <c r="C194" s="506" t="str">
        <f>'MTG RTG September 2019'!C183</f>
        <v>24 kitchen</v>
      </c>
      <c r="D194" s="252" t="str">
        <f>'MTG RTG September 2019'!D183</f>
        <v>Prime Time</v>
      </c>
      <c r="E194" s="253" t="str">
        <f>'MTG RTG September 2019'!E183</f>
        <v>Sa-Su</v>
      </c>
      <c r="F194" s="254" t="str">
        <f>'MTG RTG September 2019'!F183</f>
        <v>17:30-23:59</v>
      </c>
      <c r="G194" s="904" t="str">
        <f>'MTG RTG September 2019'!G183</f>
        <v>PT</v>
      </c>
      <c r="H194" s="905">
        <f ca="1">SUMIF('MTG RTG September 2019'!$H$3:$M$4,$AC$9,'MTG RTG September 2019'!$H183:$M183)</f>
        <v>0.1</v>
      </c>
      <c r="I194" s="256">
        <f t="shared" ca="1" si="39"/>
        <v>465.74999999999994</v>
      </c>
      <c r="J194" s="906">
        <f t="shared" ca="1" si="44"/>
        <v>0</v>
      </c>
      <c r="K194" s="912">
        <f t="shared" ca="1" si="45"/>
        <v>0</v>
      </c>
      <c r="L194" s="913">
        <f t="shared" ca="1" si="46"/>
        <v>0</v>
      </c>
      <c r="M194" s="927">
        <f>'MTG RTG September 2019'!J183</f>
        <v>0.1</v>
      </c>
      <c r="N194" s="913">
        <f t="shared" si="47"/>
        <v>0</v>
      </c>
      <c r="O194" s="909">
        <f t="shared" si="48"/>
        <v>0</v>
      </c>
      <c r="P194" s="258">
        <f t="shared" si="49"/>
        <v>0</v>
      </c>
      <c r="Q194" s="258">
        <f t="shared" si="40"/>
        <v>0</v>
      </c>
      <c r="R194" s="258">
        <f t="shared" si="41"/>
        <v>0</v>
      </c>
      <c r="S194" s="258"/>
      <c r="T194" s="258">
        <f t="shared" si="42"/>
        <v>0</v>
      </c>
      <c r="U194" s="258">
        <f t="shared" si="50"/>
        <v>0</v>
      </c>
      <c r="V194" s="265">
        <f t="shared" ca="1" si="43"/>
        <v>46.574999999999996</v>
      </c>
      <c r="W194" s="260">
        <f t="shared" ca="1" si="51"/>
        <v>46.574999999999996</v>
      </c>
      <c r="X194" s="260">
        <f t="shared" ca="1" si="52"/>
        <v>46.574999999999996</v>
      </c>
      <c r="Y194" s="260">
        <f t="shared" ca="1" si="53"/>
        <v>0</v>
      </c>
      <c r="Z194" s="260">
        <f t="shared" ca="1" si="54"/>
        <v>0</v>
      </c>
      <c r="AA194" s="260">
        <f t="shared" ca="1" si="56"/>
        <v>0</v>
      </c>
      <c r="AB194" s="260">
        <f t="shared" ca="1" si="57"/>
        <v>0</v>
      </c>
      <c r="AC194" s="575">
        <f t="shared" ca="1" si="55"/>
        <v>0</v>
      </c>
      <c r="AD194" s="262"/>
      <c r="AE194" s="460"/>
      <c r="AF194" s="459"/>
      <c r="AG194" s="459"/>
      <c r="AH194" s="459"/>
      <c r="AI194" s="459"/>
      <c r="AJ194" s="861"/>
      <c r="AK194" s="861"/>
      <c r="AL194" s="459"/>
      <c r="AM194" s="459"/>
      <c r="AN194" s="459"/>
      <c r="AO194" s="459"/>
      <c r="AP194" s="459"/>
      <c r="AQ194" s="861"/>
      <c r="AR194" s="861"/>
      <c r="AS194" s="459"/>
      <c r="AT194" s="459"/>
      <c r="AU194" s="459"/>
      <c r="AV194" s="459"/>
      <c r="AW194" s="459"/>
      <c r="AX194" s="861"/>
      <c r="AY194" s="861"/>
      <c r="AZ194" s="459"/>
      <c r="BA194" s="459"/>
      <c r="BB194" s="459"/>
      <c r="BC194" s="459"/>
      <c r="BD194" s="459"/>
      <c r="BE194" s="861"/>
      <c r="BF194" s="861"/>
      <c r="BG194" s="459"/>
      <c r="BH194" s="459"/>
      <c r="BI194" s="459"/>
      <c r="BJ194" s="459"/>
      <c r="BK194" s="459"/>
      <c r="BL194" s="861"/>
      <c r="BM194" s="861"/>
      <c r="BN194" s="459"/>
      <c r="BO194" s="459"/>
      <c r="BP194" s="459"/>
      <c r="BQ194" s="459"/>
      <c r="BR194" s="459"/>
      <c r="BS194" s="861"/>
      <c r="BT194" s="861"/>
      <c r="BU194" s="459"/>
      <c r="BV194" s="459"/>
      <c r="BW194" s="459"/>
      <c r="BX194" s="459"/>
      <c r="BY194" s="459"/>
      <c r="BZ194" s="861"/>
      <c r="CA194" s="861"/>
      <c r="CB194" s="459"/>
      <c r="CC194" s="459"/>
      <c r="CD194" s="459"/>
      <c r="CE194" s="459"/>
      <c r="CF194" s="459"/>
      <c r="CG194" s="861"/>
      <c r="CH194" s="861"/>
      <c r="CI194" s="459"/>
      <c r="CJ194" s="459"/>
      <c r="CK194" s="459"/>
      <c r="CL194" s="459"/>
      <c r="CM194" s="459"/>
      <c r="CN194" s="861"/>
      <c r="CO194" s="861"/>
    </row>
    <row r="195" spans="1:93" s="263" customFormat="1" hidden="1">
      <c r="A195" s="857">
        <f>'MTG RTG September 2019'!A184</f>
        <v>0</v>
      </c>
      <c r="B195" s="289"/>
      <c r="C195" s="506" t="str">
        <f>'MTG RTG September 2019'!C184</f>
        <v>AXN</v>
      </c>
      <c r="D195" s="252" t="str">
        <f>'MTG RTG September 2019'!D184</f>
        <v>Off Prime Time</v>
      </c>
      <c r="E195" s="253" t="str">
        <f>'MTG RTG September 2019'!E184</f>
        <v>Mo-Fr</v>
      </c>
      <c r="F195" s="254" t="str">
        <f>'MTG RTG September 2019'!F184</f>
        <v>24:00-17:29</v>
      </c>
      <c r="G195" s="904" t="str">
        <f>'MTG RTG September 2019'!G184</f>
        <v>NPT</v>
      </c>
      <c r="H195" s="905">
        <f ca="1">SUMIF('MTG RTG September 2019'!$H$3:$M$4,$AC$9,'MTG RTG September 2019'!$H184:$M184)</f>
        <v>0.1</v>
      </c>
      <c r="I195" s="256">
        <f t="shared" ca="1" si="39"/>
        <v>465.74999999999994</v>
      </c>
      <c r="J195" s="906">
        <f t="shared" ca="1" si="44"/>
        <v>0</v>
      </c>
      <c r="K195" s="912">
        <f t="shared" ca="1" si="45"/>
        <v>0</v>
      </c>
      <c r="L195" s="913">
        <f t="shared" ca="1" si="46"/>
        <v>0</v>
      </c>
      <c r="M195" s="927">
        <f>'MTG RTG September 2019'!J184</f>
        <v>0.1</v>
      </c>
      <c r="N195" s="913">
        <f t="shared" si="47"/>
        <v>0</v>
      </c>
      <c r="O195" s="909">
        <f t="shared" si="48"/>
        <v>0</v>
      </c>
      <c r="P195" s="258">
        <f t="shared" si="49"/>
        <v>0</v>
      </c>
      <c r="Q195" s="258">
        <f t="shared" si="40"/>
        <v>0</v>
      </c>
      <c r="R195" s="258">
        <f t="shared" si="41"/>
        <v>0</v>
      </c>
      <c r="S195" s="258"/>
      <c r="T195" s="258">
        <f t="shared" si="42"/>
        <v>0</v>
      </c>
      <c r="U195" s="258">
        <f t="shared" si="50"/>
        <v>0</v>
      </c>
      <c r="V195" s="265">
        <f t="shared" ca="1" si="43"/>
        <v>46.574999999999996</v>
      </c>
      <c r="W195" s="260">
        <f t="shared" ca="1" si="51"/>
        <v>46.574999999999996</v>
      </c>
      <c r="X195" s="260">
        <f t="shared" ca="1" si="52"/>
        <v>46.574999999999996</v>
      </c>
      <c r="Y195" s="260">
        <f t="shared" ca="1" si="53"/>
        <v>0</v>
      </c>
      <c r="Z195" s="260">
        <f t="shared" ca="1" si="54"/>
        <v>0</v>
      </c>
      <c r="AA195" s="260">
        <f t="shared" ca="1" si="56"/>
        <v>0</v>
      </c>
      <c r="AB195" s="260">
        <f t="shared" ca="1" si="57"/>
        <v>0</v>
      </c>
      <c r="AC195" s="575">
        <f t="shared" ca="1" si="55"/>
        <v>0</v>
      </c>
      <c r="AD195" s="262"/>
      <c r="AE195" s="460"/>
      <c r="AF195" s="459"/>
      <c r="AG195" s="459"/>
      <c r="AH195" s="459"/>
      <c r="AI195" s="459"/>
      <c r="AJ195" s="861"/>
      <c r="AK195" s="861"/>
      <c r="AL195" s="459"/>
      <c r="AM195" s="459"/>
      <c r="AN195" s="459"/>
      <c r="AO195" s="459"/>
      <c r="AP195" s="459"/>
      <c r="AQ195" s="861"/>
      <c r="AR195" s="861"/>
      <c r="AS195" s="459"/>
      <c r="AT195" s="459"/>
      <c r="AU195" s="459"/>
      <c r="AV195" s="459"/>
      <c r="AW195" s="459"/>
      <c r="AX195" s="861"/>
      <c r="AY195" s="861"/>
      <c r="AZ195" s="459"/>
      <c r="BA195" s="459"/>
      <c r="BB195" s="459"/>
      <c r="BC195" s="459"/>
      <c r="BD195" s="459"/>
      <c r="BE195" s="861"/>
      <c r="BF195" s="861"/>
      <c r="BG195" s="459"/>
      <c r="BH195" s="459"/>
      <c r="BI195" s="459"/>
      <c r="BJ195" s="459"/>
      <c r="BK195" s="459"/>
      <c r="BL195" s="861"/>
      <c r="BM195" s="861"/>
      <c r="BN195" s="459"/>
      <c r="BO195" s="459"/>
      <c r="BP195" s="459"/>
      <c r="BQ195" s="459"/>
      <c r="BR195" s="459"/>
      <c r="BS195" s="861"/>
      <c r="BT195" s="861"/>
      <c r="BU195" s="459"/>
      <c r="BV195" s="459"/>
      <c r="BW195" s="459"/>
      <c r="BX195" s="459"/>
      <c r="BY195" s="459"/>
      <c r="BZ195" s="861"/>
      <c r="CA195" s="861"/>
      <c r="CB195" s="459"/>
      <c r="CC195" s="459"/>
      <c r="CD195" s="459"/>
      <c r="CE195" s="459"/>
      <c r="CF195" s="459"/>
      <c r="CG195" s="861"/>
      <c r="CH195" s="861"/>
      <c r="CI195" s="459"/>
      <c r="CJ195" s="459"/>
      <c r="CK195" s="459"/>
      <c r="CL195" s="459"/>
      <c r="CM195" s="459"/>
      <c r="CN195" s="861"/>
      <c r="CO195" s="861"/>
    </row>
    <row r="196" spans="1:93" s="263" customFormat="1" hidden="1">
      <c r="A196" s="857">
        <f>'MTG RTG September 2019'!A185</f>
        <v>0</v>
      </c>
      <c r="B196" s="289"/>
      <c r="C196" s="506" t="str">
        <f>'MTG RTG September 2019'!C185</f>
        <v>AXN</v>
      </c>
      <c r="D196" s="252" t="str">
        <f>'MTG RTG September 2019'!D185</f>
        <v>Prime Time</v>
      </c>
      <c r="E196" s="253" t="str">
        <f>'MTG RTG September 2019'!E185</f>
        <v>Mo-Fr</v>
      </c>
      <c r="F196" s="254" t="str">
        <f>'MTG RTG September 2019'!F185</f>
        <v>17:30-23:59</v>
      </c>
      <c r="G196" s="904" t="str">
        <f>'MTG RTG September 2019'!G185</f>
        <v>PT</v>
      </c>
      <c r="H196" s="905">
        <f ca="1">SUMIF('MTG RTG September 2019'!$H$3:$M$4,$AC$9,'MTG RTG September 2019'!$H185:$M185)</f>
        <v>0.4</v>
      </c>
      <c r="I196" s="256">
        <f t="shared" ca="1" si="39"/>
        <v>465.74999999999994</v>
      </c>
      <c r="J196" s="906">
        <f t="shared" ca="1" si="44"/>
        <v>0</v>
      </c>
      <c r="K196" s="912">
        <f t="shared" ca="1" si="45"/>
        <v>0</v>
      </c>
      <c r="L196" s="913">
        <f t="shared" ca="1" si="46"/>
        <v>0</v>
      </c>
      <c r="M196" s="927">
        <f>'MTG RTG September 2019'!J185</f>
        <v>0.2</v>
      </c>
      <c r="N196" s="913">
        <f t="shared" si="47"/>
        <v>0</v>
      </c>
      <c r="O196" s="909">
        <f t="shared" si="48"/>
        <v>0</v>
      </c>
      <c r="P196" s="258">
        <f t="shared" si="49"/>
        <v>0</v>
      </c>
      <c r="Q196" s="258">
        <f t="shared" si="40"/>
        <v>0</v>
      </c>
      <c r="R196" s="258">
        <f t="shared" si="41"/>
        <v>0</v>
      </c>
      <c r="S196" s="258"/>
      <c r="T196" s="258">
        <f t="shared" si="42"/>
        <v>0</v>
      </c>
      <c r="U196" s="258">
        <f t="shared" si="50"/>
        <v>0</v>
      </c>
      <c r="V196" s="265">
        <f t="shared" ca="1" si="43"/>
        <v>186.29999999999998</v>
      </c>
      <c r="W196" s="260">
        <f t="shared" ca="1" si="51"/>
        <v>186.29999999999998</v>
      </c>
      <c r="X196" s="260">
        <f t="shared" ca="1" si="52"/>
        <v>186.29999999999998</v>
      </c>
      <c r="Y196" s="260">
        <f t="shared" ca="1" si="53"/>
        <v>0</v>
      </c>
      <c r="Z196" s="260">
        <f t="shared" ca="1" si="54"/>
        <v>0</v>
      </c>
      <c r="AA196" s="260">
        <f t="shared" ca="1" si="56"/>
        <v>0</v>
      </c>
      <c r="AB196" s="260">
        <f t="shared" ca="1" si="57"/>
        <v>0</v>
      </c>
      <c r="AC196" s="575">
        <f t="shared" ca="1" si="55"/>
        <v>0</v>
      </c>
      <c r="AD196" s="262"/>
      <c r="AE196" s="460"/>
      <c r="AF196" s="459"/>
      <c r="AG196" s="459"/>
      <c r="AH196" s="459"/>
      <c r="AI196" s="459"/>
      <c r="AJ196" s="861"/>
      <c r="AK196" s="861"/>
      <c r="AL196" s="459"/>
      <c r="AM196" s="459"/>
      <c r="AN196" s="459"/>
      <c r="AO196" s="459"/>
      <c r="AP196" s="459"/>
      <c r="AQ196" s="861"/>
      <c r="AR196" s="861"/>
      <c r="AS196" s="459"/>
      <c r="AT196" s="459"/>
      <c r="AU196" s="459"/>
      <c r="AV196" s="459"/>
      <c r="AW196" s="459"/>
      <c r="AX196" s="861"/>
      <c r="AY196" s="861"/>
      <c r="AZ196" s="459"/>
      <c r="BA196" s="459"/>
      <c r="BB196" s="459"/>
      <c r="BC196" s="459"/>
      <c r="BD196" s="459"/>
      <c r="BE196" s="861"/>
      <c r="BF196" s="861"/>
      <c r="BG196" s="459"/>
      <c r="BH196" s="459"/>
      <c r="BI196" s="459"/>
      <c r="BJ196" s="459"/>
      <c r="BK196" s="459"/>
      <c r="BL196" s="861"/>
      <c r="BM196" s="861"/>
      <c r="BN196" s="459"/>
      <c r="BO196" s="459"/>
      <c r="BP196" s="459"/>
      <c r="BQ196" s="459"/>
      <c r="BR196" s="459"/>
      <c r="BS196" s="861"/>
      <c r="BT196" s="861"/>
      <c r="BU196" s="459"/>
      <c r="BV196" s="459"/>
      <c r="BW196" s="459"/>
      <c r="BX196" s="459"/>
      <c r="BY196" s="459"/>
      <c r="BZ196" s="861"/>
      <c r="CA196" s="861"/>
      <c r="CB196" s="459"/>
      <c r="CC196" s="459"/>
      <c r="CD196" s="459"/>
      <c r="CE196" s="459"/>
      <c r="CF196" s="459"/>
      <c r="CG196" s="861"/>
      <c r="CH196" s="861"/>
      <c r="CI196" s="459"/>
      <c r="CJ196" s="459"/>
      <c r="CK196" s="459"/>
      <c r="CL196" s="459"/>
      <c r="CM196" s="459"/>
      <c r="CN196" s="861"/>
      <c r="CO196" s="861"/>
    </row>
    <row r="197" spans="1:93" s="263" customFormat="1" hidden="1">
      <c r="A197" s="857">
        <f>'MTG RTG September 2019'!A186</f>
        <v>0</v>
      </c>
      <c r="B197" s="289"/>
      <c r="C197" s="506" t="str">
        <f>'MTG RTG September 2019'!C186</f>
        <v>AXN</v>
      </c>
      <c r="D197" s="252" t="str">
        <f>'MTG RTG September 2019'!D186</f>
        <v>Prime Time</v>
      </c>
      <c r="E197" s="253" t="str">
        <f>'MTG RTG September 2019'!E186</f>
        <v>Mo-Fr</v>
      </c>
      <c r="F197" s="254" t="str">
        <f>'MTG RTG September 2019'!F186</f>
        <v>17:30-23:59</v>
      </c>
      <c r="G197" s="904" t="str">
        <f>'MTG RTG September 2019'!G186</f>
        <v>PT</v>
      </c>
      <c r="H197" s="905">
        <f ca="1">SUMIF('MTG RTG September 2019'!$H$3:$M$4,$AC$9,'MTG RTG September 2019'!$H186:$M186)</f>
        <v>0.4</v>
      </c>
      <c r="I197" s="256">
        <f t="shared" ca="1" si="39"/>
        <v>465.74999999999994</v>
      </c>
      <c r="J197" s="906">
        <f t="shared" ca="1" si="44"/>
        <v>0</v>
      </c>
      <c r="K197" s="912">
        <f t="shared" ca="1" si="45"/>
        <v>0</v>
      </c>
      <c r="L197" s="913">
        <f t="shared" ca="1" si="46"/>
        <v>0</v>
      </c>
      <c r="M197" s="927">
        <f>'MTG RTG September 2019'!J186</f>
        <v>0.2</v>
      </c>
      <c r="N197" s="913">
        <f t="shared" si="47"/>
        <v>0</v>
      </c>
      <c r="O197" s="909">
        <f t="shared" si="48"/>
        <v>0</v>
      </c>
      <c r="P197" s="258">
        <f t="shared" si="49"/>
        <v>0</v>
      </c>
      <c r="Q197" s="258">
        <f t="shared" si="40"/>
        <v>0</v>
      </c>
      <c r="R197" s="258">
        <f t="shared" si="41"/>
        <v>0</v>
      </c>
      <c r="S197" s="258"/>
      <c r="T197" s="258">
        <f t="shared" si="42"/>
        <v>0</v>
      </c>
      <c r="U197" s="258">
        <f t="shared" si="50"/>
        <v>0</v>
      </c>
      <c r="V197" s="265">
        <f t="shared" ca="1" si="43"/>
        <v>186.29999999999998</v>
      </c>
      <c r="W197" s="260">
        <f t="shared" ca="1" si="51"/>
        <v>186.29999999999998</v>
      </c>
      <c r="X197" s="260">
        <f t="shared" ca="1" si="52"/>
        <v>186.29999999999998</v>
      </c>
      <c r="Y197" s="260">
        <f t="shared" ca="1" si="53"/>
        <v>0</v>
      </c>
      <c r="Z197" s="260">
        <f t="shared" ca="1" si="54"/>
        <v>0</v>
      </c>
      <c r="AA197" s="260">
        <f t="shared" ca="1" si="56"/>
        <v>0</v>
      </c>
      <c r="AB197" s="260">
        <f t="shared" ca="1" si="57"/>
        <v>0</v>
      </c>
      <c r="AC197" s="575">
        <f t="shared" ca="1" si="55"/>
        <v>0</v>
      </c>
      <c r="AD197" s="262"/>
      <c r="AE197" s="460"/>
      <c r="AF197" s="459"/>
      <c r="AG197" s="459"/>
      <c r="AH197" s="459"/>
      <c r="AI197" s="459"/>
      <c r="AJ197" s="861"/>
      <c r="AK197" s="861"/>
      <c r="AL197" s="459"/>
      <c r="AM197" s="459"/>
      <c r="AN197" s="459"/>
      <c r="AO197" s="459"/>
      <c r="AP197" s="459"/>
      <c r="AQ197" s="861"/>
      <c r="AR197" s="861"/>
      <c r="AS197" s="459"/>
      <c r="AT197" s="459"/>
      <c r="AU197" s="459"/>
      <c r="AV197" s="459"/>
      <c r="AW197" s="459"/>
      <c r="AX197" s="861"/>
      <c r="AY197" s="861"/>
      <c r="AZ197" s="459"/>
      <c r="BA197" s="459"/>
      <c r="BB197" s="459"/>
      <c r="BC197" s="459"/>
      <c r="BD197" s="459"/>
      <c r="BE197" s="861"/>
      <c r="BF197" s="861"/>
      <c r="BG197" s="459"/>
      <c r="BH197" s="459"/>
      <c r="BI197" s="459"/>
      <c r="BJ197" s="459"/>
      <c r="BK197" s="459"/>
      <c r="BL197" s="861"/>
      <c r="BM197" s="861"/>
      <c r="BN197" s="459"/>
      <c r="BO197" s="459"/>
      <c r="BP197" s="459"/>
      <c r="BQ197" s="459"/>
      <c r="BR197" s="459"/>
      <c r="BS197" s="861"/>
      <c r="BT197" s="861"/>
      <c r="BU197" s="459"/>
      <c r="BV197" s="459"/>
      <c r="BW197" s="459"/>
      <c r="BX197" s="459"/>
      <c r="BY197" s="459"/>
      <c r="BZ197" s="861"/>
      <c r="CA197" s="861"/>
      <c r="CB197" s="459"/>
      <c r="CC197" s="459"/>
      <c r="CD197" s="459"/>
      <c r="CE197" s="459"/>
      <c r="CF197" s="459"/>
      <c r="CG197" s="861"/>
      <c r="CH197" s="861"/>
      <c r="CI197" s="459"/>
      <c r="CJ197" s="459"/>
      <c r="CK197" s="459"/>
      <c r="CL197" s="459"/>
      <c r="CM197" s="459"/>
      <c r="CN197" s="861"/>
      <c r="CO197" s="861"/>
    </row>
    <row r="198" spans="1:93" s="263" customFormat="1" hidden="1">
      <c r="A198" s="857">
        <f>'MTG RTG September 2019'!A187</f>
        <v>0</v>
      </c>
      <c r="B198" s="289"/>
      <c r="C198" s="506" t="str">
        <f>'MTG RTG September 2019'!C187</f>
        <v>AXN</v>
      </c>
      <c r="D198" s="252" t="str">
        <f>'MTG RTG September 2019'!D187</f>
        <v>Off Prime Time</v>
      </c>
      <c r="E198" s="253" t="str">
        <f>'MTG RTG September 2019'!E187</f>
        <v>Sa-Su</v>
      </c>
      <c r="F198" s="254" t="str">
        <f>'MTG RTG September 2019'!F187</f>
        <v>24:00-17:29</v>
      </c>
      <c r="G198" s="904" t="str">
        <f>'MTG RTG September 2019'!G187</f>
        <v>NPT</v>
      </c>
      <c r="H198" s="905">
        <f ca="1">SUMIF('MTG RTG September 2019'!$H$3:$M$4,$AC$9,'MTG RTG September 2019'!$H187:$M187)</f>
        <v>0.3</v>
      </c>
      <c r="I198" s="256">
        <f t="shared" ca="1" si="39"/>
        <v>465.74999999999989</v>
      </c>
      <c r="J198" s="906">
        <f t="shared" ca="1" si="44"/>
        <v>0</v>
      </c>
      <c r="K198" s="912">
        <f t="shared" ca="1" si="45"/>
        <v>0</v>
      </c>
      <c r="L198" s="913">
        <f t="shared" ca="1" si="46"/>
        <v>0</v>
      </c>
      <c r="M198" s="927">
        <f>'MTG RTG September 2019'!J187</f>
        <v>0.2</v>
      </c>
      <c r="N198" s="913">
        <f t="shared" si="47"/>
        <v>0</v>
      </c>
      <c r="O198" s="909">
        <f t="shared" si="48"/>
        <v>0</v>
      </c>
      <c r="P198" s="258">
        <f t="shared" si="49"/>
        <v>0</v>
      </c>
      <c r="Q198" s="258">
        <f t="shared" si="40"/>
        <v>0</v>
      </c>
      <c r="R198" s="258">
        <f t="shared" si="41"/>
        <v>0</v>
      </c>
      <c r="S198" s="258"/>
      <c r="T198" s="258">
        <f t="shared" si="42"/>
        <v>0</v>
      </c>
      <c r="U198" s="258">
        <f t="shared" si="50"/>
        <v>0</v>
      </c>
      <c r="V198" s="265">
        <f t="shared" ca="1" si="43"/>
        <v>139.72499999999997</v>
      </c>
      <c r="W198" s="260">
        <f t="shared" ca="1" si="51"/>
        <v>139.72499999999997</v>
      </c>
      <c r="X198" s="260">
        <f t="shared" ca="1" si="52"/>
        <v>139.72499999999997</v>
      </c>
      <c r="Y198" s="260">
        <f t="shared" ca="1" si="53"/>
        <v>0</v>
      </c>
      <c r="Z198" s="260">
        <f t="shared" ca="1" si="54"/>
        <v>0</v>
      </c>
      <c r="AA198" s="260">
        <f t="shared" ca="1" si="56"/>
        <v>0</v>
      </c>
      <c r="AB198" s="260">
        <f t="shared" ca="1" si="57"/>
        <v>0</v>
      </c>
      <c r="AC198" s="575">
        <f t="shared" ca="1" si="55"/>
        <v>0</v>
      </c>
      <c r="AD198" s="262"/>
      <c r="AE198" s="460"/>
      <c r="AF198" s="459"/>
      <c r="AG198" s="459"/>
      <c r="AH198" s="459"/>
      <c r="AI198" s="459"/>
      <c r="AJ198" s="861"/>
      <c r="AK198" s="861"/>
      <c r="AL198" s="459"/>
      <c r="AM198" s="459"/>
      <c r="AN198" s="459"/>
      <c r="AO198" s="459"/>
      <c r="AP198" s="459"/>
      <c r="AQ198" s="861"/>
      <c r="AR198" s="861"/>
      <c r="AS198" s="459"/>
      <c r="AT198" s="459"/>
      <c r="AU198" s="459"/>
      <c r="AV198" s="459"/>
      <c r="AW198" s="459"/>
      <c r="AX198" s="861"/>
      <c r="AY198" s="861"/>
      <c r="AZ198" s="459"/>
      <c r="BA198" s="459"/>
      <c r="BB198" s="459"/>
      <c r="BC198" s="459"/>
      <c r="BD198" s="459"/>
      <c r="BE198" s="861"/>
      <c r="BF198" s="861"/>
      <c r="BG198" s="459"/>
      <c r="BH198" s="459"/>
      <c r="BI198" s="459"/>
      <c r="BJ198" s="459"/>
      <c r="BK198" s="459"/>
      <c r="BL198" s="861"/>
      <c r="BM198" s="861"/>
      <c r="BN198" s="459"/>
      <c r="BO198" s="459"/>
      <c r="BP198" s="459"/>
      <c r="BQ198" s="459"/>
      <c r="BR198" s="459"/>
      <c r="BS198" s="861"/>
      <c r="BT198" s="861"/>
      <c r="BU198" s="459"/>
      <c r="BV198" s="459"/>
      <c r="BW198" s="459"/>
      <c r="BX198" s="459"/>
      <c r="BY198" s="459"/>
      <c r="BZ198" s="861"/>
      <c r="CA198" s="861"/>
      <c r="CB198" s="459"/>
      <c r="CC198" s="459"/>
      <c r="CD198" s="459"/>
      <c r="CE198" s="459"/>
      <c r="CF198" s="459"/>
      <c r="CG198" s="861"/>
      <c r="CH198" s="861"/>
      <c r="CI198" s="459"/>
      <c r="CJ198" s="459"/>
      <c r="CK198" s="459"/>
      <c r="CL198" s="459"/>
      <c r="CM198" s="459"/>
      <c r="CN198" s="861"/>
      <c r="CO198" s="861"/>
    </row>
    <row r="199" spans="1:93" s="263" customFormat="1">
      <c r="A199" s="857">
        <f>'MTG RTG September 2019'!A188</f>
        <v>0</v>
      </c>
      <c r="B199" s="289"/>
      <c r="C199" s="506" t="str">
        <f>'MTG RTG September 2019'!C188</f>
        <v>AXN</v>
      </c>
      <c r="D199" s="252" t="str">
        <f>'MTG RTG September 2019'!D188</f>
        <v>Off Prime Time</v>
      </c>
      <c r="E199" s="253" t="str">
        <f>'MTG RTG September 2019'!E188</f>
        <v>Sa-Su</v>
      </c>
      <c r="F199" s="254" t="str">
        <f>'MTG RTG September 2019'!F188</f>
        <v>24:00-17:29</v>
      </c>
      <c r="G199" s="904" t="str">
        <f>'MTG RTG September 2019'!G188</f>
        <v>NPT</v>
      </c>
      <c r="H199" s="905">
        <f ca="1">SUMIF('MTG RTG September 2019'!$H$3:$M$4,$AC$9,'MTG RTG September 2019'!$H188:$M188)</f>
        <v>0.3</v>
      </c>
      <c r="I199" s="256">
        <f t="shared" ca="1" si="39"/>
        <v>465.74999999999989</v>
      </c>
      <c r="J199" s="906">
        <f t="shared" ca="1" si="44"/>
        <v>1.7999999999999998</v>
      </c>
      <c r="K199" s="912">
        <f t="shared" ca="1" si="45"/>
        <v>1.7999999999999998</v>
      </c>
      <c r="L199" s="913">
        <f t="shared" ca="1" si="46"/>
        <v>0</v>
      </c>
      <c r="M199" s="927">
        <f>'MTG RTG September 2019'!J188</f>
        <v>0.2</v>
      </c>
      <c r="N199" s="913">
        <f t="shared" si="47"/>
        <v>1.2000000000000002</v>
      </c>
      <c r="O199" s="909">
        <f t="shared" si="48"/>
        <v>6</v>
      </c>
      <c r="P199" s="258">
        <f t="shared" si="49"/>
        <v>0</v>
      </c>
      <c r="Q199" s="258">
        <f t="shared" si="40"/>
        <v>0</v>
      </c>
      <c r="R199" s="258">
        <f t="shared" si="41"/>
        <v>0</v>
      </c>
      <c r="S199" s="258"/>
      <c r="T199" s="258">
        <f t="shared" si="42"/>
        <v>0</v>
      </c>
      <c r="U199" s="258">
        <f t="shared" si="50"/>
        <v>6</v>
      </c>
      <c r="V199" s="265">
        <f t="shared" ca="1" si="43"/>
        <v>139.72499999999997</v>
      </c>
      <c r="W199" s="260">
        <f t="shared" ca="1" si="51"/>
        <v>139.72499999999997</v>
      </c>
      <c r="X199" s="260">
        <f t="shared" ca="1" si="52"/>
        <v>139.72499999999997</v>
      </c>
      <c r="Y199" s="260">
        <f t="shared" ca="1" si="53"/>
        <v>0</v>
      </c>
      <c r="Z199" s="260">
        <f t="shared" ca="1" si="54"/>
        <v>0</v>
      </c>
      <c r="AA199" s="260">
        <f t="shared" ca="1" si="56"/>
        <v>0</v>
      </c>
      <c r="AB199" s="260">
        <f t="shared" ca="1" si="57"/>
        <v>0</v>
      </c>
      <c r="AC199" s="575">
        <f t="shared" ca="1" si="55"/>
        <v>838.3499999999998</v>
      </c>
      <c r="AD199" s="262"/>
      <c r="AE199" s="460"/>
      <c r="AF199" s="459"/>
      <c r="AG199" s="459"/>
      <c r="AH199" s="459"/>
      <c r="AI199" s="459"/>
      <c r="AJ199" s="861" t="s">
        <v>347</v>
      </c>
      <c r="AK199" s="861" t="s">
        <v>347</v>
      </c>
      <c r="AL199" s="459"/>
      <c r="AM199" s="459"/>
      <c r="AN199" s="459"/>
      <c r="AO199" s="459"/>
      <c r="AP199" s="459"/>
      <c r="AQ199" s="861" t="s">
        <v>347</v>
      </c>
      <c r="AR199" s="861" t="s">
        <v>347</v>
      </c>
      <c r="AS199" s="459"/>
      <c r="AT199" s="459"/>
      <c r="AU199" s="459"/>
      <c r="AV199" s="459"/>
      <c r="AW199" s="459"/>
      <c r="AX199" s="861" t="s">
        <v>347</v>
      </c>
      <c r="AY199" s="861" t="s">
        <v>347</v>
      </c>
      <c r="AZ199" s="459"/>
      <c r="BA199" s="459"/>
      <c r="BB199" s="459"/>
      <c r="BC199" s="459"/>
      <c r="BD199" s="459"/>
      <c r="BE199" s="861"/>
      <c r="BF199" s="861"/>
      <c r="BG199" s="459"/>
      <c r="BH199" s="459"/>
      <c r="BI199" s="459"/>
      <c r="BJ199" s="459"/>
      <c r="BK199" s="459"/>
      <c r="BL199" s="861"/>
      <c r="BM199" s="861"/>
      <c r="BN199" s="459"/>
      <c r="BO199" s="459"/>
      <c r="BP199" s="459"/>
      <c r="BQ199" s="459"/>
      <c r="BR199" s="459"/>
      <c r="BS199" s="861"/>
      <c r="BT199" s="861"/>
      <c r="BU199" s="459"/>
      <c r="BV199" s="459"/>
      <c r="BW199" s="459"/>
      <c r="BX199" s="459"/>
      <c r="BY199" s="459"/>
      <c r="BZ199" s="861"/>
      <c r="CA199" s="861"/>
      <c r="CB199" s="459"/>
      <c r="CC199" s="459"/>
      <c r="CD199" s="459"/>
      <c r="CE199" s="459"/>
      <c r="CF199" s="459"/>
      <c r="CG199" s="861"/>
      <c r="CH199" s="861"/>
      <c r="CI199" s="459"/>
      <c r="CJ199" s="459"/>
      <c r="CK199" s="459"/>
      <c r="CL199" s="459"/>
      <c r="CM199" s="459"/>
      <c r="CN199" s="861"/>
      <c r="CO199" s="861"/>
    </row>
    <row r="200" spans="1:93" s="263" customFormat="1" hidden="1">
      <c r="A200" s="857">
        <f>'MTG RTG September 2019'!A189</f>
        <v>0</v>
      </c>
      <c r="B200" s="289"/>
      <c r="C200" s="506" t="str">
        <f>'MTG RTG September 2019'!C189</f>
        <v>AXN</v>
      </c>
      <c r="D200" s="252" t="str">
        <f>'MTG RTG September 2019'!D189</f>
        <v>Prime Time</v>
      </c>
      <c r="E200" s="253" t="str">
        <f>'MTG RTG September 2019'!E189</f>
        <v>Sa-Su</v>
      </c>
      <c r="F200" s="254" t="str">
        <f>'MTG RTG September 2019'!F189</f>
        <v>17:30-23:59</v>
      </c>
      <c r="G200" s="904" t="str">
        <f>'MTG RTG September 2019'!G189</f>
        <v>PT</v>
      </c>
      <c r="H200" s="905">
        <f ca="1">SUMIF('MTG RTG September 2019'!$H$3:$M$4,$AC$9,'MTG RTG September 2019'!$H189:$M189)</f>
        <v>0.6</v>
      </c>
      <c r="I200" s="256">
        <f t="shared" ca="1" si="39"/>
        <v>465.74999999999989</v>
      </c>
      <c r="J200" s="906">
        <f t="shared" ca="1" si="44"/>
        <v>0</v>
      </c>
      <c r="K200" s="912">
        <f t="shared" ca="1" si="45"/>
        <v>0</v>
      </c>
      <c r="L200" s="913">
        <f t="shared" ca="1" si="46"/>
        <v>0</v>
      </c>
      <c r="M200" s="927">
        <f>'MTG RTG September 2019'!J189</f>
        <v>0.4</v>
      </c>
      <c r="N200" s="913">
        <f t="shared" si="47"/>
        <v>0</v>
      </c>
      <c r="O200" s="909">
        <f t="shared" si="48"/>
        <v>0</v>
      </c>
      <c r="P200" s="258">
        <f t="shared" si="49"/>
        <v>0</v>
      </c>
      <c r="Q200" s="258">
        <f t="shared" si="40"/>
        <v>0</v>
      </c>
      <c r="R200" s="258">
        <f t="shared" si="41"/>
        <v>0</v>
      </c>
      <c r="S200" s="258"/>
      <c r="T200" s="258">
        <f t="shared" si="42"/>
        <v>0</v>
      </c>
      <c r="U200" s="258">
        <f t="shared" si="50"/>
        <v>0</v>
      </c>
      <c r="V200" s="265">
        <f t="shared" ca="1" si="43"/>
        <v>279.44999999999993</v>
      </c>
      <c r="W200" s="260">
        <f t="shared" ca="1" si="51"/>
        <v>279.44999999999993</v>
      </c>
      <c r="X200" s="260">
        <f t="shared" ca="1" si="52"/>
        <v>279.44999999999993</v>
      </c>
      <c r="Y200" s="260">
        <f t="shared" ca="1" si="53"/>
        <v>0</v>
      </c>
      <c r="Z200" s="260">
        <f t="shared" ca="1" si="54"/>
        <v>0</v>
      </c>
      <c r="AA200" s="260">
        <f t="shared" ca="1" si="56"/>
        <v>0</v>
      </c>
      <c r="AB200" s="260">
        <f t="shared" ca="1" si="57"/>
        <v>0</v>
      </c>
      <c r="AC200" s="575">
        <f t="shared" ca="1" si="55"/>
        <v>0</v>
      </c>
      <c r="AD200" s="262"/>
      <c r="AE200" s="460"/>
      <c r="AF200" s="459"/>
      <c r="AG200" s="459"/>
      <c r="AH200" s="459"/>
      <c r="AI200" s="459"/>
      <c r="AJ200" s="861"/>
      <c r="AK200" s="861"/>
      <c r="AL200" s="459"/>
      <c r="AM200" s="459"/>
      <c r="AN200" s="459"/>
      <c r="AO200" s="459"/>
      <c r="AP200" s="459"/>
      <c r="AQ200" s="861"/>
      <c r="AR200" s="861"/>
      <c r="AS200" s="459"/>
      <c r="AT200" s="459"/>
      <c r="AU200" s="459"/>
      <c r="AV200" s="459"/>
      <c r="AW200" s="459"/>
      <c r="AX200" s="861"/>
      <c r="AY200" s="861"/>
      <c r="AZ200" s="459"/>
      <c r="BA200" s="459"/>
      <c r="BB200" s="459"/>
      <c r="BC200" s="459"/>
      <c r="BD200" s="459"/>
      <c r="BE200" s="861"/>
      <c r="BF200" s="861"/>
      <c r="BG200" s="459"/>
      <c r="BH200" s="459"/>
      <c r="BI200" s="459"/>
      <c r="BJ200" s="459"/>
      <c r="BK200" s="459"/>
      <c r="BL200" s="861"/>
      <c r="BM200" s="861"/>
      <c r="BN200" s="459"/>
      <c r="BO200" s="459"/>
      <c r="BP200" s="459"/>
      <c r="BQ200" s="459"/>
      <c r="BR200" s="459"/>
      <c r="BS200" s="861"/>
      <c r="BT200" s="861"/>
      <c r="BU200" s="459"/>
      <c r="BV200" s="459"/>
      <c r="BW200" s="459"/>
      <c r="BX200" s="459"/>
      <c r="BY200" s="459"/>
      <c r="BZ200" s="861"/>
      <c r="CA200" s="861"/>
      <c r="CB200" s="459"/>
      <c r="CC200" s="459"/>
      <c r="CD200" s="459"/>
      <c r="CE200" s="459"/>
      <c r="CF200" s="459"/>
      <c r="CG200" s="861"/>
      <c r="CH200" s="861"/>
      <c r="CI200" s="459"/>
      <c r="CJ200" s="459"/>
      <c r="CK200" s="459"/>
      <c r="CL200" s="459"/>
      <c r="CM200" s="459"/>
      <c r="CN200" s="861"/>
      <c r="CO200" s="861"/>
    </row>
    <row r="201" spans="1:93" s="263" customFormat="1" hidden="1">
      <c r="A201" s="857">
        <f>'MTG RTG September 2019'!A190</f>
        <v>0</v>
      </c>
      <c r="B201" s="289"/>
      <c r="C201" s="506" t="str">
        <f>'MTG RTG September 2019'!C190</f>
        <v>AXN</v>
      </c>
      <c r="D201" s="252" t="str">
        <f>'MTG RTG September 2019'!D190</f>
        <v>Prime Time</v>
      </c>
      <c r="E201" s="253" t="str">
        <f>'MTG RTG September 2019'!E190</f>
        <v>Sa-Su</v>
      </c>
      <c r="F201" s="254" t="str">
        <f>'MTG RTG September 2019'!F190</f>
        <v>17:30-23:59</v>
      </c>
      <c r="G201" s="904" t="str">
        <f>'MTG RTG September 2019'!G190</f>
        <v>PT</v>
      </c>
      <c r="H201" s="905">
        <f ca="1">SUMIF('MTG RTG September 2019'!$H$3:$M$4,$AC$9,'MTG RTG September 2019'!$H190:$M190)</f>
        <v>0.6</v>
      </c>
      <c r="I201" s="256">
        <f t="shared" ca="1" si="39"/>
        <v>465.74999999999989</v>
      </c>
      <c r="J201" s="906">
        <f t="shared" ca="1" si="44"/>
        <v>0</v>
      </c>
      <c r="K201" s="912">
        <f t="shared" ca="1" si="45"/>
        <v>0</v>
      </c>
      <c r="L201" s="913">
        <f t="shared" ca="1" si="46"/>
        <v>0</v>
      </c>
      <c r="M201" s="927">
        <f>'MTG RTG September 2019'!J190</f>
        <v>0.4</v>
      </c>
      <c r="N201" s="913">
        <f t="shared" si="47"/>
        <v>0</v>
      </c>
      <c r="O201" s="909">
        <f t="shared" si="48"/>
        <v>0</v>
      </c>
      <c r="P201" s="258">
        <f t="shared" si="49"/>
        <v>0</v>
      </c>
      <c r="Q201" s="258">
        <f t="shared" si="40"/>
        <v>0</v>
      </c>
      <c r="R201" s="258">
        <f t="shared" si="41"/>
        <v>0</v>
      </c>
      <c r="S201" s="258"/>
      <c r="T201" s="258">
        <f t="shared" si="42"/>
        <v>0</v>
      </c>
      <c r="U201" s="258">
        <f t="shared" si="50"/>
        <v>0</v>
      </c>
      <c r="V201" s="265">
        <f t="shared" ca="1" si="43"/>
        <v>279.44999999999993</v>
      </c>
      <c r="W201" s="260">
        <f t="shared" ca="1" si="51"/>
        <v>279.44999999999993</v>
      </c>
      <c r="X201" s="260">
        <f t="shared" ca="1" si="52"/>
        <v>279.44999999999993</v>
      </c>
      <c r="Y201" s="260">
        <f t="shared" ca="1" si="53"/>
        <v>0</v>
      </c>
      <c r="Z201" s="260">
        <f t="shared" ca="1" si="54"/>
        <v>0</v>
      </c>
      <c r="AA201" s="260">
        <f t="shared" ca="1" si="56"/>
        <v>0</v>
      </c>
      <c r="AB201" s="260">
        <f t="shared" ca="1" si="57"/>
        <v>0</v>
      </c>
      <c r="AC201" s="575">
        <f t="shared" ca="1" si="55"/>
        <v>0</v>
      </c>
      <c r="AD201" s="262"/>
      <c r="AE201" s="460"/>
      <c r="AF201" s="459"/>
      <c r="AG201" s="459"/>
      <c r="AH201" s="459"/>
      <c r="AI201" s="459"/>
      <c r="AJ201" s="861"/>
      <c r="AK201" s="861"/>
      <c r="AL201" s="459"/>
      <c r="AM201" s="459"/>
      <c r="AN201" s="459"/>
      <c r="AO201" s="459"/>
      <c r="AP201" s="459"/>
      <c r="AQ201" s="861"/>
      <c r="AR201" s="861"/>
      <c r="AS201" s="459"/>
      <c r="AT201" s="459"/>
      <c r="AU201" s="459"/>
      <c r="AV201" s="459"/>
      <c r="AW201" s="459"/>
      <c r="AX201" s="861"/>
      <c r="AY201" s="861"/>
      <c r="AZ201" s="459"/>
      <c r="BA201" s="459"/>
      <c r="BB201" s="459"/>
      <c r="BC201" s="459"/>
      <c r="BD201" s="459"/>
      <c r="BE201" s="861"/>
      <c r="BF201" s="861"/>
      <c r="BG201" s="459"/>
      <c r="BH201" s="459"/>
      <c r="BI201" s="459"/>
      <c r="BJ201" s="459"/>
      <c r="BK201" s="459"/>
      <c r="BL201" s="861"/>
      <c r="BM201" s="861"/>
      <c r="BN201" s="459"/>
      <c r="BO201" s="459"/>
      <c r="BP201" s="459"/>
      <c r="BQ201" s="459"/>
      <c r="BR201" s="459"/>
      <c r="BS201" s="861"/>
      <c r="BT201" s="861"/>
      <c r="BU201" s="459"/>
      <c r="BV201" s="459"/>
      <c r="BW201" s="459"/>
      <c r="BX201" s="459"/>
      <c r="BY201" s="459"/>
      <c r="BZ201" s="861"/>
      <c r="CA201" s="861"/>
      <c r="CB201" s="459"/>
      <c r="CC201" s="459"/>
      <c r="CD201" s="459"/>
      <c r="CE201" s="459"/>
      <c r="CF201" s="459"/>
      <c r="CG201" s="861"/>
      <c r="CH201" s="861"/>
      <c r="CI201" s="459"/>
      <c r="CJ201" s="459"/>
      <c r="CK201" s="459"/>
      <c r="CL201" s="459"/>
      <c r="CM201" s="459"/>
      <c r="CN201" s="861"/>
      <c r="CO201" s="861"/>
    </row>
    <row r="202" spans="1:93" s="263" customFormat="1" hidden="1">
      <c r="A202" s="857">
        <f>'MTG RTG September 2019'!A191</f>
        <v>0</v>
      </c>
      <c r="B202" s="289" t="s">
        <v>110</v>
      </c>
      <c r="C202" s="506" t="str">
        <f>'MTG RTG September 2019'!C191</f>
        <v>Disney Channel</v>
      </c>
      <c r="D202" s="252" t="str">
        <f>'MTG RTG September 2019'!D191</f>
        <v>Off Prime Time</v>
      </c>
      <c r="E202" s="253" t="str">
        <f>'MTG RTG September 2019'!E191</f>
        <v>Mo-Fr</v>
      </c>
      <c r="F202" s="254" t="str">
        <f>'MTG RTG September 2019'!F191</f>
        <v>06:00-17:29</v>
      </c>
      <c r="G202" s="904" t="str">
        <f>'MTG RTG September 2019'!G191</f>
        <v>NPT</v>
      </c>
      <c r="H202" s="905">
        <f ca="1">SUMIF('MTG RTG September 2019'!$H$3:$M$4,$AC$9,'MTG RTG September 2019'!$H191:$M191)</f>
        <v>0.1</v>
      </c>
      <c r="I202" s="256">
        <f t="shared" ca="1" si="39"/>
        <v>465.74999999999994</v>
      </c>
      <c r="J202" s="906">
        <f t="shared" ca="1" si="44"/>
        <v>0</v>
      </c>
      <c r="K202" s="912">
        <f t="shared" ca="1" si="45"/>
        <v>0</v>
      </c>
      <c r="L202" s="913">
        <f t="shared" ca="1" si="46"/>
        <v>0</v>
      </c>
      <c r="M202" s="927">
        <f>'MTG RTG September 2019'!J191</f>
        <v>0.1</v>
      </c>
      <c r="N202" s="913">
        <f t="shared" si="47"/>
        <v>0</v>
      </c>
      <c r="O202" s="909">
        <f t="shared" si="48"/>
        <v>0</v>
      </c>
      <c r="P202" s="258">
        <f t="shared" si="49"/>
        <v>0</v>
      </c>
      <c r="Q202" s="258">
        <f t="shared" si="40"/>
        <v>0</v>
      </c>
      <c r="R202" s="258">
        <f t="shared" si="41"/>
        <v>0</v>
      </c>
      <c r="S202" s="258"/>
      <c r="T202" s="258">
        <f t="shared" si="42"/>
        <v>0</v>
      </c>
      <c r="U202" s="258">
        <f t="shared" si="50"/>
        <v>0</v>
      </c>
      <c r="V202" s="265">
        <f t="shared" ca="1" si="43"/>
        <v>46.574999999999996</v>
      </c>
      <c r="W202" s="260">
        <f t="shared" ca="1" si="51"/>
        <v>46.574999999999996</v>
      </c>
      <c r="X202" s="260">
        <f t="shared" ca="1" si="52"/>
        <v>46.574999999999996</v>
      </c>
      <c r="Y202" s="260">
        <f t="shared" ca="1" si="53"/>
        <v>0</v>
      </c>
      <c r="Z202" s="260">
        <f t="shared" ca="1" si="54"/>
        <v>0</v>
      </c>
      <c r="AA202" s="260">
        <f t="shared" ca="1" si="56"/>
        <v>0</v>
      </c>
      <c r="AB202" s="260">
        <f t="shared" ca="1" si="57"/>
        <v>0</v>
      </c>
      <c r="AC202" s="575">
        <f t="shared" ca="1" si="55"/>
        <v>0</v>
      </c>
      <c r="AD202" s="262"/>
      <c r="AE202" s="460"/>
      <c r="AF202" s="459"/>
      <c r="AG202" s="459"/>
      <c r="AH202" s="459"/>
      <c r="AI202" s="459"/>
      <c r="AJ202" s="861"/>
      <c r="AK202" s="861"/>
      <c r="AL202" s="459"/>
      <c r="AM202" s="459"/>
      <c r="AN202" s="459"/>
      <c r="AO202" s="459"/>
      <c r="AP202" s="459"/>
      <c r="AQ202" s="861"/>
      <c r="AR202" s="861"/>
      <c r="AS202" s="459"/>
      <c r="AT202" s="459"/>
      <c r="AU202" s="459"/>
      <c r="AV202" s="459"/>
      <c r="AW202" s="459"/>
      <c r="AX202" s="861"/>
      <c r="AY202" s="861"/>
      <c r="AZ202" s="459"/>
      <c r="BA202" s="459"/>
      <c r="BB202" s="459"/>
      <c r="BC202" s="459"/>
      <c r="BD202" s="459"/>
      <c r="BE202" s="861"/>
      <c r="BF202" s="861"/>
      <c r="BG202" s="459"/>
      <c r="BH202" s="459"/>
      <c r="BI202" s="459"/>
      <c r="BJ202" s="459"/>
      <c r="BK202" s="459"/>
      <c r="BL202" s="861"/>
      <c r="BM202" s="861"/>
      <c r="BN202" s="459"/>
      <c r="BO202" s="459"/>
      <c r="BP202" s="459"/>
      <c r="BQ202" s="459"/>
      <c r="BR202" s="459"/>
      <c r="BS202" s="861"/>
      <c r="BT202" s="861"/>
      <c r="BU202" s="459"/>
      <c r="BV202" s="459"/>
      <c r="BW202" s="459"/>
      <c r="BX202" s="459"/>
      <c r="BY202" s="459"/>
      <c r="BZ202" s="861"/>
      <c r="CA202" s="861"/>
      <c r="CB202" s="459"/>
      <c r="CC202" s="459"/>
      <c r="CD202" s="459"/>
      <c r="CE202" s="459"/>
      <c r="CF202" s="459"/>
      <c r="CG202" s="861"/>
      <c r="CH202" s="861"/>
      <c r="CI202" s="459"/>
      <c r="CJ202" s="459"/>
      <c r="CK202" s="459"/>
      <c r="CL202" s="459"/>
      <c r="CM202" s="459"/>
      <c r="CN202" s="861"/>
      <c r="CO202" s="861"/>
    </row>
    <row r="203" spans="1:93" s="263" customFormat="1" hidden="1">
      <c r="A203" s="857">
        <f>'MTG RTG September 2019'!A192</f>
        <v>0</v>
      </c>
      <c r="B203" s="289" t="s">
        <v>110</v>
      </c>
      <c r="C203" s="506" t="str">
        <f>'MTG RTG September 2019'!C192</f>
        <v>Disney Channel</v>
      </c>
      <c r="D203" s="252" t="str">
        <f>'MTG RTG September 2019'!D192</f>
        <v>Prime Time</v>
      </c>
      <c r="E203" s="253" t="str">
        <f>'MTG RTG September 2019'!E192</f>
        <v>Mo-Fr</v>
      </c>
      <c r="F203" s="254" t="str">
        <f>'MTG RTG September 2019'!F192</f>
        <v>17:30-23:59</v>
      </c>
      <c r="G203" s="904" t="str">
        <f>'MTG RTG September 2019'!G192</f>
        <v>PT</v>
      </c>
      <c r="H203" s="905">
        <f ca="1">SUMIF('MTG RTG September 2019'!$H$3:$M$4,$AC$9,'MTG RTG September 2019'!$H192:$M192)</f>
        <v>0.1</v>
      </c>
      <c r="I203" s="256">
        <f t="shared" ca="1" si="39"/>
        <v>465.74999999999994</v>
      </c>
      <c r="J203" s="906">
        <f t="shared" ca="1" si="44"/>
        <v>0</v>
      </c>
      <c r="K203" s="912">
        <f t="shared" ca="1" si="45"/>
        <v>0</v>
      </c>
      <c r="L203" s="913">
        <f t="shared" ca="1" si="46"/>
        <v>0</v>
      </c>
      <c r="M203" s="927">
        <f>'MTG RTG September 2019'!J192</f>
        <v>0.1</v>
      </c>
      <c r="N203" s="913">
        <f t="shared" si="47"/>
        <v>0</v>
      </c>
      <c r="O203" s="909">
        <f t="shared" si="48"/>
        <v>0</v>
      </c>
      <c r="P203" s="258">
        <f t="shared" si="49"/>
        <v>0</v>
      </c>
      <c r="Q203" s="258">
        <f t="shared" si="40"/>
        <v>0</v>
      </c>
      <c r="R203" s="258">
        <f t="shared" si="41"/>
        <v>0</v>
      </c>
      <c r="S203" s="258"/>
      <c r="T203" s="258">
        <f t="shared" si="42"/>
        <v>0</v>
      </c>
      <c r="U203" s="258">
        <f t="shared" si="50"/>
        <v>0</v>
      </c>
      <c r="V203" s="265">
        <f t="shared" ca="1" si="43"/>
        <v>46.574999999999996</v>
      </c>
      <c r="W203" s="260">
        <f t="shared" ca="1" si="51"/>
        <v>46.574999999999996</v>
      </c>
      <c r="X203" s="260">
        <f t="shared" ca="1" si="52"/>
        <v>46.574999999999996</v>
      </c>
      <c r="Y203" s="260">
        <f t="shared" ca="1" si="53"/>
        <v>0</v>
      </c>
      <c r="Z203" s="260">
        <f t="shared" ca="1" si="54"/>
        <v>0</v>
      </c>
      <c r="AA203" s="260">
        <f t="shared" ca="1" si="56"/>
        <v>0</v>
      </c>
      <c r="AB203" s="260">
        <f t="shared" ca="1" si="57"/>
        <v>0</v>
      </c>
      <c r="AC203" s="575">
        <f t="shared" ca="1" si="55"/>
        <v>0</v>
      </c>
      <c r="AD203" s="262"/>
      <c r="AE203" s="460"/>
      <c r="AF203" s="459"/>
      <c r="AG203" s="459"/>
      <c r="AH203" s="459"/>
      <c r="AI203" s="459"/>
      <c r="AJ203" s="861"/>
      <c r="AK203" s="861"/>
      <c r="AL203" s="459"/>
      <c r="AM203" s="459"/>
      <c r="AN203" s="459"/>
      <c r="AO203" s="459"/>
      <c r="AP203" s="459"/>
      <c r="AQ203" s="861"/>
      <c r="AR203" s="861"/>
      <c r="AS203" s="459"/>
      <c r="AT203" s="459"/>
      <c r="AU203" s="459"/>
      <c r="AV203" s="459"/>
      <c r="AW203" s="459"/>
      <c r="AX203" s="861"/>
      <c r="AY203" s="861"/>
      <c r="AZ203" s="459"/>
      <c r="BA203" s="459"/>
      <c r="BB203" s="459"/>
      <c r="BC203" s="459"/>
      <c r="BD203" s="459"/>
      <c r="BE203" s="861"/>
      <c r="BF203" s="861"/>
      <c r="BG203" s="459"/>
      <c r="BH203" s="459"/>
      <c r="BI203" s="459"/>
      <c r="BJ203" s="459"/>
      <c r="BK203" s="459"/>
      <c r="BL203" s="861"/>
      <c r="BM203" s="861"/>
      <c r="BN203" s="459"/>
      <c r="BO203" s="459"/>
      <c r="BP203" s="459"/>
      <c r="BQ203" s="459"/>
      <c r="BR203" s="459"/>
      <c r="BS203" s="861"/>
      <c r="BT203" s="861"/>
      <c r="BU203" s="459"/>
      <c r="BV203" s="459"/>
      <c r="BW203" s="459"/>
      <c r="BX203" s="459"/>
      <c r="BY203" s="459"/>
      <c r="BZ203" s="861"/>
      <c r="CA203" s="861"/>
      <c r="CB203" s="459"/>
      <c r="CC203" s="459"/>
      <c r="CD203" s="459"/>
      <c r="CE203" s="459"/>
      <c r="CF203" s="459"/>
      <c r="CG203" s="861"/>
      <c r="CH203" s="861"/>
      <c r="CI203" s="459"/>
      <c r="CJ203" s="459"/>
      <c r="CK203" s="459"/>
      <c r="CL203" s="459"/>
      <c r="CM203" s="459"/>
      <c r="CN203" s="861"/>
      <c r="CO203" s="861"/>
    </row>
    <row r="204" spans="1:93" s="263" customFormat="1" hidden="1">
      <c r="A204" s="857">
        <f>'MTG RTG September 2019'!A193</f>
        <v>0</v>
      </c>
      <c r="B204" s="289" t="s">
        <v>110</v>
      </c>
      <c r="C204" s="506" t="str">
        <f>'MTG RTG September 2019'!C193</f>
        <v>Disney Channel</v>
      </c>
      <c r="D204" s="252" t="str">
        <f>'MTG RTG September 2019'!D193</f>
        <v>Prime Time</v>
      </c>
      <c r="E204" s="253" t="str">
        <f>'MTG RTG September 2019'!E193</f>
        <v>Mo-Fr</v>
      </c>
      <c r="F204" s="254" t="str">
        <f>'MTG RTG September 2019'!F193</f>
        <v>17:30-23:59</v>
      </c>
      <c r="G204" s="904" t="str">
        <f>'MTG RTG September 2019'!G193</f>
        <v>PT</v>
      </c>
      <c r="H204" s="905">
        <f ca="1">SUMIF('MTG RTG September 2019'!$H$3:$M$4,$AC$9,'MTG RTG September 2019'!$H193:$M193)</f>
        <v>0.1</v>
      </c>
      <c r="I204" s="256">
        <f t="shared" ca="1" si="39"/>
        <v>465.74999999999994</v>
      </c>
      <c r="J204" s="906">
        <f t="shared" ca="1" si="44"/>
        <v>0</v>
      </c>
      <c r="K204" s="912">
        <f t="shared" ca="1" si="45"/>
        <v>0</v>
      </c>
      <c r="L204" s="913">
        <f t="shared" ca="1" si="46"/>
        <v>0</v>
      </c>
      <c r="M204" s="927">
        <f>'MTG RTG September 2019'!J193</f>
        <v>0.1</v>
      </c>
      <c r="N204" s="913">
        <f t="shared" si="47"/>
        <v>0</v>
      </c>
      <c r="O204" s="909">
        <f t="shared" si="48"/>
        <v>0</v>
      </c>
      <c r="P204" s="258">
        <f t="shared" si="49"/>
        <v>0</v>
      </c>
      <c r="Q204" s="258">
        <f t="shared" si="40"/>
        <v>0</v>
      </c>
      <c r="R204" s="258">
        <f t="shared" si="41"/>
        <v>0</v>
      </c>
      <c r="S204" s="258"/>
      <c r="T204" s="258">
        <f t="shared" si="42"/>
        <v>0</v>
      </c>
      <c r="U204" s="258">
        <f t="shared" si="50"/>
        <v>0</v>
      </c>
      <c r="V204" s="265">
        <f t="shared" ca="1" si="43"/>
        <v>46.574999999999996</v>
      </c>
      <c r="W204" s="260">
        <f t="shared" ca="1" si="51"/>
        <v>46.574999999999996</v>
      </c>
      <c r="X204" s="260">
        <f t="shared" ca="1" si="52"/>
        <v>46.574999999999996</v>
      </c>
      <c r="Y204" s="260">
        <f t="shared" ca="1" si="53"/>
        <v>0</v>
      </c>
      <c r="Z204" s="260">
        <f t="shared" ca="1" si="54"/>
        <v>0</v>
      </c>
      <c r="AA204" s="260">
        <f t="shared" ca="1" si="56"/>
        <v>0</v>
      </c>
      <c r="AB204" s="260">
        <f t="shared" ca="1" si="57"/>
        <v>0</v>
      </c>
      <c r="AC204" s="575">
        <f t="shared" ca="1" si="55"/>
        <v>0</v>
      </c>
      <c r="AD204" s="262"/>
      <c r="AE204" s="460"/>
      <c r="AF204" s="459"/>
      <c r="AG204" s="459"/>
      <c r="AH204" s="459"/>
      <c r="AI204" s="459"/>
      <c r="AJ204" s="861"/>
      <c r="AK204" s="861"/>
      <c r="AL204" s="459"/>
      <c r="AM204" s="459"/>
      <c r="AN204" s="459"/>
      <c r="AO204" s="459"/>
      <c r="AP204" s="459"/>
      <c r="AQ204" s="861"/>
      <c r="AR204" s="861"/>
      <c r="AS204" s="459"/>
      <c r="AT204" s="459"/>
      <c r="AU204" s="459"/>
      <c r="AV204" s="459"/>
      <c r="AW204" s="459"/>
      <c r="AX204" s="861"/>
      <c r="AY204" s="861"/>
      <c r="AZ204" s="459"/>
      <c r="BA204" s="459"/>
      <c r="BB204" s="459"/>
      <c r="BC204" s="459"/>
      <c r="BD204" s="459"/>
      <c r="BE204" s="861"/>
      <c r="BF204" s="861"/>
      <c r="BG204" s="459"/>
      <c r="BH204" s="459"/>
      <c r="BI204" s="459"/>
      <c r="BJ204" s="459"/>
      <c r="BK204" s="459"/>
      <c r="BL204" s="861"/>
      <c r="BM204" s="861"/>
      <c r="BN204" s="459"/>
      <c r="BO204" s="459"/>
      <c r="BP204" s="459"/>
      <c r="BQ204" s="459"/>
      <c r="BR204" s="459"/>
      <c r="BS204" s="861"/>
      <c r="BT204" s="861"/>
      <c r="BU204" s="459"/>
      <c r="BV204" s="459"/>
      <c r="BW204" s="459"/>
      <c r="BX204" s="459"/>
      <c r="BY204" s="459"/>
      <c r="BZ204" s="861"/>
      <c r="CA204" s="861"/>
      <c r="CB204" s="459"/>
      <c r="CC204" s="459"/>
      <c r="CD204" s="459"/>
      <c r="CE204" s="459"/>
      <c r="CF204" s="459"/>
      <c r="CG204" s="861"/>
      <c r="CH204" s="861"/>
      <c r="CI204" s="459"/>
      <c r="CJ204" s="459"/>
      <c r="CK204" s="459"/>
      <c r="CL204" s="459"/>
      <c r="CM204" s="459"/>
      <c r="CN204" s="861"/>
      <c r="CO204" s="861"/>
    </row>
    <row r="205" spans="1:93" s="263" customFormat="1" hidden="1">
      <c r="A205" s="857">
        <f>'MTG RTG September 2019'!A194</f>
        <v>0</v>
      </c>
      <c r="B205" s="289" t="s">
        <v>110</v>
      </c>
      <c r="C205" s="506" t="str">
        <f>'MTG RTG September 2019'!C194</f>
        <v>Disney Channel</v>
      </c>
      <c r="D205" s="252" t="str">
        <f>'MTG RTG September 2019'!D194</f>
        <v>Off Prime Time</v>
      </c>
      <c r="E205" s="253" t="str">
        <f>'MTG RTG September 2019'!E194</f>
        <v>Sa-Su</v>
      </c>
      <c r="F205" s="254" t="str">
        <f>'MTG RTG September 2019'!F194</f>
        <v>06:00-17:29</v>
      </c>
      <c r="G205" s="904" t="str">
        <f>'MTG RTG September 2019'!G194</f>
        <v>NPT</v>
      </c>
      <c r="H205" s="905">
        <f ca="1">SUMIF('MTG RTG September 2019'!$H$3:$M$4,$AC$9,'MTG RTG September 2019'!$H194:$M194)</f>
        <v>0.1</v>
      </c>
      <c r="I205" s="256">
        <f t="shared" ca="1" si="39"/>
        <v>465.74999999999994</v>
      </c>
      <c r="J205" s="906">
        <f t="shared" ca="1" si="44"/>
        <v>0</v>
      </c>
      <c r="K205" s="912">
        <f t="shared" ca="1" si="45"/>
        <v>0</v>
      </c>
      <c r="L205" s="913">
        <f t="shared" ca="1" si="46"/>
        <v>0</v>
      </c>
      <c r="M205" s="927">
        <f>'MTG RTG September 2019'!J194</f>
        <v>0.1</v>
      </c>
      <c r="N205" s="913">
        <f t="shared" si="47"/>
        <v>0</v>
      </c>
      <c r="O205" s="909">
        <f t="shared" si="48"/>
        <v>0</v>
      </c>
      <c r="P205" s="258">
        <f t="shared" si="49"/>
        <v>0</v>
      </c>
      <c r="Q205" s="258">
        <f t="shared" si="40"/>
        <v>0</v>
      </c>
      <c r="R205" s="258">
        <f t="shared" si="41"/>
        <v>0</v>
      </c>
      <c r="S205" s="258"/>
      <c r="T205" s="258">
        <f t="shared" si="42"/>
        <v>0</v>
      </c>
      <c r="U205" s="258">
        <f t="shared" si="50"/>
        <v>0</v>
      </c>
      <c r="V205" s="265">
        <f t="shared" ca="1" si="43"/>
        <v>46.574999999999996</v>
      </c>
      <c r="W205" s="260">
        <f t="shared" ca="1" si="51"/>
        <v>46.574999999999996</v>
      </c>
      <c r="X205" s="260">
        <f t="shared" ca="1" si="52"/>
        <v>46.574999999999996</v>
      </c>
      <c r="Y205" s="260">
        <f t="shared" ca="1" si="53"/>
        <v>0</v>
      </c>
      <c r="Z205" s="260">
        <f t="shared" ca="1" si="54"/>
        <v>0</v>
      </c>
      <c r="AA205" s="260">
        <f t="shared" ca="1" si="56"/>
        <v>0</v>
      </c>
      <c r="AB205" s="260">
        <f t="shared" ca="1" si="57"/>
        <v>0</v>
      </c>
      <c r="AC205" s="575">
        <f t="shared" ca="1" si="55"/>
        <v>0</v>
      </c>
      <c r="AD205" s="262"/>
      <c r="AE205" s="460"/>
      <c r="AF205" s="459"/>
      <c r="AG205" s="459"/>
      <c r="AH205" s="459"/>
      <c r="AI205" s="459"/>
      <c r="AJ205" s="861"/>
      <c r="AK205" s="861"/>
      <c r="AL205" s="459"/>
      <c r="AM205" s="459"/>
      <c r="AN205" s="459"/>
      <c r="AO205" s="459"/>
      <c r="AP205" s="459"/>
      <c r="AQ205" s="861"/>
      <c r="AR205" s="861"/>
      <c r="AS205" s="459"/>
      <c r="AT205" s="459"/>
      <c r="AU205" s="459"/>
      <c r="AV205" s="459"/>
      <c r="AW205" s="459"/>
      <c r="AX205" s="861"/>
      <c r="AY205" s="861"/>
      <c r="AZ205" s="459"/>
      <c r="BA205" s="459"/>
      <c r="BB205" s="459"/>
      <c r="BC205" s="459"/>
      <c r="BD205" s="459"/>
      <c r="BE205" s="861"/>
      <c r="BF205" s="861"/>
      <c r="BG205" s="459"/>
      <c r="BH205" s="459"/>
      <c r="BI205" s="459"/>
      <c r="BJ205" s="459"/>
      <c r="BK205" s="459"/>
      <c r="BL205" s="861"/>
      <c r="BM205" s="861"/>
      <c r="BN205" s="459"/>
      <c r="BO205" s="459"/>
      <c r="BP205" s="459"/>
      <c r="BQ205" s="459"/>
      <c r="BR205" s="459"/>
      <c r="BS205" s="861"/>
      <c r="BT205" s="861"/>
      <c r="BU205" s="459"/>
      <c r="BV205" s="459"/>
      <c r="BW205" s="459"/>
      <c r="BX205" s="459"/>
      <c r="BY205" s="459"/>
      <c r="BZ205" s="861"/>
      <c r="CA205" s="861"/>
      <c r="CB205" s="459"/>
      <c r="CC205" s="459"/>
      <c r="CD205" s="459"/>
      <c r="CE205" s="459"/>
      <c r="CF205" s="459"/>
      <c r="CG205" s="861"/>
      <c r="CH205" s="861"/>
      <c r="CI205" s="459"/>
      <c r="CJ205" s="459"/>
      <c r="CK205" s="459"/>
      <c r="CL205" s="459"/>
      <c r="CM205" s="459"/>
      <c r="CN205" s="861"/>
      <c r="CO205" s="861"/>
    </row>
    <row r="206" spans="1:93" s="263" customFormat="1" hidden="1">
      <c r="A206" s="857">
        <f>'MTG RTG September 2019'!A195</f>
        <v>0</v>
      </c>
      <c r="B206" s="289" t="s">
        <v>110</v>
      </c>
      <c r="C206" s="506" t="str">
        <f>'MTG RTG September 2019'!C195</f>
        <v>Disney Channel</v>
      </c>
      <c r="D206" s="252" t="str">
        <f>'MTG RTG September 2019'!D195</f>
        <v>Off Prime Time</v>
      </c>
      <c r="E206" s="253" t="str">
        <f>'MTG RTG September 2019'!E195</f>
        <v>Sa-Su</v>
      </c>
      <c r="F206" s="254" t="str">
        <f>'MTG RTG September 2019'!F195</f>
        <v>06:00-17:29</v>
      </c>
      <c r="G206" s="904" t="str">
        <f>'MTG RTG September 2019'!G195</f>
        <v>NPT</v>
      </c>
      <c r="H206" s="905">
        <f ca="1">SUMIF('MTG RTG September 2019'!$H$3:$M$4,$AC$9,'MTG RTG September 2019'!$H195:$M195)</f>
        <v>0.1</v>
      </c>
      <c r="I206" s="256">
        <f t="shared" ca="1" si="39"/>
        <v>465.74999999999994</v>
      </c>
      <c r="J206" s="906">
        <f t="shared" ca="1" si="44"/>
        <v>0</v>
      </c>
      <c r="K206" s="912">
        <f t="shared" ca="1" si="45"/>
        <v>0</v>
      </c>
      <c r="L206" s="913">
        <f t="shared" ca="1" si="46"/>
        <v>0</v>
      </c>
      <c r="M206" s="927">
        <f>'MTG RTG September 2019'!J195</f>
        <v>0.1</v>
      </c>
      <c r="N206" s="913">
        <f t="shared" si="47"/>
        <v>0</v>
      </c>
      <c r="O206" s="909">
        <f t="shared" si="48"/>
        <v>0</v>
      </c>
      <c r="P206" s="258">
        <f t="shared" si="49"/>
        <v>0</v>
      </c>
      <c r="Q206" s="258">
        <f t="shared" si="40"/>
        <v>0</v>
      </c>
      <c r="R206" s="258">
        <f t="shared" si="41"/>
        <v>0</v>
      </c>
      <c r="S206" s="258"/>
      <c r="T206" s="258">
        <f t="shared" si="42"/>
        <v>0</v>
      </c>
      <c r="U206" s="258">
        <f t="shared" si="50"/>
        <v>0</v>
      </c>
      <c r="V206" s="265">
        <f t="shared" ca="1" si="43"/>
        <v>46.574999999999996</v>
      </c>
      <c r="W206" s="260">
        <f t="shared" ca="1" si="51"/>
        <v>46.574999999999996</v>
      </c>
      <c r="X206" s="260">
        <f t="shared" ca="1" si="52"/>
        <v>46.574999999999996</v>
      </c>
      <c r="Y206" s="260">
        <f t="shared" ca="1" si="53"/>
        <v>0</v>
      </c>
      <c r="Z206" s="260">
        <f t="shared" ca="1" si="54"/>
        <v>0</v>
      </c>
      <c r="AA206" s="260">
        <f t="shared" ca="1" si="56"/>
        <v>0</v>
      </c>
      <c r="AB206" s="260">
        <f t="shared" ca="1" si="57"/>
        <v>0</v>
      </c>
      <c r="AC206" s="575">
        <f t="shared" ca="1" si="55"/>
        <v>0</v>
      </c>
      <c r="AD206" s="262"/>
      <c r="AE206" s="460"/>
      <c r="AF206" s="459"/>
      <c r="AG206" s="459"/>
      <c r="AH206" s="459"/>
      <c r="AI206" s="459"/>
      <c r="AJ206" s="861"/>
      <c r="AK206" s="861"/>
      <c r="AL206" s="459"/>
      <c r="AM206" s="459"/>
      <c r="AN206" s="459"/>
      <c r="AO206" s="459"/>
      <c r="AP206" s="459"/>
      <c r="AQ206" s="861"/>
      <c r="AR206" s="861"/>
      <c r="AS206" s="459"/>
      <c r="AT206" s="459"/>
      <c r="AU206" s="459"/>
      <c r="AV206" s="459"/>
      <c r="AW206" s="459"/>
      <c r="AX206" s="861"/>
      <c r="AY206" s="861"/>
      <c r="AZ206" s="459"/>
      <c r="BA206" s="459"/>
      <c r="BB206" s="459"/>
      <c r="BC206" s="459"/>
      <c r="BD206" s="459"/>
      <c r="BE206" s="861"/>
      <c r="BF206" s="861"/>
      <c r="BG206" s="459"/>
      <c r="BH206" s="459"/>
      <c r="BI206" s="459"/>
      <c r="BJ206" s="459"/>
      <c r="BK206" s="459"/>
      <c r="BL206" s="861"/>
      <c r="BM206" s="861"/>
      <c r="BN206" s="459"/>
      <c r="BO206" s="459"/>
      <c r="BP206" s="459"/>
      <c r="BQ206" s="459"/>
      <c r="BR206" s="459"/>
      <c r="BS206" s="861"/>
      <c r="BT206" s="861"/>
      <c r="BU206" s="459"/>
      <c r="BV206" s="459"/>
      <c r="BW206" s="459"/>
      <c r="BX206" s="459"/>
      <c r="BY206" s="459"/>
      <c r="BZ206" s="861"/>
      <c r="CA206" s="861"/>
      <c r="CB206" s="459"/>
      <c r="CC206" s="459"/>
      <c r="CD206" s="459"/>
      <c r="CE206" s="459"/>
      <c r="CF206" s="459"/>
      <c r="CG206" s="861"/>
      <c r="CH206" s="861"/>
      <c r="CI206" s="459"/>
      <c r="CJ206" s="459"/>
      <c r="CK206" s="459"/>
      <c r="CL206" s="459"/>
      <c r="CM206" s="459"/>
      <c r="CN206" s="861"/>
      <c r="CO206" s="861"/>
    </row>
    <row r="207" spans="1:93" s="263" customFormat="1" hidden="1">
      <c r="A207" s="857">
        <f>'MTG RTG September 2019'!A196</f>
        <v>0</v>
      </c>
      <c r="B207" s="289" t="s">
        <v>110</v>
      </c>
      <c r="C207" s="506" t="str">
        <f>'MTG RTG September 2019'!C196</f>
        <v>Disney Channel</v>
      </c>
      <c r="D207" s="252" t="str">
        <f>'MTG RTG September 2019'!D196</f>
        <v>Prime Time</v>
      </c>
      <c r="E207" s="253" t="str">
        <f>'MTG RTG September 2019'!E196</f>
        <v>Sa-Su</v>
      </c>
      <c r="F207" s="254" t="str">
        <f>'MTG RTG September 2019'!F196</f>
        <v>17:30-23:59</v>
      </c>
      <c r="G207" s="904" t="str">
        <f>'MTG RTG September 2019'!G196</f>
        <v>PT</v>
      </c>
      <c r="H207" s="905">
        <f ca="1">SUMIF('MTG RTG September 2019'!$H$3:$M$4,$AC$9,'MTG RTG September 2019'!$H196:$M196)</f>
        <v>0.1</v>
      </c>
      <c r="I207" s="256">
        <f t="shared" ref="I207:I226" ca="1" si="58">V207/H207</f>
        <v>465.74999999999994</v>
      </c>
      <c r="J207" s="906">
        <f t="shared" ca="1" si="44"/>
        <v>0</v>
      </c>
      <c r="K207" s="912">
        <f t="shared" ca="1" si="45"/>
        <v>0</v>
      </c>
      <c r="L207" s="913">
        <f t="shared" ca="1" si="46"/>
        <v>0</v>
      </c>
      <c r="M207" s="927">
        <f>'MTG RTG September 2019'!J196</f>
        <v>0.1</v>
      </c>
      <c r="N207" s="913">
        <f t="shared" si="47"/>
        <v>0</v>
      </c>
      <c r="O207" s="909">
        <f t="shared" si="48"/>
        <v>0</v>
      </c>
      <c r="P207" s="258">
        <f t="shared" si="49"/>
        <v>0</v>
      </c>
      <c r="Q207" s="258">
        <f t="shared" ref="Q207:Q226" si="59">COUNTIF(AE207:CO207,"C")</f>
        <v>0</v>
      </c>
      <c r="R207" s="258">
        <f t="shared" ref="R207:R226" si="60">COUNTIF(AE207:CO207,"D")</f>
        <v>0</v>
      </c>
      <c r="S207" s="258"/>
      <c r="T207" s="258">
        <f t="shared" ref="T207:T226" si="61">COUNTIF(AE207:CO207,"F")</f>
        <v>0</v>
      </c>
      <c r="U207" s="258">
        <f t="shared" si="50"/>
        <v>0</v>
      </c>
      <c r="V207" s="265">
        <f t="shared" ref="V207:V226" ca="1" si="62">$AC$12*$AC$11*H207</f>
        <v>46.574999999999996</v>
      </c>
      <c r="W207" s="260">
        <f t="shared" ca="1" si="51"/>
        <v>46.574999999999996</v>
      </c>
      <c r="X207" s="260">
        <f t="shared" ca="1" si="52"/>
        <v>46.574999999999996</v>
      </c>
      <c r="Y207" s="260">
        <f t="shared" ca="1" si="53"/>
        <v>0</v>
      </c>
      <c r="Z207" s="260">
        <f t="shared" ca="1" si="54"/>
        <v>0</v>
      </c>
      <c r="AA207" s="260">
        <f t="shared" ca="1" si="56"/>
        <v>0</v>
      </c>
      <c r="AB207" s="260">
        <f t="shared" ca="1" si="57"/>
        <v>0</v>
      </c>
      <c r="AC207" s="575">
        <f t="shared" ca="1" si="55"/>
        <v>0</v>
      </c>
      <c r="AD207" s="262"/>
      <c r="AE207" s="460"/>
      <c r="AF207" s="459"/>
      <c r="AG207" s="459"/>
      <c r="AH207" s="459"/>
      <c r="AI207" s="459"/>
      <c r="AJ207" s="861"/>
      <c r="AK207" s="861"/>
      <c r="AL207" s="459"/>
      <c r="AM207" s="459"/>
      <c r="AN207" s="459"/>
      <c r="AO207" s="459"/>
      <c r="AP207" s="459"/>
      <c r="AQ207" s="861"/>
      <c r="AR207" s="861"/>
      <c r="AS207" s="459"/>
      <c r="AT207" s="459"/>
      <c r="AU207" s="459"/>
      <c r="AV207" s="459"/>
      <c r="AW207" s="459"/>
      <c r="AX207" s="861"/>
      <c r="AY207" s="861"/>
      <c r="AZ207" s="459"/>
      <c r="BA207" s="459"/>
      <c r="BB207" s="459"/>
      <c r="BC207" s="459"/>
      <c r="BD207" s="459"/>
      <c r="BE207" s="861"/>
      <c r="BF207" s="861"/>
      <c r="BG207" s="459"/>
      <c r="BH207" s="459"/>
      <c r="BI207" s="459"/>
      <c r="BJ207" s="459"/>
      <c r="BK207" s="459"/>
      <c r="BL207" s="861"/>
      <c r="BM207" s="861"/>
      <c r="BN207" s="459"/>
      <c r="BO207" s="459"/>
      <c r="BP207" s="459"/>
      <c r="BQ207" s="459"/>
      <c r="BR207" s="459"/>
      <c r="BS207" s="861"/>
      <c r="BT207" s="861"/>
      <c r="BU207" s="459"/>
      <c r="BV207" s="459"/>
      <c r="BW207" s="459"/>
      <c r="BX207" s="459"/>
      <c r="BY207" s="459"/>
      <c r="BZ207" s="861"/>
      <c r="CA207" s="861"/>
      <c r="CB207" s="459"/>
      <c r="CC207" s="459"/>
      <c r="CD207" s="459"/>
      <c r="CE207" s="459"/>
      <c r="CF207" s="459"/>
      <c r="CG207" s="861"/>
      <c r="CH207" s="861"/>
      <c r="CI207" s="459"/>
      <c r="CJ207" s="459"/>
      <c r="CK207" s="459"/>
      <c r="CL207" s="459"/>
      <c r="CM207" s="459"/>
      <c r="CN207" s="861"/>
      <c r="CO207" s="861"/>
    </row>
    <row r="208" spans="1:93" s="263" customFormat="1" hidden="1">
      <c r="A208" s="857">
        <f>'MTG RTG September 2019'!A197</f>
        <v>0</v>
      </c>
      <c r="B208" s="289" t="s">
        <v>110</v>
      </c>
      <c r="C208" s="506" t="str">
        <f>'MTG RTG September 2019'!C197</f>
        <v>Disney Channel</v>
      </c>
      <c r="D208" s="252" t="str">
        <f>'MTG RTG September 2019'!D197</f>
        <v>Prime Time</v>
      </c>
      <c r="E208" s="253" t="str">
        <f>'MTG RTG September 2019'!E197</f>
        <v>Sa-Su</v>
      </c>
      <c r="F208" s="254" t="str">
        <f>'MTG RTG September 2019'!F197</f>
        <v>17:30-23:59</v>
      </c>
      <c r="G208" s="904" t="str">
        <f>'MTG RTG September 2019'!G197</f>
        <v>PT</v>
      </c>
      <c r="H208" s="905">
        <f ca="1">SUMIF('MTG RTG September 2019'!$H$3:$M$4,$AC$9,'MTG RTG September 2019'!$H197:$M197)</f>
        <v>0.1</v>
      </c>
      <c r="I208" s="256">
        <f t="shared" ca="1" si="58"/>
        <v>465.74999999999994</v>
      </c>
      <c r="J208" s="906">
        <f t="shared" ref="J208:J226" ca="1" si="63">U208*H208</f>
        <v>0</v>
      </c>
      <c r="K208" s="912">
        <f t="shared" ref="K208:K226" ca="1" si="64">H208*O208</f>
        <v>0</v>
      </c>
      <c r="L208" s="913">
        <f t="shared" ref="L208:L226" ca="1" si="65">H208*P208</f>
        <v>0</v>
      </c>
      <c r="M208" s="927">
        <f>'MTG RTG September 2019'!J197</f>
        <v>0.1</v>
      </c>
      <c r="N208" s="913">
        <f t="shared" ref="N208:N226" si="66">U208*M208</f>
        <v>0</v>
      </c>
      <c r="O208" s="909">
        <f t="shared" ref="O208:O226" si="67">COUNTIF(AE208:CO208,"A")</f>
        <v>0</v>
      </c>
      <c r="P208" s="258">
        <f t="shared" ref="P208:P226" si="68">COUNTIF(AE208:CO208,"B")</f>
        <v>0</v>
      </c>
      <c r="Q208" s="258">
        <f t="shared" si="59"/>
        <v>0</v>
      </c>
      <c r="R208" s="258">
        <f t="shared" si="60"/>
        <v>0</v>
      </c>
      <c r="S208" s="258"/>
      <c r="T208" s="258">
        <f t="shared" si="61"/>
        <v>0</v>
      </c>
      <c r="U208" s="258">
        <f t="shared" ref="U208:U222" si="69">SUM(O208:T208)</f>
        <v>0</v>
      </c>
      <c r="V208" s="265">
        <f t="shared" ca="1" si="62"/>
        <v>46.574999999999996</v>
      </c>
      <c r="W208" s="260">
        <f t="shared" ca="1" si="51"/>
        <v>46.574999999999996</v>
      </c>
      <c r="X208" s="260">
        <f t="shared" ca="1" si="52"/>
        <v>46.574999999999996</v>
      </c>
      <c r="Y208" s="260">
        <f t="shared" ca="1" si="53"/>
        <v>0</v>
      </c>
      <c r="Z208" s="260">
        <f t="shared" ca="1" si="54"/>
        <v>0</v>
      </c>
      <c r="AA208" s="260">
        <f t="shared" ca="1" si="56"/>
        <v>0</v>
      </c>
      <c r="AB208" s="260">
        <f t="shared" ca="1" si="57"/>
        <v>0</v>
      </c>
      <c r="AC208" s="575">
        <f t="shared" ca="1" si="55"/>
        <v>0</v>
      </c>
      <c r="AD208" s="262"/>
      <c r="AE208" s="460"/>
      <c r="AF208" s="459"/>
      <c r="AG208" s="459"/>
      <c r="AH208" s="459"/>
      <c r="AI208" s="459"/>
      <c r="AJ208" s="861"/>
      <c r="AK208" s="861"/>
      <c r="AL208" s="459"/>
      <c r="AM208" s="459"/>
      <c r="AN208" s="459"/>
      <c r="AO208" s="459"/>
      <c r="AP208" s="459"/>
      <c r="AQ208" s="861"/>
      <c r="AR208" s="861"/>
      <c r="AS208" s="459"/>
      <c r="AT208" s="459"/>
      <c r="AU208" s="459"/>
      <c r="AV208" s="459"/>
      <c r="AW208" s="459"/>
      <c r="AX208" s="861"/>
      <c r="AY208" s="861"/>
      <c r="AZ208" s="459"/>
      <c r="BA208" s="459"/>
      <c r="BB208" s="459"/>
      <c r="BC208" s="459"/>
      <c r="BD208" s="459"/>
      <c r="BE208" s="861"/>
      <c r="BF208" s="861"/>
      <c r="BG208" s="459"/>
      <c r="BH208" s="459"/>
      <c r="BI208" s="459"/>
      <c r="BJ208" s="459"/>
      <c r="BK208" s="459"/>
      <c r="BL208" s="861"/>
      <c r="BM208" s="861"/>
      <c r="BN208" s="459"/>
      <c r="BO208" s="459"/>
      <c r="BP208" s="459"/>
      <c r="BQ208" s="459"/>
      <c r="BR208" s="459"/>
      <c r="BS208" s="861"/>
      <c r="BT208" s="861"/>
      <c r="BU208" s="459"/>
      <c r="BV208" s="459"/>
      <c r="BW208" s="459"/>
      <c r="BX208" s="459"/>
      <c r="BY208" s="459"/>
      <c r="BZ208" s="861"/>
      <c r="CA208" s="861"/>
      <c r="CB208" s="459"/>
      <c r="CC208" s="459"/>
      <c r="CD208" s="459"/>
      <c r="CE208" s="459"/>
      <c r="CF208" s="459"/>
      <c r="CG208" s="861"/>
      <c r="CH208" s="861"/>
      <c r="CI208" s="459"/>
      <c r="CJ208" s="459"/>
      <c r="CK208" s="459"/>
      <c r="CL208" s="459"/>
      <c r="CM208" s="459"/>
      <c r="CN208" s="861"/>
      <c r="CO208" s="861"/>
    </row>
    <row r="209" spans="1:93" s="263" customFormat="1" hidden="1">
      <c r="A209" s="857">
        <f>'MTG RTG September 2019'!A198</f>
        <v>0</v>
      </c>
      <c r="B209" s="289"/>
      <c r="C209" s="506" t="str">
        <f>'MTG RTG September 2019'!C198</f>
        <v>City TV</v>
      </c>
      <c r="D209" s="252" t="str">
        <f>'MTG RTG September 2019'!D198</f>
        <v>Off Prime Time</v>
      </c>
      <c r="E209" s="253" t="str">
        <f>'MTG RTG September 2019'!E198</f>
        <v>Mo-Fr</v>
      </c>
      <c r="F209" s="254" t="str">
        <f>'MTG RTG September 2019'!F198</f>
        <v>24:00-17:29</v>
      </c>
      <c r="G209" s="904" t="str">
        <f>'MTG RTG September 2019'!G198</f>
        <v>NPT</v>
      </c>
      <c r="H209" s="905">
        <f ca="1">SUMIF('MTG RTG September 2019'!$H$3:$M$4,$AC$9,'MTG RTG September 2019'!$H198:$M198)</f>
        <v>0.2</v>
      </c>
      <c r="I209" s="256">
        <f t="shared" ca="1" si="58"/>
        <v>465.74999999999994</v>
      </c>
      <c r="J209" s="906">
        <f t="shared" ca="1" si="63"/>
        <v>0</v>
      </c>
      <c r="K209" s="912">
        <f t="shared" ca="1" si="64"/>
        <v>0</v>
      </c>
      <c r="L209" s="913">
        <f t="shared" ca="1" si="65"/>
        <v>0</v>
      </c>
      <c r="M209" s="927">
        <f>'MTG RTG September 2019'!J198</f>
        <v>0.1</v>
      </c>
      <c r="N209" s="913">
        <f t="shared" si="66"/>
        <v>0</v>
      </c>
      <c r="O209" s="909">
        <f t="shared" si="67"/>
        <v>0</v>
      </c>
      <c r="P209" s="258">
        <f t="shared" si="68"/>
        <v>0</v>
      </c>
      <c r="Q209" s="258">
        <f t="shared" si="59"/>
        <v>0</v>
      </c>
      <c r="R209" s="258">
        <f t="shared" si="60"/>
        <v>0</v>
      </c>
      <c r="S209" s="258"/>
      <c r="T209" s="258">
        <f t="shared" si="61"/>
        <v>0</v>
      </c>
      <c r="U209" s="258">
        <f t="shared" si="69"/>
        <v>0</v>
      </c>
      <c r="V209" s="265">
        <f t="shared" ca="1" si="62"/>
        <v>93.149999999999991</v>
      </c>
      <c r="W209" s="260">
        <f t="shared" ca="1" si="51"/>
        <v>93.149999999999991</v>
      </c>
      <c r="X209" s="260">
        <f t="shared" ca="1" si="52"/>
        <v>93.149999999999991</v>
      </c>
      <c r="Y209" s="260">
        <f t="shared" ca="1" si="53"/>
        <v>0</v>
      </c>
      <c r="Z209" s="260">
        <f t="shared" ca="1" si="54"/>
        <v>0</v>
      </c>
      <c r="AA209" s="260">
        <f t="shared" ca="1" si="56"/>
        <v>0</v>
      </c>
      <c r="AB209" s="260">
        <f t="shared" ca="1" si="57"/>
        <v>0</v>
      </c>
      <c r="AC209" s="575">
        <f t="shared" ca="1" si="55"/>
        <v>0</v>
      </c>
      <c r="AD209" s="262"/>
      <c r="AE209" s="460"/>
      <c r="AF209" s="459"/>
      <c r="AG209" s="459"/>
      <c r="AH209" s="459"/>
      <c r="AI209" s="459"/>
      <c r="AJ209" s="861"/>
      <c r="AK209" s="861"/>
      <c r="AL209" s="459"/>
      <c r="AM209" s="459"/>
      <c r="AN209" s="459"/>
      <c r="AO209" s="459"/>
      <c r="AP209" s="459"/>
      <c r="AQ209" s="861"/>
      <c r="AR209" s="861"/>
      <c r="AS209" s="459"/>
      <c r="AT209" s="459"/>
      <c r="AU209" s="459"/>
      <c r="AV209" s="459"/>
      <c r="AW209" s="459"/>
      <c r="AX209" s="861"/>
      <c r="AY209" s="861"/>
      <c r="AZ209" s="459"/>
      <c r="BA209" s="459"/>
      <c r="BB209" s="459"/>
      <c r="BC209" s="459"/>
      <c r="BD209" s="459"/>
      <c r="BE209" s="861"/>
      <c r="BF209" s="861"/>
      <c r="BG209" s="459"/>
      <c r="BH209" s="459"/>
      <c r="BI209" s="459"/>
      <c r="BJ209" s="459"/>
      <c r="BK209" s="459"/>
      <c r="BL209" s="861"/>
      <c r="BM209" s="861"/>
      <c r="BN209" s="459"/>
      <c r="BO209" s="459"/>
      <c r="BP209" s="459"/>
      <c r="BQ209" s="459"/>
      <c r="BR209" s="459"/>
      <c r="BS209" s="861"/>
      <c r="BT209" s="861"/>
      <c r="BU209" s="459"/>
      <c r="BV209" s="459"/>
      <c r="BW209" s="459"/>
      <c r="BX209" s="459"/>
      <c r="BY209" s="459"/>
      <c r="BZ209" s="861"/>
      <c r="CA209" s="861"/>
      <c r="CB209" s="459"/>
      <c r="CC209" s="459"/>
      <c r="CD209" s="459"/>
      <c r="CE209" s="459"/>
      <c r="CF209" s="459"/>
      <c r="CG209" s="861"/>
      <c r="CH209" s="861"/>
      <c r="CI209" s="459"/>
      <c r="CJ209" s="459"/>
      <c r="CK209" s="459"/>
      <c r="CL209" s="459"/>
      <c r="CM209" s="459"/>
      <c r="CN209" s="861"/>
      <c r="CO209" s="861"/>
    </row>
    <row r="210" spans="1:93" s="263" customFormat="1" hidden="1">
      <c r="A210" s="857">
        <f>'MTG RTG September 2019'!A199</f>
        <v>0</v>
      </c>
      <c r="B210" s="289"/>
      <c r="C210" s="506" t="str">
        <f>'MTG RTG September 2019'!C199</f>
        <v>City TV</v>
      </c>
      <c r="D210" s="252" t="str">
        <f>'MTG RTG September 2019'!D199</f>
        <v>Prime Time</v>
      </c>
      <c r="E210" s="253" t="str">
        <f>'MTG RTG September 2019'!E199</f>
        <v>Mo-Fr</v>
      </c>
      <c r="F210" s="254" t="str">
        <f>'MTG RTG September 2019'!F199</f>
        <v>17:30-23:59</v>
      </c>
      <c r="G210" s="904" t="str">
        <f>'MTG RTG September 2019'!G199</f>
        <v>PT</v>
      </c>
      <c r="H210" s="905">
        <f ca="1">SUMIF('MTG RTG September 2019'!$H$3:$M$4,$AC$9,'MTG RTG September 2019'!$H199:$M199)</f>
        <v>0.2</v>
      </c>
      <c r="I210" s="256">
        <f t="shared" ca="1" si="58"/>
        <v>465.74999999999994</v>
      </c>
      <c r="J210" s="906">
        <f t="shared" ca="1" si="63"/>
        <v>0</v>
      </c>
      <c r="K210" s="912">
        <f t="shared" ca="1" si="64"/>
        <v>0</v>
      </c>
      <c r="L210" s="913">
        <f t="shared" ca="1" si="65"/>
        <v>0</v>
      </c>
      <c r="M210" s="927">
        <f>'MTG RTG September 2019'!J199</f>
        <v>0.1</v>
      </c>
      <c r="N210" s="913">
        <f t="shared" si="66"/>
        <v>0</v>
      </c>
      <c r="O210" s="909">
        <f t="shared" si="67"/>
        <v>0</v>
      </c>
      <c r="P210" s="258">
        <f t="shared" si="68"/>
        <v>0</v>
      </c>
      <c r="Q210" s="258">
        <f t="shared" si="59"/>
        <v>0</v>
      </c>
      <c r="R210" s="258">
        <f t="shared" si="60"/>
        <v>0</v>
      </c>
      <c r="S210" s="258"/>
      <c r="T210" s="258">
        <f t="shared" si="61"/>
        <v>0</v>
      </c>
      <c r="U210" s="258">
        <f t="shared" si="69"/>
        <v>0</v>
      </c>
      <c r="V210" s="265">
        <f t="shared" ca="1" si="62"/>
        <v>93.149999999999991</v>
      </c>
      <c r="W210" s="260">
        <f t="shared" ref="W210:W226" ca="1" si="70">V210*$H$3</f>
        <v>93.149999999999991</v>
      </c>
      <c r="X210" s="260">
        <f t="shared" ref="X210:X226" ca="1" si="71">V210*$H$4</f>
        <v>93.149999999999991</v>
      </c>
      <c r="Y210" s="260">
        <f t="shared" ref="Y210:Y226" ca="1" si="72">V210*$H$5</f>
        <v>0</v>
      </c>
      <c r="Z210" s="260">
        <f t="shared" ref="Z210:Z226" ca="1" si="73">V210*$H$6</f>
        <v>0</v>
      </c>
      <c r="AA210" s="260">
        <f ca="1">V210*$H$7</f>
        <v>0</v>
      </c>
      <c r="AB210" s="260">
        <f ca="1">V210*$H$8</f>
        <v>0</v>
      </c>
      <c r="AC210" s="575">
        <f t="shared" ref="AC210:AC226" ca="1" si="74">SUMPRODUCT(O210:T210,W210:AB210)</f>
        <v>0</v>
      </c>
      <c r="AD210" s="262"/>
      <c r="AE210" s="460"/>
      <c r="AF210" s="459"/>
      <c r="AG210" s="459"/>
      <c r="AH210" s="459"/>
      <c r="AI210" s="459"/>
      <c r="AJ210" s="861"/>
      <c r="AK210" s="861"/>
      <c r="AL210" s="459"/>
      <c r="AM210" s="459"/>
      <c r="AN210" s="459"/>
      <c r="AO210" s="459"/>
      <c r="AP210" s="459"/>
      <c r="AQ210" s="861"/>
      <c r="AR210" s="861"/>
      <c r="AS210" s="459"/>
      <c r="AT210" s="459"/>
      <c r="AU210" s="459"/>
      <c r="AV210" s="459"/>
      <c r="AW210" s="459"/>
      <c r="AX210" s="861"/>
      <c r="AY210" s="861"/>
      <c r="AZ210" s="459"/>
      <c r="BA210" s="459"/>
      <c r="BB210" s="459"/>
      <c r="BC210" s="459"/>
      <c r="BD210" s="459"/>
      <c r="BE210" s="861"/>
      <c r="BF210" s="861"/>
      <c r="BG210" s="459"/>
      <c r="BH210" s="459"/>
      <c r="BI210" s="459"/>
      <c r="BJ210" s="459"/>
      <c r="BK210" s="459"/>
      <c r="BL210" s="861"/>
      <c r="BM210" s="861"/>
      <c r="BN210" s="459"/>
      <c r="BO210" s="459"/>
      <c r="BP210" s="459"/>
      <c r="BQ210" s="459"/>
      <c r="BR210" s="459"/>
      <c r="BS210" s="861"/>
      <c r="BT210" s="861"/>
      <c r="BU210" s="459"/>
      <c r="BV210" s="459"/>
      <c r="BW210" s="459"/>
      <c r="BX210" s="459"/>
      <c r="BY210" s="459"/>
      <c r="BZ210" s="861"/>
      <c r="CA210" s="861"/>
      <c r="CB210" s="459"/>
      <c r="CC210" s="459"/>
      <c r="CD210" s="459"/>
      <c r="CE210" s="459"/>
      <c r="CF210" s="459"/>
      <c r="CG210" s="861"/>
      <c r="CH210" s="861"/>
      <c r="CI210" s="459"/>
      <c r="CJ210" s="459"/>
      <c r="CK210" s="459"/>
      <c r="CL210" s="459"/>
      <c r="CM210" s="459"/>
      <c r="CN210" s="861"/>
      <c r="CO210" s="861"/>
    </row>
    <row r="211" spans="1:93" s="263" customFormat="1" hidden="1">
      <c r="A211" s="857">
        <f>'MTG RTG September 2019'!A200</f>
        <v>0</v>
      </c>
      <c r="B211" s="289"/>
      <c r="C211" s="506" t="str">
        <f>'MTG RTG September 2019'!C200</f>
        <v>City TV</v>
      </c>
      <c r="D211" s="252" t="str">
        <f>'MTG RTG September 2019'!D200</f>
        <v>Prime Time</v>
      </c>
      <c r="E211" s="253" t="str">
        <f>'MTG RTG September 2019'!E200</f>
        <v>Mo-Fr</v>
      </c>
      <c r="F211" s="254" t="str">
        <f>'MTG RTG September 2019'!F200</f>
        <v>17:30-23:59</v>
      </c>
      <c r="G211" s="904" t="str">
        <f>'MTG RTG September 2019'!G200</f>
        <v>PT</v>
      </c>
      <c r="H211" s="905">
        <f ca="1">SUMIF('MTG RTG September 2019'!$H$3:$M$4,$AC$9,'MTG RTG September 2019'!$H200:$M200)</f>
        <v>0.2</v>
      </c>
      <c r="I211" s="256">
        <f t="shared" ca="1" si="58"/>
        <v>465.74999999999994</v>
      </c>
      <c r="J211" s="906">
        <f t="shared" ca="1" si="63"/>
        <v>0</v>
      </c>
      <c r="K211" s="912">
        <f t="shared" ca="1" si="64"/>
        <v>0</v>
      </c>
      <c r="L211" s="913">
        <f t="shared" ca="1" si="65"/>
        <v>0</v>
      </c>
      <c r="M211" s="927">
        <f>'MTG RTG September 2019'!J200</f>
        <v>0.1</v>
      </c>
      <c r="N211" s="913">
        <f t="shared" si="66"/>
        <v>0</v>
      </c>
      <c r="O211" s="909">
        <f t="shared" si="67"/>
        <v>0</v>
      </c>
      <c r="P211" s="258">
        <f t="shared" si="68"/>
        <v>0</v>
      </c>
      <c r="Q211" s="258">
        <f t="shared" si="59"/>
        <v>0</v>
      </c>
      <c r="R211" s="258">
        <f t="shared" si="60"/>
        <v>0</v>
      </c>
      <c r="S211" s="258"/>
      <c r="T211" s="258">
        <f t="shared" si="61"/>
        <v>0</v>
      </c>
      <c r="U211" s="258">
        <f t="shared" si="69"/>
        <v>0</v>
      </c>
      <c r="V211" s="265">
        <f t="shared" ca="1" si="62"/>
        <v>93.149999999999991</v>
      </c>
      <c r="W211" s="260">
        <f t="shared" ca="1" si="70"/>
        <v>93.149999999999991</v>
      </c>
      <c r="X211" s="260">
        <f t="shared" ca="1" si="71"/>
        <v>93.149999999999991</v>
      </c>
      <c r="Y211" s="260">
        <f t="shared" ca="1" si="72"/>
        <v>0</v>
      </c>
      <c r="Z211" s="260">
        <f t="shared" ca="1" si="73"/>
        <v>0</v>
      </c>
      <c r="AA211" s="260">
        <f t="shared" ref="AA211:AA226" ca="1" si="75">V211*$H$7</f>
        <v>0</v>
      </c>
      <c r="AB211" s="260">
        <f t="shared" ref="AB211:AB226" ca="1" si="76">V211*$H$8</f>
        <v>0</v>
      </c>
      <c r="AC211" s="575">
        <f t="shared" ca="1" si="74"/>
        <v>0</v>
      </c>
      <c r="AD211" s="262"/>
      <c r="AE211" s="460"/>
      <c r="AF211" s="459"/>
      <c r="AG211" s="459"/>
      <c r="AH211" s="459"/>
      <c r="AI211" s="459"/>
      <c r="AJ211" s="861"/>
      <c r="AK211" s="861"/>
      <c r="AL211" s="459"/>
      <c r="AM211" s="459"/>
      <c r="AN211" s="459"/>
      <c r="AO211" s="459"/>
      <c r="AP211" s="459"/>
      <c r="AQ211" s="861"/>
      <c r="AR211" s="861"/>
      <c r="AS211" s="459"/>
      <c r="AT211" s="459"/>
      <c r="AU211" s="459"/>
      <c r="AV211" s="459"/>
      <c r="AW211" s="459"/>
      <c r="AX211" s="861"/>
      <c r="AY211" s="861"/>
      <c r="AZ211" s="459"/>
      <c r="BA211" s="459"/>
      <c r="BB211" s="459"/>
      <c r="BC211" s="459"/>
      <c r="BD211" s="459"/>
      <c r="BE211" s="861"/>
      <c r="BF211" s="861"/>
      <c r="BG211" s="459"/>
      <c r="BH211" s="459"/>
      <c r="BI211" s="459"/>
      <c r="BJ211" s="459"/>
      <c r="BK211" s="459"/>
      <c r="BL211" s="861"/>
      <c r="BM211" s="861"/>
      <c r="BN211" s="459"/>
      <c r="BO211" s="459"/>
      <c r="BP211" s="459"/>
      <c r="BQ211" s="459"/>
      <c r="BR211" s="459"/>
      <c r="BS211" s="861"/>
      <c r="BT211" s="861"/>
      <c r="BU211" s="459"/>
      <c r="BV211" s="459"/>
      <c r="BW211" s="459"/>
      <c r="BX211" s="459"/>
      <c r="BY211" s="459"/>
      <c r="BZ211" s="861"/>
      <c r="CA211" s="861"/>
      <c r="CB211" s="459"/>
      <c r="CC211" s="459"/>
      <c r="CD211" s="459"/>
      <c r="CE211" s="459"/>
      <c r="CF211" s="459"/>
      <c r="CG211" s="861"/>
      <c r="CH211" s="861"/>
      <c r="CI211" s="459"/>
      <c r="CJ211" s="459"/>
      <c r="CK211" s="459"/>
      <c r="CL211" s="459"/>
      <c r="CM211" s="459"/>
      <c r="CN211" s="861"/>
      <c r="CO211" s="861"/>
    </row>
    <row r="212" spans="1:93" s="263" customFormat="1">
      <c r="A212" s="857">
        <f>'MTG RTG September 2019'!A201</f>
        <v>0</v>
      </c>
      <c r="B212" s="289"/>
      <c r="C212" s="506" t="str">
        <f>'MTG RTG September 2019'!C201</f>
        <v>City TV</v>
      </c>
      <c r="D212" s="252" t="str">
        <f>'MTG RTG September 2019'!D201</f>
        <v>Off Prime Time</v>
      </c>
      <c r="E212" s="253" t="str">
        <f>'MTG RTG September 2019'!E201</f>
        <v>Sa-Su</v>
      </c>
      <c r="F212" s="254" t="str">
        <f>'MTG RTG September 2019'!F201</f>
        <v>24:00-17:29</v>
      </c>
      <c r="G212" s="904" t="str">
        <f>'MTG RTG September 2019'!G201</f>
        <v>NPT</v>
      </c>
      <c r="H212" s="905">
        <f ca="1">SUMIF('MTG RTG September 2019'!$H$3:$M$4,$AC$9,'MTG RTG September 2019'!$H201:$M201)</f>
        <v>0.3</v>
      </c>
      <c r="I212" s="256">
        <f t="shared" ca="1" si="58"/>
        <v>465.74999999999989</v>
      </c>
      <c r="J212" s="906">
        <f t="shared" ca="1" si="63"/>
        <v>1.7999999999999998</v>
      </c>
      <c r="K212" s="912">
        <f t="shared" ca="1" si="64"/>
        <v>1.7999999999999998</v>
      </c>
      <c r="L212" s="913">
        <f t="shared" ca="1" si="65"/>
        <v>0</v>
      </c>
      <c r="M212" s="927">
        <f>'MTG RTG September 2019'!J201</f>
        <v>0.2</v>
      </c>
      <c r="N212" s="913">
        <f t="shared" si="66"/>
        <v>1.2000000000000002</v>
      </c>
      <c r="O212" s="909">
        <f t="shared" si="67"/>
        <v>6</v>
      </c>
      <c r="P212" s="258">
        <f t="shared" si="68"/>
        <v>0</v>
      </c>
      <c r="Q212" s="258">
        <f t="shared" si="59"/>
        <v>0</v>
      </c>
      <c r="R212" s="258">
        <f t="shared" si="60"/>
        <v>0</v>
      </c>
      <c r="S212" s="258"/>
      <c r="T212" s="258">
        <f t="shared" si="61"/>
        <v>0</v>
      </c>
      <c r="U212" s="258">
        <f t="shared" si="69"/>
        <v>6</v>
      </c>
      <c r="V212" s="265">
        <f t="shared" ca="1" si="62"/>
        <v>139.72499999999997</v>
      </c>
      <c r="W212" s="260">
        <f t="shared" ca="1" si="70"/>
        <v>139.72499999999997</v>
      </c>
      <c r="X212" s="260">
        <f t="shared" ca="1" si="71"/>
        <v>139.72499999999997</v>
      </c>
      <c r="Y212" s="260">
        <f t="shared" ca="1" si="72"/>
        <v>0</v>
      </c>
      <c r="Z212" s="260">
        <f t="shared" ca="1" si="73"/>
        <v>0</v>
      </c>
      <c r="AA212" s="260">
        <f t="shared" ca="1" si="75"/>
        <v>0</v>
      </c>
      <c r="AB212" s="260">
        <f t="shared" ca="1" si="76"/>
        <v>0</v>
      </c>
      <c r="AC212" s="575">
        <f t="shared" ca="1" si="74"/>
        <v>838.3499999999998</v>
      </c>
      <c r="AD212" s="262"/>
      <c r="AE212" s="460"/>
      <c r="AF212" s="459"/>
      <c r="AG212" s="459"/>
      <c r="AH212" s="459"/>
      <c r="AI212" s="459"/>
      <c r="AJ212" s="861" t="s">
        <v>347</v>
      </c>
      <c r="AK212" s="861" t="s">
        <v>347</v>
      </c>
      <c r="AL212" s="459"/>
      <c r="AM212" s="459"/>
      <c r="AN212" s="459"/>
      <c r="AO212" s="459"/>
      <c r="AP212" s="459"/>
      <c r="AQ212" s="861" t="s">
        <v>347</v>
      </c>
      <c r="AR212" s="861" t="s">
        <v>347</v>
      </c>
      <c r="AS212" s="459"/>
      <c r="AT212" s="459"/>
      <c r="AU212" s="459"/>
      <c r="AV212" s="459"/>
      <c r="AW212" s="459"/>
      <c r="AX212" s="861" t="s">
        <v>347</v>
      </c>
      <c r="AY212" s="861" t="s">
        <v>347</v>
      </c>
      <c r="AZ212" s="459"/>
      <c r="BA212" s="459"/>
      <c r="BB212" s="459"/>
      <c r="BC212" s="459"/>
      <c r="BD212" s="459"/>
      <c r="BE212" s="861"/>
      <c r="BF212" s="861"/>
      <c r="BG212" s="459"/>
      <c r="BH212" s="459"/>
      <c r="BI212" s="459"/>
      <c r="BJ212" s="459"/>
      <c r="BK212" s="459"/>
      <c r="BL212" s="861"/>
      <c r="BM212" s="861"/>
      <c r="BN212" s="459"/>
      <c r="BO212" s="459"/>
      <c r="BP212" s="459"/>
      <c r="BQ212" s="459"/>
      <c r="BR212" s="459"/>
      <c r="BS212" s="861"/>
      <c r="BT212" s="861"/>
      <c r="BU212" s="459"/>
      <c r="BV212" s="459"/>
      <c r="BW212" s="459"/>
      <c r="BX212" s="459"/>
      <c r="BY212" s="459"/>
      <c r="BZ212" s="861"/>
      <c r="CA212" s="861"/>
      <c r="CB212" s="459"/>
      <c r="CC212" s="459"/>
      <c r="CD212" s="459"/>
      <c r="CE212" s="459"/>
      <c r="CF212" s="459"/>
      <c r="CG212" s="861"/>
      <c r="CH212" s="861"/>
      <c r="CI212" s="459"/>
      <c r="CJ212" s="459"/>
      <c r="CK212" s="459"/>
      <c r="CL212" s="459"/>
      <c r="CM212" s="459"/>
      <c r="CN212" s="861"/>
      <c r="CO212" s="861"/>
    </row>
    <row r="213" spans="1:93" s="263" customFormat="1" hidden="1">
      <c r="A213" s="857">
        <f>'MTG RTG September 2019'!A202</f>
        <v>0</v>
      </c>
      <c r="B213" s="289"/>
      <c r="C213" s="506" t="str">
        <f>'MTG RTG September 2019'!C202</f>
        <v>City TV</v>
      </c>
      <c r="D213" s="252" t="str">
        <f>'MTG RTG September 2019'!D202</f>
        <v>Off Prime Time</v>
      </c>
      <c r="E213" s="253" t="str">
        <f>'MTG RTG September 2019'!E202</f>
        <v>Sa-Su</v>
      </c>
      <c r="F213" s="254" t="str">
        <f>'MTG RTG September 2019'!F202</f>
        <v>24:00-17:29</v>
      </c>
      <c r="G213" s="904" t="str">
        <f>'MTG RTG September 2019'!G202</f>
        <v>NPT</v>
      </c>
      <c r="H213" s="905">
        <f ca="1">SUMIF('MTG RTG September 2019'!$H$3:$M$4,$AC$9,'MTG RTG September 2019'!$H202:$M202)</f>
        <v>0.3</v>
      </c>
      <c r="I213" s="256">
        <f t="shared" ca="1" si="58"/>
        <v>465.74999999999989</v>
      </c>
      <c r="J213" s="906">
        <f t="shared" ca="1" si="63"/>
        <v>0</v>
      </c>
      <c r="K213" s="912">
        <f t="shared" ca="1" si="64"/>
        <v>0</v>
      </c>
      <c r="L213" s="913">
        <f t="shared" ca="1" si="65"/>
        <v>0</v>
      </c>
      <c r="M213" s="927">
        <f>'MTG RTG September 2019'!J202</f>
        <v>0.2</v>
      </c>
      <c r="N213" s="913">
        <f t="shared" si="66"/>
        <v>0</v>
      </c>
      <c r="O213" s="909">
        <f t="shared" si="67"/>
        <v>0</v>
      </c>
      <c r="P213" s="258">
        <f t="shared" si="68"/>
        <v>0</v>
      </c>
      <c r="Q213" s="258">
        <f t="shared" si="59"/>
        <v>0</v>
      </c>
      <c r="R213" s="258">
        <f t="shared" si="60"/>
        <v>0</v>
      </c>
      <c r="S213" s="258"/>
      <c r="T213" s="258">
        <f t="shared" si="61"/>
        <v>0</v>
      </c>
      <c r="U213" s="258">
        <f t="shared" si="69"/>
        <v>0</v>
      </c>
      <c r="V213" s="265">
        <f t="shared" ca="1" si="62"/>
        <v>139.72499999999997</v>
      </c>
      <c r="W213" s="260">
        <f t="shared" ca="1" si="70"/>
        <v>139.72499999999997</v>
      </c>
      <c r="X213" s="260">
        <f t="shared" ca="1" si="71"/>
        <v>139.72499999999997</v>
      </c>
      <c r="Y213" s="260">
        <f t="shared" ca="1" si="72"/>
        <v>0</v>
      </c>
      <c r="Z213" s="260">
        <f t="shared" ca="1" si="73"/>
        <v>0</v>
      </c>
      <c r="AA213" s="260">
        <f t="shared" ca="1" si="75"/>
        <v>0</v>
      </c>
      <c r="AB213" s="260">
        <f t="shared" ca="1" si="76"/>
        <v>0</v>
      </c>
      <c r="AC213" s="575">
        <f t="shared" ca="1" si="74"/>
        <v>0</v>
      </c>
      <c r="AD213" s="262"/>
      <c r="AE213" s="460"/>
      <c r="AF213" s="459"/>
      <c r="AG213" s="459"/>
      <c r="AH213" s="459"/>
      <c r="AI213" s="459"/>
      <c r="AJ213" s="861"/>
      <c r="AK213" s="861"/>
      <c r="AL213" s="459"/>
      <c r="AM213" s="459"/>
      <c r="AN213" s="459"/>
      <c r="AO213" s="459"/>
      <c r="AP213" s="459"/>
      <c r="AQ213" s="861"/>
      <c r="AR213" s="861"/>
      <c r="AS213" s="459"/>
      <c r="AT213" s="459"/>
      <c r="AU213" s="459"/>
      <c r="AV213" s="459"/>
      <c r="AW213" s="459"/>
      <c r="AX213" s="861"/>
      <c r="AY213" s="861"/>
      <c r="AZ213" s="459"/>
      <c r="BA213" s="459"/>
      <c r="BB213" s="459"/>
      <c r="BC213" s="459"/>
      <c r="BD213" s="459"/>
      <c r="BE213" s="861"/>
      <c r="BF213" s="861"/>
      <c r="BG213" s="459"/>
      <c r="BH213" s="459"/>
      <c r="BI213" s="459"/>
      <c r="BJ213" s="459"/>
      <c r="BK213" s="459"/>
      <c r="BL213" s="861"/>
      <c r="BM213" s="861"/>
      <c r="BN213" s="459"/>
      <c r="BO213" s="459"/>
      <c r="BP213" s="459"/>
      <c r="BQ213" s="459"/>
      <c r="BR213" s="459"/>
      <c r="BS213" s="861"/>
      <c r="BT213" s="861"/>
      <c r="BU213" s="459"/>
      <c r="BV213" s="459"/>
      <c r="BW213" s="459"/>
      <c r="BX213" s="459"/>
      <c r="BY213" s="459"/>
      <c r="BZ213" s="861"/>
      <c r="CA213" s="861"/>
      <c r="CB213" s="459"/>
      <c r="CC213" s="459"/>
      <c r="CD213" s="459"/>
      <c r="CE213" s="459"/>
      <c r="CF213" s="459"/>
      <c r="CG213" s="861"/>
      <c r="CH213" s="861"/>
      <c r="CI213" s="459"/>
      <c r="CJ213" s="459"/>
      <c r="CK213" s="459"/>
      <c r="CL213" s="459"/>
      <c r="CM213" s="459"/>
      <c r="CN213" s="861"/>
      <c r="CO213" s="861"/>
    </row>
    <row r="214" spans="1:93" s="263" customFormat="1" hidden="1">
      <c r="A214" s="857">
        <f>'MTG RTG September 2019'!A203</f>
        <v>0</v>
      </c>
      <c r="B214" s="289"/>
      <c r="C214" s="506" t="str">
        <f>'MTG RTG September 2019'!C203</f>
        <v>City TV</v>
      </c>
      <c r="D214" s="252" t="str">
        <f>'MTG RTG September 2019'!D203</f>
        <v>Prime Time</v>
      </c>
      <c r="E214" s="253" t="str">
        <f>'MTG RTG September 2019'!E203</f>
        <v>Sa-Su</v>
      </c>
      <c r="F214" s="254" t="str">
        <f>'MTG RTG September 2019'!F203</f>
        <v>17:30-23:59</v>
      </c>
      <c r="G214" s="904" t="str">
        <f>'MTG RTG September 2019'!G203</f>
        <v>PT</v>
      </c>
      <c r="H214" s="905">
        <f ca="1">SUMIF('MTG RTG September 2019'!$H$3:$M$4,$AC$9,'MTG RTG September 2019'!$H203:$M203)</f>
        <v>0.2</v>
      </c>
      <c r="I214" s="256">
        <f t="shared" ca="1" si="58"/>
        <v>465.74999999999994</v>
      </c>
      <c r="J214" s="906">
        <f t="shared" ca="1" si="63"/>
        <v>0</v>
      </c>
      <c r="K214" s="912">
        <f t="shared" ca="1" si="64"/>
        <v>0</v>
      </c>
      <c r="L214" s="913">
        <f t="shared" ca="1" si="65"/>
        <v>0</v>
      </c>
      <c r="M214" s="927">
        <f>'MTG RTG September 2019'!J203</f>
        <v>0.2</v>
      </c>
      <c r="N214" s="913">
        <f t="shared" si="66"/>
        <v>0</v>
      </c>
      <c r="O214" s="909">
        <f t="shared" si="67"/>
        <v>0</v>
      </c>
      <c r="P214" s="258">
        <f t="shared" si="68"/>
        <v>0</v>
      </c>
      <c r="Q214" s="258">
        <f t="shared" si="59"/>
        <v>0</v>
      </c>
      <c r="R214" s="258">
        <f t="shared" si="60"/>
        <v>0</v>
      </c>
      <c r="S214" s="258"/>
      <c r="T214" s="258">
        <f t="shared" si="61"/>
        <v>0</v>
      </c>
      <c r="U214" s="258">
        <f t="shared" si="69"/>
        <v>0</v>
      </c>
      <c r="V214" s="265">
        <f t="shared" ca="1" si="62"/>
        <v>93.149999999999991</v>
      </c>
      <c r="W214" s="260">
        <f t="shared" ca="1" si="70"/>
        <v>93.149999999999991</v>
      </c>
      <c r="X214" s="260">
        <f t="shared" ca="1" si="71"/>
        <v>93.149999999999991</v>
      </c>
      <c r="Y214" s="260">
        <f t="shared" ca="1" si="72"/>
        <v>0</v>
      </c>
      <c r="Z214" s="260">
        <f t="shared" ca="1" si="73"/>
        <v>0</v>
      </c>
      <c r="AA214" s="260">
        <f t="shared" ca="1" si="75"/>
        <v>0</v>
      </c>
      <c r="AB214" s="260">
        <f t="shared" ca="1" si="76"/>
        <v>0</v>
      </c>
      <c r="AC214" s="575">
        <f t="shared" ca="1" si="74"/>
        <v>0</v>
      </c>
      <c r="AD214" s="262"/>
      <c r="AE214" s="460"/>
      <c r="AF214" s="459"/>
      <c r="AG214" s="459"/>
      <c r="AH214" s="459"/>
      <c r="AI214" s="459"/>
      <c r="AJ214" s="861"/>
      <c r="AK214" s="861"/>
      <c r="AL214" s="459"/>
      <c r="AM214" s="459"/>
      <c r="AN214" s="459"/>
      <c r="AO214" s="459"/>
      <c r="AP214" s="459"/>
      <c r="AQ214" s="861"/>
      <c r="AR214" s="861"/>
      <c r="AS214" s="459"/>
      <c r="AT214" s="459"/>
      <c r="AU214" s="459"/>
      <c r="AV214" s="459"/>
      <c r="AW214" s="459"/>
      <c r="AX214" s="861"/>
      <c r="AY214" s="861"/>
      <c r="AZ214" s="459"/>
      <c r="BA214" s="459"/>
      <c r="BB214" s="459"/>
      <c r="BC214" s="459"/>
      <c r="BD214" s="459"/>
      <c r="BE214" s="861"/>
      <c r="BF214" s="861"/>
      <c r="BG214" s="459"/>
      <c r="BH214" s="459"/>
      <c r="BI214" s="459"/>
      <c r="BJ214" s="459"/>
      <c r="BK214" s="459"/>
      <c r="BL214" s="861"/>
      <c r="BM214" s="861"/>
      <c r="BN214" s="459"/>
      <c r="BO214" s="459"/>
      <c r="BP214" s="459"/>
      <c r="BQ214" s="459"/>
      <c r="BR214" s="459"/>
      <c r="BS214" s="861"/>
      <c r="BT214" s="861"/>
      <c r="BU214" s="459"/>
      <c r="BV214" s="459"/>
      <c r="BW214" s="459"/>
      <c r="BX214" s="459"/>
      <c r="BY214" s="459"/>
      <c r="BZ214" s="861"/>
      <c r="CA214" s="861"/>
      <c r="CB214" s="459"/>
      <c r="CC214" s="459"/>
      <c r="CD214" s="459"/>
      <c r="CE214" s="459"/>
      <c r="CF214" s="459"/>
      <c r="CG214" s="861"/>
      <c r="CH214" s="861"/>
      <c r="CI214" s="459"/>
      <c r="CJ214" s="459"/>
      <c r="CK214" s="459"/>
      <c r="CL214" s="459"/>
      <c r="CM214" s="459"/>
      <c r="CN214" s="861"/>
      <c r="CO214" s="861"/>
    </row>
    <row r="215" spans="1:93" s="263" customFormat="1" hidden="1">
      <c r="A215" s="857">
        <f>'MTG RTG September 2019'!A204</f>
        <v>0</v>
      </c>
      <c r="B215" s="289"/>
      <c r="C215" s="506" t="str">
        <f>'MTG RTG September 2019'!C204</f>
        <v>City TV</v>
      </c>
      <c r="D215" s="252" t="str">
        <f>'MTG RTG September 2019'!D204</f>
        <v>Prime Time</v>
      </c>
      <c r="E215" s="253" t="str">
        <f>'MTG RTG September 2019'!E204</f>
        <v>Sa-Su</v>
      </c>
      <c r="F215" s="254" t="str">
        <f>'MTG RTG September 2019'!F204</f>
        <v>17:30-23:59</v>
      </c>
      <c r="G215" s="904" t="str">
        <f>'MTG RTG September 2019'!G204</f>
        <v>PT</v>
      </c>
      <c r="H215" s="905">
        <f ca="1">SUMIF('MTG RTG September 2019'!$H$3:$M$4,$AC$9,'MTG RTG September 2019'!$H204:$M204)</f>
        <v>0.2</v>
      </c>
      <c r="I215" s="256">
        <f t="shared" ca="1" si="58"/>
        <v>465.74999999999994</v>
      </c>
      <c r="J215" s="906">
        <f t="shared" ca="1" si="63"/>
        <v>0</v>
      </c>
      <c r="K215" s="912">
        <f t="shared" ca="1" si="64"/>
        <v>0</v>
      </c>
      <c r="L215" s="913">
        <f t="shared" ca="1" si="65"/>
        <v>0</v>
      </c>
      <c r="M215" s="927">
        <f>'MTG RTG September 2019'!J204</f>
        <v>0.2</v>
      </c>
      <c r="N215" s="913">
        <f t="shared" si="66"/>
        <v>0</v>
      </c>
      <c r="O215" s="909">
        <f t="shared" si="67"/>
        <v>0</v>
      </c>
      <c r="P215" s="258">
        <f t="shared" si="68"/>
        <v>0</v>
      </c>
      <c r="Q215" s="258">
        <f t="shared" si="59"/>
        <v>0</v>
      </c>
      <c r="R215" s="258">
        <f t="shared" si="60"/>
        <v>0</v>
      </c>
      <c r="S215" s="258"/>
      <c r="T215" s="258">
        <f t="shared" si="61"/>
        <v>0</v>
      </c>
      <c r="U215" s="258">
        <f t="shared" si="69"/>
        <v>0</v>
      </c>
      <c r="V215" s="265">
        <f t="shared" ca="1" si="62"/>
        <v>93.149999999999991</v>
      </c>
      <c r="W215" s="260">
        <f t="shared" ca="1" si="70"/>
        <v>93.149999999999991</v>
      </c>
      <c r="X215" s="260">
        <f t="shared" ca="1" si="71"/>
        <v>93.149999999999991</v>
      </c>
      <c r="Y215" s="260">
        <f t="shared" ca="1" si="72"/>
        <v>0</v>
      </c>
      <c r="Z215" s="260">
        <f t="shared" ca="1" si="73"/>
        <v>0</v>
      </c>
      <c r="AA215" s="260">
        <f t="shared" ca="1" si="75"/>
        <v>0</v>
      </c>
      <c r="AB215" s="260">
        <f t="shared" ca="1" si="76"/>
        <v>0</v>
      </c>
      <c r="AC215" s="575">
        <f t="shared" ca="1" si="74"/>
        <v>0</v>
      </c>
      <c r="AD215" s="262"/>
      <c r="AE215" s="460"/>
      <c r="AF215" s="459"/>
      <c r="AG215" s="459"/>
      <c r="AH215" s="459"/>
      <c r="AI215" s="459"/>
      <c r="AJ215" s="861"/>
      <c r="AK215" s="861"/>
      <c r="AL215" s="459"/>
      <c r="AM215" s="459"/>
      <c r="AN215" s="459"/>
      <c r="AO215" s="459"/>
      <c r="AP215" s="459"/>
      <c r="AQ215" s="861"/>
      <c r="AR215" s="861"/>
      <c r="AS215" s="459"/>
      <c r="AT215" s="459"/>
      <c r="AU215" s="459"/>
      <c r="AV215" s="459"/>
      <c r="AW215" s="459"/>
      <c r="AX215" s="861"/>
      <c r="AY215" s="861"/>
      <c r="AZ215" s="459"/>
      <c r="BA215" s="459"/>
      <c r="BB215" s="459"/>
      <c r="BC215" s="459"/>
      <c r="BD215" s="459"/>
      <c r="BE215" s="861"/>
      <c r="BF215" s="861"/>
      <c r="BG215" s="459"/>
      <c r="BH215" s="459"/>
      <c r="BI215" s="459"/>
      <c r="BJ215" s="459"/>
      <c r="BK215" s="459"/>
      <c r="BL215" s="861"/>
      <c r="BM215" s="861"/>
      <c r="BN215" s="459"/>
      <c r="BO215" s="459"/>
      <c r="BP215" s="459"/>
      <c r="BQ215" s="459"/>
      <c r="BR215" s="459"/>
      <c r="BS215" s="861"/>
      <c r="BT215" s="861"/>
      <c r="BU215" s="459"/>
      <c r="BV215" s="459"/>
      <c r="BW215" s="459"/>
      <c r="BX215" s="459"/>
      <c r="BY215" s="459"/>
      <c r="BZ215" s="861"/>
      <c r="CA215" s="861"/>
      <c r="CB215" s="459"/>
      <c r="CC215" s="459"/>
      <c r="CD215" s="459"/>
      <c r="CE215" s="459"/>
      <c r="CF215" s="459"/>
      <c r="CG215" s="861"/>
      <c r="CH215" s="861"/>
      <c r="CI215" s="459"/>
      <c r="CJ215" s="459"/>
      <c r="CK215" s="459"/>
      <c r="CL215" s="459"/>
      <c r="CM215" s="459"/>
      <c r="CN215" s="861"/>
      <c r="CO215" s="861"/>
    </row>
    <row r="216" spans="1:93" s="263" customFormat="1" hidden="1">
      <c r="A216" s="857">
        <f>'MTG RTG September 2019'!A205</f>
        <v>0</v>
      </c>
      <c r="B216" s="289"/>
      <c r="C216" s="506" t="str">
        <f>'MTG RTG September 2019'!C205</f>
        <v>The Voice</v>
      </c>
      <c r="D216" s="252" t="str">
        <f>'MTG RTG September 2019'!D205</f>
        <v>Off Prime Time</v>
      </c>
      <c r="E216" s="253" t="str">
        <f>'MTG RTG September 2019'!E205</f>
        <v>Mo-Fr</v>
      </c>
      <c r="F216" s="254" t="str">
        <f>'MTG RTG September 2019'!F205</f>
        <v>24:00-17:29</v>
      </c>
      <c r="G216" s="904" t="str">
        <f>'MTG RTG September 2019'!G205</f>
        <v>NPT</v>
      </c>
      <c r="H216" s="905">
        <f ca="1">SUMIF('MTG RTG September 2019'!$H$3:$M$4,$AC$9,'MTG RTG September 2019'!$H205:$M205)</f>
        <v>0.2</v>
      </c>
      <c r="I216" s="256">
        <f t="shared" ca="1" si="58"/>
        <v>465.74999999999994</v>
      </c>
      <c r="J216" s="906">
        <f t="shared" ca="1" si="63"/>
        <v>0</v>
      </c>
      <c r="K216" s="912">
        <f t="shared" ca="1" si="64"/>
        <v>0</v>
      </c>
      <c r="L216" s="913">
        <f t="shared" ca="1" si="65"/>
        <v>0</v>
      </c>
      <c r="M216" s="927">
        <f>'MTG RTG September 2019'!J205</f>
        <v>0.2</v>
      </c>
      <c r="N216" s="913">
        <f t="shared" si="66"/>
        <v>0</v>
      </c>
      <c r="O216" s="909">
        <f t="shared" si="67"/>
        <v>0</v>
      </c>
      <c r="P216" s="258">
        <f t="shared" si="68"/>
        <v>0</v>
      </c>
      <c r="Q216" s="258">
        <f t="shared" si="59"/>
        <v>0</v>
      </c>
      <c r="R216" s="258">
        <f t="shared" si="60"/>
        <v>0</v>
      </c>
      <c r="S216" s="258"/>
      <c r="T216" s="258">
        <f t="shared" si="61"/>
        <v>0</v>
      </c>
      <c r="U216" s="258">
        <f t="shared" si="69"/>
        <v>0</v>
      </c>
      <c r="V216" s="265">
        <f t="shared" ca="1" si="62"/>
        <v>93.149999999999991</v>
      </c>
      <c r="W216" s="260">
        <f t="shared" ca="1" si="70"/>
        <v>93.149999999999991</v>
      </c>
      <c r="X216" s="260">
        <f t="shared" ca="1" si="71"/>
        <v>93.149999999999991</v>
      </c>
      <c r="Y216" s="260">
        <f t="shared" ca="1" si="72"/>
        <v>0</v>
      </c>
      <c r="Z216" s="260">
        <f t="shared" ca="1" si="73"/>
        <v>0</v>
      </c>
      <c r="AA216" s="260">
        <f t="shared" ca="1" si="75"/>
        <v>0</v>
      </c>
      <c r="AB216" s="260">
        <f t="shared" ca="1" si="76"/>
        <v>0</v>
      </c>
      <c r="AC216" s="575">
        <f t="shared" ca="1" si="74"/>
        <v>0</v>
      </c>
      <c r="AD216" s="262"/>
      <c r="AE216" s="460"/>
      <c r="AF216" s="459"/>
      <c r="AG216" s="459"/>
      <c r="AH216" s="459"/>
      <c r="AI216" s="459"/>
      <c r="AJ216" s="861"/>
      <c r="AK216" s="861"/>
      <c r="AL216" s="459"/>
      <c r="AM216" s="459"/>
      <c r="AN216" s="459"/>
      <c r="AO216" s="459"/>
      <c r="AP216" s="459"/>
      <c r="AQ216" s="861"/>
      <c r="AR216" s="861"/>
      <c r="AS216" s="459"/>
      <c r="AT216" s="459"/>
      <c r="AU216" s="459"/>
      <c r="AV216" s="459"/>
      <c r="AW216" s="459"/>
      <c r="AX216" s="861"/>
      <c r="AY216" s="861"/>
      <c r="AZ216" s="459"/>
      <c r="BA216" s="459"/>
      <c r="BB216" s="459"/>
      <c r="BC216" s="459"/>
      <c r="BD216" s="459"/>
      <c r="BE216" s="861"/>
      <c r="BF216" s="861"/>
      <c r="BG216" s="459"/>
      <c r="BH216" s="459"/>
      <c r="BI216" s="459"/>
      <c r="BJ216" s="459"/>
      <c r="BK216" s="459"/>
      <c r="BL216" s="861"/>
      <c r="BM216" s="861"/>
      <c r="BN216" s="459"/>
      <c r="BO216" s="459"/>
      <c r="BP216" s="459"/>
      <c r="BQ216" s="459"/>
      <c r="BR216" s="459"/>
      <c r="BS216" s="861"/>
      <c r="BT216" s="861"/>
      <c r="BU216" s="459"/>
      <c r="BV216" s="459"/>
      <c r="BW216" s="459"/>
      <c r="BX216" s="459"/>
      <c r="BY216" s="459"/>
      <c r="BZ216" s="861"/>
      <c r="CA216" s="861"/>
      <c r="CB216" s="459"/>
      <c r="CC216" s="459"/>
      <c r="CD216" s="459"/>
      <c r="CE216" s="459"/>
      <c r="CF216" s="459"/>
      <c r="CG216" s="861"/>
      <c r="CH216" s="861"/>
      <c r="CI216" s="459"/>
      <c r="CJ216" s="459"/>
      <c r="CK216" s="459"/>
      <c r="CL216" s="459"/>
      <c r="CM216" s="459"/>
      <c r="CN216" s="861"/>
      <c r="CO216" s="861"/>
    </row>
    <row r="217" spans="1:93" s="263" customFormat="1" hidden="1">
      <c r="A217" s="857">
        <f>'MTG RTG September 2019'!A206</f>
        <v>0</v>
      </c>
      <c r="B217" s="289"/>
      <c r="C217" s="506" t="str">
        <f>'MTG RTG September 2019'!C206</f>
        <v>The Voice</v>
      </c>
      <c r="D217" s="252" t="str">
        <f>'MTG RTG September 2019'!D206</f>
        <v>Prime Time</v>
      </c>
      <c r="E217" s="253" t="str">
        <f>'MTG RTG September 2019'!E206</f>
        <v>Mo-Fr</v>
      </c>
      <c r="F217" s="254" t="str">
        <f>'MTG RTG September 2019'!F206</f>
        <v>17:30-23:59</v>
      </c>
      <c r="G217" s="904" t="str">
        <f>'MTG RTG September 2019'!G206</f>
        <v>PT</v>
      </c>
      <c r="H217" s="905">
        <f ca="1">SUMIF('MTG RTG September 2019'!$H$3:$M$4,$AC$9,'MTG RTG September 2019'!$H206:$M206)</f>
        <v>0.1</v>
      </c>
      <c r="I217" s="256">
        <f t="shared" ca="1" si="58"/>
        <v>465.74999999999994</v>
      </c>
      <c r="J217" s="906">
        <f t="shared" ca="1" si="63"/>
        <v>0</v>
      </c>
      <c r="K217" s="912">
        <f t="shared" ca="1" si="64"/>
        <v>0</v>
      </c>
      <c r="L217" s="913">
        <f t="shared" ca="1" si="65"/>
        <v>0</v>
      </c>
      <c r="M217" s="927">
        <f>'MTG RTG September 2019'!J206</f>
        <v>0.1</v>
      </c>
      <c r="N217" s="913">
        <f t="shared" si="66"/>
        <v>0</v>
      </c>
      <c r="O217" s="909">
        <f t="shared" si="67"/>
        <v>0</v>
      </c>
      <c r="P217" s="258">
        <f t="shared" si="68"/>
        <v>0</v>
      </c>
      <c r="Q217" s="258">
        <f t="shared" si="59"/>
        <v>0</v>
      </c>
      <c r="R217" s="258">
        <f t="shared" si="60"/>
        <v>0</v>
      </c>
      <c r="S217" s="258"/>
      <c r="T217" s="258">
        <f t="shared" si="61"/>
        <v>0</v>
      </c>
      <c r="U217" s="258">
        <f t="shared" si="69"/>
        <v>0</v>
      </c>
      <c r="V217" s="265">
        <f t="shared" ca="1" si="62"/>
        <v>46.574999999999996</v>
      </c>
      <c r="W217" s="260">
        <f t="shared" ca="1" si="70"/>
        <v>46.574999999999996</v>
      </c>
      <c r="X217" s="260">
        <f t="shared" ca="1" si="71"/>
        <v>46.574999999999996</v>
      </c>
      <c r="Y217" s="260">
        <f t="shared" ca="1" si="72"/>
        <v>0</v>
      </c>
      <c r="Z217" s="260">
        <f t="shared" ca="1" si="73"/>
        <v>0</v>
      </c>
      <c r="AA217" s="260">
        <f t="shared" ca="1" si="75"/>
        <v>0</v>
      </c>
      <c r="AB217" s="260">
        <f t="shared" ca="1" si="76"/>
        <v>0</v>
      </c>
      <c r="AC217" s="575">
        <f t="shared" ca="1" si="74"/>
        <v>0</v>
      </c>
      <c r="AD217" s="262"/>
      <c r="AE217" s="460"/>
      <c r="AF217" s="459"/>
      <c r="AG217" s="459"/>
      <c r="AH217" s="459"/>
      <c r="AI217" s="459"/>
      <c r="AJ217" s="861"/>
      <c r="AK217" s="861"/>
      <c r="AL217" s="459"/>
      <c r="AM217" s="459"/>
      <c r="AN217" s="459"/>
      <c r="AO217" s="459"/>
      <c r="AP217" s="459"/>
      <c r="AQ217" s="861"/>
      <c r="AR217" s="861"/>
      <c r="AS217" s="459"/>
      <c r="AT217" s="459"/>
      <c r="AU217" s="459"/>
      <c r="AV217" s="459"/>
      <c r="AW217" s="459"/>
      <c r="AX217" s="861"/>
      <c r="AY217" s="861"/>
      <c r="AZ217" s="459"/>
      <c r="BA217" s="459"/>
      <c r="BB217" s="459"/>
      <c r="BC217" s="459"/>
      <c r="BD217" s="459"/>
      <c r="BE217" s="861"/>
      <c r="BF217" s="861"/>
      <c r="BG217" s="459"/>
      <c r="BH217" s="459"/>
      <c r="BI217" s="459"/>
      <c r="BJ217" s="459"/>
      <c r="BK217" s="459"/>
      <c r="BL217" s="861"/>
      <c r="BM217" s="861"/>
      <c r="BN217" s="459"/>
      <c r="BO217" s="459"/>
      <c r="BP217" s="459"/>
      <c r="BQ217" s="459"/>
      <c r="BR217" s="459"/>
      <c r="BS217" s="861"/>
      <c r="BT217" s="861"/>
      <c r="BU217" s="459"/>
      <c r="BV217" s="459"/>
      <c r="BW217" s="459"/>
      <c r="BX217" s="459"/>
      <c r="BY217" s="459"/>
      <c r="BZ217" s="861"/>
      <c r="CA217" s="861"/>
      <c r="CB217" s="459"/>
      <c r="CC217" s="459"/>
      <c r="CD217" s="459"/>
      <c r="CE217" s="459"/>
      <c r="CF217" s="459"/>
      <c r="CG217" s="861"/>
      <c r="CH217" s="861"/>
      <c r="CI217" s="459"/>
      <c r="CJ217" s="459"/>
      <c r="CK217" s="459"/>
      <c r="CL217" s="459"/>
      <c r="CM217" s="459"/>
      <c r="CN217" s="861"/>
      <c r="CO217" s="861"/>
    </row>
    <row r="218" spans="1:93" s="263" customFormat="1" hidden="1">
      <c r="A218" s="857">
        <f>'MTG RTG September 2019'!A207</f>
        <v>0</v>
      </c>
      <c r="B218" s="289"/>
      <c r="C218" s="506" t="str">
        <f>'MTG RTG September 2019'!C207</f>
        <v>The Voice</v>
      </c>
      <c r="D218" s="252" t="str">
        <f>'MTG RTG September 2019'!D207</f>
        <v>Prime Time</v>
      </c>
      <c r="E218" s="253" t="str">
        <f>'MTG RTG September 2019'!E207</f>
        <v>Mo-Fr</v>
      </c>
      <c r="F218" s="254" t="str">
        <f>'MTG RTG September 2019'!F207</f>
        <v>17:30-23:59</v>
      </c>
      <c r="G218" s="904" t="str">
        <f>'MTG RTG September 2019'!G207</f>
        <v>PT</v>
      </c>
      <c r="H218" s="905">
        <f ca="1">SUMIF('MTG RTG September 2019'!$H$3:$M$4,$AC$9,'MTG RTG September 2019'!$H207:$M207)</f>
        <v>0.1</v>
      </c>
      <c r="I218" s="256">
        <f t="shared" ca="1" si="58"/>
        <v>465.74999999999994</v>
      </c>
      <c r="J218" s="906">
        <f t="shared" ca="1" si="63"/>
        <v>0</v>
      </c>
      <c r="K218" s="912">
        <f t="shared" ca="1" si="64"/>
        <v>0</v>
      </c>
      <c r="L218" s="913">
        <f t="shared" ca="1" si="65"/>
        <v>0</v>
      </c>
      <c r="M218" s="927">
        <f>'MTG RTG September 2019'!J207</f>
        <v>0.1</v>
      </c>
      <c r="N218" s="913">
        <f t="shared" si="66"/>
        <v>0</v>
      </c>
      <c r="O218" s="909">
        <f t="shared" si="67"/>
        <v>0</v>
      </c>
      <c r="P218" s="258">
        <f t="shared" si="68"/>
        <v>0</v>
      </c>
      <c r="Q218" s="258">
        <f t="shared" si="59"/>
        <v>0</v>
      </c>
      <c r="R218" s="258">
        <f t="shared" si="60"/>
        <v>0</v>
      </c>
      <c r="S218" s="258"/>
      <c r="T218" s="258">
        <f t="shared" si="61"/>
        <v>0</v>
      </c>
      <c r="U218" s="258">
        <f t="shared" si="69"/>
        <v>0</v>
      </c>
      <c r="V218" s="265">
        <f t="shared" ca="1" si="62"/>
        <v>46.574999999999996</v>
      </c>
      <c r="W218" s="260">
        <f t="shared" ca="1" si="70"/>
        <v>46.574999999999996</v>
      </c>
      <c r="X218" s="260">
        <f t="shared" ca="1" si="71"/>
        <v>46.574999999999996</v>
      </c>
      <c r="Y218" s="260">
        <f t="shared" ca="1" si="72"/>
        <v>0</v>
      </c>
      <c r="Z218" s="260">
        <f t="shared" ca="1" si="73"/>
        <v>0</v>
      </c>
      <c r="AA218" s="260">
        <f t="shared" ca="1" si="75"/>
        <v>0</v>
      </c>
      <c r="AB218" s="260">
        <f t="shared" ca="1" si="76"/>
        <v>0</v>
      </c>
      <c r="AC218" s="575">
        <f t="shared" ca="1" si="74"/>
        <v>0</v>
      </c>
      <c r="AD218" s="262"/>
      <c r="AE218" s="460"/>
      <c r="AF218" s="459"/>
      <c r="AG218" s="459"/>
      <c r="AH218" s="459"/>
      <c r="AI218" s="459"/>
      <c r="AJ218" s="861"/>
      <c r="AK218" s="861"/>
      <c r="AL218" s="459"/>
      <c r="AM218" s="459"/>
      <c r="AN218" s="459"/>
      <c r="AO218" s="459"/>
      <c r="AP218" s="459"/>
      <c r="AQ218" s="861"/>
      <c r="AR218" s="861"/>
      <c r="AS218" s="459"/>
      <c r="AT218" s="459"/>
      <c r="AU218" s="459"/>
      <c r="AV218" s="459"/>
      <c r="AW218" s="459"/>
      <c r="AX218" s="861"/>
      <c r="AY218" s="861"/>
      <c r="AZ218" s="459"/>
      <c r="BA218" s="459"/>
      <c r="BB218" s="459"/>
      <c r="BC218" s="459"/>
      <c r="BD218" s="459"/>
      <c r="BE218" s="861"/>
      <c r="BF218" s="861"/>
      <c r="BG218" s="459"/>
      <c r="BH218" s="459"/>
      <c r="BI218" s="459"/>
      <c r="BJ218" s="459"/>
      <c r="BK218" s="459"/>
      <c r="BL218" s="861"/>
      <c r="BM218" s="861"/>
      <c r="BN218" s="459"/>
      <c r="BO218" s="459"/>
      <c r="BP218" s="459"/>
      <c r="BQ218" s="459"/>
      <c r="BR218" s="459"/>
      <c r="BS218" s="861"/>
      <c r="BT218" s="861"/>
      <c r="BU218" s="459"/>
      <c r="BV218" s="459"/>
      <c r="BW218" s="459"/>
      <c r="BX218" s="459"/>
      <c r="BY218" s="459"/>
      <c r="BZ218" s="861"/>
      <c r="CA218" s="861"/>
      <c r="CB218" s="459"/>
      <c r="CC218" s="459"/>
      <c r="CD218" s="459"/>
      <c r="CE218" s="459"/>
      <c r="CF218" s="459"/>
      <c r="CG218" s="861"/>
      <c r="CH218" s="861"/>
      <c r="CI218" s="459"/>
      <c r="CJ218" s="459"/>
      <c r="CK218" s="459"/>
      <c r="CL218" s="459"/>
      <c r="CM218" s="459"/>
      <c r="CN218" s="861"/>
      <c r="CO218" s="861"/>
    </row>
    <row r="219" spans="1:93" s="263" customFormat="1" hidden="1">
      <c r="A219" s="857">
        <f>'MTG RTG September 2019'!A208</f>
        <v>0</v>
      </c>
      <c r="B219" s="289"/>
      <c r="C219" s="506" t="str">
        <f>'MTG RTG September 2019'!C208</f>
        <v>The Voice</v>
      </c>
      <c r="D219" s="252" t="str">
        <f>'MTG RTG September 2019'!D208</f>
        <v>Off Prime Time</v>
      </c>
      <c r="E219" s="253" t="str">
        <f>'MTG RTG September 2019'!E208</f>
        <v>Sa-Su</v>
      </c>
      <c r="F219" s="254" t="str">
        <f>'MTG RTG September 2019'!F208</f>
        <v>24:00-17:29</v>
      </c>
      <c r="G219" s="904" t="str">
        <f>'MTG RTG September 2019'!G208</f>
        <v>NPT</v>
      </c>
      <c r="H219" s="905">
        <f ca="1">SUMIF('MTG RTG September 2019'!$H$3:$M$4,$AC$9,'MTG RTG September 2019'!$H208:$M208)</f>
        <v>0.3</v>
      </c>
      <c r="I219" s="256">
        <f t="shared" ca="1" si="58"/>
        <v>465.74999999999989</v>
      </c>
      <c r="J219" s="906">
        <f t="shared" ca="1" si="63"/>
        <v>0</v>
      </c>
      <c r="K219" s="912">
        <f t="shared" ca="1" si="64"/>
        <v>0</v>
      </c>
      <c r="L219" s="913">
        <f t="shared" ca="1" si="65"/>
        <v>0</v>
      </c>
      <c r="M219" s="927">
        <f>'MTG RTG September 2019'!J208</f>
        <v>0.3</v>
      </c>
      <c r="N219" s="913">
        <f t="shared" si="66"/>
        <v>0</v>
      </c>
      <c r="O219" s="909">
        <f t="shared" si="67"/>
        <v>0</v>
      </c>
      <c r="P219" s="258">
        <f t="shared" si="68"/>
        <v>0</v>
      </c>
      <c r="Q219" s="258">
        <f t="shared" si="59"/>
        <v>0</v>
      </c>
      <c r="R219" s="258">
        <f t="shared" si="60"/>
        <v>0</v>
      </c>
      <c r="S219" s="258"/>
      <c r="T219" s="258">
        <f t="shared" si="61"/>
        <v>0</v>
      </c>
      <c r="U219" s="258">
        <f t="shared" si="69"/>
        <v>0</v>
      </c>
      <c r="V219" s="265">
        <f t="shared" ca="1" si="62"/>
        <v>139.72499999999997</v>
      </c>
      <c r="W219" s="260">
        <f t="shared" ca="1" si="70"/>
        <v>139.72499999999997</v>
      </c>
      <c r="X219" s="260">
        <f t="shared" ca="1" si="71"/>
        <v>139.72499999999997</v>
      </c>
      <c r="Y219" s="260">
        <f t="shared" ca="1" si="72"/>
        <v>0</v>
      </c>
      <c r="Z219" s="260">
        <f t="shared" ca="1" si="73"/>
        <v>0</v>
      </c>
      <c r="AA219" s="260">
        <f t="shared" ca="1" si="75"/>
        <v>0</v>
      </c>
      <c r="AB219" s="260">
        <f t="shared" ca="1" si="76"/>
        <v>0</v>
      </c>
      <c r="AC219" s="575">
        <f t="shared" ca="1" si="74"/>
        <v>0</v>
      </c>
      <c r="AD219" s="262"/>
      <c r="AE219" s="460"/>
      <c r="AF219" s="459"/>
      <c r="AG219" s="459"/>
      <c r="AH219" s="459"/>
      <c r="AI219" s="459"/>
      <c r="AJ219" s="861"/>
      <c r="AK219" s="861"/>
      <c r="AL219" s="459"/>
      <c r="AM219" s="459"/>
      <c r="AN219" s="459"/>
      <c r="AO219" s="459"/>
      <c r="AP219" s="459"/>
      <c r="AQ219" s="861"/>
      <c r="AR219" s="861"/>
      <c r="AS219" s="459"/>
      <c r="AT219" s="459"/>
      <c r="AU219" s="459"/>
      <c r="AV219" s="459"/>
      <c r="AW219" s="459"/>
      <c r="AX219" s="861"/>
      <c r="AY219" s="861"/>
      <c r="AZ219" s="459"/>
      <c r="BA219" s="459"/>
      <c r="BB219" s="459"/>
      <c r="BC219" s="459"/>
      <c r="BD219" s="459"/>
      <c r="BE219" s="861"/>
      <c r="BF219" s="861"/>
      <c r="BG219" s="459"/>
      <c r="BH219" s="459"/>
      <c r="BI219" s="459"/>
      <c r="BJ219" s="459"/>
      <c r="BK219" s="459"/>
      <c r="BL219" s="861"/>
      <c r="BM219" s="861"/>
      <c r="BN219" s="459"/>
      <c r="BO219" s="459"/>
      <c r="BP219" s="459"/>
      <c r="BQ219" s="459"/>
      <c r="BR219" s="459"/>
      <c r="BS219" s="861"/>
      <c r="BT219" s="861"/>
      <c r="BU219" s="459"/>
      <c r="BV219" s="459"/>
      <c r="BW219" s="459"/>
      <c r="BX219" s="459"/>
      <c r="BY219" s="459"/>
      <c r="BZ219" s="861"/>
      <c r="CA219" s="861"/>
      <c r="CB219" s="459"/>
      <c r="CC219" s="459"/>
      <c r="CD219" s="459"/>
      <c r="CE219" s="459"/>
      <c r="CF219" s="459"/>
      <c r="CG219" s="861"/>
      <c r="CH219" s="861"/>
      <c r="CI219" s="459"/>
      <c r="CJ219" s="459"/>
      <c r="CK219" s="459"/>
      <c r="CL219" s="459"/>
      <c r="CM219" s="459"/>
      <c r="CN219" s="861"/>
      <c r="CO219" s="861"/>
    </row>
    <row r="220" spans="1:93" s="263" customFormat="1">
      <c r="A220" s="857">
        <f>'MTG RTG September 2019'!A209</f>
        <v>0</v>
      </c>
      <c r="B220" s="289"/>
      <c r="C220" s="506" t="str">
        <f>'MTG RTG September 2019'!C209</f>
        <v>The Voice</v>
      </c>
      <c r="D220" s="252" t="str">
        <f>'MTG RTG September 2019'!D209</f>
        <v>Off Prime Time</v>
      </c>
      <c r="E220" s="253" t="str">
        <f>'MTG RTG September 2019'!E209</f>
        <v>Sa-Su</v>
      </c>
      <c r="F220" s="254" t="str">
        <f>'MTG RTG September 2019'!F209</f>
        <v>24:00-17:29</v>
      </c>
      <c r="G220" s="904" t="str">
        <f>'MTG RTG September 2019'!G209</f>
        <v>NPT</v>
      </c>
      <c r="H220" s="905">
        <f ca="1">SUMIF('MTG RTG September 2019'!$H$3:$M$4,$AC$9,'MTG RTG September 2019'!$H209:$M209)</f>
        <v>0.3</v>
      </c>
      <c r="I220" s="256">
        <f t="shared" ca="1" si="58"/>
        <v>465.74999999999989</v>
      </c>
      <c r="J220" s="906">
        <f t="shared" ca="1" si="63"/>
        <v>1.7999999999999998</v>
      </c>
      <c r="K220" s="912">
        <f t="shared" ca="1" si="64"/>
        <v>1.7999999999999998</v>
      </c>
      <c r="L220" s="913">
        <f t="shared" ca="1" si="65"/>
        <v>0</v>
      </c>
      <c r="M220" s="927">
        <f>'MTG RTG September 2019'!J209</f>
        <v>0.3</v>
      </c>
      <c r="N220" s="913">
        <f t="shared" si="66"/>
        <v>1.7999999999999998</v>
      </c>
      <c r="O220" s="909">
        <f t="shared" si="67"/>
        <v>6</v>
      </c>
      <c r="P220" s="258">
        <f t="shared" si="68"/>
        <v>0</v>
      </c>
      <c r="Q220" s="258">
        <f t="shared" si="59"/>
        <v>0</v>
      </c>
      <c r="R220" s="258">
        <f t="shared" si="60"/>
        <v>0</v>
      </c>
      <c r="S220" s="258"/>
      <c r="T220" s="258">
        <f t="shared" si="61"/>
        <v>0</v>
      </c>
      <c r="U220" s="258">
        <f t="shared" si="69"/>
        <v>6</v>
      </c>
      <c r="V220" s="265">
        <f t="shared" ca="1" si="62"/>
        <v>139.72499999999997</v>
      </c>
      <c r="W220" s="260">
        <f t="shared" ca="1" si="70"/>
        <v>139.72499999999997</v>
      </c>
      <c r="X220" s="260">
        <f t="shared" ca="1" si="71"/>
        <v>139.72499999999997</v>
      </c>
      <c r="Y220" s="260">
        <f t="shared" ca="1" si="72"/>
        <v>0</v>
      </c>
      <c r="Z220" s="260">
        <f t="shared" ca="1" si="73"/>
        <v>0</v>
      </c>
      <c r="AA220" s="260">
        <f t="shared" ca="1" si="75"/>
        <v>0</v>
      </c>
      <c r="AB220" s="260">
        <f t="shared" ca="1" si="76"/>
        <v>0</v>
      </c>
      <c r="AC220" s="575">
        <f t="shared" ca="1" si="74"/>
        <v>838.3499999999998</v>
      </c>
      <c r="AD220" s="262"/>
      <c r="AE220" s="460"/>
      <c r="AF220" s="459"/>
      <c r="AG220" s="459"/>
      <c r="AH220" s="459"/>
      <c r="AI220" s="459"/>
      <c r="AJ220" s="861" t="s">
        <v>347</v>
      </c>
      <c r="AK220" s="861" t="s">
        <v>347</v>
      </c>
      <c r="AL220" s="459"/>
      <c r="AM220" s="459"/>
      <c r="AN220" s="459"/>
      <c r="AO220" s="459"/>
      <c r="AP220" s="459"/>
      <c r="AQ220" s="861" t="s">
        <v>347</v>
      </c>
      <c r="AR220" s="861" t="s">
        <v>347</v>
      </c>
      <c r="AS220" s="459"/>
      <c r="AT220" s="459"/>
      <c r="AU220" s="459"/>
      <c r="AV220" s="459"/>
      <c r="AW220" s="459"/>
      <c r="AX220" s="861" t="s">
        <v>347</v>
      </c>
      <c r="AY220" s="861" t="s">
        <v>347</v>
      </c>
      <c r="AZ220" s="459"/>
      <c r="BA220" s="459"/>
      <c r="BB220" s="459"/>
      <c r="BC220" s="459"/>
      <c r="BD220" s="459"/>
      <c r="BE220" s="861"/>
      <c r="BF220" s="861"/>
      <c r="BG220" s="459"/>
      <c r="BH220" s="459"/>
      <c r="BI220" s="459"/>
      <c r="BJ220" s="459"/>
      <c r="BK220" s="459"/>
      <c r="BL220" s="861"/>
      <c r="BM220" s="861"/>
      <c r="BN220" s="459"/>
      <c r="BO220" s="459"/>
      <c r="BP220" s="459"/>
      <c r="BQ220" s="459"/>
      <c r="BR220" s="459"/>
      <c r="BS220" s="861"/>
      <c r="BT220" s="861"/>
      <c r="BU220" s="459"/>
      <c r="BV220" s="459"/>
      <c r="BW220" s="459"/>
      <c r="BX220" s="459"/>
      <c r="BY220" s="459"/>
      <c r="BZ220" s="861"/>
      <c r="CA220" s="861"/>
      <c r="CB220" s="459"/>
      <c r="CC220" s="459"/>
      <c r="CD220" s="459"/>
      <c r="CE220" s="459"/>
      <c r="CF220" s="459"/>
      <c r="CG220" s="861"/>
      <c r="CH220" s="861"/>
      <c r="CI220" s="459"/>
      <c r="CJ220" s="459"/>
      <c r="CK220" s="459"/>
      <c r="CL220" s="459"/>
      <c r="CM220" s="459"/>
      <c r="CN220" s="861"/>
      <c r="CO220" s="861"/>
    </row>
    <row r="221" spans="1:93" s="263" customFormat="1" hidden="1">
      <c r="A221" s="857">
        <f>'MTG RTG September 2019'!A210</f>
        <v>0</v>
      </c>
      <c r="B221" s="289"/>
      <c r="C221" s="506" t="str">
        <f>'MTG RTG September 2019'!C210</f>
        <v>The Voice</v>
      </c>
      <c r="D221" s="252" t="str">
        <f>'MTG RTG September 2019'!D210</f>
        <v>Prime Time</v>
      </c>
      <c r="E221" s="253" t="str">
        <f>'MTG RTG September 2019'!E210</f>
        <v>Sa-Su</v>
      </c>
      <c r="F221" s="254" t="str">
        <f>'MTG RTG September 2019'!F210</f>
        <v>17:30-23:59</v>
      </c>
      <c r="G221" s="904" t="str">
        <f>'MTG RTG September 2019'!G210</f>
        <v>PT</v>
      </c>
      <c r="H221" s="905">
        <f ca="1">SUMIF('MTG RTG September 2019'!$H$3:$M$4,$AC$9,'MTG RTG September 2019'!$H210:$M210)</f>
        <v>0.1</v>
      </c>
      <c r="I221" s="256">
        <f t="shared" ca="1" si="58"/>
        <v>465.74999999999994</v>
      </c>
      <c r="J221" s="906">
        <f t="shared" ca="1" si="63"/>
        <v>0</v>
      </c>
      <c r="K221" s="912">
        <f t="shared" ca="1" si="64"/>
        <v>0</v>
      </c>
      <c r="L221" s="913">
        <f t="shared" ca="1" si="65"/>
        <v>0</v>
      </c>
      <c r="M221" s="927">
        <f>'MTG RTG September 2019'!J210</f>
        <v>0.2</v>
      </c>
      <c r="N221" s="913">
        <f t="shared" si="66"/>
        <v>0</v>
      </c>
      <c r="O221" s="909">
        <f t="shared" si="67"/>
        <v>0</v>
      </c>
      <c r="P221" s="258">
        <f t="shared" si="68"/>
        <v>0</v>
      </c>
      <c r="Q221" s="258">
        <f t="shared" si="59"/>
        <v>0</v>
      </c>
      <c r="R221" s="258">
        <f t="shared" si="60"/>
        <v>0</v>
      </c>
      <c r="S221" s="258"/>
      <c r="T221" s="258">
        <f t="shared" si="61"/>
        <v>0</v>
      </c>
      <c r="U221" s="258">
        <f t="shared" si="69"/>
        <v>0</v>
      </c>
      <c r="V221" s="265">
        <f t="shared" ca="1" si="62"/>
        <v>46.574999999999996</v>
      </c>
      <c r="W221" s="260">
        <f t="shared" ca="1" si="70"/>
        <v>46.574999999999996</v>
      </c>
      <c r="X221" s="260">
        <f t="shared" ca="1" si="71"/>
        <v>46.574999999999996</v>
      </c>
      <c r="Y221" s="260">
        <f t="shared" ca="1" si="72"/>
        <v>0</v>
      </c>
      <c r="Z221" s="260">
        <f t="shared" ca="1" si="73"/>
        <v>0</v>
      </c>
      <c r="AA221" s="260">
        <f t="shared" ca="1" si="75"/>
        <v>0</v>
      </c>
      <c r="AB221" s="260">
        <f t="shared" ca="1" si="76"/>
        <v>0</v>
      </c>
      <c r="AC221" s="575">
        <f t="shared" ca="1" si="74"/>
        <v>0</v>
      </c>
      <c r="AD221" s="262"/>
      <c r="AE221" s="460"/>
      <c r="AF221" s="459"/>
      <c r="AG221" s="459"/>
      <c r="AH221" s="459"/>
      <c r="AI221" s="459"/>
      <c r="AJ221" s="861"/>
      <c r="AK221" s="861"/>
      <c r="AL221" s="459"/>
      <c r="AM221" s="459"/>
      <c r="AN221" s="459"/>
      <c r="AO221" s="459"/>
      <c r="AP221" s="459"/>
      <c r="AQ221" s="861"/>
      <c r="AR221" s="861"/>
      <c r="AS221" s="459"/>
      <c r="AT221" s="459"/>
      <c r="AU221" s="459"/>
      <c r="AV221" s="459"/>
      <c r="AW221" s="459"/>
      <c r="AX221" s="861"/>
      <c r="AY221" s="861"/>
      <c r="AZ221" s="459"/>
      <c r="BA221" s="459"/>
      <c r="BB221" s="459"/>
      <c r="BC221" s="459"/>
      <c r="BD221" s="459"/>
      <c r="BE221" s="861"/>
      <c r="BF221" s="861"/>
      <c r="BG221" s="459"/>
      <c r="BH221" s="459"/>
      <c r="BI221" s="459"/>
      <c r="BJ221" s="459"/>
      <c r="BK221" s="459"/>
      <c r="BL221" s="861"/>
      <c r="BM221" s="861"/>
      <c r="BN221" s="459"/>
      <c r="BO221" s="459"/>
      <c r="BP221" s="459"/>
      <c r="BQ221" s="459"/>
      <c r="BR221" s="459"/>
      <c r="BS221" s="861"/>
      <c r="BT221" s="861"/>
      <c r="BU221" s="459"/>
      <c r="BV221" s="459"/>
      <c r="BW221" s="459"/>
      <c r="BX221" s="459"/>
      <c r="BY221" s="459"/>
      <c r="BZ221" s="861"/>
      <c r="CA221" s="861"/>
      <c r="CB221" s="459"/>
      <c r="CC221" s="459"/>
      <c r="CD221" s="459"/>
      <c r="CE221" s="459"/>
      <c r="CF221" s="459"/>
      <c r="CG221" s="861"/>
      <c r="CH221" s="861"/>
      <c r="CI221" s="459"/>
      <c r="CJ221" s="459"/>
      <c r="CK221" s="459"/>
      <c r="CL221" s="459"/>
      <c r="CM221" s="459"/>
      <c r="CN221" s="861"/>
      <c r="CO221" s="861"/>
    </row>
    <row r="222" spans="1:93" s="263" customFormat="1" hidden="1">
      <c r="A222" s="857">
        <f>'MTG RTG September 2019'!A211</f>
        <v>0</v>
      </c>
      <c r="B222" s="289"/>
      <c r="C222" s="506" t="str">
        <f>'MTG RTG September 2019'!C211</f>
        <v>The Voice</v>
      </c>
      <c r="D222" s="252" t="str">
        <f>'MTG RTG September 2019'!D211</f>
        <v>Prime Time</v>
      </c>
      <c r="E222" s="253" t="str">
        <f>'MTG RTG September 2019'!E211</f>
        <v>Sa-Su</v>
      </c>
      <c r="F222" s="254" t="str">
        <f>'MTG RTG September 2019'!F211</f>
        <v>17:30-23:59</v>
      </c>
      <c r="G222" s="904" t="str">
        <f>'MTG RTG September 2019'!G211</f>
        <v>PT</v>
      </c>
      <c r="H222" s="905">
        <f ca="1">SUMIF('MTG RTG September 2019'!$H$3:$M$4,$AC$9,'MTG RTG September 2019'!$H211:$M211)</f>
        <v>0.1</v>
      </c>
      <c r="I222" s="256">
        <f t="shared" ca="1" si="58"/>
        <v>465.74999999999994</v>
      </c>
      <c r="J222" s="906">
        <f t="shared" ca="1" si="63"/>
        <v>0</v>
      </c>
      <c r="K222" s="912">
        <f t="shared" ca="1" si="64"/>
        <v>0</v>
      </c>
      <c r="L222" s="913">
        <f t="shared" ca="1" si="65"/>
        <v>0</v>
      </c>
      <c r="M222" s="927">
        <f>'MTG RTG September 2019'!J211</f>
        <v>0.2</v>
      </c>
      <c r="N222" s="913">
        <f t="shared" si="66"/>
        <v>0</v>
      </c>
      <c r="O222" s="909">
        <f t="shared" si="67"/>
        <v>0</v>
      </c>
      <c r="P222" s="258">
        <f t="shared" si="68"/>
        <v>0</v>
      </c>
      <c r="Q222" s="258">
        <f t="shared" si="59"/>
        <v>0</v>
      </c>
      <c r="R222" s="258">
        <f t="shared" si="60"/>
        <v>0</v>
      </c>
      <c r="S222" s="258"/>
      <c r="T222" s="258">
        <f t="shared" si="61"/>
        <v>0</v>
      </c>
      <c r="U222" s="258">
        <f t="shared" si="69"/>
        <v>0</v>
      </c>
      <c r="V222" s="265">
        <f t="shared" ca="1" si="62"/>
        <v>46.574999999999996</v>
      </c>
      <c r="W222" s="260">
        <f t="shared" ca="1" si="70"/>
        <v>46.574999999999996</v>
      </c>
      <c r="X222" s="260">
        <f t="shared" ca="1" si="71"/>
        <v>46.574999999999996</v>
      </c>
      <c r="Y222" s="260">
        <f t="shared" ca="1" si="72"/>
        <v>0</v>
      </c>
      <c r="Z222" s="260">
        <f t="shared" ca="1" si="73"/>
        <v>0</v>
      </c>
      <c r="AA222" s="260">
        <f t="shared" ca="1" si="75"/>
        <v>0</v>
      </c>
      <c r="AB222" s="260">
        <f t="shared" ca="1" si="76"/>
        <v>0</v>
      </c>
      <c r="AC222" s="575">
        <f t="shared" ca="1" si="74"/>
        <v>0</v>
      </c>
      <c r="AD222" s="262"/>
      <c r="AE222" s="460"/>
      <c r="AF222" s="459"/>
      <c r="AG222" s="459"/>
      <c r="AH222" s="459"/>
      <c r="AI222" s="459"/>
      <c r="AJ222" s="861"/>
      <c r="AK222" s="861"/>
      <c r="AL222" s="459"/>
      <c r="AM222" s="459"/>
      <c r="AN222" s="459"/>
      <c r="AO222" s="459"/>
      <c r="AP222" s="459"/>
      <c r="AQ222" s="861"/>
      <c r="AR222" s="861"/>
      <c r="AS222" s="459"/>
      <c r="AT222" s="459"/>
      <c r="AU222" s="459"/>
      <c r="AV222" s="459"/>
      <c r="AW222" s="459"/>
      <c r="AX222" s="861"/>
      <c r="AY222" s="861"/>
      <c r="AZ222" s="459"/>
      <c r="BA222" s="459"/>
      <c r="BB222" s="459"/>
      <c r="BC222" s="459"/>
      <c r="BD222" s="459"/>
      <c r="BE222" s="861"/>
      <c r="BF222" s="861"/>
      <c r="BG222" s="459"/>
      <c r="BH222" s="459"/>
      <c r="BI222" s="459"/>
      <c r="BJ222" s="459"/>
      <c r="BK222" s="459"/>
      <c r="BL222" s="861"/>
      <c r="BM222" s="861"/>
      <c r="BN222" s="459"/>
      <c r="BO222" s="459"/>
      <c r="BP222" s="459"/>
      <c r="BQ222" s="459"/>
      <c r="BR222" s="459"/>
      <c r="BS222" s="861"/>
      <c r="BT222" s="861"/>
      <c r="BU222" s="459"/>
      <c r="BV222" s="459"/>
      <c r="BW222" s="459"/>
      <c r="BX222" s="459"/>
      <c r="BY222" s="459"/>
      <c r="BZ222" s="861"/>
      <c r="CA222" s="861"/>
      <c r="CB222" s="459"/>
      <c r="CC222" s="459"/>
      <c r="CD222" s="459"/>
      <c r="CE222" s="459"/>
      <c r="CF222" s="459"/>
      <c r="CG222" s="861"/>
      <c r="CH222" s="861"/>
      <c r="CI222" s="459"/>
      <c r="CJ222" s="459"/>
      <c r="CK222" s="459"/>
      <c r="CL222" s="459"/>
      <c r="CM222" s="459"/>
      <c r="CN222" s="861"/>
      <c r="CO222" s="861"/>
    </row>
    <row r="223" spans="1:93" s="263" customFormat="1" hidden="1">
      <c r="A223" s="857">
        <f>'MTG RTG September 2019'!A212</f>
        <v>0</v>
      </c>
      <c r="B223" s="289"/>
      <c r="C223" s="506" t="str">
        <f>'MTG RTG September 2019'!C212</f>
        <v>Magic TV</v>
      </c>
      <c r="D223" s="252" t="str">
        <f>'MTG RTG September 2019'!D212</f>
        <v>Off Prime Time</v>
      </c>
      <c r="E223" s="253" t="str">
        <f>'MTG RTG September 2019'!E212</f>
        <v>Mo-Fr</v>
      </c>
      <c r="F223" s="254" t="str">
        <f>'MTG RTG September 2019'!F212</f>
        <v>24:00-17:29</v>
      </c>
      <c r="G223" s="904" t="str">
        <f>'MTG RTG September 2019'!G212</f>
        <v>NPT</v>
      </c>
      <c r="H223" s="905">
        <f ca="1">SUMIF('MTG RTG September 2019'!$H$3:$M$4,$AC$9,'MTG RTG September 2019'!$H212:$M212)</f>
        <v>0.05</v>
      </c>
      <c r="I223" s="256">
        <f t="shared" ca="1" si="58"/>
        <v>465.74999999999994</v>
      </c>
      <c r="J223" s="906">
        <f t="shared" ca="1" si="63"/>
        <v>0</v>
      </c>
      <c r="K223" s="912">
        <f t="shared" ca="1" si="64"/>
        <v>0</v>
      </c>
      <c r="L223" s="913">
        <f t="shared" ca="1" si="65"/>
        <v>0</v>
      </c>
      <c r="M223" s="927">
        <f>'MTG RTG September 2019'!J212</f>
        <v>0.05</v>
      </c>
      <c r="N223" s="913">
        <f t="shared" si="66"/>
        <v>0</v>
      </c>
      <c r="O223" s="909">
        <f t="shared" si="67"/>
        <v>0</v>
      </c>
      <c r="P223" s="258">
        <f t="shared" si="68"/>
        <v>0</v>
      </c>
      <c r="Q223" s="258">
        <f t="shared" si="59"/>
        <v>0</v>
      </c>
      <c r="R223" s="258">
        <f t="shared" si="60"/>
        <v>0</v>
      </c>
      <c r="S223" s="258"/>
      <c r="T223" s="258">
        <f t="shared" si="61"/>
        <v>0</v>
      </c>
      <c r="U223" s="258">
        <f t="shared" ref="U223:U226" si="77">SUM(O223:T223)</f>
        <v>0</v>
      </c>
      <c r="V223" s="265">
        <f t="shared" ca="1" si="62"/>
        <v>23.287499999999998</v>
      </c>
      <c r="W223" s="260">
        <f t="shared" ca="1" si="70"/>
        <v>23.287499999999998</v>
      </c>
      <c r="X223" s="260">
        <f t="shared" ca="1" si="71"/>
        <v>23.287499999999998</v>
      </c>
      <c r="Y223" s="260">
        <f t="shared" ca="1" si="72"/>
        <v>0</v>
      </c>
      <c r="Z223" s="260">
        <f t="shared" ca="1" si="73"/>
        <v>0</v>
      </c>
      <c r="AA223" s="260">
        <f t="shared" ca="1" si="75"/>
        <v>0</v>
      </c>
      <c r="AB223" s="260">
        <f t="shared" ca="1" si="76"/>
        <v>0</v>
      </c>
      <c r="AC223" s="575">
        <f t="shared" ca="1" si="74"/>
        <v>0</v>
      </c>
      <c r="AD223" s="262"/>
      <c r="AE223" s="460"/>
      <c r="AF223" s="459"/>
      <c r="AG223" s="459"/>
      <c r="AH223" s="459"/>
      <c r="AI223" s="459"/>
      <c r="AJ223" s="861"/>
      <c r="AK223" s="861"/>
      <c r="AL223" s="459"/>
      <c r="AM223" s="459"/>
      <c r="AN223" s="459"/>
      <c r="AO223" s="459"/>
      <c r="AP223" s="459"/>
      <c r="AQ223" s="861"/>
      <c r="AR223" s="861"/>
      <c r="AS223" s="459"/>
      <c r="AT223" s="459"/>
      <c r="AU223" s="459"/>
      <c r="AV223" s="459"/>
      <c r="AW223" s="459"/>
      <c r="AX223" s="861"/>
      <c r="AY223" s="861"/>
      <c r="AZ223" s="459"/>
      <c r="BA223" s="459"/>
      <c r="BB223" s="459"/>
      <c r="BC223" s="459"/>
      <c r="BD223" s="459"/>
      <c r="BE223" s="861"/>
      <c r="BF223" s="861"/>
      <c r="BG223" s="459"/>
      <c r="BH223" s="459"/>
      <c r="BI223" s="459"/>
      <c r="BJ223" s="459"/>
      <c r="BK223" s="459"/>
      <c r="BL223" s="861"/>
      <c r="BM223" s="861"/>
      <c r="BN223" s="459"/>
      <c r="BO223" s="459"/>
      <c r="BP223" s="459"/>
      <c r="BQ223" s="459"/>
      <c r="BR223" s="459"/>
      <c r="BS223" s="861"/>
      <c r="BT223" s="861"/>
      <c r="BU223" s="459"/>
      <c r="BV223" s="459"/>
      <c r="BW223" s="459"/>
      <c r="BX223" s="459"/>
      <c r="BY223" s="459"/>
      <c r="BZ223" s="861"/>
      <c r="CA223" s="861"/>
      <c r="CB223" s="459"/>
      <c r="CC223" s="459"/>
      <c r="CD223" s="459"/>
      <c r="CE223" s="459"/>
      <c r="CF223" s="459"/>
      <c r="CG223" s="861"/>
      <c r="CH223" s="861"/>
      <c r="CI223" s="459"/>
      <c r="CJ223" s="459"/>
      <c r="CK223" s="459"/>
      <c r="CL223" s="459"/>
      <c r="CM223" s="459"/>
      <c r="CN223" s="861"/>
      <c r="CO223" s="861"/>
    </row>
    <row r="224" spans="1:93" s="263" customFormat="1" hidden="1">
      <c r="A224" s="857">
        <f>'MTG RTG September 2019'!A213</f>
        <v>0</v>
      </c>
      <c r="B224" s="289"/>
      <c r="C224" s="506" t="str">
        <f>'MTG RTG September 2019'!C213</f>
        <v>Magic TV</v>
      </c>
      <c r="D224" s="252" t="str">
        <f>'MTG RTG September 2019'!D213</f>
        <v>Prime Time</v>
      </c>
      <c r="E224" s="253" t="str">
        <f>'MTG RTG September 2019'!E213</f>
        <v>Mo-Fr</v>
      </c>
      <c r="F224" s="254" t="str">
        <f>'MTG RTG September 2019'!F213</f>
        <v>17:30-23:59</v>
      </c>
      <c r="G224" s="904" t="str">
        <f>'MTG RTG September 2019'!G213</f>
        <v>PT</v>
      </c>
      <c r="H224" s="905">
        <f ca="1">SUMIF('MTG RTG September 2019'!$H$3:$M$4,$AC$9,'MTG RTG September 2019'!$H213:$M213)</f>
        <v>0.05</v>
      </c>
      <c r="I224" s="256">
        <f t="shared" ca="1" si="58"/>
        <v>465.74999999999994</v>
      </c>
      <c r="J224" s="906">
        <f t="shared" ca="1" si="63"/>
        <v>0</v>
      </c>
      <c r="K224" s="912">
        <f t="shared" ca="1" si="64"/>
        <v>0</v>
      </c>
      <c r="L224" s="913">
        <f t="shared" ca="1" si="65"/>
        <v>0</v>
      </c>
      <c r="M224" s="927">
        <f>'MTG RTG September 2019'!J213</f>
        <v>0.05</v>
      </c>
      <c r="N224" s="913">
        <f t="shared" si="66"/>
        <v>0</v>
      </c>
      <c r="O224" s="909">
        <f t="shared" si="67"/>
        <v>0</v>
      </c>
      <c r="P224" s="258">
        <f t="shared" si="68"/>
        <v>0</v>
      </c>
      <c r="Q224" s="258">
        <f t="shared" si="59"/>
        <v>0</v>
      </c>
      <c r="R224" s="258">
        <f t="shared" si="60"/>
        <v>0</v>
      </c>
      <c r="S224" s="258"/>
      <c r="T224" s="258">
        <f t="shared" si="61"/>
        <v>0</v>
      </c>
      <c r="U224" s="258">
        <f t="shared" si="77"/>
        <v>0</v>
      </c>
      <c r="V224" s="265">
        <f t="shared" ca="1" si="62"/>
        <v>23.287499999999998</v>
      </c>
      <c r="W224" s="260">
        <f t="shared" ca="1" si="70"/>
        <v>23.287499999999998</v>
      </c>
      <c r="X224" s="260">
        <f t="shared" ca="1" si="71"/>
        <v>23.287499999999998</v>
      </c>
      <c r="Y224" s="260">
        <f t="shared" ca="1" si="72"/>
        <v>0</v>
      </c>
      <c r="Z224" s="260">
        <f t="shared" ca="1" si="73"/>
        <v>0</v>
      </c>
      <c r="AA224" s="260">
        <f t="shared" ca="1" si="75"/>
        <v>0</v>
      </c>
      <c r="AB224" s="260">
        <f t="shared" ca="1" si="76"/>
        <v>0</v>
      </c>
      <c r="AC224" s="575">
        <f t="shared" ca="1" si="74"/>
        <v>0</v>
      </c>
      <c r="AD224" s="262"/>
      <c r="AE224" s="460"/>
      <c r="AF224" s="459"/>
      <c r="AG224" s="459"/>
      <c r="AH224" s="459"/>
      <c r="AI224" s="459"/>
      <c r="AJ224" s="861"/>
      <c r="AK224" s="861"/>
      <c r="AL224" s="459"/>
      <c r="AM224" s="459"/>
      <c r="AN224" s="459"/>
      <c r="AO224" s="459"/>
      <c r="AP224" s="459"/>
      <c r="AQ224" s="861"/>
      <c r="AR224" s="861"/>
      <c r="AS224" s="459"/>
      <c r="AT224" s="459"/>
      <c r="AU224" s="459"/>
      <c r="AV224" s="459"/>
      <c r="AW224" s="459"/>
      <c r="AX224" s="861"/>
      <c r="AY224" s="861"/>
      <c r="AZ224" s="459"/>
      <c r="BA224" s="459"/>
      <c r="BB224" s="459"/>
      <c r="BC224" s="459"/>
      <c r="BD224" s="459"/>
      <c r="BE224" s="861"/>
      <c r="BF224" s="861"/>
      <c r="BG224" s="459"/>
      <c r="BH224" s="459"/>
      <c r="BI224" s="459"/>
      <c r="BJ224" s="459"/>
      <c r="BK224" s="459"/>
      <c r="BL224" s="861"/>
      <c r="BM224" s="861"/>
      <c r="BN224" s="459"/>
      <c r="BO224" s="459"/>
      <c r="BP224" s="459"/>
      <c r="BQ224" s="459"/>
      <c r="BR224" s="459"/>
      <c r="BS224" s="861"/>
      <c r="BT224" s="861"/>
      <c r="BU224" s="459"/>
      <c r="BV224" s="459"/>
      <c r="BW224" s="459"/>
      <c r="BX224" s="459"/>
      <c r="BY224" s="459"/>
      <c r="BZ224" s="861"/>
      <c r="CA224" s="861"/>
      <c r="CB224" s="459"/>
      <c r="CC224" s="459"/>
      <c r="CD224" s="459"/>
      <c r="CE224" s="459"/>
      <c r="CF224" s="459"/>
      <c r="CG224" s="861"/>
      <c r="CH224" s="861"/>
      <c r="CI224" s="459"/>
      <c r="CJ224" s="459"/>
      <c r="CK224" s="459"/>
      <c r="CL224" s="459"/>
      <c r="CM224" s="459"/>
      <c r="CN224" s="861"/>
      <c r="CO224" s="861"/>
    </row>
    <row r="225" spans="1:93" s="263" customFormat="1" hidden="1">
      <c r="A225" s="857">
        <f>'MTG RTG September 2019'!A214</f>
        <v>0</v>
      </c>
      <c r="B225" s="289"/>
      <c r="C225" s="506" t="str">
        <f>'MTG RTG September 2019'!C214</f>
        <v>Magic TV</v>
      </c>
      <c r="D225" s="252" t="str">
        <f>'MTG RTG September 2019'!D214</f>
        <v>Prime Time</v>
      </c>
      <c r="E225" s="253" t="str">
        <f>'MTG RTG September 2019'!E214</f>
        <v>Mo-Fr</v>
      </c>
      <c r="F225" s="254" t="str">
        <f>'MTG RTG September 2019'!F214</f>
        <v>17:30-23:59</v>
      </c>
      <c r="G225" s="904" t="str">
        <f>'MTG RTG September 2019'!G214</f>
        <v>PT</v>
      </c>
      <c r="H225" s="905">
        <f ca="1">SUMIF('MTG RTG September 2019'!$H$3:$M$4,$AC$9,'MTG RTG September 2019'!$H214:$M214)</f>
        <v>0.05</v>
      </c>
      <c r="I225" s="256">
        <f t="shared" ca="1" si="58"/>
        <v>465.74999999999994</v>
      </c>
      <c r="J225" s="906">
        <f t="shared" ca="1" si="63"/>
        <v>0</v>
      </c>
      <c r="K225" s="912">
        <f t="shared" ca="1" si="64"/>
        <v>0</v>
      </c>
      <c r="L225" s="913">
        <f t="shared" ca="1" si="65"/>
        <v>0</v>
      </c>
      <c r="M225" s="927">
        <f>'MTG RTG September 2019'!J214</f>
        <v>0.05</v>
      </c>
      <c r="N225" s="913">
        <f t="shared" si="66"/>
        <v>0</v>
      </c>
      <c r="O225" s="909">
        <f t="shared" si="67"/>
        <v>0</v>
      </c>
      <c r="P225" s="258">
        <f t="shared" si="68"/>
        <v>0</v>
      </c>
      <c r="Q225" s="258">
        <f t="shared" si="59"/>
        <v>0</v>
      </c>
      <c r="R225" s="258">
        <f t="shared" si="60"/>
        <v>0</v>
      </c>
      <c r="S225" s="258"/>
      <c r="T225" s="258">
        <f t="shared" si="61"/>
        <v>0</v>
      </c>
      <c r="U225" s="258">
        <f t="shared" si="77"/>
        <v>0</v>
      </c>
      <c r="V225" s="265">
        <f t="shared" ca="1" si="62"/>
        <v>23.287499999999998</v>
      </c>
      <c r="W225" s="260">
        <f t="shared" ca="1" si="70"/>
        <v>23.287499999999998</v>
      </c>
      <c r="X225" s="260">
        <f t="shared" ca="1" si="71"/>
        <v>23.287499999999998</v>
      </c>
      <c r="Y225" s="260">
        <f t="shared" ca="1" si="72"/>
        <v>0</v>
      </c>
      <c r="Z225" s="260">
        <f t="shared" ca="1" si="73"/>
        <v>0</v>
      </c>
      <c r="AA225" s="260">
        <f t="shared" ca="1" si="75"/>
        <v>0</v>
      </c>
      <c r="AB225" s="260">
        <f t="shared" ca="1" si="76"/>
        <v>0</v>
      </c>
      <c r="AC225" s="575">
        <f t="shared" ca="1" si="74"/>
        <v>0</v>
      </c>
      <c r="AD225" s="262"/>
      <c r="AE225" s="460"/>
      <c r="AF225" s="459"/>
      <c r="AG225" s="459"/>
      <c r="AH225" s="459"/>
      <c r="AI225" s="459"/>
      <c r="AJ225" s="861"/>
      <c r="AK225" s="861"/>
      <c r="AL225" s="459"/>
      <c r="AM225" s="459"/>
      <c r="AN225" s="459"/>
      <c r="AO225" s="459"/>
      <c r="AP225" s="459"/>
      <c r="AQ225" s="861"/>
      <c r="AR225" s="861"/>
      <c r="AS225" s="459"/>
      <c r="AT225" s="459"/>
      <c r="AU225" s="459"/>
      <c r="AV225" s="459"/>
      <c r="AW225" s="459"/>
      <c r="AX225" s="861"/>
      <c r="AY225" s="861"/>
      <c r="AZ225" s="459"/>
      <c r="BA225" s="459"/>
      <c r="BB225" s="459"/>
      <c r="BC225" s="459"/>
      <c r="BD225" s="459"/>
      <c r="BE225" s="861"/>
      <c r="BF225" s="861"/>
      <c r="BG225" s="459"/>
      <c r="BH225" s="459"/>
      <c r="BI225" s="459"/>
      <c r="BJ225" s="459"/>
      <c r="BK225" s="459"/>
      <c r="BL225" s="861"/>
      <c r="BM225" s="861"/>
      <c r="BN225" s="459"/>
      <c r="BO225" s="459"/>
      <c r="BP225" s="459"/>
      <c r="BQ225" s="459"/>
      <c r="BR225" s="459"/>
      <c r="BS225" s="861"/>
      <c r="BT225" s="861"/>
      <c r="BU225" s="459"/>
      <c r="BV225" s="459"/>
      <c r="BW225" s="459"/>
      <c r="BX225" s="459"/>
      <c r="BY225" s="459"/>
      <c r="BZ225" s="861"/>
      <c r="CA225" s="861"/>
      <c r="CB225" s="459"/>
      <c r="CC225" s="459"/>
      <c r="CD225" s="459"/>
      <c r="CE225" s="459"/>
      <c r="CF225" s="459"/>
      <c r="CG225" s="861"/>
      <c r="CH225" s="861"/>
      <c r="CI225" s="459"/>
      <c r="CJ225" s="459"/>
      <c r="CK225" s="459"/>
      <c r="CL225" s="459"/>
      <c r="CM225" s="459"/>
      <c r="CN225" s="861"/>
      <c r="CO225" s="861"/>
    </row>
    <row r="226" spans="1:93" s="263" customFormat="1">
      <c r="A226" s="857">
        <f>'MTG RTG September 2019'!A215</f>
        <v>0</v>
      </c>
      <c r="B226" s="289"/>
      <c r="C226" s="506" t="str">
        <f>'MTG RTG September 2019'!C215</f>
        <v>Magic TV</v>
      </c>
      <c r="D226" s="252" t="str">
        <f>'MTG RTG September 2019'!D215</f>
        <v>Off Prime Time</v>
      </c>
      <c r="E226" s="253" t="str">
        <f>'MTG RTG September 2019'!E215</f>
        <v>Sa-Su</v>
      </c>
      <c r="F226" s="254" t="str">
        <f>'MTG RTG September 2019'!F215</f>
        <v>24:00-17:29</v>
      </c>
      <c r="G226" s="904" t="str">
        <f>'MTG RTG September 2019'!G215</f>
        <v>NPT</v>
      </c>
      <c r="H226" s="905">
        <f ca="1">SUMIF('MTG RTG September 2019'!$H$3:$M$4,$AC$9,'MTG RTG September 2019'!$H215:$M215)</f>
        <v>0.05</v>
      </c>
      <c r="I226" s="256">
        <f t="shared" ca="1" si="58"/>
        <v>465.74999999999994</v>
      </c>
      <c r="J226" s="906">
        <f t="shared" ca="1" si="63"/>
        <v>0.1</v>
      </c>
      <c r="K226" s="912">
        <f t="shared" ca="1" si="64"/>
        <v>0.1</v>
      </c>
      <c r="L226" s="913">
        <f t="shared" ca="1" si="65"/>
        <v>0</v>
      </c>
      <c r="M226" s="927">
        <f>'MTG RTG September 2019'!J215</f>
        <v>0.05</v>
      </c>
      <c r="N226" s="913">
        <f t="shared" si="66"/>
        <v>0.1</v>
      </c>
      <c r="O226" s="909">
        <f t="shared" si="67"/>
        <v>2</v>
      </c>
      <c r="P226" s="258">
        <f t="shared" si="68"/>
        <v>0</v>
      </c>
      <c r="Q226" s="258">
        <f t="shared" si="59"/>
        <v>0</v>
      </c>
      <c r="R226" s="258">
        <f t="shared" si="60"/>
        <v>0</v>
      </c>
      <c r="S226" s="258"/>
      <c r="T226" s="258">
        <f t="shared" si="61"/>
        <v>0</v>
      </c>
      <c r="U226" s="258">
        <f t="shared" si="77"/>
        <v>2</v>
      </c>
      <c r="V226" s="265">
        <f t="shared" ca="1" si="62"/>
        <v>23.287499999999998</v>
      </c>
      <c r="W226" s="260">
        <f t="shared" ca="1" si="70"/>
        <v>23.287499999999998</v>
      </c>
      <c r="X226" s="260">
        <f t="shared" ca="1" si="71"/>
        <v>23.287499999999998</v>
      </c>
      <c r="Y226" s="260">
        <f t="shared" ca="1" si="72"/>
        <v>0</v>
      </c>
      <c r="Z226" s="260">
        <f t="shared" ca="1" si="73"/>
        <v>0</v>
      </c>
      <c r="AA226" s="260">
        <f t="shared" ca="1" si="75"/>
        <v>0</v>
      </c>
      <c r="AB226" s="260">
        <f t="shared" ca="1" si="76"/>
        <v>0</v>
      </c>
      <c r="AC226" s="575">
        <f t="shared" ca="1" si="74"/>
        <v>46.574999999999996</v>
      </c>
      <c r="AD226" s="262"/>
      <c r="AE226" s="460"/>
      <c r="AF226" s="459"/>
      <c r="AG226" s="459"/>
      <c r="AH226" s="459"/>
      <c r="AI226" s="459"/>
      <c r="AJ226" s="861" t="s">
        <v>347</v>
      </c>
      <c r="AK226" s="861"/>
      <c r="AL226" s="459"/>
      <c r="AM226" s="459"/>
      <c r="AN226" s="459"/>
      <c r="AO226" s="459"/>
      <c r="AP226" s="459"/>
      <c r="AQ226" s="861"/>
      <c r="AR226" s="861"/>
      <c r="AS226" s="459"/>
      <c r="AT226" s="459"/>
      <c r="AU226" s="459"/>
      <c r="AV226" s="459"/>
      <c r="AW226" s="459"/>
      <c r="AX226" s="861"/>
      <c r="AY226" s="861" t="s">
        <v>347</v>
      </c>
      <c r="AZ226" s="459"/>
      <c r="BA226" s="459"/>
      <c r="BB226" s="459"/>
      <c r="BC226" s="459"/>
      <c r="BD226" s="459"/>
      <c r="BE226" s="861"/>
      <c r="BF226" s="861"/>
      <c r="BG226" s="459"/>
      <c r="BH226" s="459"/>
      <c r="BI226" s="459"/>
      <c r="BJ226" s="459"/>
      <c r="BK226" s="459"/>
      <c r="BL226" s="861"/>
      <c r="BM226" s="861"/>
      <c r="BN226" s="459"/>
      <c r="BO226" s="459"/>
      <c r="BP226" s="459"/>
      <c r="BQ226" s="459"/>
      <c r="BR226" s="459"/>
      <c r="BS226" s="861"/>
      <c r="BT226" s="861"/>
      <c r="BU226" s="459"/>
      <c r="BV226" s="459"/>
      <c r="BW226" s="459"/>
      <c r="BX226" s="459"/>
      <c r="BY226" s="459"/>
      <c r="BZ226" s="861"/>
      <c r="CA226" s="861"/>
      <c r="CB226" s="459"/>
      <c r="CC226" s="459"/>
      <c r="CD226" s="459"/>
      <c r="CE226" s="459"/>
      <c r="CF226" s="459"/>
      <c r="CG226" s="861"/>
      <c r="CH226" s="861"/>
      <c r="CI226" s="459"/>
      <c r="CJ226" s="459"/>
      <c r="CK226" s="459"/>
      <c r="CL226" s="459"/>
      <c r="CM226" s="459"/>
      <c r="CN226" s="861"/>
      <c r="CO226" s="861"/>
    </row>
    <row r="227" spans="1:93" s="263" customFormat="1" hidden="1">
      <c r="A227" s="857">
        <f>'MTG RTG September 2019'!A216</f>
        <v>0</v>
      </c>
      <c r="B227" s="289"/>
      <c r="C227" s="506" t="str">
        <f>'MTG RTG September 2019'!C216</f>
        <v>Magic TV</v>
      </c>
      <c r="D227" s="252" t="str">
        <f>'MTG RTG September 2019'!D216</f>
        <v>Off Prime Time</v>
      </c>
      <c r="E227" s="253" t="str">
        <f>'MTG RTG September 2019'!E216</f>
        <v>Sa-Su</v>
      </c>
      <c r="F227" s="254" t="str">
        <f>'MTG RTG September 2019'!F216</f>
        <v>24:00-17:29</v>
      </c>
      <c r="G227" s="904" t="str">
        <f>'MTG RTG September 2019'!G216</f>
        <v>NPT</v>
      </c>
      <c r="H227" s="905">
        <f ca="1">SUMIF('MTG RTG September 2019'!$H$3:$M$4,$AC$9,'MTG RTG September 2019'!$H216:$M216)</f>
        <v>0.05</v>
      </c>
      <c r="I227" s="256">
        <f t="shared" ref="I227:I275" ca="1" si="78">V227/H227</f>
        <v>465.74999999999994</v>
      </c>
      <c r="J227" s="906">
        <f t="shared" ref="J227:J275" ca="1" si="79">U227*H227</f>
        <v>0</v>
      </c>
      <c r="K227" s="912">
        <f t="shared" ref="K227:K275" ca="1" si="80">H227*O227</f>
        <v>0</v>
      </c>
      <c r="L227" s="913">
        <f t="shared" ref="L227:L275" ca="1" si="81">H227*P227</f>
        <v>0</v>
      </c>
      <c r="M227" s="927">
        <f>'MTG RTG September 2019'!J216</f>
        <v>0.05</v>
      </c>
      <c r="N227" s="913">
        <f t="shared" ref="N227:N275" si="82">U227*M227</f>
        <v>0</v>
      </c>
      <c r="O227" s="909">
        <f t="shared" ref="O227:O275" si="83">COUNTIF(AE227:CO227,"A")</f>
        <v>0</v>
      </c>
      <c r="P227" s="258">
        <f t="shared" ref="P227:P275" si="84">COUNTIF(AE227:CO227,"B")</f>
        <v>0</v>
      </c>
      <c r="Q227" s="258">
        <f t="shared" ref="Q227:Q275" si="85">COUNTIF(AE227:CO227,"C")</f>
        <v>0</v>
      </c>
      <c r="R227" s="258">
        <f t="shared" ref="R227:R275" si="86">COUNTIF(AE227:CO227,"D")</f>
        <v>0</v>
      </c>
      <c r="S227" s="258"/>
      <c r="T227" s="258">
        <f t="shared" ref="T227:T275" si="87">COUNTIF(AE227:CO227,"F")</f>
        <v>0</v>
      </c>
      <c r="U227" s="258">
        <f t="shared" ref="U227:U275" si="88">SUM(O227:T227)</f>
        <v>0</v>
      </c>
      <c r="V227" s="265">
        <f t="shared" ref="V227:V275" ca="1" si="89">$AC$12*$AC$11*H227</f>
        <v>23.287499999999998</v>
      </c>
      <c r="W227" s="260">
        <f t="shared" ref="W227:W275" ca="1" si="90">V227*$H$3</f>
        <v>23.287499999999998</v>
      </c>
      <c r="X227" s="260">
        <f t="shared" ref="X227:X275" ca="1" si="91">V227*$H$4</f>
        <v>23.287499999999998</v>
      </c>
      <c r="Y227" s="260">
        <f t="shared" ref="Y227:Y275" ca="1" si="92">V227*$H$5</f>
        <v>0</v>
      </c>
      <c r="Z227" s="260">
        <f t="shared" ref="Z227:Z275" ca="1" si="93">V227*$H$6</f>
        <v>0</v>
      </c>
      <c r="AA227" s="260">
        <f t="shared" ref="AA227:AA275" ca="1" si="94">V227*$H$7</f>
        <v>0</v>
      </c>
      <c r="AB227" s="260">
        <f t="shared" ref="AB227:AB275" ca="1" si="95">V227*$H$8</f>
        <v>0</v>
      </c>
      <c r="AC227" s="575">
        <f t="shared" ref="AC227:AC275" ca="1" si="96">SUMPRODUCT(O227:T227,W227:AB227)</f>
        <v>0</v>
      </c>
      <c r="AD227" s="262"/>
      <c r="AE227" s="460"/>
      <c r="AF227" s="459"/>
      <c r="AG227" s="459"/>
      <c r="AH227" s="459"/>
      <c r="AI227" s="459"/>
      <c r="AJ227" s="861"/>
      <c r="AK227" s="861"/>
      <c r="AL227" s="459"/>
      <c r="AM227" s="459"/>
      <c r="AN227" s="459"/>
      <c r="AO227" s="459"/>
      <c r="AP227" s="459"/>
      <c r="AQ227" s="861"/>
      <c r="AR227" s="861"/>
      <c r="AS227" s="459"/>
      <c r="AT227" s="459"/>
      <c r="AU227" s="459"/>
      <c r="AV227" s="459"/>
      <c r="AW227" s="459"/>
      <c r="AX227" s="861"/>
      <c r="AY227" s="861"/>
      <c r="AZ227" s="459"/>
      <c r="BA227" s="459"/>
      <c r="BB227" s="459"/>
      <c r="BC227" s="459"/>
      <c r="BD227" s="459"/>
      <c r="BE227" s="861"/>
      <c r="BF227" s="861"/>
      <c r="BG227" s="459"/>
      <c r="BH227" s="459"/>
      <c r="BI227" s="459"/>
      <c r="BJ227" s="459"/>
      <c r="BK227" s="459"/>
      <c r="BL227" s="861"/>
      <c r="BM227" s="861"/>
      <c r="BN227" s="459"/>
      <c r="BO227" s="459"/>
      <c r="BP227" s="459"/>
      <c r="BQ227" s="459"/>
      <c r="BR227" s="459"/>
      <c r="BS227" s="861"/>
      <c r="BT227" s="861"/>
      <c r="BU227" s="459"/>
      <c r="BV227" s="459"/>
      <c r="BW227" s="459"/>
      <c r="BX227" s="459"/>
      <c r="BY227" s="459"/>
      <c r="BZ227" s="861"/>
      <c r="CA227" s="861"/>
      <c r="CB227" s="459"/>
      <c r="CC227" s="459"/>
      <c r="CD227" s="459"/>
      <c r="CE227" s="459"/>
      <c r="CF227" s="459"/>
      <c r="CG227" s="861"/>
      <c r="CH227" s="861"/>
      <c r="CI227" s="459"/>
      <c r="CJ227" s="459"/>
      <c r="CK227" s="459"/>
      <c r="CL227" s="459"/>
      <c r="CM227" s="459"/>
      <c r="CN227" s="861"/>
      <c r="CO227" s="861"/>
    </row>
    <row r="228" spans="1:93" s="263" customFormat="1" hidden="1">
      <c r="A228" s="857">
        <f>'MTG RTG September 2019'!A217</f>
        <v>0</v>
      </c>
      <c r="B228" s="289"/>
      <c r="C228" s="506" t="str">
        <f>'MTG RTG September 2019'!C217</f>
        <v>Magic TV</v>
      </c>
      <c r="D228" s="252" t="str">
        <f>'MTG RTG September 2019'!D217</f>
        <v>Prime Time</v>
      </c>
      <c r="E228" s="253" t="str">
        <f>'MTG RTG September 2019'!E217</f>
        <v>Sa-Su</v>
      </c>
      <c r="F228" s="254" t="str">
        <f>'MTG RTG September 2019'!F217</f>
        <v>17:30-23:59</v>
      </c>
      <c r="G228" s="904" t="str">
        <f>'MTG RTG September 2019'!G217</f>
        <v>PT</v>
      </c>
      <c r="H228" s="905">
        <f ca="1">SUMIF('MTG RTG September 2019'!$H$3:$M$4,$AC$9,'MTG RTG September 2019'!$H217:$M217)</f>
        <v>0.05</v>
      </c>
      <c r="I228" s="256">
        <f t="shared" ca="1" si="78"/>
        <v>465.74999999999994</v>
      </c>
      <c r="J228" s="906">
        <f t="shared" ca="1" si="79"/>
        <v>0</v>
      </c>
      <c r="K228" s="912">
        <f t="shared" ca="1" si="80"/>
        <v>0</v>
      </c>
      <c r="L228" s="913">
        <f t="shared" ca="1" si="81"/>
        <v>0</v>
      </c>
      <c r="M228" s="927">
        <f>'MTG RTG September 2019'!J217</f>
        <v>0.05</v>
      </c>
      <c r="N228" s="913">
        <f t="shared" si="82"/>
        <v>0</v>
      </c>
      <c r="O228" s="909">
        <f t="shared" si="83"/>
        <v>0</v>
      </c>
      <c r="P228" s="258">
        <f t="shared" si="84"/>
        <v>0</v>
      </c>
      <c r="Q228" s="258">
        <f t="shared" si="85"/>
        <v>0</v>
      </c>
      <c r="R228" s="258">
        <f t="shared" si="86"/>
        <v>0</v>
      </c>
      <c r="S228" s="258"/>
      <c r="T228" s="258">
        <f t="shared" si="87"/>
        <v>0</v>
      </c>
      <c r="U228" s="258">
        <f t="shared" si="88"/>
        <v>0</v>
      </c>
      <c r="V228" s="265">
        <f t="shared" ca="1" si="89"/>
        <v>23.287499999999998</v>
      </c>
      <c r="W228" s="260">
        <f t="shared" ca="1" si="90"/>
        <v>23.287499999999998</v>
      </c>
      <c r="X228" s="260">
        <f t="shared" ca="1" si="91"/>
        <v>23.287499999999998</v>
      </c>
      <c r="Y228" s="260">
        <f t="shared" ca="1" si="92"/>
        <v>0</v>
      </c>
      <c r="Z228" s="260">
        <f t="shared" ca="1" si="93"/>
        <v>0</v>
      </c>
      <c r="AA228" s="260">
        <f t="shared" ca="1" si="94"/>
        <v>0</v>
      </c>
      <c r="AB228" s="260">
        <f t="shared" ca="1" si="95"/>
        <v>0</v>
      </c>
      <c r="AC228" s="575">
        <f t="shared" ca="1" si="96"/>
        <v>0</v>
      </c>
      <c r="AD228" s="262"/>
      <c r="AE228" s="460"/>
      <c r="AF228" s="459"/>
      <c r="AG228" s="459"/>
      <c r="AH228" s="459"/>
      <c r="AI228" s="459"/>
      <c r="AJ228" s="861"/>
      <c r="AK228" s="861"/>
      <c r="AL228" s="459"/>
      <c r="AM228" s="459"/>
      <c r="AN228" s="459"/>
      <c r="AO228" s="459"/>
      <c r="AP228" s="459"/>
      <c r="AQ228" s="861"/>
      <c r="AR228" s="861"/>
      <c r="AS228" s="459"/>
      <c r="AT228" s="459"/>
      <c r="AU228" s="459"/>
      <c r="AV228" s="459"/>
      <c r="AW228" s="459"/>
      <c r="AX228" s="861"/>
      <c r="AY228" s="861"/>
      <c r="AZ228" s="459"/>
      <c r="BA228" s="459"/>
      <c r="BB228" s="459"/>
      <c r="BC228" s="459"/>
      <c r="BD228" s="459"/>
      <c r="BE228" s="861"/>
      <c r="BF228" s="861"/>
      <c r="BG228" s="459"/>
      <c r="BH228" s="459"/>
      <c r="BI228" s="459"/>
      <c r="BJ228" s="459"/>
      <c r="BK228" s="459"/>
      <c r="BL228" s="861"/>
      <c r="BM228" s="861"/>
      <c r="BN228" s="459"/>
      <c r="BO228" s="459"/>
      <c r="BP228" s="459"/>
      <c r="BQ228" s="459"/>
      <c r="BR228" s="459"/>
      <c r="BS228" s="861"/>
      <c r="BT228" s="861"/>
      <c r="BU228" s="459"/>
      <c r="BV228" s="459"/>
      <c r="BW228" s="459"/>
      <c r="BX228" s="459"/>
      <c r="BY228" s="459"/>
      <c r="BZ228" s="861"/>
      <c r="CA228" s="861"/>
      <c r="CB228" s="459"/>
      <c r="CC228" s="459"/>
      <c r="CD228" s="459"/>
      <c r="CE228" s="459"/>
      <c r="CF228" s="459"/>
      <c r="CG228" s="861"/>
      <c r="CH228" s="861"/>
      <c r="CI228" s="459"/>
      <c r="CJ228" s="459"/>
      <c r="CK228" s="459"/>
      <c r="CL228" s="459"/>
      <c r="CM228" s="459"/>
      <c r="CN228" s="861"/>
      <c r="CO228" s="861"/>
    </row>
    <row r="229" spans="1:93" s="263" customFormat="1" hidden="1">
      <c r="A229" s="857">
        <f>'MTG RTG September 2019'!A218</f>
        <v>0</v>
      </c>
      <c r="B229" s="289"/>
      <c r="C229" s="506" t="str">
        <f>'MTG RTG September 2019'!C218</f>
        <v>Magic TV</v>
      </c>
      <c r="D229" s="252" t="str">
        <f>'MTG RTG September 2019'!D218</f>
        <v>Prime Time</v>
      </c>
      <c r="E229" s="253" t="str">
        <f>'MTG RTG September 2019'!E218</f>
        <v>Sa-Su</v>
      </c>
      <c r="F229" s="254" t="str">
        <f>'MTG RTG September 2019'!F218</f>
        <v>17:30-23:59</v>
      </c>
      <c r="G229" s="904" t="str">
        <f>'MTG RTG September 2019'!G218</f>
        <v>PT</v>
      </c>
      <c r="H229" s="905">
        <f ca="1">SUMIF('MTG RTG September 2019'!$H$3:$M$4,$AC$9,'MTG RTG September 2019'!$H218:$M218)</f>
        <v>0.05</v>
      </c>
      <c r="I229" s="256">
        <f t="shared" ca="1" si="78"/>
        <v>465.74999999999994</v>
      </c>
      <c r="J229" s="906">
        <f t="shared" ca="1" si="79"/>
        <v>0</v>
      </c>
      <c r="K229" s="912">
        <f t="shared" ca="1" si="80"/>
        <v>0</v>
      </c>
      <c r="L229" s="913">
        <f t="shared" ca="1" si="81"/>
        <v>0</v>
      </c>
      <c r="M229" s="927">
        <f>'MTG RTG September 2019'!J218</f>
        <v>0.05</v>
      </c>
      <c r="N229" s="913">
        <f t="shared" si="82"/>
        <v>0</v>
      </c>
      <c r="O229" s="909">
        <f t="shared" si="83"/>
        <v>0</v>
      </c>
      <c r="P229" s="258">
        <f t="shared" si="84"/>
        <v>0</v>
      </c>
      <c r="Q229" s="258">
        <f t="shared" si="85"/>
        <v>0</v>
      </c>
      <c r="R229" s="258">
        <f t="shared" si="86"/>
        <v>0</v>
      </c>
      <c r="S229" s="258"/>
      <c r="T229" s="258">
        <f t="shared" si="87"/>
        <v>0</v>
      </c>
      <c r="U229" s="258">
        <f t="shared" si="88"/>
        <v>0</v>
      </c>
      <c r="V229" s="265">
        <f t="shared" ca="1" si="89"/>
        <v>23.287499999999998</v>
      </c>
      <c r="W229" s="260">
        <f t="shared" ca="1" si="90"/>
        <v>23.287499999999998</v>
      </c>
      <c r="X229" s="260">
        <f t="shared" ca="1" si="91"/>
        <v>23.287499999999998</v>
      </c>
      <c r="Y229" s="260">
        <f t="shared" ca="1" si="92"/>
        <v>0</v>
      </c>
      <c r="Z229" s="260">
        <f t="shared" ca="1" si="93"/>
        <v>0</v>
      </c>
      <c r="AA229" s="260">
        <f t="shared" ca="1" si="94"/>
        <v>0</v>
      </c>
      <c r="AB229" s="260">
        <f t="shared" ca="1" si="95"/>
        <v>0</v>
      </c>
      <c r="AC229" s="575">
        <f t="shared" ca="1" si="96"/>
        <v>0</v>
      </c>
      <c r="AD229" s="262"/>
      <c r="AE229" s="460"/>
      <c r="AF229" s="459"/>
      <c r="AG229" s="459"/>
      <c r="AH229" s="459"/>
      <c r="AI229" s="459"/>
      <c r="AJ229" s="861"/>
      <c r="AK229" s="861"/>
      <c r="AL229" s="459"/>
      <c r="AM229" s="459"/>
      <c r="AN229" s="459"/>
      <c r="AO229" s="459"/>
      <c r="AP229" s="459"/>
      <c r="AQ229" s="861"/>
      <c r="AR229" s="861"/>
      <c r="AS229" s="459"/>
      <c r="AT229" s="459"/>
      <c r="AU229" s="459"/>
      <c r="AV229" s="459"/>
      <c r="AW229" s="459"/>
      <c r="AX229" s="861"/>
      <c r="AY229" s="861"/>
      <c r="AZ229" s="459"/>
      <c r="BA229" s="459"/>
      <c r="BB229" s="459"/>
      <c r="BC229" s="459"/>
      <c r="BD229" s="459"/>
      <c r="BE229" s="861"/>
      <c r="BF229" s="861"/>
      <c r="BG229" s="459"/>
      <c r="BH229" s="459"/>
      <c r="BI229" s="459"/>
      <c r="BJ229" s="459"/>
      <c r="BK229" s="459"/>
      <c r="BL229" s="861"/>
      <c r="BM229" s="861"/>
      <c r="BN229" s="459"/>
      <c r="BO229" s="459"/>
      <c r="BP229" s="459"/>
      <c r="BQ229" s="459"/>
      <c r="BR229" s="459"/>
      <c r="BS229" s="861"/>
      <c r="BT229" s="861"/>
      <c r="BU229" s="459"/>
      <c r="BV229" s="459"/>
      <c r="BW229" s="459"/>
      <c r="BX229" s="459"/>
      <c r="BY229" s="459"/>
      <c r="BZ229" s="861"/>
      <c r="CA229" s="861"/>
      <c r="CB229" s="459"/>
      <c r="CC229" s="459"/>
      <c r="CD229" s="459"/>
      <c r="CE229" s="459"/>
      <c r="CF229" s="459"/>
      <c r="CG229" s="861"/>
      <c r="CH229" s="861"/>
      <c r="CI229" s="459"/>
      <c r="CJ229" s="459"/>
      <c r="CK229" s="459"/>
      <c r="CL229" s="459"/>
      <c r="CM229" s="459"/>
      <c r="CN229" s="861"/>
      <c r="CO229" s="861"/>
    </row>
    <row r="230" spans="1:93" s="263" customFormat="1" hidden="1">
      <c r="A230" s="857">
        <f>'MTG RTG September 2019'!A219</f>
        <v>0</v>
      </c>
      <c r="B230" s="289" t="s">
        <v>110</v>
      </c>
      <c r="C230" s="506" t="str">
        <f>'MTG RTG September 2019'!C219</f>
        <v>Nova Sport</v>
      </c>
      <c r="D230" s="252" t="str">
        <f>'MTG RTG September 2019'!D219</f>
        <v>Off Prime Time</v>
      </c>
      <c r="E230" s="253" t="str">
        <f>'MTG RTG September 2019'!E219</f>
        <v>Mo-Fr</v>
      </c>
      <c r="F230" s="254" t="str">
        <f>'MTG RTG September 2019'!F219</f>
        <v>24:00-17:29</v>
      </c>
      <c r="G230" s="904" t="str">
        <f>'MTG RTG September 2019'!G219</f>
        <v>NPT</v>
      </c>
      <c r="H230" s="905">
        <f ca="1">SUMIF('MTG RTG September 2019'!$H$3:$M$4,$AC$9,'MTG RTG September 2019'!$H219:$M219)</f>
        <v>0.05</v>
      </c>
      <c r="I230" s="256">
        <f t="shared" ca="1" si="78"/>
        <v>465.74999999999994</v>
      </c>
      <c r="J230" s="906">
        <f t="shared" ca="1" si="79"/>
        <v>0</v>
      </c>
      <c r="K230" s="912">
        <f t="shared" ca="1" si="80"/>
        <v>0</v>
      </c>
      <c r="L230" s="913">
        <f t="shared" ca="1" si="81"/>
        <v>0</v>
      </c>
      <c r="M230" s="927">
        <f>'MTG RTG September 2019'!J219</f>
        <v>0.05</v>
      </c>
      <c r="N230" s="913">
        <f t="shared" si="82"/>
        <v>0</v>
      </c>
      <c r="O230" s="909">
        <f t="shared" si="83"/>
        <v>0</v>
      </c>
      <c r="P230" s="258">
        <f t="shared" si="84"/>
        <v>0</v>
      </c>
      <c r="Q230" s="258">
        <f t="shared" si="85"/>
        <v>0</v>
      </c>
      <c r="R230" s="258">
        <f t="shared" si="86"/>
        <v>0</v>
      </c>
      <c r="S230" s="258"/>
      <c r="T230" s="258">
        <f t="shared" si="87"/>
        <v>0</v>
      </c>
      <c r="U230" s="258">
        <f t="shared" si="88"/>
        <v>0</v>
      </c>
      <c r="V230" s="265">
        <f t="shared" ca="1" si="89"/>
        <v>23.287499999999998</v>
      </c>
      <c r="W230" s="260">
        <f t="shared" ca="1" si="90"/>
        <v>23.287499999999998</v>
      </c>
      <c r="X230" s="260">
        <f t="shared" ca="1" si="91"/>
        <v>23.287499999999998</v>
      </c>
      <c r="Y230" s="260">
        <f t="shared" ca="1" si="92"/>
        <v>0</v>
      </c>
      <c r="Z230" s="260">
        <f t="shared" ca="1" si="93"/>
        <v>0</v>
      </c>
      <c r="AA230" s="260">
        <f t="shared" ca="1" si="94"/>
        <v>0</v>
      </c>
      <c r="AB230" s="260">
        <f t="shared" ca="1" si="95"/>
        <v>0</v>
      </c>
      <c r="AC230" s="575">
        <f t="shared" ca="1" si="96"/>
        <v>0</v>
      </c>
      <c r="AD230" s="262"/>
      <c r="AE230" s="460"/>
      <c r="AF230" s="459"/>
      <c r="AG230" s="459"/>
      <c r="AH230" s="459"/>
      <c r="AI230" s="459"/>
      <c r="AJ230" s="861"/>
      <c r="AK230" s="861"/>
      <c r="AL230" s="459"/>
      <c r="AM230" s="459"/>
      <c r="AN230" s="459"/>
      <c r="AO230" s="459"/>
      <c r="AP230" s="459"/>
      <c r="AQ230" s="861"/>
      <c r="AR230" s="861"/>
      <c r="AS230" s="459"/>
      <c r="AT230" s="459"/>
      <c r="AU230" s="459"/>
      <c r="AV230" s="459"/>
      <c r="AW230" s="459"/>
      <c r="AX230" s="861"/>
      <c r="AY230" s="861"/>
      <c r="AZ230" s="459"/>
      <c r="BA230" s="459"/>
      <c r="BB230" s="459"/>
      <c r="BC230" s="459"/>
      <c r="BD230" s="459"/>
      <c r="BE230" s="861"/>
      <c r="BF230" s="861"/>
      <c r="BG230" s="459"/>
      <c r="BH230" s="459"/>
      <c r="BI230" s="459"/>
      <c r="BJ230" s="459"/>
      <c r="BK230" s="459"/>
      <c r="BL230" s="861"/>
      <c r="BM230" s="861"/>
      <c r="BN230" s="459"/>
      <c r="BO230" s="459"/>
      <c r="BP230" s="459"/>
      <c r="BQ230" s="459"/>
      <c r="BR230" s="459"/>
      <c r="BS230" s="861"/>
      <c r="BT230" s="861"/>
      <c r="BU230" s="459"/>
      <c r="BV230" s="459"/>
      <c r="BW230" s="459"/>
      <c r="BX230" s="459"/>
      <c r="BY230" s="459"/>
      <c r="BZ230" s="861"/>
      <c r="CA230" s="861"/>
      <c r="CB230" s="459"/>
      <c r="CC230" s="459"/>
      <c r="CD230" s="459"/>
      <c r="CE230" s="459"/>
      <c r="CF230" s="459"/>
      <c r="CG230" s="861"/>
      <c r="CH230" s="861"/>
      <c r="CI230" s="459"/>
      <c r="CJ230" s="459"/>
      <c r="CK230" s="459"/>
      <c r="CL230" s="459"/>
      <c r="CM230" s="459"/>
      <c r="CN230" s="861"/>
      <c r="CO230" s="861"/>
    </row>
    <row r="231" spans="1:93" s="263" customFormat="1" hidden="1">
      <c r="A231" s="857">
        <f>'MTG RTG September 2019'!A220</f>
        <v>0</v>
      </c>
      <c r="B231" s="289" t="s">
        <v>110</v>
      </c>
      <c r="C231" s="506" t="str">
        <f>'MTG RTG September 2019'!C220</f>
        <v>Nova Sport</v>
      </c>
      <c r="D231" s="252" t="str">
        <f>'MTG RTG September 2019'!D220</f>
        <v>Prime Time</v>
      </c>
      <c r="E231" s="253" t="str">
        <f>'MTG RTG September 2019'!E220</f>
        <v>Mo-Fr</v>
      </c>
      <c r="F231" s="254" t="str">
        <f>'MTG RTG September 2019'!F220</f>
        <v>17:30-23:59</v>
      </c>
      <c r="G231" s="904" t="str">
        <f>'MTG RTG September 2019'!G220</f>
        <v>PT</v>
      </c>
      <c r="H231" s="905">
        <f ca="1">SUMIF('MTG RTG September 2019'!$H$3:$M$4,$AC$9,'MTG RTG September 2019'!$H220:$M220)</f>
        <v>0.05</v>
      </c>
      <c r="I231" s="256">
        <f t="shared" ca="1" si="78"/>
        <v>465.74999999999994</v>
      </c>
      <c r="J231" s="906">
        <f t="shared" ca="1" si="79"/>
        <v>0</v>
      </c>
      <c r="K231" s="912">
        <f t="shared" ca="1" si="80"/>
        <v>0</v>
      </c>
      <c r="L231" s="913">
        <f t="shared" ca="1" si="81"/>
        <v>0</v>
      </c>
      <c r="M231" s="927">
        <f>'MTG RTG September 2019'!J220</f>
        <v>0.05</v>
      </c>
      <c r="N231" s="913">
        <f t="shared" si="82"/>
        <v>0</v>
      </c>
      <c r="O231" s="909">
        <f t="shared" si="83"/>
        <v>0</v>
      </c>
      <c r="P231" s="258">
        <f t="shared" si="84"/>
        <v>0</v>
      </c>
      <c r="Q231" s="258">
        <f t="shared" si="85"/>
        <v>0</v>
      </c>
      <c r="R231" s="258">
        <f t="shared" si="86"/>
        <v>0</v>
      </c>
      <c r="S231" s="258"/>
      <c r="T231" s="258">
        <f t="shared" si="87"/>
        <v>0</v>
      </c>
      <c r="U231" s="258">
        <f t="shared" si="88"/>
        <v>0</v>
      </c>
      <c r="V231" s="265">
        <f t="shared" ca="1" si="89"/>
        <v>23.287499999999998</v>
      </c>
      <c r="W231" s="260">
        <f t="shared" ca="1" si="90"/>
        <v>23.287499999999998</v>
      </c>
      <c r="X231" s="260">
        <f t="shared" ca="1" si="91"/>
        <v>23.287499999999998</v>
      </c>
      <c r="Y231" s="260">
        <f t="shared" ca="1" si="92"/>
        <v>0</v>
      </c>
      <c r="Z231" s="260">
        <f t="shared" ca="1" si="93"/>
        <v>0</v>
      </c>
      <c r="AA231" s="260">
        <f t="shared" ca="1" si="94"/>
        <v>0</v>
      </c>
      <c r="AB231" s="260">
        <f t="shared" ca="1" si="95"/>
        <v>0</v>
      </c>
      <c r="AC231" s="575">
        <f t="shared" ca="1" si="96"/>
        <v>0</v>
      </c>
      <c r="AD231" s="262"/>
      <c r="AE231" s="460"/>
      <c r="AF231" s="459"/>
      <c r="AG231" s="459"/>
      <c r="AH231" s="459"/>
      <c r="AI231" s="459"/>
      <c r="AJ231" s="861"/>
      <c r="AK231" s="861"/>
      <c r="AL231" s="459"/>
      <c r="AM231" s="459"/>
      <c r="AN231" s="459"/>
      <c r="AO231" s="459"/>
      <c r="AP231" s="459"/>
      <c r="AQ231" s="861"/>
      <c r="AR231" s="861"/>
      <c r="AS231" s="459"/>
      <c r="AT231" s="459"/>
      <c r="AU231" s="459"/>
      <c r="AV231" s="459"/>
      <c r="AW231" s="459"/>
      <c r="AX231" s="861"/>
      <c r="AY231" s="861"/>
      <c r="AZ231" s="459"/>
      <c r="BA231" s="459"/>
      <c r="BB231" s="459"/>
      <c r="BC231" s="459"/>
      <c r="BD231" s="459"/>
      <c r="BE231" s="861"/>
      <c r="BF231" s="861"/>
      <c r="BG231" s="459"/>
      <c r="BH231" s="459"/>
      <c r="BI231" s="459"/>
      <c r="BJ231" s="459"/>
      <c r="BK231" s="459"/>
      <c r="BL231" s="861"/>
      <c r="BM231" s="861"/>
      <c r="BN231" s="459"/>
      <c r="BO231" s="459"/>
      <c r="BP231" s="459"/>
      <c r="BQ231" s="459"/>
      <c r="BR231" s="459"/>
      <c r="BS231" s="861"/>
      <c r="BT231" s="861"/>
      <c r="BU231" s="459"/>
      <c r="BV231" s="459"/>
      <c r="BW231" s="459"/>
      <c r="BX231" s="459"/>
      <c r="BY231" s="459"/>
      <c r="BZ231" s="861"/>
      <c r="CA231" s="861"/>
      <c r="CB231" s="459"/>
      <c r="CC231" s="459"/>
      <c r="CD231" s="459"/>
      <c r="CE231" s="459"/>
      <c r="CF231" s="459"/>
      <c r="CG231" s="861"/>
      <c r="CH231" s="861"/>
      <c r="CI231" s="459"/>
      <c r="CJ231" s="459"/>
      <c r="CK231" s="459"/>
      <c r="CL231" s="459"/>
      <c r="CM231" s="459"/>
      <c r="CN231" s="861"/>
      <c r="CO231" s="861"/>
    </row>
    <row r="232" spans="1:93" s="263" customFormat="1" hidden="1">
      <c r="A232" s="857">
        <f>'MTG RTG September 2019'!A221</f>
        <v>0</v>
      </c>
      <c r="B232" s="289" t="s">
        <v>110</v>
      </c>
      <c r="C232" s="506" t="str">
        <f>'MTG RTG September 2019'!C221</f>
        <v>Nova Sport</v>
      </c>
      <c r="D232" s="252" t="str">
        <f>'MTG RTG September 2019'!D221</f>
        <v>Prime Time</v>
      </c>
      <c r="E232" s="253" t="str">
        <f>'MTG RTG September 2019'!E221</f>
        <v>Mo-Fr</v>
      </c>
      <c r="F232" s="254" t="str">
        <f>'MTG RTG September 2019'!F221</f>
        <v>17:30-23:59</v>
      </c>
      <c r="G232" s="904" t="str">
        <f>'MTG RTG September 2019'!G221</f>
        <v>PT</v>
      </c>
      <c r="H232" s="905">
        <f ca="1">SUMIF('MTG RTG September 2019'!$H$3:$M$4,$AC$9,'MTG RTG September 2019'!$H221:$M221)</f>
        <v>0.05</v>
      </c>
      <c r="I232" s="256">
        <f t="shared" ca="1" si="78"/>
        <v>465.74999999999994</v>
      </c>
      <c r="J232" s="906">
        <f t="shared" ca="1" si="79"/>
        <v>0</v>
      </c>
      <c r="K232" s="912">
        <f t="shared" ca="1" si="80"/>
        <v>0</v>
      </c>
      <c r="L232" s="913">
        <f t="shared" ca="1" si="81"/>
        <v>0</v>
      </c>
      <c r="M232" s="927">
        <f>'MTG RTG September 2019'!J221</f>
        <v>0.05</v>
      </c>
      <c r="N232" s="913">
        <f t="shared" si="82"/>
        <v>0</v>
      </c>
      <c r="O232" s="909">
        <f t="shared" si="83"/>
        <v>0</v>
      </c>
      <c r="P232" s="258">
        <f t="shared" si="84"/>
        <v>0</v>
      </c>
      <c r="Q232" s="258">
        <f t="shared" si="85"/>
        <v>0</v>
      </c>
      <c r="R232" s="258">
        <f t="shared" si="86"/>
        <v>0</v>
      </c>
      <c r="S232" s="258"/>
      <c r="T232" s="258">
        <f t="shared" si="87"/>
        <v>0</v>
      </c>
      <c r="U232" s="258">
        <f t="shared" si="88"/>
        <v>0</v>
      </c>
      <c r="V232" s="265">
        <f t="shared" ca="1" si="89"/>
        <v>23.287499999999998</v>
      </c>
      <c r="W232" s="260">
        <f t="shared" ca="1" si="90"/>
        <v>23.287499999999998</v>
      </c>
      <c r="X232" s="260">
        <f t="shared" ca="1" si="91"/>
        <v>23.287499999999998</v>
      </c>
      <c r="Y232" s="260">
        <f t="shared" ca="1" si="92"/>
        <v>0</v>
      </c>
      <c r="Z232" s="260">
        <f t="shared" ca="1" si="93"/>
        <v>0</v>
      </c>
      <c r="AA232" s="260">
        <f t="shared" ca="1" si="94"/>
        <v>0</v>
      </c>
      <c r="AB232" s="260">
        <f t="shared" ca="1" si="95"/>
        <v>0</v>
      </c>
      <c r="AC232" s="575">
        <f t="shared" ca="1" si="96"/>
        <v>0</v>
      </c>
      <c r="AD232" s="262"/>
      <c r="AE232" s="460"/>
      <c r="AF232" s="459"/>
      <c r="AG232" s="459"/>
      <c r="AH232" s="459"/>
      <c r="AI232" s="459"/>
      <c r="AJ232" s="861"/>
      <c r="AK232" s="861"/>
      <c r="AL232" s="459"/>
      <c r="AM232" s="459"/>
      <c r="AN232" s="459"/>
      <c r="AO232" s="459"/>
      <c r="AP232" s="459"/>
      <c r="AQ232" s="861"/>
      <c r="AR232" s="861"/>
      <c r="AS232" s="459"/>
      <c r="AT232" s="459"/>
      <c r="AU232" s="459"/>
      <c r="AV232" s="459"/>
      <c r="AW232" s="459"/>
      <c r="AX232" s="861"/>
      <c r="AY232" s="861"/>
      <c r="AZ232" s="459"/>
      <c r="BA232" s="459"/>
      <c r="BB232" s="459"/>
      <c r="BC232" s="459"/>
      <c r="BD232" s="459"/>
      <c r="BE232" s="861"/>
      <c r="BF232" s="861"/>
      <c r="BG232" s="459"/>
      <c r="BH232" s="459"/>
      <c r="BI232" s="459"/>
      <c r="BJ232" s="459"/>
      <c r="BK232" s="459"/>
      <c r="BL232" s="861"/>
      <c r="BM232" s="861"/>
      <c r="BN232" s="459"/>
      <c r="BO232" s="459"/>
      <c r="BP232" s="459"/>
      <c r="BQ232" s="459"/>
      <c r="BR232" s="459"/>
      <c r="BS232" s="861"/>
      <c r="BT232" s="861"/>
      <c r="BU232" s="459"/>
      <c r="BV232" s="459"/>
      <c r="BW232" s="459"/>
      <c r="BX232" s="459"/>
      <c r="BY232" s="459"/>
      <c r="BZ232" s="861"/>
      <c r="CA232" s="861"/>
      <c r="CB232" s="459"/>
      <c r="CC232" s="459"/>
      <c r="CD232" s="459"/>
      <c r="CE232" s="459"/>
      <c r="CF232" s="459"/>
      <c r="CG232" s="861"/>
      <c r="CH232" s="861"/>
      <c r="CI232" s="459"/>
      <c r="CJ232" s="459"/>
      <c r="CK232" s="459"/>
      <c r="CL232" s="459"/>
      <c r="CM232" s="459"/>
      <c r="CN232" s="861"/>
      <c r="CO232" s="861"/>
    </row>
    <row r="233" spans="1:93" s="263" customFormat="1" hidden="1">
      <c r="A233" s="857">
        <f>'MTG RTG September 2019'!A222</f>
        <v>0</v>
      </c>
      <c r="B233" s="289" t="s">
        <v>110</v>
      </c>
      <c r="C233" s="506" t="str">
        <f>'MTG RTG September 2019'!C222</f>
        <v>Nova Sport</v>
      </c>
      <c r="D233" s="252" t="str">
        <f>'MTG RTG September 2019'!D222</f>
        <v>Off Prime Time</v>
      </c>
      <c r="E233" s="253" t="str">
        <f>'MTG RTG September 2019'!E222</f>
        <v>Sa-Su</v>
      </c>
      <c r="F233" s="254" t="str">
        <f>'MTG RTG September 2019'!F222</f>
        <v>24:00-17:29</v>
      </c>
      <c r="G233" s="904" t="str">
        <f>'MTG RTG September 2019'!G222</f>
        <v>NPT</v>
      </c>
      <c r="H233" s="905">
        <f ca="1">SUMIF('MTG RTG September 2019'!$H$3:$M$4,$AC$9,'MTG RTG September 2019'!$H222:$M222)</f>
        <v>0.05</v>
      </c>
      <c r="I233" s="256">
        <f t="shared" ca="1" si="78"/>
        <v>465.74999999999994</v>
      </c>
      <c r="J233" s="906">
        <f t="shared" ca="1" si="79"/>
        <v>0</v>
      </c>
      <c r="K233" s="912">
        <f t="shared" ca="1" si="80"/>
        <v>0</v>
      </c>
      <c r="L233" s="913">
        <f t="shared" ca="1" si="81"/>
        <v>0</v>
      </c>
      <c r="M233" s="927">
        <f>'MTG RTG September 2019'!J222</f>
        <v>0.05</v>
      </c>
      <c r="N233" s="913">
        <f t="shared" si="82"/>
        <v>0</v>
      </c>
      <c r="O233" s="909">
        <f t="shared" si="83"/>
        <v>0</v>
      </c>
      <c r="P233" s="258">
        <f t="shared" si="84"/>
        <v>0</v>
      </c>
      <c r="Q233" s="258">
        <f t="shared" si="85"/>
        <v>0</v>
      </c>
      <c r="R233" s="258">
        <f t="shared" si="86"/>
        <v>0</v>
      </c>
      <c r="S233" s="258"/>
      <c r="T233" s="258">
        <f t="shared" si="87"/>
        <v>0</v>
      </c>
      <c r="U233" s="258">
        <f t="shared" si="88"/>
        <v>0</v>
      </c>
      <c r="V233" s="265">
        <f t="shared" ca="1" si="89"/>
        <v>23.287499999999998</v>
      </c>
      <c r="W233" s="260">
        <f t="shared" ca="1" si="90"/>
        <v>23.287499999999998</v>
      </c>
      <c r="X233" s="260">
        <f t="shared" ca="1" si="91"/>
        <v>23.287499999999998</v>
      </c>
      <c r="Y233" s="260">
        <f t="shared" ca="1" si="92"/>
        <v>0</v>
      </c>
      <c r="Z233" s="260">
        <f t="shared" ca="1" si="93"/>
        <v>0</v>
      </c>
      <c r="AA233" s="260">
        <f t="shared" ca="1" si="94"/>
        <v>0</v>
      </c>
      <c r="AB233" s="260">
        <f t="shared" ca="1" si="95"/>
        <v>0</v>
      </c>
      <c r="AC233" s="575">
        <f t="shared" ca="1" si="96"/>
        <v>0</v>
      </c>
      <c r="AD233" s="262"/>
      <c r="AE233" s="460"/>
      <c r="AF233" s="459"/>
      <c r="AG233" s="459"/>
      <c r="AH233" s="459"/>
      <c r="AI233" s="459"/>
      <c r="AJ233" s="861"/>
      <c r="AK233" s="861"/>
      <c r="AL233" s="459"/>
      <c r="AM233" s="459"/>
      <c r="AN233" s="459"/>
      <c r="AO233" s="459"/>
      <c r="AP233" s="459"/>
      <c r="AQ233" s="861"/>
      <c r="AR233" s="861"/>
      <c r="AS233" s="459"/>
      <c r="AT233" s="459"/>
      <c r="AU233" s="459"/>
      <c r="AV233" s="459"/>
      <c r="AW233" s="459"/>
      <c r="AX233" s="861"/>
      <c r="AY233" s="861"/>
      <c r="AZ233" s="459"/>
      <c r="BA233" s="459"/>
      <c r="BB233" s="459"/>
      <c r="BC233" s="459"/>
      <c r="BD233" s="459"/>
      <c r="BE233" s="861"/>
      <c r="BF233" s="861"/>
      <c r="BG233" s="459"/>
      <c r="BH233" s="459"/>
      <c r="BI233" s="459"/>
      <c r="BJ233" s="459"/>
      <c r="BK233" s="459"/>
      <c r="BL233" s="861"/>
      <c r="BM233" s="861"/>
      <c r="BN233" s="459"/>
      <c r="BO233" s="459"/>
      <c r="BP233" s="459"/>
      <c r="BQ233" s="459"/>
      <c r="BR233" s="459"/>
      <c r="BS233" s="861"/>
      <c r="BT233" s="861"/>
      <c r="BU233" s="459"/>
      <c r="BV233" s="459"/>
      <c r="BW233" s="459"/>
      <c r="BX233" s="459"/>
      <c r="BY233" s="459"/>
      <c r="BZ233" s="861"/>
      <c r="CA233" s="861"/>
      <c r="CB233" s="459"/>
      <c r="CC233" s="459"/>
      <c r="CD233" s="459"/>
      <c r="CE233" s="459"/>
      <c r="CF233" s="459"/>
      <c r="CG233" s="861"/>
      <c r="CH233" s="861"/>
      <c r="CI233" s="459"/>
      <c r="CJ233" s="459"/>
      <c r="CK233" s="459"/>
      <c r="CL233" s="459"/>
      <c r="CM233" s="459"/>
      <c r="CN233" s="861"/>
      <c r="CO233" s="861"/>
    </row>
    <row r="234" spans="1:93" s="263" customFormat="1" hidden="1">
      <c r="A234" s="857">
        <f>'MTG RTG September 2019'!A223</f>
        <v>0</v>
      </c>
      <c r="B234" s="289" t="s">
        <v>110</v>
      </c>
      <c r="C234" s="506" t="str">
        <f>'MTG RTG September 2019'!C223</f>
        <v>Nova Sport</v>
      </c>
      <c r="D234" s="252" t="str">
        <f>'MTG RTG September 2019'!D223</f>
        <v>Off Prime Time</v>
      </c>
      <c r="E234" s="253" t="str">
        <f>'MTG RTG September 2019'!E223</f>
        <v>Sa-Su</v>
      </c>
      <c r="F234" s="254" t="str">
        <f>'MTG RTG September 2019'!F223</f>
        <v>24:00-17:29</v>
      </c>
      <c r="G234" s="904" t="str">
        <f>'MTG RTG September 2019'!G223</f>
        <v>NPT</v>
      </c>
      <c r="H234" s="905">
        <f ca="1">SUMIF('MTG RTG September 2019'!$H$3:$M$4,$AC$9,'MTG RTG September 2019'!$H223:$M223)</f>
        <v>0.05</v>
      </c>
      <c r="I234" s="256">
        <f t="shared" ca="1" si="78"/>
        <v>465.74999999999994</v>
      </c>
      <c r="J234" s="906">
        <f t="shared" ca="1" si="79"/>
        <v>0</v>
      </c>
      <c r="K234" s="912">
        <f t="shared" ca="1" si="80"/>
        <v>0</v>
      </c>
      <c r="L234" s="913">
        <f t="shared" ca="1" si="81"/>
        <v>0</v>
      </c>
      <c r="M234" s="927">
        <f>'MTG RTG September 2019'!J223</f>
        <v>0.05</v>
      </c>
      <c r="N234" s="913">
        <f t="shared" si="82"/>
        <v>0</v>
      </c>
      <c r="O234" s="909">
        <f t="shared" si="83"/>
        <v>0</v>
      </c>
      <c r="P234" s="258">
        <f t="shared" si="84"/>
        <v>0</v>
      </c>
      <c r="Q234" s="258">
        <f t="shared" si="85"/>
        <v>0</v>
      </c>
      <c r="R234" s="258">
        <f t="shared" si="86"/>
        <v>0</v>
      </c>
      <c r="S234" s="258"/>
      <c r="T234" s="258">
        <f t="shared" si="87"/>
        <v>0</v>
      </c>
      <c r="U234" s="258">
        <f t="shared" si="88"/>
        <v>0</v>
      </c>
      <c r="V234" s="265">
        <f t="shared" ca="1" si="89"/>
        <v>23.287499999999998</v>
      </c>
      <c r="W234" s="260">
        <f t="shared" ca="1" si="90"/>
        <v>23.287499999999998</v>
      </c>
      <c r="X234" s="260">
        <f t="shared" ca="1" si="91"/>
        <v>23.287499999999998</v>
      </c>
      <c r="Y234" s="260">
        <f t="shared" ca="1" si="92"/>
        <v>0</v>
      </c>
      <c r="Z234" s="260">
        <f t="shared" ca="1" si="93"/>
        <v>0</v>
      </c>
      <c r="AA234" s="260">
        <f t="shared" ca="1" si="94"/>
        <v>0</v>
      </c>
      <c r="AB234" s="260">
        <f t="shared" ca="1" si="95"/>
        <v>0</v>
      </c>
      <c r="AC234" s="575">
        <f t="shared" ca="1" si="96"/>
        <v>0</v>
      </c>
      <c r="AD234" s="262"/>
      <c r="AE234" s="460"/>
      <c r="AF234" s="459"/>
      <c r="AG234" s="459"/>
      <c r="AH234" s="459"/>
      <c r="AI234" s="459"/>
      <c r="AJ234" s="861"/>
      <c r="AK234" s="861"/>
      <c r="AL234" s="459"/>
      <c r="AM234" s="459"/>
      <c r="AN234" s="459"/>
      <c r="AO234" s="459"/>
      <c r="AP234" s="459"/>
      <c r="AQ234" s="861"/>
      <c r="AR234" s="861"/>
      <c r="AS234" s="459"/>
      <c r="AT234" s="459"/>
      <c r="AU234" s="459"/>
      <c r="AV234" s="459"/>
      <c r="AW234" s="459"/>
      <c r="AX234" s="861"/>
      <c r="AY234" s="861"/>
      <c r="AZ234" s="459"/>
      <c r="BA234" s="459"/>
      <c r="BB234" s="459"/>
      <c r="BC234" s="459"/>
      <c r="BD234" s="459"/>
      <c r="BE234" s="861"/>
      <c r="BF234" s="861"/>
      <c r="BG234" s="459"/>
      <c r="BH234" s="459"/>
      <c r="BI234" s="459"/>
      <c r="BJ234" s="459"/>
      <c r="BK234" s="459"/>
      <c r="BL234" s="861"/>
      <c r="BM234" s="861"/>
      <c r="BN234" s="459"/>
      <c r="BO234" s="459"/>
      <c r="BP234" s="459"/>
      <c r="BQ234" s="459"/>
      <c r="BR234" s="459"/>
      <c r="BS234" s="861"/>
      <c r="BT234" s="861"/>
      <c r="BU234" s="459"/>
      <c r="BV234" s="459"/>
      <c r="BW234" s="459"/>
      <c r="BX234" s="459"/>
      <c r="BY234" s="459"/>
      <c r="BZ234" s="861"/>
      <c r="CA234" s="861"/>
      <c r="CB234" s="459"/>
      <c r="CC234" s="459"/>
      <c r="CD234" s="459"/>
      <c r="CE234" s="459"/>
      <c r="CF234" s="459"/>
      <c r="CG234" s="861"/>
      <c r="CH234" s="861"/>
      <c r="CI234" s="459"/>
      <c r="CJ234" s="459"/>
      <c r="CK234" s="459"/>
      <c r="CL234" s="459"/>
      <c r="CM234" s="459"/>
      <c r="CN234" s="861"/>
      <c r="CO234" s="861"/>
    </row>
    <row r="235" spans="1:93" s="263" customFormat="1" hidden="1">
      <c r="A235" s="857">
        <f>'MTG RTG September 2019'!A224</f>
        <v>0</v>
      </c>
      <c r="B235" s="289" t="s">
        <v>110</v>
      </c>
      <c r="C235" s="506" t="str">
        <f>'MTG RTG September 2019'!C224</f>
        <v>Nova Sport</v>
      </c>
      <c r="D235" s="252" t="str">
        <f>'MTG RTG September 2019'!D224</f>
        <v>Prime Time</v>
      </c>
      <c r="E235" s="253" t="str">
        <f>'MTG RTG September 2019'!E224</f>
        <v>Sa-Su</v>
      </c>
      <c r="F235" s="254" t="str">
        <f>'MTG RTG September 2019'!F224</f>
        <v>17:30-23:59</v>
      </c>
      <c r="G235" s="904" t="str">
        <f>'MTG RTG September 2019'!G224</f>
        <v>PT</v>
      </c>
      <c r="H235" s="905">
        <f ca="1">SUMIF('MTG RTG September 2019'!$H$3:$M$4,$AC$9,'MTG RTG September 2019'!$H224:$M224)</f>
        <v>0.05</v>
      </c>
      <c r="I235" s="256">
        <f t="shared" ca="1" si="78"/>
        <v>465.74999999999994</v>
      </c>
      <c r="J235" s="906">
        <f t="shared" ca="1" si="79"/>
        <v>0</v>
      </c>
      <c r="K235" s="912">
        <f t="shared" ca="1" si="80"/>
        <v>0</v>
      </c>
      <c r="L235" s="913">
        <f t="shared" ca="1" si="81"/>
        <v>0</v>
      </c>
      <c r="M235" s="927">
        <f>'MTG RTG September 2019'!J224</f>
        <v>0.05</v>
      </c>
      <c r="N235" s="913">
        <f t="shared" si="82"/>
        <v>0</v>
      </c>
      <c r="O235" s="909">
        <f t="shared" si="83"/>
        <v>0</v>
      </c>
      <c r="P235" s="258">
        <f t="shared" si="84"/>
        <v>0</v>
      </c>
      <c r="Q235" s="258">
        <f t="shared" si="85"/>
        <v>0</v>
      </c>
      <c r="R235" s="258">
        <f t="shared" si="86"/>
        <v>0</v>
      </c>
      <c r="S235" s="258"/>
      <c r="T235" s="258">
        <f t="shared" si="87"/>
        <v>0</v>
      </c>
      <c r="U235" s="258">
        <f t="shared" si="88"/>
        <v>0</v>
      </c>
      <c r="V235" s="265">
        <f t="shared" ca="1" si="89"/>
        <v>23.287499999999998</v>
      </c>
      <c r="W235" s="260">
        <f t="shared" ca="1" si="90"/>
        <v>23.287499999999998</v>
      </c>
      <c r="X235" s="260">
        <f t="shared" ca="1" si="91"/>
        <v>23.287499999999998</v>
      </c>
      <c r="Y235" s="260">
        <f t="shared" ca="1" si="92"/>
        <v>0</v>
      </c>
      <c r="Z235" s="260">
        <f t="shared" ca="1" si="93"/>
        <v>0</v>
      </c>
      <c r="AA235" s="260">
        <f t="shared" ca="1" si="94"/>
        <v>0</v>
      </c>
      <c r="AB235" s="260">
        <f t="shared" ca="1" si="95"/>
        <v>0</v>
      </c>
      <c r="AC235" s="575">
        <f t="shared" ca="1" si="96"/>
        <v>0</v>
      </c>
      <c r="AD235" s="262"/>
      <c r="AE235" s="460"/>
      <c r="AF235" s="459"/>
      <c r="AG235" s="459"/>
      <c r="AH235" s="459"/>
      <c r="AI235" s="459"/>
      <c r="AJ235" s="861"/>
      <c r="AK235" s="861"/>
      <c r="AL235" s="459"/>
      <c r="AM235" s="459"/>
      <c r="AN235" s="459"/>
      <c r="AO235" s="459"/>
      <c r="AP235" s="459"/>
      <c r="AQ235" s="861"/>
      <c r="AR235" s="861"/>
      <c r="AS235" s="459"/>
      <c r="AT235" s="459"/>
      <c r="AU235" s="459"/>
      <c r="AV235" s="459"/>
      <c r="AW235" s="459"/>
      <c r="AX235" s="861"/>
      <c r="AY235" s="861"/>
      <c r="AZ235" s="459"/>
      <c r="BA235" s="459"/>
      <c r="BB235" s="459"/>
      <c r="BC235" s="459"/>
      <c r="BD235" s="459"/>
      <c r="BE235" s="861"/>
      <c r="BF235" s="861"/>
      <c r="BG235" s="459"/>
      <c r="BH235" s="459"/>
      <c r="BI235" s="459"/>
      <c r="BJ235" s="459"/>
      <c r="BK235" s="459"/>
      <c r="BL235" s="861"/>
      <c r="BM235" s="861"/>
      <c r="BN235" s="459"/>
      <c r="BO235" s="459"/>
      <c r="BP235" s="459"/>
      <c r="BQ235" s="459"/>
      <c r="BR235" s="459"/>
      <c r="BS235" s="861"/>
      <c r="BT235" s="861"/>
      <c r="BU235" s="459"/>
      <c r="BV235" s="459"/>
      <c r="BW235" s="459"/>
      <c r="BX235" s="459"/>
      <c r="BY235" s="459"/>
      <c r="BZ235" s="861"/>
      <c r="CA235" s="861"/>
      <c r="CB235" s="459"/>
      <c r="CC235" s="459"/>
      <c r="CD235" s="459"/>
      <c r="CE235" s="459"/>
      <c r="CF235" s="459"/>
      <c r="CG235" s="861"/>
      <c r="CH235" s="861"/>
      <c r="CI235" s="459"/>
      <c r="CJ235" s="459"/>
      <c r="CK235" s="459"/>
      <c r="CL235" s="459"/>
      <c r="CM235" s="459"/>
      <c r="CN235" s="861"/>
      <c r="CO235" s="861"/>
    </row>
    <row r="236" spans="1:93" s="263" customFormat="1" hidden="1">
      <c r="A236" s="857">
        <f>'MTG RTG September 2019'!A225</f>
        <v>0</v>
      </c>
      <c r="B236" s="289" t="s">
        <v>110</v>
      </c>
      <c r="C236" s="506" t="str">
        <f>'MTG RTG September 2019'!C225</f>
        <v>Nova Sport</v>
      </c>
      <c r="D236" s="252" t="str">
        <f>'MTG RTG September 2019'!D225</f>
        <v>Prime Time</v>
      </c>
      <c r="E236" s="253" t="str">
        <f>'MTG RTG September 2019'!E225</f>
        <v>Sa-Su</v>
      </c>
      <c r="F236" s="254" t="str">
        <f>'MTG RTG September 2019'!F225</f>
        <v>17:30-23:59</v>
      </c>
      <c r="G236" s="904" t="str">
        <f>'MTG RTG September 2019'!G225</f>
        <v>PT</v>
      </c>
      <c r="H236" s="905">
        <f ca="1">SUMIF('MTG RTG September 2019'!$H$3:$M$4,$AC$9,'MTG RTG September 2019'!$H225:$M225)</f>
        <v>0.05</v>
      </c>
      <c r="I236" s="256">
        <f t="shared" ca="1" si="78"/>
        <v>465.74999999999994</v>
      </c>
      <c r="J236" s="906">
        <f t="shared" ca="1" si="79"/>
        <v>0</v>
      </c>
      <c r="K236" s="912">
        <f t="shared" ca="1" si="80"/>
        <v>0</v>
      </c>
      <c r="L236" s="913">
        <f t="shared" ca="1" si="81"/>
        <v>0</v>
      </c>
      <c r="M236" s="927">
        <f>'MTG RTG September 2019'!J225</f>
        <v>0.05</v>
      </c>
      <c r="N236" s="913">
        <f t="shared" si="82"/>
        <v>0</v>
      </c>
      <c r="O236" s="909">
        <f t="shared" si="83"/>
        <v>0</v>
      </c>
      <c r="P236" s="258">
        <f t="shared" si="84"/>
        <v>0</v>
      </c>
      <c r="Q236" s="258">
        <f t="shared" si="85"/>
        <v>0</v>
      </c>
      <c r="R236" s="258">
        <f t="shared" si="86"/>
        <v>0</v>
      </c>
      <c r="S236" s="258"/>
      <c r="T236" s="258">
        <f t="shared" si="87"/>
        <v>0</v>
      </c>
      <c r="U236" s="258">
        <f t="shared" si="88"/>
        <v>0</v>
      </c>
      <c r="V236" s="265">
        <f t="shared" ca="1" si="89"/>
        <v>23.287499999999998</v>
      </c>
      <c r="W236" s="260">
        <f t="shared" ca="1" si="90"/>
        <v>23.287499999999998</v>
      </c>
      <c r="X236" s="260">
        <f t="shared" ca="1" si="91"/>
        <v>23.287499999999998</v>
      </c>
      <c r="Y236" s="260">
        <f t="shared" ca="1" si="92"/>
        <v>0</v>
      </c>
      <c r="Z236" s="260">
        <f t="shared" ca="1" si="93"/>
        <v>0</v>
      </c>
      <c r="AA236" s="260">
        <f t="shared" ca="1" si="94"/>
        <v>0</v>
      </c>
      <c r="AB236" s="260">
        <f t="shared" ca="1" si="95"/>
        <v>0</v>
      </c>
      <c r="AC236" s="575">
        <f t="shared" ca="1" si="96"/>
        <v>0</v>
      </c>
      <c r="AD236" s="262"/>
      <c r="AE236" s="460"/>
      <c r="AF236" s="459"/>
      <c r="AG236" s="459"/>
      <c r="AH236" s="459"/>
      <c r="AI236" s="459"/>
      <c r="AJ236" s="861"/>
      <c r="AK236" s="861"/>
      <c r="AL236" s="459"/>
      <c r="AM236" s="459"/>
      <c r="AN236" s="459"/>
      <c r="AO236" s="459"/>
      <c r="AP236" s="459"/>
      <c r="AQ236" s="861"/>
      <c r="AR236" s="861"/>
      <c r="AS236" s="459"/>
      <c r="AT236" s="459"/>
      <c r="AU236" s="459"/>
      <c r="AV236" s="459"/>
      <c r="AW236" s="459"/>
      <c r="AX236" s="861"/>
      <c r="AY236" s="861"/>
      <c r="AZ236" s="459"/>
      <c r="BA236" s="459"/>
      <c r="BB236" s="459"/>
      <c r="BC236" s="459"/>
      <c r="BD236" s="459"/>
      <c r="BE236" s="861"/>
      <c r="BF236" s="861"/>
      <c r="BG236" s="459"/>
      <c r="BH236" s="459"/>
      <c r="BI236" s="459"/>
      <c r="BJ236" s="459"/>
      <c r="BK236" s="459"/>
      <c r="BL236" s="861"/>
      <c r="BM236" s="861"/>
      <c r="BN236" s="459"/>
      <c r="BO236" s="459"/>
      <c r="BP236" s="459"/>
      <c r="BQ236" s="459"/>
      <c r="BR236" s="459"/>
      <c r="BS236" s="861"/>
      <c r="BT236" s="861"/>
      <c r="BU236" s="459"/>
      <c r="BV236" s="459"/>
      <c r="BW236" s="459"/>
      <c r="BX236" s="459"/>
      <c r="BY236" s="459"/>
      <c r="BZ236" s="861"/>
      <c r="CA236" s="861"/>
      <c r="CB236" s="459"/>
      <c r="CC236" s="459"/>
      <c r="CD236" s="459"/>
      <c r="CE236" s="459"/>
      <c r="CF236" s="459"/>
      <c r="CG236" s="861"/>
      <c r="CH236" s="861"/>
      <c r="CI236" s="459"/>
      <c r="CJ236" s="459"/>
      <c r="CK236" s="459"/>
      <c r="CL236" s="459"/>
      <c r="CM236" s="459"/>
      <c r="CN236" s="861"/>
      <c r="CO236" s="861"/>
    </row>
    <row r="237" spans="1:93" s="263" customFormat="1" hidden="1">
      <c r="A237" s="857">
        <f>'MTG RTG September 2019'!A226</f>
        <v>0</v>
      </c>
      <c r="B237" s="289" t="s">
        <v>110</v>
      </c>
      <c r="C237" s="506">
        <f>'MTG RTG September 2019'!C226</f>
        <v>0</v>
      </c>
      <c r="D237" s="252">
        <f>'MTG RTG September 2019'!D226</f>
        <v>0</v>
      </c>
      <c r="E237" s="253">
        <f>'MTG RTG September 2019'!E226</f>
        <v>0</v>
      </c>
      <c r="F237" s="254">
        <f>'MTG RTG September 2019'!F226</f>
        <v>0</v>
      </c>
      <c r="G237" s="904">
        <f>'MTG RTG September 2019'!G226</f>
        <v>0</v>
      </c>
      <c r="H237" s="905">
        <f ca="1">SUMIF('MTG RTG September 2019'!$H$3:$M$4,$AC$9,'MTG RTG September 2019'!$H226:$M226)</f>
        <v>0</v>
      </c>
      <c r="I237" s="256" t="e">
        <f t="shared" ca="1" si="78"/>
        <v>#DIV/0!</v>
      </c>
      <c r="J237" s="906">
        <f t="shared" ca="1" si="79"/>
        <v>0</v>
      </c>
      <c r="K237" s="912">
        <f t="shared" ca="1" si="80"/>
        <v>0</v>
      </c>
      <c r="L237" s="913">
        <f t="shared" ca="1" si="81"/>
        <v>0</v>
      </c>
      <c r="M237" s="927">
        <f>'MTG RTG September 2019'!J226</f>
        <v>0</v>
      </c>
      <c r="N237" s="913">
        <f t="shared" si="82"/>
        <v>0</v>
      </c>
      <c r="O237" s="909">
        <f t="shared" si="83"/>
        <v>0</v>
      </c>
      <c r="P237" s="258">
        <f t="shared" si="84"/>
        <v>0</v>
      </c>
      <c r="Q237" s="258">
        <f t="shared" si="85"/>
        <v>0</v>
      </c>
      <c r="R237" s="258">
        <f t="shared" si="86"/>
        <v>0</v>
      </c>
      <c r="S237" s="258"/>
      <c r="T237" s="258">
        <f t="shared" si="87"/>
        <v>0</v>
      </c>
      <c r="U237" s="258">
        <f t="shared" si="88"/>
        <v>0</v>
      </c>
      <c r="V237" s="265">
        <f t="shared" ca="1" si="89"/>
        <v>0</v>
      </c>
      <c r="W237" s="260">
        <f t="shared" ca="1" si="90"/>
        <v>0</v>
      </c>
      <c r="X237" s="260">
        <f t="shared" ca="1" si="91"/>
        <v>0</v>
      </c>
      <c r="Y237" s="260">
        <f t="shared" ca="1" si="92"/>
        <v>0</v>
      </c>
      <c r="Z237" s="260">
        <f t="shared" ca="1" si="93"/>
        <v>0</v>
      </c>
      <c r="AA237" s="260">
        <f t="shared" ca="1" si="94"/>
        <v>0</v>
      </c>
      <c r="AB237" s="260">
        <f t="shared" ca="1" si="95"/>
        <v>0</v>
      </c>
      <c r="AC237" s="575">
        <f t="shared" ca="1" si="96"/>
        <v>0</v>
      </c>
      <c r="AD237" s="262"/>
      <c r="AE237" s="460"/>
      <c r="AF237" s="459"/>
      <c r="AG237" s="459"/>
      <c r="AH237" s="459"/>
      <c r="AI237" s="459"/>
      <c r="AJ237" s="861"/>
      <c r="AK237" s="861"/>
      <c r="AL237" s="459"/>
      <c r="AM237" s="459"/>
      <c r="AN237" s="459"/>
      <c r="AO237" s="459"/>
      <c r="AP237" s="459"/>
      <c r="AQ237" s="861"/>
      <c r="AR237" s="861"/>
      <c r="AS237" s="459"/>
      <c r="AT237" s="459"/>
      <c r="AU237" s="459"/>
      <c r="AV237" s="459"/>
      <c r="AW237" s="459"/>
      <c r="AX237" s="861"/>
      <c r="AY237" s="861"/>
      <c r="AZ237" s="459"/>
      <c r="BA237" s="459"/>
      <c r="BB237" s="459"/>
      <c r="BC237" s="459"/>
      <c r="BD237" s="459"/>
      <c r="BE237" s="861"/>
      <c r="BF237" s="861"/>
      <c r="BG237" s="459"/>
      <c r="BH237" s="459"/>
      <c r="BI237" s="459"/>
      <c r="BJ237" s="459"/>
      <c r="BK237" s="459"/>
      <c r="BL237" s="861"/>
      <c r="BM237" s="861"/>
      <c r="BN237" s="459"/>
      <c r="BO237" s="459"/>
      <c r="BP237" s="459"/>
      <c r="BQ237" s="459"/>
      <c r="BR237" s="459"/>
      <c r="BS237" s="861"/>
      <c r="BT237" s="861"/>
      <c r="BU237" s="459"/>
      <c r="BV237" s="459"/>
      <c r="BW237" s="459"/>
      <c r="BX237" s="459"/>
      <c r="BY237" s="459"/>
      <c r="BZ237" s="861"/>
      <c r="CA237" s="861"/>
      <c r="CB237" s="459"/>
      <c r="CC237" s="459"/>
      <c r="CD237" s="459"/>
      <c r="CE237" s="459"/>
      <c r="CF237" s="459"/>
      <c r="CG237" s="861"/>
      <c r="CH237" s="861"/>
      <c r="CI237" s="459"/>
      <c r="CJ237" s="459"/>
      <c r="CK237" s="459"/>
      <c r="CL237" s="459"/>
      <c r="CM237" s="459"/>
      <c r="CN237" s="861"/>
      <c r="CO237" s="861"/>
    </row>
    <row r="238" spans="1:93" s="263" customFormat="1" hidden="1">
      <c r="A238" s="857">
        <f>'MTG RTG September 2019'!A227</f>
        <v>0</v>
      </c>
      <c r="B238" s="289" t="s">
        <v>110</v>
      </c>
      <c r="C238" s="506">
        <f>'MTG RTG September 2019'!C227</f>
        <v>0</v>
      </c>
      <c r="D238" s="252">
        <f>'MTG RTG September 2019'!D227</f>
        <v>0</v>
      </c>
      <c r="E238" s="253">
        <f>'MTG RTG September 2019'!E227</f>
        <v>0</v>
      </c>
      <c r="F238" s="254">
        <f>'MTG RTG September 2019'!F227</f>
        <v>0</v>
      </c>
      <c r="G238" s="904">
        <f>'MTG RTG September 2019'!G227</f>
        <v>0</v>
      </c>
      <c r="H238" s="905">
        <f ca="1">SUMIF('MTG RTG September 2019'!$H$3:$M$4,$AC$9,'MTG RTG September 2019'!$H227:$M227)</f>
        <v>0</v>
      </c>
      <c r="I238" s="256" t="e">
        <f t="shared" ca="1" si="78"/>
        <v>#DIV/0!</v>
      </c>
      <c r="J238" s="906">
        <f t="shared" ca="1" si="79"/>
        <v>0</v>
      </c>
      <c r="K238" s="912">
        <f t="shared" ca="1" si="80"/>
        <v>0</v>
      </c>
      <c r="L238" s="913">
        <f t="shared" ca="1" si="81"/>
        <v>0</v>
      </c>
      <c r="M238" s="927">
        <f>'MTG RTG September 2019'!J227</f>
        <v>0</v>
      </c>
      <c r="N238" s="913">
        <f t="shared" si="82"/>
        <v>0</v>
      </c>
      <c r="O238" s="909">
        <f t="shared" si="83"/>
        <v>0</v>
      </c>
      <c r="P238" s="258">
        <f t="shared" si="84"/>
        <v>0</v>
      </c>
      <c r="Q238" s="258">
        <f t="shared" si="85"/>
        <v>0</v>
      </c>
      <c r="R238" s="258">
        <f t="shared" si="86"/>
        <v>0</v>
      </c>
      <c r="S238" s="258"/>
      <c r="T238" s="258">
        <f t="shared" si="87"/>
        <v>0</v>
      </c>
      <c r="U238" s="258">
        <f t="shared" si="88"/>
        <v>0</v>
      </c>
      <c r="V238" s="265">
        <f t="shared" ca="1" si="89"/>
        <v>0</v>
      </c>
      <c r="W238" s="260">
        <f t="shared" ca="1" si="90"/>
        <v>0</v>
      </c>
      <c r="X238" s="260">
        <f t="shared" ca="1" si="91"/>
        <v>0</v>
      </c>
      <c r="Y238" s="260">
        <f t="shared" ca="1" si="92"/>
        <v>0</v>
      </c>
      <c r="Z238" s="260">
        <f t="shared" ca="1" si="93"/>
        <v>0</v>
      </c>
      <c r="AA238" s="260">
        <f t="shared" ca="1" si="94"/>
        <v>0</v>
      </c>
      <c r="AB238" s="260">
        <f t="shared" ca="1" si="95"/>
        <v>0</v>
      </c>
      <c r="AC238" s="575">
        <f t="shared" ca="1" si="96"/>
        <v>0</v>
      </c>
      <c r="AD238" s="262"/>
      <c r="AE238" s="460"/>
      <c r="AF238" s="459"/>
      <c r="AG238" s="459"/>
      <c r="AH238" s="459"/>
      <c r="AI238" s="459"/>
      <c r="AJ238" s="861"/>
      <c r="AK238" s="861"/>
      <c r="AL238" s="459"/>
      <c r="AM238" s="459"/>
      <c r="AN238" s="459"/>
      <c r="AO238" s="459"/>
      <c r="AP238" s="459"/>
      <c r="AQ238" s="861"/>
      <c r="AR238" s="861"/>
      <c r="AS238" s="459"/>
      <c r="AT238" s="459"/>
      <c r="AU238" s="459"/>
      <c r="AV238" s="459"/>
      <c r="AW238" s="459"/>
      <c r="AX238" s="861"/>
      <c r="AY238" s="861"/>
      <c r="AZ238" s="459"/>
      <c r="BA238" s="459"/>
      <c r="BB238" s="459"/>
      <c r="BC238" s="459"/>
      <c r="BD238" s="459"/>
      <c r="BE238" s="861"/>
      <c r="BF238" s="861"/>
      <c r="BG238" s="459"/>
      <c r="BH238" s="459"/>
      <c r="BI238" s="459"/>
      <c r="BJ238" s="459"/>
      <c r="BK238" s="459"/>
      <c r="BL238" s="861"/>
      <c r="BM238" s="861"/>
      <c r="BN238" s="459"/>
      <c r="BO238" s="459"/>
      <c r="BP238" s="459"/>
      <c r="BQ238" s="459"/>
      <c r="BR238" s="459"/>
      <c r="BS238" s="861"/>
      <c r="BT238" s="861"/>
      <c r="BU238" s="459"/>
      <c r="BV238" s="459"/>
      <c r="BW238" s="459"/>
      <c r="BX238" s="459"/>
      <c r="BY238" s="459"/>
      <c r="BZ238" s="861"/>
      <c r="CA238" s="861"/>
      <c r="CB238" s="459"/>
      <c r="CC238" s="459"/>
      <c r="CD238" s="459"/>
      <c r="CE238" s="459"/>
      <c r="CF238" s="459"/>
      <c r="CG238" s="861"/>
      <c r="CH238" s="861"/>
      <c r="CI238" s="459"/>
      <c r="CJ238" s="459"/>
      <c r="CK238" s="459"/>
      <c r="CL238" s="459"/>
      <c r="CM238" s="459"/>
      <c r="CN238" s="861"/>
      <c r="CO238" s="861"/>
    </row>
    <row r="239" spans="1:93" s="263" customFormat="1" hidden="1">
      <c r="A239" s="857">
        <f>'MTG RTG September 2019'!A228</f>
        <v>0</v>
      </c>
      <c r="B239" s="289" t="s">
        <v>110</v>
      </c>
      <c r="C239" s="506">
        <f>'MTG RTG September 2019'!C228</f>
        <v>0</v>
      </c>
      <c r="D239" s="252">
        <f>'MTG RTG September 2019'!D228</f>
        <v>0</v>
      </c>
      <c r="E239" s="253">
        <f>'MTG RTG September 2019'!E228</f>
        <v>0</v>
      </c>
      <c r="F239" s="254">
        <f>'MTG RTG September 2019'!F228</f>
        <v>0</v>
      </c>
      <c r="G239" s="904">
        <f>'MTG RTG September 2019'!G228</f>
        <v>0</v>
      </c>
      <c r="H239" s="905">
        <f ca="1">SUMIF('MTG RTG September 2019'!$H$3:$M$4,$AC$9,'MTG RTG September 2019'!$H228:$M228)</f>
        <v>0</v>
      </c>
      <c r="I239" s="256" t="e">
        <f t="shared" ca="1" si="78"/>
        <v>#DIV/0!</v>
      </c>
      <c r="J239" s="906">
        <f t="shared" ca="1" si="79"/>
        <v>0</v>
      </c>
      <c r="K239" s="912">
        <f t="shared" ca="1" si="80"/>
        <v>0</v>
      </c>
      <c r="L239" s="913">
        <f t="shared" ca="1" si="81"/>
        <v>0</v>
      </c>
      <c r="M239" s="927">
        <f>'MTG RTG September 2019'!J228</f>
        <v>0</v>
      </c>
      <c r="N239" s="913">
        <f t="shared" si="82"/>
        <v>0</v>
      </c>
      <c r="O239" s="909">
        <f t="shared" si="83"/>
        <v>0</v>
      </c>
      <c r="P239" s="258">
        <f t="shared" si="84"/>
        <v>0</v>
      </c>
      <c r="Q239" s="258">
        <f t="shared" si="85"/>
        <v>0</v>
      </c>
      <c r="R239" s="258">
        <f t="shared" si="86"/>
        <v>0</v>
      </c>
      <c r="S239" s="258"/>
      <c r="T239" s="258">
        <f t="shared" si="87"/>
        <v>0</v>
      </c>
      <c r="U239" s="258">
        <f t="shared" si="88"/>
        <v>0</v>
      </c>
      <c r="V239" s="265">
        <f t="shared" ca="1" si="89"/>
        <v>0</v>
      </c>
      <c r="W239" s="260">
        <f t="shared" ca="1" si="90"/>
        <v>0</v>
      </c>
      <c r="X239" s="260">
        <f t="shared" ca="1" si="91"/>
        <v>0</v>
      </c>
      <c r="Y239" s="260">
        <f t="shared" ca="1" si="92"/>
        <v>0</v>
      </c>
      <c r="Z239" s="260">
        <f t="shared" ca="1" si="93"/>
        <v>0</v>
      </c>
      <c r="AA239" s="260">
        <f t="shared" ca="1" si="94"/>
        <v>0</v>
      </c>
      <c r="AB239" s="260">
        <f t="shared" ca="1" si="95"/>
        <v>0</v>
      </c>
      <c r="AC239" s="575">
        <f t="shared" ca="1" si="96"/>
        <v>0</v>
      </c>
      <c r="AD239" s="262"/>
      <c r="AE239" s="460"/>
      <c r="AF239" s="459"/>
      <c r="AG239" s="459"/>
      <c r="AH239" s="459"/>
      <c r="AI239" s="459"/>
      <c r="AJ239" s="861"/>
      <c r="AK239" s="861"/>
      <c r="AL239" s="459"/>
      <c r="AM239" s="459"/>
      <c r="AN239" s="459"/>
      <c r="AO239" s="459"/>
      <c r="AP239" s="459"/>
      <c r="AQ239" s="861"/>
      <c r="AR239" s="861"/>
      <c r="AS239" s="459"/>
      <c r="AT239" s="459"/>
      <c r="AU239" s="459"/>
      <c r="AV239" s="459"/>
      <c r="AW239" s="459"/>
      <c r="AX239" s="861"/>
      <c r="AY239" s="861"/>
      <c r="AZ239" s="459"/>
      <c r="BA239" s="459"/>
      <c r="BB239" s="459"/>
      <c r="BC239" s="459"/>
      <c r="BD239" s="459"/>
      <c r="BE239" s="861"/>
      <c r="BF239" s="861"/>
      <c r="BG239" s="459"/>
      <c r="BH239" s="459"/>
      <c r="BI239" s="459"/>
      <c r="BJ239" s="459"/>
      <c r="BK239" s="459"/>
      <c r="BL239" s="861"/>
      <c r="BM239" s="861"/>
      <c r="BN239" s="459"/>
      <c r="BO239" s="459"/>
      <c r="BP239" s="459"/>
      <c r="BQ239" s="459"/>
      <c r="BR239" s="459"/>
      <c r="BS239" s="861"/>
      <c r="BT239" s="861"/>
      <c r="BU239" s="459"/>
      <c r="BV239" s="459"/>
      <c r="BW239" s="459"/>
      <c r="BX239" s="459"/>
      <c r="BY239" s="459"/>
      <c r="BZ239" s="861"/>
      <c r="CA239" s="861"/>
      <c r="CB239" s="459"/>
      <c r="CC239" s="459"/>
      <c r="CD239" s="459"/>
      <c r="CE239" s="459"/>
      <c r="CF239" s="459"/>
      <c r="CG239" s="861"/>
      <c r="CH239" s="861"/>
      <c r="CI239" s="459"/>
      <c r="CJ239" s="459"/>
      <c r="CK239" s="459"/>
      <c r="CL239" s="459"/>
      <c r="CM239" s="459"/>
      <c r="CN239" s="861"/>
      <c r="CO239" s="861"/>
    </row>
    <row r="240" spans="1:93" s="263" customFormat="1" hidden="1">
      <c r="A240" s="857">
        <f>'MTG RTG September 2019'!A229</f>
        <v>0</v>
      </c>
      <c r="B240" s="289" t="s">
        <v>110</v>
      </c>
      <c r="C240" s="506">
        <f>'MTG RTG September 2019'!C229</f>
        <v>0</v>
      </c>
      <c r="D240" s="252">
        <f>'MTG RTG September 2019'!D229</f>
        <v>0</v>
      </c>
      <c r="E240" s="253">
        <f>'MTG RTG September 2019'!E229</f>
        <v>0</v>
      </c>
      <c r="F240" s="254">
        <f>'MTG RTG September 2019'!F229</f>
        <v>0</v>
      </c>
      <c r="G240" s="904">
        <f>'MTG RTG September 2019'!G229</f>
        <v>0</v>
      </c>
      <c r="H240" s="905">
        <f ca="1">SUMIF('MTG RTG September 2019'!$H$3:$M$4,$AC$9,'MTG RTG September 2019'!$H229:$M229)</f>
        <v>0</v>
      </c>
      <c r="I240" s="256" t="e">
        <f t="shared" ca="1" si="78"/>
        <v>#DIV/0!</v>
      </c>
      <c r="J240" s="906">
        <f t="shared" ca="1" si="79"/>
        <v>0</v>
      </c>
      <c r="K240" s="912">
        <f t="shared" ca="1" si="80"/>
        <v>0</v>
      </c>
      <c r="L240" s="913">
        <f t="shared" ca="1" si="81"/>
        <v>0</v>
      </c>
      <c r="M240" s="927">
        <f>'MTG RTG September 2019'!J229</f>
        <v>0</v>
      </c>
      <c r="N240" s="913">
        <f t="shared" si="82"/>
        <v>0</v>
      </c>
      <c r="O240" s="909">
        <f t="shared" si="83"/>
        <v>0</v>
      </c>
      <c r="P240" s="258">
        <f t="shared" si="84"/>
        <v>0</v>
      </c>
      <c r="Q240" s="258">
        <f t="shared" si="85"/>
        <v>0</v>
      </c>
      <c r="R240" s="258">
        <f t="shared" si="86"/>
        <v>0</v>
      </c>
      <c r="S240" s="258"/>
      <c r="T240" s="258">
        <f t="shared" si="87"/>
        <v>0</v>
      </c>
      <c r="U240" s="258">
        <f t="shared" si="88"/>
        <v>0</v>
      </c>
      <c r="V240" s="265">
        <f t="shared" ca="1" si="89"/>
        <v>0</v>
      </c>
      <c r="W240" s="260">
        <f t="shared" ca="1" si="90"/>
        <v>0</v>
      </c>
      <c r="X240" s="260">
        <f t="shared" ca="1" si="91"/>
        <v>0</v>
      </c>
      <c r="Y240" s="260">
        <f t="shared" ca="1" si="92"/>
        <v>0</v>
      </c>
      <c r="Z240" s="260">
        <f t="shared" ca="1" si="93"/>
        <v>0</v>
      </c>
      <c r="AA240" s="260">
        <f t="shared" ca="1" si="94"/>
        <v>0</v>
      </c>
      <c r="AB240" s="260">
        <f t="shared" ca="1" si="95"/>
        <v>0</v>
      </c>
      <c r="AC240" s="575">
        <f t="shared" ca="1" si="96"/>
        <v>0</v>
      </c>
      <c r="AD240" s="262"/>
      <c r="AE240" s="460"/>
      <c r="AF240" s="459"/>
      <c r="AG240" s="459"/>
      <c r="AH240" s="459"/>
      <c r="AI240" s="459"/>
      <c r="AJ240" s="861"/>
      <c r="AK240" s="861"/>
      <c r="AL240" s="459"/>
      <c r="AM240" s="459"/>
      <c r="AN240" s="459"/>
      <c r="AO240" s="459"/>
      <c r="AP240" s="459"/>
      <c r="AQ240" s="861"/>
      <c r="AR240" s="861"/>
      <c r="AS240" s="459"/>
      <c r="AT240" s="459"/>
      <c r="AU240" s="459"/>
      <c r="AV240" s="459"/>
      <c r="AW240" s="459"/>
      <c r="AX240" s="861"/>
      <c r="AY240" s="861"/>
      <c r="AZ240" s="459"/>
      <c r="BA240" s="459"/>
      <c r="BB240" s="459"/>
      <c r="BC240" s="459"/>
      <c r="BD240" s="459"/>
      <c r="BE240" s="861"/>
      <c r="BF240" s="861"/>
      <c r="BG240" s="459"/>
      <c r="BH240" s="459"/>
      <c r="BI240" s="459"/>
      <c r="BJ240" s="459"/>
      <c r="BK240" s="459"/>
      <c r="BL240" s="861"/>
      <c r="BM240" s="861"/>
      <c r="BN240" s="459"/>
      <c r="BO240" s="459"/>
      <c r="BP240" s="459"/>
      <c r="BQ240" s="459"/>
      <c r="BR240" s="459"/>
      <c r="BS240" s="861"/>
      <c r="BT240" s="861"/>
      <c r="BU240" s="459"/>
      <c r="BV240" s="459"/>
      <c r="BW240" s="459"/>
      <c r="BX240" s="459"/>
      <c r="BY240" s="459"/>
      <c r="BZ240" s="861"/>
      <c r="CA240" s="861"/>
      <c r="CB240" s="459"/>
      <c r="CC240" s="459"/>
      <c r="CD240" s="459"/>
      <c r="CE240" s="459"/>
      <c r="CF240" s="459"/>
      <c r="CG240" s="861"/>
      <c r="CH240" s="861"/>
      <c r="CI240" s="459"/>
      <c r="CJ240" s="459"/>
      <c r="CK240" s="459"/>
      <c r="CL240" s="459"/>
      <c r="CM240" s="459"/>
      <c r="CN240" s="861"/>
      <c r="CO240" s="861"/>
    </row>
    <row r="241" spans="1:93" s="263" customFormat="1" hidden="1">
      <c r="A241" s="857">
        <f>'MTG RTG September 2019'!A230</f>
        <v>0</v>
      </c>
      <c r="B241" s="289" t="s">
        <v>110</v>
      </c>
      <c r="C241" s="506">
        <f>'MTG RTG September 2019'!C230</f>
        <v>0</v>
      </c>
      <c r="D241" s="252">
        <f>'MTG RTG September 2019'!D230</f>
        <v>0</v>
      </c>
      <c r="E241" s="253">
        <f>'MTG RTG September 2019'!E230</f>
        <v>0</v>
      </c>
      <c r="F241" s="254">
        <f>'MTG RTG September 2019'!F230</f>
        <v>0</v>
      </c>
      <c r="G241" s="904">
        <f>'MTG RTG September 2019'!G230</f>
        <v>0</v>
      </c>
      <c r="H241" s="905">
        <f ca="1">SUMIF('MTG RTG September 2019'!$H$3:$M$4,$AC$9,'MTG RTG September 2019'!$H230:$M230)</f>
        <v>0</v>
      </c>
      <c r="I241" s="256" t="e">
        <f t="shared" ca="1" si="78"/>
        <v>#DIV/0!</v>
      </c>
      <c r="J241" s="906">
        <f t="shared" ca="1" si="79"/>
        <v>0</v>
      </c>
      <c r="K241" s="912">
        <f t="shared" ca="1" si="80"/>
        <v>0</v>
      </c>
      <c r="L241" s="913">
        <f t="shared" ca="1" si="81"/>
        <v>0</v>
      </c>
      <c r="M241" s="927">
        <f>'MTG RTG September 2019'!J230</f>
        <v>0</v>
      </c>
      <c r="N241" s="913">
        <f t="shared" si="82"/>
        <v>0</v>
      </c>
      <c r="O241" s="909">
        <f t="shared" si="83"/>
        <v>0</v>
      </c>
      <c r="P241" s="258">
        <f t="shared" si="84"/>
        <v>0</v>
      </c>
      <c r="Q241" s="258">
        <f t="shared" si="85"/>
        <v>0</v>
      </c>
      <c r="R241" s="258">
        <f t="shared" si="86"/>
        <v>0</v>
      </c>
      <c r="S241" s="258"/>
      <c r="T241" s="258">
        <f t="shared" si="87"/>
        <v>0</v>
      </c>
      <c r="U241" s="258">
        <f t="shared" si="88"/>
        <v>0</v>
      </c>
      <c r="V241" s="265">
        <f t="shared" ca="1" si="89"/>
        <v>0</v>
      </c>
      <c r="W241" s="260">
        <f t="shared" ca="1" si="90"/>
        <v>0</v>
      </c>
      <c r="X241" s="260">
        <f t="shared" ca="1" si="91"/>
        <v>0</v>
      </c>
      <c r="Y241" s="260">
        <f t="shared" ca="1" si="92"/>
        <v>0</v>
      </c>
      <c r="Z241" s="260">
        <f t="shared" ca="1" si="93"/>
        <v>0</v>
      </c>
      <c r="AA241" s="260">
        <f t="shared" ca="1" si="94"/>
        <v>0</v>
      </c>
      <c r="AB241" s="260">
        <f t="shared" ca="1" si="95"/>
        <v>0</v>
      </c>
      <c r="AC241" s="575">
        <f t="shared" ca="1" si="96"/>
        <v>0</v>
      </c>
      <c r="AD241" s="262"/>
      <c r="AE241" s="460"/>
      <c r="AF241" s="459"/>
      <c r="AG241" s="459"/>
      <c r="AH241" s="459"/>
      <c r="AI241" s="459"/>
      <c r="AJ241" s="861"/>
      <c r="AK241" s="861"/>
      <c r="AL241" s="459"/>
      <c r="AM241" s="459"/>
      <c r="AN241" s="459"/>
      <c r="AO241" s="459"/>
      <c r="AP241" s="459"/>
      <c r="AQ241" s="861"/>
      <c r="AR241" s="861"/>
      <c r="AS241" s="459"/>
      <c r="AT241" s="459"/>
      <c r="AU241" s="459"/>
      <c r="AV241" s="459"/>
      <c r="AW241" s="459"/>
      <c r="AX241" s="861"/>
      <c r="AY241" s="861"/>
      <c r="AZ241" s="459"/>
      <c r="BA241" s="459"/>
      <c r="BB241" s="459"/>
      <c r="BC241" s="459"/>
      <c r="BD241" s="459"/>
      <c r="BE241" s="861"/>
      <c r="BF241" s="861"/>
      <c r="BG241" s="459"/>
      <c r="BH241" s="459"/>
      <c r="BI241" s="459"/>
      <c r="BJ241" s="459"/>
      <c r="BK241" s="459"/>
      <c r="BL241" s="861"/>
      <c r="BM241" s="861"/>
      <c r="BN241" s="459"/>
      <c r="BO241" s="459"/>
      <c r="BP241" s="459"/>
      <c r="BQ241" s="459"/>
      <c r="BR241" s="459"/>
      <c r="BS241" s="861"/>
      <c r="BT241" s="861"/>
      <c r="BU241" s="459"/>
      <c r="BV241" s="459"/>
      <c r="BW241" s="459"/>
      <c r="BX241" s="459"/>
      <c r="BY241" s="459"/>
      <c r="BZ241" s="861"/>
      <c r="CA241" s="861"/>
      <c r="CB241" s="459"/>
      <c r="CC241" s="459"/>
      <c r="CD241" s="459"/>
      <c r="CE241" s="459"/>
      <c r="CF241" s="459"/>
      <c r="CG241" s="861"/>
      <c r="CH241" s="861"/>
      <c r="CI241" s="459"/>
      <c r="CJ241" s="459"/>
      <c r="CK241" s="459"/>
      <c r="CL241" s="459"/>
      <c r="CM241" s="459"/>
      <c r="CN241" s="861"/>
      <c r="CO241" s="861"/>
    </row>
    <row r="242" spans="1:93" s="263" customFormat="1" hidden="1">
      <c r="A242" s="857">
        <f>'MTG RTG September 2019'!A231</f>
        <v>0</v>
      </c>
      <c r="B242" s="289" t="s">
        <v>110</v>
      </c>
      <c r="C242" s="506">
        <f>'MTG RTG September 2019'!C231</f>
        <v>0</v>
      </c>
      <c r="D242" s="252">
        <f>'MTG RTG September 2019'!D231</f>
        <v>0</v>
      </c>
      <c r="E242" s="253">
        <f>'MTG RTG September 2019'!E231</f>
        <v>0</v>
      </c>
      <c r="F242" s="254">
        <f>'MTG RTG September 2019'!F231</f>
        <v>0</v>
      </c>
      <c r="G242" s="904">
        <f>'MTG RTG September 2019'!G231</f>
        <v>0</v>
      </c>
      <c r="H242" s="905">
        <f ca="1">SUMIF('MTG RTG September 2019'!$H$3:$M$4,$AC$9,'MTG RTG September 2019'!$H231:$M231)</f>
        <v>0</v>
      </c>
      <c r="I242" s="256" t="e">
        <f t="shared" ca="1" si="78"/>
        <v>#DIV/0!</v>
      </c>
      <c r="J242" s="906">
        <f t="shared" ca="1" si="79"/>
        <v>0</v>
      </c>
      <c r="K242" s="912">
        <f t="shared" ca="1" si="80"/>
        <v>0</v>
      </c>
      <c r="L242" s="913">
        <f t="shared" ca="1" si="81"/>
        <v>0</v>
      </c>
      <c r="M242" s="927">
        <f>'MTG RTG September 2019'!J231</f>
        <v>0</v>
      </c>
      <c r="N242" s="913">
        <f t="shared" si="82"/>
        <v>0</v>
      </c>
      <c r="O242" s="909">
        <f t="shared" si="83"/>
        <v>0</v>
      </c>
      <c r="P242" s="258">
        <f t="shared" si="84"/>
        <v>0</v>
      </c>
      <c r="Q242" s="258">
        <f t="shared" si="85"/>
        <v>0</v>
      </c>
      <c r="R242" s="258">
        <f t="shared" si="86"/>
        <v>0</v>
      </c>
      <c r="S242" s="258"/>
      <c r="T242" s="258">
        <f t="shared" si="87"/>
        <v>0</v>
      </c>
      <c r="U242" s="258">
        <f t="shared" si="88"/>
        <v>0</v>
      </c>
      <c r="V242" s="265">
        <f t="shared" ca="1" si="89"/>
        <v>0</v>
      </c>
      <c r="W242" s="260">
        <f t="shared" ca="1" si="90"/>
        <v>0</v>
      </c>
      <c r="X242" s="260">
        <f t="shared" ca="1" si="91"/>
        <v>0</v>
      </c>
      <c r="Y242" s="260">
        <f t="shared" ca="1" si="92"/>
        <v>0</v>
      </c>
      <c r="Z242" s="260">
        <f t="shared" ca="1" si="93"/>
        <v>0</v>
      </c>
      <c r="AA242" s="260">
        <f t="shared" ca="1" si="94"/>
        <v>0</v>
      </c>
      <c r="AB242" s="260">
        <f t="shared" ca="1" si="95"/>
        <v>0</v>
      </c>
      <c r="AC242" s="575">
        <f t="shared" ca="1" si="96"/>
        <v>0</v>
      </c>
      <c r="AD242" s="262"/>
      <c r="AE242" s="460"/>
      <c r="AF242" s="459"/>
      <c r="AG242" s="459"/>
      <c r="AH242" s="459"/>
      <c r="AI242" s="459"/>
      <c r="AJ242" s="861"/>
      <c r="AK242" s="861"/>
      <c r="AL242" s="459"/>
      <c r="AM242" s="459"/>
      <c r="AN242" s="459"/>
      <c r="AO242" s="459"/>
      <c r="AP242" s="459"/>
      <c r="AQ242" s="861"/>
      <c r="AR242" s="861"/>
      <c r="AS242" s="459"/>
      <c r="AT242" s="459"/>
      <c r="AU242" s="459"/>
      <c r="AV242" s="459"/>
      <c r="AW242" s="459"/>
      <c r="AX242" s="861"/>
      <c r="AY242" s="861"/>
      <c r="AZ242" s="459"/>
      <c r="BA242" s="459"/>
      <c r="BB242" s="459"/>
      <c r="BC242" s="459"/>
      <c r="BD242" s="459"/>
      <c r="BE242" s="861"/>
      <c r="BF242" s="861"/>
      <c r="BG242" s="459"/>
      <c r="BH242" s="459"/>
      <c r="BI242" s="459"/>
      <c r="BJ242" s="459"/>
      <c r="BK242" s="459"/>
      <c r="BL242" s="861"/>
      <c r="BM242" s="861"/>
      <c r="BN242" s="459"/>
      <c r="BO242" s="459"/>
      <c r="BP242" s="459"/>
      <c r="BQ242" s="459"/>
      <c r="BR242" s="459"/>
      <c r="BS242" s="861"/>
      <c r="BT242" s="861"/>
      <c r="BU242" s="459"/>
      <c r="BV242" s="459"/>
      <c r="BW242" s="459"/>
      <c r="BX242" s="459"/>
      <c r="BY242" s="459"/>
      <c r="BZ242" s="861"/>
      <c r="CA242" s="861"/>
      <c r="CB242" s="459"/>
      <c r="CC242" s="459"/>
      <c r="CD242" s="459"/>
      <c r="CE242" s="459"/>
      <c r="CF242" s="459"/>
      <c r="CG242" s="861"/>
      <c r="CH242" s="861"/>
      <c r="CI242" s="459"/>
      <c r="CJ242" s="459"/>
      <c r="CK242" s="459"/>
      <c r="CL242" s="459"/>
      <c r="CM242" s="459"/>
      <c r="CN242" s="861"/>
      <c r="CO242" s="861"/>
    </row>
    <row r="243" spans="1:93" s="263" customFormat="1" hidden="1">
      <c r="A243" s="857">
        <f>'MTG RTG September 2019'!A232</f>
        <v>0</v>
      </c>
      <c r="B243" s="289" t="s">
        <v>110</v>
      </c>
      <c r="C243" s="506">
        <f>'MTG RTG September 2019'!C232</f>
        <v>0</v>
      </c>
      <c r="D243" s="252">
        <f>'MTG RTG September 2019'!D232</f>
        <v>0</v>
      </c>
      <c r="E243" s="253">
        <f>'MTG RTG September 2019'!E232</f>
        <v>0</v>
      </c>
      <c r="F243" s="254">
        <f>'MTG RTG September 2019'!F232</f>
        <v>0</v>
      </c>
      <c r="G243" s="904">
        <f>'MTG RTG September 2019'!G232</f>
        <v>0</v>
      </c>
      <c r="H243" s="905">
        <f ca="1">SUMIF('MTG RTG September 2019'!$H$3:$M$4,$AC$9,'MTG RTG September 2019'!$H232:$M232)</f>
        <v>0</v>
      </c>
      <c r="I243" s="256" t="e">
        <f t="shared" ca="1" si="78"/>
        <v>#DIV/0!</v>
      </c>
      <c r="J243" s="906">
        <f t="shared" ca="1" si="79"/>
        <v>0</v>
      </c>
      <c r="K243" s="912">
        <f t="shared" ca="1" si="80"/>
        <v>0</v>
      </c>
      <c r="L243" s="913">
        <f t="shared" ca="1" si="81"/>
        <v>0</v>
      </c>
      <c r="M243" s="927">
        <f>'MTG RTG September 2019'!J232</f>
        <v>0</v>
      </c>
      <c r="N243" s="913">
        <f t="shared" si="82"/>
        <v>0</v>
      </c>
      <c r="O243" s="909">
        <f t="shared" si="83"/>
        <v>0</v>
      </c>
      <c r="P243" s="258">
        <f t="shared" si="84"/>
        <v>0</v>
      </c>
      <c r="Q243" s="258">
        <f t="shared" si="85"/>
        <v>0</v>
      </c>
      <c r="R243" s="258">
        <f t="shared" si="86"/>
        <v>0</v>
      </c>
      <c r="S243" s="258"/>
      <c r="T243" s="258">
        <f t="shared" si="87"/>
        <v>0</v>
      </c>
      <c r="U243" s="258">
        <f t="shared" si="88"/>
        <v>0</v>
      </c>
      <c r="V243" s="265">
        <f t="shared" ca="1" si="89"/>
        <v>0</v>
      </c>
      <c r="W243" s="260">
        <f t="shared" ca="1" si="90"/>
        <v>0</v>
      </c>
      <c r="X243" s="260">
        <f t="shared" ca="1" si="91"/>
        <v>0</v>
      </c>
      <c r="Y243" s="260">
        <f t="shared" ca="1" si="92"/>
        <v>0</v>
      </c>
      <c r="Z243" s="260">
        <f t="shared" ca="1" si="93"/>
        <v>0</v>
      </c>
      <c r="AA243" s="260">
        <f t="shared" ca="1" si="94"/>
        <v>0</v>
      </c>
      <c r="AB243" s="260">
        <f t="shared" ca="1" si="95"/>
        <v>0</v>
      </c>
      <c r="AC243" s="575">
        <f t="shared" ca="1" si="96"/>
        <v>0</v>
      </c>
      <c r="AD243" s="262"/>
      <c r="AE243" s="460"/>
      <c r="AF243" s="459"/>
      <c r="AG243" s="459"/>
      <c r="AH243" s="459"/>
      <c r="AI243" s="459"/>
      <c r="AJ243" s="861"/>
      <c r="AK243" s="861"/>
      <c r="AL243" s="459"/>
      <c r="AM243" s="459"/>
      <c r="AN243" s="459"/>
      <c r="AO243" s="459"/>
      <c r="AP243" s="459"/>
      <c r="AQ243" s="861"/>
      <c r="AR243" s="861"/>
      <c r="AS243" s="459"/>
      <c r="AT243" s="459"/>
      <c r="AU243" s="459"/>
      <c r="AV243" s="459"/>
      <c r="AW243" s="459"/>
      <c r="AX243" s="861"/>
      <c r="AY243" s="861"/>
      <c r="AZ243" s="459"/>
      <c r="BA243" s="459"/>
      <c r="BB243" s="459"/>
      <c r="BC243" s="459"/>
      <c r="BD243" s="459"/>
      <c r="BE243" s="861"/>
      <c r="BF243" s="861"/>
      <c r="BG243" s="459"/>
      <c r="BH243" s="459"/>
      <c r="BI243" s="459"/>
      <c r="BJ243" s="459"/>
      <c r="BK243" s="459"/>
      <c r="BL243" s="861"/>
      <c r="BM243" s="861"/>
      <c r="BN243" s="459"/>
      <c r="BO243" s="459"/>
      <c r="BP243" s="459"/>
      <c r="BQ243" s="459"/>
      <c r="BR243" s="459"/>
      <c r="BS243" s="861"/>
      <c r="BT243" s="861"/>
      <c r="BU243" s="459"/>
      <c r="BV243" s="459"/>
      <c r="BW243" s="459"/>
      <c r="BX243" s="459"/>
      <c r="BY243" s="459"/>
      <c r="BZ243" s="861"/>
      <c r="CA243" s="861"/>
      <c r="CB243" s="459"/>
      <c r="CC243" s="459"/>
      <c r="CD243" s="459"/>
      <c r="CE243" s="459"/>
      <c r="CF243" s="459"/>
      <c r="CG243" s="861"/>
      <c r="CH243" s="861"/>
      <c r="CI243" s="459"/>
      <c r="CJ243" s="459"/>
      <c r="CK243" s="459"/>
      <c r="CL243" s="459"/>
      <c r="CM243" s="459"/>
      <c r="CN243" s="861"/>
      <c r="CO243" s="861"/>
    </row>
    <row r="244" spans="1:93" s="263" customFormat="1" hidden="1">
      <c r="A244" s="857">
        <f>'MTG RTG September 2019'!A233</f>
        <v>0</v>
      </c>
      <c r="B244" s="289" t="s">
        <v>110</v>
      </c>
      <c r="C244" s="506">
        <f>'MTG RTG September 2019'!C233</f>
        <v>0</v>
      </c>
      <c r="D244" s="252">
        <f>'MTG RTG September 2019'!D233</f>
        <v>0</v>
      </c>
      <c r="E244" s="253">
        <f>'MTG RTG September 2019'!E233</f>
        <v>0</v>
      </c>
      <c r="F244" s="254">
        <f>'MTG RTG September 2019'!F233</f>
        <v>0</v>
      </c>
      <c r="G244" s="904">
        <f>'MTG RTG September 2019'!G233</f>
        <v>0</v>
      </c>
      <c r="H244" s="905">
        <f ca="1">SUMIF('MTG RTG September 2019'!$H$3:$M$4,$AC$9,'MTG RTG September 2019'!$H233:$M233)</f>
        <v>0</v>
      </c>
      <c r="I244" s="256" t="e">
        <f t="shared" ca="1" si="78"/>
        <v>#DIV/0!</v>
      </c>
      <c r="J244" s="906">
        <f t="shared" ca="1" si="79"/>
        <v>0</v>
      </c>
      <c r="K244" s="912">
        <f t="shared" ca="1" si="80"/>
        <v>0</v>
      </c>
      <c r="L244" s="913">
        <f t="shared" ca="1" si="81"/>
        <v>0</v>
      </c>
      <c r="M244" s="927">
        <f>'MTG RTG September 2019'!J233</f>
        <v>0</v>
      </c>
      <c r="N244" s="913">
        <f t="shared" si="82"/>
        <v>0</v>
      </c>
      <c r="O244" s="909">
        <f t="shared" si="83"/>
        <v>0</v>
      </c>
      <c r="P244" s="258">
        <f t="shared" si="84"/>
        <v>0</v>
      </c>
      <c r="Q244" s="258">
        <f t="shared" si="85"/>
        <v>0</v>
      </c>
      <c r="R244" s="258">
        <f t="shared" si="86"/>
        <v>0</v>
      </c>
      <c r="S244" s="258"/>
      <c r="T244" s="258">
        <f t="shared" si="87"/>
        <v>0</v>
      </c>
      <c r="U244" s="258">
        <f t="shared" si="88"/>
        <v>0</v>
      </c>
      <c r="V244" s="265">
        <f t="shared" ca="1" si="89"/>
        <v>0</v>
      </c>
      <c r="W244" s="260">
        <f t="shared" ca="1" si="90"/>
        <v>0</v>
      </c>
      <c r="X244" s="260">
        <f t="shared" ca="1" si="91"/>
        <v>0</v>
      </c>
      <c r="Y244" s="260">
        <f t="shared" ca="1" si="92"/>
        <v>0</v>
      </c>
      <c r="Z244" s="260">
        <f t="shared" ca="1" si="93"/>
        <v>0</v>
      </c>
      <c r="AA244" s="260">
        <f t="shared" ca="1" si="94"/>
        <v>0</v>
      </c>
      <c r="AB244" s="260">
        <f t="shared" ca="1" si="95"/>
        <v>0</v>
      </c>
      <c r="AC244" s="575">
        <f t="shared" ca="1" si="96"/>
        <v>0</v>
      </c>
      <c r="AD244" s="262"/>
      <c r="AE244" s="460"/>
      <c r="AF244" s="459"/>
      <c r="AG244" s="459"/>
      <c r="AH244" s="459"/>
      <c r="AI244" s="459"/>
      <c r="AJ244" s="861"/>
      <c r="AK244" s="861"/>
      <c r="AL244" s="459"/>
      <c r="AM244" s="459"/>
      <c r="AN244" s="459"/>
      <c r="AO244" s="459"/>
      <c r="AP244" s="459"/>
      <c r="AQ244" s="861"/>
      <c r="AR244" s="861"/>
      <c r="AS244" s="459"/>
      <c r="AT244" s="459"/>
      <c r="AU244" s="459"/>
      <c r="AV244" s="459"/>
      <c r="AW244" s="459"/>
      <c r="AX244" s="861"/>
      <c r="AY244" s="861"/>
      <c r="AZ244" s="459"/>
      <c r="BA244" s="459"/>
      <c r="BB244" s="459"/>
      <c r="BC244" s="459"/>
      <c r="BD244" s="459"/>
      <c r="BE244" s="861"/>
      <c r="BF244" s="861"/>
      <c r="BG244" s="459"/>
      <c r="BH244" s="459"/>
      <c r="BI244" s="459"/>
      <c r="BJ244" s="459"/>
      <c r="BK244" s="459"/>
      <c r="BL244" s="861"/>
      <c r="BM244" s="861"/>
      <c r="BN244" s="459"/>
      <c r="BO244" s="459"/>
      <c r="BP244" s="459"/>
      <c r="BQ244" s="459"/>
      <c r="BR244" s="459"/>
      <c r="BS244" s="861"/>
      <c r="BT244" s="861"/>
      <c r="BU244" s="459"/>
      <c r="BV244" s="459"/>
      <c r="BW244" s="459"/>
      <c r="BX244" s="459"/>
      <c r="BY244" s="459"/>
      <c r="BZ244" s="861"/>
      <c r="CA244" s="861"/>
      <c r="CB244" s="459"/>
      <c r="CC244" s="459"/>
      <c r="CD244" s="459"/>
      <c r="CE244" s="459"/>
      <c r="CF244" s="459"/>
      <c r="CG244" s="861"/>
      <c r="CH244" s="861"/>
      <c r="CI244" s="459"/>
      <c r="CJ244" s="459"/>
      <c r="CK244" s="459"/>
      <c r="CL244" s="459"/>
      <c r="CM244" s="459"/>
      <c r="CN244" s="861"/>
      <c r="CO244" s="861"/>
    </row>
    <row r="245" spans="1:93" s="263" customFormat="1" hidden="1">
      <c r="A245" s="857">
        <f>'MTG RTG September 2019'!A234</f>
        <v>0</v>
      </c>
      <c r="B245" s="289" t="s">
        <v>110</v>
      </c>
      <c r="C245" s="506">
        <f>'MTG RTG September 2019'!C234</f>
        <v>0</v>
      </c>
      <c r="D245" s="252">
        <f>'MTG RTG September 2019'!D234</f>
        <v>0</v>
      </c>
      <c r="E245" s="253">
        <f>'MTG RTG September 2019'!E234</f>
        <v>0</v>
      </c>
      <c r="F245" s="254">
        <f>'MTG RTG September 2019'!F234</f>
        <v>0</v>
      </c>
      <c r="G245" s="904">
        <f>'MTG RTG September 2019'!G234</f>
        <v>0</v>
      </c>
      <c r="H245" s="905">
        <f ca="1">SUMIF('MTG RTG September 2019'!$H$3:$M$4,$AC$9,'MTG RTG September 2019'!$H234:$M234)</f>
        <v>0</v>
      </c>
      <c r="I245" s="256" t="e">
        <f t="shared" ca="1" si="78"/>
        <v>#DIV/0!</v>
      </c>
      <c r="J245" s="906">
        <f t="shared" ca="1" si="79"/>
        <v>0</v>
      </c>
      <c r="K245" s="912">
        <f t="shared" ca="1" si="80"/>
        <v>0</v>
      </c>
      <c r="L245" s="913">
        <f t="shared" ca="1" si="81"/>
        <v>0</v>
      </c>
      <c r="M245" s="927">
        <f>'MTG RTG September 2019'!J234</f>
        <v>0</v>
      </c>
      <c r="N245" s="913">
        <f t="shared" si="82"/>
        <v>0</v>
      </c>
      <c r="O245" s="909">
        <f t="shared" si="83"/>
        <v>0</v>
      </c>
      <c r="P245" s="258">
        <f t="shared" si="84"/>
        <v>0</v>
      </c>
      <c r="Q245" s="258">
        <f t="shared" si="85"/>
        <v>0</v>
      </c>
      <c r="R245" s="258">
        <f t="shared" si="86"/>
        <v>0</v>
      </c>
      <c r="S245" s="258"/>
      <c r="T245" s="258">
        <f t="shared" si="87"/>
        <v>0</v>
      </c>
      <c r="U245" s="258">
        <f t="shared" si="88"/>
        <v>0</v>
      </c>
      <c r="V245" s="265">
        <f t="shared" ca="1" si="89"/>
        <v>0</v>
      </c>
      <c r="W245" s="260">
        <f t="shared" ca="1" si="90"/>
        <v>0</v>
      </c>
      <c r="X245" s="260">
        <f t="shared" ca="1" si="91"/>
        <v>0</v>
      </c>
      <c r="Y245" s="260">
        <f t="shared" ca="1" si="92"/>
        <v>0</v>
      </c>
      <c r="Z245" s="260">
        <f t="shared" ca="1" si="93"/>
        <v>0</v>
      </c>
      <c r="AA245" s="260">
        <f t="shared" ca="1" si="94"/>
        <v>0</v>
      </c>
      <c r="AB245" s="260">
        <f t="shared" ca="1" si="95"/>
        <v>0</v>
      </c>
      <c r="AC245" s="575">
        <f t="shared" ca="1" si="96"/>
        <v>0</v>
      </c>
      <c r="AD245" s="262"/>
      <c r="AE245" s="460"/>
      <c r="AF245" s="459"/>
      <c r="AG245" s="459"/>
      <c r="AH245" s="459"/>
      <c r="AI245" s="459"/>
      <c r="AJ245" s="861"/>
      <c r="AK245" s="861"/>
      <c r="AL245" s="459"/>
      <c r="AM245" s="459"/>
      <c r="AN245" s="459"/>
      <c r="AO245" s="459"/>
      <c r="AP245" s="459"/>
      <c r="AQ245" s="861"/>
      <c r="AR245" s="861"/>
      <c r="AS245" s="459"/>
      <c r="AT245" s="459"/>
      <c r="AU245" s="459"/>
      <c r="AV245" s="459"/>
      <c r="AW245" s="459"/>
      <c r="AX245" s="861"/>
      <c r="AY245" s="861"/>
      <c r="AZ245" s="459"/>
      <c r="BA245" s="459"/>
      <c r="BB245" s="459"/>
      <c r="BC245" s="459"/>
      <c r="BD245" s="459"/>
      <c r="BE245" s="861"/>
      <c r="BF245" s="861"/>
      <c r="BG245" s="459"/>
      <c r="BH245" s="459"/>
      <c r="BI245" s="459"/>
      <c r="BJ245" s="459"/>
      <c r="BK245" s="459"/>
      <c r="BL245" s="861"/>
      <c r="BM245" s="861"/>
      <c r="BN245" s="459"/>
      <c r="BO245" s="459"/>
      <c r="BP245" s="459"/>
      <c r="BQ245" s="459"/>
      <c r="BR245" s="459"/>
      <c r="BS245" s="861"/>
      <c r="BT245" s="861"/>
      <c r="BU245" s="459"/>
      <c r="BV245" s="459"/>
      <c r="BW245" s="459"/>
      <c r="BX245" s="459"/>
      <c r="BY245" s="459"/>
      <c r="BZ245" s="861"/>
      <c r="CA245" s="861"/>
      <c r="CB245" s="459"/>
      <c r="CC245" s="459"/>
      <c r="CD245" s="459"/>
      <c r="CE245" s="459"/>
      <c r="CF245" s="459"/>
      <c r="CG245" s="861"/>
      <c r="CH245" s="861"/>
      <c r="CI245" s="459"/>
      <c r="CJ245" s="459"/>
      <c r="CK245" s="459"/>
      <c r="CL245" s="459"/>
      <c r="CM245" s="459"/>
      <c r="CN245" s="861"/>
      <c r="CO245" s="861"/>
    </row>
    <row r="246" spans="1:93" s="263" customFormat="1" hidden="1">
      <c r="A246" s="857">
        <f>'MTG RTG September 2019'!A235</f>
        <v>0</v>
      </c>
      <c r="B246" s="289" t="s">
        <v>110</v>
      </c>
      <c r="C246" s="506">
        <f>'MTG RTG September 2019'!C235</f>
        <v>0</v>
      </c>
      <c r="D246" s="252">
        <f>'MTG RTG September 2019'!D235</f>
        <v>0</v>
      </c>
      <c r="E246" s="253">
        <f>'MTG RTG September 2019'!E235</f>
        <v>0</v>
      </c>
      <c r="F246" s="254">
        <f>'MTG RTG September 2019'!F235</f>
        <v>0</v>
      </c>
      <c r="G246" s="904">
        <f>'MTG RTG September 2019'!G235</f>
        <v>0</v>
      </c>
      <c r="H246" s="905">
        <f ca="1">SUMIF('MTG RTG September 2019'!$H$3:$M$4,$AC$9,'MTG RTG September 2019'!$H235:$M235)</f>
        <v>0</v>
      </c>
      <c r="I246" s="256" t="e">
        <f t="shared" ca="1" si="78"/>
        <v>#DIV/0!</v>
      </c>
      <c r="J246" s="906">
        <f t="shared" ca="1" si="79"/>
        <v>0</v>
      </c>
      <c r="K246" s="912">
        <f t="shared" ca="1" si="80"/>
        <v>0</v>
      </c>
      <c r="L246" s="913">
        <f t="shared" ca="1" si="81"/>
        <v>0</v>
      </c>
      <c r="M246" s="927">
        <f>'MTG RTG September 2019'!J235</f>
        <v>0</v>
      </c>
      <c r="N246" s="913">
        <f t="shared" si="82"/>
        <v>0</v>
      </c>
      <c r="O246" s="909">
        <f t="shared" si="83"/>
        <v>0</v>
      </c>
      <c r="P246" s="258">
        <f t="shared" si="84"/>
        <v>0</v>
      </c>
      <c r="Q246" s="258">
        <f t="shared" si="85"/>
        <v>0</v>
      </c>
      <c r="R246" s="258">
        <f t="shared" si="86"/>
        <v>0</v>
      </c>
      <c r="S246" s="258"/>
      <c r="T246" s="258">
        <f t="shared" si="87"/>
        <v>0</v>
      </c>
      <c r="U246" s="258">
        <f t="shared" si="88"/>
        <v>0</v>
      </c>
      <c r="V246" s="265">
        <f t="shared" ca="1" si="89"/>
        <v>0</v>
      </c>
      <c r="W246" s="260">
        <f t="shared" ca="1" si="90"/>
        <v>0</v>
      </c>
      <c r="X246" s="260">
        <f t="shared" ca="1" si="91"/>
        <v>0</v>
      </c>
      <c r="Y246" s="260">
        <f t="shared" ca="1" si="92"/>
        <v>0</v>
      </c>
      <c r="Z246" s="260">
        <f t="shared" ca="1" si="93"/>
        <v>0</v>
      </c>
      <c r="AA246" s="260">
        <f t="shared" ca="1" si="94"/>
        <v>0</v>
      </c>
      <c r="AB246" s="260">
        <f t="shared" ca="1" si="95"/>
        <v>0</v>
      </c>
      <c r="AC246" s="575">
        <f t="shared" ca="1" si="96"/>
        <v>0</v>
      </c>
      <c r="AD246" s="262"/>
      <c r="AE246" s="460"/>
      <c r="AF246" s="459"/>
      <c r="AG246" s="459"/>
      <c r="AH246" s="459"/>
      <c r="AI246" s="459"/>
      <c r="AJ246" s="861"/>
      <c r="AK246" s="861"/>
      <c r="AL246" s="459"/>
      <c r="AM246" s="459"/>
      <c r="AN246" s="459"/>
      <c r="AO246" s="459"/>
      <c r="AP246" s="459"/>
      <c r="AQ246" s="861"/>
      <c r="AR246" s="861"/>
      <c r="AS246" s="459"/>
      <c r="AT246" s="459"/>
      <c r="AU246" s="459"/>
      <c r="AV246" s="459"/>
      <c r="AW246" s="459"/>
      <c r="AX246" s="861"/>
      <c r="AY246" s="861"/>
      <c r="AZ246" s="459"/>
      <c r="BA246" s="459"/>
      <c r="BB246" s="459"/>
      <c r="BC246" s="459"/>
      <c r="BD246" s="459"/>
      <c r="BE246" s="861"/>
      <c r="BF246" s="861"/>
      <c r="BG246" s="459"/>
      <c r="BH246" s="459"/>
      <c r="BI246" s="459"/>
      <c r="BJ246" s="459"/>
      <c r="BK246" s="459"/>
      <c r="BL246" s="861"/>
      <c r="BM246" s="861"/>
      <c r="BN246" s="459"/>
      <c r="BO246" s="459"/>
      <c r="BP246" s="459"/>
      <c r="BQ246" s="459"/>
      <c r="BR246" s="459"/>
      <c r="BS246" s="861"/>
      <c r="BT246" s="861"/>
      <c r="BU246" s="459"/>
      <c r="BV246" s="459"/>
      <c r="BW246" s="459"/>
      <c r="BX246" s="459"/>
      <c r="BY246" s="459"/>
      <c r="BZ246" s="861"/>
      <c r="CA246" s="861"/>
      <c r="CB246" s="459"/>
      <c r="CC246" s="459"/>
      <c r="CD246" s="459"/>
      <c r="CE246" s="459"/>
      <c r="CF246" s="459"/>
      <c r="CG246" s="861"/>
      <c r="CH246" s="861"/>
      <c r="CI246" s="459"/>
      <c r="CJ246" s="459"/>
      <c r="CK246" s="459"/>
      <c r="CL246" s="459"/>
      <c r="CM246" s="459"/>
      <c r="CN246" s="861"/>
      <c r="CO246" s="861"/>
    </row>
    <row r="247" spans="1:93" s="263" customFormat="1" hidden="1">
      <c r="A247" s="857">
        <f>'MTG RTG September 2019'!A236</f>
        <v>0</v>
      </c>
      <c r="B247" s="289" t="s">
        <v>110</v>
      </c>
      <c r="C247" s="506">
        <f>'MTG RTG September 2019'!C236</f>
        <v>0</v>
      </c>
      <c r="D247" s="252">
        <f>'MTG RTG September 2019'!D236</f>
        <v>0</v>
      </c>
      <c r="E247" s="253">
        <f>'MTG RTG September 2019'!E236</f>
        <v>0</v>
      </c>
      <c r="F247" s="254">
        <f>'MTG RTG September 2019'!F236</f>
        <v>0</v>
      </c>
      <c r="G247" s="904">
        <f>'MTG RTG September 2019'!G236</f>
        <v>0</v>
      </c>
      <c r="H247" s="905">
        <f ca="1">SUMIF('MTG RTG September 2019'!$H$3:$M$4,$AC$9,'MTG RTG September 2019'!$H236:$M236)</f>
        <v>0</v>
      </c>
      <c r="I247" s="256" t="e">
        <f t="shared" ca="1" si="78"/>
        <v>#DIV/0!</v>
      </c>
      <c r="J247" s="906">
        <f t="shared" ca="1" si="79"/>
        <v>0</v>
      </c>
      <c r="K247" s="912">
        <f t="shared" ca="1" si="80"/>
        <v>0</v>
      </c>
      <c r="L247" s="913">
        <f t="shared" ca="1" si="81"/>
        <v>0</v>
      </c>
      <c r="M247" s="927">
        <f>'MTG RTG September 2019'!J236</f>
        <v>0</v>
      </c>
      <c r="N247" s="913">
        <f t="shared" si="82"/>
        <v>0</v>
      </c>
      <c r="O247" s="909">
        <f t="shared" si="83"/>
        <v>0</v>
      </c>
      <c r="P247" s="258">
        <f t="shared" si="84"/>
        <v>0</v>
      </c>
      <c r="Q247" s="258">
        <f t="shared" si="85"/>
        <v>0</v>
      </c>
      <c r="R247" s="258">
        <f t="shared" si="86"/>
        <v>0</v>
      </c>
      <c r="S247" s="258"/>
      <c r="T247" s="258">
        <f t="shared" si="87"/>
        <v>0</v>
      </c>
      <c r="U247" s="258">
        <f t="shared" si="88"/>
        <v>0</v>
      </c>
      <c r="V247" s="265">
        <f t="shared" ca="1" si="89"/>
        <v>0</v>
      </c>
      <c r="W247" s="260">
        <f t="shared" ca="1" si="90"/>
        <v>0</v>
      </c>
      <c r="X247" s="260">
        <f t="shared" ca="1" si="91"/>
        <v>0</v>
      </c>
      <c r="Y247" s="260">
        <f t="shared" ca="1" si="92"/>
        <v>0</v>
      </c>
      <c r="Z247" s="260">
        <f t="shared" ca="1" si="93"/>
        <v>0</v>
      </c>
      <c r="AA247" s="260">
        <f t="shared" ca="1" si="94"/>
        <v>0</v>
      </c>
      <c r="AB247" s="260">
        <f t="shared" ca="1" si="95"/>
        <v>0</v>
      </c>
      <c r="AC247" s="575">
        <f t="shared" ca="1" si="96"/>
        <v>0</v>
      </c>
      <c r="AD247" s="262"/>
      <c r="AE247" s="460"/>
      <c r="AF247" s="459"/>
      <c r="AG247" s="459"/>
      <c r="AH247" s="459"/>
      <c r="AI247" s="459"/>
      <c r="AJ247" s="861"/>
      <c r="AK247" s="861"/>
      <c r="AL247" s="459"/>
      <c r="AM247" s="459"/>
      <c r="AN247" s="459"/>
      <c r="AO247" s="459"/>
      <c r="AP247" s="459"/>
      <c r="AQ247" s="861"/>
      <c r="AR247" s="861"/>
      <c r="AS247" s="459"/>
      <c r="AT247" s="459"/>
      <c r="AU247" s="459"/>
      <c r="AV247" s="459"/>
      <c r="AW247" s="459"/>
      <c r="AX247" s="861"/>
      <c r="AY247" s="861"/>
      <c r="AZ247" s="459"/>
      <c r="BA247" s="459"/>
      <c r="BB247" s="459"/>
      <c r="BC247" s="459"/>
      <c r="BD247" s="459"/>
      <c r="BE247" s="861"/>
      <c r="BF247" s="861"/>
      <c r="BG247" s="459"/>
      <c r="BH247" s="459"/>
      <c r="BI247" s="459"/>
      <c r="BJ247" s="459"/>
      <c r="BK247" s="459"/>
      <c r="BL247" s="861"/>
      <c r="BM247" s="861"/>
      <c r="BN247" s="459"/>
      <c r="BO247" s="459"/>
      <c r="BP247" s="459"/>
      <c r="BQ247" s="459"/>
      <c r="BR247" s="459"/>
      <c r="BS247" s="861"/>
      <c r="BT247" s="861"/>
      <c r="BU247" s="459"/>
      <c r="BV247" s="459"/>
      <c r="BW247" s="459"/>
      <c r="BX247" s="459"/>
      <c r="BY247" s="459"/>
      <c r="BZ247" s="861"/>
      <c r="CA247" s="861"/>
      <c r="CB247" s="459"/>
      <c r="CC247" s="459"/>
      <c r="CD247" s="459"/>
      <c r="CE247" s="459"/>
      <c r="CF247" s="459"/>
      <c r="CG247" s="861"/>
      <c r="CH247" s="861"/>
      <c r="CI247" s="459"/>
      <c r="CJ247" s="459"/>
      <c r="CK247" s="459"/>
      <c r="CL247" s="459"/>
      <c r="CM247" s="459"/>
      <c r="CN247" s="861"/>
      <c r="CO247" s="861"/>
    </row>
    <row r="248" spans="1:93" s="263" customFormat="1" hidden="1">
      <c r="A248" s="857">
        <f>'MTG RTG September 2019'!A237</f>
        <v>0</v>
      </c>
      <c r="B248" s="289" t="s">
        <v>110</v>
      </c>
      <c r="C248" s="506">
        <f>'MTG RTG September 2019'!C237</f>
        <v>0</v>
      </c>
      <c r="D248" s="252">
        <f>'MTG RTG September 2019'!D237</f>
        <v>0</v>
      </c>
      <c r="E248" s="253">
        <f>'MTG RTG September 2019'!E237</f>
        <v>0</v>
      </c>
      <c r="F248" s="254">
        <f>'MTG RTG September 2019'!F237</f>
        <v>0</v>
      </c>
      <c r="G248" s="904">
        <f>'MTG RTG September 2019'!G237</f>
        <v>0</v>
      </c>
      <c r="H248" s="905">
        <f ca="1">SUMIF('MTG RTG September 2019'!$H$3:$M$4,$AC$9,'MTG RTG September 2019'!$H237:$M237)</f>
        <v>0</v>
      </c>
      <c r="I248" s="256" t="e">
        <f t="shared" ca="1" si="78"/>
        <v>#DIV/0!</v>
      </c>
      <c r="J248" s="906">
        <f t="shared" ca="1" si="79"/>
        <v>0</v>
      </c>
      <c r="K248" s="912">
        <f t="shared" ca="1" si="80"/>
        <v>0</v>
      </c>
      <c r="L248" s="913">
        <f t="shared" ca="1" si="81"/>
        <v>0</v>
      </c>
      <c r="M248" s="927">
        <f>'MTG RTG September 2019'!J237</f>
        <v>0</v>
      </c>
      <c r="N248" s="913">
        <f t="shared" si="82"/>
        <v>0</v>
      </c>
      <c r="O248" s="909">
        <f t="shared" si="83"/>
        <v>0</v>
      </c>
      <c r="P248" s="258">
        <f t="shared" si="84"/>
        <v>0</v>
      </c>
      <c r="Q248" s="258">
        <f t="shared" si="85"/>
        <v>0</v>
      </c>
      <c r="R248" s="258">
        <f t="shared" si="86"/>
        <v>0</v>
      </c>
      <c r="S248" s="258"/>
      <c r="T248" s="258">
        <f t="shared" si="87"/>
        <v>0</v>
      </c>
      <c r="U248" s="258">
        <f t="shared" si="88"/>
        <v>0</v>
      </c>
      <c r="V248" s="265">
        <f t="shared" ca="1" si="89"/>
        <v>0</v>
      </c>
      <c r="W248" s="260">
        <f t="shared" ca="1" si="90"/>
        <v>0</v>
      </c>
      <c r="X248" s="260">
        <f t="shared" ca="1" si="91"/>
        <v>0</v>
      </c>
      <c r="Y248" s="260">
        <f t="shared" ca="1" si="92"/>
        <v>0</v>
      </c>
      <c r="Z248" s="260">
        <f t="shared" ca="1" si="93"/>
        <v>0</v>
      </c>
      <c r="AA248" s="260">
        <f t="shared" ca="1" si="94"/>
        <v>0</v>
      </c>
      <c r="AB248" s="260">
        <f t="shared" ca="1" si="95"/>
        <v>0</v>
      </c>
      <c r="AC248" s="575">
        <f t="shared" ca="1" si="96"/>
        <v>0</v>
      </c>
      <c r="AD248" s="262"/>
      <c r="AE248" s="460"/>
      <c r="AF248" s="459"/>
      <c r="AG248" s="459"/>
      <c r="AH248" s="459"/>
      <c r="AI248" s="459"/>
      <c r="AJ248" s="861"/>
      <c r="AK248" s="861"/>
      <c r="AL248" s="459"/>
      <c r="AM248" s="459"/>
      <c r="AN248" s="459"/>
      <c r="AO248" s="459"/>
      <c r="AP248" s="459"/>
      <c r="AQ248" s="861"/>
      <c r="AR248" s="861"/>
      <c r="AS248" s="459"/>
      <c r="AT248" s="459"/>
      <c r="AU248" s="459"/>
      <c r="AV248" s="459"/>
      <c r="AW248" s="459"/>
      <c r="AX248" s="861"/>
      <c r="AY248" s="861"/>
      <c r="AZ248" s="459"/>
      <c r="BA248" s="459"/>
      <c r="BB248" s="459"/>
      <c r="BC248" s="459"/>
      <c r="BD248" s="459"/>
      <c r="BE248" s="861"/>
      <c r="BF248" s="861"/>
      <c r="BG248" s="459"/>
      <c r="BH248" s="459"/>
      <c r="BI248" s="459"/>
      <c r="BJ248" s="459"/>
      <c r="BK248" s="459"/>
      <c r="BL248" s="861"/>
      <c r="BM248" s="861"/>
      <c r="BN248" s="459"/>
      <c r="BO248" s="459"/>
      <c r="BP248" s="459"/>
      <c r="BQ248" s="459"/>
      <c r="BR248" s="459"/>
      <c r="BS248" s="861"/>
      <c r="BT248" s="861"/>
      <c r="BU248" s="459"/>
      <c r="BV248" s="459"/>
      <c r="BW248" s="459"/>
      <c r="BX248" s="459"/>
      <c r="BY248" s="459"/>
      <c r="BZ248" s="861"/>
      <c r="CA248" s="861"/>
      <c r="CB248" s="459"/>
      <c r="CC248" s="459"/>
      <c r="CD248" s="459"/>
      <c r="CE248" s="459"/>
      <c r="CF248" s="459"/>
      <c r="CG248" s="861"/>
      <c r="CH248" s="861"/>
      <c r="CI248" s="459"/>
      <c r="CJ248" s="459"/>
      <c r="CK248" s="459"/>
      <c r="CL248" s="459"/>
      <c r="CM248" s="459"/>
      <c r="CN248" s="861"/>
      <c r="CO248" s="861"/>
    </row>
    <row r="249" spans="1:93" s="263" customFormat="1" hidden="1">
      <c r="A249" s="857">
        <f>'MTG RTG September 2019'!A238</f>
        <v>0</v>
      </c>
      <c r="B249" s="289" t="s">
        <v>110</v>
      </c>
      <c r="C249" s="506">
        <f>'MTG RTG September 2019'!C238</f>
        <v>0</v>
      </c>
      <c r="D249" s="252">
        <f>'MTG RTG September 2019'!D238</f>
        <v>0</v>
      </c>
      <c r="E249" s="253">
        <f>'MTG RTG September 2019'!E238</f>
        <v>0</v>
      </c>
      <c r="F249" s="254">
        <f>'MTG RTG September 2019'!F238</f>
        <v>0</v>
      </c>
      <c r="G249" s="904">
        <f>'MTG RTG September 2019'!G238</f>
        <v>0</v>
      </c>
      <c r="H249" s="905">
        <f ca="1">SUMIF('MTG RTG September 2019'!$H$3:$M$4,$AC$9,'MTG RTG September 2019'!$H238:$M238)</f>
        <v>0</v>
      </c>
      <c r="I249" s="256" t="e">
        <f t="shared" ca="1" si="78"/>
        <v>#DIV/0!</v>
      </c>
      <c r="J249" s="906">
        <f t="shared" ca="1" si="79"/>
        <v>0</v>
      </c>
      <c r="K249" s="912">
        <f t="shared" ca="1" si="80"/>
        <v>0</v>
      </c>
      <c r="L249" s="913">
        <f t="shared" ca="1" si="81"/>
        <v>0</v>
      </c>
      <c r="M249" s="927">
        <f>'MTG RTG September 2019'!J238</f>
        <v>0</v>
      </c>
      <c r="N249" s="913">
        <f t="shared" si="82"/>
        <v>0</v>
      </c>
      <c r="O249" s="909">
        <f t="shared" si="83"/>
        <v>0</v>
      </c>
      <c r="P249" s="258">
        <f t="shared" si="84"/>
        <v>0</v>
      </c>
      <c r="Q249" s="258">
        <f t="shared" si="85"/>
        <v>0</v>
      </c>
      <c r="R249" s="258">
        <f t="shared" si="86"/>
        <v>0</v>
      </c>
      <c r="S249" s="258"/>
      <c r="T249" s="258">
        <f t="shared" si="87"/>
        <v>0</v>
      </c>
      <c r="U249" s="258">
        <f t="shared" si="88"/>
        <v>0</v>
      </c>
      <c r="V249" s="265">
        <f t="shared" ca="1" si="89"/>
        <v>0</v>
      </c>
      <c r="W249" s="260">
        <f t="shared" ca="1" si="90"/>
        <v>0</v>
      </c>
      <c r="X249" s="260">
        <f t="shared" ca="1" si="91"/>
        <v>0</v>
      </c>
      <c r="Y249" s="260">
        <f t="shared" ca="1" si="92"/>
        <v>0</v>
      </c>
      <c r="Z249" s="260">
        <f t="shared" ca="1" si="93"/>
        <v>0</v>
      </c>
      <c r="AA249" s="260">
        <f t="shared" ca="1" si="94"/>
        <v>0</v>
      </c>
      <c r="AB249" s="260">
        <f t="shared" ca="1" si="95"/>
        <v>0</v>
      </c>
      <c r="AC249" s="575">
        <f t="shared" ca="1" si="96"/>
        <v>0</v>
      </c>
      <c r="AD249" s="262"/>
      <c r="AE249" s="460"/>
      <c r="AF249" s="459"/>
      <c r="AG249" s="459"/>
      <c r="AH249" s="459"/>
      <c r="AI249" s="459"/>
      <c r="AJ249" s="861"/>
      <c r="AK249" s="861"/>
      <c r="AL249" s="459"/>
      <c r="AM249" s="459"/>
      <c r="AN249" s="459"/>
      <c r="AO249" s="459"/>
      <c r="AP249" s="459"/>
      <c r="AQ249" s="861"/>
      <c r="AR249" s="861"/>
      <c r="AS249" s="459"/>
      <c r="AT249" s="459"/>
      <c r="AU249" s="459"/>
      <c r="AV249" s="459"/>
      <c r="AW249" s="459"/>
      <c r="AX249" s="861"/>
      <c r="AY249" s="861"/>
      <c r="AZ249" s="459"/>
      <c r="BA249" s="459"/>
      <c r="BB249" s="459"/>
      <c r="BC249" s="459"/>
      <c r="BD249" s="459"/>
      <c r="BE249" s="861"/>
      <c r="BF249" s="861"/>
      <c r="BG249" s="459"/>
      <c r="BH249" s="459"/>
      <c r="BI249" s="459"/>
      <c r="BJ249" s="459"/>
      <c r="BK249" s="459"/>
      <c r="BL249" s="861"/>
      <c r="BM249" s="861"/>
      <c r="BN249" s="459"/>
      <c r="BO249" s="459"/>
      <c r="BP249" s="459"/>
      <c r="BQ249" s="459"/>
      <c r="BR249" s="459"/>
      <c r="BS249" s="861"/>
      <c r="BT249" s="861"/>
      <c r="BU249" s="459"/>
      <c r="BV249" s="459"/>
      <c r="BW249" s="459"/>
      <c r="BX249" s="459"/>
      <c r="BY249" s="459"/>
      <c r="BZ249" s="861"/>
      <c r="CA249" s="861"/>
      <c r="CB249" s="459"/>
      <c r="CC249" s="459"/>
      <c r="CD249" s="459"/>
      <c r="CE249" s="459"/>
      <c r="CF249" s="459"/>
      <c r="CG249" s="861"/>
      <c r="CH249" s="861"/>
      <c r="CI249" s="459"/>
      <c r="CJ249" s="459"/>
      <c r="CK249" s="459"/>
      <c r="CL249" s="459"/>
      <c r="CM249" s="459"/>
      <c r="CN249" s="861"/>
      <c r="CO249" s="861"/>
    </row>
    <row r="250" spans="1:93" s="263" customFormat="1" hidden="1">
      <c r="A250" s="857">
        <f>'MTG RTG September 2019'!A239</f>
        <v>0</v>
      </c>
      <c r="B250" s="289" t="s">
        <v>110</v>
      </c>
      <c r="C250" s="506">
        <f>'MTG RTG September 2019'!C239</f>
        <v>0</v>
      </c>
      <c r="D250" s="252">
        <f>'MTG RTG September 2019'!D239</f>
        <v>0</v>
      </c>
      <c r="E250" s="253">
        <f>'MTG RTG September 2019'!E239</f>
        <v>0</v>
      </c>
      <c r="F250" s="254">
        <f>'MTG RTG September 2019'!F239</f>
        <v>0</v>
      </c>
      <c r="G250" s="904">
        <f>'MTG RTG September 2019'!G239</f>
        <v>0</v>
      </c>
      <c r="H250" s="905">
        <f ca="1">SUMIF('MTG RTG September 2019'!$H$3:$M$4,$AC$9,'MTG RTG September 2019'!$H239:$M239)</f>
        <v>0</v>
      </c>
      <c r="I250" s="256" t="e">
        <f t="shared" ca="1" si="78"/>
        <v>#DIV/0!</v>
      </c>
      <c r="J250" s="906">
        <f t="shared" ca="1" si="79"/>
        <v>0</v>
      </c>
      <c r="K250" s="912">
        <f t="shared" ca="1" si="80"/>
        <v>0</v>
      </c>
      <c r="L250" s="913">
        <f t="shared" ca="1" si="81"/>
        <v>0</v>
      </c>
      <c r="M250" s="927">
        <f>'MTG RTG September 2019'!J239</f>
        <v>0</v>
      </c>
      <c r="N250" s="913">
        <f t="shared" si="82"/>
        <v>0</v>
      </c>
      <c r="O250" s="909">
        <f t="shared" si="83"/>
        <v>0</v>
      </c>
      <c r="P250" s="258">
        <f t="shared" si="84"/>
        <v>0</v>
      </c>
      <c r="Q250" s="258">
        <f t="shared" si="85"/>
        <v>0</v>
      </c>
      <c r="R250" s="258">
        <f t="shared" si="86"/>
        <v>0</v>
      </c>
      <c r="S250" s="258"/>
      <c r="T250" s="258">
        <f t="shared" si="87"/>
        <v>0</v>
      </c>
      <c r="U250" s="258">
        <f t="shared" si="88"/>
        <v>0</v>
      </c>
      <c r="V250" s="265">
        <f t="shared" ca="1" si="89"/>
        <v>0</v>
      </c>
      <c r="W250" s="260">
        <f t="shared" ca="1" si="90"/>
        <v>0</v>
      </c>
      <c r="X250" s="260">
        <f t="shared" ca="1" si="91"/>
        <v>0</v>
      </c>
      <c r="Y250" s="260">
        <f t="shared" ca="1" si="92"/>
        <v>0</v>
      </c>
      <c r="Z250" s="260">
        <f t="shared" ca="1" si="93"/>
        <v>0</v>
      </c>
      <c r="AA250" s="260">
        <f t="shared" ca="1" si="94"/>
        <v>0</v>
      </c>
      <c r="AB250" s="260">
        <f t="shared" ca="1" si="95"/>
        <v>0</v>
      </c>
      <c r="AC250" s="575">
        <f t="shared" ca="1" si="96"/>
        <v>0</v>
      </c>
      <c r="AD250" s="262"/>
      <c r="AE250" s="460"/>
      <c r="AF250" s="459"/>
      <c r="AG250" s="459"/>
      <c r="AH250" s="459"/>
      <c r="AI250" s="459"/>
      <c r="AJ250" s="861"/>
      <c r="AK250" s="861"/>
      <c r="AL250" s="459"/>
      <c r="AM250" s="459"/>
      <c r="AN250" s="459"/>
      <c r="AO250" s="459"/>
      <c r="AP250" s="459"/>
      <c r="AQ250" s="861"/>
      <c r="AR250" s="861"/>
      <c r="AS250" s="459"/>
      <c r="AT250" s="459"/>
      <c r="AU250" s="459"/>
      <c r="AV250" s="459"/>
      <c r="AW250" s="459"/>
      <c r="AX250" s="861"/>
      <c r="AY250" s="861"/>
      <c r="AZ250" s="459"/>
      <c r="BA250" s="459"/>
      <c r="BB250" s="459"/>
      <c r="BC250" s="459"/>
      <c r="BD250" s="459"/>
      <c r="BE250" s="861"/>
      <c r="BF250" s="861"/>
      <c r="BG250" s="459"/>
      <c r="BH250" s="459"/>
      <c r="BI250" s="459"/>
      <c r="BJ250" s="459"/>
      <c r="BK250" s="459"/>
      <c r="BL250" s="861"/>
      <c r="BM250" s="861"/>
      <c r="BN250" s="459"/>
      <c r="BO250" s="459"/>
      <c r="BP250" s="459"/>
      <c r="BQ250" s="459"/>
      <c r="BR250" s="459"/>
      <c r="BS250" s="861"/>
      <c r="BT250" s="861"/>
      <c r="BU250" s="459"/>
      <c r="BV250" s="459"/>
      <c r="BW250" s="459"/>
      <c r="BX250" s="459"/>
      <c r="BY250" s="459"/>
      <c r="BZ250" s="861"/>
      <c r="CA250" s="861"/>
      <c r="CB250" s="459"/>
      <c r="CC250" s="459"/>
      <c r="CD250" s="459"/>
      <c r="CE250" s="459"/>
      <c r="CF250" s="459"/>
      <c r="CG250" s="861"/>
      <c r="CH250" s="861"/>
      <c r="CI250" s="459"/>
      <c r="CJ250" s="459"/>
      <c r="CK250" s="459"/>
      <c r="CL250" s="459"/>
      <c r="CM250" s="459"/>
      <c r="CN250" s="861"/>
      <c r="CO250" s="861"/>
    </row>
    <row r="251" spans="1:93" s="263" customFormat="1" hidden="1">
      <c r="A251" s="857">
        <f>'MTG RTG September 2019'!A240</f>
        <v>0</v>
      </c>
      <c r="B251" s="289" t="s">
        <v>110</v>
      </c>
      <c r="C251" s="506">
        <f>'MTG RTG September 2019'!C240</f>
        <v>0</v>
      </c>
      <c r="D251" s="252">
        <f>'MTG RTG September 2019'!D240</f>
        <v>0</v>
      </c>
      <c r="E251" s="253">
        <f>'MTG RTG September 2019'!E240</f>
        <v>0</v>
      </c>
      <c r="F251" s="254">
        <f>'MTG RTG September 2019'!F240</f>
        <v>0</v>
      </c>
      <c r="G251" s="904">
        <f>'MTG RTG September 2019'!G240</f>
        <v>0</v>
      </c>
      <c r="H251" s="905">
        <f ca="1">SUMIF('MTG RTG September 2019'!$H$3:$M$4,$AC$9,'MTG RTG September 2019'!$H240:$M240)</f>
        <v>0</v>
      </c>
      <c r="I251" s="256" t="e">
        <f t="shared" ca="1" si="78"/>
        <v>#DIV/0!</v>
      </c>
      <c r="J251" s="906">
        <f t="shared" ca="1" si="79"/>
        <v>0</v>
      </c>
      <c r="K251" s="912">
        <f t="shared" ca="1" si="80"/>
        <v>0</v>
      </c>
      <c r="L251" s="913">
        <f t="shared" ca="1" si="81"/>
        <v>0</v>
      </c>
      <c r="M251" s="927">
        <f>'MTG RTG September 2019'!J240</f>
        <v>0</v>
      </c>
      <c r="N251" s="913">
        <f t="shared" si="82"/>
        <v>0</v>
      </c>
      <c r="O251" s="909">
        <f t="shared" si="83"/>
        <v>0</v>
      </c>
      <c r="P251" s="258">
        <f t="shared" si="84"/>
        <v>0</v>
      </c>
      <c r="Q251" s="258">
        <f t="shared" si="85"/>
        <v>0</v>
      </c>
      <c r="R251" s="258">
        <f t="shared" si="86"/>
        <v>0</v>
      </c>
      <c r="S251" s="258"/>
      <c r="T251" s="258">
        <f t="shared" si="87"/>
        <v>0</v>
      </c>
      <c r="U251" s="258">
        <f t="shared" si="88"/>
        <v>0</v>
      </c>
      <c r="V251" s="265">
        <f t="shared" ca="1" si="89"/>
        <v>0</v>
      </c>
      <c r="W251" s="260">
        <f t="shared" ca="1" si="90"/>
        <v>0</v>
      </c>
      <c r="X251" s="260">
        <f t="shared" ca="1" si="91"/>
        <v>0</v>
      </c>
      <c r="Y251" s="260">
        <f t="shared" ca="1" si="92"/>
        <v>0</v>
      </c>
      <c r="Z251" s="260">
        <f t="shared" ca="1" si="93"/>
        <v>0</v>
      </c>
      <c r="AA251" s="260">
        <f t="shared" ca="1" si="94"/>
        <v>0</v>
      </c>
      <c r="AB251" s="260">
        <f t="shared" ca="1" si="95"/>
        <v>0</v>
      </c>
      <c r="AC251" s="575">
        <f t="shared" ca="1" si="96"/>
        <v>0</v>
      </c>
      <c r="AD251" s="262"/>
      <c r="AE251" s="460"/>
      <c r="AF251" s="459"/>
      <c r="AG251" s="459"/>
      <c r="AH251" s="459"/>
      <c r="AI251" s="459"/>
      <c r="AJ251" s="861"/>
      <c r="AK251" s="861"/>
      <c r="AL251" s="459"/>
      <c r="AM251" s="459"/>
      <c r="AN251" s="459"/>
      <c r="AO251" s="459"/>
      <c r="AP251" s="459"/>
      <c r="AQ251" s="861"/>
      <c r="AR251" s="861"/>
      <c r="AS251" s="459"/>
      <c r="AT251" s="459"/>
      <c r="AU251" s="459"/>
      <c r="AV251" s="459"/>
      <c r="AW251" s="459"/>
      <c r="AX251" s="861"/>
      <c r="AY251" s="861"/>
      <c r="AZ251" s="459"/>
      <c r="BA251" s="459"/>
      <c r="BB251" s="459"/>
      <c r="BC251" s="459"/>
      <c r="BD251" s="459"/>
      <c r="BE251" s="861"/>
      <c r="BF251" s="861"/>
      <c r="BG251" s="459"/>
      <c r="BH251" s="459"/>
      <c r="BI251" s="459"/>
      <c r="BJ251" s="459"/>
      <c r="BK251" s="459"/>
      <c r="BL251" s="861"/>
      <c r="BM251" s="861"/>
      <c r="BN251" s="459"/>
      <c r="BO251" s="459"/>
      <c r="BP251" s="459"/>
      <c r="BQ251" s="459"/>
      <c r="BR251" s="459"/>
      <c r="BS251" s="861"/>
      <c r="BT251" s="861"/>
      <c r="BU251" s="459"/>
      <c r="BV251" s="459"/>
      <c r="BW251" s="459"/>
      <c r="BX251" s="459"/>
      <c r="BY251" s="459"/>
      <c r="BZ251" s="861"/>
      <c r="CA251" s="861"/>
      <c r="CB251" s="459"/>
      <c r="CC251" s="459"/>
      <c r="CD251" s="459"/>
      <c r="CE251" s="459"/>
      <c r="CF251" s="459"/>
      <c r="CG251" s="861"/>
      <c r="CH251" s="861"/>
      <c r="CI251" s="459"/>
      <c r="CJ251" s="459"/>
      <c r="CK251" s="459"/>
      <c r="CL251" s="459"/>
      <c r="CM251" s="459"/>
      <c r="CN251" s="861"/>
      <c r="CO251" s="861"/>
    </row>
    <row r="252" spans="1:93" s="263" customFormat="1" hidden="1">
      <c r="A252" s="857">
        <f>'MTG RTG September 2019'!A241</f>
        <v>0</v>
      </c>
      <c r="B252" s="289" t="s">
        <v>110</v>
      </c>
      <c r="C252" s="506">
        <f>'MTG RTG September 2019'!C241</f>
        <v>0</v>
      </c>
      <c r="D252" s="252">
        <f>'MTG RTG September 2019'!D241</f>
        <v>0</v>
      </c>
      <c r="E252" s="253">
        <f>'MTG RTG September 2019'!E241</f>
        <v>0</v>
      </c>
      <c r="F252" s="254">
        <f>'MTG RTG September 2019'!F241</f>
        <v>0</v>
      </c>
      <c r="G252" s="904">
        <f>'MTG RTG September 2019'!G241</f>
        <v>0</v>
      </c>
      <c r="H252" s="905">
        <f ca="1">SUMIF('MTG RTG September 2019'!$H$3:$M$4,$AC$9,'MTG RTG September 2019'!$H241:$M241)</f>
        <v>0</v>
      </c>
      <c r="I252" s="256" t="e">
        <f t="shared" ca="1" si="78"/>
        <v>#DIV/0!</v>
      </c>
      <c r="J252" s="906">
        <f t="shared" ca="1" si="79"/>
        <v>0</v>
      </c>
      <c r="K252" s="912">
        <f t="shared" ca="1" si="80"/>
        <v>0</v>
      </c>
      <c r="L252" s="913">
        <f t="shared" ca="1" si="81"/>
        <v>0</v>
      </c>
      <c r="M252" s="927">
        <f>'MTG RTG September 2019'!J241</f>
        <v>0</v>
      </c>
      <c r="N252" s="913">
        <f t="shared" si="82"/>
        <v>0</v>
      </c>
      <c r="O252" s="909">
        <f t="shared" si="83"/>
        <v>0</v>
      </c>
      <c r="P252" s="258">
        <f t="shared" si="84"/>
        <v>0</v>
      </c>
      <c r="Q252" s="258">
        <f t="shared" si="85"/>
        <v>0</v>
      </c>
      <c r="R252" s="258">
        <f t="shared" si="86"/>
        <v>0</v>
      </c>
      <c r="S252" s="258"/>
      <c r="T252" s="258">
        <f t="shared" si="87"/>
        <v>0</v>
      </c>
      <c r="U252" s="258">
        <f t="shared" si="88"/>
        <v>0</v>
      </c>
      <c r="V252" s="265">
        <f t="shared" ca="1" si="89"/>
        <v>0</v>
      </c>
      <c r="W252" s="260">
        <f t="shared" ca="1" si="90"/>
        <v>0</v>
      </c>
      <c r="X252" s="260">
        <f t="shared" ca="1" si="91"/>
        <v>0</v>
      </c>
      <c r="Y252" s="260">
        <f t="shared" ca="1" si="92"/>
        <v>0</v>
      </c>
      <c r="Z252" s="260">
        <f t="shared" ca="1" si="93"/>
        <v>0</v>
      </c>
      <c r="AA252" s="260">
        <f t="shared" ca="1" si="94"/>
        <v>0</v>
      </c>
      <c r="AB252" s="260">
        <f t="shared" ca="1" si="95"/>
        <v>0</v>
      </c>
      <c r="AC252" s="575">
        <f t="shared" ca="1" si="96"/>
        <v>0</v>
      </c>
      <c r="AD252" s="262"/>
      <c r="AE252" s="460"/>
      <c r="AF252" s="459"/>
      <c r="AG252" s="459"/>
      <c r="AH252" s="459"/>
      <c r="AI252" s="459"/>
      <c r="AJ252" s="861"/>
      <c r="AK252" s="861"/>
      <c r="AL252" s="459"/>
      <c r="AM252" s="459"/>
      <c r="AN252" s="459"/>
      <c r="AO252" s="459"/>
      <c r="AP252" s="459"/>
      <c r="AQ252" s="861"/>
      <c r="AR252" s="861"/>
      <c r="AS252" s="459"/>
      <c r="AT252" s="459"/>
      <c r="AU252" s="459"/>
      <c r="AV252" s="459"/>
      <c r="AW252" s="459"/>
      <c r="AX252" s="861"/>
      <c r="AY252" s="861"/>
      <c r="AZ252" s="459"/>
      <c r="BA252" s="459"/>
      <c r="BB252" s="459"/>
      <c r="BC252" s="459"/>
      <c r="BD252" s="459"/>
      <c r="BE252" s="861"/>
      <c r="BF252" s="861"/>
      <c r="BG252" s="459"/>
      <c r="BH252" s="459"/>
      <c r="BI252" s="459"/>
      <c r="BJ252" s="459"/>
      <c r="BK252" s="459"/>
      <c r="BL252" s="861"/>
      <c r="BM252" s="861"/>
      <c r="BN252" s="459"/>
      <c r="BO252" s="459"/>
      <c r="BP252" s="459"/>
      <c r="BQ252" s="459"/>
      <c r="BR252" s="459"/>
      <c r="BS252" s="861"/>
      <c r="BT252" s="861"/>
      <c r="BU252" s="459"/>
      <c r="BV252" s="459"/>
      <c r="BW252" s="459"/>
      <c r="BX252" s="459"/>
      <c r="BY252" s="459"/>
      <c r="BZ252" s="861"/>
      <c r="CA252" s="861"/>
      <c r="CB252" s="459"/>
      <c r="CC252" s="459"/>
      <c r="CD252" s="459"/>
      <c r="CE252" s="459"/>
      <c r="CF252" s="459"/>
      <c r="CG252" s="861"/>
      <c r="CH252" s="861"/>
      <c r="CI252" s="459"/>
      <c r="CJ252" s="459"/>
      <c r="CK252" s="459"/>
      <c r="CL252" s="459"/>
      <c r="CM252" s="459"/>
      <c r="CN252" s="861"/>
      <c r="CO252" s="861"/>
    </row>
    <row r="253" spans="1:93" s="263" customFormat="1" hidden="1">
      <c r="A253" s="857">
        <f>'MTG RTG September 2019'!A242</f>
        <v>0</v>
      </c>
      <c r="B253" s="289" t="s">
        <v>110</v>
      </c>
      <c r="C253" s="506">
        <f>'MTG RTG September 2019'!C242</f>
        <v>0</v>
      </c>
      <c r="D253" s="252">
        <f>'MTG RTG September 2019'!D242</f>
        <v>0</v>
      </c>
      <c r="E253" s="253">
        <f>'MTG RTG September 2019'!E242</f>
        <v>0</v>
      </c>
      <c r="F253" s="254">
        <f>'MTG RTG September 2019'!F242</f>
        <v>0</v>
      </c>
      <c r="G253" s="904">
        <f>'MTG RTG September 2019'!G242</f>
        <v>0</v>
      </c>
      <c r="H253" s="905">
        <f ca="1">SUMIF('MTG RTG September 2019'!$H$3:$M$4,$AC$9,'MTG RTG September 2019'!$H242:$M242)</f>
        <v>0</v>
      </c>
      <c r="I253" s="256" t="e">
        <f t="shared" ca="1" si="78"/>
        <v>#DIV/0!</v>
      </c>
      <c r="J253" s="906">
        <f t="shared" ca="1" si="79"/>
        <v>0</v>
      </c>
      <c r="K253" s="912">
        <f t="shared" ca="1" si="80"/>
        <v>0</v>
      </c>
      <c r="L253" s="913">
        <f t="shared" ca="1" si="81"/>
        <v>0</v>
      </c>
      <c r="M253" s="927">
        <f>'MTG RTG September 2019'!J242</f>
        <v>0</v>
      </c>
      <c r="N253" s="913">
        <f t="shared" si="82"/>
        <v>0</v>
      </c>
      <c r="O253" s="909">
        <f t="shared" si="83"/>
        <v>0</v>
      </c>
      <c r="P253" s="258">
        <f t="shared" si="84"/>
        <v>0</v>
      </c>
      <c r="Q253" s="258">
        <f t="shared" si="85"/>
        <v>0</v>
      </c>
      <c r="R253" s="258">
        <f t="shared" si="86"/>
        <v>0</v>
      </c>
      <c r="S253" s="258"/>
      <c r="T253" s="258">
        <f t="shared" si="87"/>
        <v>0</v>
      </c>
      <c r="U253" s="258">
        <f t="shared" si="88"/>
        <v>0</v>
      </c>
      <c r="V253" s="265">
        <f t="shared" ca="1" si="89"/>
        <v>0</v>
      </c>
      <c r="W253" s="260">
        <f t="shared" ca="1" si="90"/>
        <v>0</v>
      </c>
      <c r="X253" s="260">
        <f t="shared" ca="1" si="91"/>
        <v>0</v>
      </c>
      <c r="Y253" s="260">
        <f t="shared" ca="1" si="92"/>
        <v>0</v>
      </c>
      <c r="Z253" s="260">
        <f t="shared" ca="1" si="93"/>
        <v>0</v>
      </c>
      <c r="AA253" s="260">
        <f t="shared" ca="1" si="94"/>
        <v>0</v>
      </c>
      <c r="AB253" s="260">
        <f t="shared" ca="1" si="95"/>
        <v>0</v>
      </c>
      <c r="AC253" s="575">
        <f t="shared" ca="1" si="96"/>
        <v>0</v>
      </c>
      <c r="AD253" s="262"/>
      <c r="AE253" s="460"/>
      <c r="AF253" s="459"/>
      <c r="AG253" s="459"/>
      <c r="AH253" s="459"/>
      <c r="AI253" s="459"/>
      <c r="AJ253" s="861"/>
      <c r="AK253" s="861"/>
      <c r="AL253" s="459"/>
      <c r="AM253" s="459"/>
      <c r="AN253" s="459"/>
      <c r="AO253" s="459"/>
      <c r="AP253" s="459"/>
      <c r="AQ253" s="861"/>
      <c r="AR253" s="861"/>
      <c r="AS253" s="459"/>
      <c r="AT253" s="459"/>
      <c r="AU253" s="459"/>
      <c r="AV253" s="459"/>
      <c r="AW253" s="459"/>
      <c r="AX253" s="861"/>
      <c r="AY253" s="861"/>
      <c r="AZ253" s="459"/>
      <c r="BA253" s="459"/>
      <c r="BB253" s="459"/>
      <c r="BC253" s="459"/>
      <c r="BD253" s="459"/>
      <c r="BE253" s="861"/>
      <c r="BF253" s="861"/>
      <c r="BG253" s="459"/>
      <c r="BH253" s="459"/>
      <c r="BI253" s="459"/>
      <c r="BJ253" s="459"/>
      <c r="BK253" s="459"/>
      <c r="BL253" s="861"/>
      <c r="BM253" s="861"/>
      <c r="BN253" s="459"/>
      <c r="BO253" s="459"/>
      <c r="BP253" s="459"/>
      <c r="BQ253" s="459"/>
      <c r="BR253" s="459"/>
      <c r="BS253" s="861"/>
      <c r="BT253" s="861"/>
      <c r="BU253" s="459"/>
      <c r="BV253" s="459"/>
      <c r="BW253" s="459"/>
      <c r="BX253" s="459"/>
      <c r="BY253" s="459"/>
      <c r="BZ253" s="861"/>
      <c r="CA253" s="861"/>
      <c r="CB253" s="459"/>
      <c r="CC253" s="459"/>
      <c r="CD253" s="459"/>
      <c r="CE253" s="459"/>
      <c r="CF253" s="459"/>
      <c r="CG253" s="861"/>
      <c r="CH253" s="861"/>
      <c r="CI253" s="459"/>
      <c r="CJ253" s="459"/>
      <c r="CK253" s="459"/>
      <c r="CL253" s="459"/>
      <c r="CM253" s="459"/>
      <c r="CN253" s="861"/>
      <c r="CO253" s="861"/>
    </row>
    <row r="254" spans="1:93" s="263" customFormat="1" hidden="1">
      <c r="A254" s="857">
        <f>'MTG RTG September 2019'!A243</f>
        <v>0</v>
      </c>
      <c r="B254" s="289" t="s">
        <v>110</v>
      </c>
      <c r="C254" s="506">
        <f>'MTG RTG September 2019'!C243</f>
        <v>0</v>
      </c>
      <c r="D254" s="252">
        <f>'MTG RTG September 2019'!D243</f>
        <v>0</v>
      </c>
      <c r="E254" s="253">
        <f>'MTG RTG September 2019'!E243</f>
        <v>0</v>
      </c>
      <c r="F254" s="254">
        <f>'MTG RTG September 2019'!F243</f>
        <v>0</v>
      </c>
      <c r="G254" s="904">
        <f>'MTG RTG September 2019'!G243</f>
        <v>0</v>
      </c>
      <c r="H254" s="905">
        <f ca="1">SUMIF('MTG RTG September 2019'!$H$3:$M$4,$AC$9,'MTG RTG September 2019'!$H243:$M243)</f>
        <v>0</v>
      </c>
      <c r="I254" s="256" t="e">
        <f t="shared" ca="1" si="78"/>
        <v>#DIV/0!</v>
      </c>
      <c r="J254" s="906">
        <f t="shared" ca="1" si="79"/>
        <v>0</v>
      </c>
      <c r="K254" s="912">
        <f t="shared" ca="1" si="80"/>
        <v>0</v>
      </c>
      <c r="L254" s="913">
        <f t="shared" ca="1" si="81"/>
        <v>0</v>
      </c>
      <c r="M254" s="927">
        <f>'MTG RTG September 2019'!J243</f>
        <v>0</v>
      </c>
      <c r="N254" s="913">
        <f t="shared" si="82"/>
        <v>0</v>
      </c>
      <c r="O254" s="909">
        <f t="shared" si="83"/>
        <v>0</v>
      </c>
      <c r="P254" s="258">
        <f t="shared" si="84"/>
        <v>0</v>
      </c>
      <c r="Q254" s="258">
        <f t="shared" si="85"/>
        <v>0</v>
      </c>
      <c r="R254" s="258">
        <f t="shared" si="86"/>
        <v>0</v>
      </c>
      <c r="S254" s="258"/>
      <c r="T254" s="258">
        <f t="shared" si="87"/>
        <v>0</v>
      </c>
      <c r="U254" s="258">
        <f t="shared" si="88"/>
        <v>0</v>
      </c>
      <c r="V254" s="265">
        <f t="shared" ca="1" si="89"/>
        <v>0</v>
      </c>
      <c r="W254" s="260">
        <f t="shared" ca="1" si="90"/>
        <v>0</v>
      </c>
      <c r="X254" s="260">
        <f t="shared" ca="1" si="91"/>
        <v>0</v>
      </c>
      <c r="Y254" s="260">
        <f t="shared" ca="1" si="92"/>
        <v>0</v>
      </c>
      <c r="Z254" s="260">
        <f t="shared" ca="1" si="93"/>
        <v>0</v>
      </c>
      <c r="AA254" s="260">
        <f t="shared" ca="1" si="94"/>
        <v>0</v>
      </c>
      <c r="AB254" s="260">
        <f t="shared" ca="1" si="95"/>
        <v>0</v>
      </c>
      <c r="AC254" s="575">
        <f t="shared" ca="1" si="96"/>
        <v>0</v>
      </c>
      <c r="AD254" s="262"/>
      <c r="AE254" s="460"/>
      <c r="AF254" s="459"/>
      <c r="AG254" s="459"/>
      <c r="AH254" s="459"/>
      <c r="AI254" s="459"/>
      <c r="AJ254" s="861"/>
      <c r="AK254" s="861"/>
      <c r="AL254" s="459"/>
      <c r="AM254" s="459"/>
      <c r="AN254" s="459"/>
      <c r="AO254" s="459"/>
      <c r="AP254" s="459"/>
      <c r="AQ254" s="861"/>
      <c r="AR254" s="861"/>
      <c r="AS254" s="459"/>
      <c r="AT254" s="459"/>
      <c r="AU254" s="459"/>
      <c r="AV254" s="459"/>
      <c r="AW254" s="459"/>
      <c r="AX254" s="861"/>
      <c r="AY254" s="861"/>
      <c r="AZ254" s="459"/>
      <c r="BA254" s="459"/>
      <c r="BB254" s="459"/>
      <c r="BC254" s="459"/>
      <c r="BD254" s="459"/>
      <c r="BE254" s="861"/>
      <c r="BF254" s="861"/>
      <c r="BG254" s="459"/>
      <c r="BH254" s="459"/>
      <c r="BI254" s="459"/>
      <c r="BJ254" s="459"/>
      <c r="BK254" s="459"/>
      <c r="BL254" s="861"/>
      <c r="BM254" s="861"/>
      <c r="BN254" s="459"/>
      <c r="BO254" s="459"/>
      <c r="BP254" s="459"/>
      <c r="BQ254" s="459"/>
      <c r="BR254" s="459"/>
      <c r="BS254" s="861"/>
      <c r="BT254" s="861"/>
      <c r="BU254" s="459"/>
      <c r="BV254" s="459"/>
      <c r="BW254" s="459"/>
      <c r="BX254" s="459"/>
      <c r="BY254" s="459"/>
      <c r="BZ254" s="861"/>
      <c r="CA254" s="861"/>
      <c r="CB254" s="459"/>
      <c r="CC254" s="459"/>
      <c r="CD254" s="459"/>
      <c r="CE254" s="459"/>
      <c r="CF254" s="459"/>
      <c r="CG254" s="861"/>
      <c r="CH254" s="861"/>
      <c r="CI254" s="459"/>
      <c r="CJ254" s="459"/>
      <c r="CK254" s="459"/>
      <c r="CL254" s="459"/>
      <c r="CM254" s="459"/>
      <c r="CN254" s="861"/>
      <c r="CO254" s="861"/>
    </row>
    <row r="255" spans="1:93" s="263" customFormat="1" hidden="1">
      <c r="A255" s="857">
        <f>'MTG RTG September 2019'!A244</f>
        <v>0</v>
      </c>
      <c r="B255" s="289" t="s">
        <v>110</v>
      </c>
      <c r="C255" s="506">
        <f>'MTG RTG September 2019'!C244</f>
        <v>0</v>
      </c>
      <c r="D255" s="252">
        <f>'MTG RTG September 2019'!D244</f>
        <v>0</v>
      </c>
      <c r="E255" s="253">
        <f>'MTG RTG September 2019'!E244</f>
        <v>0</v>
      </c>
      <c r="F255" s="254">
        <f>'MTG RTG September 2019'!F244</f>
        <v>0</v>
      </c>
      <c r="G255" s="904">
        <f>'MTG RTG September 2019'!G244</f>
        <v>0</v>
      </c>
      <c r="H255" s="905">
        <f ca="1">SUMIF('MTG RTG September 2019'!$H$3:$M$4,$AC$9,'MTG RTG September 2019'!$H244:$M244)</f>
        <v>0</v>
      </c>
      <c r="I255" s="256" t="e">
        <f t="shared" ca="1" si="78"/>
        <v>#DIV/0!</v>
      </c>
      <c r="J255" s="906">
        <f t="shared" ca="1" si="79"/>
        <v>0</v>
      </c>
      <c r="K255" s="912">
        <f t="shared" ca="1" si="80"/>
        <v>0</v>
      </c>
      <c r="L255" s="913">
        <f t="shared" ca="1" si="81"/>
        <v>0</v>
      </c>
      <c r="M255" s="927">
        <f>'MTG RTG September 2019'!J244</f>
        <v>0</v>
      </c>
      <c r="N255" s="913">
        <f t="shared" si="82"/>
        <v>0</v>
      </c>
      <c r="O255" s="909">
        <f t="shared" si="83"/>
        <v>0</v>
      </c>
      <c r="P255" s="258">
        <f t="shared" si="84"/>
        <v>0</v>
      </c>
      <c r="Q255" s="258">
        <f t="shared" si="85"/>
        <v>0</v>
      </c>
      <c r="R255" s="258">
        <f t="shared" si="86"/>
        <v>0</v>
      </c>
      <c r="S255" s="258"/>
      <c r="T255" s="258">
        <f t="shared" si="87"/>
        <v>0</v>
      </c>
      <c r="U255" s="258">
        <f t="shared" si="88"/>
        <v>0</v>
      </c>
      <c r="V255" s="265">
        <f t="shared" ca="1" si="89"/>
        <v>0</v>
      </c>
      <c r="W255" s="260">
        <f t="shared" ca="1" si="90"/>
        <v>0</v>
      </c>
      <c r="X255" s="260">
        <f t="shared" ca="1" si="91"/>
        <v>0</v>
      </c>
      <c r="Y255" s="260">
        <f t="shared" ca="1" si="92"/>
        <v>0</v>
      </c>
      <c r="Z255" s="260">
        <f t="shared" ca="1" si="93"/>
        <v>0</v>
      </c>
      <c r="AA255" s="260">
        <f t="shared" ca="1" si="94"/>
        <v>0</v>
      </c>
      <c r="AB255" s="260">
        <f t="shared" ca="1" si="95"/>
        <v>0</v>
      </c>
      <c r="AC255" s="575">
        <f t="shared" ca="1" si="96"/>
        <v>0</v>
      </c>
      <c r="AD255" s="262"/>
      <c r="AE255" s="460"/>
      <c r="AF255" s="459"/>
      <c r="AG255" s="459"/>
      <c r="AH255" s="459"/>
      <c r="AI255" s="459"/>
      <c r="AJ255" s="861"/>
      <c r="AK255" s="861"/>
      <c r="AL255" s="459"/>
      <c r="AM255" s="459"/>
      <c r="AN255" s="459"/>
      <c r="AO255" s="459"/>
      <c r="AP255" s="459"/>
      <c r="AQ255" s="861"/>
      <c r="AR255" s="861"/>
      <c r="AS255" s="459"/>
      <c r="AT255" s="459"/>
      <c r="AU255" s="459"/>
      <c r="AV255" s="459"/>
      <c r="AW255" s="459"/>
      <c r="AX255" s="861"/>
      <c r="AY255" s="861"/>
      <c r="AZ255" s="459"/>
      <c r="BA255" s="459"/>
      <c r="BB255" s="459"/>
      <c r="BC255" s="459"/>
      <c r="BD255" s="459"/>
      <c r="BE255" s="861"/>
      <c r="BF255" s="861"/>
      <c r="BG255" s="459"/>
      <c r="BH255" s="459"/>
      <c r="BI255" s="459"/>
      <c r="BJ255" s="459"/>
      <c r="BK255" s="459"/>
      <c r="BL255" s="861"/>
      <c r="BM255" s="861"/>
      <c r="BN255" s="459"/>
      <c r="BO255" s="459"/>
      <c r="BP255" s="459"/>
      <c r="BQ255" s="459"/>
      <c r="BR255" s="459"/>
      <c r="BS255" s="861"/>
      <c r="BT255" s="861"/>
      <c r="BU255" s="459"/>
      <c r="BV255" s="459"/>
      <c r="BW255" s="459"/>
      <c r="BX255" s="459"/>
      <c r="BY255" s="459"/>
      <c r="BZ255" s="861"/>
      <c r="CA255" s="861"/>
      <c r="CB255" s="459"/>
      <c r="CC255" s="459"/>
      <c r="CD255" s="459"/>
      <c r="CE255" s="459"/>
      <c r="CF255" s="459"/>
      <c r="CG255" s="861"/>
      <c r="CH255" s="861"/>
      <c r="CI255" s="459"/>
      <c r="CJ255" s="459"/>
      <c r="CK255" s="459"/>
      <c r="CL255" s="459"/>
      <c r="CM255" s="459"/>
      <c r="CN255" s="861"/>
      <c r="CO255" s="861"/>
    </row>
    <row r="256" spans="1:93" s="263" customFormat="1" hidden="1">
      <c r="A256" s="857">
        <f>'MTG RTG September 2019'!A245</f>
        <v>0</v>
      </c>
      <c r="B256" s="289" t="s">
        <v>110</v>
      </c>
      <c r="C256" s="506">
        <f>'MTG RTG September 2019'!C245</f>
        <v>0</v>
      </c>
      <c r="D256" s="252">
        <f>'MTG RTG September 2019'!D245</f>
        <v>0</v>
      </c>
      <c r="E256" s="253">
        <f>'MTG RTG September 2019'!E245</f>
        <v>0</v>
      </c>
      <c r="F256" s="254">
        <f>'MTG RTG September 2019'!F245</f>
        <v>0</v>
      </c>
      <c r="G256" s="904">
        <f>'MTG RTG September 2019'!G245</f>
        <v>0</v>
      </c>
      <c r="H256" s="905">
        <f ca="1">SUMIF('MTG RTG September 2019'!$H$3:$M$4,$AC$9,'MTG RTG September 2019'!$H245:$M245)</f>
        <v>0</v>
      </c>
      <c r="I256" s="256" t="e">
        <f t="shared" ca="1" si="78"/>
        <v>#DIV/0!</v>
      </c>
      <c r="J256" s="906">
        <f t="shared" ca="1" si="79"/>
        <v>0</v>
      </c>
      <c r="K256" s="912">
        <f t="shared" ca="1" si="80"/>
        <v>0</v>
      </c>
      <c r="L256" s="913">
        <f t="shared" ca="1" si="81"/>
        <v>0</v>
      </c>
      <c r="M256" s="927">
        <f>'MTG RTG September 2019'!J245</f>
        <v>0</v>
      </c>
      <c r="N256" s="913">
        <f t="shared" si="82"/>
        <v>0</v>
      </c>
      <c r="O256" s="909">
        <f t="shared" si="83"/>
        <v>0</v>
      </c>
      <c r="P256" s="258">
        <f t="shared" si="84"/>
        <v>0</v>
      </c>
      <c r="Q256" s="258">
        <f t="shared" si="85"/>
        <v>0</v>
      </c>
      <c r="R256" s="258">
        <f t="shared" si="86"/>
        <v>0</v>
      </c>
      <c r="S256" s="258"/>
      <c r="T256" s="258">
        <f t="shared" si="87"/>
        <v>0</v>
      </c>
      <c r="U256" s="258">
        <f t="shared" si="88"/>
        <v>0</v>
      </c>
      <c r="V256" s="265">
        <f t="shared" ca="1" si="89"/>
        <v>0</v>
      </c>
      <c r="W256" s="260">
        <f t="shared" ca="1" si="90"/>
        <v>0</v>
      </c>
      <c r="X256" s="260">
        <f t="shared" ca="1" si="91"/>
        <v>0</v>
      </c>
      <c r="Y256" s="260">
        <f t="shared" ca="1" si="92"/>
        <v>0</v>
      </c>
      <c r="Z256" s="260">
        <f t="shared" ca="1" si="93"/>
        <v>0</v>
      </c>
      <c r="AA256" s="260">
        <f t="shared" ca="1" si="94"/>
        <v>0</v>
      </c>
      <c r="AB256" s="260">
        <f t="shared" ca="1" si="95"/>
        <v>0</v>
      </c>
      <c r="AC256" s="575">
        <f t="shared" ca="1" si="96"/>
        <v>0</v>
      </c>
      <c r="AD256" s="262"/>
      <c r="AE256" s="460"/>
      <c r="AF256" s="459"/>
      <c r="AG256" s="459"/>
      <c r="AH256" s="459"/>
      <c r="AI256" s="459"/>
      <c r="AJ256" s="861"/>
      <c r="AK256" s="861"/>
      <c r="AL256" s="459"/>
      <c r="AM256" s="459"/>
      <c r="AN256" s="459"/>
      <c r="AO256" s="459"/>
      <c r="AP256" s="459"/>
      <c r="AQ256" s="861"/>
      <c r="AR256" s="861"/>
      <c r="AS256" s="459"/>
      <c r="AT256" s="459"/>
      <c r="AU256" s="459"/>
      <c r="AV256" s="459"/>
      <c r="AW256" s="459"/>
      <c r="AX256" s="861"/>
      <c r="AY256" s="861"/>
      <c r="AZ256" s="459"/>
      <c r="BA256" s="459"/>
      <c r="BB256" s="459"/>
      <c r="BC256" s="459"/>
      <c r="BD256" s="459"/>
      <c r="BE256" s="861"/>
      <c r="BF256" s="861"/>
      <c r="BG256" s="459"/>
      <c r="BH256" s="459"/>
      <c r="BI256" s="459"/>
      <c r="BJ256" s="459"/>
      <c r="BK256" s="459"/>
      <c r="BL256" s="861"/>
      <c r="BM256" s="861"/>
      <c r="BN256" s="459"/>
      <c r="BO256" s="459"/>
      <c r="BP256" s="459"/>
      <c r="BQ256" s="459"/>
      <c r="BR256" s="459"/>
      <c r="BS256" s="861"/>
      <c r="BT256" s="861"/>
      <c r="BU256" s="459"/>
      <c r="BV256" s="459"/>
      <c r="BW256" s="459"/>
      <c r="BX256" s="459"/>
      <c r="BY256" s="459"/>
      <c r="BZ256" s="861"/>
      <c r="CA256" s="861"/>
      <c r="CB256" s="459"/>
      <c r="CC256" s="459"/>
      <c r="CD256" s="459"/>
      <c r="CE256" s="459"/>
      <c r="CF256" s="459"/>
      <c r="CG256" s="861"/>
      <c r="CH256" s="861"/>
      <c r="CI256" s="459"/>
      <c r="CJ256" s="459"/>
      <c r="CK256" s="459"/>
      <c r="CL256" s="459"/>
      <c r="CM256" s="459"/>
      <c r="CN256" s="861"/>
      <c r="CO256" s="861"/>
    </row>
    <row r="257" spans="1:93" s="263" customFormat="1" hidden="1">
      <c r="A257" s="857">
        <f>'MTG RTG September 2019'!A246</f>
        <v>0</v>
      </c>
      <c r="B257" s="289" t="s">
        <v>110</v>
      </c>
      <c r="C257" s="506">
        <f>'MTG RTG September 2019'!C246</f>
        <v>0</v>
      </c>
      <c r="D257" s="252">
        <f>'MTG RTG September 2019'!D246</f>
        <v>0</v>
      </c>
      <c r="E257" s="253">
        <f>'MTG RTG September 2019'!E246</f>
        <v>0</v>
      </c>
      <c r="F257" s="254">
        <f>'MTG RTG September 2019'!F246</f>
        <v>0</v>
      </c>
      <c r="G257" s="904">
        <f>'MTG RTG September 2019'!G246</f>
        <v>0</v>
      </c>
      <c r="H257" s="905">
        <f ca="1">SUMIF('MTG RTG September 2019'!$H$3:$M$4,$AC$9,'MTG RTG September 2019'!$H246:$M246)</f>
        <v>0</v>
      </c>
      <c r="I257" s="256" t="e">
        <f t="shared" ca="1" si="78"/>
        <v>#DIV/0!</v>
      </c>
      <c r="J257" s="906">
        <f t="shared" ca="1" si="79"/>
        <v>0</v>
      </c>
      <c r="K257" s="912">
        <f t="shared" ca="1" si="80"/>
        <v>0</v>
      </c>
      <c r="L257" s="913">
        <f t="shared" ca="1" si="81"/>
        <v>0</v>
      </c>
      <c r="M257" s="927">
        <f>'MTG RTG September 2019'!J246</f>
        <v>0</v>
      </c>
      <c r="N257" s="913">
        <f t="shared" si="82"/>
        <v>0</v>
      </c>
      <c r="O257" s="909">
        <f t="shared" si="83"/>
        <v>0</v>
      </c>
      <c r="P257" s="258">
        <f t="shared" si="84"/>
        <v>0</v>
      </c>
      <c r="Q257" s="258">
        <f t="shared" si="85"/>
        <v>0</v>
      </c>
      <c r="R257" s="258">
        <f t="shared" si="86"/>
        <v>0</v>
      </c>
      <c r="S257" s="258"/>
      <c r="T257" s="258">
        <f t="shared" si="87"/>
        <v>0</v>
      </c>
      <c r="U257" s="258">
        <f t="shared" si="88"/>
        <v>0</v>
      </c>
      <c r="V257" s="265">
        <f t="shared" ca="1" si="89"/>
        <v>0</v>
      </c>
      <c r="W257" s="260">
        <f t="shared" ca="1" si="90"/>
        <v>0</v>
      </c>
      <c r="X257" s="260">
        <f t="shared" ca="1" si="91"/>
        <v>0</v>
      </c>
      <c r="Y257" s="260">
        <f t="shared" ca="1" si="92"/>
        <v>0</v>
      </c>
      <c r="Z257" s="260">
        <f t="shared" ca="1" si="93"/>
        <v>0</v>
      </c>
      <c r="AA257" s="260">
        <f t="shared" ca="1" si="94"/>
        <v>0</v>
      </c>
      <c r="AB257" s="260">
        <f t="shared" ca="1" si="95"/>
        <v>0</v>
      </c>
      <c r="AC257" s="575">
        <f t="shared" ca="1" si="96"/>
        <v>0</v>
      </c>
      <c r="AD257" s="262"/>
      <c r="AE257" s="460"/>
      <c r="AF257" s="459"/>
      <c r="AG257" s="459"/>
      <c r="AH257" s="459"/>
      <c r="AI257" s="459"/>
      <c r="AJ257" s="861"/>
      <c r="AK257" s="861"/>
      <c r="AL257" s="459"/>
      <c r="AM257" s="459"/>
      <c r="AN257" s="459"/>
      <c r="AO257" s="459"/>
      <c r="AP257" s="459"/>
      <c r="AQ257" s="861"/>
      <c r="AR257" s="861"/>
      <c r="AS257" s="459"/>
      <c r="AT257" s="459"/>
      <c r="AU257" s="459"/>
      <c r="AV257" s="459"/>
      <c r="AW257" s="459"/>
      <c r="AX257" s="861"/>
      <c r="AY257" s="861"/>
      <c r="AZ257" s="459"/>
      <c r="BA257" s="459"/>
      <c r="BB257" s="459"/>
      <c r="BC257" s="459"/>
      <c r="BD257" s="459"/>
      <c r="BE257" s="861"/>
      <c r="BF257" s="861"/>
      <c r="BG257" s="459"/>
      <c r="BH257" s="459"/>
      <c r="BI257" s="459"/>
      <c r="BJ257" s="459"/>
      <c r="BK257" s="459"/>
      <c r="BL257" s="861"/>
      <c r="BM257" s="861"/>
      <c r="BN257" s="459"/>
      <c r="BO257" s="459"/>
      <c r="BP257" s="459"/>
      <c r="BQ257" s="459"/>
      <c r="BR257" s="459"/>
      <c r="BS257" s="861"/>
      <c r="BT257" s="861"/>
      <c r="BU257" s="459"/>
      <c r="BV257" s="459"/>
      <c r="BW257" s="459"/>
      <c r="BX257" s="459"/>
      <c r="BY257" s="459"/>
      <c r="BZ257" s="861"/>
      <c r="CA257" s="861"/>
      <c r="CB257" s="459"/>
      <c r="CC257" s="459"/>
      <c r="CD257" s="459"/>
      <c r="CE257" s="459"/>
      <c r="CF257" s="459"/>
      <c r="CG257" s="861"/>
      <c r="CH257" s="861"/>
      <c r="CI257" s="459"/>
      <c r="CJ257" s="459"/>
      <c r="CK257" s="459"/>
      <c r="CL257" s="459"/>
      <c r="CM257" s="459"/>
      <c r="CN257" s="861"/>
      <c r="CO257" s="861"/>
    </row>
    <row r="258" spans="1:93" s="263" customFormat="1" hidden="1">
      <c r="A258" s="857">
        <f>'MTG RTG September 2019'!A247</f>
        <v>0</v>
      </c>
      <c r="B258" s="289" t="s">
        <v>110</v>
      </c>
      <c r="C258" s="506">
        <f>'MTG RTG September 2019'!C247</f>
        <v>0</v>
      </c>
      <c r="D258" s="252">
        <f>'MTG RTG September 2019'!D247</f>
        <v>0</v>
      </c>
      <c r="E258" s="253">
        <f>'MTG RTG September 2019'!E247</f>
        <v>0</v>
      </c>
      <c r="F258" s="254">
        <f>'MTG RTG September 2019'!F247</f>
        <v>0</v>
      </c>
      <c r="G258" s="904">
        <f>'MTG RTG September 2019'!G247</f>
        <v>0</v>
      </c>
      <c r="H258" s="905">
        <f ca="1">SUMIF('MTG RTG September 2019'!$H$3:$M$4,$AC$9,'MTG RTG September 2019'!$H247:$M247)</f>
        <v>0</v>
      </c>
      <c r="I258" s="256" t="e">
        <f t="shared" ca="1" si="78"/>
        <v>#DIV/0!</v>
      </c>
      <c r="J258" s="906">
        <f t="shared" ca="1" si="79"/>
        <v>0</v>
      </c>
      <c r="K258" s="912">
        <f t="shared" ca="1" si="80"/>
        <v>0</v>
      </c>
      <c r="L258" s="913">
        <f t="shared" ca="1" si="81"/>
        <v>0</v>
      </c>
      <c r="M258" s="927">
        <f>'MTG RTG September 2019'!J247</f>
        <v>0</v>
      </c>
      <c r="N258" s="913">
        <f t="shared" si="82"/>
        <v>0</v>
      </c>
      <c r="O258" s="909">
        <f t="shared" si="83"/>
        <v>0</v>
      </c>
      <c r="P258" s="258">
        <f t="shared" si="84"/>
        <v>0</v>
      </c>
      <c r="Q258" s="258">
        <f t="shared" si="85"/>
        <v>0</v>
      </c>
      <c r="R258" s="258">
        <f t="shared" si="86"/>
        <v>0</v>
      </c>
      <c r="S258" s="258"/>
      <c r="T258" s="258">
        <f t="shared" si="87"/>
        <v>0</v>
      </c>
      <c r="U258" s="258">
        <f t="shared" si="88"/>
        <v>0</v>
      </c>
      <c r="V258" s="265">
        <f t="shared" ca="1" si="89"/>
        <v>0</v>
      </c>
      <c r="W258" s="260">
        <f t="shared" ca="1" si="90"/>
        <v>0</v>
      </c>
      <c r="X258" s="260">
        <f t="shared" ca="1" si="91"/>
        <v>0</v>
      </c>
      <c r="Y258" s="260">
        <f t="shared" ca="1" si="92"/>
        <v>0</v>
      </c>
      <c r="Z258" s="260">
        <f t="shared" ca="1" si="93"/>
        <v>0</v>
      </c>
      <c r="AA258" s="260">
        <f t="shared" ca="1" si="94"/>
        <v>0</v>
      </c>
      <c r="AB258" s="260">
        <f t="shared" ca="1" si="95"/>
        <v>0</v>
      </c>
      <c r="AC258" s="575">
        <f t="shared" ca="1" si="96"/>
        <v>0</v>
      </c>
      <c r="AD258" s="262"/>
      <c r="AE258" s="460"/>
      <c r="AF258" s="459"/>
      <c r="AG258" s="459"/>
      <c r="AH258" s="459"/>
      <c r="AI258" s="459"/>
      <c r="AJ258" s="861"/>
      <c r="AK258" s="861"/>
      <c r="AL258" s="459"/>
      <c r="AM258" s="459"/>
      <c r="AN258" s="459"/>
      <c r="AO258" s="459"/>
      <c r="AP258" s="459"/>
      <c r="AQ258" s="861"/>
      <c r="AR258" s="861"/>
      <c r="AS258" s="459"/>
      <c r="AT258" s="459"/>
      <c r="AU258" s="459"/>
      <c r="AV258" s="459"/>
      <c r="AW258" s="459"/>
      <c r="AX258" s="861"/>
      <c r="AY258" s="861"/>
      <c r="AZ258" s="459"/>
      <c r="BA258" s="459"/>
      <c r="BB258" s="459"/>
      <c r="BC258" s="459"/>
      <c r="BD258" s="459"/>
      <c r="BE258" s="861"/>
      <c r="BF258" s="861"/>
      <c r="BG258" s="459"/>
      <c r="BH258" s="459"/>
      <c r="BI258" s="459"/>
      <c r="BJ258" s="459"/>
      <c r="BK258" s="459"/>
      <c r="BL258" s="861"/>
      <c r="BM258" s="861"/>
      <c r="BN258" s="459"/>
      <c r="BO258" s="459"/>
      <c r="BP258" s="459"/>
      <c r="BQ258" s="459"/>
      <c r="BR258" s="459"/>
      <c r="BS258" s="861"/>
      <c r="BT258" s="861"/>
      <c r="BU258" s="459"/>
      <c r="BV258" s="459"/>
      <c r="BW258" s="459"/>
      <c r="BX258" s="459"/>
      <c r="BY258" s="459"/>
      <c r="BZ258" s="861"/>
      <c r="CA258" s="861"/>
      <c r="CB258" s="459"/>
      <c r="CC258" s="459"/>
      <c r="CD258" s="459"/>
      <c r="CE258" s="459"/>
      <c r="CF258" s="459"/>
      <c r="CG258" s="861"/>
      <c r="CH258" s="861"/>
      <c r="CI258" s="459"/>
      <c r="CJ258" s="459"/>
      <c r="CK258" s="459"/>
      <c r="CL258" s="459"/>
      <c r="CM258" s="459"/>
      <c r="CN258" s="861"/>
      <c r="CO258" s="861"/>
    </row>
    <row r="259" spans="1:93" s="263" customFormat="1" hidden="1">
      <c r="A259" s="857">
        <f>'MTG RTG September 2019'!A248</f>
        <v>0</v>
      </c>
      <c r="B259" s="289" t="s">
        <v>110</v>
      </c>
      <c r="C259" s="506">
        <f>'MTG RTG September 2019'!C248</f>
        <v>0</v>
      </c>
      <c r="D259" s="252">
        <f>'MTG RTG September 2019'!D248</f>
        <v>0</v>
      </c>
      <c r="E259" s="253">
        <f>'MTG RTG September 2019'!E248</f>
        <v>0</v>
      </c>
      <c r="F259" s="254">
        <f>'MTG RTG September 2019'!F248</f>
        <v>0</v>
      </c>
      <c r="G259" s="904">
        <f>'MTG RTG September 2019'!G248</f>
        <v>0</v>
      </c>
      <c r="H259" s="905">
        <f ca="1">SUMIF('MTG RTG September 2019'!$H$3:$M$4,$AC$9,'MTG RTG September 2019'!$H248:$M248)</f>
        <v>0</v>
      </c>
      <c r="I259" s="256" t="e">
        <f t="shared" ca="1" si="78"/>
        <v>#DIV/0!</v>
      </c>
      <c r="J259" s="906">
        <f t="shared" ca="1" si="79"/>
        <v>0</v>
      </c>
      <c r="K259" s="912">
        <f t="shared" ca="1" si="80"/>
        <v>0</v>
      </c>
      <c r="L259" s="913">
        <f t="shared" ca="1" si="81"/>
        <v>0</v>
      </c>
      <c r="M259" s="927">
        <f>'MTG RTG September 2019'!J248</f>
        <v>0</v>
      </c>
      <c r="N259" s="913">
        <f t="shared" si="82"/>
        <v>0</v>
      </c>
      <c r="O259" s="909">
        <f t="shared" si="83"/>
        <v>0</v>
      </c>
      <c r="P259" s="258">
        <f t="shared" si="84"/>
        <v>0</v>
      </c>
      <c r="Q259" s="258">
        <f t="shared" si="85"/>
        <v>0</v>
      </c>
      <c r="R259" s="258">
        <f t="shared" si="86"/>
        <v>0</v>
      </c>
      <c r="S259" s="258"/>
      <c r="T259" s="258">
        <f t="shared" si="87"/>
        <v>0</v>
      </c>
      <c r="U259" s="258">
        <f t="shared" si="88"/>
        <v>0</v>
      </c>
      <c r="V259" s="265">
        <f t="shared" ca="1" si="89"/>
        <v>0</v>
      </c>
      <c r="W259" s="260">
        <f t="shared" ca="1" si="90"/>
        <v>0</v>
      </c>
      <c r="X259" s="260">
        <f t="shared" ca="1" si="91"/>
        <v>0</v>
      </c>
      <c r="Y259" s="260">
        <f t="shared" ca="1" si="92"/>
        <v>0</v>
      </c>
      <c r="Z259" s="260">
        <f t="shared" ca="1" si="93"/>
        <v>0</v>
      </c>
      <c r="AA259" s="260">
        <f t="shared" ca="1" si="94"/>
        <v>0</v>
      </c>
      <c r="AB259" s="260">
        <f t="shared" ca="1" si="95"/>
        <v>0</v>
      </c>
      <c r="AC259" s="575">
        <f t="shared" ca="1" si="96"/>
        <v>0</v>
      </c>
      <c r="AD259" s="262"/>
      <c r="AE259" s="460"/>
      <c r="AF259" s="459"/>
      <c r="AG259" s="459"/>
      <c r="AH259" s="459"/>
      <c r="AI259" s="459"/>
      <c r="AJ259" s="861"/>
      <c r="AK259" s="861"/>
      <c r="AL259" s="459"/>
      <c r="AM259" s="459"/>
      <c r="AN259" s="459"/>
      <c r="AO259" s="459"/>
      <c r="AP259" s="459"/>
      <c r="AQ259" s="861"/>
      <c r="AR259" s="861"/>
      <c r="AS259" s="459"/>
      <c r="AT259" s="459"/>
      <c r="AU259" s="459"/>
      <c r="AV259" s="459"/>
      <c r="AW259" s="459"/>
      <c r="AX259" s="861"/>
      <c r="AY259" s="861"/>
      <c r="AZ259" s="459"/>
      <c r="BA259" s="459"/>
      <c r="BB259" s="459"/>
      <c r="BC259" s="459"/>
      <c r="BD259" s="459"/>
      <c r="BE259" s="861"/>
      <c r="BF259" s="861"/>
      <c r="BG259" s="459"/>
      <c r="BH259" s="459"/>
      <c r="BI259" s="459"/>
      <c r="BJ259" s="459"/>
      <c r="BK259" s="459"/>
      <c r="BL259" s="861"/>
      <c r="BM259" s="861"/>
      <c r="BN259" s="459"/>
      <c r="BO259" s="459"/>
      <c r="BP259" s="459"/>
      <c r="BQ259" s="459"/>
      <c r="BR259" s="459"/>
      <c r="BS259" s="861"/>
      <c r="BT259" s="861"/>
      <c r="BU259" s="459"/>
      <c r="BV259" s="459"/>
      <c r="BW259" s="459"/>
      <c r="BX259" s="459"/>
      <c r="BY259" s="459"/>
      <c r="BZ259" s="861"/>
      <c r="CA259" s="861"/>
      <c r="CB259" s="459"/>
      <c r="CC259" s="459"/>
      <c r="CD259" s="459"/>
      <c r="CE259" s="459"/>
      <c r="CF259" s="459"/>
      <c r="CG259" s="861"/>
      <c r="CH259" s="861"/>
      <c r="CI259" s="459"/>
      <c r="CJ259" s="459"/>
      <c r="CK259" s="459"/>
      <c r="CL259" s="459"/>
      <c r="CM259" s="459"/>
      <c r="CN259" s="861"/>
      <c r="CO259" s="861"/>
    </row>
    <row r="260" spans="1:93" s="263" customFormat="1" hidden="1">
      <c r="A260" s="857">
        <f>'MTG RTG September 2019'!A249</f>
        <v>0</v>
      </c>
      <c r="B260" s="289" t="s">
        <v>110</v>
      </c>
      <c r="C260" s="506">
        <f>'MTG RTG September 2019'!C249</f>
        <v>0</v>
      </c>
      <c r="D260" s="252">
        <f>'MTG RTG September 2019'!D249</f>
        <v>0</v>
      </c>
      <c r="E260" s="253">
        <f>'MTG RTG September 2019'!E249</f>
        <v>0</v>
      </c>
      <c r="F260" s="254">
        <f>'MTG RTG September 2019'!F249</f>
        <v>0</v>
      </c>
      <c r="G260" s="904">
        <f>'MTG RTG September 2019'!G249</f>
        <v>0</v>
      </c>
      <c r="H260" s="905">
        <f ca="1">SUMIF('MTG RTG September 2019'!$H$3:$M$4,$AC$9,'MTG RTG September 2019'!$H249:$M249)</f>
        <v>0</v>
      </c>
      <c r="I260" s="256" t="e">
        <f t="shared" ca="1" si="78"/>
        <v>#DIV/0!</v>
      </c>
      <c r="J260" s="906">
        <f t="shared" ca="1" si="79"/>
        <v>0</v>
      </c>
      <c r="K260" s="912">
        <f t="shared" ca="1" si="80"/>
        <v>0</v>
      </c>
      <c r="L260" s="913">
        <f t="shared" ca="1" si="81"/>
        <v>0</v>
      </c>
      <c r="M260" s="927">
        <f>'MTG RTG September 2019'!J249</f>
        <v>0</v>
      </c>
      <c r="N260" s="913">
        <f t="shared" si="82"/>
        <v>0</v>
      </c>
      <c r="O260" s="909">
        <f t="shared" si="83"/>
        <v>0</v>
      </c>
      <c r="P260" s="258">
        <f t="shared" si="84"/>
        <v>0</v>
      </c>
      <c r="Q260" s="258">
        <f t="shared" si="85"/>
        <v>0</v>
      </c>
      <c r="R260" s="258">
        <f t="shared" si="86"/>
        <v>0</v>
      </c>
      <c r="S260" s="258"/>
      <c r="T260" s="258">
        <f t="shared" si="87"/>
        <v>0</v>
      </c>
      <c r="U260" s="258">
        <f t="shared" si="88"/>
        <v>0</v>
      </c>
      <c r="V260" s="265">
        <f t="shared" ca="1" si="89"/>
        <v>0</v>
      </c>
      <c r="W260" s="260">
        <f t="shared" ca="1" si="90"/>
        <v>0</v>
      </c>
      <c r="X260" s="260">
        <f t="shared" ca="1" si="91"/>
        <v>0</v>
      </c>
      <c r="Y260" s="260">
        <f t="shared" ca="1" si="92"/>
        <v>0</v>
      </c>
      <c r="Z260" s="260">
        <f t="shared" ca="1" si="93"/>
        <v>0</v>
      </c>
      <c r="AA260" s="260">
        <f t="shared" ca="1" si="94"/>
        <v>0</v>
      </c>
      <c r="AB260" s="260">
        <f t="shared" ca="1" si="95"/>
        <v>0</v>
      </c>
      <c r="AC260" s="575">
        <f t="shared" ca="1" si="96"/>
        <v>0</v>
      </c>
      <c r="AD260" s="262"/>
      <c r="AE260" s="460"/>
      <c r="AF260" s="459"/>
      <c r="AG260" s="459"/>
      <c r="AH260" s="459"/>
      <c r="AI260" s="459"/>
      <c r="AJ260" s="861"/>
      <c r="AK260" s="861"/>
      <c r="AL260" s="459"/>
      <c r="AM260" s="459"/>
      <c r="AN260" s="459"/>
      <c r="AO260" s="459"/>
      <c r="AP260" s="459"/>
      <c r="AQ260" s="861"/>
      <c r="AR260" s="861"/>
      <c r="AS260" s="459"/>
      <c r="AT260" s="459"/>
      <c r="AU260" s="459"/>
      <c r="AV260" s="459"/>
      <c r="AW260" s="459"/>
      <c r="AX260" s="861"/>
      <c r="AY260" s="861"/>
      <c r="AZ260" s="459"/>
      <c r="BA260" s="459"/>
      <c r="BB260" s="459"/>
      <c r="BC260" s="459"/>
      <c r="BD260" s="459"/>
      <c r="BE260" s="861"/>
      <c r="BF260" s="861"/>
      <c r="BG260" s="459"/>
      <c r="BH260" s="459"/>
      <c r="BI260" s="459"/>
      <c r="BJ260" s="459"/>
      <c r="BK260" s="459"/>
      <c r="BL260" s="861"/>
      <c r="BM260" s="861"/>
      <c r="BN260" s="459"/>
      <c r="BO260" s="459"/>
      <c r="BP260" s="459"/>
      <c r="BQ260" s="459"/>
      <c r="BR260" s="459"/>
      <c r="BS260" s="861"/>
      <c r="BT260" s="861"/>
      <c r="BU260" s="459"/>
      <c r="BV260" s="459"/>
      <c r="BW260" s="459"/>
      <c r="BX260" s="459"/>
      <c r="BY260" s="459"/>
      <c r="BZ260" s="861"/>
      <c r="CA260" s="861"/>
      <c r="CB260" s="459"/>
      <c r="CC260" s="459"/>
      <c r="CD260" s="459"/>
      <c r="CE260" s="459"/>
      <c r="CF260" s="459"/>
      <c r="CG260" s="861"/>
      <c r="CH260" s="861"/>
      <c r="CI260" s="459"/>
      <c r="CJ260" s="459"/>
      <c r="CK260" s="459"/>
      <c r="CL260" s="459"/>
      <c r="CM260" s="459"/>
      <c r="CN260" s="861"/>
      <c r="CO260" s="861"/>
    </row>
    <row r="261" spans="1:93" s="263" customFormat="1" hidden="1">
      <c r="A261" s="857">
        <f>'MTG RTG September 2019'!A250</f>
        <v>0</v>
      </c>
      <c r="B261" s="289" t="s">
        <v>110</v>
      </c>
      <c r="C261" s="506">
        <f>'MTG RTG September 2019'!C250</f>
        <v>0</v>
      </c>
      <c r="D261" s="252">
        <f>'MTG RTG September 2019'!D250</f>
        <v>0</v>
      </c>
      <c r="E261" s="253">
        <f>'MTG RTG September 2019'!E250</f>
        <v>0</v>
      </c>
      <c r="F261" s="254">
        <f>'MTG RTG September 2019'!F250</f>
        <v>0</v>
      </c>
      <c r="G261" s="904">
        <f>'MTG RTG September 2019'!G250</f>
        <v>0</v>
      </c>
      <c r="H261" s="905">
        <f ca="1">SUMIF('MTG RTG September 2019'!$H$3:$M$4,$AC$9,'MTG RTG September 2019'!$H250:$M250)</f>
        <v>0</v>
      </c>
      <c r="I261" s="256" t="e">
        <f t="shared" ca="1" si="78"/>
        <v>#DIV/0!</v>
      </c>
      <c r="J261" s="906">
        <f t="shared" ca="1" si="79"/>
        <v>0</v>
      </c>
      <c r="K261" s="912">
        <f t="shared" ca="1" si="80"/>
        <v>0</v>
      </c>
      <c r="L261" s="913">
        <f t="shared" ca="1" si="81"/>
        <v>0</v>
      </c>
      <c r="M261" s="927">
        <f>'MTG RTG September 2019'!J250</f>
        <v>0</v>
      </c>
      <c r="N261" s="913">
        <f t="shared" si="82"/>
        <v>0</v>
      </c>
      <c r="O261" s="909">
        <f t="shared" si="83"/>
        <v>0</v>
      </c>
      <c r="P261" s="258">
        <f t="shared" si="84"/>
        <v>0</v>
      </c>
      <c r="Q261" s="258">
        <f t="shared" si="85"/>
        <v>0</v>
      </c>
      <c r="R261" s="258">
        <f t="shared" si="86"/>
        <v>0</v>
      </c>
      <c r="S261" s="258"/>
      <c r="T261" s="258">
        <f t="shared" si="87"/>
        <v>0</v>
      </c>
      <c r="U261" s="258">
        <f t="shared" si="88"/>
        <v>0</v>
      </c>
      <c r="V261" s="265">
        <f t="shared" ca="1" si="89"/>
        <v>0</v>
      </c>
      <c r="W261" s="260">
        <f t="shared" ca="1" si="90"/>
        <v>0</v>
      </c>
      <c r="X261" s="260">
        <f t="shared" ca="1" si="91"/>
        <v>0</v>
      </c>
      <c r="Y261" s="260">
        <f t="shared" ca="1" si="92"/>
        <v>0</v>
      </c>
      <c r="Z261" s="260">
        <f t="shared" ca="1" si="93"/>
        <v>0</v>
      </c>
      <c r="AA261" s="260">
        <f t="shared" ca="1" si="94"/>
        <v>0</v>
      </c>
      <c r="AB261" s="260">
        <f t="shared" ca="1" si="95"/>
        <v>0</v>
      </c>
      <c r="AC261" s="575">
        <f t="shared" ca="1" si="96"/>
        <v>0</v>
      </c>
      <c r="AD261" s="262"/>
      <c r="AE261" s="460"/>
      <c r="AF261" s="459"/>
      <c r="AG261" s="459"/>
      <c r="AH261" s="459"/>
      <c r="AI261" s="459"/>
      <c r="AJ261" s="861"/>
      <c r="AK261" s="861"/>
      <c r="AL261" s="459"/>
      <c r="AM261" s="459"/>
      <c r="AN261" s="459"/>
      <c r="AO261" s="459"/>
      <c r="AP261" s="459"/>
      <c r="AQ261" s="861"/>
      <c r="AR261" s="861"/>
      <c r="AS261" s="459"/>
      <c r="AT261" s="459"/>
      <c r="AU261" s="459"/>
      <c r="AV261" s="459"/>
      <c r="AW261" s="459"/>
      <c r="AX261" s="861"/>
      <c r="AY261" s="861"/>
      <c r="AZ261" s="459"/>
      <c r="BA261" s="459"/>
      <c r="BB261" s="459"/>
      <c r="BC261" s="459"/>
      <c r="BD261" s="459"/>
      <c r="BE261" s="861"/>
      <c r="BF261" s="861"/>
      <c r="BG261" s="459"/>
      <c r="BH261" s="459"/>
      <c r="BI261" s="459"/>
      <c r="BJ261" s="459"/>
      <c r="BK261" s="459"/>
      <c r="BL261" s="861"/>
      <c r="BM261" s="861"/>
      <c r="BN261" s="459"/>
      <c r="BO261" s="459"/>
      <c r="BP261" s="459"/>
      <c r="BQ261" s="459"/>
      <c r="BR261" s="459"/>
      <c r="BS261" s="861"/>
      <c r="BT261" s="861"/>
      <c r="BU261" s="459"/>
      <c r="BV261" s="459"/>
      <c r="BW261" s="459"/>
      <c r="BX261" s="459"/>
      <c r="BY261" s="459"/>
      <c r="BZ261" s="861"/>
      <c r="CA261" s="861"/>
      <c r="CB261" s="459"/>
      <c r="CC261" s="459"/>
      <c r="CD261" s="459"/>
      <c r="CE261" s="459"/>
      <c r="CF261" s="459"/>
      <c r="CG261" s="861"/>
      <c r="CH261" s="861"/>
      <c r="CI261" s="459"/>
      <c r="CJ261" s="459"/>
      <c r="CK261" s="459"/>
      <c r="CL261" s="459"/>
      <c r="CM261" s="459"/>
      <c r="CN261" s="861"/>
      <c r="CO261" s="861"/>
    </row>
    <row r="262" spans="1:93" s="263" customFormat="1" hidden="1">
      <c r="A262" s="857">
        <f>'MTG RTG September 2019'!A251</f>
        <v>0</v>
      </c>
      <c r="B262" s="289" t="s">
        <v>110</v>
      </c>
      <c r="C262" s="506">
        <f>'MTG RTG September 2019'!C251</f>
        <v>0</v>
      </c>
      <c r="D262" s="252">
        <f>'MTG RTG September 2019'!D251</f>
        <v>0</v>
      </c>
      <c r="E262" s="253">
        <f>'MTG RTG September 2019'!E251</f>
        <v>0</v>
      </c>
      <c r="F262" s="254">
        <f>'MTG RTG September 2019'!F251</f>
        <v>0</v>
      </c>
      <c r="G262" s="904">
        <f>'MTG RTG September 2019'!G251</f>
        <v>0</v>
      </c>
      <c r="H262" s="905">
        <f ca="1">SUMIF('MTG RTG September 2019'!$H$3:$M$4,$AC$9,'MTG RTG September 2019'!$H251:$M251)</f>
        <v>0</v>
      </c>
      <c r="I262" s="256" t="e">
        <f t="shared" ca="1" si="78"/>
        <v>#DIV/0!</v>
      </c>
      <c r="J262" s="906">
        <f t="shared" ca="1" si="79"/>
        <v>0</v>
      </c>
      <c r="K262" s="912">
        <f t="shared" ca="1" si="80"/>
        <v>0</v>
      </c>
      <c r="L262" s="913">
        <f t="shared" ca="1" si="81"/>
        <v>0</v>
      </c>
      <c r="M262" s="927">
        <f>'MTG RTG September 2019'!J251</f>
        <v>0</v>
      </c>
      <c r="N262" s="913">
        <f t="shared" si="82"/>
        <v>0</v>
      </c>
      <c r="O262" s="909">
        <f t="shared" si="83"/>
        <v>0</v>
      </c>
      <c r="P262" s="258">
        <f t="shared" si="84"/>
        <v>0</v>
      </c>
      <c r="Q262" s="258">
        <f t="shared" si="85"/>
        <v>0</v>
      </c>
      <c r="R262" s="258">
        <f t="shared" si="86"/>
        <v>0</v>
      </c>
      <c r="S262" s="258"/>
      <c r="T262" s="258">
        <f t="shared" si="87"/>
        <v>0</v>
      </c>
      <c r="U262" s="258">
        <f t="shared" si="88"/>
        <v>0</v>
      </c>
      <c r="V262" s="265">
        <f t="shared" ca="1" si="89"/>
        <v>0</v>
      </c>
      <c r="W262" s="260">
        <f t="shared" ca="1" si="90"/>
        <v>0</v>
      </c>
      <c r="X262" s="260">
        <f t="shared" ca="1" si="91"/>
        <v>0</v>
      </c>
      <c r="Y262" s="260">
        <f t="shared" ca="1" si="92"/>
        <v>0</v>
      </c>
      <c r="Z262" s="260">
        <f t="shared" ca="1" si="93"/>
        <v>0</v>
      </c>
      <c r="AA262" s="260">
        <f t="shared" ca="1" si="94"/>
        <v>0</v>
      </c>
      <c r="AB262" s="260">
        <f t="shared" ca="1" si="95"/>
        <v>0</v>
      </c>
      <c r="AC262" s="575">
        <f t="shared" ca="1" si="96"/>
        <v>0</v>
      </c>
      <c r="AD262" s="262"/>
      <c r="AE262" s="460"/>
      <c r="AF262" s="459"/>
      <c r="AG262" s="459"/>
      <c r="AH262" s="459"/>
      <c r="AI262" s="459"/>
      <c r="AJ262" s="861"/>
      <c r="AK262" s="861"/>
      <c r="AL262" s="459"/>
      <c r="AM262" s="459"/>
      <c r="AN262" s="459"/>
      <c r="AO262" s="459"/>
      <c r="AP262" s="459"/>
      <c r="AQ262" s="861"/>
      <c r="AR262" s="861"/>
      <c r="AS262" s="459"/>
      <c r="AT262" s="459"/>
      <c r="AU262" s="459"/>
      <c r="AV262" s="459"/>
      <c r="AW262" s="459"/>
      <c r="AX262" s="861"/>
      <c r="AY262" s="861"/>
      <c r="AZ262" s="459"/>
      <c r="BA262" s="459"/>
      <c r="BB262" s="459"/>
      <c r="BC262" s="459"/>
      <c r="BD262" s="459"/>
      <c r="BE262" s="861"/>
      <c r="BF262" s="861"/>
      <c r="BG262" s="459"/>
      <c r="BH262" s="459"/>
      <c r="BI262" s="459"/>
      <c r="BJ262" s="459"/>
      <c r="BK262" s="459"/>
      <c r="BL262" s="861"/>
      <c r="BM262" s="861"/>
      <c r="BN262" s="459"/>
      <c r="BO262" s="459"/>
      <c r="BP262" s="459"/>
      <c r="BQ262" s="459"/>
      <c r="BR262" s="459"/>
      <c r="BS262" s="861"/>
      <c r="BT262" s="861"/>
      <c r="BU262" s="459"/>
      <c r="BV262" s="459"/>
      <c r="BW262" s="459"/>
      <c r="BX262" s="459"/>
      <c r="BY262" s="459"/>
      <c r="BZ262" s="861"/>
      <c r="CA262" s="861"/>
      <c r="CB262" s="459"/>
      <c r="CC262" s="459"/>
      <c r="CD262" s="459"/>
      <c r="CE262" s="459"/>
      <c r="CF262" s="459"/>
      <c r="CG262" s="861"/>
      <c r="CH262" s="861"/>
      <c r="CI262" s="459"/>
      <c r="CJ262" s="459"/>
      <c r="CK262" s="459"/>
      <c r="CL262" s="459"/>
      <c r="CM262" s="459"/>
      <c r="CN262" s="861"/>
      <c r="CO262" s="861"/>
    </row>
    <row r="263" spans="1:93" s="263" customFormat="1" hidden="1">
      <c r="A263" s="857">
        <f>'MTG RTG September 2019'!A252</f>
        <v>0</v>
      </c>
      <c r="B263" s="289" t="s">
        <v>110</v>
      </c>
      <c r="C263" s="506">
        <f>'MTG RTG September 2019'!C252</f>
        <v>0</v>
      </c>
      <c r="D263" s="252">
        <f>'MTG RTG September 2019'!D252</f>
        <v>0</v>
      </c>
      <c r="E263" s="253">
        <f>'MTG RTG September 2019'!E252</f>
        <v>0</v>
      </c>
      <c r="F263" s="254">
        <f>'MTG RTG September 2019'!F252</f>
        <v>0</v>
      </c>
      <c r="G263" s="904">
        <f>'MTG RTG September 2019'!G252</f>
        <v>0</v>
      </c>
      <c r="H263" s="905">
        <f ca="1">SUMIF('MTG RTG September 2019'!$H$3:$M$4,$AC$9,'MTG RTG September 2019'!$H252:$M252)</f>
        <v>0</v>
      </c>
      <c r="I263" s="256" t="e">
        <f t="shared" ca="1" si="78"/>
        <v>#DIV/0!</v>
      </c>
      <c r="J263" s="906">
        <f t="shared" ca="1" si="79"/>
        <v>0</v>
      </c>
      <c r="K263" s="912">
        <f t="shared" ca="1" si="80"/>
        <v>0</v>
      </c>
      <c r="L263" s="913">
        <f t="shared" ca="1" si="81"/>
        <v>0</v>
      </c>
      <c r="M263" s="927">
        <f>'MTG RTG September 2019'!J252</f>
        <v>0</v>
      </c>
      <c r="N263" s="913">
        <f t="shared" si="82"/>
        <v>0</v>
      </c>
      <c r="O263" s="909">
        <f t="shared" si="83"/>
        <v>0</v>
      </c>
      <c r="P263" s="258">
        <f t="shared" si="84"/>
        <v>0</v>
      </c>
      <c r="Q263" s="258">
        <f t="shared" si="85"/>
        <v>0</v>
      </c>
      <c r="R263" s="258">
        <f t="shared" si="86"/>
        <v>0</v>
      </c>
      <c r="S263" s="258"/>
      <c r="T263" s="258">
        <f t="shared" si="87"/>
        <v>0</v>
      </c>
      <c r="U263" s="258">
        <f t="shared" si="88"/>
        <v>0</v>
      </c>
      <c r="V263" s="265">
        <f t="shared" ca="1" si="89"/>
        <v>0</v>
      </c>
      <c r="W263" s="260">
        <f t="shared" ca="1" si="90"/>
        <v>0</v>
      </c>
      <c r="X263" s="260">
        <f t="shared" ca="1" si="91"/>
        <v>0</v>
      </c>
      <c r="Y263" s="260">
        <f t="shared" ca="1" si="92"/>
        <v>0</v>
      </c>
      <c r="Z263" s="260">
        <f t="shared" ca="1" si="93"/>
        <v>0</v>
      </c>
      <c r="AA263" s="260">
        <f t="shared" ca="1" si="94"/>
        <v>0</v>
      </c>
      <c r="AB263" s="260">
        <f t="shared" ca="1" si="95"/>
        <v>0</v>
      </c>
      <c r="AC263" s="575">
        <f t="shared" ca="1" si="96"/>
        <v>0</v>
      </c>
      <c r="AD263" s="262"/>
      <c r="AE263" s="460"/>
      <c r="AF263" s="459"/>
      <c r="AG263" s="459"/>
      <c r="AH263" s="459"/>
      <c r="AI263" s="459"/>
      <c r="AJ263" s="861"/>
      <c r="AK263" s="861"/>
      <c r="AL263" s="459"/>
      <c r="AM263" s="459"/>
      <c r="AN263" s="459"/>
      <c r="AO263" s="459"/>
      <c r="AP263" s="459"/>
      <c r="AQ263" s="861"/>
      <c r="AR263" s="861"/>
      <c r="AS263" s="459"/>
      <c r="AT263" s="459"/>
      <c r="AU263" s="459"/>
      <c r="AV263" s="459"/>
      <c r="AW263" s="459"/>
      <c r="AX263" s="861"/>
      <c r="AY263" s="861"/>
      <c r="AZ263" s="459"/>
      <c r="BA263" s="459"/>
      <c r="BB263" s="459"/>
      <c r="BC263" s="459"/>
      <c r="BD263" s="459"/>
      <c r="BE263" s="861"/>
      <c r="BF263" s="861"/>
      <c r="BG263" s="459"/>
      <c r="BH263" s="459"/>
      <c r="BI263" s="459"/>
      <c r="BJ263" s="459"/>
      <c r="BK263" s="459"/>
      <c r="BL263" s="861"/>
      <c r="BM263" s="861"/>
      <c r="BN263" s="459"/>
      <c r="BO263" s="459"/>
      <c r="BP263" s="459"/>
      <c r="BQ263" s="459"/>
      <c r="BR263" s="459"/>
      <c r="BS263" s="861"/>
      <c r="BT263" s="861"/>
      <c r="BU263" s="459"/>
      <c r="BV263" s="459"/>
      <c r="BW263" s="459"/>
      <c r="BX263" s="459"/>
      <c r="BY263" s="459"/>
      <c r="BZ263" s="861"/>
      <c r="CA263" s="861"/>
      <c r="CB263" s="459"/>
      <c r="CC263" s="459"/>
      <c r="CD263" s="459"/>
      <c r="CE263" s="459"/>
      <c r="CF263" s="459"/>
      <c r="CG263" s="861"/>
      <c r="CH263" s="861"/>
      <c r="CI263" s="459"/>
      <c r="CJ263" s="459"/>
      <c r="CK263" s="459"/>
      <c r="CL263" s="459"/>
      <c r="CM263" s="459"/>
      <c r="CN263" s="861"/>
      <c r="CO263" s="861"/>
    </row>
    <row r="264" spans="1:93" s="263" customFormat="1" hidden="1">
      <c r="A264" s="857">
        <f>'MTG RTG September 2019'!A253</f>
        <v>0</v>
      </c>
      <c r="B264" s="289" t="s">
        <v>110</v>
      </c>
      <c r="C264" s="506">
        <f>'MTG RTG September 2019'!C253</f>
        <v>0</v>
      </c>
      <c r="D264" s="252">
        <f>'MTG RTG September 2019'!D253</f>
        <v>0</v>
      </c>
      <c r="E264" s="253">
        <f>'MTG RTG September 2019'!E253</f>
        <v>0</v>
      </c>
      <c r="F264" s="254">
        <f>'MTG RTG September 2019'!F253</f>
        <v>0</v>
      </c>
      <c r="G264" s="904">
        <f>'MTG RTG September 2019'!G253</f>
        <v>0</v>
      </c>
      <c r="H264" s="905">
        <f ca="1">SUMIF('MTG RTG September 2019'!$H$3:$M$4,$AC$9,'MTG RTG September 2019'!$H253:$M253)</f>
        <v>0</v>
      </c>
      <c r="I264" s="256" t="e">
        <f t="shared" ca="1" si="78"/>
        <v>#DIV/0!</v>
      </c>
      <c r="J264" s="906">
        <f t="shared" ca="1" si="79"/>
        <v>0</v>
      </c>
      <c r="K264" s="912">
        <f t="shared" ca="1" si="80"/>
        <v>0</v>
      </c>
      <c r="L264" s="913">
        <f t="shared" ca="1" si="81"/>
        <v>0</v>
      </c>
      <c r="M264" s="927">
        <f>'MTG RTG September 2019'!J253</f>
        <v>0</v>
      </c>
      <c r="N264" s="913">
        <f t="shared" si="82"/>
        <v>0</v>
      </c>
      <c r="O264" s="909">
        <f t="shared" si="83"/>
        <v>0</v>
      </c>
      <c r="P264" s="258">
        <f t="shared" si="84"/>
        <v>0</v>
      </c>
      <c r="Q264" s="258">
        <f t="shared" si="85"/>
        <v>0</v>
      </c>
      <c r="R264" s="258">
        <f t="shared" si="86"/>
        <v>0</v>
      </c>
      <c r="S264" s="258"/>
      <c r="T264" s="258">
        <f t="shared" si="87"/>
        <v>0</v>
      </c>
      <c r="U264" s="258">
        <f t="shared" si="88"/>
        <v>0</v>
      </c>
      <c r="V264" s="265">
        <f t="shared" ca="1" si="89"/>
        <v>0</v>
      </c>
      <c r="W264" s="260">
        <f t="shared" ca="1" si="90"/>
        <v>0</v>
      </c>
      <c r="X264" s="260">
        <f t="shared" ca="1" si="91"/>
        <v>0</v>
      </c>
      <c r="Y264" s="260">
        <f t="shared" ca="1" si="92"/>
        <v>0</v>
      </c>
      <c r="Z264" s="260">
        <f t="shared" ca="1" si="93"/>
        <v>0</v>
      </c>
      <c r="AA264" s="260">
        <f t="shared" ca="1" si="94"/>
        <v>0</v>
      </c>
      <c r="AB264" s="260">
        <f t="shared" ca="1" si="95"/>
        <v>0</v>
      </c>
      <c r="AC264" s="575">
        <f t="shared" ca="1" si="96"/>
        <v>0</v>
      </c>
      <c r="AD264" s="262"/>
      <c r="AE264" s="460"/>
      <c r="AF264" s="459"/>
      <c r="AG264" s="459"/>
      <c r="AH264" s="459"/>
      <c r="AI264" s="459"/>
      <c r="AJ264" s="861"/>
      <c r="AK264" s="861"/>
      <c r="AL264" s="459"/>
      <c r="AM264" s="459"/>
      <c r="AN264" s="459"/>
      <c r="AO264" s="459"/>
      <c r="AP264" s="459"/>
      <c r="AQ264" s="861"/>
      <c r="AR264" s="861"/>
      <c r="AS264" s="459"/>
      <c r="AT264" s="459"/>
      <c r="AU264" s="459"/>
      <c r="AV264" s="459"/>
      <c r="AW264" s="459"/>
      <c r="AX264" s="861"/>
      <c r="AY264" s="861"/>
      <c r="AZ264" s="459"/>
      <c r="BA264" s="459"/>
      <c r="BB264" s="459"/>
      <c r="BC264" s="459"/>
      <c r="BD264" s="459"/>
      <c r="BE264" s="861"/>
      <c r="BF264" s="861"/>
      <c r="BG264" s="459"/>
      <c r="BH264" s="459"/>
      <c r="BI264" s="459"/>
      <c r="BJ264" s="459"/>
      <c r="BK264" s="459"/>
      <c r="BL264" s="861"/>
      <c r="BM264" s="861"/>
      <c r="BN264" s="459"/>
      <c r="BO264" s="459"/>
      <c r="BP264" s="459"/>
      <c r="BQ264" s="459"/>
      <c r="BR264" s="459"/>
      <c r="BS264" s="861"/>
      <c r="BT264" s="861"/>
      <c r="BU264" s="459"/>
      <c r="BV264" s="459"/>
      <c r="BW264" s="459"/>
      <c r="BX264" s="459"/>
      <c r="BY264" s="459"/>
      <c r="BZ264" s="861"/>
      <c r="CA264" s="861"/>
      <c r="CB264" s="459"/>
      <c r="CC264" s="459"/>
      <c r="CD264" s="459"/>
      <c r="CE264" s="459"/>
      <c r="CF264" s="459"/>
      <c r="CG264" s="861"/>
      <c r="CH264" s="861"/>
      <c r="CI264" s="459"/>
      <c r="CJ264" s="459"/>
      <c r="CK264" s="459"/>
      <c r="CL264" s="459"/>
      <c r="CM264" s="459"/>
      <c r="CN264" s="861"/>
      <c r="CO264" s="861"/>
    </row>
    <row r="265" spans="1:93" s="263" customFormat="1" hidden="1">
      <c r="A265" s="857">
        <f>'MTG RTG September 2019'!A254</f>
        <v>0</v>
      </c>
      <c r="B265" s="289" t="s">
        <v>110</v>
      </c>
      <c r="C265" s="506">
        <f>'MTG RTG September 2019'!C254</f>
        <v>0</v>
      </c>
      <c r="D265" s="252">
        <f>'MTG RTG September 2019'!D254</f>
        <v>0</v>
      </c>
      <c r="E265" s="253">
        <f>'MTG RTG September 2019'!E254</f>
        <v>0</v>
      </c>
      <c r="F265" s="254">
        <f>'MTG RTG September 2019'!F254</f>
        <v>0</v>
      </c>
      <c r="G265" s="904">
        <f>'MTG RTG September 2019'!G254</f>
        <v>0</v>
      </c>
      <c r="H265" s="905">
        <f ca="1">SUMIF('MTG RTG September 2019'!$H$3:$M$4,$AC$9,'MTG RTG September 2019'!$H254:$M254)</f>
        <v>0</v>
      </c>
      <c r="I265" s="256" t="e">
        <f t="shared" ca="1" si="78"/>
        <v>#DIV/0!</v>
      </c>
      <c r="J265" s="906">
        <f t="shared" ca="1" si="79"/>
        <v>0</v>
      </c>
      <c r="K265" s="912">
        <f t="shared" ca="1" si="80"/>
        <v>0</v>
      </c>
      <c r="L265" s="913">
        <f t="shared" ca="1" si="81"/>
        <v>0</v>
      </c>
      <c r="M265" s="927">
        <f>'MTG RTG September 2019'!J254</f>
        <v>0</v>
      </c>
      <c r="N265" s="913">
        <f t="shared" si="82"/>
        <v>0</v>
      </c>
      <c r="O265" s="909">
        <f t="shared" si="83"/>
        <v>0</v>
      </c>
      <c r="P265" s="258">
        <f t="shared" si="84"/>
        <v>0</v>
      </c>
      <c r="Q265" s="258">
        <f t="shared" si="85"/>
        <v>0</v>
      </c>
      <c r="R265" s="258">
        <f t="shared" si="86"/>
        <v>0</v>
      </c>
      <c r="S265" s="258"/>
      <c r="T265" s="258">
        <f t="shared" si="87"/>
        <v>0</v>
      </c>
      <c r="U265" s="258">
        <f t="shared" si="88"/>
        <v>0</v>
      </c>
      <c r="V265" s="265">
        <f t="shared" ca="1" si="89"/>
        <v>0</v>
      </c>
      <c r="W265" s="260">
        <f t="shared" ca="1" si="90"/>
        <v>0</v>
      </c>
      <c r="X265" s="260">
        <f t="shared" ca="1" si="91"/>
        <v>0</v>
      </c>
      <c r="Y265" s="260">
        <f t="shared" ca="1" si="92"/>
        <v>0</v>
      </c>
      <c r="Z265" s="260">
        <f t="shared" ca="1" si="93"/>
        <v>0</v>
      </c>
      <c r="AA265" s="260">
        <f t="shared" ca="1" si="94"/>
        <v>0</v>
      </c>
      <c r="AB265" s="260">
        <f t="shared" ca="1" si="95"/>
        <v>0</v>
      </c>
      <c r="AC265" s="575">
        <f t="shared" ca="1" si="96"/>
        <v>0</v>
      </c>
      <c r="AD265" s="262"/>
      <c r="AE265" s="460"/>
      <c r="AF265" s="459"/>
      <c r="AG265" s="459"/>
      <c r="AH265" s="459"/>
      <c r="AI265" s="459"/>
      <c r="AJ265" s="861"/>
      <c r="AK265" s="861"/>
      <c r="AL265" s="459"/>
      <c r="AM265" s="459"/>
      <c r="AN265" s="459"/>
      <c r="AO265" s="459"/>
      <c r="AP265" s="459"/>
      <c r="AQ265" s="861"/>
      <c r="AR265" s="861"/>
      <c r="AS265" s="459"/>
      <c r="AT265" s="459"/>
      <c r="AU265" s="459"/>
      <c r="AV265" s="459"/>
      <c r="AW265" s="459"/>
      <c r="AX265" s="861"/>
      <c r="AY265" s="861"/>
      <c r="AZ265" s="459"/>
      <c r="BA265" s="459"/>
      <c r="BB265" s="459"/>
      <c r="BC265" s="459"/>
      <c r="BD265" s="459"/>
      <c r="BE265" s="861"/>
      <c r="BF265" s="861"/>
      <c r="BG265" s="459"/>
      <c r="BH265" s="459"/>
      <c r="BI265" s="459"/>
      <c r="BJ265" s="459"/>
      <c r="BK265" s="459"/>
      <c r="BL265" s="861"/>
      <c r="BM265" s="861"/>
      <c r="BN265" s="459"/>
      <c r="BO265" s="459"/>
      <c r="BP265" s="459"/>
      <c r="BQ265" s="459"/>
      <c r="BR265" s="459"/>
      <c r="BS265" s="861"/>
      <c r="BT265" s="861"/>
      <c r="BU265" s="459"/>
      <c r="BV265" s="459"/>
      <c r="BW265" s="459"/>
      <c r="BX265" s="459"/>
      <c r="BY265" s="459"/>
      <c r="BZ265" s="861"/>
      <c r="CA265" s="861"/>
      <c r="CB265" s="459"/>
      <c r="CC265" s="459"/>
      <c r="CD265" s="459"/>
      <c r="CE265" s="459"/>
      <c r="CF265" s="459"/>
      <c r="CG265" s="861"/>
      <c r="CH265" s="861"/>
      <c r="CI265" s="459"/>
      <c r="CJ265" s="459"/>
      <c r="CK265" s="459"/>
      <c r="CL265" s="459"/>
      <c r="CM265" s="459"/>
      <c r="CN265" s="861"/>
      <c r="CO265" s="861"/>
    </row>
    <row r="266" spans="1:93" s="263" customFormat="1" hidden="1">
      <c r="A266" s="857">
        <f>'MTG RTG September 2019'!A255</f>
        <v>0</v>
      </c>
      <c r="B266" s="289" t="s">
        <v>110</v>
      </c>
      <c r="C266" s="506">
        <f>'MTG RTG September 2019'!C255</f>
        <v>0</v>
      </c>
      <c r="D266" s="252">
        <f>'MTG RTG September 2019'!D255</f>
        <v>0</v>
      </c>
      <c r="E266" s="253">
        <f>'MTG RTG September 2019'!E255</f>
        <v>0</v>
      </c>
      <c r="F266" s="254">
        <f>'MTG RTG September 2019'!F255</f>
        <v>0</v>
      </c>
      <c r="G266" s="904">
        <f>'MTG RTG September 2019'!G255</f>
        <v>0</v>
      </c>
      <c r="H266" s="905">
        <f ca="1">SUMIF('MTG RTG September 2019'!$H$3:$M$4,$AC$9,'MTG RTG September 2019'!$H255:$M255)</f>
        <v>0</v>
      </c>
      <c r="I266" s="256" t="e">
        <f t="shared" ca="1" si="78"/>
        <v>#DIV/0!</v>
      </c>
      <c r="J266" s="906">
        <f t="shared" ca="1" si="79"/>
        <v>0</v>
      </c>
      <c r="K266" s="912">
        <f t="shared" ca="1" si="80"/>
        <v>0</v>
      </c>
      <c r="L266" s="913">
        <f t="shared" ca="1" si="81"/>
        <v>0</v>
      </c>
      <c r="M266" s="927">
        <f>'MTG RTG September 2019'!J255</f>
        <v>0</v>
      </c>
      <c r="N266" s="913">
        <f t="shared" si="82"/>
        <v>0</v>
      </c>
      <c r="O266" s="909">
        <f t="shared" si="83"/>
        <v>0</v>
      </c>
      <c r="P266" s="258">
        <f t="shared" si="84"/>
        <v>0</v>
      </c>
      <c r="Q266" s="258">
        <f t="shared" si="85"/>
        <v>0</v>
      </c>
      <c r="R266" s="258">
        <f t="shared" si="86"/>
        <v>0</v>
      </c>
      <c r="S266" s="258"/>
      <c r="T266" s="258">
        <f t="shared" si="87"/>
        <v>0</v>
      </c>
      <c r="U266" s="258">
        <f t="shared" si="88"/>
        <v>0</v>
      </c>
      <c r="V266" s="265">
        <f t="shared" ca="1" si="89"/>
        <v>0</v>
      </c>
      <c r="W266" s="260">
        <f t="shared" ca="1" si="90"/>
        <v>0</v>
      </c>
      <c r="X266" s="260">
        <f t="shared" ca="1" si="91"/>
        <v>0</v>
      </c>
      <c r="Y266" s="260">
        <f t="shared" ca="1" si="92"/>
        <v>0</v>
      </c>
      <c r="Z266" s="260">
        <f t="shared" ca="1" si="93"/>
        <v>0</v>
      </c>
      <c r="AA266" s="260">
        <f t="shared" ca="1" si="94"/>
        <v>0</v>
      </c>
      <c r="AB266" s="260">
        <f t="shared" ca="1" si="95"/>
        <v>0</v>
      </c>
      <c r="AC266" s="575">
        <f t="shared" ca="1" si="96"/>
        <v>0</v>
      </c>
      <c r="AD266" s="262"/>
      <c r="AE266" s="460"/>
      <c r="AF266" s="459"/>
      <c r="AG266" s="459"/>
      <c r="AH266" s="459"/>
      <c r="AI266" s="459"/>
      <c r="AJ266" s="861"/>
      <c r="AK266" s="861"/>
      <c r="AL266" s="459"/>
      <c r="AM266" s="459"/>
      <c r="AN266" s="459"/>
      <c r="AO266" s="459"/>
      <c r="AP266" s="459"/>
      <c r="AQ266" s="861"/>
      <c r="AR266" s="861"/>
      <c r="AS266" s="459"/>
      <c r="AT266" s="459"/>
      <c r="AU266" s="459"/>
      <c r="AV266" s="459"/>
      <c r="AW266" s="459"/>
      <c r="AX266" s="861"/>
      <c r="AY266" s="861"/>
      <c r="AZ266" s="459"/>
      <c r="BA266" s="459"/>
      <c r="BB266" s="459"/>
      <c r="BC266" s="459"/>
      <c r="BD266" s="459"/>
      <c r="BE266" s="861"/>
      <c r="BF266" s="861"/>
      <c r="BG266" s="459"/>
      <c r="BH266" s="459"/>
      <c r="BI266" s="459"/>
      <c r="BJ266" s="459"/>
      <c r="BK266" s="459"/>
      <c r="BL266" s="861"/>
      <c r="BM266" s="861"/>
      <c r="BN266" s="459"/>
      <c r="BO266" s="459"/>
      <c r="BP266" s="459"/>
      <c r="BQ266" s="459"/>
      <c r="BR266" s="459"/>
      <c r="BS266" s="861"/>
      <c r="BT266" s="861"/>
      <c r="BU266" s="459"/>
      <c r="BV266" s="459"/>
      <c r="BW266" s="459"/>
      <c r="BX266" s="459"/>
      <c r="BY266" s="459"/>
      <c r="BZ266" s="861"/>
      <c r="CA266" s="861"/>
      <c r="CB266" s="459"/>
      <c r="CC266" s="459"/>
      <c r="CD266" s="459"/>
      <c r="CE266" s="459"/>
      <c r="CF266" s="459"/>
      <c r="CG266" s="861"/>
      <c r="CH266" s="861"/>
      <c r="CI266" s="459"/>
      <c r="CJ266" s="459"/>
      <c r="CK266" s="459"/>
      <c r="CL266" s="459"/>
      <c r="CM266" s="459"/>
      <c r="CN266" s="861"/>
      <c r="CO266" s="861"/>
    </row>
    <row r="267" spans="1:93" s="263" customFormat="1" hidden="1">
      <c r="A267" s="857"/>
      <c r="B267" s="289" t="s">
        <v>110</v>
      </c>
      <c r="C267" s="506">
        <f>'MTG RTG September 2019'!C256</f>
        <v>0</v>
      </c>
      <c r="D267" s="252">
        <f>'MTG RTG September 2019'!D256</f>
        <v>0</v>
      </c>
      <c r="E267" s="253">
        <f>'MTG RTG September 2019'!E256</f>
        <v>0</v>
      </c>
      <c r="F267" s="254">
        <f>'MTG RTG September 2019'!F256</f>
        <v>0</v>
      </c>
      <c r="G267" s="904">
        <f>'MTG RTG September 2019'!G256</f>
        <v>0</v>
      </c>
      <c r="H267" s="905">
        <f ca="1">SUMIF('MTG RTG September 2019'!$H$3:$M$4,$AC$9,'MTG RTG September 2019'!$H256:$M256)</f>
        <v>0</v>
      </c>
      <c r="I267" s="256" t="e">
        <f t="shared" ca="1" si="78"/>
        <v>#DIV/0!</v>
      </c>
      <c r="J267" s="906">
        <f t="shared" ca="1" si="79"/>
        <v>0</v>
      </c>
      <c r="K267" s="912">
        <f t="shared" ca="1" si="80"/>
        <v>0</v>
      </c>
      <c r="L267" s="913">
        <f t="shared" ca="1" si="81"/>
        <v>0</v>
      </c>
      <c r="M267" s="927">
        <f>'MTG RTG September 2019'!J256</f>
        <v>0</v>
      </c>
      <c r="N267" s="913">
        <f t="shared" si="82"/>
        <v>0</v>
      </c>
      <c r="O267" s="909">
        <f t="shared" si="83"/>
        <v>0</v>
      </c>
      <c r="P267" s="258">
        <f t="shared" si="84"/>
        <v>0</v>
      </c>
      <c r="Q267" s="258">
        <f t="shared" si="85"/>
        <v>0</v>
      </c>
      <c r="R267" s="258">
        <f t="shared" si="86"/>
        <v>0</v>
      </c>
      <c r="S267" s="258"/>
      <c r="T267" s="258">
        <f t="shared" si="87"/>
        <v>0</v>
      </c>
      <c r="U267" s="258">
        <f t="shared" si="88"/>
        <v>0</v>
      </c>
      <c r="V267" s="265">
        <f t="shared" ca="1" si="89"/>
        <v>0</v>
      </c>
      <c r="W267" s="260">
        <f t="shared" ca="1" si="90"/>
        <v>0</v>
      </c>
      <c r="X267" s="260">
        <f t="shared" ca="1" si="91"/>
        <v>0</v>
      </c>
      <c r="Y267" s="260">
        <f t="shared" ca="1" si="92"/>
        <v>0</v>
      </c>
      <c r="Z267" s="260">
        <f t="shared" ca="1" si="93"/>
        <v>0</v>
      </c>
      <c r="AA267" s="260">
        <f t="shared" ca="1" si="94"/>
        <v>0</v>
      </c>
      <c r="AB267" s="260">
        <f t="shared" ca="1" si="95"/>
        <v>0</v>
      </c>
      <c r="AC267" s="575">
        <f t="shared" ca="1" si="96"/>
        <v>0</v>
      </c>
      <c r="AD267" s="262"/>
      <c r="AE267" s="460"/>
      <c r="AF267" s="459"/>
      <c r="AG267" s="459"/>
      <c r="AH267" s="459"/>
      <c r="AI267" s="459"/>
      <c r="AJ267" s="861"/>
      <c r="AK267" s="861"/>
      <c r="AL267" s="459"/>
      <c r="AM267" s="459"/>
      <c r="AN267" s="459"/>
      <c r="AO267" s="459"/>
      <c r="AP267" s="459"/>
      <c r="AQ267" s="861"/>
      <c r="AR267" s="861"/>
      <c r="AS267" s="459"/>
      <c r="AT267" s="459"/>
      <c r="AU267" s="459"/>
      <c r="AV267" s="459"/>
      <c r="AW267" s="459"/>
      <c r="AX267" s="861"/>
      <c r="AY267" s="861"/>
      <c r="AZ267" s="459"/>
      <c r="BA267" s="459"/>
      <c r="BB267" s="459"/>
      <c r="BC267" s="459"/>
      <c r="BD267" s="459"/>
      <c r="BE267" s="861"/>
      <c r="BF267" s="861"/>
      <c r="BG267" s="459"/>
      <c r="BH267" s="459"/>
      <c r="BI267" s="459"/>
      <c r="BJ267" s="459"/>
      <c r="BK267" s="459"/>
      <c r="BL267" s="861"/>
      <c r="BM267" s="861"/>
      <c r="BN267" s="459"/>
      <c r="BO267" s="459"/>
      <c r="BP267" s="459"/>
      <c r="BQ267" s="459"/>
      <c r="BR267" s="459"/>
      <c r="BS267" s="861"/>
      <c r="BT267" s="861"/>
      <c r="BU267" s="459"/>
      <c r="BV267" s="459"/>
      <c r="BW267" s="459"/>
      <c r="BX267" s="459"/>
      <c r="BY267" s="459"/>
      <c r="BZ267" s="861"/>
      <c r="CA267" s="861"/>
      <c r="CB267" s="459"/>
      <c r="CC267" s="459"/>
      <c r="CD267" s="459"/>
      <c r="CE267" s="459"/>
      <c r="CF267" s="459"/>
      <c r="CG267" s="861"/>
      <c r="CH267" s="861"/>
      <c r="CI267" s="459"/>
      <c r="CJ267" s="459"/>
      <c r="CK267" s="459"/>
      <c r="CL267" s="459"/>
      <c r="CM267" s="459"/>
      <c r="CN267" s="861"/>
      <c r="CO267" s="861"/>
    </row>
    <row r="268" spans="1:93" s="263" customFormat="1" hidden="1">
      <c r="A268" s="857"/>
      <c r="B268" s="289" t="s">
        <v>110</v>
      </c>
      <c r="C268" s="506">
        <f>'MTG RTG September 2019'!C257</f>
        <v>0</v>
      </c>
      <c r="D268" s="252">
        <f>'MTG RTG September 2019'!D257</f>
        <v>0</v>
      </c>
      <c r="E268" s="253">
        <f>'MTG RTG September 2019'!E257</f>
        <v>0</v>
      </c>
      <c r="F268" s="254">
        <f>'MTG RTG September 2019'!F257</f>
        <v>0</v>
      </c>
      <c r="G268" s="904">
        <f>'MTG RTG September 2019'!G257</f>
        <v>0</v>
      </c>
      <c r="H268" s="905">
        <f ca="1">SUMIF('MTG RTG September 2019'!$H$3:$M$4,$AC$9,'MTG RTG September 2019'!$H257:$M257)</f>
        <v>0</v>
      </c>
      <c r="I268" s="256" t="e">
        <f t="shared" ca="1" si="78"/>
        <v>#DIV/0!</v>
      </c>
      <c r="J268" s="906">
        <f t="shared" ca="1" si="79"/>
        <v>0</v>
      </c>
      <c r="K268" s="912">
        <f t="shared" ca="1" si="80"/>
        <v>0</v>
      </c>
      <c r="L268" s="913">
        <f t="shared" ca="1" si="81"/>
        <v>0</v>
      </c>
      <c r="M268" s="927">
        <f>'MTG RTG September 2019'!J257</f>
        <v>0</v>
      </c>
      <c r="N268" s="913">
        <f t="shared" si="82"/>
        <v>0</v>
      </c>
      <c r="O268" s="909">
        <f t="shared" si="83"/>
        <v>0</v>
      </c>
      <c r="P268" s="258">
        <f t="shared" si="84"/>
        <v>0</v>
      </c>
      <c r="Q268" s="258">
        <f t="shared" si="85"/>
        <v>0</v>
      </c>
      <c r="R268" s="258">
        <f t="shared" si="86"/>
        <v>0</v>
      </c>
      <c r="S268" s="258"/>
      <c r="T268" s="258">
        <f t="shared" si="87"/>
        <v>0</v>
      </c>
      <c r="U268" s="258">
        <f t="shared" si="88"/>
        <v>0</v>
      </c>
      <c r="V268" s="265">
        <f t="shared" ca="1" si="89"/>
        <v>0</v>
      </c>
      <c r="W268" s="260">
        <f t="shared" ca="1" si="90"/>
        <v>0</v>
      </c>
      <c r="X268" s="260">
        <f t="shared" ca="1" si="91"/>
        <v>0</v>
      </c>
      <c r="Y268" s="260">
        <f t="shared" ca="1" si="92"/>
        <v>0</v>
      </c>
      <c r="Z268" s="260">
        <f t="shared" ca="1" si="93"/>
        <v>0</v>
      </c>
      <c r="AA268" s="260">
        <f t="shared" ca="1" si="94"/>
        <v>0</v>
      </c>
      <c r="AB268" s="260">
        <f t="shared" ca="1" si="95"/>
        <v>0</v>
      </c>
      <c r="AC268" s="575">
        <f t="shared" ca="1" si="96"/>
        <v>0</v>
      </c>
      <c r="AD268" s="262"/>
      <c r="AE268" s="460"/>
      <c r="AF268" s="459"/>
      <c r="AG268" s="459"/>
      <c r="AH268" s="459"/>
      <c r="AI268" s="459"/>
      <c r="AJ268" s="861"/>
      <c r="AK268" s="861"/>
      <c r="AL268" s="459"/>
      <c r="AM268" s="459"/>
      <c r="AN268" s="459"/>
      <c r="AO268" s="459"/>
      <c r="AP268" s="459"/>
      <c r="AQ268" s="861"/>
      <c r="AR268" s="861"/>
      <c r="AS268" s="459"/>
      <c r="AT268" s="459"/>
      <c r="AU268" s="459"/>
      <c r="AV268" s="459"/>
      <c r="AW268" s="459"/>
      <c r="AX268" s="861"/>
      <c r="AY268" s="861"/>
      <c r="AZ268" s="459"/>
      <c r="BA268" s="459"/>
      <c r="BB268" s="459"/>
      <c r="BC268" s="459"/>
      <c r="BD268" s="459"/>
      <c r="BE268" s="861"/>
      <c r="BF268" s="861"/>
      <c r="BG268" s="459"/>
      <c r="BH268" s="459"/>
      <c r="BI268" s="459"/>
      <c r="BJ268" s="459"/>
      <c r="BK268" s="459"/>
      <c r="BL268" s="861"/>
      <c r="BM268" s="861"/>
      <c r="BN268" s="459"/>
      <c r="BO268" s="459"/>
      <c r="BP268" s="459"/>
      <c r="BQ268" s="459"/>
      <c r="BR268" s="459"/>
      <c r="BS268" s="861"/>
      <c r="BT268" s="861"/>
      <c r="BU268" s="459"/>
      <c r="BV268" s="459"/>
      <c r="BW268" s="459"/>
      <c r="BX268" s="459"/>
      <c r="BY268" s="459"/>
      <c r="BZ268" s="861"/>
      <c r="CA268" s="861"/>
      <c r="CB268" s="459"/>
      <c r="CC268" s="459"/>
      <c r="CD268" s="459"/>
      <c r="CE268" s="459"/>
      <c r="CF268" s="459"/>
      <c r="CG268" s="861"/>
      <c r="CH268" s="861"/>
      <c r="CI268" s="459"/>
      <c r="CJ268" s="459"/>
      <c r="CK268" s="459"/>
      <c r="CL268" s="459"/>
      <c r="CM268" s="459"/>
      <c r="CN268" s="861"/>
      <c r="CO268" s="861"/>
    </row>
    <row r="269" spans="1:93" s="263" customFormat="1" hidden="1">
      <c r="A269" s="857"/>
      <c r="B269" s="289" t="s">
        <v>110</v>
      </c>
      <c r="C269" s="506">
        <f>'MTG RTG September 2019'!C258</f>
        <v>0</v>
      </c>
      <c r="D269" s="252">
        <f>'MTG RTG September 2019'!D258</f>
        <v>0</v>
      </c>
      <c r="E269" s="253">
        <f>'MTG RTG September 2019'!E258</f>
        <v>0</v>
      </c>
      <c r="F269" s="254">
        <f>'MTG RTG September 2019'!F258</f>
        <v>0</v>
      </c>
      <c r="G269" s="904">
        <f>'MTG RTG September 2019'!G258</f>
        <v>0</v>
      </c>
      <c r="H269" s="905">
        <f ca="1">SUMIF('MTG RTG September 2019'!$H$3:$M$4,$AC$9,'MTG RTG September 2019'!$H258:$M258)</f>
        <v>0</v>
      </c>
      <c r="I269" s="256" t="e">
        <f t="shared" ca="1" si="78"/>
        <v>#DIV/0!</v>
      </c>
      <c r="J269" s="906">
        <f t="shared" ca="1" si="79"/>
        <v>0</v>
      </c>
      <c r="K269" s="912">
        <f t="shared" ca="1" si="80"/>
        <v>0</v>
      </c>
      <c r="L269" s="913">
        <f t="shared" ca="1" si="81"/>
        <v>0</v>
      </c>
      <c r="M269" s="927">
        <f>'MTG RTG September 2019'!J258</f>
        <v>0</v>
      </c>
      <c r="N269" s="913">
        <f t="shared" si="82"/>
        <v>0</v>
      </c>
      <c r="O269" s="909">
        <f t="shared" si="83"/>
        <v>0</v>
      </c>
      <c r="P269" s="258">
        <f t="shared" si="84"/>
        <v>0</v>
      </c>
      <c r="Q269" s="258">
        <f t="shared" si="85"/>
        <v>0</v>
      </c>
      <c r="R269" s="258">
        <f t="shared" si="86"/>
        <v>0</v>
      </c>
      <c r="S269" s="258"/>
      <c r="T269" s="258">
        <f t="shared" si="87"/>
        <v>0</v>
      </c>
      <c r="U269" s="258">
        <f t="shared" si="88"/>
        <v>0</v>
      </c>
      <c r="V269" s="265">
        <f t="shared" ca="1" si="89"/>
        <v>0</v>
      </c>
      <c r="W269" s="260">
        <f t="shared" ca="1" si="90"/>
        <v>0</v>
      </c>
      <c r="X269" s="260">
        <f t="shared" ca="1" si="91"/>
        <v>0</v>
      </c>
      <c r="Y269" s="260">
        <f t="shared" ca="1" si="92"/>
        <v>0</v>
      </c>
      <c r="Z269" s="260">
        <f t="shared" ca="1" si="93"/>
        <v>0</v>
      </c>
      <c r="AA269" s="260">
        <f t="shared" ca="1" si="94"/>
        <v>0</v>
      </c>
      <c r="AB269" s="260">
        <f t="shared" ca="1" si="95"/>
        <v>0</v>
      </c>
      <c r="AC269" s="575">
        <f t="shared" ca="1" si="96"/>
        <v>0</v>
      </c>
      <c r="AD269" s="262"/>
      <c r="AE269" s="460"/>
      <c r="AF269" s="459"/>
      <c r="AG269" s="459"/>
      <c r="AH269" s="459"/>
      <c r="AI269" s="459"/>
      <c r="AJ269" s="861"/>
      <c r="AK269" s="861"/>
      <c r="AL269" s="459"/>
      <c r="AM269" s="459"/>
      <c r="AN269" s="459"/>
      <c r="AO269" s="459"/>
      <c r="AP269" s="459"/>
      <c r="AQ269" s="861"/>
      <c r="AR269" s="861"/>
      <c r="AS269" s="459"/>
      <c r="AT269" s="459"/>
      <c r="AU269" s="459"/>
      <c r="AV269" s="459"/>
      <c r="AW269" s="459"/>
      <c r="AX269" s="861"/>
      <c r="AY269" s="861"/>
      <c r="AZ269" s="459"/>
      <c r="BA269" s="459"/>
      <c r="BB269" s="459"/>
      <c r="BC269" s="459"/>
      <c r="BD269" s="459"/>
      <c r="BE269" s="861"/>
      <c r="BF269" s="861"/>
      <c r="BG269" s="459"/>
      <c r="BH269" s="459"/>
      <c r="BI269" s="459"/>
      <c r="BJ269" s="459"/>
      <c r="BK269" s="459"/>
      <c r="BL269" s="861"/>
      <c r="BM269" s="861"/>
      <c r="BN269" s="459"/>
      <c r="BO269" s="459"/>
      <c r="BP269" s="459"/>
      <c r="BQ269" s="459"/>
      <c r="BR269" s="459"/>
      <c r="BS269" s="861"/>
      <c r="BT269" s="861"/>
      <c r="BU269" s="459"/>
      <c r="BV269" s="459"/>
      <c r="BW269" s="459"/>
      <c r="BX269" s="459"/>
      <c r="BY269" s="459"/>
      <c r="BZ269" s="861"/>
      <c r="CA269" s="861"/>
      <c r="CB269" s="459"/>
      <c r="CC269" s="459"/>
      <c r="CD269" s="459"/>
      <c r="CE269" s="459"/>
      <c r="CF269" s="459"/>
      <c r="CG269" s="861"/>
      <c r="CH269" s="861"/>
      <c r="CI269" s="459"/>
      <c r="CJ269" s="459"/>
      <c r="CK269" s="459"/>
      <c r="CL269" s="459"/>
      <c r="CM269" s="459"/>
      <c r="CN269" s="861"/>
      <c r="CO269" s="861"/>
    </row>
    <row r="270" spans="1:93" s="263" customFormat="1" hidden="1">
      <c r="A270" s="857"/>
      <c r="B270" s="289" t="s">
        <v>110</v>
      </c>
      <c r="C270" s="506">
        <f>'MTG RTG September 2019'!C259</f>
        <v>0</v>
      </c>
      <c r="D270" s="252">
        <f>'MTG RTG September 2019'!D259</f>
        <v>0</v>
      </c>
      <c r="E270" s="253">
        <f>'MTG RTG September 2019'!E259</f>
        <v>0</v>
      </c>
      <c r="F270" s="254">
        <f>'MTG RTG September 2019'!F259</f>
        <v>0</v>
      </c>
      <c r="G270" s="904">
        <f>'MTG RTG September 2019'!G259</f>
        <v>0</v>
      </c>
      <c r="H270" s="905">
        <f ca="1">SUMIF('MTG RTG September 2019'!$H$3:$M$4,$AC$9,'MTG RTG September 2019'!$H259:$M259)</f>
        <v>0</v>
      </c>
      <c r="I270" s="256" t="e">
        <f t="shared" ca="1" si="78"/>
        <v>#DIV/0!</v>
      </c>
      <c r="J270" s="906">
        <f t="shared" ca="1" si="79"/>
        <v>0</v>
      </c>
      <c r="K270" s="912">
        <f t="shared" ca="1" si="80"/>
        <v>0</v>
      </c>
      <c r="L270" s="913">
        <f t="shared" ca="1" si="81"/>
        <v>0</v>
      </c>
      <c r="M270" s="927">
        <f>'MTG RTG September 2019'!J259</f>
        <v>0</v>
      </c>
      <c r="N270" s="913">
        <f t="shared" si="82"/>
        <v>0</v>
      </c>
      <c r="O270" s="909">
        <f t="shared" si="83"/>
        <v>0</v>
      </c>
      <c r="P270" s="258">
        <f t="shared" si="84"/>
        <v>0</v>
      </c>
      <c r="Q270" s="258">
        <f t="shared" si="85"/>
        <v>0</v>
      </c>
      <c r="R270" s="258">
        <f t="shared" si="86"/>
        <v>0</v>
      </c>
      <c r="S270" s="258"/>
      <c r="T270" s="258">
        <f t="shared" si="87"/>
        <v>0</v>
      </c>
      <c r="U270" s="258">
        <f t="shared" si="88"/>
        <v>0</v>
      </c>
      <c r="V270" s="265">
        <f t="shared" ca="1" si="89"/>
        <v>0</v>
      </c>
      <c r="W270" s="260">
        <f t="shared" ca="1" si="90"/>
        <v>0</v>
      </c>
      <c r="X270" s="260">
        <f t="shared" ca="1" si="91"/>
        <v>0</v>
      </c>
      <c r="Y270" s="260">
        <f t="shared" ca="1" si="92"/>
        <v>0</v>
      </c>
      <c r="Z270" s="260">
        <f t="shared" ca="1" si="93"/>
        <v>0</v>
      </c>
      <c r="AA270" s="260">
        <f t="shared" ca="1" si="94"/>
        <v>0</v>
      </c>
      <c r="AB270" s="260">
        <f t="shared" ca="1" si="95"/>
        <v>0</v>
      </c>
      <c r="AC270" s="575">
        <f t="shared" ca="1" si="96"/>
        <v>0</v>
      </c>
      <c r="AD270" s="262"/>
      <c r="AE270" s="460"/>
      <c r="AF270" s="459"/>
      <c r="AG270" s="459"/>
      <c r="AH270" s="459"/>
      <c r="AI270" s="459"/>
      <c r="AJ270" s="861"/>
      <c r="AK270" s="861"/>
      <c r="AL270" s="459"/>
      <c r="AM270" s="459"/>
      <c r="AN270" s="459"/>
      <c r="AO270" s="459"/>
      <c r="AP270" s="459"/>
      <c r="AQ270" s="861"/>
      <c r="AR270" s="861"/>
      <c r="AS270" s="459"/>
      <c r="AT270" s="459"/>
      <c r="AU270" s="459"/>
      <c r="AV270" s="459"/>
      <c r="AW270" s="459"/>
      <c r="AX270" s="861"/>
      <c r="AY270" s="861"/>
      <c r="AZ270" s="459"/>
      <c r="BA270" s="459"/>
      <c r="BB270" s="459"/>
      <c r="BC270" s="459"/>
      <c r="BD270" s="459"/>
      <c r="BE270" s="861"/>
      <c r="BF270" s="861"/>
      <c r="BG270" s="459"/>
      <c r="BH270" s="459"/>
      <c r="BI270" s="459"/>
      <c r="BJ270" s="459"/>
      <c r="BK270" s="459"/>
      <c r="BL270" s="861"/>
      <c r="BM270" s="861"/>
      <c r="BN270" s="459"/>
      <c r="BO270" s="459"/>
      <c r="BP270" s="459"/>
      <c r="BQ270" s="459"/>
      <c r="BR270" s="459"/>
      <c r="BS270" s="861"/>
      <c r="BT270" s="861"/>
      <c r="BU270" s="459"/>
      <c r="BV270" s="459"/>
      <c r="BW270" s="459"/>
      <c r="BX270" s="459"/>
      <c r="BY270" s="459"/>
      <c r="BZ270" s="861"/>
      <c r="CA270" s="861"/>
      <c r="CB270" s="459"/>
      <c r="CC270" s="459"/>
      <c r="CD270" s="459"/>
      <c r="CE270" s="459"/>
      <c r="CF270" s="459"/>
      <c r="CG270" s="861"/>
      <c r="CH270" s="861"/>
      <c r="CI270" s="459"/>
      <c r="CJ270" s="459"/>
      <c r="CK270" s="459"/>
      <c r="CL270" s="459"/>
      <c r="CM270" s="459"/>
      <c r="CN270" s="861"/>
      <c r="CO270" s="861"/>
    </row>
    <row r="271" spans="1:93" s="263" customFormat="1" hidden="1">
      <c r="A271" s="857"/>
      <c r="B271" s="289" t="s">
        <v>110</v>
      </c>
      <c r="C271" s="506">
        <f>'MTG RTG September 2019'!C260</f>
        <v>0</v>
      </c>
      <c r="D271" s="252">
        <f>'MTG RTG September 2019'!D260</f>
        <v>0</v>
      </c>
      <c r="E271" s="253">
        <f>'MTG RTG September 2019'!E260</f>
        <v>0</v>
      </c>
      <c r="F271" s="254">
        <f>'MTG RTG September 2019'!F260</f>
        <v>0</v>
      </c>
      <c r="G271" s="904">
        <f>'MTG RTG September 2019'!G260</f>
        <v>0</v>
      </c>
      <c r="H271" s="905">
        <f ca="1">SUMIF('MTG RTG September 2019'!$H$3:$M$4,$AC$9,'MTG RTG September 2019'!$H260:$M260)</f>
        <v>0</v>
      </c>
      <c r="I271" s="256" t="e">
        <f t="shared" ca="1" si="78"/>
        <v>#DIV/0!</v>
      </c>
      <c r="J271" s="906">
        <f t="shared" ca="1" si="79"/>
        <v>0</v>
      </c>
      <c r="K271" s="912">
        <f t="shared" ca="1" si="80"/>
        <v>0</v>
      </c>
      <c r="L271" s="913">
        <f t="shared" ca="1" si="81"/>
        <v>0</v>
      </c>
      <c r="M271" s="927">
        <f>'MTG RTG September 2019'!J260</f>
        <v>0</v>
      </c>
      <c r="N271" s="913">
        <f t="shared" si="82"/>
        <v>0</v>
      </c>
      <c r="O271" s="909">
        <f t="shared" si="83"/>
        <v>0</v>
      </c>
      <c r="P271" s="258">
        <f t="shared" si="84"/>
        <v>0</v>
      </c>
      <c r="Q271" s="258">
        <f t="shared" si="85"/>
        <v>0</v>
      </c>
      <c r="R271" s="258">
        <f t="shared" si="86"/>
        <v>0</v>
      </c>
      <c r="S271" s="258"/>
      <c r="T271" s="258">
        <f t="shared" si="87"/>
        <v>0</v>
      </c>
      <c r="U271" s="258">
        <f t="shared" si="88"/>
        <v>0</v>
      </c>
      <c r="V271" s="265">
        <f t="shared" ca="1" si="89"/>
        <v>0</v>
      </c>
      <c r="W271" s="260">
        <f t="shared" ca="1" si="90"/>
        <v>0</v>
      </c>
      <c r="X271" s="260">
        <f t="shared" ca="1" si="91"/>
        <v>0</v>
      </c>
      <c r="Y271" s="260">
        <f t="shared" ca="1" si="92"/>
        <v>0</v>
      </c>
      <c r="Z271" s="260">
        <f t="shared" ca="1" si="93"/>
        <v>0</v>
      </c>
      <c r="AA271" s="260">
        <f t="shared" ca="1" si="94"/>
        <v>0</v>
      </c>
      <c r="AB271" s="260">
        <f t="shared" ca="1" si="95"/>
        <v>0</v>
      </c>
      <c r="AC271" s="575">
        <f t="shared" ca="1" si="96"/>
        <v>0</v>
      </c>
      <c r="AD271" s="262"/>
      <c r="AE271" s="460"/>
      <c r="AF271" s="459"/>
      <c r="AG271" s="459"/>
      <c r="AH271" s="459"/>
      <c r="AI271" s="459"/>
      <c r="AJ271" s="861"/>
      <c r="AK271" s="861"/>
      <c r="AL271" s="459"/>
      <c r="AM271" s="459"/>
      <c r="AN271" s="459"/>
      <c r="AO271" s="459"/>
      <c r="AP271" s="459"/>
      <c r="AQ271" s="861"/>
      <c r="AR271" s="861"/>
      <c r="AS271" s="459"/>
      <c r="AT271" s="459"/>
      <c r="AU271" s="459"/>
      <c r="AV271" s="459"/>
      <c r="AW271" s="459"/>
      <c r="AX271" s="861"/>
      <c r="AY271" s="861"/>
      <c r="AZ271" s="459"/>
      <c r="BA271" s="459"/>
      <c r="BB271" s="459"/>
      <c r="BC271" s="459"/>
      <c r="BD271" s="459"/>
      <c r="BE271" s="861"/>
      <c r="BF271" s="861"/>
      <c r="BG271" s="459"/>
      <c r="BH271" s="459"/>
      <c r="BI271" s="459"/>
      <c r="BJ271" s="459"/>
      <c r="BK271" s="459"/>
      <c r="BL271" s="861"/>
      <c r="BM271" s="861"/>
      <c r="BN271" s="459"/>
      <c r="BO271" s="459"/>
      <c r="BP271" s="459"/>
      <c r="BQ271" s="459"/>
      <c r="BR271" s="459"/>
      <c r="BS271" s="861"/>
      <c r="BT271" s="861"/>
      <c r="BU271" s="459"/>
      <c r="BV271" s="459"/>
      <c r="BW271" s="459"/>
      <c r="BX271" s="459"/>
      <c r="BY271" s="459"/>
      <c r="BZ271" s="861"/>
      <c r="CA271" s="861"/>
      <c r="CB271" s="459"/>
      <c r="CC271" s="459"/>
      <c r="CD271" s="459"/>
      <c r="CE271" s="459"/>
      <c r="CF271" s="459"/>
      <c r="CG271" s="861"/>
      <c r="CH271" s="861"/>
      <c r="CI271" s="459"/>
      <c r="CJ271" s="459"/>
      <c r="CK271" s="459"/>
      <c r="CL271" s="459"/>
      <c r="CM271" s="459"/>
      <c r="CN271" s="861"/>
      <c r="CO271" s="861"/>
    </row>
    <row r="272" spans="1:93" s="263" customFormat="1" hidden="1">
      <c r="A272" s="857"/>
      <c r="B272" s="289" t="s">
        <v>110</v>
      </c>
      <c r="C272" s="506">
        <f>'MTG RTG September 2019'!C261</f>
        <v>0</v>
      </c>
      <c r="D272" s="252">
        <f>'MTG RTG September 2019'!D261</f>
        <v>0</v>
      </c>
      <c r="E272" s="253">
        <f>'MTG RTG September 2019'!E261</f>
        <v>0</v>
      </c>
      <c r="F272" s="254">
        <f>'MTG RTG September 2019'!F261</f>
        <v>0</v>
      </c>
      <c r="G272" s="904">
        <f>'MTG RTG September 2019'!G261</f>
        <v>0</v>
      </c>
      <c r="H272" s="905">
        <f ca="1">SUMIF('MTG RTG September 2019'!$H$3:$M$4,$AC$9,'MTG RTG September 2019'!$H261:$M261)</f>
        <v>0</v>
      </c>
      <c r="I272" s="256" t="e">
        <f t="shared" ca="1" si="78"/>
        <v>#DIV/0!</v>
      </c>
      <c r="J272" s="906">
        <f t="shared" ca="1" si="79"/>
        <v>0</v>
      </c>
      <c r="K272" s="912">
        <f t="shared" ca="1" si="80"/>
        <v>0</v>
      </c>
      <c r="L272" s="913">
        <f t="shared" ca="1" si="81"/>
        <v>0</v>
      </c>
      <c r="M272" s="927">
        <f>'MTG RTG September 2019'!J261</f>
        <v>0</v>
      </c>
      <c r="N272" s="913">
        <f t="shared" si="82"/>
        <v>0</v>
      </c>
      <c r="O272" s="909">
        <f t="shared" si="83"/>
        <v>0</v>
      </c>
      <c r="P272" s="258">
        <f t="shared" si="84"/>
        <v>0</v>
      </c>
      <c r="Q272" s="258">
        <f t="shared" si="85"/>
        <v>0</v>
      </c>
      <c r="R272" s="258">
        <f t="shared" si="86"/>
        <v>0</v>
      </c>
      <c r="S272" s="258"/>
      <c r="T272" s="258">
        <f t="shared" si="87"/>
        <v>0</v>
      </c>
      <c r="U272" s="258">
        <f t="shared" si="88"/>
        <v>0</v>
      </c>
      <c r="V272" s="265">
        <f t="shared" ca="1" si="89"/>
        <v>0</v>
      </c>
      <c r="W272" s="260">
        <f t="shared" ca="1" si="90"/>
        <v>0</v>
      </c>
      <c r="X272" s="260">
        <f t="shared" ca="1" si="91"/>
        <v>0</v>
      </c>
      <c r="Y272" s="260">
        <f t="shared" ca="1" si="92"/>
        <v>0</v>
      </c>
      <c r="Z272" s="260">
        <f t="shared" ca="1" si="93"/>
        <v>0</v>
      </c>
      <c r="AA272" s="260">
        <f t="shared" ca="1" si="94"/>
        <v>0</v>
      </c>
      <c r="AB272" s="260">
        <f t="shared" ca="1" si="95"/>
        <v>0</v>
      </c>
      <c r="AC272" s="575">
        <f t="shared" ca="1" si="96"/>
        <v>0</v>
      </c>
      <c r="AD272" s="262"/>
      <c r="AE272" s="460"/>
      <c r="AF272" s="459"/>
      <c r="AG272" s="459"/>
      <c r="AH272" s="459"/>
      <c r="AI272" s="459"/>
      <c r="AJ272" s="861"/>
      <c r="AK272" s="861"/>
      <c r="AL272" s="459"/>
      <c r="AM272" s="459"/>
      <c r="AN272" s="459"/>
      <c r="AO272" s="459"/>
      <c r="AP272" s="459"/>
      <c r="AQ272" s="861"/>
      <c r="AR272" s="861"/>
      <c r="AS272" s="459"/>
      <c r="AT272" s="459"/>
      <c r="AU272" s="459"/>
      <c r="AV272" s="459"/>
      <c r="AW272" s="459"/>
      <c r="AX272" s="861"/>
      <c r="AY272" s="861"/>
      <c r="AZ272" s="459"/>
      <c r="BA272" s="459"/>
      <c r="BB272" s="459"/>
      <c r="BC272" s="459"/>
      <c r="BD272" s="459"/>
      <c r="BE272" s="861"/>
      <c r="BF272" s="861"/>
      <c r="BG272" s="459"/>
      <c r="BH272" s="459"/>
      <c r="BI272" s="459"/>
      <c r="BJ272" s="459"/>
      <c r="BK272" s="459"/>
      <c r="BL272" s="861"/>
      <c r="BM272" s="861"/>
      <c r="BN272" s="459"/>
      <c r="BO272" s="459"/>
      <c r="BP272" s="459"/>
      <c r="BQ272" s="459"/>
      <c r="BR272" s="459"/>
      <c r="BS272" s="861"/>
      <c r="BT272" s="861"/>
      <c r="BU272" s="459"/>
      <c r="BV272" s="459"/>
      <c r="BW272" s="459"/>
      <c r="BX272" s="459"/>
      <c r="BY272" s="459"/>
      <c r="BZ272" s="861"/>
      <c r="CA272" s="861"/>
      <c r="CB272" s="459"/>
      <c r="CC272" s="459"/>
      <c r="CD272" s="459"/>
      <c r="CE272" s="459"/>
      <c r="CF272" s="459"/>
      <c r="CG272" s="861"/>
      <c r="CH272" s="861"/>
      <c r="CI272" s="459"/>
      <c r="CJ272" s="459"/>
      <c r="CK272" s="459"/>
      <c r="CL272" s="459"/>
      <c r="CM272" s="459"/>
      <c r="CN272" s="861"/>
      <c r="CO272" s="861"/>
    </row>
    <row r="273" spans="1:94" s="263" customFormat="1" hidden="1">
      <c r="A273" s="857"/>
      <c r="B273" s="289" t="s">
        <v>110</v>
      </c>
      <c r="C273" s="506">
        <f>'MTG RTG September 2019'!C262</f>
        <v>0</v>
      </c>
      <c r="D273" s="252">
        <f>'MTG RTG September 2019'!D262</f>
        <v>0</v>
      </c>
      <c r="E273" s="253">
        <f>'MTG RTG September 2019'!E262</f>
        <v>0</v>
      </c>
      <c r="F273" s="254">
        <f>'MTG RTG September 2019'!F262</f>
        <v>0</v>
      </c>
      <c r="G273" s="904">
        <f>'MTG RTG September 2019'!G262</f>
        <v>0</v>
      </c>
      <c r="H273" s="905">
        <f ca="1">SUMIF('MTG RTG September 2019'!$H$3:$M$4,$AC$9,'MTG RTG September 2019'!$H262:$M262)</f>
        <v>0</v>
      </c>
      <c r="I273" s="256" t="e">
        <f t="shared" ca="1" si="78"/>
        <v>#DIV/0!</v>
      </c>
      <c r="J273" s="906">
        <f t="shared" ca="1" si="79"/>
        <v>0</v>
      </c>
      <c r="K273" s="912">
        <f t="shared" ca="1" si="80"/>
        <v>0</v>
      </c>
      <c r="L273" s="913">
        <f t="shared" ca="1" si="81"/>
        <v>0</v>
      </c>
      <c r="M273" s="927">
        <f>'MTG RTG September 2019'!J262</f>
        <v>0</v>
      </c>
      <c r="N273" s="913">
        <f t="shared" si="82"/>
        <v>0</v>
      </c>
      <c r="O273" s="909">
        <f t="shared" si="83"/>
        <v>0</v>
      </c>
      <c r="P273" s="258">
        <f t="shared" si="84"/>
        <v>0</v>
      </c>
      <c r="Q273" s="258">
        <f t="shared" si="85"/>
        <v>0</v>
      </c>
      <c r="R273" s="258">
        <f t="shared" si="86"/>
        <v>0</v>
      </c>
      <c r="S273" s="258"/>
      <c r="T273" s="258">
        <f t="shared" si="87"/>
        <v>0</v>
      </c>
      <c r="U273" s="258">
        <f t="shared" si="88"/>
        <v>0</v>
      </c>
      <c r="V273" s="265">
        <f t="shared" ca="1" si="89"/>
        <v>0</v>
      </c>
      <c r="W273" s="260">
        <f t="shared" ca="1" si="90"/>
        <v>0</v>
      </c>
      <c r="X273" s="260">
        <f t="shared" ca="1" si="91"/>
        <v>0</v>
      </c>
      <c r="Y273" s="260">
        <f t="shared" ca="1" si="92"/>
        <v>0</v>
      </c>
      <c r="Z273" s="260">
        <f t="shared" ca="1" si="93"/>
        <v>0</v>
      </c>
      <c r="AA273" s="260">
        <f t="shared" ca="1" si="94"/>
        <v>0</v>
      </c>
      <c r="AB273" s="260">
        <f t="shared" ca="1" si="95"/>
        <v>0</v>
      </c>
      <c r="AC273" s="575">
        <f t="shared" ca="1" si="96"/>
        <v>0</v>
      </c>
      <c r="AD273" s="262"/>
      <c r="AE273" s="460"/>
      <c r="AF273" s="459"/>
      <c r="AG273" s="459"/>
      <c r="AH273" s="459"/>
      <c r="AI273" s="459"/>
      <c r="AJ273" s="861"/>
      <c r="AK273" s="861"/>
      <c r="AL273" s="459"/>
      <c r="AM273" s="459"/>
      <c r="AN273" s="459"/>
      <c r="AO273" s="459"/>
      <c r="AP273" s="459"/>
      <c r="AQ273" s="861"/>
      <c r="AR273" s="861"/>
      <c r="AS273" s="459"/>
      <c r="AT273" s="459"/>
      <c r="AU273" s="459"/>
      <c r="AV273" s="459"/>
      <c r="AW273" s="459"/>
      <c r="AX273" s="861"/>
      <c r="AY273" s="861"/>
      <c r="AZ273" s="459"/>
      <c r="BA273" s="459"/>
      <c r="BB273" s="459"/>
      <c r="BC273" s="459"/>
      <c r="BD273" s="459"/>
      <c r="BE273" s="861"/>
      <c r="BF273" s="861"/>
      <c r="BG273" s="459"/>
      <c r="BH273" s="459"/>
      <c r="BI273" s="459"/>
      <c r="BJ273" s="459"/>
      <c r="BK273" s="459"/>
      <c r="BL273" s="861"/>
      <c r="BM273" s="861"/>
      <c r="BN273" s="459"/>
      <c r="BO273" s="459"/>
      <c r="BP273" s="459"/>
      <c r="BQ273" s="459"/>
      <c r="BR273" s="459"/>
      <c r="BS273" s="861"/>
      <c r="BT273" s="861"/>
      <c r="BU273" s="459"/>
      <c r="BV273" s="459"/>
      <c r="BW273" s="459"/>
      <c r="BX273" s="459"/>
      <c r="BY273" s="459"/>
      <c r="BZ273" s="861"/>
      <c r="CA273" s="861"/>
      <c r="CB273" s="459"/>
      <c r="CC273" s="459"/>
      <c r="CD273" s="459"/>
      <c r="CE273" s="459"/>
      <c r="CF273" s="459"/>
      <c r="CG273" s="861"/>
      <c r="CH273" s="861"/>
      <c r="CI273" s="459"/>
      <c r="CJ273" s="459"/>
      <c r="CK273" s="459"/>
      <c r="CL273" s="459"/>
      <c r="CM273" s="459"/>
      <c r="CN273" s="861"/>
      <c r="CO273" s="861"/>
    </row>
    <row r="274" spans="1:94" s="263" customFormat="1" hidden="1">
      <c r="A274" s="857"/>
      <c r="B274" s="289" t="s">
        <v>110</v>
      </c>
      <c r="C274" s="506">
        <f>'MTG RTG September 2019'!C263</f>
        <v>0</v>
      </c>
      <c r="D274" s="252">
        <f>'MTG RTG September 2019'!D263</f>
        <v>0</v>
      </c>
      <c r="E274" s="253">
        <f>'MTG RTG September 2019'!E263</f>
        <v>0</v>
      </c>
      <c r="F274" s="254">
        <f>'MTG RTG September 2019'!F263</f>
        <v>0</v>
      </c>
      <c r="G274" s="904">
        <f>'MTG RTG September 2019'!G263</f>
        <v>0</v>
      </c>
      <c r="H274" s="905">
        <f ca="1">SUMIF('MTG RTG September 2019'!$H$3:$M$4,$AC$9,'MTG RTG September 2019'!$H263:$M263)</f>
        <v>0</v>
      </c>
      <c r="I274" s="256" t="e">
        <f t="shared" ca="1" si="78"/>
        <v>#DIV/0!</v>
      </c>
      <c r="J274" s="906">
        <f t="shared" ca="1" si="79"/>
        <v>0</v>
      </c>
      <c r="K274" s="912">
        <f t="shared" ca="1" si="80"/>
        <v>0</v>
      </c>
      <c r="L274" s="913">
        <f t="shared" ca="1" si="81"/>
        <v>0</v>
      </c>
      <c r="M274" s="927">
        <f>'MTG RTG September 2019'!J263</f>
        <v>0</v>
      </c>
      <c r="N274" s="913">
        <f t="shared" si="82"/>
        <v>0</v>
      </c>
      <c r="O274" s="909">
        <f t="shared" si="83"/>
        <v>0</v>
      </c>
      <c r="P274" s="258">
        <f t="shared" si="84"/>
        <v>0</v>
      </c>
      <c r="Q274" s="258">
        <f t="shared" si="85"/>
        <v>0</v>
      </c>
      <c r="R274" s="258">
        <f t="shared" si="86"/>
        <v>0</v>
      </c>
      <c r="S274" s="258"/>
      <c r="T274" s="258">
        <f t="shared" si="87"/>
        <v>0</v>
      </c>
      <c r="U274" s="258">
        <f t="shared" si="88"/>
        <v>0</v>
      </c>
      <c r="V274" s="265">
        <f t="shared" ca="1" si="89"/>
        <v>0</v>
      </c>
      <c r="W274" s="260">
        <f t="shared" ca="1" si="90"/>
        <v>0</v>
      </c>
      <c r="X274" s="260">
        <f t="shared" ca="1" si="91"/>
        <v>0</v>
      </c>
      <c r="Y274" s="260">
        <f t="shared" ca="1" si="92"/>
        <v>0</v>
      </c>
      <c r="Z274" s="260">
        <f t="shared" ca="1" si="93"/>
        <v>0</v>
      </c>
      <c r="AA274" s="260">
        <f t="shared" ca="1" si="94"/>
        <v>0</v>
      </c>
      <c r="AB274" s="260">
        <f t="shared" ca="1" si="95"/>
        <v>0</v>
      </c>
      <c r="AC274" s="575">
        <f t="shared" ca="1" si="96"/>
        <v>0</v>
      </c>
      <c r="AD274" s="262"/>
      <c r="AE274" s="460"/>
      <c r="AF274" s="459"/>
      <c r="AG274" s="459"/>
      <c r="AH274" s="459"/>
      <c r="AI274" s="459"/>
      <c r="AJ274" s="861"/>
      <c r="AK274" s="861"/>
      <c r="AL274" s="459"/>
      <c r="AM274" s="459"/>
      <c r="AN274" s="459"/>
      <c r="AO274" s="459"/>
      <c r="AP274" s="459"/>
      <c r="AQ274" s="861"/>
      <c r="AR274" s="861"/>
      <c r="AS274" s="459"/>
      <c r="AT274" s="459"/>
      <c r="AU274" s="459"/>
      <c r="AV274" s="459"/>
      <c r="AW274" s="459"/>
      <c r="AX274" s="861"/>
      <c r="AY274" s="861"/>
      <c r="AZ274" s="459"/>
      <c r="BA274" s="459"/>
      <c r="BB274" s="459"/>
      <c r="BC274" s="459"/>
      <c r="BD274" s="459"/>
      <c r="BE274" s="861"/>
      <c r="BF274" s="861"/>
      <c r="BG274" s="459"/>
      <c r="BH274" s="459"/>
      <c r="BI274" s="459"/>
      <c r="BJ274" s="459"/>
      <c r="BK274" s="459"/>
      <c r="BL274" s="861"/>
      <c r="BM274" s="861"/>
      <c r="BN274" s="459"/>
      <c r="BO274" s="459"/>
      <c r="BP274" s="459"/>
      <c r="BQ274" s="459"/>
      <c r="BR274" s="459"/>
      <c r="BS274" s="861"/>
      <c r="BT274" s="861"/>
      <c r="BU274" s="459"/>
      <c r="BV274" s="459"/>
      <c r="BW274" s="459"/>
      <c r="BX274" s="459"/>
      <c r="BY274" s="459"/>
      <c r="BZ274" s="861"/>
      <c r="CA274" s="861"/>
      <c r="CB274" s="459"/>
      <c r="CC274" s="459"/>
      <c r="CD274" s="459"/>
      <c r="CE274" s="459"/>
      <c r="CF274" s="459"/>
      <c r="CG274" s="861"/>
      <c r="CH274" s="861"/>
      <c r="CI274" s="459"/>
      <c r="CJ274" s="459"/>
      <c r="CK274" s="459"/>
      <c r="CL274" s="459"/>
      <c r="CM274" s="459"/>
      <c r="CN274" s="861"/>
      <c r="CO274" s="861"/>
    </row>
    <row r="275" spans="1:94" s="263" customFormat="1" hidden="1">
      <c r="A275" s="857"/>
      <c r="B275" s="289" t="s">
        <v>110</v>
      </c>
      <c r="C275" s="506">
        <f>'MTG RTG September 2019'!C264</f>
        <v>0</v>
      </c>
      <c r="D275" s="252">
        <f>'MTG RTG September 2019'!D264</f>
        <v>0</v>
      </c>
      <c r="E275" s="253">
        <f>'MTG RTG September 2019'!E264</f>
        <v>0</v>
      </c>
      <c r="F275" s="254">
        <f>'MTG RTG September 2019'!F264</f>
        <v>0</v>
      </c>
      <c r="G275" s="904">
        <f>'MTG RTG September 2019'!G264</f>
        <v>0</v>
      </c>
      <c r="H275" s="905">
        <f ca="1">SUMIF('MTG RTG September 2019'!$H$3:$M$4,$AC$9,'MTG RTG September 2019'!$H264:$M264)</f>
        <v>0</v>
      </c>
      <c r="I275" s="256" t="e">
        <f t="shared" ca="1" si="78"/>
        <v>#DIV/0!</v>
      </c>
      <c r="J275" s="906">
        <f t="shared" ca="1" si="79"/>
        <v>0</v>
      </c>
      <c r="K275" s="912">
        <f t="shared" ca="1" si="80"/>
        <v>0</v>
      </c>
      <c r="L275" s="913">
        <f t="shared" ca="1" si="81"/>
        <v>0</v>
      </c>
      <c r="M275" s="927">
        <f>'MTG RTG September 2019'!J264</f>
        <v>0</v>
      </c>
      <c r="N275" s="913">
        <f t="shared" si="82"/>
        <v>0</v>
      </c>
      <c r="O275" s="909">
        <f t="shared" si="83"/>
        <v>0</v>
      </c>
      <c r="P275" s="258">
        <f t="shared" si="84"/>
        <v>0</v>
      </c>
      <c r="Q275" s="258">
        <f t="shared" si="85"/>
        <v>0</v>
      </c>
      <c r="R275" s="258">
        <f t="shared" si="86"/>
        <v>0</v>
      </c>
      <c r="S275" s="258"/>
      <c r="T275" s="258">
        <f t="shared" si="87"/>
        <v>0</v>
      </c>
      <c r="U275" s="258">
        <f t="shared" si="88"/>
        <v>0</v>
      </c>
      <c r="V275" s="265">
        <f t="shared" ca="1" si="89"/>
        <v>0</v>
      </c>
      <c r="W275" s="260">
        <f t="shared" ca="1" si="90"/>
        <v>0</v>
      </c>
      <c r="X275" s="260">
        <f t="shared" ca="1" si="91"/>
        <v>0</v>
      </c>
      <c r="Y275" s="260">
        <f t="shared" ca="1" si="92"/>
        <v>0</v>
      </c>
      <c r="Z275" s="260">
        <f t="shared" ca="1" si="93"/>
        <v>0</v>
      </c>
      <c r="AA275" s="260">
        <f t="shared" ca="1" si="94"/>
        <v>0</v>
      </c>
      <c r="AB275" s="260">
        <f t="shared" ca="1" si="95"/>
        <v>0</v>
      </c>
      <c r="AC275" s="575">
        <f t="shared" ca="1" si="96"/>
        <v>0</v>
      </c>
      <c r="AD275" s="262"/>
      <c r="AE275" s="460"/>
      <c r="AF275" s="459"/>
      <c r="AG275" s="459"/>
      <c r="AH275" s="459"/>
      <c r="AI275" s="459"/>
      <c r="AJ275" s="861"/>
      <c r="AK275" s="861"/>
      <c r="AL275" s="459"/>
      <c r="AM275" s="459"/>
      <c r="AN275" s="459"/>
      <c r="AO275" s="459"/>
      <c r="AP275" s="459"/>
      <c r="AQ275" s="861"/>
      <c r="AR275" s="861"/>
      <c r="AS275" s="459"/>
      <c r="AT275" s="459"/>
      <c r="AU275" s="459"/>
      <c r="AV275" s="459"/>
      <c r="AW275" s="459"/>
      <c r="AX275" s="861"/>
      <c r="AY275" s="861"/>
      <c r="AZ275" s="459"/>
      <c r="BA275" s="459"/>
      <c r="BB275" s="459"/>
      <c r="BC275" s="459"/>
      <c r="BD275" s="459"/>
      <c r="BE275" s="861"/>
      <c r="BF275" s="861"/>
      <c r="BG275" s="459"/>
      <c r="BH275" s="459"/>
      <c r="BI275" s="459"/>
      <c r="BJ275" s="459"/>
      <c r="BK275" s="459"/>
      <c r="BL275" s="861"/>
      <c r="BM275" s="861"/>
      <c r="BN275" s="459"/>
      <c r="BO275" s="459"/>
      <c r="BP275" s="459"/>
      <c r="BQ275" s="459"/>
      <c r="BR275" s="459"/>
      <c r="BS275" s="861"/>
      <c r="BT275" s="861"/>
      <c r="BU275" s="459"/>
      <c r="BV275" s="459"/>
      <c r="BW275" s="459"/>
      <c r="BX275" s="459"/>
      <c r="BY275" s="459"/>
      <c r="BZ275" s="861"/>
      <c r="CA275" s="861"/>
      <c r="CB275" s="459"/>
      <c r="CC275" s="459"/>
      <c r="CD275" s="459"/>
      <c r="CE275" s="459"/>
      <c r="CF275" s="459"/>
      <c r="CG275" s="861"/>
      <c r="CH275" s="861"/>
      <c r="CI275" s="459"/>
      <c r="CJ275" s="459"/>
      <c r="CK275" s="459"/>
      <c r="CL275" s="459"/>
      <c r="CM275" s="459"/>
      <c r="CN275" s="861"/>
      <c r="CO275" s="861"/>
    </row>
    <row r="276" spans="1:94" hidden="1">
      <c r="A276" s="101"/>
      <c r="B276" s="290"/>
      <c r="C276" s="102"/>
      <c r="D276" s="102"/>
      <c r="E276" s="102"/>
      <c r="F276" s="102"/>
      <c r="G276" s="103"/>
      <c r="H276" s="478">
        <f ca="1">SUM(H15:H275)</f>
        <v>356.60000000000082</v>
      </c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</row>
    <row r="277" spans="1:94">
      <c r="A277" s="104"/>
      <c r="C277" s="105"/>
      <c r="D277" s="105"/>
      <c r="E277" s="105"/>
      <c r="F277" s="105"/>
      <c r="G277" s="106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E277" s="344">
        <f t="shared" ref="AE277:CO277" si="97">COUNTA(AE15:AE275)</f>
        <v>9</v>
      </c>
      <c r="AF277" s="248">
        <f t="shared" si="97"/>
        <v>8</v>
      </c>
      <c r="AG277" s="248">
        <f t="shared" si="97"/>
        <v>7</v>
      </c>
      <c r="AH277" s="248">
        <f t="shared" si="97"/>
        <v>9</v>
      </c>
      <c r="AI277" s="248">
        <f t="shared" si="97"/>
        <v>8</v>
      </c>
      <c r="AJ277" s="248">
        <f t="shared" si="97"/>
        <v>20</v>
      </c>
      <c r="AK277" s="345">
        <f t="shared" si="97"/>
        <v>19</v>
      </c>
      <c r="AL277" s="344">
        <f t="shared" si="97"/>
        <v>6</v>
      </c>
      <c r="AM277" s="248">
        <f t="shared" si="97"/>
        <v>6</v>
      </c>
      <c r="AN277" s="248">
        <f t="shared" si="97"/>
        <v>6</v>
      </c>
      <c r="AO277" s="248">
        <f t="shared" si="97"/>
        <v>7</v>
      </c>
      <c r="AP277" s="248">
        <f t="shared" si="97"/>
        <v>5</v>
      </c>
      <c r="AQ277" s="248">
        <f t="shared" si="97"/>
        <v>20</v>
      </c>
      <c r="AR277" s="345">
        <f t="shared" si="97"/>
        <v>17</v>
      </c>
      <c r="AS277" s="344">
        <f t="shared" si="97"/>
        <v>8</v>
      </c>
      <c r="AT277" s="248">
        <f t="shared" si="97"/>
        <v>6</v>
      </c>
      <c r="AU277" s="248">
        <f t="shared" si="97"/>
        <v>6</v>
      </c>
      <c r="AV277" s="248">
        <f t="shared" si="97"/>
        <v>6</v>
      </c>
      <c r="AW277" s="248">
        <f t="shared" si="97"/>
        <v>6</v>
      </c>
      <c r="AX277" s="248">
        <f t="shared" si="97"/>
        <v>18</v>
      </c>
      <c r="AY277" s="345">
        <f t="shared" si="97"/>
        <v>19</v>
      </c>
      <c r="AZ277" s="344">
        <f t="shared" si="97"/>
        <v>2</v>
      </c>
      <c r="BA277" s="248">
        <f t="shared" si="97"/>
        <v>2</v>
      </c>
      <c r="BB277" s="248">
        <f t="shared" si="97"/>
        <v>0</v>
      </c>
      <c r="BC277" s="248">
        <f t="shared" si="97"/>
        <v>0</v>
      </c>
      <c r="BD277" s="248">
        <f t="shared" si="97"/>
        <v>0</v>
      </c>
      <c r="BE277" s="248">
        <f t="shared" si="97"/>
        <v>0</v>
      </c>
      <c r="BF277" s="345">
        <f t="shared" si="97"/>
        <v>0</v>
      </c>
      <c r="BG277" s="344">
        <f t="shared" si="97"/>
        <v>0</v>
      </c>
      <c r="BH277" s="248">
        <f t="shared" si="97"/>
        <v>0</v>
      </c>
      <c r="BI277" s="248">
        <f t="shared" si="97"/>
        <v>0</v>
      </c>
      <c r="BJ277" s="248">
        <f t="shared" si="97"/>
        <v>0</v>
      </c>
      <c r="BK277" s="248">
        <f t="shared" si="97"/>
        <v>0</v>
      </c>
      <c r="BL277" s="248">
        <f t="shared" si="97"/>
        <v>0</v>
      </c>
      <c r="BM277" s="345">
        <f t="shared" si="97"/>
        <v>0</v>
      </c>
      <c r="BN277" s="344">
        <f t="shared" si="97"/>
        <v>0</v>
      </c>
      <c r="BO277" s="248">
        <f t="shared" si="97"/>
        <v>0</v>
      </c>
      <c r="BP277" s="248">
        <f t="shared" si="97"/>
        <v>0</v>
      </c>
      <c r="BQ277" s="248">
        <f t="shared" si="97"/>
        <v>0</v>
      </c>
      <c r="BR277" s="248">
        <f t="shared" si="97"/>
        <v>0</v>
      </c>
      <c r="BS277" s="248">
        <f t="shared" si="97"/>
        <v>0</v>
      </c>
      <c r="BT277" s="345">
        <f t="shared" si="97"/>
        <v>0</v>
      </c>
      <c r="BU277" s="344">
        <f t="shared" si="97"/>
        <v>0</v>
      </c>
      <c r="BV277" s="248">
        <f t="shared" si="97"/>
        <v>0</v>
      </c>
      <c r="BW277" s="248">
        <f t="shared" si="97"/>
        <v>0</v>
      </c>
      <c r="BX277" s="248">
        <f t="shared" si="97"/>
        <v>0</v>
      </c>
      <c r="BY277" s="248">
        <f t="shared" si="97"/>
        <v>0</v>
      </c>
      <c r="BZ277" s="248">
        <f t="shared" si="97"/>
        <v>0</v>
      </c>
      <c r="CA277" s="345">
        <f t="shared" si="97"/>
        <v>0</v>
      </c>
      <c r="CB277" s="344">
        <f t="shared" si="97"/>
        <v>0</v>
      </c>
      <c r="CC277" s="248">
        <f t="shared" si="97"/>
        <v>0</v>
      </c>
      <c r="CD277" s="248">
        <f t="shared" si="97"/>
        <v>0</v>
      </c>
      <c r="CE277" s="248">
        <f t="shared" si="97"/>
        <v>0</v>
      </c>
      <c r="CF277" s="248">
        <f t="shared" si="97"/>
        <v>0</v>
      </c>
      <c r="CG277" s="248">
        <f t="shared" si="97"/>
        <v>0</v>
      </c>
      <c r="CH277" s="345">
        <f t="shared" si="97"/>
        <v>0</v>
      </c>
      <c r="CI277" s="344">
        <f t="shared" si="97"/>
        <v>0</v>
      </c>
      <c r="CJ277" s="248">
        <f t="shared" si="97"/>
        <v>0</v>
      </c>
      <c r="CK277" s="248">
        <f t="shared" si="97"/>
        <v>0</v>
      </c>
      <c r="CL277" s="248">
        <f t="shared" si="97"/>
        <v>0</v>
      </c>
      <c r="CM277" s="248">
        <f t="shared" si="97"/>
        <v>0</v>
      </c>
      <c r="CN277" s="248">
        <f t="shared" si="97"/>
        <v>0</v>
      </c>
      <c r="CO277" s="345">
        <f t="shared" si="97"/>
        <v>0</v>
      </c>
      <c r="CP277" s="507" t="s">
        <v>70</v>
      </c>
    </row>
    <row r="278" spans="1:94" ht="14.25" thickBot="1">
      <c r="A278" s="107"/>
      <c r="B278" s="291"/>
      <c r="C278" s="107"/>
      <c r="D278" s="107"/>
      <c r="E278" s="107"/>
      <c r="F278" s="107"/>
      <c r="G278" s="107"/>
      <c r="H278" s="107"/>
      <c r="I278" s="107"/>
      <c r="J278" s="79"/>
      <c r="K278" s="79"/>
      <c r="L278" s="79"/>
      <c r="M278" s="79"/>
      <c r="N278" s="79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E278" s="2180">
        <f>SUM(AE277:AK277)</f>
        <v>80</v>
      </c>
      <c r="AF278" s="2181"/>
      <c r="AG278" s="2181"/>
      <c r="AH278" s="2181"/>
      <c r="AI278" s="2181"/>
      <c r="AJ278" s="2181"/>
      <c r="AK278" s="2182"/>
      <c r="AL278" s="2180">
        <f>SUM(AL277:AR277)</f>
        <v>67</v>
      </c>
      <c r="AM278" s="2181"/>
      <c r="AN278" s="2181"/>
      <c r="AO278" s="2181"/>
      <c r="AP278" s="2181"/>
      <c r="AQ278" s="2181"/>
      <c r="AR278" s="2182"/>
      <c r="AS278" s="2180">
        <f>SUM(AS277:AY277)</f>
        <v>69</v>
      </c>
      <c r="AT278" s="2181"/>
      <c r="AU278" s="2181"/>
      <c r="AV278" s="2181"/>
      <c r="AW278" s="2181"/>
      <c r="AX278" s="2181"/>
      <c r="AY278" s="2182"/>
      <c r="AZ278" s="2180">
        <f>SUM(AZ277:BF277)</f>
        <v>4</v>
      </c>
      <c r="BA278" s="2181"/>
      <c r="BB278" s="2181"/>
      <c r="BC278" s="2181"/>
      <c r="BD278" s="2181"/>
      <c r="BE278" s="2181"/>
      <c r="BF278" s="2182"/>
      <c r="BG278" s="2180">
        <f>SUM(BG277:BM277)</f>
        <v>0</v>
      </c>
      <c r="BH278" s="2181"/>
      <c r="BI278" s="2181"/>
      <c r="BJ278" s="2181"/>
      <c r="BK278" s="2181"/>
      <c r="BL278" s="2181"/>
      <c r="BM278" s="2182"/>
      <c r="BN278" s="2180">
        <f>SUM(BN277:BT277)</f>
        <v>0</v>
      </c>
      <c r="BO278" s="2181"/>
      <c r="BP278" s="2181"/>
      <c r="BQ278" s="2181"/>
      <c r="BR278" s="2181"/>
      <c r="BS278" s="2181"/>
      <c r="BT278" s="2182"/>
      <c r="BU278" s="2180">
        <f>SUM(BU277:CA277)</f>
        <v>0</v>
      </c>
      <c r="BV278" s="2181"/>
      <c r="BW278" s="2181"/>
      <c r="BX278" s="2181"/>
      <c r="BY278" s="2181"/>
      <c r="BZ278" s="2181"/>
      <c r="CA278" s="2182"/>
      <c r="CB278" s="2180">
        <f>SUM(CB277:CH277)</f>
        <v>0</v>
      </c>
      <c r="CC278" s="2181"/>
      <c r="CD278" s="2181"/>
      <c r="CE278" s="2181"/>
      <c r="CF278" s="2181"/>
      <c r="CG278" s="2181"/>
      <c r="CH278" s="2182"/>
      <c r="CI278" s="2180">
        <f>SUM(CI277:CO277)</f>
        <v>0</v>
      </c>
      <c r="CJ278" s="2181"/>
      <c r="CK278" s="2181"/>
      <c r="CL278" s="2181"/>
      <c r="CM278" s="2181"/>
      <c r="CN278" s="2181"/>
      <c r="CO278" s="2182"/>
      <c r="CP278" s="508" t="s">
        <v>71</v>
      </c>
    </row>
    <row r="279" spans="1:94" ht="13.5" thickBot="1">
      <c r="A279" s="108"/>
      <c r="B279" s="292"/>
      <c r="C279" s="110"/>
      <c r="D279" s="111"/>
      <c r="E279" s="112"/>
      <c r="F279" s="113"/>
      <c r="G279" s="114"/>
      <c r="H279" s="113"/>
      <c r="I279" s="113"/>
      <c r="J279" s="859">
        <f ca="1">SUM(J15:J275)</f>
        <v>253.90000000000006</v>
      </c>
      <c r="K279" s="894">
        <f ca="1">SUM(K15:K275)</f>
        <v>253.90000000000006</v>
      </c>
      <c r="L279" s="395">
        <f ca="1">SUM(L15:L275)</f>
        <v>0</v>
      </c>
      <c r="M279" s="928"/>
      <c r="N279" s="930">
        <f>SUM(N15:N275)</f>
        <v>219.89999999999998</v>
      </c>
      <c r="O279" s="245">
        <f>SUM(O15:O275)</f>
        <v>220</v>
      </c>
      <c r="P279" s="245">
        <f>SUM(P15:P277)</f>
        <v>0</v>
      </c>
      <c r="Q279" s="245">
        <f>SUM(Q15:Q277)</f>
        <v>0</v>
      </c>
      <c r="R279" s="245">
        <f>SUM(R15:R277)</f>
        <v>0</v>
      </c>
      <c r="S279" s="245">
        <f>SUM(S15:S277)</f>
        <v>0</v>
      </c>
      <c r="T279" s="245">
        <f>SUM(T15:T277)</f>
        <v>0</v>
      </c>
      <c r="U279" s="245">
        <f>SUM(U15:U275)</f>
        <v>220</v>
      </c>
      <c r="V279" s="115"/>
      <c r="W279" s="115"/>
      <c r="X279" s="115"/>
      <c r="Y279" s="115"/>
      <c r="Z279" s="115"/>
      <c r="AA279" s="115"/>
      <c r="AB279" s="115"/>
      <c r="AC279" s="845">
        <f ca="1">SUM(AC15:AC275)</f>
        <v>118253.92500000002</v>
      </c>
      <c r="AD279" s="5"/>
      <c r="AE279" s="346">
        <f t="shared" ref="AE279:CO279" ca="1" si="98">SUMIF((AE15:AE275),"A",$H$15:$H$275)+SUMIF((AE15:AE275),"B",$H$15:$H$275)</f>
        <v>14.7</v>
      </c>
      <c r="AF279" s="346">
        <f t="shared" ca="1" si="98"/>
        <v>18.100000000000001</v>
      </c>
      <c r="AG279" s="346">
        <f t="shared" ca="1" si="98"/>
        <v>5.5</v>
      </c>
      <c r="AH279" s="346">
        <f t="shared" ca="1" si="98"/>
        <v>13.099999999999998</v>
      </c>
      <c r="AI279" s="346">
        <f t="shared" ca="1" si="98"/>
        <v>5.7</v>
      </c>
      <c r="AJ279" s="346">
        <f t="shared" ca="1" si="98"/>
        <v>10.650000000000002</v>
      </c>
      <c r="AK279" s="346">
        <f t="shared" ca="1" si="98"/>
        <v>14.899999999999999</v>
      </c>
      <c r="AL279" s="346">
        <f t="shared" ca="1" si="98"/>
        <v>5.6000000000000005</v>
      </c>
      <c r="AM279" s="346">
        <f t="shared" ca="1" si="98"/>
        <v>16.7</v>
      </c>
      <c r="AN279" s="346">
        <f t="shared" ca="1" si="98"/>
        <v>12.4</v>
      </c>
      <c r="AO279" s="346">
        <f t="shared" ca="1" si="98"/>
        <v>6.8</v>
      </c>
      <c r="AP279" s="346">
        <f t="shared" ca="1" si="98"/>
        <v>14.399999999999999</v>
      </c>
      <c r="AQ279" s="346">
        <f t="shared" ca="1" si="98"/>
        <v>13.7</v>
      </c>
      <c r="AR279" s="346">
        <f t="shared" ca="1" si="98"/>
        <v>10.1</v>
      </c>
      <c r="AS279" s="346">
        <f t="shared" ca="1" si="98"/>
        <v>6.9</v>
      </c>
      <c r="AT279" s="346">
        <f t="shared" ca="1" si="98"/>
        <v>15.799999999999999</v>
      </c>
      <c r="AU279" s="346">
        <f t="shared" ca="1" si="98"/>
        <v>14.099999999999998</v>
      </c>
      <c r="AV279" s="346">
        <f t="shared" ca="1" si="98"/>
        <v>7.5000000000000009</v>
      </c>
      <c r="AW279" s="346">
        <f t="shared" ca="1" si="98"/>
        <v>15.9</v>
      </c>
      <c r="AX279" s="346">
        <f t="shared" ca="1" si="98"/>
        <v>10.1</v>
      </c>
      <c r="AY279" s="346">
        <f t="shared" ca="1" si="98"/>
        <v>11.35</v>
      </c>
      <c r="AZ279" s="346">
        <f t="shared" ca="1" si="98"/>
        <v>5.7</v>
      </c>
      <c r="BA279" s="346">
        <f t="shared" ca="1" si="98"/>
        <v>4.2</v>
      </c>
      <c r="BB279" s="346">
        <f t="shared" si="98"/>
        <v>0</v>
      </c>
      <c r="BC279" s="346">
        <f t="shared" si="98"/>
        <v>0</v>
      </c>
      <c r="BD279" s="346">
        <f t="shared" si="98"/>
        <v>0</v>
      </c>
      <c r="BE279" s="346">
        <f t="shared" si="98"/>
        <v>0</v>
      </c>
      <c r="BF279" s="346">
        <f t="shared" si="98"/>
        <v>0</v>
      </c>
      <c r="BG279" s="346">
        <f t="shared" si="98"/>
        <v>0</v>
      </c>
      <c r="BH279" s="346">
        <f t="shared" si="98"/>
        <v>0</v>
      </c>
      <c r="BI279" s="346">
        <f t="shared" si="98"/>
        <v>0</v>
      </c>
      <c r="BJ279" s="346">
        <f t="shared" si="98"/>
        <v>0</v>
      </c>
      <c r="BK279" s="346">
        <f t="shared" si="98"/>
        <v>0</v>
      </c>
      <c r="BL279" s="346">
        <f t="shared" si="98"/>
        <v>0</v>
      </c>
      <c r="BM279" s="346">
        <f t="shared" si="98"/>
        <v>0</v>
      </c>
      <c r="BN279" s="346">
        <f t="shared" si="98"/>
        <v>0</v>
      </c>
      <c r="BO279" s="346">
        <f t="shared" si="98"/>
        <v>0</v>
      </c>
      <c r="BP279" s="346">
        <f t="shared" si="98"/>
        <v>0</v>
      </c>
      <c r="BQ279" s="346">
        <f t="shared" si="98"/>
        <v>0</v>
      </c>
      <c r="BR279" s="346">
        <f t="shared" si="98"/>
        <v>0</v>
      </c>
      <c r="BS279" s="346">
        <f t="shared" si="98"/>
        <v>0</v>
      </c>
      <c r="BT279" s="346">
        <f t="shared" si="98"/>
        <v>0</v>
      </c>
      <c r="BU279" s="346">
        <f t="shared" si="98"/>
        <v>0</v>
      </c>
      <c r="BV279" s="346">
        <f t="shared" si="98"/>
        <v>0</v>
      </c>
      <c r="BW279" s="346">
        <f t="shared" si="98"/>
        <v>0</v>
      </c>
      <c r="BX279" s="346">
        <f t="shared" si="98"/>
        <v>0</v>
      </c>
      <c r="BY279" s="346">
        <f t="shared" si="98"/>
        <v>0</v>
      </c>
      <c r="BZ279" s="346">
        <f t="shared" si="98"/>
        <v>0</v>
      </c>
      <c r="CA279" s="346">
        <f t="shared" si="98"/>
        <v>0</v>
      </c>
      <c r="CB279" s="346">
        <f t="shared" si="98"/>
        <v>0</v>
      </c>
      <c r="CC279" s="346">
        <f t="shared" si="98"/>
        <v>0</v>
      </c>
      <c r="CD279" s="346">
        <f t="shared" si="98"/>
        <v>0</v>
      </c>
      <c r="CE279" s="346">
        <f t="shared" si="98"/>
        <v>0</v>
      </c>
      <c r="CF279" s="346">
        <f t="shared" si="98"/>
        <v>0</v>
      </c>
      <c r="CG279" s="346">
        <f t="shared" si="98"/>
        <v>0</v>
      </c>
      <c r="CH279" s="346">
        <f t="shared" si="98"/>
        <v>0</v>
      </c>
      <c r="CI279" s="346">
        <f t="shared" si="98"/>
        <v>0</v>
      </c>
      <c r="CJ279" s="346">
        <f t="shared" si="98"/>
        <v>0</v>
      </c>
      <c r="CK279" s="346">
        <f t="shared" si="98"/>
        <v>0</v>
      </c>
      <c r="CL279" s="346">
        <f t="shared" si="98"/>
        <v>0</v>
      </c>
      <c r="CM279" s="346">
        <f t="shared" si="98"/>
        <v>0</v>
      </c>
      <c r="CN279" s="346">
        <f t="shared" si="98"/>
        <v>0</v>
      </c>
      <c r="CO279" s="346">
        <f t="shared" si="98"/>
        <v>0</v>
      </c>
      <c r="CP279" s="509" t="s">
        <v>216</v>
      </c>
    </row>
    <row r="280" spans="1:94" ht="14.25" thickBot="1">
      <c r="A280" s="116"/>
      <c r="B280" s="293"/>
      <c r="P280" s="117"/>
      <c r="Q280" s="117"/>
      <c r="R280" s="117"/>
      <c r="S280" s="117"/>
      <c r="T280" s="117"/>
      <c r="U280" s="117"/>
      <c r="V280" s="117"/>
      <c r="W280" s="118"/>
      <c r="X280" s="18"/>
      <c r="Y280" s="18"/>
      <c r="Z280" s="18"/>
      <c r="AA280" s="18"/>
      <c r="AB280" s="18"/>
      <c r="AD280" s="5"/>
      <c r="AE280" s="2187">
        <f ca="1">SUM(AE279:AK279)</f>
        <v>82.65</v>
      </c>
      <c r="AF280" s="2188"/>
      <c r="AG280" s="2188"/>
      <c r="AH280" s="2188"/>
      <c r="AI280" s="2188"/>
      <c r="AJ280" s="2188"/>
      <c r="AK280" s="2189"/>
      <c r="AL280" s="2190">
        <f ca="1">SUM(AL279:AR279)</f>
        <v>79.699999999999989</v>
      </c>
      <c r="AM280" s="2191"/>
      <c r="AN280" s="2191"/>
      <c r="AO280" s="2191"/>
      <c r="AP280" s="2191"/>
      <c r="AQ280" s="2191"/>
      <c r="AR280" s="2192"/>
      <c r="AS280" s="2190">
        <f ca="1">SUM(AS279:AY279)</f>
        <v>81.649999999999991</v>
      </c>
      <c r="AT280" s="2191"/>
      <c r="AU280" s="2191"/>
      <c r="AV280" s="2191"/>
      <c r="AW280" s="2191"/>
      <c r="AX280" s="2191"/>
      <c r="AY280" s="2192"/>
      <c r="AZ280" s="2190">
        <f ca="1">SUM(AZ279:BF279)</f>
        <v>9.9</v>
      </c>
      <c r="BA280" s="2191"/>
      <c r="BB280" s="2191"/>
      <c r="BC280" s="2191"/>
      <c r="BD280" s="2191"/>
      <c r="BE280" s="2191"/>
      <c r="BF280" s="2192"/>
      <c r="BG280" s="2190">
        <f>SUM(BG279:BM279)</f>
        <v>0</v>
      </c>
      <c r="BH280" s="2191"/>
      <c r="BI280" s="2191"/>
      <c r="BJ280" s="2191"/>
      <c r="BK280" s="2191"/>
      <c r="BL280" s="2191"/>
      <c r="BM280" s="2192"/>
      <c r="BN280" s="2190">
        <f>SUM(BN279:BT279)</f>
        <v>0</v>
      </c>
      <c r="BO280" s="2191"/>
      <c r="BP280" s="2191"/>
      <c r="BQ280" s="2191"/>
      <c r="BR280" s="2191"/>
      <c r="BS280" s="2191"/>
      <c r="BT280" s="2192"/>
      <c r="BU280" s="2190">
        <f>SUM(BU279:CA279)</f>
        <v>0</v>
      </c>
      <c r="BV280" s="2191"/>
      <c r="BW280" s="2191"/>
      <c r="BX280" s="2191"/>
      <c r="BY280" s="2191"/>
      <c r="BZ280" s="2191"/>
      <c r="CA280" s="2192"/>
      <c r="CB280" s="2190">
        <f>SUM(CB279:CH279)</f>
        <v>0</v>
      </c>
      <c r="CC280" s="2191"/>
      <c r="CD280" s="2191"/>
      <c r="CE280" s="2191"/>
      <c r="CF280" s="2191"/>
      <c r="CG280" s="2191"/>
      <c r="CH280" s="2192"/>
      <c r="CI280" s="2190">
        <f>SUM(CI279:CO279)</f>
        <v>0</v>
      </c>
      <c r="CJ280" s="2191"/>
      <c r="CK280" s="2191"/>
      <c r="CL280" s="2191"/>
      <c r="CM280" s="2191"/>
      <c r="CN280" s="2191"/>
      <c r="CO280" s="2192"/>
      <c r="CP280" s="550" t="s">
        <v>217</v>
      </c>
    </row>
    <row r="281" spans="1:94" ht="14.25" thickBot="1">
      <c r="A281" s="85"/>
      <c r="B281" s="286"/>
      <c r="C281" s="5"/>
      <c r="D281" s="5"/>
      <c r="E281" s="1028"/>
      <c r="F281" s="5"/>
      <c r="G281" s="5"/>
      <c r="H281" s="2155" t="s">
        <v>8</v>
      </c>
      <c r="I281" s="2156"/>
      <c r="J281" s="496" t="s">
        <v>72</v>
      </c>
      <c r="K281" s="819"/>
      <c r="L281" s="819"/>
      <c r="M281" s="819"/>
      <c r="N281" s="819"/>
      <c r="O281" s="2155" t="s">
        <v>72</v>
      </c>
      <c r="P281" s="2157"/>
      <c r="Q281" s="2157"/>
      <c r="R281" s="2157"/>
      <c r="S281" s="2157"/>
      <c r="T281" s="2157"/>
      <c r="U281" s="2156"/>
      <c r="V281" s="2158" t="s">
        <v>42</v>
      </c>
      <c r="W281" s="2159"/>
      <c r="X281" s="2159"/>
      <c r="Y281" s="2159"/>
      <c r="Z281" s="2159"/>
      <c r="AA281" s="2159"/>
      <c r="AB281" s="2159"/>
      <c r="AC281" s="2160"/>
      <c r="AE281" s="2211"/>
      <c r="AF281" s="2211"/>
      <c r="AG281" s="2211"/>
      <c r="AH281" s="2211"/>
      <c r="AI281" s="2211"/>
      <c r="AJ281" s="2211"/>
      <c r="AK281" s="2211"/>
      <c r="AL281" s="2211"/>
      <c r="AM281" s="2211"/>
      <c r="AN281" s="2211"/>
      <c r="AO281" s="2211"/>
      <c r="AP281" s="2211"/>
      <c r="AQ281" s="2211"/>
      <c r="AR281" s="2211"/>
      <c r="AS281" s="2211"/>
      <c r="AT281" s="2211"/>
      <c r="AU281" s="2211"/>
      <c r="AV281" s="2211"/>
      <c r="AW281" s="2211"/>
      <c r="AX281" s="2211"/>
      <c r="AY281" s="2211"/>
      <c r="AZ281" s="2211"/>
      <c r="BA281" s="2211"/>
      <c r="BB281" s="2211"/>
      <c r="BC281" s="2211"/>
      <c r="BD281" s="2211"/>
      <c r="BE281" s="2211"/>
      <c r="BF281" s="2211"/>
      <c r="BG281" s="2211"/>
      <c r="BH281" s="2211"/>
      <c r="BI281" s="2211"/>
      <c r="BJ281" s="2211"/>
      <c r="BK281" s="2211"/>
      <c r="BL281" s="2211"/>
      <c r="BM281" s="2211"/>
      <c r="BN281" s="2211"/>
      <c r="BO281" s="2211"/>
      <c r="BP281" s="2211"/>
      <c r="BQ281" s="2211"/>
      <c r="BR281" s="2211"/>
      <c r="BS281" s="2211"/>
      <c r="BT281" s="2211"/>
      <c r="BU281" s="2211"/>
      <c r="BV281" s="2211"/>
      <c r="BW281" s="2211"/>
      <c r="BX281" s="2211"/>
      <c r="BY281" s="2211"/>
      <c r="BZ281" s="2211"/>
      <c r="CA281" s="2211"/>
      <c r="CB281" s="2211"/>
      <c r="CC281" s="2211"/>
      <c r="CD281" s="2211"/>
      <c r="CE281" s="2211"/>
      <c r="CF281" s="2211"/>
      <c r="CG281" s="2211"/>
      <c r="CH281" s="2211"/>
      <c r="CI281" s="2211"/>
      <c r="CJ281" s="2211"/>
      <c r="CK281" s="2211"/>
      <c r="CL281" s="2211"/>
      <c r="CM281" s="2211"/>
      <c r="CN281" s="2211"/>
      <c r="CO281" s="2211"/>
      <c r="CP281" s="553" t="s">
        <v>217</v>
      </c>
    </row>
    <row r="282" spans="1:94" ht="13.5" thickBot="1">
      <c r="A282" s="85"/>
      <c r="B282" s="286"/>
      <c r="C282" s="5"/>
      <c r="D282" s="8"/>
      <c r="E282" s="5"/>
      <c r="F282" s="6"/>
      <c r="G282" s="5"/>
      <c r="H282" s="119" t="s">
        <v>43</v>
      </c>
      <c r="I282" s="120" t="s">
        <v>0</v>
      </c>
      <c r="J282" s="495" t="s">
        <v>43</v>
      </c>
      <c r="K282" s="532"/>
      <c r="L282" s="532"/>
      <c r="M282" s="532"/>
      <c r="N282" s="532"/>
      <c r="O282" s="120" t="str">
        <f>F3</f>
        <v>A</v>
      </c>
      <c r="P282" s="119" t="str">
        <f>F4</f>
        <v>B</v>
      </c>
      <c r="Q282" s="120">
        <f>F5</f>
        <v>0</v>
      </c>
      <c r="R282" s="119">
        <f>F6</f>
        <v>0</v>
      </c>
      <c r="U282" s="120" t="s">
        <v>0</v>
      </c>
      <c r="V282" s="244" t="s">
        <v>43</v>
      </c>
      <c r="W282" s="444"/>
      <c r="X282" s="242"/>
      <c r="Y282" s="243">
        <f>R3</f>
        <v>0</v>
      </c>
      <c r="Z282" s="121">
        <f>R4</f>
        <v>0</v>
      </c>
      <c r="AA282" s="120">
        <f>R5</f>
        <v>0</v>
      </c>
      <c r="AB282" s="122">
        <f>R6</f>
        <v>0</v>
      </c>
      <c r="AC282" s="123" t="s">
        <v>0</v>
      </c>
      <c r="AE282" s="2212"/>
      <c r="AF282" s="2212"/>
      <c r="AG282" s="2212"/>
      <c r="AH282" s="2212"/>
      <c r="AI282" s="2212"/>
      <c r="AJ282" s="2212"/>
      <c r="AK282" s="2212"/>
      <c r="AL282" s="2212"/>
      <c r="AM282" s="2212"/>
      <c r="AN282" s="2212"/>
      <c r="AO282" s="2212"/>
      <c r="AP282" s="2212"/>
      <c r="AQ282" s="2212"/>
      <c r="AR282" s="2212"/>
      <c r="AS282" s="2212"/>
      <c r="AT282" s="2212"/>
      <c r="AU282" s="2212"/>
      <c r="AV282" s="2212"/>
      <c r="AW282" s="2212"/>
      <c r="AX282" s="2212"/>
      <c r="AY282" s="2212"/>
      <c r="AZ282" s="2212"/>
      <c r="BA282" s="2212"/>
      <c r="BB282" s="2212"/>
      <c r="BC282" s="2212"/>
      <c r="BD282" s="2212"/>
      <c r="BE282" s="2212"/>
      <c r="BF282" s="2212"/>
      <c r="BG282" s="2212"/>
      <c r="BH282" s="2212"/>
      <c r="BI282" s="2212"/>
      <c r="BJ282" s="2212"/>
      <c r="BK282" s="2212"/>
      <c r="BL282" s="2212"/>
      <c r="BM282" s="2212"/>
      <c r="BN282" s="2212"/>
      <c r="BO282" s="2212"/>
      <c r="BP282" s="2212"/>
      <c r="BQ282" s="2212"/>
      <c r="BR282" s="2212"/>
      <c r="BS282" s="2212"/>
      <c r="BT282" s="2212"/>
      <c r="BU282" s="2212"/>
      <c r="BV282" s="2212"/>
      <c r="BW282" s="2212"/>
      <c r="BX282" s="2212"/>
      <c r="BY282" s="2212"/>
      <c r="BZ282" s="2212"/>
      <c r="CA282" s="2212"/>
      <c r="CB282" s="2212"/>
      <c r="CC282" s="2212"/>
      <c r="CD282" s="2212"/>
      <c r="CE282" s="2212"/>
      <c r="CF282" s="2212"/>
      <c r="CG282" s="2212"/>
      <c r="CH282" s="2212"/>
      <c r="CI282" s="2212"/>
      <c r="CJ282" s="2212"/>
      <c r="CK282" s="2212"/>
      <c r="CL282" s="2212"/>
      <c r="CM282" s="2212"/>
      <c r="CN282" s="2212"/>
      <c r="CO282" s="2212"/>
      <c r="CP282" s="487"/>
    </row>
    <row r="283" spans="1:94" ht="20.25" customHeight="1">
      <c r="A283" s="85"/>
      <c r="B283" s="286"/>
      <c r="C283" s="5"/>
      <c r="D283" s="50" t="s">
        <v>73</v>
      </c>
      <c r="E283" s="124" t="s">
        <v>74</v>
      </c>
      <c r="F283" s="125"/>
      <c r="G283" s="51" t="s">
        <v>75</v>
      </c>
      <c r="H283" s="52">
        <f ca="1">I283/I285</f>
        <v>0.39818826309570693</v>
      </c>
      <c r="I283" s="277">
        <f ca="1">SUMIF($G$15:$G$275,G283,$J$15:$J$275)</f>
        <v>101.09999999999998</v>
      </c>
      <c r="J283" s="52">
        <f>U283/U285</f>
        <v>0.58636363636363631</v>
      </c>
      <c r="K283" s="52"/>
      <c r="L283" s="52"/>
      <c r="M283" s="52"/>
      <c r="N283" s="52"/>
      <c r="O283" s="51">
        <f t="shared" ref="O283:T283" si="99">SUMIF($G$15:$G$275,$G$283,O15:O275)</f>
        <v>129</v>
      </c>
      <c r="P283" s="51">
        <f t="shared" si="99"/>
        <v>0</v>
      </c>
      <c r="Q283" s="51">
        <f t="shared" si="99"/>
        <v>0</v>
      </c>
      <c r="R283" s="51">
        <f t="shared" si="99"/>
        <v>0</v>
      </c>
      <c r="S283" s="51">
        <f t="shared" si="99"/>
        <v>0</v>
      </c>
      <c r="T283" s="51">
        <f t="shared" si="99"/>
        <v>0</v>
      </c>
      <c r="U283" s="51">
        <f>SUMIF($G$15:$G$275,G283,$U$15:$U$275)</f>
        <v>129</v>
      </c>
      <c r="V283" s="52">
        <f ca="1">AC283/AC285</f>
        <v>0.39818826309570693</v>
      </c>
      <c r="W283" s="52"/>
      <c r="X283" s="278"/>
      <c r="Y283" s="278"/>
      <c r="Z283" s="278"/>
      <c r="AA283" s="278"/>
      <c r="AB283" s="278"/>
      <c r="AC283" s="279">
        <f ca="1">SUMIF($G$15:$G$275,G283,$AC$15:$AC$275)</f>
        <v>47087.32499999999</v>
      </c>
      <c r="AE283" s="2106"/>
      <c r="AF283" s="2106"/>
      <c r="AG283" s="2106"/>
      <c r="AH283" s="2106"/>
      <c r="AI283" s="2106"/>
      <c r="AJ283" s="2106"/>
      <c r="AK283" s="2106"/>
      <c r="AL283" s="2106"/>
      <c r="AM283" s="2106"/>
      <c r="AN283" s="2106"/>
      <c r="AO283" s="2106"/>
      <c r="AP283" s="2106"/>
      <c r="AQ283" s="2106"/>
      <c r="AR283" s="2106"/>
      <c r="AS283" s="2106"/>
      <c r="AT283" s="2106"/>
      <c r="AU283" s="2106"/>
      <c r="AV283" s="2106"/>
      <c r="AW283" s="2106"/>
      <c r="AX283" s="2106"/>
      <c r="AY283" s="2106"/>
      <c r="AZ283" s="2106"/>
      <c r="BA283" s="2106"/>
      <c r="BB283" s="2106"/>
      <c r="BC283" s="2106"/>
      <c r="BD283" s="2106"/>
      <c r="BE283" s="2106"/>
      <c r="BF283" s="2106"/>
      <c r="BG283" s="2106"/>
      <c r="BH283" s="2106"/>
      <c r="BI283" s="2106"/>
      <c r="BJ283" s="2106"/>
      <c r="BK283" s="2106"/>
      <c r="BL283" s="2106"/>
      <c r="BM283" s="2106"/>
      <c r="BN283" s="2106"/>
      <c r="BO283" s="2106"/>
      <c r="BP283" s="2106"/>
      <c r="BQ283" s="2106"/>
      <c r="BR283" s="2106"/>
      <c r="BS283" s="2106"/>
      <c r="BT283" s="2106"/>
      <c r="BU283" s="2106"/>
      <c r="BV283" s="2106"/>
      <c r="BW283" s="2106"/>
      <c r="BX283" s="2106"/>
      <c r="BY283" s="2106"/>
      <c r="BZ283" s="2106"/>
      <c r="CA283" s="2106"/>
      <c r="CB283" s="2106"/>
      <c r="CC283" s="2106"/>
      <c r="CD283" s="2106"/>
      <c r="CE283" s="2106"/>
      <c r="CF283" s="2106"/>
      <c r="CG283" s="2106"/>
      <c r="CH283" s="2106"/>
      <c r="CI283" s="2106"/>
      <c r="CJ283" s="2106"/>
      <c r="CK283" s="2106"/>
      <c r="CL283" s="2106"/>
      <c r="CM283" s="2106"/>
      <c r="CN283" s="2106"/>
      <c r="CO283" s="2106"/>
      <c r="CP283" s="488"/>
    </row>
    <row r="284" spans="1:94" ht="20.25" customHeight="1" thickBot="1">
      <c r="A284" s="85"/>
      <c r="B284" s="286"/>
      <c r="C284" s="5"/>
      <c r="D284" s="126" t="s">
        <v>14</v>
      </c>
      <c r="E284" s="127" t="s">
        <v>76</v>
      </c>
      <c r="F284" s="128"/>
      <c r="G284" s="280" t="s">
        <v>31</v>
      </c>
      <c r="H284" s="281">
        <f ca="1">I284/I285</f>
        <v>0.60181173690429313</v>
      </c>
      <c r="I284" s="282">
        <f ca="1">SUMIF($G$15:$G$275,G284,$J$15:$J$275)</f>
        <v>152.80000000000001</v>
      </c>
      <c r="J284" s="281">
        <f>U284/U285</f>
        <v>0.41363636363636364</v>
      </c>
      <c r="K284" s="281"/>
      <c r="L284" s="281"/>
      <c r="M284" s="281"/>
      <c r="N284" s="281"/>
      <c r="O284" s="384">
        <f t="shared" ref="O284:T284" si="100">SUMIF($G$15:$G$275,$G$284,O15:O275)</f>
        <v>91</v>
      </c>
      <c r="P284" s="384">
        <f t="shared" si="100"/>
        <v>0</v>
      </c>
      <c r="Q284" s="384">
        <f t="shared" si="100"/>
        <v>0</v>
      </c>
      <c r="R284" s="384">
        <f t="shared" si="100"/>
        <v>0</v>
      </c>
      <c r="S284" s="384">
        <f t="shared" si="100"/>
        <v>0</v>
      </c>
      <c r="T284" s="384">
        <f t="shared" si="100"/>
        <v>0</v>
      </c>
      <c r="U284" s="280">
        <f>SUMIF($G$15:$G$275,G284,$U$15:$U$275)</f>
        <v>91</v>
      </c>
      <c r="V284" s="281">
        <f ca="1">AC284/AC285</f>
        <v>0.60181173690429302</v>
      </c>
      <c r="W284" s="281"/>
      <c r="X284" s="283"/>
      <c r="Y284" s="283"/>
      <c r="Z284" s="283"/>
      <c r="AA284" s="283"/>
      <c r="AB284" s="283"/>
      <c r="AC284" s="129">
        <f ca="1">SUMIF($G$15:$G$275,G284,$AC$15:$AC$275)</f>
        <v>71166.599999999991</v>
      </c>
      <c r="CP284" s="487"/>
    </row>
    <row r="285" spans="1:94" ht="15.75" thickBot="1">
      <c r="A285" s="85"/>
      <c r="B285" s="286"/>
      <c r="C285" s="5"/>
      <c r="D285"/>
      <c r="E285" s="1028"/>
      <c r="F285" s="5"/>
      <c r="G285" s="2200" t="s">
        <v>239</v>
      </c>
      <c r="H285" s="2201"/>
      <c r="I285" s="916">
        <f ca="1">SUBTOTAL(9,I283:I284)</f>
        <v>253.89999999999998</v>
      </c>
      <c r="J285" s="8"/>
      <c r="K285" s="8"/>
      <c r="L285" s="8"/>
      <c r="M285" s="8"/>
      <c r="N285" s="8"/>
      <c r="O285" s="386">
        <f t="shared" ref="O285:T285" si="101">SUBTOTAL(9,O283:O284)</f>
        <v>220</v>
      </c>
      <c r="P285" s="386">
        <f t="shared" si="101"/>
        <v>0</v>
      </c>
      <c r="Q285" s="386">
        <f t="shared" si="101"/>
        <v>0</v>
      </c>
      <c r="R285" s="386">
        <f t="shared" si="101"/>
        <v>0</v>
      </c>
      <c r="S285" s="386">
        <f t="shared" si="101"/>
        <v>0</v>
      </c>
      <c r="T285" s="387">
        <f t="shared" si="101"/>
        <v>0</v>
      </c>
      <c r="U285" s="842">
        <f>SUM(U283:U284)</f>
        <v>220</v>
      </c>
      <c r="W285" s="219"/>
      <c r="X285" s="6"/>
      <c r="AC285" s="845">
        <f ca="1">SUM(AC283:AC284)</f>
        <v>118253.92499999999</v>
      </c>
      <c r="AE285" s="2202"/>
      <c r="AF285" s="2202"/>
      <c r="AG285" s="2202"/>
      <c r="AH285" s="2202"/>
      <c r="AI285" s="2202"/>
      <c r="AJ285" s="2202"/>
      <c r="AK285" s="2202"/>
      <c r="AM285"/>
      <c r="AN285"/>
      <c r="AO285"/>
      <c r="AP285"/>
      <c r="AT285"/>
      <c r="AU285"/>
      <c r="AV285"/>
      <c r="AW285"/>
      <c r="CP285" s="488"/>
    </row>
    <row r="286" spans="1:94" ht="15.75" thickBot="1">
      <c r="A286" s="85"/>
      <c r="B286" s="286"/>
      <c r="C286" s="5"/>
      <c r="D286" s="576"/>
      <c r="E286" s="1028"/>
      <c r="F286" s="5"/>
      <c r="G286" s="2203" t="s">
        <v>240</v>
      </c>
      <c r="H286" s="2204"/>
      <c r="I286" s="917">
        <f>N279</f>
        <v>219.89999999999998</v>
      </c>
      <c r="J286" s="443"/>
      <c r="K286" s="443"/>
      <c r="L286" s="443"/>
      <c r="M286" s="443"/>
      <c r="N286" s="443"/>
      <c r="O286" s="349"/>
      <c r="P286" s="350"/>
      <c r="Q286" s="350"/>
      <c r="R286" s="350"/>
      <c r="S286" s="350"/>
      <c r="T286" s="350"/>
      <c r="U286" s="273"/>
      <c r="V286" s="8"/>
      <c r="W286" s="453"/>
      <c r="AC286" s="818"/>
      <c r="AD286" s="159" t="s">
        <v>80</v>
      </c>
      <c r="AE286" s="952">
        <f t="shared" ref="AE286:AN299" si="102">COUNTIFS(AE$15:AE$275,$F$3,$C$15:$C$275,$AD286)+COUNTIFS(AE$15:AE$275,$F$4,$C$15:$C$275,$AD286)</f>
        <v>1</v>
      </c>
      <c r="AF286" s="952">
        <f t="shared" si="102"/>
        <v>1</v>
      </c>
      <c r="AG286" s="952">
        <f t="shared" si="102"/>
        <v>1</v>
      </c>
      <c r="AH286" s="952">
        <f t="shared" si="102"/>
        <v>1</v>
      </c>
      <c r="AI286" s="952">
        <f t="shared" si="102"/>
        <v>1</v>
      </c>
      <c r="AJ286" s="953">
        <f t="shared" si="102"/>
        <v>1</v>
      </c>
      <c r="AK286" s="953">
        <f t="shared" si="102"/>
        <v>2</v>
      </c>
      <c r="AL286" s="952">
        <f t="shared" si="102"/>
        <v>1</v>
      </c>
      <c r="AM286" s="952">
        <f t="shared" si="102"/>
        <v>2</v>
      </c>
      <c r="AN286" s="952">
        <f t="shared" si="102"/>
        <v>1</v>
      </c>
      <c r="AO286" s="952">
        <f t="shared" ref="AO286:AX299" si="103">COUNTIFS(AO$15:AO$275,$F$3,$C$15:$C$275,$AD286)+COUNTIFS(AO$15:AO$275,$F$4,$C$15:$C$275,$AD286)</f>
        <v>1</v>
      </c>
      <c r="AP286" s="952">
        <f t="shared" si="103"/>
        <v>1</v>
      </c>
      <c r="AQ286" s="953">
        <f t="shared" si="103"/>
        <v>2</v>
      </c>
      <c r="AR286" s="953">
        <f t="shared" si="103"/>
        <v>1</v>
      </c>
      <c r="AS286" s="952">
        <f t="shared" si="103"/>
        <v>1</v>
      </c>
      <c r="AT286" s="952">
        <f t="shared" si="103"/>
        <v>1</v>
      </c>
      <c r="AU286" s="952">
        <f t="shared" si="103"/>
        <v>2</v>
      </c>
      <c r="AV286" s="952">
        <f t="shared" si="103"/>
        <v>1</v>
      </c>
      <c r="AW286" s="952">
        <f t="shared" si="103"/>
        <v>2</v>
      </c>
      <c r="AX286" s="953">
        <f t="shared" si="103"/>
        <v>1</v>
      </c>
      <c r="AY286" s="953">
        <f t="shared" ref="AY286:BH299" si="104">COUNTIFS(AY$15:AY$275,$F$3,$C$15:$C$275,$AD286)+COUNTIFS(AY$15:AY$275,$F$4,$C$15:$C$275,$AD286)</f>
        <v>1</v>
      </c>
      <c r="AZ286" s="952">
        <f t="shared" si="104"/>
        <v>1</v>
      </c>
      <c r="BA286" s="952">
        <f t="shared" si="104"/>
        <v>1</v>
      </c>
      <c r="BB286" s="952">
        <f t="shared" si="104"/>
        <v>0</v>
      </c>
      <c r="BC286" s="952">
        <f t="shared" si="104"/>
        <v>0</v>
      </c>
      <c r="BD286" s="952">
        <f t="shared" si="104"/>
        <v>0</v>
      </c>
      <c r="BE286" s="953">
        <f t="shared" si="104"/>
        <v>0</v>
      </c>
      <c r="BF286" s="953">
        <f t="shared" si="104"/>
        <v>0</v>
      </c>
      <c r="BG286" s="952">
        <f t="shared" si="104"/>
        <v>0</v>
      </c>
      <c r="BH286" s="952">
        <f t="shared" si="104"/>
        <v>0</v>
      </c>
      <c r="BI286" s="952">
        <f t="shared" ref="BI286:BR299" si="105">COUNTIFS(BI$15:BI$275,$F$3,$C$15:$C$275,$AD286)+COUNTIFS(BI$15:BI$275,$F$4,$C$15:$C$275,$AD286)</f>
        <v>0</v>
      </c>
      <c r="BJ286" s="952">
        <f t="shared" si="105"/>
        <v>0</v>
      </c>
      <c r="BK286" s="952">
        <f t="shared" si="105"/>
        <v>0</v>
      </c>
      <c r="BL286" s="953">
        <f t="shared" si="105"/>
        <v>0</v>
      </c>
      <c r="BM286" s="953">
        <f t="shared" si="105"/>
        <v>0</v>
      </c>
      <c r="BN286" s="952">
        <f t="shared" si="105"/>
        <v>0</v>
      </c>
      <c r="BO286" s="952">
        <f t="shared" si="105"/>
        <v>0</v>
      </c>
      <c r="BP286" s="952">
        <f t="shared" si="105"/>
        <v>0</v>
      </c>
      <c r="BQ286" s="952">
        <f t="shared" si="105"/>
        <v>0</v>
      </c>
      <c r="BR286" s="952">
        <f t="shared" si="105"/>
        <v>0</v>
      </c>
      <c r="BS286" s="953">
        <f t="shared" ref="BS286:CB299" si="106">COUNTIFS(BS$15:BS$275,$F$3,$C$15:$C$275,$AD286)+COUNTIFS(BS$15:BS$275,$F$4,$C$15:$C$275,$AD286)</f>
        <v>0</v>
      </c>
      <c r="BT286" s="953">
        <f t="shared" si="106"/>
        <v>0</v>
      </c>
      <c r="BU286" s="952">
        <f t="shared" si="106"/>
        <v>0</v>
      </c>
      <c r="BV286" s="952">
        <f t="shared" si="106"/>
        <v>0</v>
      </c>
      <c r="BW286" s="952">
        <f t="shared" si="106"/>
        <v>0</v>
      </c>
      <c r="BX286" s="952">
        <f t="shared" si="106"/>
        <v>0</v>
      </c>
      <c r="BY286" s="952">
        <f t="shared" si="106"/>
        <v>0</v>
      </c>
      <c r="BZ286" s="953">
        <f t="shared" si="106"/>
        <v>0</v>
      </c>
      <c r="CA286" s="953">
        <f t="shared" si="106"/>
        <v>0</v>
      </c>
      <c r="CB286" s="952">
        <f t="shared" si="106"/>
        <v>0</v>
      </c>
      <c r="CC286" s="952">
        <f t="shared" ref="CC286:CO299" si="107">COUNTIFS(CC$15:CC$275,$F$3,$C$15:$C$275,$AD286)+COUNTIFS(CC$15:CC$275,$F$4,$C$15:$C$275,$AD286)</f>
        <v>0</v>
      </c>
      <c r="CD286" s="952">
        <f t="shared" si="107"/>
        <v>0</v>
      </c>
      <c r="CE286" s="952">
        <f t="shared" si="107"/>
        <v>0</v>
      </c>
      <c r="CF286" s="952">
        <f t="shared" si="107"/>
        <v>0</v>
      </c>
      <c r="CG286" s="953">
        <f t="shared" si="107"/>
        <v>0</v>
      </c>
      <c r="CH286" s="953">
        <f t="shared" si="107"/>
        <v>0</v>
      </c>
      <c r="CI286" s="952">
        <f t="shared" si="107"/>
        <v>0</v>
      </c>
      <c r="CJ286" s="952">
        <f t="shared" si="107"/>
        <v>0</v>
      </c>
      <c r="CK286" s="952">
        <f t="shared" si="107"/>
        <v>0</v>
      </c>
      <c r="CL286" s="952">
        <f t="shared" si="107"/>
        <v>0</v>
      </c>
      <c r="CM286" s="952">
        <f t="shared" si="107"/>
        <v>0</v>
      </c>
      <c r="CN286" s="953">
        <f t="shared" si="107"/>
        <v>0</v>
      </c>
      <c r="CO286" s="953">
        <f t="shared" si="107"/>
        <v>0</v>
      </c>
      <c r="CP286" s="615">
        <f>SUM(AE286:CO286)</f>
        <v>28</v>
      </c>
    </row>
    <row r="287" spans="1:94" ht="14.25">
      <c r="A287" s="85"/>
      <c r="B287" s="286"/>
      <c r="C287" s="5"/>
      <c r="D287" s="576"/>
      <c r="E287" s="1028"/>
      <c r="F287" s="5"/>
      <c r="G287" s="5"/>
      <c r="H287" s="343"/>
      <c r="I287" s="539"/>
      <c r="J287" s="443"/>
      <c r="K287" s="443"/>
      <c r="L287" s="443"/>
      <c r="M287" s="443"/>
      <c r="N287" s="443"/>
      <c r="O287" s="349"/>
      <c r="P287" s="350"/>
      <c r="Q287" s="350"/>
      <c r="R287" s="350"/>
      <c r="S287" s="350"/>
      <c r="T287" s="350"/>
      <c r="U287" s="273"/>
      <c r="V287" s="8"/>
      <c r="W287" s="453"/>
      <c r="AC287" s="818"/>
      <c r="AD287" s="1015" t="s">
        <v>69</v>
      </c>
      <c r="AE287" s="952">
        <f t="shared" si="102"/>
        <v>1</v>
      </c>
      <c r="AF287" s="952">
        <f t="shared" si="102"/>
        <v>1</v>
      </c>
      <c r="AG287" s="952">
        <f t="shared" si="102"/>
        <v>1</v>
      </c>
      <c r="AH287" s="952">
        <f t="shared" si="102"/>
        <v>1</v>
      </c>
      <c r="AI287" s="952">
        <f t="shared" si="102"/>
        <v>1</v>
      </c>
      <c r="AJ287" s="953">
        <f t="shared" si="102"/>
        <v>1</v>
      </c>
      <c r="AK287" s="953">
        <f t="shared" si="102"/>
        <v>1</v>
      </c>
      <c r="AL287" s="952">
        <f t="shared" si="102"/>
        <v>1</v>
      </c>
      <c r="AM287" s="952">
        <f t="shared" si="102"/>
        <v>0</v>
      </c>
      <c r="AN287" s="952">
        <f t="shared" si="102"/>
        <v>1</v>
      </c>
      <c r="AO287" s="952">
        <f t="shared" si="103"/>
        <v>0</v>
      </c>
      <c r="AP287" s="952">
        <f t="shared" si="103"/>
        <v>1</v>
      </c>
      <c r="AQ287" s="953">
        <f t="shared" si="103"/>
        <v>1</v>
      </c>
      <c r="AR287" s="953">
        <f t="shared" si="103"/>
        <v>1</v>
      </c>
      <c r="AS287" s="952">
        <f t="shared" si="103"/>
        <v>1</v>
      </c>
      <c r="AT287" s="952">
        <f t="shared" si="103"/>
        <v>1</v>
      </c>
      <c r="AU287" s="952">
        <f t="shared" si="103"/>
        <v>0</v>
      </c>
      <c r="AV287" s="952">
        <f t="shared" si="103"/>
        <v>0</v>
      </c>
      <c r="AW287" s="952">
        <f t="shared" si="103"/>
        <v>1</v>
      </c>
      <c r="AX287" s="953">
        <f t="shared" si="103"/>
        <v>1</v>
      </c>
      <c r="AY287" s="953">
        <f t="shared" si="104"/>
        <v>1</v>
      </c>
      <c r="AZ287" s="952">
        <f t="shared" si="104"/>
        <v>0</v>
      </c>
      <c r="BA287" s="952">
        <f t="shared" si="104"/>
        <v>1</v>
      </c>
      <c r="BB287" s="952">
        <f t="shared" si="104"/>
        <v>0</v>
      </c>
      <c r="BC287" s="952">
        <f t="shared" si="104"/>
        <v>0</v>
      </c>
      <c r="BD287" s="952">
        <f t="shared" si="104"/>
        <v>0</v>
      </c>
      <c r="BE287" s="953">
        <f t="shared" si="104"/>
        <v>0</v>
      </c>
      <c r="BF287" s="953">
        <f t="shared" si="104"/>
        <v>0</v>
      </c>
      <c r="BG287" s="952">
        <f t="shared" si="104"/>
        <v>0</v>
      </c>
      <c r="BH287" s="952">
        <f t="shared" si="104"/>
        <v>0</v>
      </c>
      <c r="BI287" s="952">
        <f t="shared" si="105"/>
        <v>0</v>
      </c>
      <c r="BJ287" s="952">
        <f t="shared" si="105"/>
        <v>0</v>
      </c>
      <c r="BK287" s="952">
        <f t="shared" si="105"/>
        <v>0</v>
      </c>
      <c r="BL287" s="953">
        <f t="shared" si="105"/>
        <v>0</v>
      </c>
      <c r="BM287" s="953">
        <f t="shared" si="105"/>
        <v>0</v>
      </c>
      <c r="BN287" s="952">
        <f t="shared" si="105"/>
        <v>0</v>
      </c>
      <c r="BO287" s="952">
        <f t="shared" si="105"/>
        <v>0</v>
      </c>
      <c r="BP287" s="952">
        <f t="shared" si="105"/>
        <v>0</v>
      </c>
      <c r="BQ287" s="952">
        <f t="shared" si="105"/>
        <v>0</v>
      </c>
      <c r="BR287" s="952">
        <f t="shared" si="105"/>
        <v>0</v>
      </c>
      <c r="BS287" s="953">
        <f t="shared" si="106"/>
        <v>0</v>
      </c>
      <c r="BT287" s="953">
        <f t="shared" si="106"/>
        <v>0</v>
      </c>
      <c r="BU287" s="952">
        <f t="shared" si="106"/>
        <v>0</v>
      </c>
      <c r="BV287" s="952">
        <f t="shared" si="106"/>
        <v>0</v>
      </c>
      <c r="BW287" s="952">
        <f t="shared" si="106"/>
        <v>0</v>
      </c>
      <c r="BX287" s="952">
        <f t="shared" si="106"/>
        <v>0</v>
      </c>
      <c r="BY287" s="952">
        <f t="shared" si="106"/>
        <v>0</v>
      </c>
      <c r="BZ287" s="953">
        <f t="shared" si="106"/>
        <v>0</v>
      </c>
      <c r="CA287" s="953">
        <f t="shared" si="106"/>
        <v>0</v>
      </c>
      <c r="CB287" s="952">
        <f t="shared" si="106"/>
        <v>0</v>
      </c>
      <c r="CC287" s="952">
        <f t="shared" si="107"/>
        <v>0</v>
      </c>
      <c r="CD287" s="952">
        <f t="shared" si="107"/>
        <v>0</v>
      </c>
      <c r="CE287" s="952">
        <f t="shared" si="107"/>
        <v>0</v>
      </c>
      <c r="CF287" s="952">
        <f t="shared" si="107"/>
        <v>0</v>
      </c>
      <c r="CG287" s="953">
        <f t="shared" si="107"/>
        <v>0</v>
      </c>
      <c r="CH287" s="953">
        <f t="shared" si="107"/>
        <v>0</v>
      </c>
      <c r="CI287" s="952">
        <f t="shared" si="107"/>
        <v>0</v>
      </c>
      <c r="CJ287" s="952">
        <f t="shared" si="107"/>
        <v>0</v>
      </c>
      <c r="CK287" s="952">
        <f t="shared" si="107"/>
        <v>0</v>
      </c>
      <c r="CL287" s="952">
        <f t="shared" si="107"/>
        <v>0</v>
      </c>
      <c r="CM287" s="952">
        <f t="shared" si="107"/>
        <v>0</v>
      </c>
      <c r="CN287" s="953">
        <f t="shared" si="107"/>
        <v>0</v>
      </c>
      <c r="CO287" s="953">
        <f t="shared" si="107"/>
        <v>0</v>
      </c>
      <c r="CP287" s="615">
        <f t="shared" ref="CP287:CP300" si="108">SUM(AE287:CO287)</f>
        <v>18</v>
      </c>
    </row>
    <row r="288" spans="1:94" ht="16.5" thickBot="1">
      <c r="A288" s="85"/>
      <c r="B288" s="286"/>
      <c r="C288" s="5"/>
      <c r="H288" s="454"/>
      <c r="I288" s="456"/>
      <c r="J288" s="443"/>
      <c r="K288" s="443"/>
      <c r="L288" s="443"/>
      <c r="M288" s="443"/>
      <c r="N288" s="443"/>
      <c r="O288" s="349"/>
      <c r="P288" s="272"/>
      <c r="Q288" s="350"/>
      <c r="R288" s="350"/>
      <c r="S288" s="350"/>
      <c r="T288" s="350"/>
      <c r="U288" s="273"/>
      <c r="AD288" s="159" t="s">
        <v>81</v>
      </c>
      <c r="AE288" s="952">
        <f t="shared" si="102"/>
        <v>0</v>
      </c>
      <c r="AF288" s="952">
        <f t="shared" si="102"/>
        <v>1</v>
      </c>
      <c r="AG288" s="952">
        <f t="shared" si="102"/>
        <v>0</v>
      </c>
      <c r="AH288" s="952">
        <f t="shared" si="102"/>
        <v>1</v>
      </c>
      <c r="AI288" s="952">
        <f t="shared" si="102"/>
        <v>0</v>
      </c>
      <c r="AJ288" s="953">
        <f t="shared" si="102"/>
        <v>2</v>
      </c>
      <c r="AK288" s="953">
        <f t="shared" si="102"/>
        <v>1</v>
      </c>
      <c r="AL288" s="952">
        <f t="shared" si="102"/>
        <v>0</v>
      </c>
      <c r="AM288" s="952">
        <f t="shared" si="102"/>
        <v>0</v>
      </c>
      <c r="AN288" s="952">
        <f t="shared" si="102"/>
        <v>1</v>
      </c>
      <c r="AO288" s="952">
        <f t="shared" si="103"/>
        <v>0</v>
      </c>
      <c r="AP288" s="952">
        <f t="shared" si="103"/>
        <v>0</v>
      </c>
      <c r="AQ288" s="953">
        <f t="shared" si="103"/>
        <v>2</v>
      </c>
      <c r="AR288" s="953">
        <f t="shared" si="103"/>
        <v>1</v>
      </c>
      <c r="AS288" s="952">
        <f t="shared" si="103"/>
        <v>1</v>
      </c>
      <c r="AT288" s="952">
        <f t="shared" si="103"/>
        <v>0</v>
      </c>
      <c r="AU288" s="952">
        <f t="shared" si="103"/>
        <v>0</v>
      </c>
      <c r="AV288" s="952">
        <f t="shared" si="103"/>
        <v>0</v>
      </c>
      <c r="AW288" s="952">
        <f t="shared" si="103"/>
        <v>0</v>
      </c>
      <c r="AX288" s="953">
        <f t="shared" si="103"/>
        <v>1</v>
      </c>
      <c r="AY288" s="953">
        <f t="shared" si="104"/>
        <v>1</v>
      </c>
      <c r="AZ288" s="952">
        <f t="shared" si="104"/>
        <v>1</v>
      </c>
      <c r="BA288" s="952">
        <f t="shared" si="104"/>
        <v>0</v>
      </c>
      <c r="BB288" s="952">
        <f t="shared" si="104"/>
        <v>0</v>
      </c>
      <c r="BC288" s="952">
        <f t="shared" si="104"/>
        <v>0</v>
      </c>
      <c r="BD288" s="952">
        <f t="shared" si="104"/>
        <v>0</v>
      </c>
      <c r="BE288" s="953">
        <f t="shared" si="104"/>
        <v>0</v>
      </c>
      <c r="BF288" s="953">
        <f t="shared" si="104"/>
        <v>0</v>
      </c>
      <c r="BG288" s="952">
        <f t="shared" si="104"/>
        <v>0</v>
      </c>
      <c r="BH288" s="952">
        <f t="shared" si="104"/>
        <v>0</v>
      </c>
      <c r="BI288" s="952">
        <f t="shared" si="105"/>
        <v>0</v>
      </c>
      <c r="BJ288" s="952">
        <f t="shared" si="105"/>
        <v>0</v>
      </c>
      <c r="BK288" s="952">
        <f t="shared" si="105"/>
        <v>0</v>
      </c>
      <c r="BL288" s="953">
        <f t="shared" si="105"/>
        <v>0</v>
      </c>
      <c r="BM288" s="953">
        <f t="shared" si="105"/>
        <v>0</v>
      </c>
      <c r="BN288" s="952">
        <f t="shared" si="105"/>
        <v>0</v>
      </c>
      <c r="BO288" s="952">
        <f t="shared" si="105"/>
        <v>0</v>
      </c>
      <c r="BP288" s="952">
        <f t="shared" si="105"/>
        <v>0</v>
      </c>
      <c r="BQ288" s="952">
        <f t="shared" si="105"/>
        <v>0</v>
      </c>
      <c r="BR288" s="952">
        <f t="shared" si="105"/>
        <v>0</v>
      </c>
      <c r="BS288" s="953">
        <f t="shared" si="106"/>
        <v>0</v>
      </c>
      <c r="BT288" s="953">
        <f t="shared" si="106"/>
        <v>0</v>
      </c>
      <c r="BU288" s="952">
        <f t="shared" si="106"/>
        <v>0</v>
      </c>
      <c r="BV288" s="952">
        <f t="shared" si="106"/>
        <v>0</v>
      </c>
      <c r="BW288" s="952">
        <f t="shared" si="106"/>
        <v>0</v>
      </c>
      <c r="BX288" s="952">
        <f t="shared" si="106"/>
        <v>0</v>
      </c>
      <c r="BY288" s="952">
        <f t="shared" si="106"/>
        <v>0</v>
      </c>
      <c r="BZ288" s="953">
        <f t="shared" si="106"/>
        <v>0</v>
      </c>
      <c r="CA288" s="953">
        <f t="shared" si="106"/>
        <v>0</v>
      </c>
      <c r="CB288" s="952">
        <f t="shared" si="106"/>
        <v>0</v>
      </c>
      <c r="CC288" s="952">
        <f t="shared" si="107"/>
        <v>0</v>
      </c>
      <c r="CD288" s="952">
        <f t="shared" si="107"/>
        <v>0</v>
      </c>
      <c r="CE288" s="952">
        <f t="shared" si="107"/>
        <v>0</v>
      </c>
      <c r="CF288" s="952">
        <f t="shared" si="107"/>
        <v>0</v>
      </c>
      <c r="CG288" s="953">
        <f t="shared" si="107"/>
        <v>0</v>
      </c>
      <c r="CH288" s="953">
        <f t="shared" si="107"/>
        <v>0</v>
      </c>
      <c r="CI288" s="952">
        <f t="shared" si="107"/>
        <v>0</v>
      </c>
      <c r="CJ288" s="952">
        <f t="shared" si="107"/>
        <v>0</v>
      </c>
      <c r="CK288" s="952">
        <f t="shared" si="107"/>
        <v>0</v>
      </c>
      <c r="CL288" s="952">
        <f t="shared" si="107"/>
        <v>0</v>
      </c>
      <c r="CM288" s="952">
        <f t="shared" si="107"/>
        <v>0</v>
      </c>
      <c r="CN288" s="953">
        <f t="shared" si="107"/>
        <v>0</v>
      </c>
      <c r="CO288" s="953">
        <f t="shared" si="107"/>
        <v>0</v>
      </c>
      <c r="CP288" s="615">
        <f t="shared" si="108"/>
        <v>13</v>
      </c>
    </row>
    <row r="289" spans="1:94">
      <c r="A289" s="85"/>
      <c r="B289" s="286"/>
      <c r="C289" s="5"/>
      <c r="D289" s="130" t="s">
        <v>57</v>
      </c>
      <c r="E289" s="2205">
        <f ca="1">IF(G288="Yes",AC285*(1+E288),AC285)</f>
        <v>118253.92499999999</v>
      </c>
      <c r="F289" s="2206"/>
      <c r="H289" s="343"/>
      <c r="J289" s="610"/>
      <c r="K289" s="610"/>
      <c r="L289" s="610"/>
      <c r="M289" s="610"/>
      <c r="N289" s="610"/>
      <c r="Q289" s="8"/>
      <c r="R289" s="8"/>
      <c r="S289" s="8"/>
      <c r="T289" s="8"/>
      <c r="Y289" s="23"/>
      <c r="Z289" s="23"/>
      <c r="AA289" s="23"/>
      <c r="AB289" s="23"/>
      <c r="AD289" s="159" t="s">
        <v>128</v>
      </c>
      <c r="AE289" s="952">
        <f t="shared" si="102"/>
        <v>2</v>
      </c>
      <c r="AF289" s="952">
        <f t="shared" si="102"/>
        <v>2</v>
      </c>
      <c r="AG289" s="952">
        <f t="shared" si="102"/>
        <v>1</v>
      </c>
      <c r="AH289" s="952">
        <f t="shared" si="102"/>
        <v>1</v>
      </c>
      <c r="AI289" s="952">
        <f t="shared" si="102"/>
        <v>1</v>
      </c>
      <c r="AJ289" s="953">
        <f t="shared" si="102"/>
        <v>3</v>
      </c>
      <c r="AK289" s="953">
        <f t="shared" si="102"/>
        <v>3</v>
      </c>
      <c r="AL289" s="952">
        <f t="shared" si="102"/>
        <v>1</v>
      </c>
      <c r="AM289" s="952">
        <f t="shared" si="102"/>
        <v>1</v>
      </c>
      <c r="AN289" s="952">
        <f t="shared" si="102"/>
        <v>1</v>
      </c>
      <c r="AO289" s="952">
        <f t="shared" si="103"/>
        <v>2</v>
      </c>
      <c r="AP289" s="952">
        <f t="shared" si="103"/>
        <v>1</v>
      </c>
      <c r="AQ289" s="953">
        <f t="shared" si="103"/>
        <v>3</v>
      </c>
      <c r="AR289" s="953">
        <f t="shared" si="103"/>
        <v>2</v>
      </c>
      <c r="AS289" s="952">
        <f t="shared" si="103"/>
        <v>1</v>
      </c>
      <c r="AT289" s="952">
        <f t="shared" si="103"/>
        <v>1</v>
      </c>
      <c r="AU289" s="952">
        <f t="shared" si="103"/>
        <v>1</v>
      </c>
      <c r="AV289" s="952">
        <f t="shared" si="103"/>
        <v>1</v>
      </c>
      <c r="AW289" s="952">
        <f t="shared" si="103"/>
        <v>1</v>
      </c>
      <c r="AX289" s="953">
        <f t="shared" si="103"/>
        <v>3</v>
      </c>
      <c r="AY289" s="953">
        <f t="shared" si="104"/>
        <v>3</v>
      </c>
      <c r="AZ289" s="952">
        <f t="shared" si="104"/>
        <v>0</v>
      </c>
      <c r="BA289" s="952">
        <f t="shared" si="104"/>
        <v>0</v>
      </c>
      <c r="BB289" s="952">
        <f t="shared" si="104"/>
        <v>0</v>
      </c>
      <c r="BC289" s="952">
        <f t="shared" si="104"/>
        <v>0</v>
      </c>
      <c r="BD289" s="952">
        <f t="shared" si="104"/>
        <v>0</v>
      </c>
      <c r="BE289" s="953">
        <f t="shared" si="104"/>
        <v>0</v>
      </c>
      <c r="BF289" s="953">
        <f t="shared" si="104"/>
        <v>0</v>
      </c>
      <c r="BG289" s="952">
        <f t="shared" si="104"/>
        <v>0</v>
      </c>
      <c r="BH289" s="952">
        <f t="shared" si="104"/>
        <v>0</v>
      </c>
      <c r="BI289" s="952">
        <f t="shared" si="105"/>
        <v>0</v>
      </c>
      <c r="BJ289" s="952">
        <f t="shared" si="105"/>
        <v>0</v>
      </c>
      <c r="BK289" s="952">
        <f t="shared" si="105"/>
        <v>0</v>
      </c>
      <c r="BL289" s="953">
        <f t="shared" si="105"/>
        <v>0</v>
      </c>
      <c r="BM289" s="953">
        <f t="shared" si="105"/>
        <v>0</v>
      </c>
      <c r="BN289" s="952">
        <f t="shared" si="105"/>
        <v>0</v>
      </c>
      <c r="BO289" s="952">
        <f t="shared" si="105"/>
        <v>0</v>
      </c>
      <c r="BP289" s="952">
        <f t="shared" si="105"/>
        <v>0</v>
      </c>
      <c r="BQ289" s="952">
        <f t="shared" si="105"/>
        <v>0</v>
      </c>
      <c r="BR289" s="952">
        <f t="shared" si="105"/>
        <v>0</v>
      </c>
      <c r="BS289" s="953">
        <f t="shared" si="106"/>
        <v>0</v>
      </c>
      <c r="BT289" s="953">
        <f t="shared" si="106"/>
        <v>0</v>
      </c>
      <c r="BU289" s="952">
        <f t="shared" si="106"/>
        <v>0</v>
      </c>
      <c r="BV289" s="952">
        <f t="shared" si="106"/>
        <v>0</v>
      </c>
      <c r="BW289" s="952">
        <f t="shared" si="106"/>
        <v>0</v>
      </c>
      <c r="BX289" s="952">
        <f t="shared" si="106"/>
        <v>0</v>
      </c>
      <c r="BY289" s="952">
        <f t="shared" si="106"/>
        <v>0</v>
      </c>
      <c r="BZ289" s="953">
        <f t="shared" si="106"/>
        <v>0</v>
      </c>
      <c r="CA289" s="953">
        <f t="shared" si="106"/>
        <v>0</v>
      </c>
      <c r="CB289" s="952">
        <f t="shared" si="106"/>
        <v>0</v>
      </c>
      <c r="CC289" s="952">
        <f t="shared" si="107"/>
        <v>0</v>
      </c>
      <c r="CD289" s="952">
        <f t="shared" si="107"/>
        <v>0</v>
      </c>
      <c r="CE289" s="952">
        <f t="shared" si="107"/>
        <v>0</v>
      </c>
      <c r="CF289" s="952">
        <f t="shared" si="107"/>
        <v>0</v>
      </c>
      <c r="CG289" s="953">
        <f t="shared" si="107"/>
        <v>0</v>
      </c>
      <c r="CH289" s="953">
        <f t="shared" si="107"/>
        <v>0</v>
      </c>
      <c r="CI289" s="952">
        <f t="shared" si="107"/>
        <v>0</v>
      </c>
      <c r="CJ289" s="952">
        <f t="shared" si="107"/>
        <v>0</v>
      </c>
      <c r="CK289" s="952">
        <f t="shared" si="107"/>
        <v>0</v>
      </c>
      <c r="CL289" s="952">
        <f t="shared" si="107"/>
        <v>0</v>
      </c>
      <c r="CM289" s="952">
        <f t="shared" si="107"/>
        <v>0</v>
      </c>
      <c r="CN289" s="953">
        <f t="shared" si="107"/>
        <v>0</v>
      </c>
      <c r="CO289" s="953">
        <f t="shared" si="107"/>
        <v>0</v>
      </c>
      <c r="CP289" s="615">
        <f>SUM(AE289:CO289)</f>
        <v>35</v>
      </c>
    </row>
    <row r="290" spans="1:94" ht="14.25">
      <c r="A290" s="85"/>
      <c r="B290" s="286"/>
      <c r="C290" s="5"/>
      <c r="D290" s="131" t="s">
        <v>16</v>
      </c>
      <c r="E290" s="2198">
        <v>0.49</v>
      </c>
      <c r="F290" s="2199"/>
      <c r="I290" s="456"/>
      <c r="J290" s="8"/>
      <c r="K290" s="8"/>
      <c r="L290" s="8"/>
      <c r="M290" s="8"/>
      <c r="N290" s="8"/>
      <c r="Q290" s="8"/>
      <c r="R290" s="8"/>
      <c r="S290" s="8"/>
      <c r="T290" s="8"/>
      <c r="AD290" s="159" t="s">
        <v>137</v>
      </c>
      <c r="AE290" s="952">
        <f t="shared" si="102"/>
        <v>1</v>
      </c>
      <c r="AF290" s="952">
        <f t="shared" si="102"/>
        <v>1</v>
      </c>
      <c r="AG290" s="952">
        <f t="shared" si="102"/>
        <v>1</v>
      </c>
      <c r="AH290" s="952">
        <f t="shared" si="102"/>
        <v>1</v>
      </c>
      <c r="AI290" s="952">
        <f t="shared" si="102"/>
        <v>1</v>
      </c>
      <c r="AJ290" s="953">
        <f t="shared" si="102"/>
        <v>2</v>
      </c>
      <c r="AK290" s="953">
        <f t="shared" si="102"/>
        <v>2</v>
      </c>
      <c r="AL290" s="952">
        <f t="shared" si="102"/>
        <v>1</v>
      </c>
      <c r="AM290" s="952">
        <f t="shared" si="102"/>
        <v>1</v>
      </c>
      <c r="AN290" s="952">
        <f t="shared" si="102"/>
        <v>1</v>
      </c>
      <c r="AO290" s="952">
        <f t="shared" si="103"/>
        <v>1</v>
      </c>
      <c r="AP290" s="952">
        <f t="shared" si="103"/>
        <v>1</v>
      </c>
      <c r="AQ290" s="953">
        <f t="shared" si="103"/>
        <v>2</v>
      </c>
      <c r="AR290" s="953">
        <f t="shared" si="103"/>
        <v>2</v>
      </c>
      <c r="AS290" s="952">
        <f t="shared" si="103"/>
        <v>1</v>
      </c>
      <c r="AT290" s="952">
        <f t="shared" si="103"/>
        <v>1</v>
      </c>
      <c r="AU290" s="952">
        <f t="shared" si="103"/>
        <v>1</v>
      </c>
      <c r="AV290" s="952">
        <f t="shared" si="103"/>
        <v>1</v>
      </c>
      <c r="AW290" s="952">
        <f t="shared" si="103"/>
        <v>0</v>
      </c>
      <c r="AX290" s="953">
        <f t="shared" si="103"/>
        <v>2</v>
      </c>
      <c r="AY290" s="953">
        <f t="shared" si="104"/>
        <v>2</v>
      </c>
      <c r="AZ290" s="952">
        <f t="shared" si="104"/>
        <v>0</v>
      </c>
      <c r="BA290" s="952">
        <f t="shared" si="104"/>
        <v>0</v>
      </c>
      <c r="BB290" s="952">
        <f t="shared" si="104"/>
        <v>0</v>
      </c>
      <c r="BC290" s="952">
        <f t="shared" si="104"/>
        <v>0</v>
      </c>
      <c r="BD290" s="952">
        <f t="shared" si="104"/>
        <v>0</v>
      </c>
      <c r="BE290" s="953">
        <f t="shared" si="104"/>
        <v>0</v>
      </c>
      <c r="BF290" s="953">
        <f t="shared" si="104"/>
        <v>0</v>
      </c>
      <c r="BG290" s="952">
        <f t="shared" si="104"/>
        <v>0</v>
      </c>
      <c r="BH290" s="952">
        <f t="shared" si="104"/>
        <v>0</v>
      </c>
      <c r="BI290" s="952">
        <f t="shared" si="105"/>
        <v>0</v>
      </c>
      <c r="BJ290" s="952">
        <f t="shared" si="105"/>
        <v>0</v>
      </c>
      <c r="BK290" s="952">
        <f t="shared" si="105"/>
        <v>0</v>
      </c>
      <c r="BL290" s="953">
        <f t="shared" si="105"/>
        <v>0</v>
      </c>
      <c r="BM290" s="953">
        <f t="shared" si="105"/>
        <v>0</v>
      </c>
      <c r="BN290" s="952">
        <f t="shared" si="105"/>
        <v>0</v>
      </c>
      <c r="BO290" s="952">
        <f t="shared" si="105"/>
        <v>0</v>
      </c>
      <c r="BP290" s="952">
        <f t="shared" si="105"/>
        <v>0</v>
      </c>
      <c r="BQ290" s="952">
        <f t="shared" si="105"/>
        <v>0</v>
      </c>
      <c r="BR290" s="952">
        <f t="shared" si="105"/>
        <v>0</v>
      </c>
      <c r="BS290" s="953">
        <f t="shared" si="106"/>
        <v>0</v>
      </c>
      <c r="BT290" s="953">
        <f t="shared" si="106"/>
        <v>0</v>
      </c>
      <c r="BU290" s="952">
        <f t="shared" si="106"/>
        <v>0</v>
      </c>
      <c r="BV290" s="952">
        <f t="shared" si="106"/>
        <v>0</v>
      </c>
      <c r="BW290" s="952">
        <f t="shared" si="106"/>
        <v>0</v>
      </c>
      <c r="BX290" s="952">
        <f t="shared" si="106"/>
        <v>0</v>
      </c>
      <c r="BY290" s="952">
        <f t="shared" si="106"/>
        <v>0</v>
      </c>
      <c r="BZ290" s="953">
        <f t="shared" si="106"/>
        <v>0</v>
      </c>
      <c r="CA290" s="953">
        <f t="shared" si="106"/>
        <v>0</v>
      </c>
      <c r="CB290" s="952">
        <f t="shared" si="106"/>
        <v>0</v>
      </c>
      <c r="CC290" s="952">
        <f t="shared" si="107"/>
        <v>0</v>
      </c>
      <c r="CD290" s="952">
        <f t="shared" si="107"/>
        <v>0</v>
      </c>
      <c r="CE290" s="952">
        <f t="shared" si="107"/>
        <v>0</v>
      </c>
      <c r="CF290" s="952">
        <f t="shared" si="107"/>
        <v>0</v>
      </c>
      <c r="CG290" s="953">
        <f t="shared" si="107"/>
        <v>0</v>
      </c>
      <c r="CH290" s="953">
        <f t="shared" si="107"/>
        <v>0</v>
      </c>
      <c r="CI290" s="952">
        <f t="shared" si="107"/>
        <v>0</v>
      </c>
      <c r="CJ290" s="952">
        <f t="shared" si="107"/>
        <v>0</v>
      </c>
      <c r="CK290" s="952">
        <f t="shared" si="107"/>
        <v>0</v>
      </c>
      <c r="CL290" s="952">
        <f t="shared" si="107"/>
        <v>0</v>
      </c>
      <c r="CM290" s="952">
        <f t="shared" si="107"/>
        <v>0</v>
      </c>
      <c r="CN290" s="953">
        <f t="shared" si="107"/>
        <v>0</v>
      </c>
      <c r="CO290" s="953">
        <f t="shared" si="107"/>
        <v>0</v>
      </c>
      <c r="CP290" s="615">
        <f t="shared" si="108"/>
        <v>26</v>
      </c>
    </row>
    <row r="291" spans="1:94" ht="14.25">
      <c r="A291" s="85"/>
      <c r="B291" s="286"/>
      <c r="C291" s="5"/>
      <c r="D291" s="35" t="s">
        <v>17</v>
      </c>
      <c r="E291" s="2198"/>
      <c r="F291" s="2199"/>
      <c r="I291" s="539"/>
      <c r="J291" s="8"/>
      <c r="K291" s="8"/>
      <c r="L291" s="8"/>
      <c r="M291" s="8"/>
      <c r="N291" s="8"/>
      <c r="AD291" s="159" t="s">
        <v>138</v>
      </c>
      <c r="AE291" s="952">
        <f t="shared" si="102"/>
        <v>1</v>
      </c>
      <c r="AF291" s="952">
        <f t="shared" si="102"/>
        <v>1</v>
      </c>
      <c r="AG291" s="952">
        <f t="shared" si="102"/>
        <v>0</v>
      </c>
      <c r="AH291" s="952">
        <f t="shared" si="102"/>
        <v>1</v>
      </c>
      <c r="AI291" s="952">
        <f t="shared" si="102"/>
        <v>1</v>
      </c>
      <c r="AJ291" s="953">
        <f t="shared" si="102"/>
        <v>1</v>
      </c>
      <c r="AK291" s="953">
        <f t="shared" si="102"/>
        <v>1</v>
      </c>
      <c r="AL291" s="952">
        <f t="shared" si="102"/>
        <v>0</v>
      </c>
      <c r="AM291" s="952">
        <f t="shared" si="102"/>
        <v>0</v>
      </c>
      <c r="AN291" s="952">
        <f t="shared" si="102"/>
        <v>0</v>
      </c>
      <c r="AO291" s="952">
        <f t="shared" si="103"/>
        <v>1</v>
      </c>
      <c r="AP291" s="952">
        <f t="shared" si="103"/>
        <v>0</v>
      </c>
      <c r="AQ291" s="953">
        <f t="shared" si="103"/>
        <v>1</v>
      </c>
      <c r="AR291" s="953">
        <f t="shared" si="103"/>
        <v>1</v>
      </c>
      <c r="AS291" s="952">
        <f t="shared" si="103"/>
        <v>1</v>
      </c>
      <c r="AT291" s="952">
        <f t="shared" si="103"/>
        <v>0</v>
      </c>
      <c r="AU291" s="952">
        <f t="shared" si="103"/>
        <v>0</v>
      </c>
      <c r="AV291" s="952">
        <f t="shared" si="103"/>
        <v>1</v>
      </c>
      <c r="AW291" s="952">
        <f t="shared" si="103"/>
        <v>0</v>
      </c>
      <c r="AX291" s="953">
        <f t="shared" si="103"/>
        <v>1</v>
      </c>
      <c r="AY291" s="953">
        <f t="shared" si="104"/>
        <v>1</v>
      </c>
      <c r="AZ291" s="952">
        <f t="shared" si="104"/>
        <v>0</v>
      </c>
      <c r="BA291" s="952">
        <f t="shared" si="104"/>
        <v>0</v>
      </c>
      <c r="BB291" s="952">
        <f t="shared" si="104"/>
        <v>0</v>
      </c>
      <c r="BC291" s="952">
        <f t="shared" si="104"/>
        <v>0</v>
      </c>
      <c r="BD291" s="952">
        <f t="shared" si="104"/>
        <v>0</v>
      </c>
      <c r="BE291" s="953">
        <f t="shared" si="104"/>
        <v>0</v>
      </c>
      <c r="BF291" s="953">
        <f t="shared" si="104"/>
        <v>0</v>
      </c>
      <c r="BG291" s="952">
        <f t="shared" si="104"/>
        <v>0</v>
      </c>
      <c r="BH291" s="952">
        <f t="shared" si="104"/>
        <v>0</v>
      </c>
      <c r="BI291" s="952">
        <f t="shared" si="105"/>
        <v>0</v>
      </c>
      <c r="BJ291" s="952">
        <f t="shared" si="105"/>
        <v>0</v>
      </c>
      <c r="BK291" s="952">
        <f t="shared" si="105"/>
        <v>0</v>
      </c>
      <c r="BL291" s="953">
        <f t="shared" si="105"/>
        <v>0</v>
      </c>
      <c r="BM291" s="953">
        <f t="shared" si="105"/>
        <v>0</v>
      </c>
      <c r="BN291" s="952">
        <f t="shared" si="105"/>
        <v>0</v>
      </c>
      <c r="BO291" s="952">
        <f t="shared" si="105"/>
        <v>0</v>
      </c>
      <c r="BP291" s="952">
        <f t="shared" si="105"/>
        <v>0</v>
      </c>
      <c r="BQ291" s="952">
        <f t="shared" si="105"/>
        <v>0</v>
      </c>
      <c r="BR291" s="952">
        <f t="shared" si="105"/>
        <v>0</v>
      </c>
      <c r="BS291" s="953">
        <f t="shared" si="106"/>
        <v>0</v>
      </c>
      <c r="BT291" s="953">
        <f t="shared" si="106"/>
        <v>0</v>
      </c>
      <c r="BU291" s="952">
        <f t="shared" si="106"/>
        <v>0</v>
      </c>
      <c r="BV291" s="952">
        <f t="shared" si="106"/>
        <v>0</v>
      </c>
      <c r="BW291" s="952">
        <f t="shared" si="106"/>
        <v>0</v>
      </c>
      <c r="BX291" s="952">
        <f t="shared" si="106"/>
        <v>0</v>
      </c>
      <c r="BY291" s="952">
        <f t="shared" si="106"/>
        <v>0</v>
      </c>
      <c r="BZ291" s="953">
        <f t="shared" si="106"/>
        <v>0</v>
      </c>
      <c r="CA291" s="953">
        <f t="shared" si="106"/>
        <v>0</v>
      </c>
      <c r="CB291" s="952">
        <f t="shared" si="106"/>
        <v>0</v>
      </c>
      <c r="CC291" s="952">
        <f t="shared" si="107"/>
        <v>0</v>
      </c>
      <c r="CD291" s="952">
        <f t="shared" si="107"/>
        <v>0</v>
      </c>
      <c r="CE291" s="952">
        <f t="shared" si="107"/>
        <v>0</v>
      </c>
      <c r="CF291" s="952">
        <f t="shared" si="107"/>
        <v>0</v>
      </c>
      <c r="CG291" s="953">
        <f t="shared" si="107"/>
        <v>0</v>
      </c>
      <c r="CH291" s="953">
        <f t="shared" si="107"/>
        <v>0</v>
      </c>
      <c r="CI291" s="952">
        <f t="shared" si="107"/>
        <v>0</v>
      </c>
      <c r="CJ291" s="952">
        <f t="shared" si="107"/>
        <v>0</v>
      </c>
      <c r="CK291" s="952">
        <f t="shared" si="107"/>
        <v>0</v>
      </c>
      <c r="CL291" s="952">
        <f t="shared" si="107"/>
        <v>0</v>
      </c>
      <c r="CM291" s="952">
        <f t="shared" si="107"/>
        <v>0</v>
      </c>
      <c r="CN291" s="953">
        <f t="shared" si="107"/>
        <v>0</v>
      </c>
      <c r="CO291" s="953">
        <f t="shared" si="107"/>
        <v>0</v>
      </c>
      <c r="CP291" s="615">
        <f t="shared" si="108"/>
        <v>13</v>
      </c>
    </row>
    <row r="292" spans="1:94" ht="14.25">
      <c r="A292" s="85"/>
      <c r="B292" s="286"/>
      <c r="C292" s="5"/>
      <c r="D292" s="35" t="s">
        <v>77</v>
      </c>
      <c r="E292" s="2198"/>
      <c r="F292" s="2199"/>
      <c r="I292" s="456"/>
      <c r="J292" s="8"/>
      <c r="K292" s="929"/>
      <c r="L292" s="8"/>
      <c r="M292" s="8"/>
      <c r="N292" s="8"/>
      <c r="AD292" s="159" t="s">
        <v>139</v>
      </c>
      <c r="AE292" s="952">
        <f t="shared" si="102"/>
        <v>1</v>
      </c>
      <c r="AF292" s="952">
        <f t="shared" si="102"/>
        <v>0</v>
      </c>
      <c r="AG292" s="952">
        <f t="shared" si="102"/>
        <v>1</v>
      </c>
      <c r="AH292" s="952">
        <f t="shared" si="102"/>
        <v>1</v>
      </c>
      <c r="AI292" s="952">
        <f t="shared" si="102"/>
        <v>1</v>
      </c>
      <c r="AJ292" s="953">
        <f t="shared" si="102"/>
        <v>2</v>
      </c>
      <c r="AK292" s="953">
        <f t="shared" si="102"/>
        <v>2</v>
      </c>
      <c r="AL292" s="952">
        <f t="shared" si="102"/>
        <v>1</v>
      </c>
      <c r="AM292" s="952">
        <f t="shared" si="102"/>
        <v>1</v>
      </c>
      <c r="AN292" s="952">
        <f t="shared" si="102"/>
        <v>0</v>
      </c>
      <c r="AO292" s="952">
        <f t="shared" si="103"/>
        <v>1</v>
      </c>
      <c r="AP292" s="952">
        <f t="shared" si="103"/>
        <v>1</v>
      </c>
      <c r="AQ292" s="953">
        <f t="shared" si="103"/>
        <v>2</v>
      </c>
      <c r="AR292" s="953">
        <f t="shared" si="103"/>
        <v>2</v>
      </c>
      <c r="AS292" s="952">
        <f t="shared" si="103"/>
        <v>0</v>
      </c>
      <c r="AT292" s="952">
        <f t="shared" si="103"/>
        <v>1</v>
      </c>
      <c r="AU292" s="952">
        <f t="shared" si="103"/>
        <v>0</v>
      </c>
      <c r="AV292" s="952">
        <f t="shared" si="103"/>
        <v>1</v>
      </c>
      <c r="AW292" s="952">
        <f t="shared" si="103"/>
        <v>1</v>
      </c>
      <c r="AX292" s="953">
        <f t="shared" si="103"/>
        <v>2</v>
      </c>
      <c r="AY292" s="953">
        <f t="shared" si="104"/>
        <v>2</v>
      </c>
      <c r="AZ292" s="952">
        <f t="shared" si="104"/>
        <v>0</v>
      </c>
      <c r="BA292" s="952">
        <f t="shared" si="104"/>
        <v>0</v>
      </c>
      <c r="BB292" s="952">
        <f t="shared" si="104"/>
        <v>0</v>
      </c>
      <c r="BC292" s="952">
        <f t="shared" si="104"/>
        <v>0</v>
      </c>
      <c r="BD292" s="952">
        <f t="shared" si="104"/>
        <v>0</v>
      </c>
      <c r="BE292" s="953">
        <f t="shared" si="104"/>
        <v>0</v>
      </c>
      <c r="BF292" s="953">
        <f t="shared" si="104"/>
        <v>0</v>
      </c>
      <c r="BG292" s="952">
        <f t="shared" si="104"/>
        <v>0</v>
      </c>
      <c r="BH292" s="952">
        <f t="shared" si="104"/>
        <v>0</v>
      </c>
      <c r="BI292" s="952">
        <f t="shared" si="105"/>
        <v>0</v>
      </c>
      <c r="BJ292" s="952">
        <f t="shared" si="105"/>
        <v>0</v>
      </c>
      <c r="BK292" s="952">
        <f t="shared" si="105"/>
        <v>0</v>
      </c>
      <c r="BL292" s="953">
        <f t="shared" si="105"/>
        <v>0</v>
      </c>
      <c r="BM292" s="953">
        <f t="shared" si="105"/>
        <v>0</v>
      </c>
      <c r="BN292" s="952">
        <f t="shared" si="105"/>
        <v>0</v>
      </c>
      <c r="BO292" s="952">
        <f t="shared" si="105"/>
        <v>0</v>
      </c>
      <c r="BP292" s="952">
        <f t="shared" si="105"/>
        <v>0</v>
      </c>
      <c r="BQ292" s="952">
        <f t="shared" si="105"/>
        <v>0</v>
      </c>
      <c r="BR292" s="952">
        <f t="shared" si="105"/>
        <v>0</v>
      </c>
      <c r="BS292" s="953">
        <f t="shared" si="106"/>
        <v>0</v>
      </c>
      <c r="BT292" s="953">
        <f t="shared" si="106"/>
        <v>0</v>
      </c>
      <c r="BU292" s="952">
        <f t="shared" si="106"/>
        <v>0</v>
      </c>
      <c r="BV292" s="952">
        <f t="shared" si="106"/>
        <v>0</v>
      </c>
      <c r="BW292" s="952">
        <f t="shared" si="106"/>
        <v>0</v>
      </c>
      <c r="BX292" s="952">
        <f t="shared" si="106"/>
        <v>0</v>
      </c>
      <c r="BY292" s="952">
        <f t="shared" si="106"/>
        <v>0</v>
      </c>
      <c r="BZ292" s="953">
        <f t="shared" si="106"/>
        <v>0</v>
      </c>
      <c r="CA292" s="953">
        <f t="shared" si="106"/>
        <v>0</v>
      </c>
      <c r="CB292" s="952">
        <f t="shared" si="106"/>
        <v>0</v>
      </c>
      <c r="CC292" s="952">
        <f t="shared" si="107"/>
        <v>0</v>
      </c>
      <c r="CD292" s="952">
        <f t="shared" si="107"/>
        <v>0</v>
      </c>
      <c r="CE292" s="952">
        <f t="shared" si="107"/>
        <v>0</v>
      </c>
      <c r="CF292" s="952">
        <f t="shared" si="107"/>
        <v>0</v>
      </c>
      <c r="CG292" s="953">
        <f t="shared" si="107"/>
        <v>0</v>
      </c>
      <c r="CH292" s="953">
        <f t="shared" si="107"/>
        <v>0</v>
      </c>
      <c r="CI292" s="952">
        <f t="shared" si="107"/>
        <v>0</v>
      </c>
      <c r="CJ292" s="952">
        <f t="shared" si="107"/>
        <v>0</v>
      </c>
      <c r="CK292" s="952">
        <f t="shared" si="107"/>
        <v>0</v>
      </c>
      <c r="CL292" s="952">
        <f t="shared" si="107"/>
        <v>0</v>
      </c>
      <c r="CM292" s="952">
        <f t="shared" si="107"/>
        <v>0</v>
      </c>
      <c r="CN292" s="953">
        <f t="shared" si="107"/>
        <v>0</v>
      </c>
      <c r="CO292" s="953">
        <f t="shared" si="107"/>
        <v>0</v>
      </c>
      <c r="CP292" s="615">
        <f t="shared" si="108"/>
        <v>23</v>
      </c>
    </row>
    <row r="293" spans="1:94">
      <c r="A293" s="85"/>
      <c r="B293" s="286"/>
      <c r="C293" s="5"/>
      <c r="D293" s="35" t="s">
        <v>44</v>
      </c>
      <c r="E293" s="2198"/>
      <c r="F293" s="2199"/>
      <c r="I293"/>
      <c r="J293" s="8"/>
      <c r="K293" s="8"/>
      <c r="L293" s="8"/>
      <c r="M293" s="8"/>
      <c r="N293" s="8"/>
      <c r="AD293" s="159" t="s">
        <v>320</v>
      </c>
      <c r="AE293" s="952">
        <f t="shared" si="102"/>
        <v>1</v>
      </c>
      <c r="AF293" s="952">
        <f t="shared" si="102"/>
        <v>0</v>
      </c>
      <c r="AG293" s="952">
        <f t="shared" si="102"/>
        <v>1</v>
      </c>
      <c r="AH293" s="952">
        <f t="shared" si="102"/>
        <v>1</v>
      </c>
      <c r="AI293" s="952">
        <f t="shared" si="102"/>
        <v>1</v>
      </c>
      <c r="AJ293" s="953">
        <f t="shared" si="102"/>
        <v>2</v>
      </c>
      <c r="AK293" s="953">
        <f t="shared" si="102"/>
        <v>2</v>
      </c>
      <c r="AL293" s="952">
        <f t="shared" si="102"/>
        <v>1</v>
      </c>
      <c r="AM293" s="952">
        <f t="shared" si="102"/>
        <v>0</v>
      </c>
      <c r="AN293" s="952">
        <f t="shared" si="102"/>
        <v>0</v>
      </c>
      <c r="AO293" s="952">
        <f t="shared" si="103"/>
        <v>0</v>
      </c>
      <c r="AP293" s="952">
        <f t="shared" si="103"/>
        <v>0</v>
      </c>
      <c r="AQ293" s="953">
        <f t="shared" si="103"/>
        <v>2</v>
      </c>
      <c r="AR293" s="953">
        <f t="shared" si="103"/>
        <v>2</v>
      </c>
      <c r="AS293" s="952">
        <f t="shared" si="103"/>
        <v>1</v>
      </c>
      <c r="AT293" s="952">
        <f t="shared" si="103"/>
        <v>0</v>
      </c>
      <c r="AU293" s="952">
        <f t="shared" si="103"/>
        <v>1</v>
      </c>
      <c r="AV293" s="952">
        <f t="shared" si="103"/>
        <v>0</v>
      </c>
      <c r="AW293" s="952">
        <f t="shared" si="103"/>
        <v>0</v>
      </c>
      <c r="AX293" s="953">
        <f t="shared" si="103"/>
        <v>2</v>
      </c>
      <c r="AY293" s="953">
        <f t="shared" si="104"/>
        <v>2</v>
      </c>
      <c r="AZ293" s="952">
        <f t="shared" si="104"/>
        <v>0</v>
      </c>
      <c r="BA293" s="952">
        <f t="shared" si="104"/>
        <v>0</v>
      </c>
      <c r="BB293" s="952">
        <f t="shared" si="104"/>
        <v>0</v>
      </c>
      <c r="BC293" s="952">
        <f t="shared" si="104"/>
        <v>0</v>
      </c>
      <c r="BD293" s="952">
        <f t="shared" si="104"/>
        <v>0</v>
      </c>
      <c r="BE293" s="953">
        <f t="shared" si="104"/>
        <v>0</v>
      </c>
      <c r="BF293" s="953">
        <f t="shared" si="104"/>
        <v>0</v>
      </c>
      <c r="BG293" s="952">
        <f t="shared" si="104"/>
        <v>0</v>
      </c>
      <c r="BH293" s="952">
        <f t="shared" si="104"/>
        <v>0</v>
      </c>
      <c r="BI293" s="952">
        <f t="shared" si="105"/>
        <v>0</v>
      </c>
      <c r="BJ293" s="952">
        <f t="shared" si="105"/>
        <v>0</v>
      </c>
      <c r="BK293" s="952">
        <f t="shared" si="105"/>
        <v>0</v>
      </c>
      <c r="BL293" s="953">
        <f t="shared" si="105"/>
        <v>0</v>
      </c>
      <c r="BM293" s="953">
        <f t="shared" si="105"/>
        <v>0</v>
      </c>
      <c r="BN293" s="952">
        <f t="shared" si="105"/>
        <v>0</v>
      </c>
      <c r="BO293" s="952">
        <f t="shared" si="105"/>
        <v>0</v>
      </c>
      <c r="BP293" s="952">
        <f t="shared" si="105"/>
        <v>0</v>
      </c>
      <c r="BQ293" s="952">
        <f t="shared" si="105"/>
        <v>0</v>
      </c>
      <c r="BR293" s="952">
        <f t="shared" si="105"/>
        <v>0</v>
      </c>
      <c r="BS293" s="953">
        <f t="shared" si="106"/>
        <v>0</v>
      </c>
      <c r="BT293" s="953">
        <f t="shared" si="106"/>
        <v>0</v>
      </c>
      <c r="BU293" s="952">
        <f t="shared" si="106"/>
        <v>0</v>
      </c>
      <c r="BV293" s="952">
        <f t="shared" si="106"/>
        <v>0</v>
      </c>
      <c r="BW293" s="952">
        <f t="shared" si="106"/>
        <v>0</v>
      </c>
      <c r="BX293" s="952">
        <f t="shared" si="106"/>
        <v>0</v>
      </c>
      <c r="BY293" s="952">
        <f t="shared" si="106"/>
        <v>0</v>
      </c>
      <c r="BZ293" s="953">
        <f t="shared" si="106"/>
        <v>0</v>
      </c>
      <c r="CA293" s="953">
        <f t="shared" si="106"/>
        <v>0</v>
      </c>
      <c r="CB293" s="952">
        <f t="shared" si="106"/>
        <v>0</v>
      </c>
      <c r="CC293" s="952">
        <f t="shared" si="107"/>
        <v>0</v>
      </c>
      <c r="CD293" s="952">
        <f t="shared" si="107"/>
        <v>0</v>
      </c>
      <c r="CE293" s="952">
        <f t="shared" si="107"/>
        <v>0</v>
      </c>
      <c r="CF293" s="952">
        <f t="shared" si="107"/>
        <v>0</v>
      </c>
      <c r="CG293" s="953">
        <f t="shared" si="107"/>
        <v>0</v>
      </c>
      <c r="CH293" s="953">
        <f t="shared" si="107"/>
        <v>0</v>
      </c>
      <c r="CI293" s="952">
        <f t="shared" si="107"/>
        <v>0</v>
      </c>
      <c r="CJ293" s="952">
        <f t="shared" si="107"/>
        <v>0</v>
      </c>
      <c r="CK293" s="952">
        <f t="shared" si="107"/>
        <v>0</v>
      </c>
      <c r="CL293" s="952">
        <f t="shared" si="107"/>
        <v>0</v>
      </c>
      <c r="CM293" s="952">
        <f t="shared" si="107"/>
        <v>0</v>
      </c>
      <c r="CN293" s="953">
        <f t="shared" si="107"/>
        <v>0</v>
      </c>
      <c r="CO293" s="953">
        <f t="shared" si="107"/>
        <v>0</v>
      </c>
      <c r="CP293" s="615">
        <f t="shared" si="108"/>
        <v>19</v>
      </c>
    </row>
    <row r="294" spans="1:94" ht="13.5" thickBot="1">
      <c r="A294" s="85"/>
      <c r="B294" s="286"/>
      <c r="C294" s="5"/>
      <c r="D294" s="132" t="s">
        <v>15</v>
      </c>
      <c r="E294" s="2195"/>
      <c r="F294" s="2196"/>
      <c r="I294"/>
      <c r="J294" s="8"/>
      <c r="K294" s="8"/>
      <c r="L294" s="8"/>
      <c r="M294" s="8"/>
      <c r="N294" s="8"/>
      <c r="AD294" s="159" t="s">
        <v>192</v>
      </c>
      <c r="AE294" s="952">
        <f t="shared" si="102"/>
        <v>1</v>
      </c>
      <c r="AF294" s="952">
        <f t="shared" si="102"/>
        <v>1</v>
      </c>
      <c r="AG294" s="952">
        <f t="shared" si="102"/>
        <v>1</v>
      </c>
      <c r="AH294" s="952">
        <f t="shared" si="102"/>
        <v>1</v>
      </c>
      <c r="AI294" s="952">
        <f t="shared" si="102"/>
        <v>1</v>
      </c>
      <c r="AJ294" s="953">
        <f t="shared" si="102"/>
        <v>1</v>
      </c>
      <c r="AK294" s="953">
        <f t="shared" si="102"/>
        <v>1</v>
      </c>
      <c r="AL294" s="952">
        <f t="shared" si="102"/>
        <v>0</v>
      </c>
      <c r="AM294" s="952">
        <f t="shared" si="102"/>
        <v>1</v>
      </c>
      <c r="AN294" s="952">
        <f t="shared" si="102"/>
        <v>1</v>
      </c>
      <c r="AO294" s="952">
        <f t="shared" si="103"/>
        <v>1</v>
      </c>
      <c r="AP294" s="952">
        <f t="shared" si="103"/>
        <v>0</v>
      </c>
      <c r="AQ294" s="953">
        <f t="shared" si="103"/>
        <v>1</v>
      </c>
      <c r="AR294" s="953">
        <f t="shared" si="103"/>
        <v>1</v>
      </c>
      <c r="AS294" s="952">
        <f t="shared" si="103"/>
        <v>1</v>
      </c>
      <c r="AT294" s="952">
        <f t="shared" si="103"/>
        <v>1</v>
      </c>
      <c r="AU294" s="952">
        <f t="shared" si="103"/>
        <v>1</v>
      </c>
      <c r="AV294" s="952">
        <f t="shared" si="103"/>
        <v>1</v>
      </c>
      <c r="AW294" s="952">
        <f t="shared" si="103"/>
        <v>1</v>
      </c>
      <c r="AX294" s="953">
        <f t="shared" si="103"/>
        <v>1</v>
      </c>
      <c r="AY294" s="953">
        <f t="shared" si="104"/>
        <v>1</v>
      </c>
      <c r="AZ294" s="952">
        <f t="shared" si="104"/>
        <v>0</v>
      </c>
      <c r="BA294" s="952">
        <f t="shared" si="104"/>
        <v>0</v>
      </c>
      <c r="BB294" s="952">
        <f t="shared" si="104"/>
        <v>0</v>
      </c>
      <c r="BC294" s="952">
        <f t="shared" si="104"/>
        <v>0</v>
      </c>
      <c r="BD294" s="952">
        <f t="shared" si="104"/>
        <v>0</v>
      </c>
      <c r="BE294" s="953">
        <f t="shared" si="104"/>
        <v>0</v>
      </c>
      <c r="BF294" s="953">
        <f t="shared" si="104"/>
        <v>0</v>
      </c>
      <c r="BG294" s="952">
        <f t="shared" si="104"/>
        <v>0</v>
      </c>
      <c r="BH294" s="952">
        <f t="shared" si="104"/>
        <v>0</v>
      </c>
      <c r="BI294" s="952">
        <f t="shared" si="105"/>
        <v>0</v>
      </c>
      <c r="BJ294" s="952">
        <f t="shared" si="105"/>
        <v>0</v>
      </c>
      <c r="BK294" s="952">
        <f t="shared" si="105"/>
        <v>0</v>
      </c>
      <c r="BL294" s="953">
        <f t="shared" si="105"/>
        <v>0</v>
      </c>
      <c r="BM294" s="953">
        <f t="shared" si="105"/>
        <v>0</v>
      </c>
      <c r="BN294" s="952">
        <f t="shared" si="105"/>
        <v>0</v>
      </c>
      <c r="BO294" s="952">
        <f t="shared" si="105"/>
        <v>0</v>
      </c>
      <c r="BP294" s="952">
        <f t="shared" si="105"/>
        <v>0</v>
      </c>
      <c r="BQ294" s="952">
        <f t="shared" si="105"/>
        <v>0</v>
      </c>
      <c r="BR294" s="952">
        <f t="shared" si="105"/>
        <v>0</v>
      </c>
      <c r="BS294" s="953">
        <f t="shared" si="106"/>
        <v>0</v>
      </c>
      <c r="BT294" s="953">
        <f t="shared" si="106"/>
        <v>0</v>
      </c>
      <c r="BU294" s="952">
        <f t="shared" si="106"/>
        <v>0</v>
      </c>
      <c r="BV294" s="952">
        <f t="shared" si="106"/>
        <v>0</v>
      </c>
      <c r="BW294" s="952">
        <f t="shared" si="106"/>
        <v>0</v>
      </c>
      <c r="BX294" s="952">
        <f t="shared" si="106"/>
        <v>0</v>
      </c>
      <c r="BY294" s="952">
        <f t="shared" si="106"/>
        <v>0</v>
      </c>
      <c r="BZ294" s="953">
        <f t="shared" si="106"/>
        <v>0</v>
      </c>
      <c r="CA294" s="953">
        <f t="shared" si="106"/>
        <v>0</v>
      </c>
      <c r="CB294" s="952">
        <f t="shared" si="106"/>
        <v>0</v>
      </c>
      <c r="CC294" s="952">
        <f t="shared" si="107"/>
        <v>0</v>
      </c>
      <c r="CD294" s="952">
        <f t="shared" si="107"/>
        <v>0</v>
      </c>
      <c r="CE294" s="952">
        <f t="shared" si="107"/>
        <v>0</v>
      </c>
      <c r="CF294" s="952">
        <f t="shared" si="107"/>
        <v>0</v>
      </c>
      <c r="CG294" s="953">
        <f t="shared" si="107"/>
        <v>0</v>
      </c>
      <c r="CH294" s="953">
        <f t="shared" si="107"/>
        <v>0</v>
      </c>
      <c r="CI294" s="952">
        <f t="shared" si="107"/>
        <v>0</v>
      </c>
      <c r="CJ294" s="952">
        <f t="shared" si="107"/>
        <v>0</v>
      </c>
      <c r="CK294" s="952">
        <f t="shared" si="107"/>
        <v>0</v>
      </c>
      <c r="CL294" s="952">
        <f t="shared" si="107"/>
        <v>0</v>
      </c>
      <c r="CM294" s="952">
        <f t="shared" si="107"/>
        <v>0</v>
      </c>
      <c r="CN294" s="953">
        <f t="shared" si="107"/>
        <v>0</v>
      </c>
      <c r="CO294" s="953">
        <f t="shared" si="107"/>
        <v>0</v>
      </c>
      <c r="CP294" s="615">
        <f t="shared" si="108"/>
        <v>19</v>
      </c>
    </row>
    <row r="295" spans="1:94" ht="17.25" customHeight="1" thickTop="1">
      <c r="A295" s="85"/>
      <c r="B295" s="286"/>
      <c r="C295" s="5"/>
      <c r="D295" s="133" t="s">
        <v>78</v>
      </c>
      <c r="E295" s="2164">
        <f>SUBTOTAL(9,E290:F294)</f>
        <v>0.49</v>
      </c>
      <c r="F295" s="2197"/>
      <c r="I295"/>
      <c r="J295" s="8"/>
      <c r="K295" s="8"/>
      <c r="L295" s="8"/>
      <c r="M295" s="8"/>
      <c r="N295" s="8"/>
      <c r="AD295" s="159" t="s">
        <v>191</v>
      </c>
      <c r="AE295" s="952">
        <f t="shared" si="102"/>
        <v>0</v>
      </c>
      <c r="AF295" s="952">
        <f t="shared" si="102"/>
        <v>0</v>
      </c>
      <c r="AG295" s="952">
        <f t="shared" si="102"/>
        <v>0</v>
      </c>
      <c r="AH295" s="952">
        <f t="shared" si="102"/>
        <v>0</v>
      </c>
      <c r="AI295" s="952">
        <f t="shared" si="102"/>
        <v>0</v>
      </c>
      <c r="AJ295" s="953">
        <f t="shared" si="102"/>
        <v>1</v>
      </c>
      <c r="AK295" s="953">
        <f t="shared" si="102"/>
        <v>1</v>
      </c>
      <c r="AL295" s="952">
        <f t="shared" si="102"/>
        <v>0</v>
      </c>
      <c r="AM295" s="952">
        <f t="shared" si="102"/>
        <v>0</v>
      </c>
      <c r="AN295" s="952">
        <f t="shared" si="102"/>
        <v>0</v>
      </c>
      <c r="AO295" s="952">
        <f t="shared" si="103"/>
        <v>0</v>
      </c>
      <c r="AP295" s="952">
        <f t="shared" si="103"/>
        <v>0</v>
      </c>
      <c r="AQ295" s="953">
        <f t="shared" si="103"/>
        <v>1</v>
      </c>
      <c r="AR295" s="953">
        <f t="shared" si="103"/>
        <v>1</v>
      </c>
      <c r="AS295" s="952">
        <f t="shared" si="103"/>
        <v>0</v>
      </c>
      <c r="AT295" s="952">
        <f t="shared" si="103"/>
        <v>0</v>
      </c>
      <c r="AU295" s="952">
        <f t="shared" si="103"/>
        <v>0</v>
      </c>
      <c r="AV295" s="952">
        <f t="shared" si="103"/>
        <v>0</v>
      </c>
      <c r="AW295" s="952">
        <f t="shared" si="103"/>
        <v>0</v>
      </c>
      <c r="AX295" s="953">
        <f t="shared" si="103"/>
        <v>1</v>
      </c>
      <c r="AY295" s="953">
        <f t="shared" si="104"/>
        <v>1</v>
      </c>
      <c r="AZ295" s="952">
        <f t="shared" si="104"/>
        <v>0</v>
      </c>
      <c r="BA295" s="952">
        <f t="shared" si="104"/>
        <v>0</v>
      </c>
      <c r="BB295" s="952">
        <f t="shared" si="104"/>
        <v>0</v>
      </c>
      <c r="BC295" s="952">
        <f t="shared" si="104"/>
        <v>0</v>
      </c>
      <c r="BD295" s="952">
        <f t="shared" si="104"/>
        <v>0</v>
      </c>
      <c r="BE295" s="953">
        <f t="shared" si="104"/>
        <v>0</v>
      </c>
      <c r="BF295" s="953">
        <f t="shared" si="104"/>
        <v>0</v>
      </c>
      <c r="BG295" s="952">
        <f t="shared" si="104"/>
        <v>0</v>
      </c>
      <c r="BH295" s="952">
        <f t="shared" si="104"/>
        <v>0</v>
      </c>
      <c r="BI295" s="952">
        <f t="shared" si="105"/>
        <v>0</v>
      </c>
      <c r="BJ295" s="952">
        <f t="shared" si="105"/>
        <v>0</v>
      </c>
      <c r="BK295" s="952">
        <f t="shared" si="105"/>
        <v>0</v>
      </c>
      <c r="BL295" s="953">
        <f t="shared" si="105"/>
        <v>0</v>
      </c>
      <c r="BM295" s="953">
        <f t="shared" si="105"/>
        <v>0</v>
      </c>
      <c r="BN295" s="952">
        <f t="shared" si="105"/>
        <v>0</v>
      </c>
      <c r="BO295" s="952">
        <f t="shared" si="105"/>
        <v>0</v>
      </c>
      <c r="BP295" s="952">
        <f t="shared" si="105"/>
        <v>0</v>
      </c>
      <c r="BQ295" s="952">
        <f t="shared" si="105"/>
        <v>0</v>
      </c>
      <c r="BR295" s="952">
        <f t="shared" si="105"/>
        <v>0</v>
      </c>
      <c r="BS295" s="953">
        <f t="shared" si="106"/>
        <v>0</v>
      </c>
      <c r="BT295" s="953">
        <f t="shared" si="106"/>
        <v>0</v>
      </c>
      <c r="BU295" s="952">
        <f t="shared" si="106"/>
        <v>0</v>
      </c>
      <c r="BV295" s="952">
        <f t="shared" si="106"/>
        <v>0</v>
      </c>
      <c r="BW295" s="952">
        <f t="shared" si="106"/>
        <v>0</v>
      </c>
      <c r="BX295" s="952">
        <f t="shared" si="106"/>
        <v>0</v>
      </c>
      <c r="BY295" s="952">
        <f t="shared" si="106"/>
        <v>0</v>
      </c>
      <c r="BZ295" s="953">
        <f t="shared" si="106"/>
        <v>0</v>
      </c>
      <c r="CA295" s="953">
        <f t="shared" si="106"/>
        <v>0</v>
      </c>
      <c r="CB295" s="952">
        <f t="shared" si="106"/>
        <v>0</v>
      </c>
      <c r="CC295" s="952">
        <f t="shared" si="107"/>
        <v>0</v>
      </c>
      <c r="CD295" s="952">
        <f t="shared" si="107"/>
        <v>0</v>
      </c>
      <c r="CE295" s="952">
        <f t="shared" si="107"/>
        <v>0</v>
      </c>
      <c r="CF295" s="952">
        <f t="shared" si="107"/>
        <v>0</v>
      </c>
      <c r="CG295" s="953">
        <f t="shared" si="107"/>
        <v>0</v>
      </c>
      <c r="CH295" s="953">
        <f t="shared" si="107"/>
        <v>0</v>
      </c>
      <c r="CI295" s="952">
        <f t="shared" si="107"/>
        <v>0</v>
      </c>
      <c r="CJ295" s="952">
        <f t="shared" si="107"/>
        <v>0</v>
      </c>
      <c r="CK295" s="952">
        <f t="shared" si="107"/>
        <v>0</v>
      </c>
      <c r="CL295" s="952">
        <f t="shared" si="107"/>
        <v>0</v>
      </c>
      <c r="CM295" s="952">
        <f t="shared" si="107"/>
        <v>0</v>
      </c>
      <c r="CN295" s="953">
        <f t="shared" si="107"/>
        <v>0</v>
      </c>
      <c r="CO295" s="953">
        <f t="shared" si="107"/>
        <v>0</v>
      </c>
      <c r="CP295" s="615">
        <f t="shared" si="108"/>
        <v>6</v>
      </c>
    </row>
    <row r="296" spans="1:94" ht="15.75" customHeight="1">
      <c r="A296" s="85"/>
      <c r="B296" s="286"/>
      <c r="C296" s="5"/>
      <c r="D296" s="134" t="s">
        <v>111</v>
      </c>
      <c r="E296" s="2166">
        <f ca="1">E289-E289*E295</f>
        <v>60309.501749999996</v>
      </c>
      <c r="F296" s="2207"/>
      <c r="H296" s="454"/>
      <c r="I296" s="456"/>
      <c r="AD296" s="159" t="s">
        <v>171</v>
      </c>
      <c r="AE296" s="952">
        <f t="shared" si="102"/>
        <v>0</v>
      </c>
      <c r="AF296" s="952">
        <f t="shared" si="102"/>
        <v>0</v>
      </c>
      <c r="AG296" s="952">
        <f t="shared" si="102"/>
        <v>0</v>
      </c>
      <c r="AH296" s="952">
        <f t="shared" si="102"/>
        <v>0</v>
      </c>
      <c r="AI296" s="952">
        <f t="shared" si="102"/>
        <v>0</v>
      </c>
      <c r="AJ296" s="953">
        <f t="shared" si="102"/>
        <v>1</v>
      </c>
      <c r="AK296" s="953">
        <f t="shared" si="102"/>
        <v>1</v>
      </c>
      <c r="AL296" s="952">
        <f t="shared" si="102"/>
        <v>0</v>
      </c>
      <c r="AM296" s="952">
        <f t="shared" si="102"/>
        <v>0</v>
      </c>
      <c r="AN296" s="952">
        <f t="shared" si="102"/>
        <v>0</v>
      </c>
      <c r="AO296" s="952">
        <f t="shared" si="103"/>
        <v>0</v>
      </c>
      <c r="AP296" s="952">
        <f t="shared" si="103"/>
        <v>0</v>
      </c>
      <c r="AQ296" s="953">
        <f t="shared" si="103"/>
        <v>1</v>
      </c>
      <c r="AR296" s="953">
        <f t="shared" si="103"/>
        <v>1</v>
      </c>
      <c r="AS296" s="952">
        <f t="shared" si="103"/>
        <v>0</v>
      </c>
      <c r="AT296" s="952">
        <f t="shared" si="103"/>
        <v>0</v>
      </c>
      <c r="AU296" s="952">
        <f t="shared" si="103"/>
        <v>0</v>
      </c>
      <c r="AV296" s="952">
        <f t="shared" si="103"/>
        <v>0</v>
      </c>
      <c r="AW296" s="952">
        <f t="shared" si="103"/>
        <v>0</v>
      </c>
      <c r="AX296" s="953">
        <f t="shared" si="103"/>
        <v>1</v>
      </c>
      <c r="AY296" s="953">
        <f t="shared" si="104"/>
        <v>1</v>
      </c>
      <c r="AZ296" s="952">
        <f t="shared" si="104"/>
        <v>0</v>
      </c>
      <c r="BA296" s="952">
        <f t="shared" si="104"/>
        <v>0</v>
      </c>
      <c r="BB296" s="952">
        <f t="shared" si="104"/>
        <v>0</v>
      </c>
      <c r="BC296" s="952">
        <f t="shared" si="104"/>
        <v>0</v>
      </c>
      <c r="BD296" s="952">
        <f t="shared" si="104"/>
        <v>0</v>
      </c>
      <c r="BE296" s="953">
        <f t="shared" si="104"/>
        <v>0</v>
      </c>
      <c r="BF296" s="953">
        <f t="shared" si="104"/>
        <v>0</v>
      </c>
      <c r="BG296" s="952">
        <f t="shared" si="104"/>
        <v>0</v>
      </c>
      <c r="BH296" s="952">
        <f t="shared" si="104"/>
        <v>0</v>
      </c>
      <c r="BI296" s="952">
        <f t="shared" si="105"/>
        <v>0</v>
      </c>
      <c r="BJ296" s="952">
        <f t="shared" si="105"/>
        <v>0</v>
      </c>
      <c r="BK296" s="952">
        <f t="shared" si="105"/>
        <v>0</v>
      </c>
      <c r="BL296" s="953">
        <f t="shared" si="105"/>
        <v>0</v>
      </c>
      <c r="BM296" s="953">
        <f t="shared" si="105"/>
        <v>0</v>
      </c>
      <c r="BN296" s="952">
        <f t="shared" si="105"/>
        <v>0</v>
      </c>
      <c r="BO296" s="952">
        <f t="shared" si="105"/>
        <v>0</v>
      </c>
      <c r="BP296" s="952">
        <f t="shared" si="105"/>
        <v>0</v>
      </c>
      <c r="BQ296" s="952">
        <f t="shared" si="105"/>
        <v>0</v>
      </c>
      <c r="BR296" s="952">
        <f t="shared" si="105"/>
        <v>0</v>
      </c>
      <c r="BS296" s="953">
        <f t="shared" si="106"/>
        <v>0</v>
      </c>
      <c r="BT296" s="953">
        <f t="shared" si="106"/>
        <v>0</v>
      </c>
      <c r="BU296" s="952">
        <f t="shared" si="106"/>
        <v>0</v>
      </c>
      <c r="BV296" s="952">
        <f t="shared" si="106"/>
        <v>0</v>
      </c>
      <c r="BW296" s="952">
        <f t="shared" si="106"/>
        <v>0</v>
      </c>
      <c r="BX296" s="952">
        <f t="shared" si="106"/>
        <v>0</v>
      </c>
      <c r="BY296" s="952">
        <f t="shared" si="106"/>
        <v>0</v>
      </c>
      <c r="BZ296" s="953">
        <f t="shared" si="106"/>
        <v>0</v>
      </c>
      <c r="CA296" s="953">
        <f t="shared" si="106"/>
        <v>0</v>
      </c>
      <c r="CB296" s="952">
        <f t="shared" si="106"/>
        <v>0</v>
      </c>
      <c r="CC296" s="952">
        <f t="shared" si="107"/>
        <v>0</v>
      </c>
      <c r="CD296" s="952">
        <f t="shared" si="107"/>
        <v>0</v>
      </c>
      <c r="CE296" s="952">
        <f t="shared" si="107"/>
        <v>0</v>
      </c>
      <c r="CF296" s="952">
        <f t="shared" si="107"/>
        <v>0</v>
      </c>
      <c r="CG296" s="953">
        <f t="shared" si="107"/>
        <v>0</v>
      </c>
      <c r="CH296" s="953">
        <f t="shared" si="107"/>
        <v>0</v>
      </c>
      <c r="CI296" s="952">
        <f t="shared" si="107"/>
        <v>0</v>
      </c>
      <c r="CJ296" s="952">
        <f t="shared" si="107"/>
        <v>0</v>
      </c>
      <c r="CK296" s="952">
        <f t="shared" si="107"/>
        <v>0</v>
      </c>
      <c r="CL296" s="952">
        <f t="shared" si="107"/>
        <v>0</v>
      </c>
      <c r="CM296" s="952">
        <f t="shared" si="107"/>
        <v>0</v>
      </c>
      <c r="CN296" s="953">
        <f t="shared" si="107"/>
        <v>0</v>
      </c>
      <c r="CO296" s="953">
        <f t="shared" si="107"/>
        <v>0</v>
      </c>
      <c r="CP296" s="615">
        <f t="shared" si="108"/>
        <v>6</v>
      </c>
    </row>
    <row r="297" spans="1:94" ht="15.75" customHeight="1">
      <c r="A297" s="85"/>
      <c r="B297" s="286"/>
      <c r="C297" s="5"/>
      <c r="D297"/>
      <c r="E297"/>
      <c r="F297"/>
      <c r="H297" s="454"/>
      <c r="I297" s="456"/>
      <c r="AD297" s="159" t="s">
        <v>195</v>
      </c>
      <c r="AE297" s="952">
        <f t="shared" si="102"/>
        <v>0</v>
      </c>
      <c r="AF297" s="952">
        <f t="shared" si="102"/>
        <v>0</v>
      </c>
      <c r="AG297" s="952">
        <f t="shared" si="102"/>
        <v>0</v>
      </c>
      <c r="AH297" s="952">
        <f t="shared" si="102"/>
        <v>0</v>
      </c>
      <c r="AI297" s="952">
        <f t="shared" si="102"/>
        <v>0</v>
      </c>
      <c r="AJ297" s="953">
        <f t="shared" si="102"/>
        <v>1</v>
      </c>
      <c r="AK297" s="953">
        <f t="shared" si="102"/>
        <v>1</v>
      </c>
      <c r="AL297" s="952">
        <f t="shared" si="102"/>
        <v>0</v>
      </c>
      <c r="AM297" s="952">
        <f t="shared" si="102"/>
        <v>0</v>
      </c>
      <c r="AN297" s="952">
        <f t="shared" si="102"/>
        <v>0</v>
      </c>
      <c r="AO297" s="952">
        <f t="shared" si="103"/>
        <v>0</v>
      </c>
      <c r="AP297" s="952">
        <f t="shared" si="103"/>
        <v>0</v>
      </c>
      <c r="AQ297" s="953">
        <f t="shared" si="103"/>
        <v>1</v>
      </c>
      <c r="AR297" s="953">
        <f t="shared" si="103"/>
        <v>1</v>
      </c>
      <c r="AS297" s="952">
        <f t="shared" si="103"/>
        <v>0</v>
      </c>
      <c r="AT297" s="952">
        <f t="shared" si="103"/>
        <v>0</v>
      </c>
      <c r="AU297" s="952">
        <f t="shared" si="103"/>
        <v>0</v>
      </c>
      <c r="AV297" s="952">
        <f t="shared" si="103"/>
        <v>0</v>
      </c>
      <c r="AW297" s="952">
        <f t="shared" si="103"/>
        <v>0</v>
      </c>
      <c r="AX297" s="953">
        <f t="shared" si="103"/>
        <v>1</v>
      </c>
      <c r="AY297" s="953">
        <f t="shared" si="104"/>
        <v>1</v>
      </c>
      <c r="AZ297" s="952">
        <f t="shared" si="104"/>
        <v>0</v>
      </c>
      <c r="BA297" s="952">
        <f t="shared" si="104"/>
        <v>0</v>
      </c>
      <c r="BB297" s="952">
        <f t="shared" si="104"/>
        <v>0</v>
      </c>
      <c r="BC297" s="952">
        <f t="shared" si="104"/>
        <v>0</v>
      </c>
      <c r="BD297" s="952">
        <f t="shared" si="104"/>
        <v>0</v>
      </c>
      <c r="BE297" s="953">
        <f t="shared" si="104"/>
        <v>0</v>
      </c>
      <c r="BF297" s="953">
        <f t="shared" si="104"/>
        <v>0</v>
      </c>
      <c r="BG297" s="952">
        <f t="shared" si="104"/>
        <v>0</v>
      </c>
      <c r="BH297" s="952">
        <f t="shared" si="104"/>
        <v>0</v>
      </c>
      <c r="BI297" s="952">
        <f t="shared" si="105"/>
        <v>0</v>
      </c>
      <c r="BJ297" s="952">
        <f t="shared" si="105"/>
        <v>0</v>
      </c>
      <c r="BK297" s="952">
        <f t="shared" si="105"/>
        <v>0</v>
      </c>
      <c r="BL297" s="953">
        <f t="shared" si="105"/>
        <v>0</v>
      </c>
      <c r="BM297" s="953">
        <f t="shared" si="105"/>
        <v>0</v>
      </c>
      <c r="BN297" s="952">
        <f t="shared" si="105"/>
        <v>0</v>
      </c>
      <c r="BO297" s="952">
        <f t="shared" si="105"/>
        <v>0</v>
      </c>
      <c r="BP297" s="952">
        <f t="shared" si="105"/>
        <v>0</v>
      </c>
      <c r="BQ297" s="952">
        <f t="shared" si="105"/>
        <v>0</v>
      </c>
      <c r="BR297" s="952">
        <f t="shared" si="105"/>
        <v>0</v>
      </c>
      <c r="BS297" s="953">
        <f t="shared" si="106"/>
        <v>0</v>
      </c>
      <c r="BT297" s="953">
        <f t="shared" si="106"/>
        <v>0</v>
      </c>
      <c r="BU297" s="952">
        <f t="shared" si="106"/>
        <v>0</v>
      </c>
      <c r="BV297" s="952">
        <f t="shared" si="106"/>
        <v>0</v>
      </c>
      <c r="BW297" s="952">
        <f t="shared" si="106"/>
        <v>0</v>
      </c>
      <c r="BX297" s="952">
        <f t="shared" si="106"/>
        <v>0</v>
      </c>
      <c r="BY297" s="952">
        <f t="shared" si="106"/>
        <v>0</v>
      </c>
      <c r="BZ297" s="953">
        <f t="shared" si="106"/>
        <v>0</v>
      </c>
      <c r="CA297" s="953">
        <f t="shared" si="106"/>
        <v>0</v>
      </c>
      <c r="CB297" s="952">
        <f t="shared" si="106"/>
        <v>0</v>
      </c>
      <c r="CC297" s="952">
        <f t="shared" si="107"/>
        <v>0</v>
      </c>
      <c r="CD297" s="952">
        <f t="shared" si="107"/>
        <v>0</v>
      </c>
      <c r="CE297" s="952">
        <f t="shared" si="107"/>
        <v>0</v>
      </c>
      <c r="CF297" s="952">
        <f t="shared" si="107"/>
        <v>0</v>
      </c>
      <c r="CG297" s="953">
        <f t="shared" si="107"/>
        <v>0</v>
      </c>
      <c r="CH297" s="953">
        <f t="shared" si="107"/>
        <v>0</v>
      </c>
      <c r="CI297" s="952">
        <f t="shared" si="107"/>
        <v>0</v>
      </c>
      <c r="CJ297" s="952">
        <f t="shared" si="107"/>
        <v>0</v>
      </c>
      <c r="CK297" s="952">
        <f t="shared" si="107"/>
        <v>0</v>
      </c>
      <c r="CL297" s="952">
        <f t="shared" si="107"/>
        <v>0</v>
      </c>
      <c r="CM297" s="952">
        <f t="shared" si="107"/>
        <v>0</v>
      </c>
      <c r="CN297" s="953">
        <f t="shared" si="107"/>
        <v>0</v>
      </c>
      <c r="CO297" s="953">
        <f t="shared" si="107"/>
        <v>0</v>
      </c>
      <c r="CP297" s="615">
        <f t="shared" si="108"/>
        <v>6</v>
      </c>
    </row>
    <row r="298" spans="1:94" s="1098" customFormat="1" ht="15.75" customHeight="1">
      <c r="A298" s="85"/>
      <c r="B298" s="286"/>
      <c r="C298" s="5"/>
      <c r="D298"/>
      <c r="E298"/>
      <c r="F298"/>
      <c r="H298" s="454"/>
      <c r="I298" s="456"/>
      <c r="AD298" s="159" t="s">
        <v>345</v>
      </c>
      <c r="AE298" s="952">
        <f t="shared" si="102"/>
        <v>0</v>
      </c>
      <c r="AF298" s="952">
        <f t="shared" si="102"/>
        <v>0</v>
      </c>
      <c r="AG298" s="952">
        <f t="shared" si="102"/>
        <v>0</v>
      </c>
      <c r="AH298" s="952">
        <f t="shared" si="102"/>
        <v>0</v>
      </c>
      <c r="AI298" s="952">
        <f t="shared" si="102"/>
        <v>0</v>
      </c>
      <c r="AJ298" s="953">
        <f t="shared" si="102"/>
        <v>1</v>
      </c>
      <c r="AK298" s="953">
        <f t="shared" si="102"/>
        <v>1</v>
      </c>
      <c r="AL298" s="952">
        <f t="shared" si="102"/>
        <v>0</v>
      </c>
      <c r="AM298" s="952">
        <f t="shared" si="102"/>
        <v>0</v>
      </c>
      <c r="AN298" s="952">
        <f t="shared" si="102"/>
        <v>0</v>
      </c>
      <c r="AO298" s="952">
        <f t="shared" si="103"/>
        <v>0</v>
      </c>
      <c r="AP298" s="952">
        <f t="shared" si="103"/>
        <v>0</v>
      </c>
      <c r="AQ298" s="953">
        <f t="shared" si="103"/>
        <v>1</v>
      </c>
      <c r="AR298" s="953">
        <f t="shared" si="103"/>
        <v>1</v>
      </c>
      <c r="AS298" s="952">
        <f t="shared" si="103"/>
        <v>0</v>
      </c>
      <c r="AT298" s="952">
        <f t="shared" si="103"/>
        <v>0</v>
      </c>
      <c r="AU298" s="952">
        <f t="shared" si="103"/>
        <v>0</v>
      </c>
      <c r="AV298" s="952">
        <f t="shared" si="103"/>
        <v>0</v>
      </c>
      <c r="AW298" s="952">
        <f t="shared" si="103"/>
        <v>0</v>
      </c>
      <c r="AX298" s="953">
        <f t="shared" si="103"/>
        <v>1</v>
      </c>
      <c r="AY298" s="953">
        <f t="shared" si="104"/>
        <v>1</v>
      </c>
      <c r="AZ298" s="952">
        <f t="shared" si="104"/>
        <v>0</v>
      </c>
      <c r="BA298" s="952">
        <f t="shared" si="104"/>
        <v>0</v>
      </c>
      <c r="BB298" s="952">
        <f t="shared" si="104"/>
        <v>0</v>
      </c>
      <c r="BC298" s="952">
        <f t="shared" si="104"/>
        <v>0</v>
      </c>
      <c r="BD298" s="952">
        <f t="shared" si="104"/>
        <v>0</v>
      </c>
      <c r="BE298" s="953">
        <f t="shared" si="104"/>
        <v>0</v>
      </c>
      <c r="BF298" s="953">
        <f t="shared" si="104"/>
        <v>0</v>
      </c>
      <c r="BG298" s="952">
        <f t="shared" si="104"/>
        <v>0</v>
      </c>
      <c r="BH298" s="952">
        <f t="shared" si="104"/>
        <v>0</v>
      </c>
      <c r="BI298" s="952">
        <f t="shared" si="105"/>
        <v>0</v>
      </c>
      <c r="BJ298" s="952">
        <f t="shared" si="105"/>
        <v>0</v>
      </c>
      <c r="BK298" s="952">
        <f t="shared" si="105"/>
        <v>0</v>
      </c>
      <c r="BL298" s="953">
        <f t="shared" si="105"/>
        <v>0</v>
      </c>
      <c r="BM298" s="953">
        <f t="shared" si="105"/>
        <v>0</v>
      </c>
      <c r="BN298" s="952">
        <f t="shared" si="105"/>
        <v>0</v>
      </c>
      <c r="BO298" s="952">
        <f t="shared" si="105"/>
        <v>0</v>
      </c>
      <c r="BP298" s="952">
        <f t="shared" si="105"/>
        <v>0</v>
      </c>
      <c r="BQ298" s="952">
        <f t="shared" si="105"/>
        <v>0</v>
      </c>
      <c r="BR298" s="952">
        <f t="shared" si="105"/>
        <v>0</v>
      </c>
      <c r="BS298" s="953">
        <f t="shared" si="106"/>
        <v>0</v>
      </c>
      <c r="BT298" s="953">
        <f t="shared" si="106"/>
        <v>0</v>
      </c>
      <c r="BU298" s="952">
        <f t="shared" si="106"/>
        <v>0</v>
      </c>
      <c r="BV298" s="952">
        <f t="shared" si="106"/>
        <v>0</v>
      </c>
      <c r="BW298" s="952">
        <f t="shared" si="106"/>
        <v>0</v>
      </c>
      <c r="BX298" s="952">
        <f t="shared" si="106"/>
        <v>0</v>
      </c>
      <c r="BY298" s="952">
        <f t="shared" si="106"/>
        <v>0</v>
      </c>
      <c r="BZ298" s="953">
        <f t="shared" si="106"/>
        <v>0</v>
      </c>
      <c r="CA298" s="953">
        <f t="shared" si="106"/>
        <v>0</v>
      </c>
      <c r="CB298" s="952">
        <f t="shared" si="106"/>
        <v>0</v>
      </c>
      <c r="CC298" s="952">
        <f t="shared" si="107"/>
        <v>0</v>
      </c>
      <c r="CD298" s="952">
        <f t="shared" si="107"/>
        <v>0</v>
      </c>
      <c r="CE298" s="952">
        <f t="shared" si="107"/>
        <v>0</v>
      </c>
      <c r="CF298" s="952">
        <f t="shared" si="107"/>
        <v>0</v>
      </c>
      <c r="CG298" s="953">
        <f t="shared" si="107"/>
        <v>0</v>
      </c>
      <c r="CH298" s="953">
        <f t="shared" si="107"/>
        <v>0</v>
      </c>
      <c r="CI298" s="952">
        <f t="shared" si="107"/>
        <v>0</v>
      </c>
      <c r="CJ298" s="952">
        <f t="shared" si="107"/>
        <v>0</v>
      </c>
      <c r="CK298" s="952">
        <f t="shared" si="107"/>
        <v>0</v>
      </c>
      <c r="CL298" s="952">
        <f t="shared" si="107"/>
        <v>0</v>
      </c>
      <c r="CM298" s="952">
        <f t="shared" si="107"/>
        <v>0</v>
      </c>
      <c r="CN298" s="953">
        <f t="shared" si="107"/>
        <v>0</v>
      </c>
      <c r="CO298" s="953">
        <f t="shared" si="107"/>
        <v>0</v>
      </c>
      <c r="CP298" s="615"/>
    </row>
    <row r="299" spans="1:94" s="1098" customFormat="1" ht="15.75" customHeight="1">
      <c r="A299" s="85"/>
      <c r="B299" s="286"/>
      <c r="C299" s="5"/>
      <c r="D299"/>
      <c r="E299"/>
      <c r="F299"/>
      <c r="H299" s="454"/>
      <c r="I299" s="456"/>
      <c r="AD299" s="159" t="s">
        <v>382</v>
      </c>
      <c r="AE299" s="1378">
        <f t="shared" si="102"/>
        <v>0</v>
      </c>
      <c r="AF299" s="1378">
        <f t="shared" si="102"/>
        <v>0</v>
      </c>
      <c r="AG299" s="1378">
        <f t="shared" si="102"/>
        <v>0</v>
      </c>
      <c r="AH299" s="1378">
        <f t="shared" si="102"/>
        <v>0</v>
      </c>
      <c r="AI299" s="1378">
        <f t="shared" si="102"/>
        <v>0</v>
      </c>
      <c r="AJ299" s="1379">
        <f t="shared" si="102"/>
        <v>1</v>
      </c>
      <c r="AK299" s="1379">
        <f t="shared" si="102"/>
        <v>0</v>
      </c>
      <c r="AL299" s="1378">
        <f t="shared" si="102"/>
        <v>0</v>
      </c>
      <c r="AM299" s="1378">
        <f t="shared" si="102"/>
        <v>0</v>
      </c>
      <c r="AN299" s="1378">
        <f t="shared" si="102"/>
        <v>0</v>
      </c>
      <c r="AO299" s="1378">
        <f t="shared" si="103"/>
        <v>0</v>
      </c>
      <c r="AP299" s="1378">
        <f t="shared" si="103"/>
        <v>0</v>
      </c>
      <c r="AQ299" s="1379">
        <f t="shared" si="103"/>
        <v>0</v>
      </c>
      <c r="AR299" s="1379">
        <f t="shared" si="103"/>
        <v>0</v>
      </c>
      <c r="AS299" s="1378">
        <f t="shared" si="103"/>
        <v>0</v>
      </c>
      <c r="AT299" s="1378">
        <f t="shared" si="103"/>
        <v>0</v>
      </c>
      <c r="AU299" s="1378">
        <f t="shared" si="103"/>
        <v>0</v>
      </c>
      <c r="AV299" s="1378">
        <f t="shared" si="103"/>
        <v>0</v>
      </c>
      <c r="AW299" s="1378">
        <f t="shared" si="103"/>
        <v>0</v>
      </c>
      <c r="AX299" s="1379">
        <f t="shared" si="103"/>
        <v>0</v>
      </c>
      <c r="AY299" s="1379">
        <f t="shared" si="104"/>
        <v>1</v>
      </c>
      <c r="AZ299" s="1378">
        <f t="shared" si="104"/>
        <v>0</v>
      </c>
      <c r="BA299" s="1378">
        <f t="shared" si="104"/>
        <v>0</v>
      </c>
      <c r="BB299" s="1378">
        <f t="shared" si="104"/>
        <v>0</v>
      </c>
      <c r="BC299" s="1378">
        <f t="shared" si="104"/>
        <v>0</v>
      </c>
      <c r="BD299" s="1378">
        <f t="shared" si="104"/>
        <v>0</v>
      </c>
      <c r="BE299" s="1379">
        <f t="shared" si="104"/>
        <v>0</v>
      </c>
      <c r="BF299" s="1379">
        <f t="shared" si="104"/>
        <v>0</v>
      </c>
      <c r="BG299" s="1378">
        <f t="shared" si="104"/>
        <v>0</v>
      </c>
      <c r="BH299" s="1378">
        <f t="shared" si="104"/>
        <v>0</v>
      </c>
      <c r="BI299" s="1378">
        <f t="shared" si="105"/>
        <v>0</v>
      </c>
      <c r="BJ299" s="1378">
        <f t="shared" si="105"/>
        <v>0</v>
      </c>
      <c r="BK299" s="1378">
        <f t="shared" si="105"/>
        <v>0</v>
      </c>
      <c r="BL299" s="1379">
        <f t="shared" si="105"/>
        <v>0</v>
      </c>
      <c r="BM299" s="1379">
        <f t="shared" si="105"/>
        <v>0</v>
      </c>
      <c r="BN299" s="1378">
        <f t="shared" si="105"/>
        <v>0</v>
      </c>
      <c r="BO299" s="1378">
        <f t="shared" si="105"/>
        <v>0</v>
      </c>
      <c r="BP299" s="1378">
        <f t="shared" si="105"/>
        <v>0</v>
      </c>
      <c r="BQ299" s="1378">
        <f t="shared" si="105"/>
        <v>0</v>
      </c>
      <c r="BR299" s="1378">
        <f t="shared" si="105"/>
        <v>0</v>
      </c>
      <c r="BS299" s="1379">
        <f t="shared" si="106"/>
        <v>0</v>
      </c>
      <c r="BT299" s="1379">
        <f t="shared" si="106"/>
        <v>0</v>
      </c>
      <c r="BU299" s="1378">
        <f t="shared" si="106"/>
        <v>0</v>
      </c>
      <c r="BV299" s="1378">
        <f t="shared" si="106"/>
        <v>0</v>
      </c>
      <c r="BW299" s="1378">
        <f t="shared" si="106"/>
        <v>0</v>
      </c>
      <c r="BX299" s="1378">
        <f t="shared" si="106"/>
        <v>0</v>
      </c>
      <c r="BY299" s="1378">
        <f t="shared" si="106"/>
        <v>0</v>
      </c>
      <c r="BZ299" s="1379">
        <f t="shared" si="106"/>
        <v>0</v>
      </c>
      <c r="CA299" s="1379">
        <f t="shared" si="106"/>
        <v>0</v>
      </c>
      <c r="CB299" s="1378">
        <f t="shared" si="106"/>
        <v>0</v>
      </c>
      <c r="CC299" s="1378">
        <f t="shared" si="107"/>
        <v>0</v>
      </c>
      <c r="CD299" s="1378">
        <f t="shared" si="107"/>
        <v>0</v>
      </c>
      <c r="CE299" s="1378">
        <f t="shared" si="107"/>
        <v>0</v>
      </c>
      <c r="CF299" s="1378">
        <f t="shared" si="107"/>
        <v>0</v>
      </c>
      <c r="CG299" s="1379">
        <f t="shared" si="107"/>
        <v>0</v>
      </c>
      <c r="CH299" s="1379">
        <f t="shared" si="107"/>
        <v>0</v>
      </c>
      <c r="CI299" s="1378">
        <f t="shared" si="107"/>
        <v>0</v>
      </c>
      <c r="CJ299" s="1378">
        <f t="shared" si="107"/>
        <v>0</v>
      </c>
      <c r="CK299" s="1378">
        <f t="shared" si="107"/>
        <v>0</v>
      </c>
      <c r="CL299" s="1378">
        <f t="shared" si="107"/>
        <v>0</v>
      </c>
      <c r="CM299" s="1378">
        <f t="shared" si="107"/>
        <v>0</v>
      </c>
      <c r="CN299" s="1379">
        <f t="shared" si="107"/>
        <v>0</v>
      </c>
      <c r="CO299" s="1379">
        <f t="shared" si="107"/>
        <v>0</v>
      </c>
      <c r="CP299" s="615"/>
    </row>
    <row r="300" spans="1:94" ht="15.75" customHeight="1">
      <c r="A300" s="85"/>
      <c r="B300" s="286"/>
      <c r="C300" s="5"/>
      <c r="D300"/>
      <c r="E300"/>
      <c r="F300"/>
      <c r="H300" s="454"/>
      <c r="I300" s="456"/>
      <c r="AD300" s="1381" t="s">
        <v>0</v>
      </c>
      <c r="AE300" s="1380">
        <f>SUM(AE286:AE299)</f>
        <v>9</v>
      </c>
      <c r="AF300" s="1380">
        <f t="shared" ref="AF300:CO300" si="109">SUM(AF286:AF299)</f>
        <v>8</v>
      </c>
      <c r="AG300" s="1380">
        <f t="shared" si="109"/>
        <v>7</v>
      </c>
      <c r="AH300" s="1380">
        <f t="shared" si="109"/>
        <v>9</v>
      </c>
      <c r="AI300" s="1380">
        <f t="shared" si="109"/>
        <v>8</v>
      </c>
      <c r="AJ300" s="1380">
        <f t="shared" si="109"/>
        <v>20</v>
      </c>
      <c r="AK300" s="1380">
        <f t="shared" si="109"/>
        <v>19</v>
      </c>
      <c r="AL300" s="1380">
        <f t="shared" si="109"/>
        <v>6</v>
      </c>
      <c r="AM300" s="1380">
        <f t="shared" si="109"/>
        <v>6</v>
      </c>
      <c r="AN300" s="1380">
        <f t="shared" si="109"/>
        <v>6</v>
      </c>
      <c r="AO300" s="1380">
        <f t="shared" si="109"/>
        <v>7</v>
      </c>
      <c r="AP300" s="1380">
        <f t="shared" si="109"/>
        <v>5</v>
      </c>
      <c r="AQ300" s="1380">
        <f t="shared" si="109"/>
        <v>20</v>
      </c>
      <c r="AR300" s="1380">
        <f t="shared" si="109"/>
        <v>17</v>
      </c>
      <c r="AS300" s="1380">
        <f t="shared" si="109"/>
        <v>8</v>
      </c>
      <c r="AT300" s="1380">
        <f t="shared" si="109"/>
        <v>6</v>
      </c>
      <c r="AU300" s="1380">
        <f t="shared" si="109"/>
        <v>6</v>
      </c>
      <c r="AV300" s="1380">
        <f t="shared" si="109"/>
        <v>6</v>
      </c>
      <c r="AW300" s="1380">
        <f t="shared" si="109"/>
        <v>6</v>
      </c>
      <c r="AX300" s="1380">
        <f t="shared" si="109"/>
        <v>18</v>
      </c>
      <c r="AY300" s="1380">
        <f t="shared" si="109"/>
        <v>19</v>
      </c>
      <c r="AZ300" s="1380">
        <f t="shared" si="109"/>
        <v>2</v>
      </c>
      <c r="BA300" s="1380">
        <f t="shared" si="109"/>
        <v>2</v>
      </c>
      <c r="BB300" s="1380">
        <f t="shared" si="109"/>
        <v>0</v>
      </c>
      <c r="BC300" s="1380">
        <f t="shared" si="109"/>
        <v>0</v>
      </c>
      <c r="BD300" s="1380">
        <f t="shared" si="109"/>
        <v>0</v>
      </c>
      <c r="BE300" s="1380">
        <f t="shared" si="109"/>
        <v>0</v>
      </c>
      <c r="BF300" s="1380">
        <f t="shared" si="109"/>
        <v>0</v>
      </c>
      <c r="BG300" s="1380">
        <f t="shared" si="109"/>
        <v>0</v>
      </c>
      <c r="BH300" s="1380">
        <f t="shared" si="109"/>
        <v>0</v>
      </c>
      <c r="BI300" s="1380">
        <f t="shared" si="109"/>
        <v>0</v>
      </c>
      <c r="BJ300" s="1380">
        <f t="shared" si="109"/>
        <v>0</v>
      </c>
      <c r="BK300" s="1380">
        <f t="shared" si="109"/>
        <v>0</v>
      </c>
      <c r="BL300" s="1380">
        <f t="shared" si="109"/>
        <v>0</v>
      </c>
      <c r="BM300" s="1380">
        <f t="shared" si="109"/>
        <v>0</v>
      </c>
      <c r="BN300" s="1380">
        <f t="shared" si="109"/>
        <v>0</v>
      </c>
      <c r="BO300" s="1380">
        <f t="shared" si="109"/>
        <v>0</v>
      </c>
      <c r="BP300" s="1380">
        <f t="shared" si="109"/>
        <v>0</v>
      </c>
      <c r="BQ300" s="1380">
        <f t="shared" si="109"/>
        <v>0</v>
      </c>
      <c r="BR300" s="1380">
        <f t="shared" si="109"/>
        <v>0</v>
      </c>
      <c r="BS300" s="1380">
        <f t="shared" si="109"/>
        <v>0</v>
      </c>
      <c r="BT300" s="1380">
        <f t="shared" si="109"/>
        <v>0</v>
      </c>
      <c r="BU300" s="1380">
        <f t="shared" si="109"/>
        <v>0</v>
      </c>
      <c r="BV300" s="1380">
        <f t="shared" si="109"/>
        <v>0</v>
      </c>
      <c r="BW300" s="1380">
        <f t="shared" si="109"/>
        <v>0</v>
      </c>
      <c r="BX300" s="1380">
        <f t="shared" si="109"/>
        <v>0</v>
      </c>
      <c r="BY300" s="1380">
        <f t="shared" si="109"/>
        <v>0</v>
      </c>
      <c r="BZ300" s="1380">
        <f t="shared" si="109"/>
        <v>0</v>
      </c>
      <c r="CA300" s="1380">
        <f t="shared" si="109"/>
        <v>0</v>
      </c>
      <c r="CB300" s="1380">
        <f t="shared" si="109"/>
        <v>0</v>
      </c>
      <c r="CC300" s="1380">
        <f t="shared" si="109"/>
        <v>0</v>
      </c>
      <c r="CD300" s="1380">
        <f t="shared" si="109"/>
        <v>0</v>
      </c>
      <c r="CE300" s="1380">
        <f t="shared" si="109"/>
        <v>0</v>
      </c>
      <c r="CF300" s="1380">
        <f t="shared" si="109"/>
        <v>0</v>
      </c>
      <c r="CG300" s="1380">
        <f t="shared" si="109"/>
        <v>0</v>
      </c>
      <c r="CH300" s="1380">
        <f t="shared" si="109"/>
        <v>0</v>
      </c>
      <c r="CI300" s="1380">
        <f t="shared" si="109"/>
        <v>0</v>
      </c>
      <c r="CJ300" s="1380">
        <f t="shared" si="109"/>
        <v>0</v>
      </c>
      <c r="CK300" s="1380">
        <f t="shared" si="109"/>
        <v>0</v>
      </c>
      <c r="CL300" s="1380">
        <f t="shared" si="109"/>
        <v>0</v>
      </c>
      <c r="CM300" s="1380">
        <f t="shared" si="109"/>
        <v>0</v>
      </c>
      <c r="CN300" s="1380">
        <f t="shared" si="109"/>
        <v>0</v>
      </c>
      <c r="CO300" s="1380">
        <f t="shared" si="109"/>
        <v>0</v>
      </c>
      <c r="CP300" s="615">
        <f t="shared" si="108"/>
        <v>220</v>
      </c>
    </row>
    <row r="301" spans="1:94">
      <c r="AD301" s="159"/>
    </row>
    <row r="302" spans="1:94" ht="36" customHeight="1">
      <c r="D302" s="824" t="s">
        <v>60</v>
      </c>
      <c r="E302" s="2208" t="s">
        <v>79</v>
      </c>
      <c r="F302" s="2209"/>
      <c r="G302" s="2210"/>
      <c r="H302" s="931" t="s">
        <v>241</v>
      </c>
      <c r="I302" s="932" t="s">
        <v>242</v>
      </c>
      <c r="AD302" s="159"/>
    </row>
    <row r="303" spans="1:94" ht="16.5" customHeight="1">
      <c r="D303" s="825" t="s">
        <v>80</v>
      </c>
      <c r="E303" s="821">
        <f t="shared" ref="E303:E318" ca="1" si="110">SUMIF($C$15:$C$275,D303,$AC$15:$AC$275)</f>
        <v>80947.349999999991</v>
      </c>
      <c r="F303" s="820">
        <f t="shared" ref="F303:F315" ca="1" si="111">E303/$E$319</f>
        <v>0.68452146514375733</v>
      </c>
      <c r="G303" s="829">
        <f ca="1">F303</f>
        <v>0.68452146514375733</v>
      </c>
      <c r="H303" s="923">
        <f t="shared" ref="H303:H318" ca="1" si="112">SUMIF($C$15:$C$275,D303,$J$15:$J$275)</f>
        <v>173.8</v>
      </c>
      <c r="I303" s="920">
        <f t="shared" ref="I303:I318" si="113">SUMIF($C$15:$C$275,D303,$N$15:$N$275)</f>
        <v>149</v>
      </c>
      <c r="J303" s="272">
        <f ca="1">E303*0.51</f>
        <v>41283.148499999996</v>
      </c>
      <c r="K303" s="272"/>
      <c r="L303" s="272"/>
      <c r="M303" s="272"/>
      <c r="N303" s="272"/>
      <c r="U303" s="273"/>
      <c r="AD303" s="159"/>
    </row>
    <row r="304" spans="1:94" ht="15" customHeight="1">
      <c r="D304" s="826" t="s">
        <v>69</v>
      </c>
      <c r="E304" s="822">
        <f t="shared" ca="1" si="110"/>
        <v>4704.0749999999998</v>
      </c>
      <c r="F304" s="136">
        <f t="shared" ca="1" si="111"/>
        <v>3.9779440724694762E-2</v>
      </c>
      <c r="G304" s="2193">
        <f ca="1">SUM(F304:F318)</f>
        <v>0.31547853485624255</v>
      </c>
      <c r="H304" s="924">
        <f t="shared" ca="1" si="112"/>
        <v>10.1</v>
      </c>
      <c r="I304" s="921">
        <f t="shared" si="113"/>
        <v>10</v>
      </c>
      <c r="J304" s="272"/>
      <c r="K304" s="272"/>
      <c r="L304" s="272"/>
      <c r="M304" s="272"/>
      <c r="N304" s="272"/>
      <c r="U304" s="273"/>
      <c r="AD304" s="159"/>
    </row>
    <row r="305" spans="4:30" ht="15" customHeight="1">
      <c r="D305" s="826" t="s">
        <v>81</v>
      </c>
      <c r="E305" s="822">
        <f t="shared" ca="1" si="110"/>
        <v>5635.5749999999989</v>
      </c>
      <c r="F305" s="136">
        <f t="shared" ca="1" si="111"/>
        <v>4.7656557699881835E-2</v>
      </c>
      <c r="G305" s="2193"/>
      <c r="H305" s="924">
        <f t="shared" ca="1" si="112"/>
        <v>12.100000000000001</v>
      </c>
      <c r="I305" s="921">
        <f t="shared" si="113"/>
        <v>7.3000000000000007</v>
      </c>
      <c r="J305" s="272"/>
      <c r="K305" s="272"/>
      <c r="L305" s="272"/>
      <c r="M305" s="272"/>
      <c r="N305" s="272"/>
      <c r="U305" s="273"/>
      <c r="AD305" s="159"/>
    </row>
    <row r="306" spans="4:30" ht="12.75" customHeight="1">
      <c r="D306" s="826" t="s">
        <v>128</v>
      </c>
      <c r="E306" s="822">
        <f t="shared" ca="1" si="110"/>
        <v>10432.799999999997</v>
      </c>
      <c r="F306" s="136">
        <f t="shared" ca="1" si="111"/>
        <v>8.8223710122095289E-2</v>
      </c>
      <c r="G306" s="2193"/>
      <c r="H306" s="924">
        <f t="shared" ca="1" si="112"/>
        <v>22.4</v>
      </c>
      <c r="I306" s="921">
        <f t="shared" si="113"/>
        <v>22.4</v>
      </c>
      <c r="J306" s="272"/>
      <c r="K306" s="272"/>
      <c r="L306" s="272"/>
      <c r="M306" s="272"/>
      <c r="N306" s="272"/>
      <c r="U306" s="273"/>
      <c r="AD306" s="159"/>
    </row>
    <row r="307" spans="4:30" ht="12.75" customHeight="1">
      <c r="D307" s="826" t="s">
        <v>137</v>
      </c>
      <c r="E307" s="822">
        <f t="shared" ca="1" si="110"/>
        <v>2421.9</v>
      </c>
      <c r="F307" s="136">
        <f t="shared" ca="1" si="111"/>
        <v>2.0480504135486414E-2</v>
      </c>
      <c r="G307" s="2193"/>
      <c r="H307" s="924">
        <f t="shared" ca="1" si="112"/>
        <v>5.2</v>
      </c>
      <c r="I307" s="921">
        <f t="shared" si="113"/>
        <v>4</v>
      </c>
    </row>
    <row r="308" spans="4:30" ht="12.75" customHeight="1">
      <c r="D308" s="826" t="s">
        <v>138</v>
      </c>
      <c r="E308" s="822">
        <f t="shared" ca="1" si="110"/>
        <v>4610.9249999999993</v>
      </c>
      <c r="F308" s="136">
        <f t="shared" ca="1" si="111"/>
        <v>3.8991729027176049E-2</v>
      </c>
      <c r="G308" s="2193"/>
      <c r="H308" s="924">
        <f t="shared" ca="1" si="112"/>
        <v>9.8999999999999986</v>
      </c>
      <c r="I308" s="921">
        <f t="shared" si="113"/>
        <v>7.3</v>
      </c>
    </row>
    <row r="309" spans="4:30" ht="12.75" customHeight="1">
      <c r="D309" s="826" t="s">
        <v>139</v>
      </c>
      <c r="E309" s="822">
        <f t="shared" ca="1" si="110"/>
        <v>3725.9999999999995</v>
      </c>
      <c r="F309" s="136">
        <f t="shared" ca="1" si="111"/>
        <v>3.1508467900748321E-2</v>
      </c>
      <c r="G309" s="2193"/>
      <c r="H309" s="924">
        <f t="shared" ca="1" si="112"/>
        <v>8</v>
      </c>
      <c r="I309" s="921">
        <f t="shared" si="113"/>
        <v>6.8000000000000007</v>
      </c>
    </row>
    <row r="310" spans="4:30" ht="12.75" customHeight="1">
      <c r="D310" s="826" t="s">
        <v>320</v>
      </c>
      <c r="E310" s="822">
        <f t="shared" ca="1" si="110"/>
        <v>1769.85</v>
      </c>
      <c r="F310" s="136">
        <f t="shared" ca="1" si="111"/>
        <v>1.4966522252855453E-2</v>
      </c>
      <c r="G310" s="2193"/>
      <c r="H310" s="924">
        <f t="shared" ca="1" si="112"/>
        <v>3.8000000000000007</v>
      </c>
      <c r="I310" s="921">
        <f t="shared" si="113"/>
        <v>5.6999999999999993</v>
      </c>
    </row>
    <row r="311" spans="4:30" ht="12.75" customHeight="1">
      <c r="D311" s="826" t="s">
        <v>192</v>
      </c>
      <c r="E311" s="822">
        <f t="shared" ca="1" si="110"/>
        <v>884.92499999999995</v>
      </c>
      <c r="F311" s="136">
        <f t="shared" ca="1" si="111"/>
        <v>7.4832611264277265E-3</v>
      </c>
      <c r="G311" s="2193"/>
      <c r="H311" s="924">
        <f t="shared" ca="1" si="112"/>
        <v>1.9000000000000001</v>
      </c>
      <c r="I311" s="921">
        <f t="shared" si="113"/>
        <v>1.9000000000000001</v>
      </c>
    </row>
    <row r="312" spans="4:30" ht="13.5" customHeight="1">
      <c r="D312" s="826" t="s">
        <v>191</v>
      </c>
      <c r="E312" s="822">
        <f t="shared" ca="1" si="110"/>
        <v>558.9</v>
      </c>
      <c r="F312" s="136">
        <f t="shared" ca="1" si="111"/>
        <v>4.7262701851122487E-3</v>
      </c>
      <c r="G312" s="2193"/>
      <c r="H312" s="924">
        <f t="shared" ca="1" si="112"/>
        <v>1.2000000000000002</v>
      </c>
      <c r="I312" s="921">
        <f t="shared" si="113"/>
        <v>1.2000000000000002</v>
      </c>
    </row>
    <row r="313" spans="4:30" ht="12.75" customHeight="1">
      <c r="D313" s="826" t="s">
        <v>171</v>
      </c>
      <c r="E313" s="822">
        <f t="shared" ca="1" si="110"/>
        <v>838.3499999999998</v>
      </c>
      <c r="F313" s="136">
        <f t="shared" ca="1" si="111"/>
        <v>7.0894052776683718E-3</v>
      </c>
      <c r="G313" s="2193"/>
      <c r="H313" s="924">
        <f t="shared" ca="1" si="112"/>
        <v>1.7999999999999998</v>
      </c>
      <c r="I313" s="921">
        <f t="shared" si="113"/>
        <v>1.2000000000000002</v>
      </c>
    </row>
    <row r="314" spans="4:30" ht="12.75" customHeight="1">
      <c r="D314" s="826" t="s">
        <v>195</v>
      </c>
      <c r="E314" s="822">
        <f t="shared" ca="1" si="110"/>
        <v>838.3499999999998</v>
      </c>
      <c r="F314" s="136">
        <f t="shared" ca="1" si="111"/>
        <v>7.0894052776683718E-3</v>
      </c>
      <c r="G314" s="2193"/>
      <c r="H314" s="924">
        <f t="shared" ca="1" si="112"/>
        <v>1.7999999999999998</v>
      </c>
      <c r="I314" s="921">
        <f t="shared" si="113"/>
        <v>1.2000000000000002</v>
      </c>
    </row>
    <row r="315" spans="4:30" ht="12.75" customHeight="1">
      <c r="D315" s="826" t="s">
        <v>345</v>
      </c>
      <c r="E315" s="822">
        <f t="shared" ca="1" si="110"/>
        <v>838.3499999999998</v>
      </c>
      <c r="F315" s="136">
        <f t="shared" ca="1" si="111"/>
        <v>7.0894052776683718E-3</v>
      </c>
      <c r="G315" s="2193"/>
      <c r="H315" s="918">
        <f t="shared" ca="1" si="112"/>
        <v>1.7999999999999998</v>
      </c>
      <c r="I315" s="921">
        <f t="shared" si="113"/>
        <v>1.7999999999999998</v>
      </c>
    </row>
    <row r="316" spans="4:30" ht="12.75" hidden="1" customHeight="1">
      <c r="D316" s="826" t="s">
        <v>196</v>
      </c>
      <c r="E316" s="822">
        <f t="shared" ca="1" si="110"/>
        <v>0</v>
      </c>
      <c r="F316" s="136">
        <f ca="1">E316/$E$319</f>
        <v>0</v>
      </c>
      <c r="G316" s="2193"/>
      <c r="H316" s="918">
        <f t="shared" ca="1" si="112"/>
        <v>0</v>
      </c>
      <c r="I316" s="921">
        <f t="shared" si="113"/>
        <v>0</v>
      </c>
    </row>
    <row r="317" spans="4:30" ht="12.75" customHeight="1">
      <c r="D317" s="826" t="s">
        <v>382</v>
      </c>
      <c r="E317" s="822">
        <f t="shared" ca="1" si="110"/>
        <v>46.574999999999996</v>
      </c>
      <c r="F317" s="136">
        <f ca="1">E317/$E$319</f>
        <v>3.9385584875935401E-4</v>
      </c>
      <c r="G317" s="2193"/>
      <c r="H317" s="918">
        <f t="shared" ca="1" si="112"/>
        <v>0.1</v>
      </c>
      <c r="I317" s="921">
        <f t="shared" si="113"/>
        <v>0.1</v>
      </c>
    </row>
    <row r="318" spans="4:30" ht="12.75" hidden="1" customHeight="1">
      <c r="D318" s="827" t="s">
        <v>194</v>
      </c>
      <c r="E318" s="823">
        <f t="shared" ca="1" si="110"/>
        <v>0</v>
      </c>
      <c r="F318" s="580">
        <f ca="1">E318/$E$319</f>
        <v>0</v>
      </c>
      <c r="G318" s="2194"/>
      <c r="H318" s="919">
        <f t="shared" ca="1" si="112"/>
        <v>0</v>
      </c>
      <c r="I318" s="922">
        <f t="shared" si="113"/>
        <v>0</v>
      </c>
    </row>
    <row r="319" spans="4:30">
      <c r="E319" s="828">
        <f ca="1">SUM(E303:E318)</f>
        <v>118253.925</v>
      </c>
      <c r="F319" s="137">
        <f ca="1">SUBTOTAL(9,F303:F318)</f>
        <v>0.99999999999999989</v>
      </c>
      <c r="H319" s="926">
        <f ca="1">SUM(H303:H318)</f>
        <v>253.90000000000003</v>
      </c>
      <c r="I319" s="925">
        <f>SUBTOTAL(9,I303:I318)</f>
        <v>219.9</v>
      </c>
    </row>
    <row r="323" spans="4:4">
      <c r="D323" s="504"/>
    </row>
    <row r="324" spans="4:4">
      <c r="D324" s="504" t="s">
        <v>323</v>
      </c>
    </row>
  </sheetData>
  <autoFilter ref="A14:CO276">
    <filterColumn colId="1">
      <filters blank="1"/>
    </filterColumn>
    <filterColumn colId="20">
      <customFilters>
        <customFilter operator="notEqual" val=" "/>
      </customFilters>
    </filterColumn>
  </autoFilter>
  <mergeCells count="68">
    <mergeCell ref="H13:J13"/>
    <mergeCell ref="CB283:CH283"/>
    <mergeCell ref="CI283:CO283"/>
    <mergeCell ref="BN282:BT282"/>
    <mergeCell ref="BU282:CA282"/>
    <mergeCell ref="CB282:CH282"/>
    <mergeCell ref="CI282:CO282"/>
    <mergeCell ref="CB280:CH280"/>
    <mergeCell ref="CI280:CO280"/>
    <mergeCell ref="AS281:AY281"/>
    <mergeCell ref="AZ281:BF281"/>
    <mergeCell ref="BG281:BM281"/>
    <mergeCell ref="CB281:CH281"/>
    <mergeCell ref="CI281:CO281"/>
    <mergeCell ref="BN280:BT280"/>
    <mergeCell ref="BU280:CA280"/>
    <mergeCell ref="E302:G302"/>
    <mergeCell ref="BG283:BM283"/>
    <mergeCell ref="BN283:BT283"/>
    <mergeCell ref="BU283:CA283"/>
    <mergeCell ref="BN281:BT281"/>
    <mergeCell ref="BU281:CA281"/>
    <mergeCell ref="AE282:AK282"/>
    <mergeCell ref="AL282:AR282"/>
    <mergeCell ref="AS282:AY282"/>
    <mergeCell ref="AZ282:BF282"/>
    <mergeCell ref="BG282:BM282"/>
    <mergeCell ref="H281:I281"/>
    <mergeCell ref="O281:U281"/>
    <mergeCell ref="V281:AC281"/>
    <mergeCell ref="AE281:AK281"/>
    <mergeCell ref="AL281:AR281"/>
    <mergeCell ref="G304:G318"/>
    <mergeCell ref="E294:F294"/>
    <mergeCell ref="E295:F295"/>
    <mergeCell ref="AS283:AY283"/>
    <mergeCell ref="AZ283:BF283"/>
    <mergeCell ref="E293:F293"/>
    <mergeCell ref="G285:H285"/>
    <mergeCell ref="AE285:AK285"/>
    <mergeCell ref="G286:H286"/>
    <mergeCell ref="E289:F289"/>
    <mergeCell ref="AE283:AK283"/>
    <mergeCell ref="AL283:AR283"/>
    <mergeCell ref="E290:F290"/>
    <mergeCell ref="E291:F291"/>
    <mergeCell ref="E292:F292"/>
    <mergeCell ref="E296:F296"/>
    <mergeCell ref="AE280:AK280"/>
    <mergeCell ref="AL280:AR280"/>
    <mergeCell ref="AS280:AY280"/>
    <mergeCell ref="AZ280:BF280"/>
    <mergeCell ref="BG280:BM280"/>
    <mergeCell ref="K13:L13"/>
    <mergeCell ref="M13:N13"/>
    <mergeCell ref="V13:Y13"/>
    <mergeCell ref="AE10:BA10"/>
    <mergeCell ref="BB10:CE10"/>
    <mergeCell ref="CF10:CO10"/>
    <mergeCell ref="CB278:CH278"/>
    <mergeCell ref="CI278:CO278"/>
    <mergeCell ref="BN278:BT278"/>
    <mergeCell ref="AE278:AK278"/>
    <mergeCell ref="AL278:AR278"/>
    <mergeCell ref="AS278:AY278"/>
    <mergeCell ref="AZ278:BF278"/>
    <mergeCell ref="BG278:BM278"/>
    <mergeCell ref="BU278:CA278"/>
  </mergeCells>
  <conditionalFormatting sqref="O279:AB279">
    <cfRule type="expression" dxfId="1644" priority="70" stopIfTrue="1">
      <formula>$G279="PT"</formula>
    </cfRule>
  </conditionalFormatting>
  <conditionalFormatting sqref="C15:AC275">
    <cfRule type="expression" dxfId="1643" priority="69" stopIfTrue="1">
      <formula>$G15="PT"</formula>
    </cfRule>
  </conditionalFormatting>
  <conditionalFormatting sqref="AE15:CO275">
    <cfRule type="expression" dxfId="1642" priority="68" stopIfTrue="1">
      <formula>$G15="PT"</formula>
    </cfRule>
  </conditionalFormatting>
  <conditionalFormatting sqref="P280:V280">
    <cfRule type="expression" dxfId="1641" priority="67" stopIfTrue="1">
      <formula>#REF!="PT"</formula>
    </cfRule>
  </conditionalFormatting>
  <conditionalFormatting sqref="A15:B275">
    <cfRule type="cellIs" dxfId="1640" priority="66" stopIfTrue="1" operator="greaterThan">
      <formula>0</formula>
    </cfRule>
  </conditionalFormatting>
  <conditionalFormatting sqref="O13:T14">
    <cfRule type="cellIs" dxfId="1639" priority="65" stopIfTrue="1" operator="greaterThan">
      <formula>0</formula>
    </cfRule>
  </conditionalFormatting>
  <conditionalFormatting sqref="AX77:CH77">
    <cfRule type="expression" dxfId="1638" priority="64" stopIfTrue="1">
      <formula>$G77="PT"</formula>
    </cfRule>
  </conditionalFormatting>
  <conditionalFormatting sqref="CN77:CO77">
    <cfRule type="expression" dxfId="1637" priority="63" stopIfTrue="1">
      <formula>$G77="PT"</formula>
    </cfRule>
  </conditionalFormatting>
  <conditionalFormatting sqref="AY77:CH77">
    <cfRule type="expression" dxfId="1636" priority="62" stopIfTrue="1">
      <formula>$G77="PT"</formula>
    </cfRule>
  </conditionalFormatting>
  <conditionalFormatting sqref="CN77:CO77">
    <cfRule type="expression" dxfId="1635" priority="61" stopIfTrue="1">
      <formula>$G77="PT"</formula>
    </cfRule>
  </conditionalFormatting>
  <conditionalFormatting sqref="AX77:CH77">
    <cfRule type="expression" dxfId="1634" priority="60" stopIfTrue="1">
      <formula>$G77="PT"</formula>
    </cfRule>
  </conditionalFormatting>
  <conditionalFormatting sqref="CN77:CO77">
    <cfRule type="expression" dxfId="1633" priority="59" stopIfTrue="1">
      <formula>$G77="PT"</formula>
    </cfRule>
  </conditionalFormatting>
  <conditionalFormatting sqref="AY77:CH77">
    <cfRule type="expression" dxfId="1632" priority="58" stopIfTrue="1">
      <formula>$G77="PT"</formula>
    </cfRule>
  </conditionalFormatting>
  <conditionalFormatting sqref="CN77:CO77">
    <cfRule type="expression" dxfId="1631" priority="57" stopIfTrue="1">
      <formula>$G77="PT"</formula>
    </cfRule>
  </conditionalFormatting>
  <conditionalFormatting sqref="AX77:CH77">
    <cfRule type="expression" dxfId="1630" priority="56" stopIfTrue="1">
      <formula>$G77="PT"</formula>
    </cfRule>
  </conditionalFormatting>
  <conditionalFormatting sqref="CN77:CO77">
    <cfRule type="expression" dxfId="1629" priority="55" stopIfTrue="1">
      <formula>$G77="PT"</formula>
    </cfRule>
  </conditionalFormatting>
  <conditionalFormatting sqref="AY77:CH77">
    <cfRule type="expression" dxfId="1628" priority="54" stopIfTrue="1">
      <formula>$G77="PT"</formula>
    </cfRule>
  </conditionalFormatting>
  <conditionalFormatting sqref="CN77:CO77">
    <cfRule type="expression" dxfId="1627" priority="53" stopIfTrue="1">
      <formula>$G77="PT"</formula>
    </cfRule>
  </conditionalFormatting>
  <conditionalFormatting sqref="AX77:CH77">
    <cfRule type="expression" dxfId="1626" priority="52" stopIfTrue="1">
      <formula>$G77="PT"</formula>
    </cfRule>
  </conditionalFormatting>
  <conditionalFormatting sqref="CN77:CO77">
    <cfRule type="expression" dxfId="1625" priority="51" stopIfTrue="1">
      <formula>$G77="PT"</formula>
    </cfRule>
  </conditionalFormatting>
  <conditionalFormatting sqref="AY77:CH77">
    <cfRule type="expression" dxfId="1624" priority="50" stopIfTrue="1">
      <formula>$G77="PT"</formula>
    </cfRule>
  </conditionalFormatting>
  <conditionalFormatting sqref="CN77:CO77">
    <cfRule type="expression" dxfId="1623" priority="49" stopIfTrue="1">
      <formula>$G77="PT"</formula>
    </cfRule>
  </conditionalFormatting>
  <conditionalFormatting sqref="BE77:CH77">
    <cfRule type="expression" dxfId="1622" priority="48" stopIfTrue="1">
      <formula>$G77="PT"</formula>
    </cfRule>
  </conditionalFormatting>
  <conditionalFormatting sqref="BE77:CH77">
    <cfRule type="expression" dxfId="1621" priority="47" stopIfTrue="1">
      <formula>$G77="PT"</formula>
    </cfRule>
  </conditionalFormatting>
  <conditionalFormatting sqref="BE77:CH77">
    <cfRule type="expression" dxfId="1620" priority="46" stopIfTrue="1">
      <formula>$G77="PT"</formula>
    </cfRule>
  </conditionalFormatting>
  <conditionalFormatting sqref="BE77:CH77">
    <cfRule type="expression" dxfId="1619" priority="45" stopIfTrue="1">
      <formula>$G77="PT"</formula>
    </cfRule>
  </conditionalFormatting>
  <conditionalFormatting sqref="BE77:CH77">
    <cfRule type="expression" dxfId="1618" priority="44" stopIfTrue="1">
      <formula>$G77="PT"</formula>
    </cfRule>
  </conditionalFormatting>
  <conditionalFormatting sqref="BE77:CH77">
    <cfRule type="expression" dxfId="1617" priority="43" stopIfTrue="1">
      <formula>$G77="PT"</formula>
    </cfRule>
  </conditionalFormatting>
  <conditionalFormatting sqref="BE77:CH77">
    <cfRule type="expression" dxfId="1616" priority="42" stopIfTrue="1">
      <formula>$G77="PT"</formula>
    </cfRule>
  </conditionalFormatting>
  <conditionalFormatting sqref="BE77:CH77">
    <cfRule type="expression" dxfId="1615" priority="41" stopIfTrue="1">
      <formula>$G77="PT"</formula>
    </cfRule>
  </conditionalFormatting>
  <conditionalFormatting sqref="CG77:CH77">
    <cfRule type="expression" dxfId="1614" priority="40" stopIfTrue="1">
      <formula>$G77="PT"</formula>
    </cfRule>
  </conditionalFormatting>
  <conditionalFormatting sqref="CG77:CH77">
    <cfRule type="expression" dxfId="1613" priority="39" stopIfTrue="1">
      <formula>$G77="PT"</formula>
    </cfRule>
  </conditionalFormatting>
  <conditionalFormatting sqref="CG77:CH77">
    <cfRule type="expression" dxfId="1612" priority="38" stopIfTrue="1">
      <formula>$G77="PT"</formula>
    </cfRule>
  </conditionalFormatting>
  <conditionalFormatting sqref="CG77:CH77">
    <cfRule type="expression" dxfId="1611" priority="37" stopIfTrue="1">
      <formula>$G77="PT"</formula>
    </cfRule>
  </conditionalFormatting>
  <conditionalFormatting sqref="CG77:CH77">
    <cfRule type="expression" dxfId="1610" priority="36" stopIfTrue="1">
      <formula>$G77="PT"</formula>
    </cfRule>
  </conditionalFormatting>
  <conditionalFormatting sqref="CG77:CH77">
    <cfRule type="expression" dxfId="1609" priority="35" stopIfTrue="1">
      <formula>$G77="PT"</formula>
    </cfRule>
  </conditionalFormatting>
  <conditionalFormatting sqref="CG77:CH77">
    <cfRule type="expression" dxfId="1608" priority="34" stopIfTrue="1">
      <formula>$G77="PT"</formula>
    </cfRule>
  </conditionalFormatting>
  <conditionalFormatting sqref="CG77:CH77">
    <cfRule type="expression" dxfId="1607" priority="33" stopIfTrue="1">
      <formula>$G77="PT"</formula>
    </cfRule>
  </conditionalFormatting>
  <conditionalFormatting sqref="AX77:CA77">
    <cfRule type="expression" dxfId="1606" priority="32" stopIfTrue="1">
      <formula>$G77="PT"</formula>
    </cfRule>
  </conditionalFormatting>
  <conditionalFormatting sqref="AY77:CA77">
    <cfRule type="expression" dxfId="1605" priority="31" stopIfTrue="1">
      <formula>$G77="PT"</formula>
    </cfRule>
  </conditionalFormatting>
  <conditionalFormatting sqref="AX77:CA77">
    <cfRule type="expression" dxfId="1604" priority="30" stopIfTrue="1">
      <formula>$G77="PT"</formula>
    </cfRule>
  </conditionalFormatting>
  <conditionalFormatting sqref="AY77:CA77">
    <cfRule type="expression" dxfId="1603" priority="29" stopIfTrue="1">
      <formula>$G77="PT"</formula>
    </cfRule>
  </conditionalFormatting>
  <conditionalFormatting sqref="AX77:CA77">
    <cfRule type="expression" dxfId="1602" priority="28" stopIfTrue="1">
      <formula>$G77="PT"</formula>
    </cfRule>
  </conditionalFormatting>
  <conditionalFormatting sqref="AY77:CA77">
    <cfRule type="expression" dxfId="1601" priority="27" stopIfTrue="1">
      <formula>$G77="PT"</formula>
    </cfRule>
  </conditionalFormatting>
  <conditionalFormatting sqref="AX77:CA77">
    <cfRule type="expression" dxfId="1600" priority="26" stopIfTrue="1">
      <formula>$G77="PT"</formula>
    </cfRule>
  </conditionalFormatting>
  <conditionalFormatting sqref="AY77:CA77">
    <cfRule type="expression" dxfId="1599" priority="25" stopIfTrue="1">
      <formula>$G77="PT"</formula>
    </cfRule>
  </conditionalFormatting>
  <conditionalFormatting sqref="BE77:CA77">
    <cfRule type="expression" dxfId="1598" priority="24" stopIfTrue="1">
      <formula>$G77="PT"</formula>
    </cfRule>
  </conditionalFormatting>
  <conditionalFormatting sqref="BE77:CA77">
    <cfRule type="expression" dxfId="1597" priority="23" stopIfTrue="1">
      <formula>$G77="PT"</formula>
    </cfRule>
  </conditionalFormatting>
  <conditionalFormatting sqref="BE77:CA77">
    <cfRule type="expression" dxfId="1596" priority="22" stopIfTrue="1">
      <formula>$G77="PT"</formula>
    </cfRule>
  </conditionalFormatting>
  <conditionalFormatting sqref="BE77:CA77">
    <cfRule type="expression" dxfId="1595" priority="21" stopIfTrue="1">
      <formula>$G77="PT"</formula>
    </cfRule>
  </conditionalFormatting>
  <conditionalFormatting sqref="BE77:CA77">
    <cfRule type="expression" dxfId="1594" priority="20" stopIfTrue="1">
      <formula>$G77="PT"</formula>
    </cfRule>
  </conditionalFormatting>
  <conditionalFormatting sqref="BE77:CA77">
    <cfRule type="expression" dxfId="1593" priority="19" stopIfTrue="1">
      <formula>$G77="PT"</formula>
    </cfRule>
  </conditionalFormatting>
  <conditionalFormatting sqref="BE77:CA77">
    <cfRule type="expression" dxfId="1592" priority="18" stopIfTrue="1">
      <formula>$G77="PT"</formula>
    </cfRule>
  </conditionalFormatting>
  <conditionalFormatting sqref="BE77:CA77">
    <cfRule type="expression" dxfId="1591" priority="17" stopIfTrue="1">
      <formula>$G77="PT"</formula>
    </cfRule>
  </conditionalFormatting>
  <conditionalFormatting sqref="CG77:CH77">
    <cfRule type="expression" dxfId="1590" priority="1" stopIfTrue="1">
      <formula>$G77="PT"</formula>
    </cfRule>
  </conditionalFormatting>
  <conditionalFormatting sqref="CG77:CH77">
    <cfRule type="expression" dxfId="1589" priority="16" stopIfTrue="1">
      <formula>$G77="PT"</formula>
    </cfRule>
  </conditionalFormatting>
  <conditionalFormatting sqref="CG77:CH77">
    <cfRule type="expression" dxfId="1588" priority="15" stopIfTrue="1">
      <formula>$G77="PT"</formula>
    </cfRule>
  </conditionalFormatting>
  <conditionalFormatting sqref="CG77:CH77">
    <cfRule type="expression" dxfId="1587" priority="14" stopIfTrue="1">
      <formula>$G77="PT"</formula>
    </cfRule>
  </conditionalFormatting>
  <conditionalFormatting sqref="CG77:CH77">
    <cfRule type="expression" dxfId="1586" priority="13" stopIfTrue="1">
      <formula>$G77="PT"</formula>
    </cfRule>
  </conditionalFormatting>
  <conditionalFormatting sqref="CG77:CH77">
    <cfRule type="expression" dxfId="1585" priority="12" stopIfTrue="1">
      <formula>$G77="PT"</formula>
    </cfRule>
  </conditionalFormatting>
  <conditionalFormatting sqref="CG77:CH77">
    <cfRule type="expression" dxfId="1584" priority="11" stopIfTrue="1">
      <formula>$G77="PT"</formula>
    </cfRule>
  </conditionalFormatting>
  <conditionalFormatting sqref="CG77:CH77">
    <cfRule type="expression" dxfId="1583" priority="10" stopIfTrue="1">
      <formula>$G77="PT"</formula>
    </cfRule>
  </conditionalFormatting>
  <conditionalFormatting sqref="CG77:CH77">
    <cfRule type="expression" dxfId="1582" priority="9" stopIfTrue="1">
      <formula>$G77="PT"</formula>
    </cfRule>
  </conditionalFormatting>
  <conditionalFormatting sqref="CG77:CH77">
    <cfRule type="expression" dxfId="1581" priority="8" stopIfTrue="1">
      <formula>$G77="PT"</formula>
    </cfRule>
  </conditionalFormatting>
  <conditionalFormatting sqref="CG77:CH77">
    <cfRule type="expression" dxfId="1580" priority="7" stopIfTrue="1">
      <formula>$G77="PT"</formula>
    </cfRule>
  </conditionalFormatting>
  <conditionalFormatting sqref="CG77:CH77">
    <cfRule type="expression" dxfId="1579" priority="6" stopIfTrue="1">
      <formula>$G77="PT"</formula>
    </cfRule>
  </conditionalFormatting>
  <conditionalFormatting sqref="CG77:CH77">
    <cfRule type="expression" dxfId="1578" priority="5" stopIfTrue="1">
      <formula>$G77="PT"</formula>
    </cfRule>
  </conditionalFormatting>
  <conditionalFormatting sqref="CG77:CH77">
    <cfRule type="expression" dxfId="1577" priority="4" stopIfTrue="1">
      <formula>$G77="PT"</formula>
    </cfRule>
  </conditionalFormatting>
  <conditionalFormatting sqref="CG77:CH77">
    <cfRule type="expression" dxfId="1576" priority="3" stopIfTrue="1">
      <formula>$G77="PT"</formula>
    </cfRule>
  </conditionalFormatting>
  <conditionalFormatting sqref="CG77:CH77">
    <cfRule type="expression" dxfId="1575" priority="2" stopIfTrue="1">
      <formula>$G77="PT"</formula>
    </cfRule>
  </conditionalFormatting>
  <dataValidations count="9">
    <dataValidation type="list" allowBlank="1" showInputMessage="1" showErrorMessage="1" errorTitle="TG" error="Invalid Target Audience!" prompt="Please, select one of the following target group!" sqref="AC9">
      <formula1>"None,A4-11,A12-17,A18-34,A18-49,A25-54,W18-34,W18-49,W25-54,M18-34,M18-49,M25-54,A18-49 U,W18-49 U,M18-49 U"</formula1>
    </dataValidation>
    <dataValidation allowBlank="1" showInputMessage="1" showErrorMessage="1" prompt="Please enter the name of the Agency. If the Client is direct, the cell should be blank!" sqref="AC3:AC8"/>
    <dataValidation type="list" allowBlank="1" showInputMessage="1" showErrorMessage="1" prompt="Please, select the MONTH!" sqref="AC10">
      <formula1>"None, January,February,March,April,May,June,July,August,September,October,November,December"</formula1>
    </dataValidation>
    <dataValidation type="whole" allowBlank="1" showInputMessage="1" showErrorMessage="1" error="You've entered either not a whole number, or the value is above 180" prompt="Please enter the duration of the first TVC in seconds!" sqref="G3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G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G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G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G7:G8">
      <formula1>0</formula1>
      <formula2>180</formula2>
    </dataValidation>
    <dataValidation allowBlank="1" showInputMessage="1" showErrorMessage="1" prompt="Please enter the name of the TVC" sqref="E3:E8"/>
  </dataValidations>
  <pageMargins left="0.35433070866141703" right="0.47244094488188998" top="0.43307086614173201" bottom="0.47244094488188998" header="0.27559055118110198" footer="0.27559055118110198"/>
  <pageSetup paperSize="9" scale="30" orientation="landscape" r:id="rId1"/>
  <headerFooter alignWithMargins="0">
    <oddFooter>&amp;C&amp;D
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66CCFF"/>
    <pageSetUpPr fitToPage="1"/>
  </sheetPr>
  <dimension ref="A1:CP298"/>
  <sheetViews>
    <sheetView showGridLines="0" showZeros="0" defaultGridColor="0" colorId="23" zoomScale="77" zoomScaleNormal="77" workbookViewId="0">
      <pane xSplit="4" ySplit="14" topLeftCell="E15" activePane="bottomRight" state="frozen"/>
      <selection activeCell="E5" sqref="E5"/>
      <selection pane="topRight" activeCell="E5" sqref="E5"/>
      <selection pane="bottomLeft" activeCell="E5" sqref="E5"/>
      <selection pane="bottomRight" activeCell="BE123" sqref="BE123"/>
    </sheetView>
  </sheetViews>
  <sheetFormatPr defaultColWidth="9.140625" defaultRowHeight="12.75"/>
  <cols>
    <col min="1" max="1" width="14" style="79" customWidth="1"/>
    <col min="2" max="2" width="2.42578125" style="151" bestFit="1" customWidth="1"/>
    <col min="3" max="3" width="23" style="64" customWidth="1"/>
    <col min="4" max="4" width="25.28515625" style="64" customWidth="1"/>
    <col min="5" max="5" width="17.7109375" style="64" customWidth="1"/>
    <col min="6" max="6" width="11.85546875" style="64" customWidth="1"/>
    <col min="7" max="7" width="10.28515625" style="64" bestFit="1" customWidth="1"/>
    <col min="8" max="8" width="11.7109375" style="64" customWidth="1"/>
    <col min="9" max="9" width="13" style="64" customWidth="1"/>
    <col min="10" max="14" width="12.140625" style="64" customWidth="1"/>
    <col min="15" max="16" width="8.28515625" style="64" customWidth="1"/>
    <col min="17" max="20" width="8.28515625" style="64" hidden="1" customWidth="1"/>
    <col min="21" max="21" width="8.28515625" style="64" customWidth="1"/>
    <col min="22" max="22" width="13" style="64" customWidth="1"/>
    <col min="23" max="23" width="13.140625" style="64" customWidth="1"/>
    <col min="24" max="24" width="11.5703125" style="64" customWidth="1"/>
    <col min="25" max="26" width="10.5703125" style="64" hidden="1" customWidth="1"/>
    <col min="27" max="28" width="11.85546875" style="64" hidden="1" customWidth="1"/>
    <col min="29" max="29" width="15" style="64" customWidth="1"/>
    <col min="30" max="30" width="12.140625" style="64" customWidth="1"/>
    <col min="31" max="51" width="3.42578125" style="64" hidden="1" customWidth="1"/>
    <col min="52" max="53" width="3.5703125" style="64" hidden="1" customWidth="1"/>
    <col min="54" max="58" width="3.5703125" style="64" customWidth="1"/>
    <col min="59" max="93" width="3.5703125" style="64" hidden="1" customWidth="1"/>
    <col min="94" max="94" width="5.140625" style="64" customWidth="1"/>
    <col min="95" max="117" width="3.5703125" style="64" customWidth="1"/>
    <col min="118" max="16384" width="9.140625" style="64"/>
  </cols>
  <sheetData>
    <row r="1" spans="1:93" ht="13.5" thickBot="1">
      <c r="A1" s="77"/>
      <c r="B1" s="77"/>
      <c r="C1" s="78"/>
      <c r="D1" s="78"/>
      <c r="E1" s="5"/>
      <c r="F1" s="12"/>
      <c r="G1" s="5"/>
      <c r="H1" s="5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174"/>
      <c r="W1" s="8"/>
      <c r="X1" s="8"/>
      <c r="Y1" s="8"/>
      <c r="Z1" s="8"/>
      <c r="AA1" s="8"/>
      <c r="AB1" s="8"/>
      <c r="AC1" s="183"/>
      <c r="AD1" s="5"/>
    </row>
    <row r="2" spans="1:93" ht="13.5" thickBot="1">
      <c r="A2" s="78"/>
      <c r="B2" s="78"/>
      <c r="C2" s="78"/>
      <c r="D2" s="78"/>
      <c r="E2" s="204" t="s">
        <v>22</v>
      </c>
      <c r="F2" s="205" t="s">
        <v>41</v>
      </c>
      <c r="G2" s="206" t="s">
        <v>45</v>
      </c>
      <c r="H2" s="206" t="s">
        <v>20</v>
      </c>
      <c r="I2" s="206" t="s">
        <v>4</v>
      </c>
      <c r="J2" s="205" t="s">
        <v>43</v>
      </c>
      <c r="K2" s="205"/>
      <c r="L2" s="205"/>
      <c r="M2" s="205"/>
      <c r="N2" s="205"/>
      <c r="O2" s="205" t="s">
        <v>8</v>
      </c>
      <c r="P2" s="212" t="s">
        <v>188</v>
      </c>
      <c r="AD2" s="5"/>
    </row>
    <row r="3" spans="1:93">
      <c r="E3" s="200" t="str">
        <f>SUMMARY_TV!B2</f>
        <v>Consumer Loan</v>
      </c>
      <c r="F3" s="201" t="str">
        <f>IF(G3&lt;&gt;0,"A","-")</f>
        <v>A</v>
      </c>
      <c r="G3" s="80">
        <v>32</v>
      </c>
      <c r="H3" s="30">
        <f>SUMIF('Coeff MTG'!$A$2:$A$181,NBG_April!G3,'Coeff MTG'!$B$2:$B$181)</f>
        <v>1</v>
      </c>
      <c r="I3" s="399">
        <f>SUM(O15:O249)</f>
        <v>43</v>
      </c>
      <c r="J3" s="211">
        <f>I3/$I$9</f>
        <v>1</v>
      </c>
      <c r="K3" s="211"/>
      <c r="L3" s="211"/>
      <c r="M3" s="211"/>
      <c r="N3" s="211"/>
      <c r="O3" s="581">
        <f ca="1">(SUMPRODUCT(O15:O249,H15:H249))</f>
        <v>58.049999999999983</v>
      </c>
      <c r="P3" s="584">
        <f ca="1">O3*H3</f>
        <v>58.049999999999983</v>
      </c>
      <c r="V3" s="7" t="s">
        <v>104</v>
      </c>
      <c r="W3" s="8"/>
      <c r="X3" s="8"/>
      <c r="Y3" s="8"/>
      <c r="Z3" s="8"/>
      <c r="AA3" s="8"/>
      <c r="AB3" s="8"/>
      <c r="AC3" s="83" t="str">
        <f>SUMMARY_TV!B1</f>
        <v>DSK</v>
      </c>
      <c r="AD3" s="5"/>
    </row>
    <row r="4" spans="1:93">
      <c r="D4" s="817"/>
      <c r="E4" s="200" t="str">
        <f>SUMMARY_TV!B2</f>
        <v>Consumer Loan</v>
      </c>
      <c r="F4" s="28" t="s">
        <v>147</v>
      </c>
      <c r="G4" s="84">
        <v>32</v>
      </c>
      <c r="H4" s="30">
        <f>SUMIF('Coeff MTG'!$A$2:$A$181,NBG_April!G4,'Coeff MTG'!$B$2:$B$181)</f>
        <v>1</v>
      </c>
      <c r="I4" s="400">
        <f>SUM(P15:P249)</f>
        <v>0</v>
      </c>
      <c r="J4" s="56">
        <f>I4/$I$9</f>
        <v>0</v>
      </c>
      <c r="K4" s="56"/>
      <c r="L4" s="56"/>
      <c r="M4" s="56"/>
      <c r="N4" s="56"/>
      <c r="O4" s="582">
        <f ca="1">SUMPRODUCT(P15:P249,H15:H249)</f>
        <v>0</v>
      </c>
      <c r="P4" s="584" t="e">
        <f ca="1">O4*H4*#REF!</f>
        <v>#REF!</v>
      </c>
      <c r="V4" s="7" t="s">
        <v>105</v>
      </c>
      <c r="W4" s="8"/>
      <c r="X4" s="8"/>
      <c r="Y4" s="8"/>
      <c r="Z4" s="8"/>
      <c r="AA4" s="8"/>
      <c r="AB4" s="8"/>
      <c r="AC4" s="83" t="str">
        <f>SUMMARY_TV!B2</f>
        <v>Consumer Loan</v>
      </c>
      <c r="AD4" s="5"/>
    </row>
    <row r="5" spans="1:93">
      <c r="A5" s="85"/>
      <c r="B5" s="286"/>
      <c r="E5" s="27"/>
      <c r="F5" s="28"/>
      <c r="G5" s="84"/>
      <c r="H5" s="30">
        <f>SUMIF('Coeff MTG'!$A$2:$A$181,NBG_April!G5,'Coeff MTG'!$B$2:$B$181)</f>
        <v>0</v>
      </c>
      <c r="I5" s="400">
        <f>SUM(Q15:Q249)</f>
        <v>0</v>
      </c>
      <c r="J5" s="56">
        <f t="shared" ref="J5:J8" si="0">I5/$I$9</f>
        <v>0</v>
      </c>
      <c r="K5" s="56"/>
      <c r="L5" s="56"/>
      <c r="M5" s="56"/>
      <c r="N5" s="56"/>
      <c r="O5" s="56"/>
      <c r="P5" s="203"/>
      <c r="V5" s="7" t="s">
        <v>106</v>
      </c>
      <c r="W5" s="8"/>
      <c r="X5" s="8"/>
      <c r="Y5" s="8"/>
      <c r="Z5" s="8"/>
      <c r="AA5" s="8"/>
      <c r="AB5" s="8"/>
      <c r="AC5" s="83" t="str">
        <f>SUMMARY_TV!B3</f>
        <v>Café Commucations</v>
      </c>
      <c r="AD5" s="5"/>
    </row>
    <row r="6" spans="1:93">
      <c r="A6" s="85"/>
      <c r="B6" s="286"/>
      <c r="E6" s="27"/>
      <c r="F6" s="28"/>
      <c r="G6" s="84"/>
      <c r="H6" s="30">
        <f>SUMIF('Coeff MTG'!$A$2:$A$181,NBG_April!G6,'Coeff MTG'!$B$2:$B$181)</f>
        <v>0</v>
      </c>
      <c r="I6" s="401">
        <f>SUM(R15:R249)</f>
        <v>0</v>
      </c>
      <c r="J6" s="56">
        <f t="shared" si="0"/>
        <v>0</v>
      </c>
      <c r="K6" s="56"/>
      <c r="L6" s="56"/>
      <c r="M6" s="56"/>
      <c r="N6" s="56"/>
      <c r="O6" s="56"/>
      <c r="P6" s="203"/>
      <c r="V6" s="7" t="s">
        <v>107</v>
      </c>
      <c r="W6" s="8"/>
      <c r="X6" s="8"/>
      <c r="Y6" s="8"/>
      <c r="Z6" s="8"/>
      <c r="AA6" s="8"/>
      <c r="AB6" s="8"/>
      <c r="AC6" s="83" t="str">
        <f>SUMMARY_TV!B4</f>
        <v>09 Mar 2020 -  05 Apr 2020</v>
      </c>
      <c r="AD6" s="5"/>
    </row>
    <row r="7" spans="1:93">
      <c r="A7" s="85"/>
      <c r="B7" s="286"/>
      <c r="E7" s="27"/>
      <c r="F7" s="28" t="str">
        <f>IF(G7&lt;&gt;0,"E","-")</f>
        <v>-</v>
      </c>
      <c r="G7" s="84">
        <v>0</v>
      </c>
      <c r="H7" s="30">
        <f>SUMIF('Coeff MTG'!$A$2:$A$181,NBG_April!G7,'Coeff MTG'!$B$2:$B$181)</f>
        <v>0</v>
      </c>
      <c r="I7" s="401">
        <f>SUM(S15:S249)</f>
        <v>0</v>
      </c>
      <c r="J7" s="56">
        <f t="shared" si="0"/>
        <v>0</v>
      </c>
      <c r="K7" s="56"/>
      <c r="L7" s="56"/>
      <c r="M7" s="56"/>
      <c r="N7" s="56"/>
      <c r="O7" s="56"/>
      <c r="P7" s="203"/>
      <c r="V7" s="7"/>
      <c r="AC7" s="175"/>
      <c r="AD7" s="5"/>
    </row>
    <row r="8" spans="1:93" ht="13.5" thickBot="1">
      <c r="A8" s="85"/>
      <c r="B8" s="286"/>
      <c r="E8" s="31"/>
      <c r="F8" s="32" t="str">
        <f>IF(G8&lt;&gt;0,"F","-")</f>
        <v>-</v>
      </c>
      <c r="G8" s="198">
        <v>0</v>
      </c>
      <c r="H8" s="34">
        <f>SUMIF('Coeff MTG'!$A$2:$A$181,NBG_April!G8,'Coeff MTG'!$B$2:$B$181)</f>
        <v>0</v>
      </c>
      <c r="I8" s="402">
        <f>SUM(S15:S249)</f>
        <v>0</v>
      </c>
      <c r="J8" s="60">
        <f t="shared" si="0"/>
        <v>0</v>
      </c>
      <c r="K8" s="60"/>
      <c r="L8" s="60"/>
      <c r="M8" s="60"/>
      <c r="N8" s="60"/>
      <c r="O8" s="60"/>
      <c r="P8" s="86"/>
      <c r="V8" s="536"/>
      <c r="AC8" s="537"/>
      <c r="AD8" s="5"/>
    </row>
    <row r="9" spans="1:93" ht="13.5" thickBot="1">
      <c r="A9" s="85"/>
      <c r="B9" s="286"/>
      <c r="F9" s="87"/>
      <c r="G9" s="88"/>
      <c r="H9" s="89"/>
      <c r="I9" s="385">
        <f>SUBTOTAL(9,I3:I8)</f>
        <v>43</v>
      </c>
      <c r="J9" s="199">
        <f>SUM(J3:J8)</f>
        <v>1</v>
      </c>
      <c r="K9" s="199"/>
      <c r="L9" s="199"/>
      <c r="M9" s="199"/>
      <c r="N9" s="199"/>
      <c r="O9" s="583">
        <f ca="1">SUM(O3:O8)</f>
        <v>58.049999999999983</v>
      </c>
      <c r="P9" s="583" t="e">
        <f ca="1">SUBTOTAL(9,P3:P8)</f>
        <v>#REF!</v>
      </c>
      <c r="V9" s="7" t="s">
        <v>108</v>
      </c>
      <c r="AC9" s="214" t="s">
        <v>131</v>
      </c>
      <c r="AE9" s="374">
        <v>11</v>
      </c>
      <c r="AF9" s="368" t="s">
        <v>59</v>
      </c>
      <c r="AG9" s="469"/>
      <c r="AH9" s="369"/>
      <c r="AI9" s="369"/>
      <c r="AJ9" s="369"/>
      <c r="AK9" s="370"/>
      <c r="AL9" s="371">
        <f>AE9+1</f>
        <v>12</v>
      </c>
      <c r="AM9" s="368" t="s">
        <v>59</v>
      </c>
      <c r="AN9" s="369"/>
      <c r="AO9" s="369"/>
      <c r="AP9" s="369"/>
      <c r="AQ9" s="369"/>
      <c r="AR9" s="370"/>
      <c r="AS9" s="371">
        <f>AL9+1</f>
        <v>13</v>
      </c>
      <c r="AT9" s="372" t="s">
        <v>59</v>
      </c>
      <c r="AU9" s="368"/>
      <c r="AV9" s="369"/>
      <c r="AW9" s="369"/>
      <c r="AX9" s="369"/>
      <c r="AY9" s="369"/>
      <c r="AZ9" s="371">
        <f>AS9+1</f>
        <v>14</v>
      </c>
      <c r="BA9" s="368" t="s">
        <v>59</v>
      </c>
      <c r="BB9" s="369"/>
      <c r="BC9" s="369"/>
      <c r="BD9" s="369"/>
      <c r="BE9" s="369"/>
      <c r="BF9" s="370"/>
      <c r="BG9" s="371">
        <f>AZ9+1</f>
        <v>15</v>
      </c>
      <c r="BH9" s="368" t="s">
        <v>59</v>
      </c>
      <c r="BI9" s="369"/>
      <c r="BJ9" s="369"/>
      <c r="BK9" s="369"/>
      <c r="BL9" s="369"/>
      <c r="BM9" s="369"/>
      <c r="BN9" s="371">
        <f>BG9+1</f>
        <v>16</v>
      </c>
      <c r="BO9" s="368" t="s">
        <v>59</v>
      </c>
      <c r="BP9" s="369"/>
      <c r="BQ9" s="369"/>
      <c r="BR9" s="369"/>
      <c r="BS9" s="369"/>
      <c r="BT9" s="369"/>
      <c r="BU9" s="371">
        <f>BN9+1</f>
        <v>17</v>
      </c>
      <c r="BV9" s="368" t="s">
        <v>59</v>
      </c>
      <c r="BW9" s="369"/>
      <c r="BX9" s="369"/>
      <c r="BY9" s="369"/>
      <c r="BZ9" s="369"/>
      <c r="CA9" s="369"/>
      <c r="CB9" s="371">
        <f>BU9+1</f>
        <v>18</v>
      </c>
      <c r="CC9" s="368" t="s">
        <v>59</v>
      </c>
      <c r="CD9" s="369"/>
      <c r="CE9" s="369"/>
      <c r="CF9" s="369"/>
      <c r="CG9" s="369"/>
      <c r="CH9" s="369"/>
      <c r="CI9" s="535">
        <f>CB9+1</f>
        <v>19</v>
      </c>
      <c r="CJ9" s="368" t="s">
        <v>59</v>
      </c>
      <c r="CK9" s="369"/>
      <c r="CL9" s="369"/>
      <c r="CM9" s="369"/>
      <c r="CN9" s="369"/>
      <c r="CO9" s="373"/>
    </row>
    <row r="10" spans="1:93" ht="13.5" thickBot="1">
      <c r="A10" s="85"/>
      <c r="B10" s="286"/>
      <c r="D10" s="1000"/>
      <c r="V10" s="10" t="s">
        <v>112</v>
      </c>
      <c r="W10" s="8"/>
      <c r="X10" s="8"/>
      <c r="Y10" s="8"/>
      <c r="Z10" s="8"/>
      <c r="AA10" s="8"/>
      <c r="AB10" s="8"/>
      <c r="AC10" s="90" t="s">
        <v>84</v>
      </c>
      <c r="AE10" s="1941" t="s">
        <v>325</v>
      </c>
      <c r="AF10" s="1942"/>
      <c r="AG10" s="1942"/>
      <c r="AH10" s="1942"/>
      <c r="AI10" s="1942"/>
      <c r="AJ10" s="1942"/>
      <c r="AK10" s="1942"/>
      <c r="AL10" s="1942"/>
      <c r="AM10" s="1942"/>
      <c r="AN10" s="1942"/>
      <c r="AO10" s="1942"/>
      <c r="AP10" s="1942"/>
      <c r="AQ10" s="1942"/>
      <c r="AR10" s="1942"/>
      <c r="AS10" s="1942"/>
      <c r="AT10" s="1942"/>
      <c r="AU10" s="1942"/>
      <c r="AV10" s="1942"/>
      <c r="AW10" s="1942"/>
      <c r="AX10" s="1942"/>
      <c r="AY10" s="1942"/>
      <c r="AZ10" s="1942"/>
      <c r="BA10" s="1942"/>
      <c r="BB10" s="1943" t="s">
        <v>326</v>
      </c>
      <c r="BC10" s="1943"/>
      <c r="BD10" s="1943"/>
      <c r="BE10" s="1943"/>
      <c r="BF10" s="1943"/>
      <c r="BG10" s="1943"/>
      <c r="BH10" s="1943"/>
      <c r="BI10" s="1943"/>
      <c r="BJ10" s="1943"/>
      <c r="BK10" s="1943"/>
      <c r="BL10" s="1943"/>
      <c r="BM10" s="1943"/>
      <c r="BN10" s="1943"/>
      <c r="BO10" s="1943"/>
      <c r="BP10" s="1943"/>
      <c r="BQ10" s="1943"/>
      <c r="BR10" s="1943"/>
      <c r="BS10" s="1943"/>
      <c r="BT10" s="1943"/>
      <c r="BU10" s="1943"/>
      <c r="BV10" s="1943"/>
      <c r="BW10" s="1943"/>
      <c r="BX10" s="1943"/>
      <c r="BY10" s="1943"/>
      <c r="BZ10" s="1943"/>
      <c r="CA10" s="1943"/>
      <c r="CB10" s="1943"/>
      <c r="CC10" s="1943"/>
      <c r="CD10" s="1943"/>
      <c r="CE10" s="1943"/>
      <c r="CF10" s="1944" t="s">
        <v>327</v>
      </c>
      <c r="CG10" s="1944"/>
      <c r="CH10" s="1944"/>
      <c r="CI10" s="1944"/>
      <c r="CJ10" s="1944"/>
      <c r="CK10" s="1944"/>
      <c r="CL10" s="1944"/>
      <c r="CM10" s="1944"/>
      <c r="CN10" s="1944"/>
      <c r="CO10" s="1945"/>
    </row>
    <row r="11" spans="1:93" ht="13.5" thickBot="1">
      <c r="A11" s="85"/>
      <c r="B11" s="286"/>
      <c r="V11" s="10" t="s">
        <v>58</v>
      </c>
      <c r="AC11" s="91">
        <v>1.3</v>
      </c>
      <c r="AE11" s="383" t="s">
        <v>64</v>
      </c>
      <c r="AF11" s="382" t="s">
        <v>65</v>
      </c>
      <c r="AG11" s="447" t="s">
        <v>66</v>
      </c>
      <c r="AH11" s="447" t="s">
        <v>67</v>
      </c>
      <c r="AI11" s="447" t="s">
        <v>68</v>
      </c>
      <c r="AJ11" s="449" t="s">
        <v>62</v>
      </c>
      <c r="AK11" s="471" t="s">
        <v>63</v>
      </c>
      <c r="AL11" s="382" t="s">
        <v>64</v>
      </c>
      <c r="AM11" s="447" t="s">
        <v>65</v>
      </c>
      <c r="AN11" s="447" t="s">
        <v>66</v>
      </c>
      <c r="AO11" s="382" t="s">
        <v>67</v>
      </c>
      <c r="AP11" s="447" t="s">
        <v>68</v>
      </c>
      <c r="AQ11" s="540" t="s">
        <v>62</v>
      </c>
      <c r="AR11" s="471" t="s">
        <v>63</v>
      </c>
      <c r="AS11" s="447" t="s">
        <v>64</v>
      </c>
      <c r="AT11" s="447" t="s">
        <v>65</v>
      </c>
      <c r="AU11" s="447" t="s">
        <v>66</v>
      </c>
      <c r="AV11" s="577" t="s">
        <v>67</v>
      </c>
      <c r="AW11" s="541" t="s">
        <v>68</v>
      </c>
      <c r="AX11" s="451" t="s">
        <v>62</v>
      </c>
      <c r="AY11" s="451" t="s">
        <v>63</v>
      </c>
      <c r="AZ11" s="450" t="s">
        <v>64</v>
      </c>
      <c r="BA11" s="448" t="s">
        <v>65</v>
      </c>
      <c r="BB11" s="450" t="s">
        <v>66</v>
      </c>
      <c r="BC11" s="450" t="s">
        <v>67</v>
      </c>
      <c r="BD11" s="448" t="s">
        <v>68</v>
      </c>
      <c r="BE11" s="451" t="s">
        <v>62</v>
      </c>
      <c r="BF11" s="451" t="s">
        <v>63</v>
      </c>
      <c r="BG11" s="448" t="s">
        <v>64</v>
      </c>
      <c r="BH11" s="450" t="s">
        <v>65</v>
      </c>
      <c r="BI11" s="448" t="s">
        <v>66</v>
      </c>
      <c r="BJ11" s="578" t="s">
        <v>67</v>
      </c>
      <c r="BK11" s="450" t="s">
        <v>68</v>
      </c>
      <c r="BL11" s="451" t="s">
        <v>62</v>
      </c>
      <c r="BM11" s="451" t="s">
        <v>63</v>
      </c>
      <c r="BN11" s="450" t="s">
        <v>64</v>
      </c>
      <c r="BO11" s="448" t="s">
        <v>65</v>
      </c>
      <c r="BP11" s="450" t="s">
        <v>66</v>
      </c>
      <c r="BQ11" s="450" t="s">
        <v>67</v>
      </c>
      <c r="BR11" s="448" t="s">
        <v>68</v>
      </c>
      <c r="BS11" s="451" t="s">
        <v>62</v>
      </c>
      <c r="BT11" s="451" t="s">
        <v>63</v>
      </c>
      <c r="BU11" s="541" t="s">
        <v>64</v>
      </c>
      <c r="BV11" s="450" t="s">
        <v>65</v>
      </c>
      <c r="BW11" s="450" t="s">
        <v>66</v>
      </c>
      <c r="BX11" s="450" t="s">
        <v>67</v>
      </c>
      <c r="BY11" s="450" t="s">
        <v>68</v>
      </c>
      <c r="BZ11" s="451" t="s">
        <v>62</v>
      </c>
      <c r="CA11" s="451" t="s">
        <v>63</v>
      </c>
      <c r="CB11" s="541" t="s">
        <v>64</v>
      </c>
      <c r="CC11" s="450" t="s">
        <v>65</v>
      </c>
      <c r="CD11" s="450" t="s">
        <v>66</v>
      </c>
      <c r="CE11" s="450" t="s">
        <v>67</v>
      </c>
      <c r="CF11" s="450" t="s">
        <v>68</v>
      </c>
      <c r="CG11" s="451" t="s">
        <v>62</v>
      </c>
      <c r="CH11" s="451" t="s">
        <v>63</v>
      </c>
      <c r="CI11" s="448" t="s">
        <v>64</v>
      </c>
      <c r="CJ11" s="450" t="s">
        <v>65</v>
      </c>
      <c r="CK11" s="450" t="s">
        <v>66</v>
      </c>
      <c r="CL11" s="450" t="s">
        <v>67</v>
      </c>
      <c r="CM11" s="450" t="s">
        <v>68</v>
      </c>
      <c r="CN11" s="451" t="s">
        <v>62</v>
      </c>
      <c r="CO11" s="452" t="s">
        <v>63</v>
      </c>
    </row>
    <row r="12" spans="1:93" ht="13.5" thickBot="1">
      <c r="A12" s="85"/>
      <c r="B12" s="286"/>
      <c r="C12" s="5"/>
      <c r="D12" s="11"/>
      <c r="E12" s="12"/>
      <c r="F12" s="5"/>
      <c r="G12" s="5"/>
      <c r="H12" s="5"/>
      <c r="I12" s="5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62" t="s">
        <v>7</v>
      </c>
      <c r="W12" s="5"/>
      <c r="X12" s="5"/>
      <c r="Y12" s="5"/>
      <c r="Z12" s="5"/>
      <c r="AA12" s="5"/>
      <c r="AB12" s="5"/>
      <c r="AC12" s="361">
        <v>446</v>
      </c>
      <c r="AE12" s="626">
        <v>43899</v>
      </c>
      <c r="AF12" s="627">
        <v>43900</v>
      </c>
      <c r="AG12" s="627">
        <v>43901</v>
      </c>
      <c r="AH12" s="627">
        <v>43902</v>
      </c>
      <c r="AI12" s="628">
        <v>43903</v>
      </c>
      <c r="AJ12" s="629">
        <v>43904</v>
      </c>
      <c r="AK12" s="627">
        <v>43905</v>
      </c>
      <c r="AL12" s="627">
        <v>43906</v>
      </c>
      <c r="AM12" s="627">
        <v>43907</v>
      </c>
      <c r="AN12" s="627">
        <v>43908</v>
      </c>
      <c r="AO12" s="628">
        <v>43909</v>
      </c>
      <c r="AP12" s="629">
        <v>43910</v>
      </c>
      <c r="AQ12" s="627">
        <v>43911</v>
      </c>
      <c r="AR12" s="627">
        <v>43912</v>
      </c>
      <c r="AS12" s="627">
        <v>43913</v>
      </c>
      <c r="AT12" s="627">
        <v>43914</v>
      </c>
      <c r="AU12" s="627">
        <v>43915</v>
      </c>
      <c r="AV12" s="627">
        <v>43916</v>
      </c>
      <c r="AW12" s="629">
        <v>43917</v>
      </c>
      <c r="AX12" s="627">
        <v>43918</v>
      </c>
      <c r="AY12" s="627">
        <v>43919</v>
      </c>
      <c r="AZ12" s="627">
        <v>43920</v>
      </c>
      <c r="BA12" s="627">
        <v>43921</v>
      </c>
      <c r="BB12" s="627">
        <v>43922</v>
      </c>
      <c r="BC12" s="628">
        <v>43923</v>
      </c>
      <c r="BD12" s="629">
        <v>43924</v>
      </c>
      <c r="BE12" s="627">
        <v>43925</v>
      </c>
      <c r="BF12" s="627">
        <v>43926</v>
      </c>
      <c r="BG12" s="627">
        <v>43927</v>
      </c>
      <c r="BH12" s="627">
        <v>43928</v>
      </c>
      <c r="BI12" s="627">
        <v>43929</v>
      </c>
      <c r="BJ12" s="630">
        <v>43930</v>
      </c>
      <c r="BK12" s="631">
        <v>43931</v>
      </c>
      <c r="BL12" s="631">
        <v>43932</v>
      </c>
      <c r="BM12" s="631">
        <v>43933</v>
      </c>
      <c r="BN12" s="631">
        <v>43934</v>
      </c>
      <c r="BO12" s="631">
        <v>43935</v>
      </c>
      <c r="BP12" s="631">
        <v>43936</v>
      </c>
      <c r="BQ12" s="631">
        <v>43937</v>
      </c>
      <c r="BR12" s="631">
        <v>43938</v>
      </c>
      <c r="BS12" s="631">
        <v>43939</v>
      </c>
      <c r="BT12" s="631">
        <v>43940</v>
      </c>
      <c r="BU12" s="632">
        <v>43941</v>
      </c>
      <c r="BV12" s="631">
        <v>43942</v>
      </c>
      <c r="BW12" s="631">
        <v>43943</v>
      </c>
      <c r="BX12" s="631">
        <v>43944</v>
      </c>
      <c r="BY12" s="631">
        <v>43945</v>
      </c>
      <c r="BZ12" s="631">
        <v>43946</v>
      </c>
      <c r="CA12" s="631">
        <v>43947</v>
      </c>
      <c r="CB12" s="631">
        <v>43948</v>
      </c>
      <c r="CC12" s="631">
        <v>43949</v>
      </c>
      <c r="CD12" s="631">
        <v>43950</v>
      </c>
      <c r="CE12" s="631">
        <v>43951</v>
      </c>
      <c r="CF12" s="631">
        <v>43952</v>
      </c>
      <c r="CG12" s="631">
        <v>43953</v>
      </c>
      <c r="CH12" s="631">
        <v>43954</v>
      </c>
      <c r="CI12" s="631">
        <v>43955</v>
      </c>
      <c r="CJ12" s="631">
        <v>43956</v>
      </c>
      <c r="CK12" s="631">
        <v>43957</v>
      </c>
      <c r="CL12" s="631">
        <v>43958</v>
      </c>
      <c r="CM12" s="631">
        <v>43959</v>
      </c>
      <c r="CN12" s="631">
        <v>43960</v>
      </c>
      <c r="CO12" s="633">
        <v>43961</v>
      </c>
    </row>
    <row r="13" spans="1:93" ht="13.5" thickBot="1">
      <c r="A13" s="92" t="s">
        <v>18</v>
      </c>
      <c r="B13" s="287"/>
      <c r="C13" s="606" t="s">
        <v>60</v>
      </c>
      <c r="D13" s="601" t="s">
        <v>1</v>
      </c>
      <c r="E13" s="603" t="s">
        <v>2</v>
      </c>
      <c r="F13" s="603" t="s">
        <v>3</v>
      </c>
      <c r="G13" s="902" t="s">
        <v>2</v>
      </c>
      <c r="H13" s="2183" t="str">
        <f>AC9</f>
        <v>W25-54</v>
      </c>
      <c r="I13" s="2213"/>
      <c r="J13" s="2214"/>
      <c r="K13" s="2183" t="s">
        <v>131</v>
      </c>
      <c r="L13" s="2184"/>
      <c r="M13" s="2185" t="s">
        <v>24</v>
      </c>
      <c r="N13" s="2186"/>
      <c r="O13" s="40" t="s">
        <v>4</v>
      </c>
      <c r="P13" s="40"/>
      <c r="Q13" s="40"/>
      <c r="R13" s="40"/>
      <c r="S13" s="41"/>
      <c r="T13" s="41"/>
      <c r="U13" s="220" t="s">
        <v>4</v>
      </c>
      <c r="V13" s="2150" t="s">
        <v>61</v>
      </c>
      <c r="W13" s="2151"/>
      <c r="X13" s="2151"/>
      <c r="Y13" s="2151"/>
      <c r="Z13" s="40"/>
      <c r="AA13" s="40"/>
      <c r="AB13" s="40"/>
      <c r="AC13" s="605" t="s">
        <v>0</v>
      </c>
      <c r="AE13" s="383" t="s">
        <v>64</v>
      </c>
      <c r="AF13" s="382" t="s">
        <v>65</v>
      </c>
      <c r="AG13" s="447" t="s">
        <v>66</v>
      </c>
      <c r="AH13" s="447" t="s">
        <v>67</v>
      </c>
      <c r="AI13" s="447" t="s">
        <v>68</v>
      </c>
      <c r="AJ13" s="449" t="s">
        <v>62</v>
      </c>
      <c r="AK13" s="471" t="s">
        <v>63</v>
      </c>
      <c r="AL13" s="382" t="s">
        <v>64</v>
      </c>
      <c r="AM13" s="447" t="s">
        <v>65</v>
      </c>
      <c r="AN13" s="447" t="s">
        <v>66</v>
      </c>
      <c r="AO13" s="382" t="s">
        <v>67</v>
      </c>
      <c r="AP13" s="447" t="s">
        <v>68</v>
      </c>
      <c r="AQ13" s="540" t="s">
        <v>62</v>
      </c>
      <c r="AR13" s="471" t="s">
        <v>63</v>
      </c>
      <c r="AS13" s="447" t="s">
        <v>64</v>
      </c>
      <c r="AT13" s="447" t="s">
        <v>65</v>
      </c>
      <c r="AU13" s="447" t="s">
        <v>66</v>
      </c>
      <c r="AV13" s="577" t="s">
        <v>67</v>
      </c>
      <c r="AW13" s="541" t="s">
        <v>68</v>
      </c>
      <c r="AX13" s="451" t="s">
        <v>62</v>
      </c>
      <c r="AY13" s="451" t="s">
        <v>63</v>
      </c>
      <c r="AZ13" s="450" t="s">
        <v>64</v>
      </c>
      <c r="BA13" s="448" t="s">
        <v>65</v>
      </c>
      <c r="BB13" s="450" t="s">
        <v>66</v>
      </c>
      <c r="BC13" s="450" t="s">
        <v>67</v>
      </c>
      <c r="BD13" s="448" t="s">
        <v>68</v>
      </c>
      <c r="BE13" s="451" t="s">
        <v>62</v>
      </c>
      <c r="BF13" s="451" t="s">
        <v>63</v>
      </c>
      <c r="BG13" s="448" t="s">
        <v>64</v>
      </c>
      <c r="BH13" s="450" t="s">
        <v>65</v>
      </c>
      <c r="BI13" s="448" t="s">
        <v>66</v>
      </c>
      <c r="BJ13" s="578" t="s">
        <v>67</v>
      </c>
      <c r="BK13" s="450" t="s">
        <v>68</v>
      </c>
      <c r="BL13" s="451" t="s">
        <v>62</v>
      </c>
      <c r="BM13" s="451" t="s">
        <v>63</v>
      </c>
      <c r="BN13" s="450" t="s">
        <v>64</v>
      </c>
      <c r="BO13" s="448" t="s">
        <v>65</v>
      </c>
      <c r="BP13" s="450" t="s">
        <v>66</v>
      </c>
      <c r="BQ13" s="450" t="s">
        <v>67</v>
      </c>
      <c r="BR13" s="448" t="s">
        <v>68</v>
      </c>
      <c r="BS13" s="451" t="s">
        <v>62</v>
      </c>
      <c r="BT13" s="451" t="s">
        <v>63</v>
      </c>
      <c r="BU13" s="541" t="s">
        <v>64</v>
      </c>
      <c r="BV13" s="450" t="s">
        <v>65</v>
      </c>
      <c r="BW13" s="450" t="s">
        <v>66</v>
      </c>
      <c r="BX13" s="450" t="s">
        <v>67</v>
      </c>
      <c r="BY13" s="450" t="s">
        <v>68</v>
      </c>
      <c r="BZ13" s="451" t="s">
        <v>62</v>
      </c>
      <c r="CA13" s="451" t="s">
        <v>63</v>
      </c>
      <c r="CB13" s="541" t="s">
        <v>64</v>
      </c>
      <c r="CC13" s="450" t="s">
        <v>65</v>
      </c>
      <c r="CD13" s="450" t="s">
        <v>66</v>
      </c>
      <c r="CE13" s="450" t="s">
        <v>67</v>
      </c>
      <c r="CF13" s="450" t="s">
        <v>68</v>
      </c>
      <c r="CG13" s="451" t="s">
        <v>62</v>
      </c>
      <c r="CH13" s="451" t="s">
        <v>63</v>
      </c>
      <c r="CI13" s="448" t="s">
        <v>64</v>
      </c>
      <c r="CJ13" s="450" t="s">
        <v>65</v>
      </c>
      <c r="CK13" s="450" t="s">
        <v>66</v>
      </c>
      <c r="CL13" s="450" t="s">
        <v>67</v>
      </c>
      <c r="CM13" s="450" t="s">
        <v>68</v>
      </c>
      <c r="CN13" s="451" t="s">
        <v>62</v>
      </c>
      <c r="CO13" s="452" t="s">
        <v>63</v>
      </c>
    </row>
    <row r="14" spans="1:93" ht="13.5" thickBot="1">
      <c r="A14" s="93" t="s">
        <v>48</v>
      </c>
      <c r="B14" s="288"/>
      <c r="C14" s="574"/>
      <c r="D14" s="573"/>
      <c r="E14" s="572"/>
      <c r="F14" s="572"/>
      <c r="G14" s="903" t="s">
        <v>25</v>
      </c>
      <c r="H14" s="47" t="s">
        <v>6</v>
      </c>
      <c r="I14" s="48" t="s">
        <v>7</v>
      </c>
      <c r="J14" s="49" t="s">
        <v>8</v>
      </c>
      <c r="K14" s="910" t="s">
        <v>229</v>
      </c>
      <c r="L14" s="911" t="s">
        <v>230</v>
      </c>
      <c r="M14" s="914" t="s">
        <v>6</v>
      </c>
      <c r="N14" s="915" t="s">
        <v>8</v>
      </c>
      <c r="O14" s="907" t="str">
        <f>$F$3</f>
        <v>A</v>
      </c>
      <c r="P14" s="95" t="str">
        <f>$F$4</f>
        <v>B</v>
      </c>
      <c r="Q14" s="95">
        <f>$F$5</f>
        <v>0</v>
      </c>
      <c r="R14" s="95">
        <f>$F$6</f>
        <v>0</v>
      </c>
      <c r="S14" s="96" t="str">
        <f>$F$7</f>
        <v>-</v>
      </c>
      <c r="T14" s="96" t="str">
        <f>$F$8</f>
        <v>-</v>
      </c>
      <c r="U14" s="97" t="s">
        <v>0</v>
      </c>
      <c r="V14" s="98">
        <v>30</v>
      </c>
      <c r="W14" s="99" t="str">
        <f>F3</f>
        <v>A</v>
      </c>
      <c r="X14" s="99" t="str">
        <f>F4</f>
        <v>B</v>
      </c>
      <c r="Y14" s="99">
        <f>F5</f>
        <v>0</v>
      </c>
      <c r="Z14" s="239">
        <f>F6</f>
        <v>0</v>
      </c>
      <c r="AA14" s="396" t="str">
        <f>S14</f>
        <v>-</v>
      </c>
      <c r="AB14" s="396" t="str">
        <f>T14</f>
        <v>-</v>
      </c>
      <c r="AC14" s="571"/>
      <c r="AD14" s="8"/>
      <c r="AE14" s="626">
        <v>43899</v>
      </c>
      <c r="AF14" s="627">
        <v>43900</v>
      </c>
      <c r="AG14" s="627">
        <v>43901</v>
      </c>
      <c r="AH14" s="627">
        <v>43902</v>
      </c>
      <c r="AI14" s="628">
        <v>43903</v>
      </c>
      <c r="AJ14" s="629">
        <v>43904</v>
      </c>
      <c r="AK14" s="627">
        <v>43905</v>
      </c>
      <c r="AL14" s="627">
        <v>43906</v>
      </c>
      <c r="AM14" s="627">
        <v>43907</v>
      </c>
      <c r="AN14" s="627">
        <v>43908</v>
      </c>
      <c r="AO14" s="628">
        <v>43909</v>
      </c>
      <c r="AP14" s="629">
        <v>43910</v>
      </c>
      <c r="AQ14" s="627">
        <v>43911</v>
      </c>
      <c r="AR14" s="627">
        <v>43912</v>
      </c>
      <c r="AS14" s="627">
        <v>43913</v>
      </c>
      <c r="AT14" s="627">
        <v>43914</v>
      </c>
      <c r="AU14" s="627">
        <v>43915</v>
      </c>
      <c r="AV14" s="627">
        <v>43916</v>
      </c>
      <c r="AW14" s="629">
        <v>43917</v>
      </c>
      <c r="AX14" s="627">
        <v>43918</v>
      </c>
      <c r="AY14" s="627">
        <v>43919</v>
      </c>
      <c r="AZ14" s="627">
        <v>43920</v>
      </c>
      <c r="BA14" s="627">
        <v>43921</v>
      </c>
      <c r="BB14" s="627">
        <v>43922</v>
      </c>
      <c r="BC14" s="628">
        <v>43923</v>
      </c>
      <c r="BD14" s="629">
        <v>43924</v>
      </c>
      <c r="BE14" s="627">
        <v>43925</v>
      </c>
      <c r="BF14" s="627">
        <v>43926</v>
      </c>
      <c r="BG14" s="627">
        <v>43927</v>
      </c>
      <c r="BH14" s="627">
        <v>43928</v>
      </c>
      <c r="BI14" s="627">
        <v>43929</v>
      </c>
      <c r="BJ14" s="630">
        <v>43930</v>
      </c>
      <c r="BK14" s="631">
        <v>43931</v>
      </c>
      <c r="BL14" s="631">
        <v>43932</v>
      </c>
      <c r="BM14" s="631">
        <v>43933</v>
      </c>
      <c r="BN14" s="631">
        <v>43934</v>
      </c>
      <c r="BO14" s="631">
        <v>43935</v>
      </c>
      <c r="BP14" s="631">
        <v>43936</v>
      </c>
      <c r="BQ14" s="631">
        <v>43937</v>
      </c>
      <c r="BR14" s="631">
        <v>43938</v>
      </c>
      <c r="BS14" s="631">
        <v>43939</v>
      </c>
      <c r="BT14" s="631">
        <v>43940</v>
      </c>
      <c r="BU14" s="632">
        <v>43941</v>
      </c>
      <c r="BV14" s="631">
        <v>43942</v>
      </c>
      <c r="BW14" s="631">
        <v>43943</v>
      </c>
      <c r="BX14" s="631">
        <v>43944</v>
      </c>
      <c r="BY14" s="631">
        <v>43945</v>
      </c>
      <c r="BZ14" s="631">
        <v>43946</v>
      </c>
      <c r="CA14" s="631">
        <v>43947</v>
      </c>
      <c r="CB14" s="631">
        <v>43948</v>
      </c>
      <c r="CC14" s="631">
        <v>43949</v>
      </c>
      <c r="CD14" s="631">
        <v>43950</v>
      </c>
      <c r="CE14" s="631">
        <v>43951</v>
      </c>
      <c r="CF14" s="631">
        <v>43952</v>
      </c>
      <c r="CG14" s="631">
        <v>43953</v>
      </c>
      <c r="CH14" s="631">
        <v>43954</v>
      </c>
      <c r="CI14" s="631">
        <v>43955</v>
      </c>
      <c r="CJ14" s="631">
        <v>43956</v>
      </c>
      <c r="CK14" s="631">
        <v>43957</v>
      </c>
      <c r="CL14" s="631">
        <v>43958</v>
      </c>
      <c r="CM14" s="631">
        <v>43959</v>
      </c>
      <c r="CN14" s="631">
        <v>43960</v>
      </c>
      <c r="CO14" s="633">
        <v>43961</v>
      </c>
    </row>
    <row r="15" spans="1:93" s="263" customFormat="1">
      <c r="A15" s="857" t="str">
        <f>'MTG RTG September 2019'!A4</f>
        <v>On 03.03.2020 (06:20-12:00)</v>
      </c>
      <c r="B15" s="289"/>
      <c r="C15" s="506" t="str">
        <f>'MTG RTG September 2019'!C4</f>
        <v>Nova TV</v>
      </c>
      <c r="D15" s="252" t="str">
        <f>'MTG RTG September 2019'!D4</f>
        <v>Hello Bulgaria</v>
      </c>
      <c r="E15" s="253" t="str">
        <f>'MTG RTG September 2019'!E4</f>
        <v>Mo-Fr</v>
      </c>
      <c r="F15" s="254">
        <f>'MTG RTG September 2019'!F4</f>
        <v>0.2638888888888889</v>
      </c>
      <c r="G15" s="904" t="str">
        <f>'MTG RTG September 2019'!G4</f>
        <v>NPT</v>
      </c>
      <c r="H15" s="905">
        <f ca="1">SUMIF('MTG RTG September 2019'!$H$3:$M$4,$AC$9,'MTG RTG September 2019'!$H4:$M4)</f>
        <v>3.2</v>
      </c>
      <c r="I15" s="256">
        <f t="shared" ref="I15" ca="1" si="1">V15/H15</f>
        <v>579.80000000000007</v>
      </c>
      <c r="J15" s="906">
        <f ca="1">U15*H15</f>
        <v>6.4</v>
      </c>
      <c r="K15" s="912">
        <f ca="1">H15*O15</f>
        <v>6.4</v>
      </c>
      <c r="L15" s="913">
        <f ca="1">H15*P15</f>
        <v>0</v>
      </c>
      <c r="M15" s="927">
        <f>'MTG RTG September 2019'!J4</f>
        <v>2.9</v>
      </c>
      <c r="N15" s="913">
        <f>U15*M15</f>
        <v>5.8</v>
      </c>
      <c r="O15" s="908">
        <f>COUNTIF(AE15:CO15,"A")</f>
        <v>2</v>
      </c>
      <c r="P15" s="258">
        <f>COUNTIF(AE15:CO15,"B")</f>
        <v>0</v>
      </c>
      <c r="Q15" s="258">
        <f t="shared" ref="Q15:Q78" si="2">COUNTIF(AE15:CO15,"C")</f>
        <v>0</v>
      </c>
      <c r="R15" s="258">
        <f t="shared" ref="R15:R78" si="3">COUNTIF(AE15:CO15,"D")</f>
        <v>0</v>
      </c>
      <c r="S15" s="258"/>
      <c r="T15" s="258">
        <f t="shared" ref="T15:T78" si="4">COUNTIF(AE15:CO15,"F")</f>
        <v>0</v>
      </c>
      <c r="U15" s="258">
        <f>SUM(O15:T15)</f>
        <v>2</v>
      </c>
      <c r="V15" s="265">
        <f t="shared" ref="V15:V78" ca="1" si="5">$AC$12*$AC$11*H15</f>
        <v>1855.3600000000004</v>
      </c>
      <c r="W15" s="260">
        <f ca="1">V15*$H$3</f>
        <v>1855.3600000000004</v>
      </c>
      <c r="X15" s="260">
        <f ca="1">V15*$H$4</f>
        <v>1855.3600000000004</v>
      </c>
      <c r="Y15" s="260">
        <f ca="1">V15*$H$5</f>
        <v>0</v>
      </c>
      <c r="Z15" s="260">
        <f ca="1">V15*$H$6</f>
        <v>0</v>
      </c>
      <c r="AA15" s="260">
        <f ca="1">V15*$H$7</f>
        <v>0</v>
      </c>
      <c r="AB15" s="260">
        <f ca="1">V15*$H$8</f>
        <v>0</v>
      </c>
      <c r="AC15" s="575">
        <f ca="1">SUMPRODUCT(O15:T15,W15:AB15)</f>
        <v>3710.7200000000007</v>
      </c>
      <c r="AD15" s="262"/>
      <c r="AE15" s="457"/>
      <c r="AF15" s="458"/>
      <c r="AG15" s="458"/>
      <c r="AH15" s="458"/>
      <c r="AI15" s="458"/>
      <c r="AJ15" s="860"/>
      <c r="AK15" s="860"/>
      <c r="AL15" s="458"/>
      <c r="AM15" s="458"/>
      <c r="AN15" s="458"/>
      <c r="AO15" s="458"/>
      <c r="AP15" s="458"/>
      <c r="AQ15" s="860"/>
      <c r="AR15" s="860"/>
      <c r="AS15" s="458"/>
      <c r="AT15" s="458"/>
      <c r="AU15" s="458"/>
      <c r="AV15" s="458"/>
      <c r="AW15" s="458"/>
      <c r="AX15" s="860"/>
      <c r="AY15" s="860"/>
      <c r="AZ15" s="458"/>
      <c r="BA15" s="458"/>
      <c r="BB15" s="458" t="s">
        <v>347</v>
      </c>
      <c r="BC15" s="458"/>
      <c r="BD15" s="458" t="s">
        <v>347</v>
      </c>
      <c r="BE15" s="860"/>
      <c r="BF15" s="860"/>
      <c r="BG15" s="458"/>
      <c r="BH15" s="458"/>
      <c r="BI15" s="458"/>
      <c r="BJ15" s="458"/>
      <c r="BK15" s="458"/>
      <c r="BL15" s="860"/>
      <c r="BM15" s="860"/>
      <c r="BN15" s="458"/>
      <c r="BO15" s="458"/>
      <c r="BP15" s="458"/>
      <c r="BQ15" s="458"/>
      <c r="BR15" s="458"/>
      <c r="BS15" s="861"/>
      <c r="BT15" s="861"/>
      <c r="BU15" s="458"/>
      <c r="BV15" s="458"/>
      <c r="BW15" s="458"/>
      <c r="BX15" s="458"/>
      <c r="BY15" s="458"/>
      <c r="BZ15" s="861"/>
      <c r="CA15" s="861"/>
      <c r="CB15" s="458"/>
      <c r="CC15" s="458"/>
      <c r="CD15" s="458"/>
      <c r="CE15" s="458"/>
      <c r="CF15" s="458"/>
      <c r="CG15" s="861"/>
      <c r="CH15" s="861"/>
      <c r="CI15" s="458"/>
      <c r="CJ15" s="458"/>
      <c r="CK15" s="458"/>
      <c r="CL15" s="458"/>
      <c r="CM15" s="458"/>
      <c r="CN15" s="861"/>
      <c r="CO15" s="861"/>
    </row>
    <row r="16" spans="1:93" s="263" customFormat="1">
      <c r="A16" s="857" t="str">
        <f>'MTG RTG September 2019'!A5</f>
        <v>except 03.03.2020</v>
      </c>
      <c r="B16" s="289"/>
      <c r="C16" s="506" t="str">
        <f>'MTG RTG September 2019'!C5</f>
        <v>Nova TV</v>
      </c>
      <c r="D16" s="252" t="str">
        <f>'MTG RTG September 2019'!D5</f>
        <v>Na Kafe</v>
      </c>
      <c r="E16" s="253" t="str">
        <f>'MTG RTG September 2019'!E5</f>
        <v>Mo-Fr</v>
      </c>
      <c r="F16" s="254">
        <f>'MTG RTG September 2019'!F5</f>
        <v>0.39583333333333331</v>
      </c>
      <c r="G16" s="904" t="str">
        <f>'MTG RTG September 2019'!G5</f>
        <v>NPT</v>
      </c>
      <c r="H16" s="905">
        <f ca="1">SUMIF('MTG RTG September 2019'!$H$3:$M$4,$AC$9,'MTG RTG September 2019'!$H5:$M5)</f>
        <v>2.6</v>
      </c>
      <c r="I16" s="256">
        <f t="shared" ref="I16:I79" ca="1" si="6">V16/H16</f>
        <v>579.80000000000007</v>
      </c>
      <c r="J16" s="906">
        <f t="shared" ref="J16:J79" ca="1" si="7">U16*H16</f>
        <v>2.6</v>
      </c>
      <c r="K16" s="912">
        <f t="shared" ref="K16:K79" ca="1" si="8">H16*O16</f>
        <v>2.6</v>
      </c>
      <c r="L16" s="913">
        <f t="shared" ref="L16:L79" ca="1" si="9">H16*P16</f>
        <v>0</v>
      </c>
      <c r="M16" s="927">
        <f>'MTG RTG September 2019'!J5</f>
        <v>2</v>
      </c>
      <c r="N16" s="913">
        <f t="shared" ref="N16:N79" si="10">U16*M16</f>
        <v>2</v>
      </c>
      <c r="O16" s="909">
        <f t="shared" ref="O16:O79" si="11">COUNTIF(AE16:CO16,"A")</f>
        <v>1</v>
      </c>
      <c r="P16" s="258">
        <f t="shared" ref="P16:P79" si="12">COUNTIF(AE16:CO16,"B")</f>
        <v>0</v>
      </c>
      <c r="Q16" s="258">
        <f t="shared" si="2"/>
        <v>0</v>
      </c>
      <c r="R16" s="258">
        <f t="shared" si="3"/>
        <v>0</v>
      </c>
      <c r="S16" s="258"/>
      <c r="T16" s="258">
        <f t="shared" si="4"/>
        <v>0</v>
      </c>
      <c r="U16" s="258">
        <f t="shared" ref="U16:U79" si="13">SUM(O16:T16)</f>
        <v>1</v>
      </c>
      <c r="V16" s="265">
        <f t="shared" ca="1" si="5"/>
        <v>1507.4800000000002</v>
      </c>
      <c r="W16" s="260">
        <f t="shared" ref="W16:W79" ca="1" si="14">V16*$H$3</f>
        <v>1507.4800000000002</v>
      </c>
      <c r="X16" s="260">
        <f t="shared" ref="X16:X79" ca="1" si="15">V16*$H$4</f>
        <v>1507.4800000000002</v>
      </c>
      <c r="Y16" s="260">
        <f t="shared" ref="Y16:Y79" ca="1" si="16">V16*$H$5</f>
        <v>0</v>
      </c>
      <c r="Z16" s="260">
        <f t="shared" ref="Z16:Z79" ca="1" si="17">V16*$H$6</f>
        <v>0</v>
      </c>
      <c r="AA16" s="260">
        <f t="shared" ref="AA16:AA81" ca="1" si="18">V16*$H$7</f>
        <v>0</v>
      </c>
      <c r="AB16" s="260">
        <f t="shared" ref="AB16:AB81" ca="1" si="19">V16*$H$8</f>
        <v>0</v>
      </c>
      <c r="AC16" s="575">
        <f t="shared" ref="AC16:AC79" ca="1" si="20">SUMPRODUCT(O16:T16,W16:AB16)</f>
        <v>1507.4800000000002</v>
      </c>
      <c r="AD16" s="262"/>
      <c r="AE16" s="460"/>
      <c r="AF16" s="459"/>
      <c r="AG16" s="459"/>
      <c r="AH16" s="459"/>
      <c r="AI16" s="459"/>
      <c r="AJ16" s="861"/>
      <c r="AK16" s="861"/>
      <c r="AL16" s="459"/>
      <c r="AM16" s="459"/>
      <c r="AN16" s="459"/>
      <c r="AO16" s="459"/>
      <c r="AP16" s="459"/>
      <c r="AQ16" s="861"/>
      <c r="AR16" s="861"/>
      <c r="AS16" s="459"/>
      <c r="AT16" s="459"/>
      <c r="AU16" s="459"/>
      <c r="AV16" s="459"/>
      <c r="AW16" s="459"/>
      <c r="AX16" s="861"/>
      <c r="AY16" s="861"/>
      <c r="AZ16" s="459"/>
      <c r="BA16" s="459"/>
      <c r="BB16" s="459"/>
      <c r="BC16" s="459" t="s">
        <v>347</v>
      </c>
      <c r="BD16" s="459"/>
      <c r="BE16" s="861"/>
      <c r="BF16" s="861"/>
      <c r="BG16" s="459"/>
      <c r="BH16" s="459"/>
      <c r="BI16" s="459"/>
      <c r="BJ16" s="459"/>
      <c r="BK16" s="459"/>
      <c r="BL16" s="861"/>
      <c r="BM16" s="861"/>
      <c r="BN16" s="459"/>
      <c r="BO16" s="459"/>
      <c r="BP16" s="459"/>
      <c r="BQ16" s="459"/>
      <c r="BR16" s="459"/>
      <c r="BS16" s="861"/>
      <c r="BT16" s="861"/>
      <c r="BU16" s="459"/>
      <c r="BV16" s="459"/>
      <c r="BW16" s="459"/>
      <c r="BX16" s="459"/>
      <c r="BY16" s="459"/>
      <c r="BZ16" s="861"/>
      <c r="CA16" s="861"/>
      <c r="CB16" s="459"/>
      <c r="CC16" s="459"/>
      <c r="CD16" s="459"/>
      <c r="CE16" s="459"/>
      <c r="CF16" s="459"/>
      <c r="CG16" s="861"/>
      <c r="CH16" s="861"/>
      <c r="CI16" s="459"/>
      <c r="CJ16" s="459"/>
      <c r="CK16" s="459"/>
      <c r="CL16" s="459"/>
      <c r="CM16" s="459"/>
      <c r="CN16" s="861"/>
      <c r="CO16" s="861"/>
    </row>
    <row r="17" spans="1:93" s="263" customFormat="1" hidden="1">
      <c r="A17" s="857">
        <f>'MTG RTG September 2019'!A6</f>
        <v>0</v>
      </c>
      <c r="B17" s="289"/>
      <c r="C17" s="506" t="str">
        <f>'MTG RTG September 2019'!C6</f>
        <v>Nova TV</v>
      </c>
      <c r="D17" s="252" t="str">
        <f>'MTG RTG September 2019'!D6</f>
        <v>News</v>
      </c>
      <c r="E17" s="253" t="str">
        <f>'MTG RTG September 2019'!E6</f>
        <v>Mo-Fr</v>
      </c>
      <c r="F17" s="254">
        <f>'MTG RTG September 2019'!F6</f>
        <v>0.5</v>
      </c>
      <c r="G17" s="904" t="str">
        <f>'MTG RTG September 2019'!G6</f>
        <v>NPT</v>
      </c>
      <c r="H17" s="905">
        <f ca="1">SUMIF('MTG RTG September 2019'!$H$3:$M$4,$AC$9,'MTG RTG September 2019'!$H6:$M6)</f>
        <v>3.5</v>
      </c>
      <c r="I17" s="256">
        <f t="shared" ca="1" si="6"/>
        <v>579.80000000000007</v>
      </c>
      <c r="J17" s="906">
        <f t="shared" ca="1" si="7"/>
        <v>0</v>
      </c>
      <c r="K17" s="912">
        <f t="shared" ca="1" si="8"/>
        <v>0</v>
      </c>
      <c r="L17" s="913">
        <f t="shared" ca="1" si="9"/>
        <v>0</v>
      </c>
      <c r="M17" s="927">
        <f>'MTG RTG September 2019'!J6</f>
        <v>2.7</v>
      </c>
      <c r="N17" s="913">
        <f t="shared" si="10"/>
        <v>0</v>
      </c>
      <c r="O17" s="909">
        <f t="shared" si="11"/>
        <v>0</v>
      </c>
      <c r="P17" s="258">
        <f t="shared" si="12"/>
        <v>0</v>
      </c>
      <c r="Q17" s="258">
        <f t="shared" si="2"/>
        <v>0</v>
      </c>
      <c r="R17" s="258">
        <f t="shared" si="3"/>
        <v>0</v>
      </c>
      <c r="S17" s="258"/>
      <c r="T17" s="258">
        <f t="shared" si="4"/>
        <v>0</v>
      </c>
      <c r="U17" s="258">
        <f t="shared" si="13"/>
        <v>0</v>
      </c>
      <c r="V17" s="265">
        <f t="shared" ca="1" si="5"/>
        <v>2029.3000000000002</v>
      </c>
      <c r="W17" s="260">
        <f t="shared" ca="1" si="14"/>
        <v>2029.3000000000002</v>
      </c>
      <c r="X17" s="260">
        <f t="shared" ca="1" si="15"/>
        <v>2029.3000000000002</v>
      </c>
      <c r="Y17" s="260">
        <f t="shared" ca="1" si="16"/>
        <v>0</v>
      </c>
      <c r="Z17" s="260">
        <f t="shared" ca="1" si="17"/>
        <v>0</v>
      </c>
      <c r="AA17" s="260">
        <f t="shared" ca="1" si="18"/>
        <v>0</v>
      </c>
      <c r="AB17" s="260">
        <f t="shared" ca="1" si="19"/>
        <v>0</v>
      </c>
      <c r="AC17" s="575">
        <f t="shared" ca="1" si="20"/>
        <v>0</v>
      </c>
      <c r="AD17" s="262"/>
      <c r="AE17" s="460"/>
      <c r="AF17" s="459"/>
      <c r="AG17" s="459"/>
      <c r="AH17" s="459"/>
      <c r="AI17" s="459"/>
      <c r="AJ17" s="861"/>
      <c r="AK17" s="861"/>
      <c r="AL17" s="459"/>
      <c r="AM17" s="459"/>
      <c r="AN17" s="459"/>
      <c r="AO17" s="459"/>
      <c r="AP17" s="459"/>
      <c r="AQ17" s="861"/>
      <c r="AR17" s="861"/>
      <c r="AS17" s="459"/>
      <c r="AT17" s="459"/>
      <c r="AU17" s="459"/>
      <c r="AV17" s="459"/>
      <c r="AW17" s="459"/>
      <c r="AX17" s="861"/>
      <c r="AY17" s="861"/>
      <c r="AZ17" s="459"/>
      <c r="BA17" s="459"/>
      <c r="BB17" s="459"/>
      <c r="BC17" s="459"/>
      <c r="BD17" s="459"/>
      <c r="BE17" s="861"/>
      <c r="BF17" s="861"/>
      <c r="BG17" s="459"/>
      <c r="BH17" s="459"/>
      <c r="BI17" s="459"/>
      <c r="BJ17" s="459"/>
      <c r="BK17" s="459"/>
      <c r="BL17" s="861"/>
      <c r="BM17" s="861"/>
      <c r="BN17" s="459"/>
      <c r="BO17" s="459"/>
      <c r="BP17" s="459"/>
      <c r="BQ17" s="459"/>
      <c r="BR17" s="459"/>
      <c r="BS17" s="861"/>
      <c r="BT17" s="861"/>
      <c r="BU17" s="459"/>
      <c r="BV17" s="459"/>
      <c r="BW17" s="459"/>
      <c r="BX17" s="459"/>
      <c r="BY17" s="459"/>
      <c r="BZ17" s="861"/>
      <c r="CA17" s="861"/>
      <c r="CB17" s="459"/>
      <c r="CC17" s="459"/>
      <c r="CD17" s="459"/>
      <c r="CE17" s="459"/>
      <c r="CF17" s="459"/>
      <c r="CG17" s="861"/>
      <c r="CH17" s="861"/>
      <c r="CI17" s="459"/>
      <c r="CJ17" s="459"/>
      <c r="CK17" s="459"/>
      <c r="CL17" s="459"/>
      <c r="CM17" s="459"/>
      <c r="CN17" s="861"/>
      <c r="CO17" s="861"/>
    </row>
    <row r="18" spans="1:93" s="263" customFormat="1" hidden="1">
      <c r="A18" s="857" t="str">
        <f>'MTG RTG September 2019'!A7</f>
        <v>On 03.03.2020 (12:30-14:00)</v>
      </c>
      <c r="B18" s="289" t="s">
        <v>110</v>
      </c>
      <c r="C18" s="506" t="str">
        <f>'MTG RTG September 2019'!C7</f>
        <v>Nova TV</v>
      </c>
      <c r="D18" s="252" t="str">
        <f>'MTG RTG September 2019'!D7</f>
        <v>Concert</v>
      </c>
      <c r="E18" s="253" t="str">
        <f>'MTG RTG September 2019'!E7</f>
        <v>Tu</v>
      </c>
      <c r="F18" s="254">
        <f>'MTG RTG September 2019'!F7</f>
        <v>0.52083333333333337</v>
      </c>
      <c r="G18" s="904" t="str">
        <f>'MTG RTG September 2019'!G7</f>
        <v>NPT</v>
      </c>
      <c r="H18" s="905">
        <f ca="1">SUMIF('MTG RTG September 2019'!$H$3:$M$4,$AC$9,'MTG RTG September 2019'!$H7:$M7)</f>
        <v>4.2</v>
      </c>
      <c r="I18" s="256">
        <f t="shared" ca="1" si="6"/>
        <v>579.80000000000007</v>
      </c>
      <c r="J18" s="906">
        <f t="shared" ca="1" si="7"/>
        <v>0</v>
      </c>
      <c r="K18" s="912">
        <f t="shared" ca="1" si="8"/>
        <v>0</v>
      </c>
      <c r="L18" s="913">
        <f t="shared" ca="1" si="9"/>
        <v>0</v>
      </c>
      <c r="M18" s="927">
        <f>'MTG RTG September 2019'!J7</f>
        <v>2.9</v>
      </c>
      <c r="N18" s="913">
        <f t="shared" si="10"/>
        <v>0</v>
      </c>
      <c r="O18" s="909">
        <f t="shared" si="11"/>
        <v>0</v>
      </c>
      <c r="P18" s="258">
        <f t="shared" si="12"/>
        <v>0</v>
      </c>
      <c r="Q18" s="258">
        <f t="shared" si="2"/>
        <v>0</v>
      </c>
      <c r="R18" s="258">
        <f t="shared" si="3"/>
        <v>0</v>
      </c>
      <c r="S18" s="258"/>
      <c r="T18" s="258">
        <f t="shared" si="4"/>
        <v>0</v>
      </c>
      <c r="U18" s="258">
        <f t="shared" si="13"/>
        <v>0</v>
      </c>
      <c r="V18" s="265">
        <f t="shared" ca="1" si="5"/>
        <v>2435.1600000000003</v>
      </c>
      <c r="W18" s="260">
        <f t="shared" ca="1" si="14"/>
        <v>2435.1600000000003</v>
      </c>
      <c r="X18" s="260">
        <f t="shared" ca="1" si="15"/>
        <v>2435.1600000000003</v>
      </c>
      <c r="Y18" s="260">
        <f t="shared" ca="1" si="16"/>
        <v>0</v>
      </c>
      <c r="Z18" s="260">
        <f t="shared" ca="1" si="17"/>
        <v>0</v>
      </c>
      <c r="AA18" s="260">
        <f t="shared" ca="1" si="18"/>
        <v>0</v>
      </c>
      <c r="AB18" s="260">
        <f t="shared" ca="1" si="19"/>
        <v>0</v>
      </c>
      <c r="AC18" s="575">
        <f t="shared" ca="1" si="20"/>
        <v>0</v>
      </c>
      <c r="AD18" s="262"/>
      <c r="AE18" s="460"/>
      <c r="AF18" s="459"/>
      <c r="AG18" s="459"/>
      <c r="AH18" s="459"/>
      <c r="AI18" s="459"/>
      <c r="AJ18" s="861"/>
      <c r="AK18" s="861"/>
      <c r="AL18" s="459"/>
      <c r="AM18" s="459"/>
      <c r="AN18" s="459"/>
      <c r="AO18" s="459"/>
      <c r="AP18" s="459"/>
      <c r="AQ18" s="861"/>
      <c r="AR18" s="861"/>
      <c r="AS18" s="459"/>
      <c r="AT18" s="459"/>
      <c r="AU18" s="459"/>
      <c r="AV18" s="459"/>
      <c r="AW18" s="459"/>
      <c r="AX18" s="861"/>
      <c r="AY18" s="861"/>
      <c r="AZ18" s="459"/>
      <c r="BA18" s="459"/>
      <c r="BB18" s="459"/>
      <c r="BC18" s="459"/>
      <c r="BD18" s="459"/>
      <c r="BE18" s="861"/>
      <c r="BF18" s="861"/>
      <c r="BG18" s="459"/>
      <c r="BH18" s="459"/>
      <c r="BI18" s="459"/>
      <c r="BJ18" s="459"/>
      <c r="BK18" s="459"/>
      <c r="BL18" s="861"/>
      <c r="BM18" s="861"/>
      <c r="BN18" s="459"/>
      <c r="BO18" s="459"/>
      <c r="BP18" s="459"/>
      <c r="BQ18" s="459"/>
      <c r="BR18" s="459"/>
      <c r="BS18" s="861"/>
      <c r="BT18" s="861"/>
      <c r="BU18" s="459"/>
      <c r="BV18" s="459"/>
      <c r="BW18" s="459"/>
      <c r="BX18" s="459"/>
      <c r="BY18" s="459"/>
      <c r="BZ18" s="861"/>
      <c r="CA18" s="861"/>
      <c r="CB18" s="459"/>
      <c r="CC18" s="459"/>
      <c r="CD18" s="459"/>
      <c r="CE18" s="459"/>
      <c r="CF18" s="459"/>
      <c r="CG18" s="861"/>
      <c r="CH18" s="861"/>
      <c r="CI18" s="459"/>
      <c r="CJ18" s="459"/>
      <c r="CK18" s="459"/>
      <c r="CL18" s="459"/>
      <c r="CM18" s="459"/>
      <c r="CN18" s="861"/>
      <c r="CO18" s="861"/>
    </row>
    <row r="19" spans="1:93" s="263" customFormat="1" hidden="1">
      <c r="A19" s="857">
        <f>'MTG RTG September 2019'!A8</f>
        <v>0</v>
      </c>
      <c r="B19" s="289"/>
      <c r="C19" s="506" t="str">
        <f>'MTG RTG September 2019'!C8</f>
        <v>Nova TV</v>
      </c>
      <c r="D19" s="252" t="str">
        <f>'MTG RTG September 2019'!D8</f>
        <v>O Hayat Benim</v>
      </c>
      <c r="E19" s="253" t="str">
        <f>'MTG RTG September 2019'!E8</f>
        <v>Mo-Fr</v>
      </c>
      <c r="F19" s="254">
        <f>'MTG RTG September 2019'!F8</f>
        <v>0.52083333333333337</v>
      </c>
      <c r="G19" s="904" t="str">
        <f>'MTG RTG September 2019'!G8</f>
        <v>NPT</v>
      </c>
      <c r="H19" s="905">
        <f ca="1">SUMIF('MTG RTG September 2019'!$H$3:$M$4,$AC$9,'MTG RTG September 2019'!$H8:$M8)</f>
        <v>3.7</v>
      </c>
      <c r="I19" s="256">
        <f t="shared" ca="1" si="6"/>
        <v>579.80000000000007</v>
      </c>
      <c r="J19" s="906">
        <f t="shared" ca="1" si="7"/>
        <v>0</v>
      </c>
      <c r="K19" s="912">
        <f t="shared" ca="1" si="8"/>
        <v>0</v>
      </c>
      <c r="L19" s="913">
        <f t="shared" ca="1" si="9"/>
        <v>0</v>
      </c>
      <c r="M19" s="927">
        <f>'MTG RTG September 2019'!J8</f>
        <v>2.6</v>
      </c>
      <c r="N19" s="913">
        <f t="shared" si="10"/>
        <v>0</v>
      </c>
      <c r="O19" s="909">
        <f t="shared" si="11"/>
        <v>0</v>
      </c>
      <c r="P19" s="258">
        <f t="shared" si="12"/>
        <v>0</v>
      </c>
      <c r="Q19" s="258">
        <f t="shared" si="2"/>
        <v>0</v>
      </c>
      <c r="R19" s="258">
        <f t="shared" si="3"/>
        <v>0</v>
      </c>
      <c r="S19" s="258"/>
      <c r="T19" s="258">
        <f t="shared" si="4"/>
        <v>0</v>
      </c>
      <c r="U19" s="258">
        <f t="shared" si="13"/>
        <v>0</v>
      </c>
      <c r="V19" s="265">
        <f t="shared" ca="1" si="5"/>
        <v>2145.2600000000002</v>
      </c>
      <c r="W19" s="260">
        <f t="shared" ca="1" si="14"/>
        <v>2145.2600000000002</v>
      </c>
      <c r="X19" s="260">
        <f t="shared" ca="1" si="15"/>
        <v>2145.2600000000002</v>
      </c>
      <c r="Y19" s="260">
        <f t="shared" ca="1" si="16"/>
        <v>0</v>
      </c>
      <c r="Z19" s="260">
        <f t="shared" ca="1" si="17"/>
        <v>0</v>
      </c>
      <c r="AA19" s="260">
        <f t="shared" ca="1" si="18"/>
        <v>0</v>
      </c>
      <c r="AB19" s="260">
        <f t="shared" ca="1" si="19"/>
        <v>0</v>
      </c>
      <c r="AC19" s="575">
        <f t="shared" ca="1" si="20"/>
        <v>0</v>
      </c>
      <c r="AD19" s="262"/>
      <c r="AE19" s="460"/>
      <c r="AF19" s="459"/>
      <c r="AG19" s="459"/>
      <c r="AH19" s="459"/>
      <c r="AI19" s="459"/>
      <c r="AJ19" s="861"/>
      <c r="AK19" s="861"/>
      <c r="AL19" s="459"/>
      <c r="AM19" s="459"/>
      <c r="AN19" s="459"/>
      <c r="AO19" s="459"/>
      <c r="AP19" s="459"/>
      <c r="AQ19" s="861"/>
      <c r="AR19" s="861"/>
      <c r="AS19" s="459"/>
      <c r="AT19" s="459"/>
      <c r="AU19" s="459"/>
      <c r="AV19" s="459"/>
      <c r="AW19" s="459"/>
      <c r="AX19" s="861"/>
      <c r="AY19" s="861"/>
      <c r="AZ19" s="459"/>
      <c r="BA19" s="459"/>
      <c r="BB19" s="459"/>
      <c r="BC19" s="459"/>
      <c r="BD19" s="459"/>
      <c r="BE19" s="861"/>
      <c r="BF19" s="861"/>
      <c r="BG19" s="459"/>
      <c r="BH19" s="459"/>
      <c r="BI19" s="459"/>
      <c r="BJ19" s="459"/>
      <c r="BK19" s="459"/>
      <c r="BL19" s="861"/>
      <c r="BM19" s="861"/>
      <c r="BN19" s="459"/>
      <c r="BO19" s="459"/>
      <c r="BP19" s="459"/>
      <c r="BQ19" s="459"/>
      <c r="BR19" s="459"/>
      <c r="BS19" s="861"/>
      <c r="BT19" s="861"/>
      <c r="BU19" s="459"/>
      <c r="BV19" s="459"/>
      <c r="BW19" s="459"/>
      <c r="BX19" s="459"/>
      <c r="BY19" s="459"/>
      <c r="BZ19" s="861"/>
      <c r="CA19" s="861"/>
      <c r="CB19" s="459"/>
      <c r="CC19" s="459"/>
      <c r="CD19" s="459"/>
      <c r="CE19" s="459"/>
      <c r="CF19" s="459"/>
      <c r="CG19" s="861"/>
      <c r="CH19" s="861"/>
      <c r="CI19" s="459"/>
      <c r="CJ19" s="459"/>
      <c r="CK19" s="459"/>
      <c r="CL19" s="459"/>
      <c r="CM19" s="459"/>
      <c r="CN19" s="861"/>
      <c r="CO19" s="861"/>
    </row>
    <row r="20" spans="1:93" s="263" customFormat="1" hidden="1">
      <c r="A20" s="857">
        <f>'MTG RTG September 2019'!A9</f>
        <v>0</v>
      </c>
      <c r="B20" s="289"/>
      <c r="C20" s="506" t="str">
        <f>'MTG RTG September 2019'!C9</f>
        <v>Nova TV</v>
      </c>
      <c r="D20" s="252" t="str">
        <f>'MTG RTG September 2019'!D9</f>
        <v>Saathiya Saath Nibhana</v>
      </c>
      <c r="E20" s="253" t="str">
        <f>'MTG RTG September 2019'!E9</f>
        <v>Mo-Fr</v>
      </c>
      <c r="F20" s="254">
        <f>'MTG RTG September 2019'!F9</f>
        <v>0.5625</v>
      </c>
      <c r="G20" s="904" t="str">
        <f>'MTG RTG September 2019'!G9</f>
        <v>NPT</v>
      </c>
      <c r="H20" s="905">
        <f ca="1">SUMIF('MTG RTG September 2019'!$H$3:$M$4,$AC$9,'MTG RTG September 2019'!$H9:$M9)</f>
        <v>4.9000000000000004</v>
      </c>
      <c r="I20" s="256">
        <f t="shared" ca="1" si="6"/>
        <v>579.80000000000007</v>
      </c>
      <c r="J20" s="906">
        <f t="shared" ca="1" si="7"/>
        <v>0</v>
      </c>
      <c r="K20" s="912">
        <f t="shared" ca="1" si="8"/>
        <v>0</v>
      </c>
      <c r="L20" s="913">
        <f t="shared" ca="1" si="9"/>
        <v>0</v>
      </c>
      <c r="M20" s="927">
        <f>'MTG RTG September 2019'!J9</f>
        <v>3.2</v>
      </c>
      <c r="N20" s="913">
        <f t="shared" si="10"/>
        <v>0</v>
      </c>
      <c r="O20" s="909">
        <f t="shared" si="11"/>
        <v>0</v>
      </c>
      <c r="P20" s="258">
        <f t="shared" si="12"/>
        <v>0</v>
      </c>
      <c r="Q20" s="258">
        <f t="shared" si="2"/>
        <v>0</v>
      </c>
      <c r="R20" s="258">
        <f t="shared" si="3"/>
        <v>0</v>
      </c>
      <c r="S20" s="258"/>
      <c r="T20" s="258">
        <f t="shared" si="4"/>
        <v>0</v>
      </c>
      <c r="U20" s="258">
        <f t="shared" si="13"/>
        <v>0</v>
      </c>
      <c r="V20" s="265">
        <f t="shared" ca="1" si="5"/>
        <v>2841.0200000000004</v>
      </c>
      <c r="W20" s="260">
        <f t="shared" ca="1" si="14"/>
        <v>2841.0200000000004</v>
      </c>
      <c r="X20" s="260">
        <f t="shared" ca="1" si="15"/>
        <v>2841.0200000000004</v>
      </c>
      <c r="Y20" s="260">
        <f t="shared" ca="1" si="16"/>
        <v>0</v>
      </c>
      <c r="Z20" s="260">
        <f t="shared" ca="1" si="17"/>
        <v>0</v>
      </c>
      <c r="AA20" s="260">
        <f t="shared" ca="1" si="18"/>
        <v>0</v>
      </c>
      <c r="AB20" s="260">
        <f t="shared" ca="1" si="19"/>
        <v>0</v>
      </c>
      <c r="AC20" s="575">
        <f t="shared" ca="1" si="20"/>
        <v>0</v>
      </c>
      <c r="AD20" s="262"/>
      <c r="AE20" s="460"/>
      <c r="AF20" s="459"/>
      <c r="AG20" s="459"/>
      <c r="AH20" s="459"/>
      <c r="AI20" s="459"/>
      <c r="AJ20" s="861"/>
      <c r="AK20" s="861"/>
      <c r="AL20" s="459"/>
      <c r="AM20" s="459"/>
      <c r="AN20" s="459"/>
      <c r="AO20" s="459"/>
      <c r="AP20" s="459"/>
      <c r="AQ20" s="861"/>
      <c r="AR20" s="861"/>
      <c r="AS20" s="459"/>
      <c r="AT20" s="459"/>
      <c r="AU20" s="459"/>
      <c r="AV20" s="459"/>
      <c r="AW20" s="459"/>
      <c r="AX20" s="861"/>
      <c r="AY20" s="861"/>
      <c r="AZ20" s="459"/>
      <c r="BA20" s="459"/>
      <c r="BB20" s="459"/>
      <c r="BC20" s="459"/>
      <c r="BD20" s="459"/>
      <c r="BE20" s="861"/>
      <c r="BF20" s="861"/>
      <c r="BG20" s="459"/>
      <c r="BH20" s="459"/>
      <c r="BI20" s="459"/>
      <c r="BJ20" s="459"/>
      <c r="BK20" s="459"/>
      <c r="BL20" s="861"/>
      <c r="BM20" s="861"/>
      <c r="BN20" s="459"/>
      <c r="BO20" s="459"/>
      <c r="BP20" s="459"/>
      <c r="BQ20" s="459"/>
      <c r="BR20" s="459"/>
      <c r="BS20" s="861"/>
      <c r="BT20" s="861"/>
      <c r="BU20" s="459"/>
      <c r="BV20" s="459"/>
      <c r="BW20" s="459"/>
      <c r="BX20" s="459"/>
      <c r="BY20" s="459"/>
      <c r="BZ20" s="861"/>
      <c r="CA20" s="861"/>
      <c r="CB20" s="459"/>
      <c r="CC20" s="459"/>
      <c r="CD20" s="459"/>
      <c r="CE20" s="459"/>
      <c r="CF20" s="459"/>
      <c r="CG20" s="861"/>
      <c r="CH20" s="861"/>
      <c r="CI20" s="459"/>
      <c r="CJ20" s="459"/>
      <c r="CK20" s="459"/>
      <c r="CL20" s="459"/>
      <c r="CM20" s="459"/>
      <c r="CN20" s="861"/>
      <c r="CO20" s="861"/>
    </row>
    <row r="21" spans="1:93" s="263" customFormat="1" hidden="1">
      <c r="A21" s="857" t="str">
        <f>'MTG RTG September 2019'!A10</f>
        <v>On 03.03.2020 (14:00-16:00)</v>
      </c>
      <c r="B21" s="289" t="s">
        <v>110</v>
      </c>
      <c r="C21" s="506" t="str">
        <f>'MTG RTG September 2019'!C10</f>
        <v>Nova TV</v>
      </c>
      <c r="D21" s="252" t="str">
        <f>'MTG RTG September 2019'!D10</f>
        <v>Movie</v>
      </c>
      <c r="E21" s="253" t="str">
        <f>'MTG RTG September 2019'!E10</f>
        <v>Tu</v>
      </c>
      <c r="F21" s="254">
        <f>'MTG RTG September 2019'!F10</f>
        <v>0.58333333333333337</v>
      </c>
      <c r="G21" s="904" t="str">
        <f>'MTG RTG September 2019'!G10</f>
        <v>NPT</v>
      </c>
      <c r="H21" s="905">
        <f ca="1">SUMIF('MTG RTG September 2019'!$H$3:$M$4,$AC$9,'MTG RTG September 2019'!$H10:$M10)</f>
        <v>5</v>
      </c>
      <c r="I21" s="256">
        <f t="shared" ca="1" si="6"/>
        <v>579.80000000000007</v>
      </c>
      <c r="J21" s="906">
        <f t="shared" ca="1" si="7"/>
        <v>0</v>
      </c>
      <c r="K21" s="912">
        <f t="shared" ca="1" si="8"/>
        <v>0</v>
      </c>
      <c r="L21" s="913">
        <f t="shared" ca="1" si="9"/>
        <v>0</v>
      </c>
      <c r="M21" s="927">
        <f>'MTG RTG September 2019'!J10</f>
        <v>3.6</v>
      </c>
      <c r="N21" s="913">
        <f t="shared" si="10"/>
        <v>0</v>
      </c>
      <c r="O21" s="909">
        <f t="shared" si="11"/>
        <v>0</v>
      </c>
      <c r="P21" s="258">
        <f t="shared" si="12"/>
        <v>0</v>
      </c>
      <c r="Q21" s="258">
        <f t="shared" si="2"/>
        <v>0</v>
      </c>
      <c r="R21" s="258">
        <f t="shared" si="3"/>
        <v>0</v>
      </c>
      <c r="S21" s="258"/>
      <c r="T21" s="258">
        <f t="shared" si="4"/>
        <v>0</v>
      </c>
      <c r="U21" s="258">
        <f t="shared" si="13"/>
        <v>0</v>
      </c>
      <c r="V21" s="265">
        <f t="shared" ca="1" si="5"/>
        <v>2899.0000000000005</v>
      </c>
      <c r="W21" s="260">
        <f t="shared" ca="1" si="14"/>
        <v>2899.0000000000005</v>
      </c>
      <c r="X21" s="260">
        <f t="shared" ca="1" si="15"/>
        <v>2899.0000000000005</v>
      </c>
      <c r="Y21" s="260">
        <f t="shared" ca="1" si="16"/>
        <v>0</v>
      </c>
      <c r="Z21" s="260">
        <f t="shared" ca="1" si="17"/>
        <v>0</v>
      </c>
      <c r="AA21" s="260">
        <f t="shared" ca="1" si="18"/>
        <v>0</v>
      </c>
      <c r="AB21" s="260">
        <f t="shared" ca="1" si="19"/>
        <v>0</v>
      </c>
      <c r="AC21" s="575">
        <f t="shared" ca="1" si="20"/>
        <v>0</v>
      </c>
      <c r="AD21" s="262"/>
      <c r="AE21" s="460"/>
      <c r="AF21" s="459"/>
      <c r="AG21" s="459"/>
      <c r="AH21" s="459"/>
      <c r="AI21" s="459"/>
      <c r="AJ21" s="861"/>
      <c r="AK21" s="861"/>
      <c r="AL21" s="459"/>
      <c r="AM21" s="459"/>
      <c r="AN21" s="459"/>
      <c r="AO21" s="459"/>
      <c r="AP21" s="459"/>
      <c r="AQ21" s="861"/>
      <c r="AR21" s="861"/>
      <c r="AS21" s="459"/>
      <c r="AT21" s="459"/>
      <c r="AU21" s="459"/>
      <c r="AV21" s="459"/>
      <c r="AW21" s="459"/>
      <c r="AX21" s="861"/>
      <c r="AY21" s="861"/>
      <c r="AZ21" s="459"/>
      <c r="BA21" s="459"/>
      <c r="BB21" s="459"/>
      <c r="BC21" s="459"/>
      <c r="BD21" s="459"/>
      <c r="BE21" s="861"/>
      <c r="BF21" s="861"/>
      <c r="BG21" s="459"/>
      <c r="BH21" s="459"/>
      <c r="BI21" s="459"/>
      <c r="BJ21" s="459"/>
      <c r="BK21" s="459"/>
      <c r="BL21" s="861"/>
      <c r="BM21" s="861"/>
      <c r="BN21" s="459"/>
      <c r="BO21" s="459"/>
      <c r="BP21" s="459"/>
      <c r="BQ21" s="459"/>
      <c r="BR21" s="459"/>
      <c r="BS21" s="861"/>
      <c r="BT21" s="861"/>
      <c r="BU21" s="459"/>
      <c r="BV21" s="459"/>
      <c r="BW21" s="459"/>
      <c r="BX21" s="459"/>
      <c r="BY21" s="459"/>
      <c r="BZ21" s="861"/>
      <c r="CA21" s="861"/>
      <c r="CB21" s="459"/>
      <c r="CC21" s="459"/>
      <c r="CD21" s="459"/>
      <c r="CE21" s="459"/>
      <c r="CF21" s="459"/>
      <c r="CG21" s="861"/>
      <c r="CH21" s="861"/>
      <c r="CI21" s="459"/>
      <c r="CJ21" s="459"/>
      <c r="CK21" s="459"/>
      <c r="CL21" s="459"/>
      <c r="CM21" s="459"/>
      <c r="CN21" s="861"/>
      <c r="CO21" s="861"/>
    </row>
    <row r="22" spans="1:93" s="263" customFormat="1" hidden="1">
      <c r="A22" s="857">
        <f>'MTG RTG September 2019'!A11</f>
        <v>0</v>
      </c>
      <c r="B22" s="289"/>
      <c r="C22" s="506" t="str">
        <f>'MTG RTG September 2019'!C11</f>
        <v>Nova TV</v>
      </c>
      <c r="D22" s="252" t="str">
        <f>'MTG RTG September 2019'!D11</f>
        <v>Karagul</v>
      </c>
      <c r="E22" s="253" t="str">
        <f>'MTG RTG September 2019'!E11</f>
        <v>Mo-Fr</v>
      </c>
      <c r="F22" s="254">
        <f>'MTG RTG September 2019'!F11</f>
        <v>0.625</v>
      </c>
      <c r="G22" s="904" t="str">
        <f>'MTG RTG September 2019'!G11</f>
        <v>NPT</v>
      </c>
      <c r="H22" s="905">
        <f ca="1">SUMIF('MTG RTG September 2019'!$H$3:$M$4,$AC$9,'MTG RTG September 2019'!$H11:$M11)</f>
        <v>3.8</v>
      </c>
      <c r="I22" s="256">
        <f t="shared" ca="1" si="6"/>
        <v>579.80000000000007</v>
      </c>
      <c r="J22" s="906">
        <f t="shared" ca="1" si="7"/>
        <v>0</v>
      </c>
      <c r="K22" s="912">
        <f t="shared" ca="1" si="8"/>
        <v>0</v>
      </c>
      <c r="L22" s="913">
        <f t="shared" ca="1" si="9"/>
        <v>0</v>
      </c>
      <c r="M22" s="927">
        <f>'MTG RTG September 2019'!J11</f>
        <v>2.7</v>
      </c>
      <c r="N22" s="913">
        <f t="shared" si="10"/>
        <v>0</v>
      </c>
      <c r="O22" s="909">
        <f t="shared" si="11"/>
        <v>0</v>
      </c>
      <c r="P22" s="258">
        <f t="shared" si="12"/>
        <v>0</v>
      </c>
      <c r="Q22" s="258">
        <f t="shared" si="2"/>
        <v>0</v>
      </c>
      <c r="R22" s="258">
        <f t="shared" si="3"/>
        <v>0</v>
      </c>
      <c r="S22" s="258"/>
      <c r="T22" s="258">
        <f t="shared" si="4"/>
        <v>0</v>
      </c>
      <c r="U22" s="258">
        <f t="shared" si="13"/>
        <v>0</v>
      </c>
      <c r="V22" s="265">
        <f t="shared" ca="1" si="5"/>
        <v>2203.2400000000002</v>
      </c>
      <c r="W22" s="260">
        <f t="shared" ca="1" si="14"/>
        <v>2203.2400000000002</v>
      </c>
      <c r="X22" s="260">
        <f t="shared" ca="1" si="15"/>
        <v>2203.2400000000002</v>
      </c>
      <c r="Y22" s="260">
        <f t="shared" ca="1" si="16"/>
        <v>0</v>
      </c>
      <c r="Z22" s="260">
        <f t="shared" ca="1" si="17"/>
        <v>0</v>
      </c>
      <c r="AA22" s="260">
        <f t="shared" ca="1" si="18"/>
        <v>0</v>
      </c>
      <c r="AB22" s="260">
        <f t="shared" ca="1" si="19"/>
        <v>0</v>
      </c>
      <c r="AC22" s="575">
        <f t="shared" ca="1" si="20"/>
        <v>0</v>
      </c>
      <c r="AD22" s="262"/>
      <c r="AE22" s="460"/>
      <c r="AF22" s="459"/>
      <c r="AG22" s="459"/>
      <c r="AH22" s="459"/>
      <c r="AI22" s="459"/>
      <c r="AJ22" s="861"/>
      <c r="AK22" s="861"/>
      <c r="AL22" s="459"/>
      <c r="AM22" s="459"/>
      <c r="AN22" s="459"/>
      <c r="AO22" s="459"/>
      <c r="AP22" s="459"/>
      <c r="AQ22" s="861"/>
      <c r="AR22" s="861"/>
      <c r="AS22" s="459"/>
      <c r="AT22" s="459"/>
      <c r="AU22" s="459"/>
      <c r="AV22" s="459"/>
      <c r="AW22" s="459"/>
      <c r="AX22" s="861"/>
      <c r="AY22" s="861"/>
      <c r="AZ22" s="459"/>
      <c r="BA22" s="459"/>
      <c r="BB22" s="459"/>
      <c r="BC22" s="459"/>
      <c r="BD22" s="459"/>
      <c r="BE22" s="861"/>
      <c r="BF22" s="861"/>
      <c r="BG22" s="459"/>
      <c r="BH22" s="459"/>
      <c r="BI22" s="459"/>
      <c r="BJ22" s="459"/>
      <c r="BK22" s="459"/>
      <c r="BL22" s="861"/>
      <c r="BM22" s="861"/>
      <c r="BN22" s="459"/>
      <c r="BO22" s="459"/>
      <c r="BP22" s="459"/>
      <c r="BQ22" s="459"/>
      <c r="BR22" s="459"/>
      <c r="BS22" s="861"/>
      <c r="BT22" s="861"/>
      <c r="BU22" s="459"/>
      <c r="BV22" s="459"/>
      <c r="BW22" s="459"/>
      <c r="BX22" s="459"/>
      <c r="BY22" s="459"/>
      <c r="BZ22" s="861"/>
      <c r="CA22" s="861"/>
      <c r="CB22" s="459"/>
      <c r="CC22" s="459"/>
      <c r="CD22" s="459"/>
      <c r="CE22" s="459"/>
      <c r="CF22" s="459"/>
      <c r="CG22" s="861"/>
      <c r="CH22" s="861"/>
      <c r="CI22" s="459"/>
      <c r="CJ22" s="459"/>
      <c r="CK22" s="459"/>
      <c r="CL22" s="459"/>
      <c r="CM22" s="459"/>
      <c r="CN22" s="861"/>
      <c r="CO22" s="861"/>
    </row>
    <row r="23" spans="1:93" s="263" customFormat="1" hidden="1">
      <c r="A23" s="857">
        <f>'MTG RTG September 2019'!A12</f>
        <v>0</v>
      </c>
      <c r="B23" s="289"/>
      <c r="C23" s="506" t="str">
        <f>'MTG RTG September 2019'!C12</f>
        <v>Nova TV</v>
      </c>
      <c r="D23" s="252" t="str">
        <f>'MTG RTG September 2019'!D12</f>
        <v>Afternoon News</v>
      </c>
      <c r="E23" s="253" t="str">
        <f>'MTG RTG September 2019'!E12</f>
        <v>Mo-Fr</v>
      </c>
      <c r="F23" s="254">
        <f>'MTG RTG September 2019'!F12</f>
        <v>0.66666666666666663</v>
      </c>
      <c r="G23" s="904" t="str">
        <f>'MTG RTG September 2019'!G12</f>
        <v>NPT</v>
      </c>
      <c r="H23" s="905">
        <f ca="1">SUMIF('MTG RTG September 2019'!$H$3:$M$4,$AC$9,'MTG RTG September 2019'!$H12:$M12)</f>
        <v>3.7</v>
      </c>
      <c r="I23" s="256">
        <f t="shared" ca="1" si="6"/>
        <v>579.80000000000007</v>
      </c>
      <c r="J23" s="906">
        <f t="shared" ca="1" si="7"/>
        <v>0</v>
      </c>
      <c r="K23" s="912">
        <f t="shared" ca="1" si="8"/>
        <v>0</v>
      </c>
      <c r="L23" s="913">
        <f t="shared" ca="1" si="9"/>
        <v>0</v>
      </c>
      <c r="M23" s="927">
        <f>'MTG RTG September 2019'!J12</f>
        <v>2.6</v>
      </c>
      <c r="N23" s="913">
        <f t="shared" si="10"/>
        <v>0</v>
      </c>
      <c r="O23" s="909">
        <f t="shared" si="11"/>
        <v>0</v>
      </c>
      <c r="P23" s="258">
        <f t="shared" si="12"/>
        <v>0</v>
      </c>
      <c r="Q23" s="258">
        <f t="shared" si="2"/>
        <v>0</v>
      </c>
      <c r="R23" s="258">
        <f t="shared" si="3"/>
        <v>0</v>
      </c>
      <c r="S23" s="258"/>
      <c r="T23" s="258">
        <f t="shared" si="4"/>
        <v>0</v>
      </c>
      <c r="U23" s="258">
        <f t="shared" si="13"/>
        <v>0</v>
      </c>
      <c r="V23" s="265">
        <f t="shared" ca="1" si="5"/>
        <v>2145.2600000000002</v>
      </c>
      <c r="W23" s="260">
        <f t="shared" ca="1" si="14"/>
        <v>2145.2600000000002</v>
      </c>
      <c r="X23" s="260">
        <f t="shared" ca="1" si="15"/>
        <v>2145.2600000000002</v>
      </c>
      <c r="Y23" s="260">
        <f t="shared" ca="1" si="16"/>
        <v>0</v>
      </c>
      <c r="Z23" s="260">
        <f t="shared" ca="1" si="17"/>
        <v>0</v>
      </c>
      <c r="AA23" s="260">
        <f t="shared" ca="1" si="18"/>
        <v>0</v>
      </c>
      <c r="AB23" s="260">
        <f t="shared" ca="1" si="19"/>
        <v>0</v>
      </c>
      <c r="AC23" s="575">
        <f t="shared" ca="1" si="20"/>
        <v>0</v>
      </c>
      <c r="AD23" s="262"/>
      <c r="AE23" s="460"/>
      <c r="AF23" s="459"/>
      <c r="AG23" s="459"/>
      <c r="AH23" s="459"/>
      <c r="AI23" s="459"/>
      <c r="AJ23" s="861"/>
      <c r="AK23" s="861"/>
      <c r="AL23" s="459"/>
      <c r="AM23" s="459"/>
      <c r="AN23" s="459"/>
      <c r="AO23" s="459"/>
      <c r="AP23" s="459"/>
      <c r="AQ23" s="861"/>
      <c r="AR23" s="861"/>
      <c r="AS23" s="459"/>
      <c r="AT23" s="459"/>
      <c r="AU23" s="459"/>
      <c r="AV23" s="459"/>
      <c r="AW23" s="459"/>
      <c r="AX23" s="861"/>
      <c r="AY23" s="861"/>
      <c r="AZ23" s="459"/>
      <c r="BA23" s="459"/>
      <c r="BB23" s="459"/>
      <c r="BC23" s="459"/>
      <c r="BD23" s="459"/>
      <c r="BE23" s="861"/>
      <c r="BF23" s="861"/>
      <c r="BG23" s="459"/>
      <c r="BH23" s="459"/>
      <c r="BI23" s="459"/>
      <c r="BJ23" s="459"/>
      <c r="BK23" s="459"/>
      <c r="BL23" s="861"/>
      <c r="BM23" s="861"/>
      <c r="BN23" s="459"/>
      <c r="BO23" s="459"/>
      <c r="BP23" s="459"/>
      <c r="BQ23" s="459"/>
      <c r="BR23" s="459"/>
      <c r="BS23" s="861"/>
      <c r="BT23" s="861"/>
      <c r="BU23" s="459"/>
      <c r="BV23" s="459"/>
      <c r="BW23" s="459"/>
      <c r="BX23" s="459"/>
      <c r="BY23" s="459"/>
      <c r="BZ23" s="861"/>
      <c r="CA23" s="861"/>
      <c r="CB23" s="459"/>
      <c r="CC23" s="459"/>
      <c r="CD23" s="459"/>
      <c r="CE23" s="459"/>
      <c r="CF23" s="459"/>
      <c r="CG23" s="861"/>
      <c r="CH23" s="861"/>
      <c r="CI23" s="459"/>
      <c r="CJ23" s="459"/>
      <c r="CK23" s="459"/>
      <c r="CL23" s="459"/>
      <c r="CM23" s="459"/>
      <c r="CN23" s="861"/>
      <c r="CO23" s="861"/>
    </row>
    <row r="24" spans="1:93" s="263" customFormat="1" hidden="1">
      <c r="A24" s="857" t="str">
        <f>'MTG RTG September 2019'!A13</f>
        <v>On 03.03.2020 (16:00-18:00)</v>
      </c>
      <c r="B24" s="289" t="s">
        <v>110</v>
      </c>
      <c r="C24" s="506" t="str">
        <f>'MTG RTG September 2019'!C13</f>
        <v>Nova TV</v>
      </c>
      <c r="D24" s="252" t="str">
        <f>'MTG RTG September 2019'!D13</f>
        <v>Movie</v>
      </c>
      <c r="E24" s="253" t="str">
        <f>'MTG RTG September 2019'!E13</f>
        <v>Tu</v>
      </c>
      <c r="F24" s="254">
        <f>'MTG RTG September 2019'!F13</f>
        <v>0.66666666666666663</v>
      </c>
      <c r="G24" s="904" t="str">
        <f>'MTG RTG September 2019'!G13</f>
        <v>NPT</v>
      </c>
      <c r="H24" s="905">
        <f ca="1">SUMIF('MTG RTG September 2019'!$H$3:$M$4,$AC$9,'MTG RTG September 2019'!$H13:$M13)</f>
        <v>4.5999999999999996</v>
      </c>
      <c r="I24" s="256">
        <f t="shared" ca="1" si="6"/>
        <v>579.80000000000007</v>
      </c>
      <c r="J24" s="906">
        <f t="shared" ca="1" si="7"/>
        <v>0</v>
      </c>
      <c r="K24" s="912">
        <f t="shared" ca="1" si="8"/>
        <v>0</v>
      </c>
      <c r="L24" s="913">
        <f t="shared" ca="1" si="9"/>
        <v>0</v>
      </c>
      <c r="M24" s="927">
        <f>'MTG RTG September 2019'!J13</f>
        <v>3.7</v>
      </c>
      <c r="N24" s="913">
        <f t="shared" si="10"/>
        <v>0</v>
      </c>
      <c r="O24" s="909">
        <f t="shared" si="11"/>
        <v>0</v>
      </c>
      <c r="P24" s="258">
        <f t="shared" si="12"/>
        <v>0</v>
      </c>
      <c r="Q24" s="258">
        <f t="shared" si="2"/>
        <v>0</v>
      </c>
      <c r="R24" s="258">
        <f t="shared" si="3"/>
        <v>0</v>
      </c>
      <c r="S24" s="258"/>
      <c r="T24" s="258">
        <f t="shared" si="4"/>
        <v>0</v>
      </c>
      <c r="U24" s="258">
        <f t="shared" si="13"/>
        <v>0</v>
      </c>
      <c r="V24" s="265">
        <f t="shared" ca="1" si="5"/>
        <v>2667.08</v>
      </c>
      <c r="W24" s="260">
        <f t="shared" ca="1" si="14"/>
        <v>2667.08</v>
      </c>
      <c r="X24" s="260">
        <f t="shared" ca="1" si="15"/>
        <v>2667.08</v>
      </c>
      <c r="Y24" s="260">
        <f t="shared" ca="1" si="16"/>
        <v>0</v>
      </c>
      <c r="Z24" s="260">
        <f t="shared" ca="1" si="17"/>
        <v>0</v>
      </c>
      <c r="AA24" s="260">
        <f t="shared" ca="1" si="18"/>
        <v>0</v>
      </c>
      <c r="AB24" s="260">
        <f t="shared" ca="1" si="19"/>
        <v>0</v>
      </c>
      <c r="AC24" s="575">
        <f t="shared" ca="1" si="20"/>
        <v>0</v>
      </c>
      <c r="AD24" s="262"/>
      <c r="AE24" s="460"/>
      <c r="AF24" s="459"/>
      <c r="AG24" s="459"/>
      <c r="AH24" s="459"/>
      <c r="AI24" s="459"/>
      <c r="AJ24" s="861"/>
      <c r="AK24" s="861"/>
      <c r="AL24" s="459"/>
      <c r="AM24" s="459"/>
      <c r="AN24" s="459"/>
      <c r="AO24" s="459"/>
      <c r="AP24" s="459"/>
      <c r="AQ24" s="861"/>
      <c r="AR24" s="861"/>
      <c r="AS24" s="459"/>
      <c r="AT24" s="459"/>
      <c r="AU24" s="459"/>
      <c r="AV24" s="459"/>
      <c r="AW24" s="459"/>
      <c r="AX24" s="861"/>
      <c r="AY24" s="861"/>
      <c r="AZ24" s="459"/>
      <c r="BA24" s="459"/>
      <c r="BB24" s="459"/>
      <c r="BC24" s="459"/>
      <c r="BD24" s="459"/>
      <c r="BE24" s="861"/>
      <c r="BF24" s="861"/>
      <c r="BG24" s="459"/>
      <c r="BH24" s="459"/>
      <c r="BI24" s="459"/>
      <c r="BJ24" s="459"/>
      <c r="BK24" s="459"/>
      <c r="BL24" s="861"/>
      <c r="BM24" s="861"/>
      <c r="BN24" s="459"/>
      <c r="BO24" s="459"/>
      <c r="BP24" s="459"/>
      <c r="BQ24" s="459"/>
      <c r="BR24" s="459"/>
      <c r="BS24" s="861"/>
      <c r="BT24" s="861"/>
      <c r="BU24" s="459"/>
      <c r="BV24" s="459"/>
      <c r="BW24" s="459"/>
      <c r="BX24" s="459"/>
      <c r="BY24" s="459"/>
      <c r="BZ24" s="861"/>
      <c r="CA24" s="861"/>
      <c r="CB24" s="459"/>
      <c r="CC24" s="459"/>
      <c r="CD24" s="459"/>
      <c r="CE24" s="459"/>
      <c r="CF24" s="459"/>
      <c r="CG24" s="861"/>
      <c r="CH24" s="861"/>
      <c r="CI24" s="459"/>
      <c r="CJ24" s="459"/>
      <c r="CK24" s="459"/>
      <c r="CL24" s="459"/>
      <c r="CM24" s="459"/>
      <c r="CN24" s="861"/>
      <c r="CO24" s="861"/>
    </row>
    <row r="25" spans="1:93" s="263" customFormat="1" hidden="1">
      <c r="A25" s="857">
        <f>'MTG RTG September 2019'!A14</f>
        <v>0</v>
      </c>
      <c r="B25" s="289"/>
      <c r="C25" s="506" t="str">
        <f>'MTG RTG September 2019'!C14</f>
        <v>Nova TV</v>
      </c>
      <c r="D25" s="252" t="str">
        <f>'MTG RTG September 2019'!D14</f>
        <v>Plus-Minus</v>
      </c>
      <c r="E25" s="253" t="str">
        <f>'MTG RTG September 2019'!E14</f>
        <v>Mo-Fr</v>
      </c>
      <c r="F25" s="254">
        <f>'MTG RTG September 2019'!F14</f>
        <v>0.67361111111111116</v>
      </c>
      <c r="G25" s="904" t="str">
        <f>'MTG RTG September 2019'!G14</f>
        <v>NPT</v>
      </c>
      <c r="H25" s="905">
        <f ca="1">SUMIF('MTG RTG September 2019'!$H$3:$M$4,$AC$9,'MTG RTG September 2019'!$H14:$M14)</f>
        <v>3.3</v>
      </c>
      <c r="I25" s="256">
        <f t="shared" ca="1" si="6"/>
        <v>579.80000000000007</v>
      </c>
      <c r="J25" s="906">
        <f t="shared" ca="1" si="7"/>
        <v>0</v>
      </c>
      <c r="K25" s="912">
        <f t="shared" ca="1" si="8"/>
        <v>0</v>
      </c>
      <c r="L25" s="913">
        <f t="shared" ca="1" si="9"/>
        <v>0</v>
      </c>
      <c r="M25" s="927">
        <f>'MTG RTG September 2019'!J14</f>
        <v>2.6</v>
      </c>
      <c r="N25" s="913">
        <f t="shared" si="10"/>
        <v>0</v>
      </c>
      <c r="O25" s="909">
        <f t="shared" si="11"/>
        <v>0</v>
      </c>
      <c r="P25" s="258">
        <f t="shared" si="12"/>
        <v>0</v>
      </c>
      <c r="Q25" s="258">
        <f t="shared" si="2"/>
        <v>0</v>
      </c>
      <c r="R25" s="258">
        <f t="shared" si="3"/>
        <v>0</v>
      </c>
      <c r="S25" s="258"/>
      <c r="T25" s="258">
        <f t="shared" si="4"/>
        <v>0</v>
      </c>
      <c r="U25" s="258">
        <f t="shared" si="13"/>
        <v>0</v>
      </c>
      <c r="V25" s="265">
        <f t="shared" ca="1" si="5"/>
        <v>1913.3400000000001</v>
      </c>
      <c r="W25" s="260">
        <f t="shared" ca="1" si="14"/>
        <v>1913.3400000000001</v>
      </c>
      <c r="X25" s="260">
        <f t="shared" ca="1" si="15"/>
        <v>1913.3400000000001</v>
      </c>
      <c r="Y25" s="260">
        <f t="shared" ca="1" si="16"/>
        <v>0</v>
      </c>
      <c r="Z25" s="260">
        <f t="shared" ca="1" si="17"/>
        <v>0</v>
      </c>
      <c r="AA25" s="260">
        <f t="shared" ca="1" si="18"/>
        <v>0</v>
      </c>
      <c r="AB25" s="260">
        <f t="shared" ca="1" si="19"/>
        <v>0</v>
      </c>
      <c r="AC25" s="575">
        <f t="shared" ca="1" si="20"/>
        <v>0</v>
      </c>
      <c r="AD25" s="262"/>
      <c r="AE25" s="460"/>
      <c r="AF25" s="459"/>
      <c r="AG25" s="459"/>
      <c r="AH25" s="459"/>
      <c r="AI25" s="459"/>
      <c r="AJ25" s="861"/>
      <c r="AK25" s="861"/>
      <c r="AL25" s="459"/>
      <c r="AM25" s="459"/>
      <c r="AN25" s="459"/>
      <c r="AO25" s="459"/>
      <c r="AP25" s="459"/>
      <c r="AQ25" s="861"/>
      <c r="AR25" s="861"/>
      <c r="AS25" s="459"/>
      <c r="AT25" s="459"/>
      <c r="AU25" s="459"/>
      <c r="AV25" s="459"/>
      <c r="AW25" s="459"/>
      <c r="AX25" s="861"/>
      <c r="AY25" s="861"/>
      <c r="AZ25" s="459"/>
      <c r="BA25" s="459"/>
      <c r="BB25" s="459"/>
      <c r="BC25" s="459"/>
      <c r="BD25" s="459"/>
      <c r="BE25" s="861"/>
      <c r="BF25" s="861"/>
      <c r="BG25" s="459"/>
      <c r="BH25" s="459"/>
      <c r="BI25" s="459"/>
      <c r="BJ25" s="459"/>
      <c r="BK25" s="459"/>
      <c r="BL25" s="861"/>
      <c r="BM25" s="861"/>
      <c r="BN25" s="459"/>
      <c r="BO25" s="459"/>
      <c r="BP25" s="459"/>
      <c r="BQ25" s="459"/>
      <c r="BR25" s="459"/>
      <c r="BS25" s="861"/>
      <c r="BT25" s="861"/>
      <c r="BU25" s="459"/>
      <c r="BV25" s="459"/>
      <c r="BW25" s="459"/>
      <c r="BX25" s="459"/>
      <c r="BY25" s="459"/>
      <c r="BZ25" s="861"/>
      <c r="CA25" s="861"/>
      <c r="CB25" s="459"/>
      <c r="CC25" s="459"/>
      <c r="CD25" s="459"/>
      <c r="CE25" s="459"/>
      <c r="CF25" s="459"/>
      <c r="CG25" s="861"/>
      <c r="CH25" s="861"/>
      <c r="CI25" s="459"/>
      <c r="CJ25" s="459"/>
      <c r="CK25" s="459"/>
      <c r="CL25" s="459"/>
      <c r="CM25" s="459"/>
      <c r="CN25" s="861"/>
      <c r="CO25" s="861"/>
    </row>
    <row r="26" spans="1:93" s="263" customFormat="1" hidden="1">
      <c r="A26" s="857">
        <f>'MTG RTG September 2019'!A15</f>
        <v>0</v>
      </c>
      <c r="B26" s="289"/>
      <c r="C26" s="506" t="str">
        <f>'MTG RTG September 2019'!C15</f>
        <v>Nova TV</v>
      </c>
      <c r="D26" s="252" t="str">
        <f>'MTG RTG September 2019'!D15</f>
        <v>Elif</v>
      </c>
      <c r="E26" s="253" t="str">
        <f>'MTG RTG September 2019'!E15</f>
        <v>Mo-Fr</v>
      </c>
      <c r="F26" s="254">
        <f>'MTG RTG September 2019'!F15</f>
        <v>0.70833333333333337</v>
      </c>
      <c r="G26" s="904" t="str">
        <f>'MTG RTG September 2019'!G15</f>
        <v>NPT</v>
      </c>
      <c r="H26" s="905">
        <f ca="1">SUMIF('MTG RTG September 2019'!$H$3:$M$4,$AC$9,'MTG RTG September 2019'!$H15:$M15)</f>
        <v>4.8</v>
      </c>
      <c r="I26" s="256">
        <f t="shared" ca="1" si="6"/>
        <v>579.80000000000007</v>
      </c>
      <c r="J26" s="906">
        <f t="shared" ca="1" si="7"/>
        <v>0</v>
      </c>
      <c r="K26" s="912">
        <f t="shared" ca="1" si="8"/>
        <v>0</v>
      </c>
      <c r="L26" s="913">
        <f t="shared" ca="1" si="9"/>
        <v>0</v>
      </c>
      <c r="M26" s="927">
        <f>'MTG RTG September 2019'!J15</f>
        <v>3.5</v>
      </c>
      <c r="N26" s="913">
        <f t="shared" si="10"/>
        <v>0</v>
      </c>
      <c r="O26" s="909">
        <f t="shared" si="11"/>
        <v>0</v>
      </c>
      <c r="P26" s="258">
        <f t="shared" si="12"/>
        <v>0</v>
      </c>
      <c r="Q26" s="258">
        <f t="shared" si="2"/>
        <v>0</v>
      </c>
      <c r="R26" s="258">
        <f t="shared" si="3"/>
        <v>0</v>
      </c>
      <c r="S26" s="258"/>
      <c r="T26" s="258">
        <f t="shared" si="4"/>
        <v>0</v>
      </c>
      <c r="U26" s="258">
        <f t="shared" si="13"/>
        <v>0</v>
      </c>
      <c r="V26" s="265">
        <f t="shared" ca="1" si="5"/>
        <v>2783.0400000000004</v>
      </c>
      <c r="W26" s="260">
        <f t="shared" ca="1" si="14"/>
        <v>2783.0400000000004</v>
      </c>
      <c r="X26" s="260">
        <f t="shared" ca="1" si="15"/>
        <v>2783.0400000000004</v>
      </c>
      <c r="Y26" s="260">
        <f t="shared" ca="1" si="16"/>
        <v>0</v>
      </c>
      <c r="Z26" s="260">
        <f t="shared" ca="1" si="17"/>
        <v>0</v>
      </c>
      <c r="AA26" s="260">
        <f t="shared" ca="1" si="18"/>
        <v>0</v>
      </c>
      <c r="AB26" s="260">
        <f t="shared" ca="1" si="19"/>
        <v>0</v>
      </c>
      <c r="AC26" s="575">
        <f t="shared" ca="1" si="20"/>
        <v>0</v>
      </c>
      <c r="AD26" s="262"/>
      <c r="AE26" s="460"/>
      <c r="AF26" s="459"/>
      <c r="AG26" s="459"/>
      <c r="AH26" s="459"/>
      <c r="AI26" s="459"/>
      <c r="AJ26" s="861"/>
      <c r="AK26" s="861"/>
      <c r="AL26" s="459"/>
      <c r="AM26" s="459"/>
      <c r="AN26" s="459"/>
      <c r="AO26" s="459"/>
      <c r="AP26" s="459"/>
      <c r="AQ26" s="861"/>
      <c r="AR26" s="861"/>
      <c r="AS26" s="459"/>
      <c r="AT26" s="459"/>
      <c r="AU26" s="459"/>
      <c r="AV26" s="459"/>
      <c r="AW26" s="459"/>
      <c r="AX26" s="861"/>
      <c r="AY26" s="861"/>
      <c r="AZ26" s="459"/>
      <c r="BA26" s="459"/>
      <c r="BB26" s="459"/>
      <c r="BC26" s="459"/>
      <c r="BD26" s="459"/>
      <c r="BE26" s="861"/>
      <c r="BF26" s="861"/>
      <c r="BG26" s="459"/>
      <c r="BH26" s="459"/>
      <c r="BI26" s="459"/>
      <c r="BJ26" s="459"/>
      <c r="BK26" s="459"/>
      <c r="BL26" s="861"/>
      <c r="BM26" s="861"/>
      <c r="BN26" s="459"/>
      <c r="BO26" s="459"/>
      <c r="BP26" s="459"/>
      <c r="BQ26" s="459"/>
      <c r="BR26" s="459"/>
      <c r="BS26" s="861"/>
      <c r="BT26" s="861"/>
      <c r="BU26" s="459"/>
      <c r="BV26" s="459"/>
      <c r="BW26" s="459"/>
      <c r="BX26" s="459"/>
      <c r="BY26" s="459"/>
      <c r="BZ26" s="861"/>
      <c r="CA26" s="861"/>
      <c r="CB26" s="459"/>
      <c r="CC26" s="459"/>
      <c r="CD26" s="459"/>
      <c r="CE26" s="459"/>
      <c r="CF26" s="459"/>
      <c r="CG26" s="861"/>
      <c r="CH26" s="861"/>
      <c r="CI26" s="459"/>
      <c r="CJ26" s="459"/>
      <c r="CK26" s="459"/>
      <c r="CL26" s="459"/>
      <c r="CM26" s="459"/>
      <c r="CN26" s="861"/>
      <c r="CO26" s="861"/>
    </row>
    <row r="27" spans="1:93" s="263" customFormat="1" hidden="1">
      <c r="A27" s="857">
        <f>'MTG RTG September 2019'!A16</f>
        <v>0</v>
      </c>
      <c r="B27" s="289"/>
      <c r="C27" s="506" t="str">
        <f>'MTG RTG September 2019'!C16</f>
        <v>Nova TV</v>
      </c>
      <c r="D27" s="252" t="str">
        <f>'MTG RTG September 2019'!D16</f>
        <v>Family Feud</v>
      </c>
      <c r="E27" s="253" t="str">
        <f>'MTG RTG September 2019'!E16</f>
        <v>Mo-Fr</v>
      </c>
      <c r="F27" s="254">
        <f>'MTG RTG September 2019'!F16</f>
        <v>0.75</v>
      </c>
      <c r="G27" s="904" t="str">
        <f>'MTG RTG September 2019'!G16</f>
        <v>PT</v>
      </c>
      <c r="H27" s="905">
        <f ca="1">SUMIF('MTG RTG September 2019'!$H$3:$M$4,$AC$9,'MTG RTG September 2019'!$H16:$M16)</f>
        <v>8.1</v>
      </c>
      <c r="I27" s="256">
        <f t="shared" ca="1" si="6"/>
        <v>579.80000000000007</v>
      </c>
      <c r="J27" s="906">
        <f t="shared" ca="1" si="7"/>
        <v>0</v>
      </c>
      <c r="K27" s="912">
        <f t="shared" ca="1" si="8"/>
        <v>0</v>
      </c>
      <c r="L27" s="913">
        <f t="shared" ca="1" si="9"/>
        <v>0</v>
      </c>
      <c r="M27" s="927">
        <f>'MTG RTG September 2019'!J16</f>
        <v>6.8</v>
      </c>
      <c r="N27" s="913">
        <f t="shared" si="10"/>
        <v>0</v>
      </c>
      <c r="O27" s="909">
        <f t="shared" si="11"/>
        <v>0</v>
      </c>
      <c r="P27" s="258">
        <f t="shared" si="12"/>
        <v>0</v>
      </c>
      <c r="Q27" s="258">
        <f t="shared" si="2"/>
        <v>0</v>
      </c>
      <c r="R27" s="258">
        <f t="shared" si="3"/>
        <v>0</v>
      </c>
      <c r="S27" s="258"/>
      <c r="T27" s="258">
        <f t="shared" si="4"/>
        <v>0</v>
      </c>
      <c r="U27" s="258">
        <f t="shared" si="13"/>
        <v>0</v>
      </c>
      <c r="V27" s="265">
        <f t="shared" ca="1" si="5"/>
        <v>4696.38</v>
      </c>
      <c r="W27" s="260">
        <f t="shared" ca="1" si="14"/>
        <v>4696.38</v>
      </c>
      <c r="X27" s="260">
        <f t="shared" ca="1" si="15"/>
        <v>4696.38</v>
      </c>
      <c r="Y27" s="260">
        <f t="shared" ca="1" si="16"/>
        <v>0</v>
      </c>
      <c r="Z27" s="260">
        <f t="shared" ca="1" si="17"/>
        <v>0</v>
      </c>
      <c r="AA27" s="260">
        <f t="shared" ca="1" si="18"/>
        <v>0</v>
      </c>
      <c r="AB27" s="260">
        <f t="shared" ca="1" si="19"/>
        <v>0</v>
      </c>
      <c r="AC27" s="575">
        <f t="shared" ca="1" si="20"/>
        <v>0</v>
      </c>
      <c r="AD27" s="262"/>
      <c r="AE27" s="460"/>
      <c r="AF27" s="459"/>
      <c r="AG27" s="459"/>
      <c r="AH27" s="459"/>
      <c r="AI27" s="459"/>
      <c r="AJ27" s="861"/>
      <c r="AK27" s="861"/>
      <c r="AL27" s="459"/>
      <c r="AM27" s="459"/>
      <c r="AN27" s="459"/>
      <c r="AO27" s="459"/>
      <c r="AP27" s="459"/>
      <c r="AQ27" s="861"/>
      <c r="AR27" s="861"/>
      <c r="AS27" s="459"/>
      <c r="AT27" s="459"/>
      <c r="AU27" s="459"/>
      <c r="AV27" s="459"/>
      <c r="AW27" s="459"/>
      <c r="AX27" s="861"/>
      <c r="AY27" s="861"/>
      <c r="AZ27" s="459"/>
      <c r="BA27" s="459"/>
      <c r="BB27" s="459"/>
      <c r="BC27" s="459"/>
      <c r="BD27" s="459"/>
      <c r="BE27" s="861"/>
      <c r="BF27" s="861"/>
      <c r="BG27" s="459"/>
      <c r="BH27" s="459"/>
      <c r="BI27" s="459"/>
      <c r="BJ27" s="459"/>
      <c r="BK27" s="459"/>
      <c r="BL27" s="861"/>
      <c r="BM27" s="861"/>
      <c r="BN27" s="459"/>
      <c r="BO27" s="459"/>
      <c r="BP27" s="459"/>
      <c r="BQ27" s="459"/>
      <c r="BR27" s="459"/>
      <c r="BS27" s="861"/>
      <c r="BT27" s="861"/>
      <c r="BU27" s="459"/>
      <c r="BV27" s="459"/>
      <c r="BW27" s="459"/>
      <c r="BX27" s="459"/>
      <c r="BY27" s="459"/>
      <c r="BZ27" s="861"/>
      <c r="CA27" s="861"/>
      <c r="CB27" s="459"/>
      <c r="CC27" s="459"/>
      <c r="CD27" s="459"/>
      <c r="CE27" s="459"/>
      <c r="CF27" s="459"/>
      <c r="CG27" s="861"/>
      <c r="CH27" s="861"/>
      <c r="CI27" s="459"/>
      <c r="CJ27" s="459"/>
      <c r="CK27" s="459"/>
      <c r="CL27" s="459"/>
      <c r="CM27" s="459"/>
      <c r="CN27" s="861"/>
      <c r="CO27" s="861"/>
    </row>
    <row r="28" spans="1:93" s="263" customFormat="1" ht="13.5" hidden="1" customHeight="1">
      <c r="A28" s="857">
        <f>'MTG RTG September 2019'!A17</f>
        <v>0</v>
      </c>
      <c r="B28" s="289"/>
      <c r="C28" s="506" t="str">
        <f>'MTG RTG September 2019'!C17</f>
        <v>Nova TV</v>
      </c>
      <c r="D28" s="252" t="str">
        <f>'MTG RTG September 2019'!D17</f>
        <v>Main News</v>
      </c>
      <c r="E28" s="253" t="str">
        <f>'MTG RTG September 2019'!E17</f>
        <v>Mo-Fr</v>
      </c>
      <c r="F28" s="254">
        <f>'MTG RTG September 2019'!F17</f>
        <v>0.79166666666666663</v>
      </c>
      <c r="G28" s="904" t="str">
        <f>'MTG RTG September 2019'!G17</f>
        <v>PT</v>
      </c>
      <c r="H28" s="905">
        <f ca="1">SUMIF('MTG RTG September 2019'!$H$3:$M$4,$AC$9,'MTG RTG September 2019'!$H17:$M17)</f>
        <v>11.6</v>
      </c>
      <c r="I28" s="256">
        <f t="shared" ca="1" si="6"/>
        <v>579.80000000000007</v>
      </c>
      <c r="J28" s="906">
        <f t="shared" ca="1" si="7"/>
        <v>0</v>
      </c>
      <c r="K28" s="912">
        <f t="shared" ca="1" si="8"/>
        <v>0</v>
      </c>
      <c r="L28" s="913">
        <f t="shared" ca="1" si="9"/>
        <v>0</v>
      </c>
      <c r="M28" s="927">
        <f>'MTG RTG September 2019'!J17</f>
        <v>10.199999999999999</v>
      </c>
      <c r="N28" s="913">
        <f t="shared" si="10"/>
        <v>0</v>
      </c>
      <c r="O28" s="909">
        <f t="shared" si="11"/>
        <v>0</v>
      </c>
      <c r="P28" s="258">
        <f t="shared" si="12"/>
        <v>0</v>
      </c>
      <c r="Q28" s="258">
        <f t="shared" si="2"/>
        <v>0</v>
      </c>
      <c r="R28" s="258">
        <f t="shared" si="3"/>
        <v>0</v>
      </c>
      <c r="S28" s="258"/>
      <c r="T28" s="258">
        <f t="shared" si="4"/>
        <v>0</v>
      </c>
      <c r="U28" s="258">
        <f t="shared" si="13"/>
        <v>0</v>
      </c>
      <c r="V28" s="265">
        <f t="shared" ca="1" si="5"/>
        <v>6725.68</v>
      </c>
      <c r="W28" s="260">
        <f t="shared" ca="1" si="14"/>
        <v>6725.68</v>
      </c>
      <c r="X28" s="260">
        <f t="shared" ca="1" si="15"/>
        <v>6725.68</v>
      </c>
      <c r="Y28" s="260">
        <f t="shared" ca="1" si="16"/>
        <v>0</v>
      </c>
      <c r="Z28" s="260">
        <f t="shared" ca="1" si="17"/>
        <v>0</v>
      </c>
      <c r="AA28" s="260">
        <f t="shared" ca="1" si="18"/>
        <v>0</v>
      </c>
      <c r="AB28" s="260">
        <f t="shared" ca="1" si="19"/>
        <v>0</v>
      </c>
      <c r="AC28" s="575">
        <f t="shared" ca="1" si="20"/>
        <v>0</v>
      </c>
      <c r="AD28" s="262"/>
      <c r="AE28" s="460"/>
      <c r="AF28" s="459"/>
      <c r="AG28" s="459"/>
      <c r="AH28" s="459"/>
      <c r="AI28" s="459"/>
      <c r="AJ28" s="861"/>
      <c r="AK28" s="861"/>
      <c r="AL28" s="459"/>
      <c r="AM28" s="459"/>
      <c r="AN28" s="459"/>
      <c r="AO28" s="459"/>
      <c r="AP28" s="459"/>
      <c r="AQ28" s="861"/>
      <c r="AR28" s="861"/>
      <c r="AS28" s="459"/>
      <c r="AT28" s="459"/>
      <c r="AU28" s="459"/>
      <c r="AV28" s="459"/>
      <c r="AW28" s="459"/>
      <c r="AX28" s="861"/>
      <c r="AY28" s="861"/>
      <c r="AZ28" s="459"/>
      <c r="BA28" s="459"/>
      <c r="BB28" s="459"/>
      <c r="BC28" s="459"/>
      <c r="BD28" s="459"/>
      <c r="BE28" s="861"/>
      <c r="BF28" s="861"/>
      <c r="BG28" s="459"/>
      <c r="BH28" s="459"/>
      <c r="BI28" s="459"/>
      <c r="BJ28" s="459"/>
      <c r="BK28" s="459"/>
      <c r="BL28" s="861"/>
      <c r="BM28" s="861"/>
      <c r="BN28" s="459"/>
      <c r="BO28" s="459"/>
      <c r="BP28" s="459"/>
      <c r="BQ28" s="459"/>
      <c r="BR28" s="459"/>
      <c r="BS28" s="861"/>
      <c r="BT28" s="861"/>
      <c r="BU28" s="459"/>
      <c r="BV28" s="459"/>
      <c r="BW28" s="459"/>
      <c r="BX28" s="459"/>
      <c r="BY28" s="459"/>
      <c r="BZ28" s="861"/>
      <c r="CA28" s="861"/>
      <c r="CB28" s="459"/>
      <c r="CC28" s="459"/>
      <c r="CD28" s="459"/>
      <c r="CE28" s="459"/>
      <c r="CF28" s="459"/>
      <c r="CG28" s="861"/>
      <c r="CH28" s="861"/>
      <c r="CI28" s="459"/>
      <c r="CJ28" s="459"/>
      <c r="CK28" s="459"/>
      <c r="CL28" s="459"/>
      <c r="CM28" s="459"/>
      <c r="CN28" s="861"/>
      <c r="CO28" s="861"/>
    </row>
    <row r="29" spans="1:93" s="263" customFormat="1" hidden="1">
      <c r="A29" s="857">
        <f>'MTG RTG September 2019'!A18</f>
        <v>0</v>
      </c>
      <c r="B29" s="289"/>
      <c r="C29" s="506" t="str">
        <f>'MTG RTG September 2019'!C18</f>
        <v>Nova TV</v>
      </c>
      <c r="D29" s="252" t="str">
        <f>'MTG RTG September 2019'!D18</f>
        <v>Your Face Sounds Familiar</v>
      </c>
      <c r="E29" s="253" t="str">
        <f>'MTG RTG September 2019'!E18</f>
        <v>Mo</v>
      </c>
      <c r="F29" s="254">
        <f>'MTG RTG September 2019'!F18</f>
        <v>0.83333333333333337</v>
      </c>
      <c r="G29" s="904" t="str">
        <f>'MTG RTG September 2019'!G18</f>
        <v>PT</v>
      </c>
      <c r="H29" s="905">
        <f ca="1">SUMIF('MTG RTG September 2019'!$H$3:$M$4,$AC$9,'MTG RTG September 2019'!$H18:$M18)</f>
        <v>18.100000000000001</v>
      </c>
      <c r="I29" s="256">
        <f t="shared" ca="1" si="6"/>
        <v>579.80000000000007</v>
      </c>
      <c r="J29" s="906">
        <f t="shared" ca="1" si="7"/>
        <v>0</v>
      </c>
      <c r="K29" s="912">
        <f t="shared" ca="1" si="8"/>
        <v>0</v>
      </c>
      <c r="L29" s="913">
        <f t="shared" ca="1" si="9"/>
        <v>0</v>
      </c>
      <c r="M29" s="927">
        <f>'MTG RTG September 2019'!J18</f>
        <v>16</v>
      </c>
      <c r="N29" s="913">
        <f t="shared" si="10"/>
        <v>0</v>
      </c>
      <c r="O29" s="909">
        <f t="shared" si="11"/>
        <v>0</v>
      </c>
      <c r="P29" s="258">
        <f t="shared" si="12"/>
        <v>0</v>
      </c>
      <c r="Q29" s="258">
        <f t="shared" si="2"/>
        <v>0</v>
      </c>
      <c r="R29" s="258">
        <f t="shared" si="3"/>
        <v>0</v>
      </c>
      <c r="S29" s="258"/>
      <c r="T29" s="258">
        <f t="shared" si="4"/>
        <v>0</v>
      </c>
      <c r="U29" s="258">
        <f t="shared" si="13"/>
        <v>0</v>
      </c>
      <c r="V29" s="265">
        <f t="shared" ca="1" si="5"/>
        <v>10494.380000000003</v>
      </c>
      <c r="W29" s="260">
        <f t="shared" ca="1" si="14"/>
        <v>10494.380000000003</v>
      </c>
      <c r="X29" s="260">
        <f t="shared" ca="1" si="15"/>
        <v>10494.380000000003</v>
      </c>
      <c r="Y29" s="260">
        <f t="shared" ca="1" si="16"/>
        <v>0</v>
      </c>
      <c r="Z29" s="260">
        <f t="shared" ca="1" si="17"/>
        <v>0</v>
      </c>
      <c r="AA29" s="260">
        <f t="shared" ca="1" si="18"/>
        <v>0</v>
      </c>
      <c r="AB29" s="260">
        <f t="shared" ca="1" si="19"/>
        <v>0</v>
      </c>
      <c r="AC29" s="575">
        <f t="shared" ca="1" si="20"/>
        <v>0</v>
      </c>
      <c r="AD29" s="262"/>
      <c r="AE29" s="460"/>
      <c r="AF29" s="459"/>
      <c r="AG29" s="459"/>
      <c r="AH29" s="459"/>
      <c r="AI29" s="459"/>
      <c r="AJ29" s="861"/>
      <c r="AK29" s="861"/>
      <c r="AL29" s="459"/>
      <c r="AM29" s="459"/>
      <c r="AN29" s="459"/>
      <c r="AO29" s="459"/>
      <c r="AP29" s="459"/>
      <c r="AQ29" s="861"/>
      <c r="AR29" s="861"/>
      <c r="AS29" s="459"/>
      <c r="AT29" s="459"/>
      <c r="AU29" s="459"/>
      <c r="AV29" s="459"/>
      <c r="AW29" s="459"/>
      <c r="AX29" s="861"/>
      <c r="AY29" s="861"/>
      <c r="AZ29" s="459"/>
      <c r="BA29" s="459"/>
      <c r="BB29" s="459"/>
      <c r="BC29" s="459"/>
      <c r="BD29" s="459"/>
      <c r="BE29" s="861"/>
      <c r="BF29" s="861"/>
      <c r="BG29" s="459"/>
      <c r="BH29" s="459"/>
      <c r="BI29" s="459"/>
      <c r="BJ29" s="459"/>
      <c r="BK29" s="459"/>
      <c r="BL29" s="861"/>
      <c r="BM29" s="861"/>
      <c r="BN29" s="459"/>
      <c r="BO29" s="459"/>
      <c r="BP29" s="459"/>
      <c r="BQ29" s="459"/>
      <c r="BR29" s="459"/>
      <c r="BS29" s="861"/>
      <c r="BT29" s="861"/>
      <c r="BU29" s="459"/>
      <c r="BV29" s="459"/>
      <c r="BW29" s="459"/>
      <c r="BX29" s="459"/>
      <c r="BY29" s="459"/>
      <c r="BZ29" s="861"/>
      <c r="CA29" s="861"/>
      <c r="CB29" s="459"/>
      <c r="CC29" s="459"/>
      <c r="CD29" s="459"/>
      <c r="CE29" s="459"/>
      <c r="CF29" s="459"/>
      <c r="CG29" s="861"/>
      <c r="CH29" s="861"/>
      <c r="CI29" s="459"/>
      <c r="CJ29" s="459"/>
      <c r="CK29" s="459"/>
      <c r="CL29" s="459"/>
      <c r="CM29" s="459"/>
      <c r="CN29" s="861"/>
      <c r="CO29" s="861"/>
    </row>
    <row r="30" spans="1:93" s="263" customFormat="1">
      <c r="A30" s="857">
        <f>'MTG RTG September 2019'!A19</f>
        <v>0</v>
      </c>
      <c r="B30" s="289"/>
      <c r="C30" s="506" t="str">
        <f>'MTG RTG September 2019'!C19</f>
        <v>Nova TV</v>
      </c>
      <c r="D30" s="252" t="str">
        <f>'MTG RTG September 2019'!D19</f>
        <v>Stolen Life</v>
      </c>
      <c r="E30" s="253" t="str">
        <f>'MTG RTG September 2019'!E19</f>
        <v>Tu-Fr</v>
      </c>
      <c r="F30" s="254">
        <f>'MTG RTG September 2019'!F19</f>
        <v>0.83333333333333337</v>
      </c>
      <c r="G30" s="904" t="str">
        <f>'MTG RTG September 2019'!G19</f>
        <v>PT</v>
      </c>
      <c r="H30" s="905">
        <f ca="1">SUMIF('MTG RTG September 2019'!$H$3:$M$4,$AC$9,'MTG RTG September 2019'!$H19:$M19)</f>
        <v>13</v>
      </c>
      <c r="I30" s="256">
        <f t="shared" ca="1" si="6"/>
        <v>579.80000000000007</v>
      </c>
      <c r="J30" s="906">
        <f t="shared" ca="1" si="7"/>
        <v>13</v>
      </c>
      <c r="K30" s="912">
        <f t="shared" ca="1" si="8"/>
        <v>13</v>
      </c>
      <c r="L30" s="913">
        <f t="shared" ca="1" si="9"/>
        <v>0</v>
      </c>
      <c r="M30" s="927">
        <f>'MTG RTG September 2019'!J19</f>
        <v>11</v>
      </c>
      <c r="N30" s="913">
        <f t="shared" si="10"/>
        <v>11</v>
      </c>
      <c r="O30" s="909">
        <f t="shared" si="11"/>
        <v>1</v>
      </c>
      <c r="P30" s="258">
        <f t="shared" si="12"/>
        <v>0</v>
      </c>
      <c r="Q30" s="258">
        <f t="shared" si="2"/>
        <v>0</v>
      </c>
      <c r="R30" s="258">
        <f t="shared" si="3"/>
        <v>0</v>
      </c>
      <c r="S30" s="258"/>
      <c r="T30" s="258">
        <f t="shared" si="4"/>
        <v>0</v>
      </c>
      <c r="U30" s="258">
        <f t="shared" si="13"/>
        <v>1</v>
      </c>
      <c r="V30" s="265">
        <f t="shared" ca="1" si="5"/>
        <v>7537.4000000000005</v>
      </c>
      <c r="W30" s="260">
        <f t="shared" ca="1" si="14"/>
        <v>7537.4000000000005</v>
      </c>
      <c r="X30" s="260">
        <f t="shared" ca="1" si="15"/>
        <v>7537.4000000000005</v>
      </c>
      <c r="Y30" s="260">
        <f t="shared" ca="1" si="16"/>
        <v>0</v>
      </c>
      <c r="Z30" s="260">
        <f t="shared" ca="1" si="17"/>
        <v>0</v>
      </c>
      <c r="AA30" s="260">
        <f t="shared" ca="1" si="18"/>
        <v>0</v>
      </c>
      <c r="AB30" s="260">
        <f t="shared" ca="1" si="19"/>
        <v>0</v>
      </c>
      <c r="AC30" s="575">
        <f t="shared" ca="1" si="20"/>
        <v>7537.4000000000005</v>
      </c>
      <c r="AD30" s="262"/>
      <c r="AE30" s="460"/>
      <c r="AF30" s="459"/>
      <c r="AG30" s="459"/>
      <c r="AH30" s="459"/>
      <c r="AI30" s="459"/>
      <c r="AJ30" s="861"/>
      <c r="AK30" s="861"/>
      <c r="AL30" s="459"/>
      <c r="AM30" s="459"/>
      <c r="AN30" s="459"/>
      <c r="AO30" s="459"/>
      <c r="AP30" s="459"/>
      <c r="AQ30" s="861"/>
      <c r="AR30" s="861"/>
      <c r="AS30" s="459"/>
      <c r="AT30" s="459"/>
      <c r="AU30" s="459"/>
      <c r="AV30" s="459"/>
      <c r="AW30" s="459"/>
      <c r="AX30" s="861"/>
      <c r="AY30" s="861"/>
      <c r="AZ30" s="459"/>
      <c r="BA30" s="459"/>
      <c r="BB30" s="459"/>
      <c r="BC30" s="459" t="s">
        <v>347</v>
      </c>
      <c r="BD30" s="459"/>
      <c r="BE30" s="861"/>
      <c r="BF30" s="861"/>
      <c r="BG30" s="459"/>
      <c r="BH30" s="459"/>
      <c r="BI30" s="459"/>
      <c r="BJ30" s="459"/>
      <c r="BK30" s="459"/>
      <c r="BL30" s="861"/>
      <c r="BM30" s="861"/>
      <c r="BN30" s="459"/>
      <c r="BO30" s="459"/>
      <c r="BP30" s="459"/>
      <c r="BQ30" s="459"/>
      <c r="BR30" s="459"/>
      <c r="BS30" s="861"/>
      <c r="BT30" s="861"/>
      <c r="BU30" s="459"/>
      <c r="BV30" s="459"/>
      <c r="BW30" s="459"/>
      <c r="BX30" s="459"/>
      <c r="BY30" s="459"/>
      <c r="BZ30" s="861"/>
      <c r="CA30" s="861"/>
      <c r="CB30" s="459"/>
      <c r="CC30" s="459"/>
      <c r="CD30" s="459"/>
      <c r="CE30" s="459"/>
      <c r="CF30" s="459"/>
      <c r="CG30" s="861"/>
      <c r="CH30" s="861"/>
      <c r="CI30" s="459"/>
      <c r="CJ30" s="459"/>
      <c r="CK30" s="459"/>
      <c r="CL30" s="459"/>
      <c r="CM30" s="459"/>
      <c r="CN30" s="861"/>
      <c r="CO30" s="861"/>
    </row>
    <row r="31" spans="1:93" s="263" customFormat="1" hidden="1">
      <c r="A31" s="857">
        <f>'MTG RTG September 2019'!A20</f>
        <v>0</v>
      </c>
      <c r="B31" s="289"/>
      <c r="C31" s="506" t="str">
        <f>'MTG RTG September 2019'!C20</f>
        <v>Nova TV</v>
      </c>
      <c r="D31" s="252" t="str">
        <f>'MTG RTG September 2019'!D20</f>
        <v>Hell`s Kitchen</v>
      </c>
      <c r="E31" s="253" t="str">
        <f>'MTG RTG September 2019'!E20</f>
        <v>Tu-Thu</v>
      </c>
      <c r="F31" s="254">
        <f>'MTG RTG September 2019'!F20</f>
        <v>0.875</v>
      </c>
      <c r="G31" s="904" t="str">
        <f>'MTG RTG September 2019'!G20</f>
        <v>PT</v>
      </c>
      <c r="H31" s="905">
        <f ca="1">SUMIF('MTG RTG September 2019'!$H$3:$M$4,$AC$9,'MTG RTG September 2019'!$H20:$M20)</f>
        <v>12.4</v>
      </c>
      <c r="I31" s="256">
        <f t="shared" ca="1" si="6"/>
        <v>579.80000000000007</v>
      </c>
      <c r="J31" s="906">
        <f t="shared" ca="1" si="7"/>
        <v>0</v>
      </c>
      <c r="K31" s="912">
        <f t="shared" ca="1" si="8"/>
        <v>0</v>
      </c>
      <c r="L31" s="913">
        <f t="shared" ca="1" si="9"/>
        <v>0</v>
      </c>
      <c r="M31" s="927">
        <f>'MTG RTG September 2019'!J20</f>
        <v>11</v>
      </c>
      <c r="N31" s="913">
        <f t="shared" si="10"/>
        <v>0</v>
      </c>
      <c r="O31" s="909">
        <f t="shared" si="11"/>
        <v>0</v>
      </c>
      <c r="P31" s="258">
        <f t="shared" si="12"/>
        <v>0</v>
      </c>
      <c r="Q31" s="258">
        <f t="shared" si="2"/>
        <v>0</v>
      </c>
      <c r="R31" s="258">
        <f t="shared" si="3"/>
        <v>0</v>
      </c>
      <c r="S31" s="258"/>
      <c r="T31" s="258">
        <f t="shared" si="4"/>
        <v>0</v>
      </c>
      <c r="U31" s="258">
        <f t="shared" si="13"/>
        <v>0</v>
      </c>
      <c r="V31" s="265">
        <f t="shared" ca="1" si="5"/>
        <v>7189.5200000000013</v>
      </c>
      <c r="W31" s="260">
        <f t="shared" ca="1" si="14"/>
        <v>7189.5200000000013</v>
      </c>
      <c r="X31" s="260">
        <f t="shared" ca="1" si="15"/>
        <v>7189.5200000000013</v>
      </c>
      <c r="Y31" s="260">
        <f t="shared" ca="1" si="16"/>
        <v>0</v>
      </c>
      <c r="Z31" s="260">
        <f t="shared" ca="1" si="17"/>
        <v>0</v>
      </c>
      <c r="AA31" s="260">
        <f t="shared" ca="1" si="18"/>
        <v>0</v>
      </c>
      <c r="AB31" s="260">
        <f t="shared" ca="1" si="19"/>
        <v>0</v>
      </c>
      <c r="AC31" s="575">
        <f t="shared" ca="1" si="20"/>
        <v>0</v>
      </c>
      <c r="AD31" s="262"/>
      <c r="AE31" s="460"/>
      <c r="AF31" s="459"/>
      <c r="AG31" s="459"/>
      <c r="AH31" s="459"/>
      <c r="AI31" s="459"/>
      <c r="AJ31" s="861"/>
      <c r="AK31" s="861"/>
      <c r="AL31" s="459"/>
      <c r="AM31" s="459"/>
      <c r="AN31" s="459"/>
      <c r="AO31" s="459"/>
      <c r="AP31" s="459"/>
      <c r="AQ31" s="861"/>
      <c r="AR31" s="861"/>
      <c r="AS31" s="459"/>
      <c r="AT31" s="459"/>
      <c r="AU31" s="459"/>
      <c r="AV31" s="459"/>
      <c r="AW31" s="459"/>
      <c r="AX31" s="861"/>
      <c r="AY31" s="861"/>
      <c r="AZ31" s="459"/>
      <c r="BA31" s="459"/>
      <c r="BB31" s="459"/>
      <c r="BC31" s="459"/>
      <c r="BD31" s="459"/>
      <c r="BE31" s="861"/>
      <c r="BF31" s="861"/>
      <c r="BG31" s="459"/>
      <c r="BH31" s="459"/>
      <c r="BI31" s="459"/>
      <c r="BJ31" s="459"/>
      <c r="BK31" s="459"/>
      <c r="BL31" s="861"/>
      <c r="BM31" s="861"/>
      <c r="BN31" s="459"/>
      <c r="BO31" s="459"/>
      <c r="BP31" s="459"/>
      <c r="BQ31" s="459"/>
      <c r="BR31" s="459"/>
      <c r="BS31" s="861"/>
      <c r="BT31" s="861"/>
      <c r="BU31" s="459"/>
      <c r="BV31" s="459"/>
      <c r="BW31" s="459"/>
      <c r="BX31" s="459"/>
      <c r="BY31" s="459"/>
      <c r="BZ31" s="861"/>
      <c r="CA31" s="861"/>
      <c r="CB31" s="459"/>
      <c r="CC31" s="459"/>
      <c r="CD31" s="459"/>
      <c r="CE31" s="459"/>
      <c r="CF31" s="459"/>
      <c r="CG31" s="861"/>
      <c r="CH31" s="861"/>
      <c r="CI31" s="459"/>
      <c r="CJ31" s="459"/>
      <c r="CK31" s="459"/>
      <c r="CL31" s="459"/>
      <c r="CM31" s="459"/>
      <c r="CN31" s="861"/>
      <c r="CO31" s="861"/>
    </row>
    <row r="32" spans="1:93" s="263" customFormat="1" ht="12.75" customHeight="1">
      <c r="A32" s="857">
        <f>'MTG RTG September 2019'!A21</f>
        <v>0</v>
      </c>
      <c r="B32" s="289"/>
      <c r="C32" s="506" t="str">
        <f>'MTG RTG September 2019'!C21</f>
        <v>Nova TV</v>
      </c>
      <c r="D32" s="252" t="str">
        <f>'MTG RTG September 2019'!D21</f>
        <v>All Inclusive</v>
      </c>
      <c r="E32" s="253" t="str">
        <f>'MTG RTG September 2019'!E21</f>
        <v>Fr</v>
      </c>
      <c r="F32" s="254">
        <f>'MTG RTG September 2019'!F21</f>
        <v>0.875</v>
      </c>
      <c r="G32" s="904" t="str">
        <f>'MTG RTG September 2019'!G21</f>
        <v>PT</v>
      </c>
      <c r="H32" s="905">
        <f ca="1">SUMIF('MTG RTG September 2019'!$H$3:$M$4,$AC$9,'MTG RTG September 2019'!$H21:$M21)</f>
        <v>12</v>
      </c>
      <c r="I32" s="256">
        <f t="shared" ca="1" si="6"/>
        <v>579.80000000000007</v>
      </c>
      <c r="J32" s="906">
        <f t="shared" ca="1" si="7"/>
        <v>12</v>
      </c>
      <c r="K32" s="912">
        <f t="shared" ca="1" si="8"/>
        <v>12</v>
      </c>
      <c r="L32" s="913">
        <f t="shared" ca="1" si="9"/>
        <v>0</v>
      </c>
      <c r="M32" s="927">
        <f>'MTG RTG September 2019'!J21</f>
        <v>9.6999999999999993</v>
      </c>
      <c r="N32" s="913">
        <f t="shared" si="10"/>
        <v>9.6999999999999993</v>
      </c>
      <c r="O32" s="909">
        <f t="shared" si="11"/>
        <v>1</v>
      </c>
      <c r="P32" s="258">
        <f t="shared" si="12"/>
        <v>0</v>
      </c>
      <c r="Q32" s="258">
        <f t="shared" si="2"/>
        <v>0</v>
      </c>
      <c r="R32" s="258">
        <f t="shared" si="3"/>
        <v>0</v>
      </c>
      <c r="S32" s="258"/>
      <c r="T32" s="258">
        <f t="shared" si="4"/>
        <v>0</v>
      </c>
      <c r="U32" s="258">
        <f t="shared" si="13"/>
        <v>1</v>
      </c>
      <c r="V32" s="265">
        <f t="shared" ca="1" si="5"/>
        <v>6957.6</v>
      </c>
      <c r="W32" s="260">
        <f t="shared" ca="1" si="14"/>
        <v>6957.6</v>
      </c>
      <c r="X32" s="260">
        <f t="shared" ca="1" si="15"/>
        <v>6957.6</v>
      </c>
      <c r="Y32" s="260">
        <f t="shared" ca="1" si="16"/>
        <v>0</v>
      </c>
      <c r="Z32" s="260">
        <f t="shared" ca="1" si="17"/>
        <v>0</v>
      </c>
      <c r="AA32" s="260">
        <f t="shared" ca="1" si="18"/>
        <v>0</v>
      </c>
      <c r="AB32" s="260">
        <f t="shared" ca="1" si="19"/>
        <v>0</v>
      </c>
      <c r="AC32" s="575">
        <f t="shared" ca="1" si="20"/>
        <v>6957.6</v>
      </c>
      <c r="AD32" s="262"/>
      <c r="AE32" s="460"/>
      <c r="AF32" s="459"/>
      <c r="AG32" s="459"/>
      <c r="AH32" s="459"/>
      <c r="AI32" s="459"/>
      <c r="AJ32" s="861"/>
      <c r="AK32" s="861"/>
      <c r="AL32" s="459"/>
      <c r="AM32" s="459"/>
      <c r="AN32" s="459"/>
      <c r="AO32" s="459"/>
      <c r="AP32" s="459"/>
      <c r="AQ32" s="861"/>
      <c r="AR32" s="861"/>
      <c r="AS32" s="459"/>
      <c r="AT32" s="459"/>
      <c r="AU32" s="459"/>
      <c r="AV32" s="459"/>
      <c r="AW32" s="459"/>
      <c r="AX32" s="861"/>
      <c r="AY32" s="861"/>
      <c r="AZ32" s="459"/>
      <c r="BA32" s="459"/>
      <c r="BB32" s="459"/>
      <c r="BC32" s="459"/>
      <c r="BD32" s="459" t="s">
        <v>347</v>
      </c>
      <c r="BE32" s="861"/>
      <c r="BF32" s="861"/>
      <c r="BG32" s="459"/>
      <c r="BH32" s="459"/>
      <c r="BI32" s="459"/>
      <c r="BJ32" s="459"/>
      <c r="BK32" s="459"/>
      <c r="BL32" s="861"/>
      <c r="BM32" s="861"/>
      <c r="BN32" s="459"/>
      <c r="BO32" s="459"/>
      <c r="BP32" s="459"/>
      <c r="BQ32" s="459"/>
      <c r="BR32" s="459"/>
      <c r="BS32" s="861"/>
      <c r="BT32" s="861"/>
      <c r="BU32" s="459"/>
      <c r="BV32" s="459"/>
      <c r="BW32" s="459"/>
      <c r="BX32" s="459"/>
      <c r="BY32" s="459"/>
      <c r="BZ32" s="861"/>
      <c r="CA32" s="861"/>
      <c r="CB32" s="459"/>
      <c r="CC32" s="459"/>
      <c r="CD32" s="459"/>
      <c r="CE32" s="459"/>
      <c r="CF32" s="459"/>
      <c r="CG32" s="861"/>
      <c r="CH32" s="861"/>
      <c r="CI32" s="459"/>
      <c r="CJ32" s="459"/>
      <c r="CK32" s="459"/>
      <c r="CL32" s="459"/>
      <c r="CM32" s="459"/>
      <c r="CN32" s="861"/>
      <c r="CO32" s="861"/>
    </row>
    <row r="33" spans="1:93" s="263" customFormat="1" ht="13.5" hidden="1" customHeight="1">
      <c r="A33" s="857">
        <f>'MTG RTG September 2019'!A22</f>
        <v>0</v>
      </c>
      <c r="B33" s="289"/>
      <c r="C33" s="506" t="str">
        <f>'MTG RTG September 2019'!C22</f>
        <v>Nova TV</v>
      </c>
      <c r="D33" s="252" t="str">
        <f>'MTG RTG September 2019'!D22</f>
        <v>Strawberry Moon</v>
      </c>
      <c r="E33" s="253" t="str">
        <f>'MTG RTG September 2019'!E22</f>
        <v>Tu</v>
      </c>
      <c r="F33" s="254">
        <f>'MTG RTG September 2019'!F22</f>
        <v>0.91666666666666663</v>
      </c>
      <c r="G33" s="904" t="str">
        <f>'MTG RTG September 2019'!G22</f>
        <v>PT</v>
      </c>
      <c r="H33" s="905">
        <f ca="1">SUMIF('MTG RTG September 2019'!$H$3:$M$4,$AC$9,'MTG RTG September 2019'!$H22:$M22)</f>
        <v>9.4</v>
      </c>
      <c r="I33" s="256">
        <f t="shared" ca="1" si="6"/>
        <v>579.80000000000007</v>
      </c>
      <c r="J33" s="906">
        <f t="shared" ca="1" si="7"/>
        <v>0</v>
      </c>
      <c r="K33" s="912">
        <f t="shared" ca="1" si="8"/>
        <v>0</v>
      </c>
      <c r="L33" s="913">
        <f t="shared" ca="1" si="9"/>
        <v>0</v>
      </c>
      <c r="M33" s="927">
        <f>'MTG RTG September 2019'!J22</f>
        <v>8.3000000000000007</v>
      </c>
      <c r="N33" s="913">
        <f t="shared" si="10"/>
        <v>0</v>
      </c>
      <c r="O33" s="909">
        <f t="shared" si="11"/>
        <v>0</v>
      </c>
      <c r="P33" s="258">
        <f t="shared" si="12"/>
        <v>0</v>
      </c>
      <c r="Q33" s="258">
        <f t="shared" si="2"/>
        <v>0</v>
      </c>
      <c r="R33" s="258">
        <f t="shared" si="3"/>
        <v>0</v>
      </c>
      <c r="S33" s="258"/>
      <c r="T33" s="258">
        <f t="shared" si="4"/>
        <v>0</v>
      </c>
      <c r="U33" s="258">
        <f t="shared" si="13"/>
        <v>0</v>
      </c>
      <c r="V33" s="265">
        <f t="shared" ca="1" si="5"/>
        <v>5450.1200000000008</v>
      </c>
      <c r="W33" s="260">
        <f t="shared" ca="1" si="14"/>
        <v>5450.1200000000008</v>
      </c>
      <c r="X33" s="260">
        <f t="shared" ca="1" si="15"/>
        <v>5450.1200000000008</v>
      </c>
      <c r="Y33" s="260">
        <f t="shared" ca="1" si="16"/>
        <v>0</v>
      </c>
      <c r="Z33" s="260">
        <f t="shared" ca="1" si="17"/>
        <v>0</v>
      </c>
      <c r="AA33" s="260">
        <f t="shared" ca="1" si="18"/>
        <v>0</v>
      </c>
      <c r="AB33" s="260">
        <f t="shared" ca="1" si="19"/>
        <v>0</v>
      </c>
      <c r="AC33" s="575">
        <f t="shared" ca="1" si="20"/>
        <v>0</v>
      </c>
      <c r="AD33" s="262"/>
      <c r="AE33" s="460"/>
      <c r="AF33" s="459"/>
      <c r="AG33" s="459"/>
      <c r="AH33" s="459"/>
      <c r="AI33" s="459"/>
      <c r="AJ33" s="861"/>
      <c r="AK33" s="861"/>
      <c r="AL33" s="459"/>
      <c r="AM33" s="459"/>
      <c r="AN33" s="459"/>
      <c r="AO33" s="459"/>
      <c r="AP33" s="459"/>
      <c r="AQ33" s="861"/>
      <c r="AR33" s="861"/>
      <c r="AS33" s="459"/>
      <c r="AT33" s="459"/>
      <c r="AU33" s="459"/>
      <c r="AV33" s="459"/>
      <c r="AW33" s="459"/>
      <c r="AX33" s="861"/>
      <c r="AY33" s="861"/>
      <c r="AZ33" s="459"/>
      <c r="BA33" s="459"/>
      <c r="BB33" s="459"/>
      <c r="BC33" s="459"/>
      <c r="BD33" s="459"/>
      <c r="BE33" s="861"/>
      <c r="BF33" s="861"/>
      <c r="BG33" s="459"/>
      <c r="BH33" s="459"/>
      <c r="BI33" s="459"/>
      <c r="BJ33" s="459"/>
      <c r="BK33" s="459"/>
      <c r="BL33" s="861"/>
      <c r="BM33" s="861"/>
      <c r="BN33" s="459"/>
      <c r="BO33" s="459"/>
      <c r="BP33" s="459"/>
      <c r="BQ33" s="459"/>
      <c r="BR33" s="459"/>
      <c r="BS33" s="861"/>
      <c r="BT33" s="861"/>
      <c r="BU33" s="459"/>
      <c r="BV33" s="459"/>
      <c r="BW33" s="459"/>
      <c r="BX33" s="459"/>
      <c r="BY33" s="459"/>
      <c r="BZ33" s="861"/>
      <c r="CA33" s="861"/>
      <c r="CB33" s="459"/>
      <c r="CC33" s="459"/>
      <c r="CD33" s="459"/>
      <c r="CE33" s="459"/>
      <c r="CF33" s="459"/>
      <c r="CG33" s="861"/>
      <c r="CH33" s="861"/>
      <c r="CI33" s="459"/>
      <c r="CJ33" s="459"/>
      <c r="CK33" s="459"/>
      <c r="CL33" s="459"/>
      <c r="CM33" s="459"/>
      <c r="CN33" s="861"/>
      <c r="CO33" s="861"/>
    </row>
    <row r="34" spans="1:93" s="263" customFormat="1" ht="16.5" hidden="1" customHeight="1">
      <c r="A34" s="857">
        <f>'MTG RTG September 2019'!A23</f>
        <v>0</v>
      </c>
      <c r="B34" s="289"/>
      <c r="C34" s="506" t="str">
        <f>'MTG RTG September 2019'!C23</f>
        <v>Nova TV</v>
      </c>
      <c r="D34" s="252" t="str">
        <f>'MTG RTG September 2019'!D23</f>
        <v>Undercover Boss</v>
      </c>
      <c r="E34" s="253" t="str">
        <f>'MTG RTG September 2019'!E23</f>
        <v>Wed</v>
      </c>
      <c r="F34" s="254">
        <f>'MTG RTG September 2019'!F23</f>
        <v>0.91666666666666663</v>
      </c>
      <c r="G34" s="904" t="str">
        <f>'MTG RTG September 2019'!G23</f>
        <v>PT</v>
      </c>
      <c r="H34" s="905">
        <f ca="1">SUMIF('MTG RTG September 2019'!$H$3:$M$4,$AC$9,'MTG RTG September 2019'!$H23:$M23)</f>
        <v>9.3000000000000007</v>
      </c>
      <c r="I34" s="256">
        <f t="shared" ca="1" si="6"/>
        <v>579.80000000000007</v>
      </c>
      <c r="J34" s="906">
        <f t="shared" ca="1" si="7"/>
        <v>0</v>
      </c>
      <c r="K34" s="912">
        <f t="shared" ca="1" si="8"/>
        <v>0</v>
      </c>
      <c r="L34" s="913">
        <f t="shared" ca="1" si="9"/>
        <v>0</v>
      </c>
      <c r="M34" s="927">
        <f>'MTG RTG September 2019'!J23</f>
        <v>8.3000000000000007</v>
      </c>
      <c r="N34" s="913">
        <f t="shared" si="10"/>
        <v>0</v>
      </c>
      <c r="O34" s="909">
        <f t="shared" si="11"/>
        <v>0</v>
      </c>
      <c r="P34" s="258">
        <f t="shared" si="12"/>
        <v>0</v>
      </c>
      <c r="Q34" s="258">
        <f t="shared" si="2"/>
        <v>0</v>
      </c>
      <c r="R34" s="258">
        <f t="shared" si="3"/>
        <v>0</v>
      </c>
      <c r="S34" s="258"/>
      <c r="T34" s="258">
        <f t="shared" si="4"/>
        <v>0</v>
      </c>
      <c r="U34" s="258">
        <f t="shared" si="13"/>
        <v>0</v>
      </c>
      <c r="V34" s="265">
        <f t="shared" ca="1" si="5"/>
        <v>5392.1400000000012</v>
      </c>
      <c r="W34" s="260">
        <f t="shared" ca="1" si="14"/>
        <v>5392.1400000000012</v>
      </c>
      <c r="X34" s="260">
        <f t="shared" ca="1" si="15"/>
        <v>5392.1400000000012</v>
      </c>
      <c r="Y34" s="260">
        <f t="shared" ca="1" si="16"/>
        <v>0</v>
      </c>
      <c r="Z34" s="260">
        <f t="shared" ca="1" si="17"/>
        <v>0</v>
      </c>
      <c r="AA34" s="260">
        <f t="shared" ca="1" si="18"/>
        <v>0</v>
      </c>
      <c r="AB34" s="260">
        <f t="shared" ca="1" si="19"/>
        <v>0</v>
      </c>
      <c r="AC34" s="575">
        <f t="shared" ca="1" si="20"/>
        <v>0</v>
      </c>
      <c r="AD34" s="262"/>
      <c r="AE34" s="460"/>
      <c r="AF34" s="459"/>
      <c r="AG34" s="459"/>
      <c r="AH34" s="459"/>
      <c r="AI34" s="459"/>
      <c r="AJ34" s="861"/>
      <c r="AK34" s="861"/>
      <c r="AL34" s="459"/>
      <c r="AM34" s="459"/>
      <c r="AN34" s="459"/>
      <c r="AO34" s="459"/>
      <c r="AP34" s="459"/>
      <c r="AQ34" s="861"/>
      <c r="AR34" s="861"/>
      <c r="AS34" s="459"/>
      <c r="AT34" s="459"/>
      <c r="AU34" s="459"/>
      <c r="AV34" s="459"/>
      <c r="AW34" s="459"/>
      <c r="AX34" s="861"/>
      <c r="AY34" s="861"/>
      <c r="AZ34" s="459"/>
      <c r="BA34" s="459"/>
      <c r="BB34" s="459"/>
      <c r="BC34" s="459"/>
      <c r="BD34" s="459"/>
      <c r="BE34" s="861"/>
      <c r="BF34" s="861"/>
      <c r="BG34" s="459"/>
      <c r="BH34" s="459"/>
      <c r="BI34" s="459"/>
      <c r="BJ34" s="459"/>
      <c r="BK34" s="459"/>
      <c r="BL34" s="861"/>
      <c r="BM34" s="861"/>
      <c r="BN34" s="459"/>
      <c r="BO34" s="459"/>
      <c r="BP34" s="459"/>
      <c r="BQ34" s="459"/>
      <c r="BR34" s="459"/>
      <c r="BS34" s="861"/>
      <c r="BT34" s="861"/>
      <c r="BU34" s="459"/>
      <c r="BV34" s="459"/>
      <c r="BW34" s="459"/>
      <c r="BX34" s="459"/>
      <c r="BY34" s="459"/>
      <c r="BZ34" s="861"/>
      <c r="CA34" s="861"/>
      <c r="CB34" s="459"/>
      <c r="CC34" s="459"/>
      <c r="CD34" s="459"/>
      <c r="CE34" s="459"/>
      <c r="CF34" s="459"/>
      <c r="CG34" s="861"/>
      <c r="CH34" s="861"/>
      <c r="CI34" s="459"/>
      <c r="CJ34" s="459"/>
      <c r="CK34" s="459"/>
      <c r="CL34" s="459"/>
      <c r="CM34" s="459"/>
      <c r="CN34" s="861"/>
      <c r="CO34" s="861"/>
    </row>
    <row r="35" spans="1:93" s="263" customFormat="1" hidden="1">
      <c r="A35" s="857">
        <f>'MTG RTG September 2019'!A24</f>
        <v>0</v>
      </c>
      <c r="B35" s="289"/>
      <c r="C35" s="506" t="str">
        <f>'MTG RTG September 2019'!C24</f>
        <v>Nova TV</v>
      </c>
      <c r="D35" s="252" t="str">
        <f>'MTG RTG September 2019'!D24</f>
        <v>Reality show</v>
      </c>
      <c r="E35" s="253" t="str">
        <f>'MTG RTG September 2019'!E24</f>
        <v>Thu</v>
      </c>
      <c r="F35" s="254">
        <f>'MTG RTG September 2019'!F24</f>
        <v>0.91666666666666663</v>
      </c>
      <c r="G35" s="904" t="str">
        <f>'MTG RTG September 2019'!G24</f>
        <v>PT</v>
      </c>
      <c r="H35" s="905">
        <f ca="1">SUMIF('MTG RTG September 2019'!$H$3:$M$4,$AC$9,'MTG RTG September 2019'!$H24:$M24)</f>
        <v>8.6</v>
      </c>
      <c r="I35" s="256">
        <f t="shared" ca="1" si="6"/>
        <v>579.80000000000007</v>
      </c>
      <c r="J35" s="906">
        <f t="shared" ca="1" si="7"/>
        <v>0</v>
      </c>
      <c r="K35" s="912">
        <f t="shared" ca="1" si="8"/>
        <v>0</v>
      </c>
      <c r="L35" s="913">
        <f t="shared" ca="1" si="9"/>
        <v>0</v>
      </c>
      <c r="M35" s="927">
        <f>'MTG RTG September 2019'!J24</f>
        <v>7.6</v>
      </c>
      <c r="N35" s="913">
        <f t="shared" si="10"/>
        <v>0</v>
      </c>
      <c r="O35" s="909">
        <f t="shared" si="11"/>
        <v>0</v>
      </c>
      <c r="P35" s="258">
        <f t="shared" si="12"/>
        <v>0</v>
      </c>
      <c r="Q35" s="258">
        <f t="shared" si="2"/>
        <v>0</v>
      </c>
      <c r="R35" s="258">
        <f t="shared" si="3"/>
        <v>0</v>
      </c>
      <c r="S35" s="258"/>
      <c r="T35" s="258">
        <f t="shared" si="4"/>
        <v>0</v>
      </c>
      <c r="U35" s="258">
        <f t="shared" si="13"/>
        <v>0</v>
      </c>
      <c r="V35" s="265">
        <f t="shared" ca="1" si="5"/>
        <v>4986.2800000000007</v>
      </c>
      <c r="W35" s="260">
        <f t="shared" ca="1" si="14"/>
        <v>4986.2800000000007</v>
      </c>
      <c r="X35" s="260">
        <f t="shared" ca="1" si="15"/>
        <v>4986.2800000000007</v>
      </c>
      <c r="Y35" s="260">
        <f t="shared" ca="1" si="16"/>
        <v>0</v>
      </c>
      <c r="Z35" s="260">
        <f t="shared" ca="1" si="17"/>
        <v>0</v>
      </c>
      <c r="AA35" s="260">
        <f t="shared" ca="1" si="18"/>
        <v>0</v>
      </c>
      <c r="AB35" s="260">
        <f t="shared" ca="1" si="19"/>
        <v>0</v>
      </c>
      <c r="AC35" s="575">
        <f t="shared" ca="1" si="20"/>
        <v>0</v>
      </c>
      <c r="AD35" s="262"/>
      <c r="AE35" s="460"/>
      <c r="AF35" s="459"/>
      <c r="AG35" s="459"/>
      <c r="AH35" s="459"/>
      <c r="AI35" s="459"/>
      <c r="AJ35" s="861"/>
      <c r="AK35" s="861"/>
      <c r="AL35" s="459"/>
      <c r="AM35" s="459"/>
      <c r="AN35" s="459"/>
      <c r="AO35" s="459"/>
      <c r="AP35" s="459"/>
      <c r="AQ35" s="861"/>
      <c r="AR35" s="861"/>
      <c r="AS35" s="459"/>
      <c r="AT35" s="459"/>
      <c r="AU35" s="459"/>
      <c r="AV35" s="459"/>
      <c r="AW35" s="459"/>
      <c r="AX35" s="861"/>
      <c r="AY35" s="861"/>
      <c r="AZ35" s="459"/>
      <c r="BA35" s="459"/>
      <c r="BB35" s="459"/>
      <c r="BC35" s="459"/>
      <c r="BD35" s="459"/>
      <c r="BE35" s="861"/>
      <c r="BF35" s="861"/>
      <c r="BG35" s="459"/>
      <c r="BH35" s="459"/>
      <c r="BI35" s="459"/>
      <c r="BJ35" s="459"/>
      <c r="BK35" s="459"/>
      <c r="BL35" s="861"/>
      <c r="BM35" s="861"/>
      <c r="BN35" s="459"/>
      <c r="BO35" s="459"/>
      <c r="BP35" s="459"/>
      <c r="BQ35" s="459"/>
      <c r="BR35" s="459"/>
      <c r="BS35" s="861"/>
      <c r="BT35" s="861"/>
      <c r="BU35" s="459"/>
      <c r="BV35" s="459"/>
      <c r="BW35" s="459"/>
      <c r="BX35" s="459"/>
      <c r="BY35" s="459"/>
      <c r="BZ35" s="861"/>
      <c r="CA35" s="861"/>
      <c r="CB35" s="459"/>
      <c r="CC35" s="459"/>
      <c r="CD35" s="459"/>
      <c r="CE35" s="459"/>
      <c r="CF35" s="459"/>
      <c r="CG35" s="861"/>
      <c r="CH35" s="861"/>
      <c r="CI35" s="459"/>
      <c r="CJ35" s="459"/>
      <c r="CK35" s="459"/>
      <c r="CL35" s="459"/>
      <c r="CM35" s="459"/>
      <c r="CN35" s="861"/>
      <c r="CO35" s="861"/>
    </row>
    <row r="36" spans="1:93" s="263" customFormat="1" hidden="1">
      <c r="A36" s="857">
        <f>'MTG RTG September 2019'!A25</f>
        <v>0</v>
      </c>
      <c r="B36" s="289"/>
      <c r="C36" s="506" t="str">
        <f>'MTG RTG September 2019'!C25</f>
        <v>Nova TV</v>
      </c>
      <c r="D36" s="252" t="str">
        <f>'MTG RTG September 2019'!D25</f>
        <v>Families at crossroads</v>
      </c>
      <c r="E36" s="253" t="str">
        <f>'MTG RTG September 2019'!E25</f>
        <v>Fr</v>
      </c>
      <c r="F36" s="254">
        <f>'MTG RTG September 2019'!F25</f>
        <v>0.91666666666666663</v>
      </c>
      <c r="G36" s="904" t="str">
        <f>'MTG RTG September 2019'!G25</f>
        <v>PT</v>
      </c>
      <c r="H36" s="905">
        <f ca="1">SUMIF('MTG RTG September 2019'!$H$3:$M$4,$AC$9,'MTG RTG September 2019'!$H25:$M25)</f>
        <v>7.7</v>
      </c>
      <c r="I36" s="256">
        <f t="shared" ca="1" si="6"/>
        <v>579.80000000000007</v>
      </c>
      <c r="J36" s="906">
        <f t="shared" ca="1" si="7"/>
        <v>0</v>
      </c>
      <c r="K36" s="912">
        <f t="shared" ca="1" si="8"/>
        <v>0</v>
      </c>
      <c r="L36" s="913">
        <f t="shared" ca="1" si="9"/>
        <v>0</v>
      </c>
      <c r="M36" s="927">
        <f>'MTG RTG September 2019'!J25</f>
        <v>6.8</v>
      </c>
      <c r="N36" s="913">
        <f t="shared" si="10"/>
        <v>0</v>
      </c>
      <c r="O36" s="909">
        <f t="shared" si="11"/>
        <v>0</v>
      </c>
      <c r="P36" s="258">
        <f t="shared" si="12"/>
        <v>0</v>
      </c>
      <c r="Q36" s="258">
        <f t="shared" si="2"/>
        <v>0</v>
      </c>
      <c r="R36" s="258">
        <f t="shared" si="3"/>
        <v>0</v>
      </c>
      <c r="S36" s="258"/>
      <c r="T36" s="258">
        <f t="shared" si="4"/>
        <v>0</v>
      </c>
      <c r="U36" s="258">
        <f t="shared" si="13"/>
        <v>0</v>
      </c>
      <c r="V36" s="265">
        <f t="shared" ca="1" si="5"/>
        <v>4464.4600000000009</v>
      </c>
      <c r="W36" s="260">
        <f t="shared" ca="1" si="14"/>
        <v>4464.4600000000009</v>
      </c>
      <c r="X36" s="260">
        <f t="shared" ca="1" si="15"/>
        <v>4464.4600000000009</v>
      </c>
      <c r="Y36" s="260">
        <f t="shared" ca="1" si="16"/>
        <v>0</v>
      </c>
      <c r="Z36" s="260">
        <f t="shared" ca="1" si="17"/>
        <v>0</v>
      </c>
      <c r="AA36" s="260">
        <f t="shared" ca="1" si="18"/>
        <v>0</v>
      </c>
      <c r="AB36" s="260">
        <f t="shared" ca="1" si="19"/>
        <v>0</v>
      </c>
      <c r="AC36" s="575">
        <f t="shared" ca="1" si="20"/>
        <v>0</v>
      </c>
      <c r="AD36" s="262"/>
      <c r="AE36" s="460"/>
      <c r="AF36" s="459"/>
      <c r="AG36" s="459"/>
      <c r="AH36" s="459"/>
      <c r="AI36" s="459"/>
      <c r="AJ36" s="861"/>
      <c r="AK36" s="861"/>
      <c r="AL36" s="459"/>
      <c r="AM36" s="459"/>
      <c r="AN36" s="459"/>
      <c r="AO36" s="459"/>
      <c r="AP36" s="459"/>
      <c r="AQ36" s="861"/>
      <c r="AR36" s="861"/>
      <c r="AS36" s="459"/>
      <c r="AT36" s="459"/>
      <c r="AU36" s="459"/>
      <c r="AV36" s="459"/>
      <c r="AW36" s="459"/>
      <c r="AX36" s="861"/>
      <c r="AY36" s="861"/>
      <c r="AZ36" s="459"/>
      <c r="BA36" s="459"/>
      <c r="BB36" s="459"/>
      <c r="BC36" s="459"/>
      <c r="BD36" s="459"/>
      <c r="BE36" s="861"/>
      <c r="BF36" s="861"/>
      <c r="BG36" s="459"/>
      <c r="BH36" s="459"/>
      <c r="BI36" s="459"/>
      <c r="BJ36" s="459"/>
      <c r="BK36" s="459"/>
      <c r="BL36" s="861"/>
      <c r="BM36" s="861"/>
      <c r="BN36" s="459"/>
      <c r="BO36" s="459"/>
      <c r="BP36" s="459"/>
      <c r="BQ36" s="459"/>
      <c r="BR36" s="459"/>
      <c r="BS36" s="861"/>
      <c r="BT36" s="861"/>
      <c r="BU36" s="459"/>
      <c r="BV36" s="459"/>
      <c r="BW36" s="459"/>
      <c r="BX36" s="459"/>
      <c r="BY36" s="459"/>
      <c r="BZ36" s="861"/>
      <c r="CA36" s="861"/>
      <c r="CB36" s="459"/>
      <c r="CC36" s="459"/>
      <c r="CD36" s="459"/>
      <c r="CE36" s="459"/>
      <c r="CF36" s="459"/>
      <c r="CG36" s="861"/>
      <c r="CH36" s="861"/>
      <c r="CI36" s="459"/>
      <c r="CJ36" s="459"/>
      <c r="CK36" s="459"/>
      <c r="CL36" s="459"/>
      <c r="CM36" s="459"/>
      <c r="CN36" s="861"/>
      <c r="CO36" s="861"/>
    </row>
    <row r="37" spans="1:93" s="263" customFormat="1">
      <c r="A37" s="857">
        <f>'MTG RTG September 2019'!A26</f>
        <v>0</v>
      </c>
      <c r="B37" s="289"/>
      <c r="C37" s="506" t="str">
        <f>'MTG RTG September 2019'!C26</f>
        <v>Nova TV</v>
      </c>
      <c r="D37" s="252" t="str">
        <f>'MTG RTG September 2019'!D26</f>
        <v>Late News</v>
      </c>
      <c r="E37" s="253" t="str">
        <f>'MTG RTG September 2019'!E26</f>
        <v>Mo-Fr</v>
      </c>
      <c r="F37" s="254">
        <f>'MTG RTG September 2019'!F26</f>
        <v>0.95833333333333337</v>
      </c>
      <c r="G37" s="904" t="str">
        <f>'MTG RTG September 2019'!G26</f>
        <v>PT</v>
      </c>
      <c r="H37" s="905">
        <f ca="1">SUMIF('MTG RTG September 2019'!$H$3:$M$4,$AC$9,'MTG RTG September 2019'!$H26:$M26)</f>
        <v>5.2</v>
      </c>
      <c r="I37" s="256">
        <f t="shared" ca="1" si="6"/>
        <v>579.80000000000007</v>
      </c>
      <c r="J37" s="906">
        <f t="shared" ca="1" si="7"/>
        <v>0</v>
      </c>
      <c r="K37" s="912">
        <f t="shared" ca="1" si="8"/>
        <v>0</v>
      </c>
      <c r="L37" s="913">
        <f t="shared" ca="1" si="9"/>
        <v>0</v>
      </c>
      <c r="M37" s="927">
        <f>'MTG RTG September 2019'!J26</f>
        <v>5</v>
      </c>
      <c r="N37" s="913">
        <f t="shared" si="10"/>
        <v>0</v>
      </c>
      <c r="O37" s="909">
        <f t="shared" si="11"/>
        <v>0</v>
      </c>
      <c r="P37" s="258">
        <f t="shared" si="12"/>
        <v>0</v>
      </c>
      <c r="Q37" s="258">
        <f t="shared" si="2"/>
        <v>0</v>
      </c>
      <c r="R37" s="258">
        <f t="shared" si="3"/>
        <v>0</v>
      </c>
      <c r="S37" s="258"/>
      <c r="T37" s="258">
        <f t="shared" si="4"/>
        <v>0</v>
      </c>
      <c r="U37" s="258">
        <f t="shared" si="13"/>
        <v>0</v>
      </c>
      <c r="V37" s="265">
        <f t="shared" ca="1" si="5"/>
        <v>3014.9600000000005</v>
      </c>
      <c r="W37" s="260">
        <f t="shared" ca="1" si="14"/>
        <v>3014.9600000000005</v>
      </c>
      <c r="X37" s="260">
        <f t="shared" ca="1" si="15"/>
        <v>3014.9600000000005</v>
      </c>
      <c r="Y37" s="260">
        <f t="shared" ca="1" si="16"/>
        <v>0</v>
      </c>
      <c r="Z37" s="260">
        <f t="shared" ca="1" si="17"/>
        <v>0</v>
      </c>
      <c r="AA37" s="260">
        <f t="shared" ca="1" si="18"/>
        <v>0</v>
      </c>
      <c r="AB37" s="260">
        <f t="shared" ca="1" si="19"/>
        <v>0</v>
      </c>
      <c r="AC37" s="575">
        <f t="shared" ca="1" si="20"/>
        <v>0</v>
      </c>
      <c r="AD37" s="262"/>
      <c r="AE37" s="460"/>
      <c r="AF37" s="459"/>
      <c r="AG37" s="459"/>
      <c r="AH37" s="459"/>
      <c r="AI37" s="459"/>
      <c r="AJ37" s="861"/>
      <c r="AK37" s="861"/>
      <c r="AL37" s="459"/>
      <c r="AM37" s="459"/>
      <c r="AN37" s="459"/>
      <c r="AO37" s="459"/>
      <c r="AP37" s="459"/>
      <c r="AQ37" s="861"/>
      <c r="AR37" s="861"/>
      <c r="AS37" s="459"/>
      <c r="AT37" s="459"/>
      <c r="AU37" s="459"/>
      <c r="AV37" s="459"/>
      <c r="AW37" s="459"/>
      <c r="AX37" s="861"/>
      <c r="AY37" s="861"/>
      <c r="AZ37" s="459"/>
      <c r="BA37" s="459"/>
      <c r="BB37" s="459"/>
      <c r="BC37" s="459"/>
      <c r="BD37" s="459"/>
      <c r="BE37" s="861"/>
      <c r="BF37" s="861"/>
      <c r="BG37" s="459"/>
      <c r="BH37" s="459"/>
      <c r="BI37" s="459"/>
      <c r="BJ37" s="459"/>
      <c r="BK37" s="459"/>
      <c r="BL37" s="861"/>
      <c r="BM37" s="861"/>
      <c r="BN37" s="459"/>
      <c r="BO37" s="459"/>
      <c r="BP37" s="459"/>
      <c r="BQ37" s="459"/>
      <c r="BR37" s="459"/>
      <c r="BS37" s="861"/>
      <c r="BT37" s="861"/>
      <c r="BU37" s="459"/>
      <c r="BV37" s="459"/>
      <c r="BW37" s="459"/>
      <c r="BX37" s="459"/>
      <c r="BY37" s="459"/>
      <c r="BZ37" s="861"/>
      <c r="CA37" s="861"/>
      <c r="CB37" s="459"/>
      <c r="CC37" s="459"/>
      <c r="CD37" s="459"/>
      <c r="CE37" s="459"/>
      <c r="CF37" s="459"/>
      <c r="CG37" s="861"/>
      <c r="CH37" s="861"/>
      <c r="CI37" s="459"/>
      <c r="CJ37" s="459"/>
      <c r="CK37" s="459"/>
      <c r="CL37" s="459"/>
      <c r="CM37" s="459"/>
      <c r="CN37" s="861"/>
      <c r="CO37" s="861"/>
    </row>
    <row r="38" spans="1:93" s="263" customFormat="1" ht="11.25" hidden="1" customHeight="1">
      <c r="A38" s="857" t="str">
        <f>'MTG RTG September 2019'!A27</f>
        <v>From 05.03.2020 Shades of  blue</v>
      </c>
      <c r="B38" s="289"/>
      <c r="C38" s="506" t="str">
        <f>'MTG RTG September 2019'!C27</f>
        <v>Nova TV</v>
      </c>
      <c r="D38" s="252" t="str">
        <f>'MTG RTG September 2019'!D27</f>
        <v>The Good Wife (Series)</v>
      </c>
      <c r="E38" s="253" t="str">
        <f>'MTG RTG September 2019'!E27</f>
        <v>Mo-Fr</v>
      </c>
      <c r="F38" s="254">
        <f>'MTG RTG September 2019'!F27</f>
        <v>0.97916666666666663</v>
      </c>
      <c r="G38" s="904" t="str">
        <f>'MTG RTG September 2019'!G27</f>
        <v>PT</v>
      </c>
      <c r="H38" s="905">
        <f ca="1">SUMIF('MTG RTG September 2019'!$H$3:$M$4,$AC$9,'MTG RTG September 2019'!$H27:$M27)</f>
        <v>3</v>
      </c>
      <c r="I38" s="256">
        <f t="shared" ca="1" si="6"/>
        <v>579.80000000000007</v>
      </c>
      <c r="J38" s="906">
        <f t="shared" ca="1" si="7"/>
        <v>0</v>
      </c>
      <c r="K38" s="912">
        <f t="shared" ca="1" si="8"/>
        <v>0</v>
      </c>
      <c r="L38" s="913">
        <f t="shared" ca="1" si="9"/>
        <v>0</v>
      </c>
      <c r="M38" s="927">
        <f>'MTG RTG September 2019'!J27</f>
        <v>2.8</v>
      </c>
      <c r="N38" s="913">
        <f t="shared" si="10"/>
        <v>0</v>
      </c>
      <c r="O38" s="909">
        <f t="shared" si="11"/>
        <v>0</v>
      </c>
      <c r="P38" s="258">
        <f t="shared" si="12"/>
        <v>0</v>
      </c>
      <c r="Q38" s="258">
        <f t="shared" si="2"/>
        <v>0</v>
      </c>
      <c r="R38" s="258">
        <f t="shared" si="3"/>
        <v>0</v>
      </c>
      <c r="S38" s="258"/>
      <c r="T38" s="258">
        <f t="shared" si="4"/>
        <v>0</v>
      </c>
      <c r="U38" s="258">
        <f t="shared" si="13"/>
        <v>0</v>
      </c>
      <c r="V38" s="265">
        <f t="shared" ca="1" si="5"/>
        <v>1739.4</v>
      </c>
      <c r="W38" s="260">
        <f t="shared" ca="1" si="14"/>
        <v>1739.4</v>
      </c>
      <c r="X38" s="260">
        <f t="shared" ca="1" si="15"/>
        <v>1739.4</v>
      </c>
      <c r="Y38" s="260">
        <f t="shared" ca="1" si="16"/>
        <v>0</v>
      </c>
      <c r="Z38" s="260">
        <f t="shared" ca="1" si="17"/>
        <v>0</v>
      </c>
      <c r="AA38" s="260">
        <f t="shared" ca="1" si="18"/>
        <v>0</v>
      </c>
      <c r="AB38" s="260">
        <f t="shared" ca="1" si="19"/>
        <v>0</v>
      </c>
      <c r="AC38" s="575">
        <f t="shared" ca="1" si="20"/>
        <v>0</v>
      </c>
      <c r="AD38" s="262"/>
      <c r="AE38" s="460"/>
      <c r="AF38" s="459"/>
      <c r="AG38" s="459"/>
      <c r="AH38" s="459"/>
      <c r="AI38" s="459"/>
      <c r="AJ38" s="861"/>
      <c r="AK38" s="861"/>
      <c r="AL38" s="459"/>
      <c r="AM38" s="459"/>
      <c r="AN38" s="459"/>
      <c r="AO38" s="459"/>
      <c r="AP38" s="459"/>
      <c r="AQ38" s="861"/>
      <c r="AR38" s="861"/>
      <c r="AS38" s="459"/>
      <c r="AT38" s="459"/>
      <c r="AU38" s="459"/>
      <c r="AV38" s="459"/>
      <c r="AW38" s="459"/>
      <c r="AX38" s="861"/>
      <c r="AY38" s="861"/>
      <c r="AZ38" s="459"/>
      <c r="BA38" s="459"/>
      <c r="BB38" s="459"/>
      <c r="BC38" s="459"/>
      <c r="BD38" s="459"/>
      <c r="BE38" s="861"/>
      <c r="BF38" s="861"/>
      <c r="BG38" s="459"/>
      <c r="BH38" s="459"/>
      <c r="BI38" s="459"/>
      <c r="BJ38" s="459"/>
      <c r="BK38" s="459"/>
      <c r="BL38" s="861"/>
      <c r="BM38" s="861"/>
      <c r="BN38" s="459"/>
      <c r="BO38" s="459"/>
      <c r="BP38" s="459"/>
      <c r="BQ38" s="459"/>
      <c r="BR38" s="459"/>
      <c r="BS38" s="861"/>
      <c r="BT38" s="861"/>
      <c r="BU38" s="459"/>
      <c r="BV38" s="459"/>
      <c r="BW38" s="459"/>
      <c r="BX38" s="459"/>
      <c r="BY38" s="459"/>
      <c r="BZ38" s="861"/>
      <c r="CA38" s="861"/>
      <c r="CB38" s="459"/>
      <c r="CC38" s="459"/>
      <c r="CD38" s="459"/>
      <c r="CE38" s="459"/>
      <c r="CF38" s="459"/>
      <c r="CG38" s="861"/>
      <c r="CH38" s="861"/>
      <c r="CI38" s="459"/>
      <c r="CJ38" s="459"/>
      <c r="CK38" s="459"/>
      <c r="CL38" s="459"/>
      <c r="CM38" s="459"/>
      <c r="CN38" s="861"/>
      <c r="CO38" s="861"/>
    </row>
    <row r="39" spans="1:93" s="263" customFormat="1" hidden="1">
      <c r="A39" s="857">
        <f>'MTG RTG September 2019'!A28</f>
        <v>0</v>
      </c>
      <c r="B39" s="289"/>
      <c r="C39" s="506" t="str">
        <f>'MTG RTG September 2019'!C28</f>
        <v>Nova TV</v>
      </c>
      <c r="D39" s="252" t="str">
        <f>'MTG RTG September 2019'!D28</f>
        <v>Series</v>
      </c>
      <c r="E39" s="253" t="str">
        <f>'MTG RTG September 2019'!E28</f>
        <v>Mo-Fr</v>
      </c>
      <c r="F39" s="254">
        <f>'MTG RTG September 2019'!F28</f>
        <v>2.0833333333333332E-2</v>
      </c>
      <c r="G39" s="904" t="str">
        <f>'MTG RTG September 2019'!G28</f>
        <v>NPT</v>
      </c>
      <c r="H39" s="905">
        <f ca="1">SUMIF('MTG RTG September 2019'!$H$3:$M$4,$AC$9,'MTG RTG September 2019'!$H28:$M28)</f>
        <v>1.9</v>
      </c>
      <c r="I39" s="256">
        <f t="shared" ca="1" si="6"/>
        <v>579.80000000000007</v>
      </c>
      <c r="J39" s="906">
        <f t="shared" ca="1" si="7"/>
        <v>0</v>
      </c>
      <c r="K39" s="912">
        <f t="shared" ca="1" si="8"/>
        <v>0</v>
      </c>
      <c r="L39" s="913">
        <f t="shared" ca="1" si="9"/>
        <v>0</v>
      </c>
      <c r="M39" s="927">
        <f>'MTG RTG September 2019'!J28</f>
        <v>1.7</v>
      </c>
      <c r="N39" s="913">
        <f t="shared" si="10"/>
        <v>0</v>
      </c>
      <c r="O39" s="909">
        <f t="shared" si="11"/>
        <v>0</v>
      </c>
      <c r="P39" s="258">
        <f t="shared" si="12"/>
        <v>0</v>
      </c>
      <c r="Q39" s="258">
        <f t="shared" si="2"/>
        <v>0</v>
      </c>
      <c r="R39" s="258">
        <f t="shared" si="3"/>
        <v>0</v>
      </c>
      <c r="S39" s="258"/>
      <c r="T39" s="258">
        <f t="shared" si="4"/>
        <v>0</v>
      </c>
      <c r="U39" s="258">
        <f t="shared" si="13"/>
        <v>0</v>
      </c>
      <c r="V39" s="265">
        <f t="shared" ca="1" si="5"/>
        <v>1101.6200000000001</v>
      </c>
      <c r="W39" s="260">
        <f t="shared" ca="1" si="14"/>
        <v>1101.6200000000001</v>
      </c>
      <c r="X39" s="260">
        <f t="shared" ca="1" si="15"/>
        <v>1101.6200000000001</v>
      </c>
      <c r="Y39" s="260">
        <f t="shared" ca="1" si="16"/>
        <v>0</v>
      </c>
      <c r="Z39" s="260">
        <f t="shared" ca="1" si="17"/>
        <v>0</v>
      </c>
      <c r="AA39" s="260">
        <f t="shared" ca="1" si="18"/>
        <v>0</v>
      </c>
      <c r="AB39" s="260">
        <f t="shared" ca="1" si="19"/>
        <v>0</v>
      </c>
      <c r="AC39" s="575">
        <f t="shared" ca="1" si="20"/>
        <v>0</v>
      </c>
      <c r="AD39" s="262"/>
      <c r="AE39" s="460"/>
      <c r="AF39" s="459"/>
      <c r="AG39" s="459"/>
      <c r="AH39" s="459"/>
      <c r="AI39" s="459"/>
      <c r="AJ39" s="861"/>
      <c r="AK39" s="861"/>
      <c r="AL39" s="459"/>
      <c r="AM39" s="459"/>
      <c r="AN39" s="459"/>
      <c r="AO39" s="459"/>
      <c r="AP39" s="459"/>
      <c r="AQ39" s="861"/>
      <c r="AR39" s="861"/>
      <c r="AS39" s="459"/>
      <c r="AT39" s="459"/>
      <c r="AU39" s="459"/>
      <c r="AV39" s="459"/>
      <c r="AW39" s="459"/>
      <c r="AX39" s="861"/>
      <c r="AY39" s="861"/>
      <c r="AZ39" s="459"/>
      <c r="BA39" s="459"/>
      <c r="BB39" s="459"/>
      <c r="BC39" s="459"/>
      <c r="BD39" s="459"/>
      <c r="BE39" s="861"/>
      <c r="BF39" s="861"/>
      <c r="BG39" s="459"/>
      <c r="BH39" s="459"/>
      <c r="BI39" s="459"/>
      <c r="BJ39" s="459"/>
      <c r="BK39" s="459"/>
      <c r="BL39" s="861"/>
      <c r="BM39" s="861"/>
      <c r="BN39" s="459"/>
      <c r="BO39" s="459"/>
      <c r="BP39" s="459"/>
      <c r="BQ39" s="459"/>
      <c r="BR39" s="459"/>
      <c r="BS39" s="861"/>
      <c r="BT39" s="861"/>
      <c r="BU39" s="459"/>
      <c r="BV39" s="459"/>
      <c r="BW39" s="459"/>
      <c r="BX39" s="459"/>
      <c r="BY39" s="459"/>
      <c r="BZ39" s="861"/>
      <c r="CA39" s="861"/>
      <c r="CB39" s="459"/>
      <c r="CC39" s="459"/>
      <c r="CD39" s="459"/>
      <c r="CE39" s="459"/>
      <c r="CF39" s="459"/>
      <c r="CG39" s="861"/>
      <c r="CH39" s="861"/>
      <c r="CI39" s="459"/>
      <c r="CJ39" s="459"/>
      <c r="CK39" s="459"/>
      <c r="CL39" s="459"/>
      <c r="CM39" s="459"/>
      <c r="CN39" s="861"/>
      <c r="CO39" s="861"/>
    </row>
    <row r="40" spans="1:93" s="263" customFormat="1" hidden="1">
      <c r="A40" s="857">
        <f>'MTG RTG September 2019'!A29</f>
        <v>0</v>
      </c>
      <c r="B40" s="289"/>
      <c r="C40" s="506" t="str">
        <f>'MTG RTG September 2019'!C29</f>
        <v>Nova TV</v>
      </c>
      <c r="D40" s="252" t="str">
        <f>'MTG RTG September 2019'!D29</f>
        <v>Series</v>
      </c>
      <c r="E40" s="253" t="str">
        <f>'MTG RTG September 2019'!E29</f>
        <v>Sa</v>
      </c>
      <c r="F40" s="254">
        <f>'MTG RTG September 2019'!F29</f>
        <v>0.29166666666666669</v>
      </c>
      <c r="G40" s="904" t="str">
        <f>'MTG RTG September 2019'!G29</f>
        <v>NPT</v>
      </c>
      <c r="H40" s="905">
        <f ca="1">SUMIF('MTG RTG September 2019'!$H$3:$M$4,$AC$9,'MTG RTG September 2019'!$H29:$M29)</f>
        <v>0.8</v>
      </c>
      <c r="I40" s="256">
        <f t="shared" ca="1" si="6"/>
        <v>579.80000000000007</v>
      </c>
      <c r="J40" s="906">
        <f t="shared" ca="1" si="7"/>
        <v>0</v>
      </c>
      <c r="K40" s="912">
        <f t="shared" ca="1" si="8"/>
        <v>0</v>
      </c>
      <c r="L40" s="913">
        <f t="shared" ca="1" si="9"/>
        <v>0</v>
      </c>
      <c r="M40" s="927">
        <f>'MTG RTG September 2019'!J29</f>
        <v>0.6</v>
      </c>
      <c r="N40" s="913">
        <f t="shared" si="10"/>
        <v>0</v>
      </c>
      <c r="O40" s="909">
        <f t="shared" si="11"/>
        <v>0</v>
      </c>
      <c r="P40" s="258">
        <f t="shared" si="12"/>
        <v>0</v>
      </c>
      <c r="Q40" s="258">
        <f t="shared" si="2"/>
        <v>0</v>
      </c>
      <c r="R40" s="258">
        <f t="shared" si="3"/>
        <v>0</v>
      </c>
      <c r="S40" s="258"/>
      <c r="T40" s="258">
        <f t="shared" si="4"/>
        <v>0</v>
      </c>
      <c r="U40" s="258">
        <f t="shared" si="13"/>
        <v>0</v>
      </c>
      <c r="V40" s="265">
        <f t="shared" ca="1" si="5"/>
        <v>463.84000000000009</v>
      </c>
      <c r="W40" s="260">
        <f t="shared" ca="1" si="14"/>
        <v>463.84000000000009</v>
      </c>
      <c r="X40" s="260">
        <f t="shared" ca="1" si="15"/>
        <v>463.84000000000009</v>
      </c>
      <c r="Y40" s="260">
        <f t="shared" ca="1" si="16"/>
        <v>0</v>
      </c>
      <c r="Z40" s="260">
        <f t="shared" ca="1" si="17"/>
        <v>0</v>
      </c>
      <c r="AA40" s="260">
        <f t="shared" ca="1" si="18"/>
        <v>0</v>
      </c>
      <c r="AB40" s="260">
        <f t="shared" ca="1" si="19"/>
        <v>0</v>
      </c>
      <c r="AC40" s="575">
        <f t="shared" ca="1" si="20"/>
        <v>0</v>
      </c>
      <c r="AD40" s="262"/>
      <c r="AE40" s="460"/>
      <c r="AF40" s="459"/>
      <c r="AG40" s="459"/>
      <c r="AH40" s="459"/>
      <c r="AI40" s="459"/>
      <c r="AJ40" s="861"/>
      <c r="AK40" s="861"/>
      <c r="AL40" s="459"/>
      <c r="AM40" s="459"/>
      <c r="AN40" s="459"/>
      <c r="AO40" s="459"/>
      <c r="AP40" s="459"/>
      <c r="AQ40" s="861"/>
      <c r="AR40" s="861"/>
      <c r="AS40" s="459"/>
      <c r="AT40" s="459"/>
      <c r="AU40" s="459"/>
      <c r="AV40" s="459"/>
      <c r="AW40" s="459"/>
      <c r="AX40" s="861"/>
      <c r="AY40" s="861"/>
      <c r="AZ40" s="459"/>
      <c r="BA40" s="459"/>
      <c r="BB40" s="459"/>
      <c r="BC40" s="459"/>
      <c r="BD40" s="459"/>
      <c r="BE40" s="861"/>
      <c r="BF40" s="861"/>
      <c r="BG40" s="459"/>
      <c r="BH40" s="459"/>
      <c r="BI40" s="459"/>
      <c r="BJ40" s="459"/>
      <c r="BK40" s="459"/>
      <c r="BL40" s="861"/>
      <c r="BM40" s="861"/>
      <c r="BN40" s="459"/>
      <c r="BO40" s="459"/>
      <c r="BP40" s="459"/>
      <c r="BQ40" s="459"/>
      <c r="BR40" s="459"/>
      <c r="BS40" s="861"/>
      <c r="BT40" s="861"/>
      <c r="BU40" s="459"/>
      <c r="BV40" s="459"/>
      <c r="BW40" s="459"/>
      <c r="BX40" s="459"/>
      <c r="BY40" s="459"/>
      <c r="BZ40" s="861"/>
      <c r="CA40" s="861"/>
      <c r="CB40" s="459"/>
      <c r="CC40" s="459"/>
      <c r="CD40" s="459"/>
      <c r="CE40" s="459"/>
      <c r="CF40" s="459"/>
      <c r="CG40" s="861"/>
      <c r="CH40" s="861"/>
      <c r="CI40" s="459"/>
      <c r="CJ40" s="459"/>
      <c r="CK40" s="459"/>
      <c r="CL40" s="459"/>
      <c r="CM40" s="459"/>
      <c r="CN40" s="861"/>
      <c r="CO40" s="861"/>
    </row>
    <row r="41" spans="1:93" s="263" customFormat="1">
      <c r="A41" s="857">
        <f>'MTG RTG September 2019'!A30</f>
        <v>0</v>
      </c>
      <c r="B41" s="289"/>
      <c r="C41" s="506" t="str">
        <f>'MTG RTG September 2019'!C30</f>
        <v>Nova TV</v>
      </c>
      <c r="D41" s="252" t="str">
        <f>'MTG RTG September 2019'!D30</f>
        <v>Wake Up</v>
      </c>
      <c r="E41" s="253" t="str">
        <f>'MTG RTG September 2019'!E30</f>
        <v>Sa</v>
      </c>
      <c r="F41" s="254">
        <f>'MTG RTG September 2019'!F30</f>
        <v>0.3298611111111111</v>
      </c>
      <c r="G41" s="904" t="str">
        <f>'MTG RTG September 2019'!G30</f>
        <v>NPT</v>
      </c>
      <c r="H41" s="905">
        <f ca="1">SUMIF('MTG RTG September 2019'!$H$3:$M$4,$AC$9,'MTG RTG September 2019'!$H30:$M30)</f>
        <v>3.8</v>
      </c>
      <c r="I41" s="256">
        <f t="shared" ca="1" si="6"/>
        <v>579.80000000000007</v>
      </c>
      <c r="J41" s="906">
        <f t="shared" ca="1" si="7"/>
        <v>3.8</v>
      </c>
      <c r="K41" s="912">
        <f t="shared" ca="1" si="8"/>
        <v>3.8</v>
      </c>
      <c r="L41" s="913">
        <f t="shared" ca="1" si="9"/>
        <v>0</v>
      </c>
      <c r="M41" s="927">
        <f>'MTG RTG September 2019'!J30</f>
        <v>3.1</v>
      </c>
      <c r="N41" s="913">
        <f t="shared" si="10"/>
        <v>3.1</v>
      </c>
      <c r="O41" s="909">
        <f t="shared" si="11"/>
        <v>1</v>
      </c>
      <c r="P41" s="258">
        <f t="shared" si="12"/>
        <v>0</v>
      </c>
      <c r="Q41" s="258">
        <f t="shared" si="2"/>
        <v>0</v>
      </c>
      <c r="R41" s="258">
        <f t="shared" si="3"/>
        <v>0</v>
      </c>
      <c r="S41" s="258"/>
      <c r="T41" s="258">
        <f t="shared" si="4"/>
        <v>0</v>
      </c>
      <c r="U41" s="258">
        <f t="shared" si="13"/>
        <v>1</v>
      </c>
      <c r="V41" s="265">
        <f t="shared" ca="1" si="5"/>
        <v>2203.2400000000002</v>
      </c>
      <c r="W41" s="260">
        <f t="shared" ca="1" si="14"/>
        <v>2203.2400000000002</v>
      </c>
      <c r="X41" s="260">
        <f t="shared" ca="1" si="15"/>
        <v>2203.2400000000002</v>
      </c>
      <c r="Y41" s="260">
        <f t="shared" ca="1" si="16"/>
        <v>0</v>
      </c>
      <c r="Z41" s="260">
        <f t="shared" ca="1" si="17"/>
        <v>0</v>
      </c>
      <c r="AA41" s="260">
        <f t="shared" ca="1" si="18"/>
        <v>0</v>
      </c>
      <c r="AB41" s="260">
        <f t="shared" ca="1" si="19"/>
        <v>0</v>
      </c>
      <c r="AC41" s="575">
        <f t="shared" ca="1" si="20"/>
        <v>2203.2400000000002</v>
      </c>
      <c r="AD41" s="262"/>
      <c r="AE41" s="460"/>
      <c r="AF41" s="459"/>
      <c r="AG41" s="459"/>
      <c r="AH41" s="459"/>
      <c r="AI41" s="459"/>
      <c r="AJ41" s="861"/>
      <c r="AK41" s="861"/>
      <c r="AL41" s="459"/>
      <c r="AM41" s="459"/>
      <c r="AN41" s="459"/>
      <c r="AO41" s="459"/>
      <c r="AP41" s="459"/>
      <c r="AQ41" s="861"/>
      <c r="AR41" s="861"/>
      <c r="AS41" s="459"/>
      <c r="AT41" s="459"/>
      <c r="AU41" s="459"/>
      <c r="AV41" s="459"/>
      <c r="AW41" s="459"/>
      <c r="AX41" s="861"/>
      <c r="AY41" s="861"/>
      <c r="AZ41" s="459"/>
      <c r="BA41" s="459"/>
      <c r="BB41" s="459"/>
      <c r="BC41" s="459"/>
      <c r="BD41" s="459"/>
      <c r="BE41" s="861" t="s">
        <v>347</v>
      </c>
      <c r="BF41" s="861"/>
      <c r="BG41" s="459"/>
      <c r="BH41" s="459"/>
      <c r="BI41" s="459"/>
      <c r="BJ41" s="459"/>
      <c r="BK41" s="459"/>
      <c r="BL41" s="861"/>
      <c r="BM41" s="861"/>
      <c r="BN41" s="459"/>
      <c r="BO41" s="459"/>
      <c r="BP41" s="459"/>
      <c r="BQ41" s="459"/>
      <c r="BR41" s="459"/>
      <c r="BS41" s="861"/>
      <c r="BT41" s="861"/>
      <c r="BU41" s="459"/>
      <c r="BV41" s="459"/>
      <c r="BW41" s="459"/>
      <c r="BX41" s="459"/>
      <c r="BY41" s="459"/>
      <c r="BZ41" s="861"/>
      <c r="CA41" s="861"/>
      <c r="CB41" s="459"/>
      <c r="CC41" s="459"/>
      <c r="CD41" s="459"/>
      <c r="CE41" s="459"/>
      <c r="CF41" s="459"/>
      <c r="CG41" s="861"/>
      <c r="CH41" s="861"/>
      <c r="CI41" s="459"/>
      <c r="CJ41" s="459"/>
      <c r="CK41" s="459"/>
      <c r="CL41" s="459"/>
      <c r="CM41" s="459"/>
      <c r="CN41" s="861"/>
      <c r="CO41" s="861"/>
    </row>
    <row r="42" spans="1:93" s="263" customFormat="1" hidden="1">
      <c r="A42" s="857">
        <f>'MTG RTG September 2019'!A31</f>
        <v>0</v>
      </c>
      <c r="B42" s="289"/>
      <c r="C42" s="506" t="str">
        <f>'MTG RTG September 2019'!C31</f>
        <v>Nova TV</v>
      </c>
      <c r="D42" s="252" t="str">
        <f>'MTG RTG September 2019'!D31</f>
        <v>Court Show</v>
      </c>
      <c r="E42" s="253" t="str">
        <f>'MTG RTG September 2019'!E31</f>
        <v>Sa</v>
      </c>
      <c r="F42" s="254">
        <f>'MTG RTG September 2019'!F31</f>
        <v>0.45833333333333331</v>
      </c>
      <c r="G42" s="904" t="str">
        <f>'MTG RTG September 2019'!G31</f>
        <v>NPT</v>
      </c>
      <c r="H42" s="905">
        <f ca="1">SUMIF('MTG RTG September 2019'!$H$3:$M$4,$AC$9,'MTG RTG September 2019'!$H31:$M31)</f>
        <v>5</v>
      </c>
      <c r="I42" s="256">
        <f t="shared" ca="1" si="6"/>
        <v>579.80000000000007</v>
      </c>
      <c r="J42" s="906">
        <f t="shared" ca="1" si="7"/>
        <v>0</v>
      </c>
      <c r="K42" s="912">
        <f t="shared" ca="1" si="8"/>
        <v>0</v>
      </c>
      <c r="L42" s="913">
        <f t="shared" ca="1" si="9"/>
        <v>0</v>
      </c>
      <c r="M42" s="927">
        <f>'MTG RTG September 2019'!J31</f>
        <v>4.2</v>
      </c>
      <c r="N42" s="913">
        <f t="shared" si="10"/>
        <v>0</v>
      </c>
      <c r="O42" s="909">
        <f t="shared" si="11"/>
        <v>0</v>
      </c>
      <c r="P42" s="258">
        <f t="shared" si="12"/>
        <v>0</v>
      </c>
      <c r="Q42" s="258">
        <f t="shared" si="2"/>
        <v>0</v>
      </c>
      <c r="R42" s="258">
        <f t="shared" si="3"/>
        <v>0</v>
      </c>
      <c r="S42" s="258"/>
      <c r="T42" s="258">
        <f t="shared" si="4"/>
        <v>0</v>
      </c>
      <c r="U42" s="258">
        <f t="shared" si="13"/>
        <v>0</v>
      </c>
      <c r="V42" s="265">
        <f t="shared" ca="1" si="5"/>
        <v>2899.0000000000005</v>
      </c>
      <c r="W42" s="260">
        <f t="shared" ca="1" si="14"/>
        <v>2899.0000000000005</v>
      </c>
      <c r="X42" s="260">
        <f t="shared" ca="1" si="15"/>
        <v>2899.0000000000005</v>
      </c>
      <c r="Y42" s="260">
        <f t="shared" ca="1" si="16"/>
        <v>0</v>
      </c>
      <c r="Z42" s="260">
        <f t="shared" ca="1" si="17"/>
        <v>0</v>
      </c>
      <c r="AA42" s="260">
        <f t="shared" ca="1" si="18"/>
        <v>0</v>
      </c>
      <c r="AB42" s="260">
        <f t="shared" ca="1" si="19"/>
        <v>0</v>
      </c>
      <c r="AC42" s="575">
        <f t="shared" ca="1" si="20"/>
        <v>0</v>
      </c>
      <c r="AD42" s="262"/>
      <c r="AE42" s="460"/>
      <c r="AF42" s="459"/>
      <c r="AG42" s="459"/>
      <c r="AH42" s="459"/>
      <c r="AI42" s="459"/>
      <c r="AJ42" s="861"/>
      <c r="AK42" s="861"/>
      <c r="AL42" s="459"/>
      <c r="AM42" s="459"/>
      <c r="AN42" s="459"/>
      <c r="AO42" s="459"/>
      <c r="AP42" s="459"/>
      <c r="AQ42" s="861"/>
      <c r="AR42" s="861"/>
      <c r="AS42" s="459"/>
      <c r="AT42" s="459"/>
      <c r="AU42" s="459"/>
      <c r="AV42" s="459"/>
      <c r="AW42" s="459"/>
      <c r="AX42" s="861"/>
      <c r="AY42" s="861"/>
      <c r="AZ42" s="459"/>
      <c r="BA42" s="459"/>
      <c r="BB42" s="459"/>
      <c r="BC42" s="459"/>
      <c r="BD42" s="459"/>
      <c r="BE42" s="861"/>
      <c r="BF42" s="861"/>
      <c r="BG42" s="459"/>
      <c r="BH42" s="459"/>
      <c r="BI42" s="459"/>
      <c r="BJ42" s="459"/>
      <c r="BK42" s="459"/>
      <c r="BL42" s="861"/>
      <c r="BM42" s="861"/>
      <c r="BN42" s="459"/>
      <c r="BO42" s="459"/>
      <c r="BP42" s="459"/>
      <c r="BQ42" s="459"/>
      <c r="BR42" s="459"/>
      <c r="BS42" s="861"/>
      <c r="BT42" s="861"/>
      <c r="BU42" s="459"/>
      <c r="BV42" s="459"/>
      <c r="BW42" s="459"/>
      <c r="BX42" s="459"/>
      <c r="BY42" s="459"/>
      <c r="BZ42" s="861"/>
      <c r="CA42" s="861"/>
      <c r="CB42" s="459"/>
      <c r="CC42" s="459"/>
      <c r="CD42" s="459"/>
      <c r="CE42" s="459"/>
      <c r="CF42" s="459"/>
      <c r="CG42" s="861"/>
      <c r="CH42" s="861"/>
      <c r="CI42" s="459"/>
      <c r="CJ42" s="459"/>
      <c r="CK42" s="459"/>
      <c r="CL42" s="459"/>
      <c r="CM42" s="459"/>
      <c r="CN42" s="861"/>
      <c r="CO42" s="861"/>
    </row>
    <row r="43" spans="1:93" s="263" customFormat="1" hidden="1">
      <c r="A43" s="857">
        <f>'MTG RTG September 2019'!A32</f>
        <v>0</v>
      </c>
      <c r="B43" s="289"/>
      <c r="C43" s="506" t="str">
        <f>'MTG RTG September 2019'!C32</f>
        <v>Nova TV</v>
      </c>
      <c r="D43" s="252" t="str">
        <f>'MTG RTG September 2019'!D32</f>
        <v>News</v>
      </c>
      <c r="E43" s="253" t="str">
        <f>'MTG RTG September 2019'!E32</f>
        <v>Sa</v>
      </c>
      <c r="F43" s="254">
        <f>'MTG RTG September 2019'!F32</f>
        <v>0.5</v>
      </c>
      <c r="G43" s="904" t="str">
        <f>'MTG RTG September 2019'!G32</f>
        <v>NPT</v>
      </c>
      <c r="H43" s="905">
        <f ca="1">SUMIF('MTG RTG September 2019'!$H$3:$M$4,$AC$9,'MTG RTG September 2019'!$H32:$M32)</f>
        <v>4.5999999999999996</v>
      </c>
      <c r="I43" s="256">
        <f t="shared" ca="1" si="6"/>
        <v>579.80000000000007</v>
      </c>
      <c r="J43" s="906">
        <f t="shared" ca="1" si="7"/>
        <v>0</v>
      </c>
      <c r="K43" s="912">
        <f t="shared" ca="1" si="8"/>
        <v>0</v>
      </c>
      <c r="L43" s="913">
        <f t="shared" ca="1" si="9"/>
        <v>0</v>
      </c>
      <c r="M43" s="927">
        <f>'MTG RTG September 2019'!J32</f>
        <v>3.7</v>
      </c>
      <c r="N43" s="913">
        <f t="shared" si="10"/>
        <v>0</v>
      </c>
      <c r="O43" s="909">
        <f t="shared" si="11"/>
        <v>0</v>
      </c>
      <c r="P43" s="258">
        <f t="shared" si="12"/>
        <v>0</v>
      </c>
      <c r="Q43" s="258">
        <f t="shared" si="2"/>
        <v>0</v>
      </c>
      <c r="R43" s="258">
        <f t="shared" si="3"/>
        <v>0</v>
      </c>
      <c r="S43" s="258"/>
      <c r="T43" s="258">
        <f t="shared" si="4"/>
        <v>0</v>
      </c>
      <c r="U43" s="258">
        <f t="shared" si="13"/>
        <v>0</v>
      </c>
      <c r="V43" s="265">
        <f t="shared" ca="1" si="5"/>
        <v>2667.08</v>
      </c>
      <c r="W43" s="260">
        <f t="shared" ca="1" si="14"/>
        <v>2667.08</v>
      </c>
      <c r="X43" s="260">
        <f t="shared" ca="1" si="15"/>
        <v>2667.08</v>
      </c>
      <c r="Y43" s="260">
        <f t="shared" ca="1" si="16"/>
        <v>0</v>
      </c>
      <c r="Z43" s="260">
        <f t="shared" ca="1" si="17"/>
        <v>0</v>
      </c>
      <c r="AA43" s="260">
        <f t="shared" ca="1" si="18"/>
        <v>0</v>
      </c>
      <c r="AB43" s="260">
        <f t="shared" ca="1" si="19"/>
        <v>0</v>
      </c>
      <c r="AC43" s="575">
        <f t="shared" ca="1" si="20"/>
        <v>0</v>
      </c>
      <c r="AD43" s="262"/>
      <c r="AE43" s="460"/>
      <c r="AF43" s="459"/>
      <c r="AG43" s="459"/>
      <c r="AH43" s="459"/>
      <c r="AI43" s="459"/>
      <c r="AJ43" s="861"/>
      <c r="AK43" s="861"/>
      <c r="AL43" s="459"/>
      <c r="AM43" s="459"/>
      <c r="AN43" s="459"/>
      <c r="AO43" s="459"/>
      <c r="AP43" s="459"/>
      <c r="AQ43" s="861"/>
      <c r="AR43" s="861"/>
      <c r="AS43" s="459"/>
      <c r="AT43" s="459"/>
      <c r="AU43" s="459"/>
      <c r="AV43" s="459"/>
      <c r="AW43" s="459"/>
      <c r="AX43" s="861"/>
      <c r="AY43" s="861"/>
      <c r="AZ43" s="459"/>
      <c r="BA43" s="459"/>
      <c r="BB43" s="459"/>
      <c r="BC43" s="459"/>
      <c r="BD43" s="459"/>
      <c r="BE43" s="861"/>
      <c r="BF43" s="861"/>
      <c r="BG43" s="459"/>
      <c r="BH43" s="459"/>
      <c r="BI43" s="459"/>
      <c r="BJ43" s="459"/>
      <c r="BK43" s="459"/>
      <c r="BL43" s="861"/>
      <c r="BM43" s="861"/>
      <c r="BN43" s="459"/>
      <c r="BO43" s="459"/>
      <c r="BP43" s="459"/>
      <c r="BQ43" s="459"/>
      <c r="BR43" s="459"/>
      <c r="BS43" s="861"/>
      <c r="BT43" s="861"/>
      <c r="BU43" s="459"/>
      <c r="BV43" s="459"/>
      <c r="BW43" s="459"/>
      <c r="BX43" s="459"/>
      <c r="BY43" s="459"/>
      <c r="BZ43" s="861"/>
      <c r="CA43" s="861"/>
      <c r="CB43" s="459"/>
      <c r="CC43" s="459"/>
      <c r="CD43" s="459"/>
      <c r="CE43" s="459"/>
      <c r="CF43" s="459"/>
      <c r="CG43" s="861"/>
      <c r="CH43" s="861"/>
      <c r="CI43" s="459"/>
      <c r="CJ43" s="459"/>
      <c r="CK43" s="459"/>
      <c r="CL43" s="459"/>
      <c r="CM43" s="459"/>
      <c r="CN43" s="861"/>
      <c r="CO43" s="861"/>
    </row>
    <row r="44" spans="1:93" s="263" customFormat="1" hidden="1">
      <c r="A44" s="857">
        <f>'MTG RTG September 2019'!A33</f>
        <v>0</v>
      </c>
      <c r="B44" s="289"/>
      <c r="C44" s="506" t="str">
        <f>'MTG RTG September 2019'!C33</f>
        <v>Nova TV</v>
      </c>
      <c r="D44" s="252" t="str">
        <f>'MTG RTG September 2019'!D33</f>
        <v>Temata Na Nova</v>
      </c>
      <c r="E44" s="253" t="str">
        <f>'MTG RTG September 2019'!E33</f>
        <v>Sa</v>
      </c>
      <c r="F44" s="254">
        <f>'MTG RTG September 2019'!F33</f>
        <v>0.52083333333333337</v>
      </c>
      <c r="G44" s="904" t="str">
        <f>'MTG RTG September 2019'!G33</f>
        <v>NPT</v>
      </c>
      <c r="H44" s="905">
        <f ca="1">SUMIF('MTG RTG September 2019'!$H$3:$M$4,$AC$9,'MTG RTG September 2019'!$H33:$M33)</f>
        <v>3.9</v>
      </c>
      <c r="I44" s="256">
        <f t="shared" ca="1" si="6"/>
        <v>579.80000000000007</v>
      </c>
      <c r="J44" s="906">
        <f t="shared" ca="1" si="7"/>
        <v>0</v>
      </c>
      <c r="K44" s="912">
        <f t="shared" ca="1" si="8"/>
        <v>0</v>
      </c>
      <c r="L44" s="913">
        <f t="shared" ca="1" si="9"/>
        <v>0</v>
      </c>
      <c r="M44" s="927">
        <f>'MTG RTG September 2019'!J33</f>
        <v>3.1</v>
      </c>
      <c r="N44" s="913">
        <f t="shared" si="10"/>
        <v>0</v>
      </c>
      <c r="O44" s="909">
        <f t="shared" si="11"/>
        <v>0</v>
      </c>
      <c r="P44" s="258">
        <f t="shared" si="12"/>
        <v>0</v>
      </c>
      <c r="Q44" s="258">
        <f t="shared" si="2"/>
        <v>0</v>
      </c>
      <c r="R44" s="258">
        <f t="shared" si="3"/>
        <v>0</v>
      </c>
      <c r="S44" s="258"/>
      <c r="T44" s="258">
        <f t="shared" si="4"/>
        <v>0</v>
      </c>
      <c r="U44" s="258">
        <f t="shared" si="13"/>
        <v>0</v>
      </c>
      <c r="V44" s="265">
        <f t="shared" ca="1" si="5"/>
        <v>2261.2200000000003</v>
      </c>
      <c r="W44" s="260">
        <f t="shared" ca="1" si="14"/>
        <v>2261.2200000000003</v>
      </c>
      <c r="X44" s="260">
        <f t="shared" ca="1" si="15"/>
        <v>2261.2200000000003</v>
      </c>
      <c r="Y44" s="260">
        <f t="shared" ca="1" si="16"/>
        <v>0</v>
      </c>
      <c r="Z44" s="260">
        <f t="shared" ca="1" si="17"/>
        <v>0</v>
      </c>
      <c r="AA44" s="260">
        <f t="shared" ca="1" si="18"/>
        <v>0</v>
      </c>
      <c r="AB44" s="260">
        <f t="shared" ca="1" si="19"/>
        <v>0</v>
      </c>
      <c r="AC44" s="575">
        <f t="shared" ca="1" si="20"/>
        <v>0</v>
      </c>
      <c r="AD44" s="262"/>
      <c r="AE44" s="460"/>
      <c r="AF44" s="459"/>
      <c r="AG44" s="459"/>
      <c r="AH44" s="459"/>
      <c r="AI44" s="459"/>
      <c r="AJ44" s="861"/>
      <c r="AK44" s="861"/>
      <c r="AL44" s="459"/>
      <c r="AM44" s="459"/>
      <c r="AN44" s="459"/>
      <c r="AO44" s="459"/>
      <c r="AP44" s="459"/>
      <c r="AQ44" s="861"/>
      <c r="AR44" s="861"/>
      <c r="AS44" s="459"/>
      <c r="AT44" s="459"/>
      <c r="AU44" s="459"/>
      <c r="AV44" s="459"/>
      <c r="AW44" s="459"/>
      <c r="AX44" s="861"/>
      <c r="AY44" s="861"/>
      <c r="AZ44" s="459"/>
      <c r="BA44" s="459"/>
      <c r="BB44" s="459"/>
      <c r="BC44" s="459"/>
      <c r="BD44" s="459"/>
      <c r="BE44" s="861"/>
      <c r="BF44" s="861"/>
      <c r="BG44" s="459"/>
      <c r="BH44" s="459"/>
      <c r="BI44" s="459"/>
      <c r="BJ44" s="459"/>
      <c r="BK44" s="459"/>
      <c r="BL44" s="861"/>
      <c r="BM44" s="861"/>
      <c r="BN44" s="459"/>
      <c r="BO44" s="459"/>
      <c r="BP44" s="459"/>
      <c r="BQ44" s="459"/>
      <c r="BR44" s="459"/>
      <c r="BS44" s="861"/>
      <c r="BT44" s="861"/>
      <c r="BU44" s="459"/>
      <c r="BV44" s="459"/>
      <c r="BW44" s="459"/>
      <c r="BX44" s="459"/>
      <c r="BY44" s="459"/>
      <c r="BZ44" s="861"/>
      <c r="CA44" s="861"/>
      <c r="CB44" s="459"/>
      <c r="CC44" s="459"/>
      <c r="CD44" s="459"/>
      <c r="CE44" s="459"/>
      <c r="CF44" s="459"/>
      <c r="CG44" s="861"/>
      <c r="CH44" s="861"/>
      <c r="CI44" s="459"/>
      <c r="CJ44" s="459"/>
      <c r="CK44" s="459"/>
      <c r="CL44" s="459"/>
      <c r="CM44" s="459"/>
      <c r="CN44" s="861"/>
      <c r="CO44" s="861"/>
    </row>
    <row r="45" spans="1:93" s="263" customFormat="1">
      <c r="A45" s="857">
        <f>'MTG RTG September 2019'!A34</f>
        <v>0</v>
      </c>
      <c r="B45" s="289"/>
      <c r="C45" s="506" t="str">
        <f>'MTG RTG September 2019'!C34</f>
        <v>Nova TV</v>
      </c>
      <c r="D45" s="252" t="str">
        <f>'MTG RTG September 2019'!D34</f>
        <v>Movie</v>
      </c>
      <c r="E45" s="253" t="str">
        <f>'MTG RTG September 2019'!E34</f>
        <v>Sa</v>
      </c>
      <c r="F45" s="254">
        <f>'MTG RTG September 2019'!F34</f>
        <v>0.54166666666666663</v>
      </c>
      <c r="G45" s="904" t="str">
        <f>'MTG RTG September 2019'!G34</f>
        <v>NPT</v>
      </c>
      <c r="H45" s="905">
        <f ca="1">SUMIF('MTG RTG September 2019'!$H$3:$M$4,$AC$9,'MTG RTG September 2019'!$H34:$M34)</f>
        <v>3.2</v>
      </c>
      <c r="I45" s="256">
        <f t="shared" ca="1" si="6"/>
        <v>579.80000000000007</v>
      </c>
      <c r="J45" s="906">
        <f t="shared" ca="1" si="7"/>
        <v>0</v>
      </c>
      <c r="K45" s="912">
        <f t="shared" ca="1" si="8"/>
        <v>0</v>
      </c>
      <c r="L45" s="913">
        <f t="shared" ca="1" si="9"/>
        <v>0</v>
      </c>
      <c r="M45" s="927">
        <f>'MTG RTG September 2019'!J34</f>
        <v>2.6</v>
      </c>
      <c r="N45" s="913">
        <f t="shared" si="10"/>
        <v>0</v>
      </c>
      <c r="O45" s="909">
        <f t="shared" si="11"/>
        <v>0</v>
      </c>
      <c r="P45" s="258">
        <f t="shared" si="12"/>
        <v>0</v>
      </c>
      <c r="Q45" s="258">
        <f t="shared" si="2"/>
        <v>0</v>
      </c>
      <c r="R45" s="258">
        <f t="shared" si="3"/>
        <v>0</v>
      </c>
      <c r="S45" s="258"/>
      <c r="T45" s="258">
        <f t="shared" si="4"/>
        <v>0</v>
      </c>
      <c r="U45" s="258">
        <f t="shared" si="13"/>
        <v>0</v>
      </c>
      <c r="V45" s="265">
        <f t="shared" ca="1" si="5"/>
        <v>1855.3600000000004</v>
      </c>
      <c r="W45" s="260">
        <f t="shared" ca="1" si="14"/>
        <v>1855.3600000000004</v>
      </c>
      <c r="X45" s="260">
        <f t="shared" ca="1" si="15"/>
        <v>1855.3600000000004</v>
      </c>
      <c r="Y45" s="260">
        <f t="shared" ca="1" si="16"/>
        <v>0</v>
      </c>
      <c r="Z45" s="260">
        <f t="shared" ca="1" si="17"/>
        <v>0</v>
      </c>
      <c r="AA45" s="260">
        <f t="shared" ca="1" si="18"/>
        <v>0</v>
      </c>
      <c r="AB45" s="260">
        <f t="shared" ca="1" si="19"/>
        <v>0</v>
      </c>
      <c r="AC45" s="575">
        <f t="shared" ca="1" si="20"/>
        <v>0</v>
      </c>
      <c r="AD45" s="262"/>
      <c r="AE45" s="460"/>
      <c r="AF45" s="459"/>
      <c r="AG45" s="459"/>
      <c r="AH45" s="459"/>
      <c r="AI45" s="459"/>
      <c r="AJ45" s="861"/>
      <c r="AK45" s="861"/>
      <c r="AL45" s="459"/>
      <c r="AM45" s="459"/>
      <c r="AN45" s="459"/>
      <c r="AO45" s="459"/>
      <c r="AP45" s="459"/>
      <c r="AQ45" s="861"/>
      <c r="AR45" s="861"/>
      <c r="AS45" s="459"/>
      <c r="AT45" s="459"/>
      <c r="AU45" s="459"/>
      <c r="AV45" s="459"/>
      <c r="AW45" s="459"/>
      <c r="AX45" s="861"/>
      <c r="AY45" s="861"/>
      <c r="AZ45" s="459"/>
      <c r="BA45" s="459"/>
      <c r="BB45" s="459"/>
      <c r="BC45" s="459"/>
      <c r="BD45" s="459"/>
      <c r="BE45" s="861"/>
      <c r="BF45" s="861"/>
      <c r="BG45" s="459"/>
      <c r="BH45" s="459"/>
      <c r="BI45" s="459"/>
      <c r="BJ45" s="459"/>
      <c r="BK45" s="459"/>
      <c r="BL45" s="861"/>
      <c r="BM45" s="861"/>
      <c r="BN45" s="459"/>
      <c r="BO45" s="459"/>
      <c r="BP45" s="459"/>
      <c r="BQ45" s="459"/>
      <c r="BR45" s="459"/>
      <c r="BS45" s="861"/>
      <c r="BT45" s="861"/>
      <c r="BU45" s="459"/>
      <c r="BV45" s="459"/>
      <c r="BW45" s="459"/>
      <c r="BX45" s="459"/>
      <c r="BY45" s="459"/>
      <c r="BZ45" s="861"/>
      <c r="CA45" s="861"/>
      <c r="CB45" s="459"/>
      <c r="CC45" s="459"/>
      <c r="CD45" s="459"/>
      <c r="CE45" s="459"/>
      <c r="CF45" s="459"/>
      <c r="CG45" s="861"/>
      <c r="CH45" s="861"/>
      <c r="CI45" s="459"/>
      <c r="CJ45" s="459"/>
      <c r="CK45" s="459"/>
      <c r="CL45" s="459"/>
      <c r="CM45" s="459"/>
      <c r="CN45" s="861"/>
      <c r="CO45" s="861"/>
    </row>
    <row r="46" spans="1:93" s="263" customFormat="1" hidden="1">
      <c r="A46" s="857">
        <f>'MTG RTG September 2019'!A35</f>
        <v>0</v>
      </c>
      <c r="B46" s="289"/>
      <c r="C46" s="506" t="str">
        <f>'MTG RTG September 2019'!C35</f>
        <v>Nova TV</v>
      </c>
      <c r="D46" s="252" t="str">
        <f>'MTG RTG September 2019'!D35</f>
        <v>Movie</v>
      </c>
      <c r="E46" s="253" t="str">
        <f>'MTG RTG September 2019'!E35</f>
        <v>Sa</v>
      </c>
      <c r="F46" s="254">
        <f>'MTG RTG September 2019'!F35</f>
        <v>0.625</v>
      </c>
      <c r="G46" s="904" t="str">
        <f>'MTG RTG September 2019'!G35</f>
        <v>NPT</v>
      </c>
      <c r="H46" s="905">
        <f ca="1">SUMIF('MTG RTG September 2019'!$H$3:$M$4,$AC$9,'MTG RTG September 2019'!$H35:$M35)</f>
        <v>3.6</v>
      </c>
      <c r="I46" s="256">
        <f t="shared" ca="1" si="6"/>
        <v>579.80000000000007</v>
      </c>
      <c r="J46" s="906">
        <f t="shared" ca="1" si="7"/>
        <v>0</v>
      </c>
      <c r="K46" s="912">
        <f t="shared" ca="1" si="8"/>
        <v>0</v>
      </c>
      <c r="L46" s="913">
        <f t="shared" ca="1" si="9"/>
        <v>0</v>
      </c>
      <c r="M46" s="927">
        <f>'MTG RTG September 2019'!J35</f>
        <v>2.9</v>
      </c>
      <c r="N46" s="913">
        <f t="shared" si="10"/>
        <v>0</v>
      </c>
      <c r="O46" s="909">
        <f t="shared" si="11"/>
        <v>0</v>
      </c>
      <c r="P46" s="258">
        <f t="shared" si="12"/>
        <v>0</v>
      </c>
      <c r="Q46" s="258">
        <f t="shared" si="2"/>
        <v>0</v>
      </c>
      <c r="R46" s="258">
        <f t="shared" si="3"/>
        <v>0</v>
      </c>
      <c r="S46" s="258"/>
      <c r="T46" s="258">
        <f t="shared" si="4"/>
        <v>0</v>
      </c>
      <c r="U46" s="258">
        <f t="shared" si="13"/>
        <v>0</v>
      </c>
      <c r="V46" s="265">
        <f t="shared" ca="1" si="5"/>
        <v>2087.2800000000002</v>
      </c>
      <c r="W46" s="260">
        <f t="shared" ca="1" si="14"/>
        <v>2087.2800000000002</v>
      </c>
      <c r="X46" s="260">
        <f t="shared" ca="1" si="15"/>
        <v>2087.2800000000002</v>
      </c>
      <c r="Y46" s="260">
        <f t="shared" ca="1" si="16"/>
        <v>0</v>
      </c>
      <c r="Z46" s="260">
        <f t="shared" ca="1" si="17"/>
        <v>0</v>
      </c>
      <c r="AA46" s="260">
        <f t="shared" ca="1" si="18"/>
        <v>0</v>
      </c>
      <c r="AB46" s="260">
        <f t="shared" ca="1" si="19"/>
        <v>0</v>
      </c>
      <c r="AC46" s="575">
        <f t="shared" ca="1" si="20"/>
        <v>0</v>
      </c>
      <c r="AD46" s="262"/>
      <c r="AE46" s="460"/>
      <c r="AF46" s="459"/>
      <c r="AG46" s="459"/>
      <c r="AH46" s="459"/>
      <c r="AI46" s="459"/>
      <c r="AJ46" s="861"/>
      <c r="AK46" s="861"/>
      <c r="AL46" s="459"/>
      <c r="AM46" s="459"/>
      <c r="AN46" s="459"/>
      <c r="AO46" s="459"/>
      <c r="AP46" s="459"/>
      <c r="AQ46" s="861"/>
      <c r="AR46" s="861"/>
      <c r="AS46" s="459"/>
      <c r="AT46" s="459"/>
      <c r="AU46" s="459"/>
      <c r="AV46" s="459"/>
      <c r="AW46" s="459"/>
      <c r="AX46" s="861"/>
      <c r="AY46" s="861"/>
      <c r="AZ46" s="459"/>
      <c r="BA46" s="459"/>
      <c r="BB46" s="459"/>
      <c r="BC46" s="459"/>
      <c r="BD46" s="459"/>
      <c r="BE46" s="861"/>
      <c r="BF46" s="861"/>
      <c r="BG46" s="459"/>
      <c r="BH46" s="459"/>
      <c r="BI46" s="459"/>
      <c r="BJ46" s="459"/>
      <c r="BK46" s="459"/>
      <c r="BL46" s="861"/>
      <c r="BM46" s="861"/>
      <c r="BN46" s="459"/>
      <c r="BO46" s="459"/>
      <c r="BP46" s="459"/>
      <c r="BQ46" s="459"/>
      <c r="BR46" s="459"/>
      <c r="BS46" s="861"/>
      <c r="BT46" s="861"/>
      <c r="BU46" s="459"/>
      <c r="BV46" s="459"/>
      <c r="BW46" s="459"/>
      <c r="BX46" s="459"/>
      <c r="BY46" s="459"/>
      <c r="BZ46" s="861"/>
      <c r="CA46" s="861"/>
      <c r="CB46" s="459"/>
      <c r="CC46" s="459"/>
      <c r="CD46" s="459"/>
      <c r="CE46" s="459"/>
      <c r="CF46" s="459"/>
      <c r="CG46" s="861"/>
      <c r="CH46" s="861"/>
      <c r="CI46" s="459"/>
      <c r="CJ46" s="459"/>
      <c r="CK46" s="459"/>
      <c r="CL46" s="459"/>
      <c r="CM46" s="459"/>
      <c r="CN46" s="861"/>
      <c r="CO46" s="861"/>
    </row>
    <row r="47" spans="1:93" s="263" customFormat="1" hidden="1">
      <c r="A47" s="857">
        <f>'MTG RTG September 2019'!A36</f>
        <v>0</v>
      </c>
      <c r="B47" s="289"/>
      <c r="C47" s="506" t="str">
        <f>'MTG RTG September 2019'!C36</f>
        <v>Nova TV</v>
      </c>
      <c r="D47" s="252" t="str">
        <f>'MTG RTG September 2019'!D36</f>
        <v>Families at crossroads (RR)</v>
      </c>
      <c r="E47" s="253" t="str">
        <f>'MTG RTG September 2019'!E36</f>
        <v>Sa</v>
      </c>
      <c r="F47" s="254">
        <f>'MTG RTG September 2019'!F36</f>
        <v>0.70833333333333337</v>
      </c>
      <c r="G47" s="904" t="str">
        <f>'MTG RTG September 2019'!G36</f>
        <v>NPT</v>
      </c>
      <c r="H47" s="905">
        <f ca="1">SUMIF('MTG RTG September 2019'!$H$3:$M$4,$AC$9,'MTG RTG September 2019'!$H36:$M36)</f>
        <v>4.8</v>
      </c>
      <c r="I47" s="256">
        <f t="shared" ca="1" si="6"/>
        <v>579.80000000000007</v>
      </c>
      <c r="J47" s="906">
        <f t="shared" ca="1" si="7"/>
        <v>0</v>
      </c>
      <c r="K47" s="912">
        <f t="shared" ca="1" si="8"/>
        <v>0</v>
      </c>
      <c r="L47" s="913">
        <f t="shared" ca="1" si="9"/>
        <v>0</v>
      </c>
      <c r="M47" s="927">
        <f>'MTG RTG September 2019'!J36</f>
        <v>3.8</v>
      </c>
      <c r="N47" s="913">
        <f t="shared" si="10"/>
        <v>0</v>
      </c>
      <c r="O47" s="909">
        <f t="shared" si="11"/>
        <v>0</v>
      </c>
      <c r="P47" s="258">
        <f t="shared" si="12"/>
        <v>0</v>
      </c>
      <c r="Q47" s="258">
        <f t="shared" si="2"/>
        <v>0</v>
      </c>
      <c r="R47" s="258">
        <f t="shared" si="3"/>
        <v>0</v>
      </c>
      <c r="S47" s="258"/>
      <c r="T47" s="258">
        <f t="shared" si="4"/>
        <v>0</v>
      </c>
      <c r="U47" s="258">
        <f t="shared" si="13"/>
        <v>0</v>
      </c>
      <c r="V47" s="265">
        <f t="shared" ca="1" si="5"/>
        <v>2783.0400000000004</v>
      </c>
      <c r="W47" s="260">
        <f t="shared" ca="1" si="14"/>
        <v>2783.0400000000004</v>
      </c>
      <c r="X47" s="260">
        <f t="shared" ca="1" si="15"/>
        <v>2783.0400000000004</v>
      </c>
      <c r="Y47" s="260">
        <f t="shared" ca="1" si="16"/>
        <v>0</v>
      </c>
      <c r="Z47" s="260">
        <f t="shared" ca="1" si="17"/>
        <v>0</v>
      </c>
      <c r="AA47" s="260">
        <f t="shared" ca="1" si="18"/>
        <v>0</v>
      </c>
      <c r="AB47" s="260">
        <f t="shared" ca="1" si="19"/>
        <v>0</v>
      </c>
      <c r="AC47" s="575">
        <f t="shared" ca="1" si="20"/>
        <v>0</v>
      </c>
      <c r="AD47" s="262"/>
      <c r="AE47" s="460"/>
      <c r="AF47" s="459"/>
      <c r="AG47" s="459"/>
      <c r="AH47" s="459"/>
      <c r="AI47" s="459"/>
      <c r="AJ47" s="861"/>
      <c r="AK47" s="861"/>
      <c r="AL47" s="459"/>
      <c r="AM47" s="459"/>
      <c r="AN47" s="459"/>
      <c r="AO47" s="459"/>
      <c r="AP47" s="459"/>
      <c r="AQ47" s="861"/>
      <c r="AR47" s="861"/>
      <c r="AS47" s="459"/>
      <c r="AT47" s="459"/>
      <c r="AU47" s="459"/>
      <c r="AV47" s="459"/>
      <c r="AW47" s="459"/>
      <c r="AX47" s="861"/>
      <c r="AY47" s="861"/>
      <c r="AZ47" s="459"/>
      <c r="BA47" s="459"/>
      <c r="BB47" s="459"/>
      <c r="BC47" s="459"/>
      <c r="BD47" s="459"/>
      <c r="BE47" s="861"/>
      <c r="BF47" s="861"/>
      <c r="BG47" s="459"/>
      <c r="BH47" s="459"/>
      <c r="BI47" s="459"/>
      <c r="BJ47" s="459"/>
      <c r="BK47" s="459"/>
      <c r="BL47" s="861"/>
      <c r="BM47" s="861"/>
      <c r="BN47" s="459"/>
      <c r="BO47" s="459"/>
      <c r="BP47" s="459"/>
      <c r="BQ47" s="459"/>
      <c r="BR47" s="459"/>
      <c r="BS47" s="861"/>
      <c r="BT47" s="861"/>
      <c r="BU47" s="459"/>
      <c r="BV47" s="459"/>
      <c r="BW47" s="459"/>
      <c r="BX47" s="459"/>
      <c r="BY47" s="459"/>
      <c r="BZ47" s="861"/>
      <c r="CA47" s="861"/>
      <c r="CB47" s="459"/>
      <c r="CC47" s="459"/>
      <c r="CD47" s="459"/>
      <c r="CE47" s="459"/>
      <c r="CF47" s="459"/>
      <c r="CG47" s="861"/>
      <c r="CH47" s="861"/>
      <c r="CI47" s="459"/>
      <c r="CJ47" s="459"/>
      <c r="CK47" s="459"/>
      <c r="CL47" s="459"/>
      <c r="CM47" s="459"/>
      <c r="CN47" s="861"/>
      <c r="CO47" s="861"/>
    </row>
    <row r="48" spans="1:93" s="263" customFormat="1" hidden="1">
      <c r="A48" s="857">
        <f>'MTG RTG September 2019'!A37</f>
        <v>0</v>
      </c>
      <c r="B48" s="289"/>
      <c r="C48" s="506" t="str">
        <f>'MTG RTG September 2019'!C37</f>
        <v>Nova TV</v>
      </c>
      <c r="D48" s="252" t="str">
        <f>'MTG RTG September 2019'!D37</f>
        <v>No Man's Land</v>
      </c>
      <c r="E48" s="253" t="str">
        <f>'MTG RTG September 2019'!E37</f>
        <v>Sa</v>
      </c>
      <c r="F48" s="254">
        <f>'MTG RTG September 2019'!F37</f>
        <v>0.75</v>
      </c>
      <c r="G48" s="904" t="str">
        <f>'MTG RTG September 2019'!G37</f>
        <v>PT</v>
      </c>
      <c r="H48" s="905">
        <f ca="1">SUMIF('MTG RTG September 2019'!$H$3:$M$4,$AC$9,'MTG RTG September 2019'!$H37:$M37)</f>
        <v>5.2</v>
      </c>
      <c r="I48" s="256">
        <f t="shared" ca="1" si="6"/>
        <v>579.80000000000007</v>
      </c>
      <c r="J48" s="906">
        <f t="shared" ca="1" si="7"/>
        <v>0</v>
      </c>
      <c r="K48" s="912">
        <f t="shared" ca="1" si="8"/>
        <v>0</v>
      </c>
      <c r="L48" s="913">
        <f t="shared" ca="1" si="9"/>
        <v>0</v>
      </c>
      <c r="M48" s="927">
        <f>'MTG RTG September 2019'!J37</f>
        <v>4.9000000000000004</v>
      </c>
      <c r="N48" s="913">
        <f t="shared" si="10"/>
        <v>0</v>
      </c>
      <c r="O48" s="909">
        <f t="shared" si="11"/>
        <v>0</v>
      </c>
      <c r="P48" s="258">
        <f t="shared" si="12"/>
        <v>0</v>
      </c>
      <c r="Q48" s="258">
        <f t="shared" si="2"/>
        <v>0</v>
      </c>
      <c r="R48" s="258">
        <f t="shared" si="3"/>
        <v>0</v>
      </c>
      <c r="S48" s="258"/>
      <c r="T48" s="258">
        <f t="shared" si="4"/>
        <v>0</v>
      </c>
      <c r="U48" s="258">
        <f t="shared" si="13"/>
        <v>0</v>
      </c>
      <c r="V48" s="265">
        <f t="shared" ca="1" si="5"/>
        <v>3014.9600000000005</v>
      </c>
      <c r="W48" s="260">
        <f t="shared" ca="1" si="14"/>
        <v>3014.9600000000005</v>
      </c>
      <c r="X48" s="260">
        <f t="shared" ca="1" si="15"/>
        <v>3014.9600000000005</v>
      </c>
      <c r="Y48" s="260">
        <f t="shared" ca="1" si="16"/>
        <v>0</v>
      </c>
      <c r="Z48" s="260">
        <f t="shared" ca="1" si="17"/>
        <v>0</v>
      </c>
      <c r="AA48" s="260">
        <f t="shared" ca="1" si="18"/>
        <v>0</v>
      </c>
      <c r="AB48" s="260">
        <f t="shared" ca="1" si="19"/>
        <v>0</v>
      </c>
      <c r="AC48" s="575">
        <f t="shared" ca="1" si="20"/>
        <v>0</v>
      </c>
      <c r="AD48" s="262"/>
      <c r="AE48" s="460"/>
      <c r="AF48" s="459"/>
      <c r="AG48" s="459"/>
      <c r="AH48" s="459"/>
      <c r="AI48" s="459"/>
      <c r="AJ48" s="861"/>
      <c r="AK48" s="861"/>
      <c r="AL48" s="459"/>
      <c r="AM48" s="459"/>
      <c r="AN48" s="459"/>
      <c r="AO48" s="459"/>
      <c r="AP48" s="459"/>
      <c r="AQ48" s="861"/>
      <c r="AR48" s="861"/>
      <c r="AS48" s="459"/>
      <c r="AT48" s="459"/>
      <c r="AU48" s="459"/>
      <c r="AV48" s="459"/>
      <c r="AW48" s="459"/>
      <c r="AX48" s="861"/>
      <c r="AY48" s="861"/>
      <c r="AZ48" s="459"/>
      <c r="BA48" s="459"/>
      <c r="BB48" s="459"/>
      <c r="BC48" s="459"/>
      <c r="BD48" s="459"/>
      <c r="BE48" s="861"/>
      <c r="BF48" s="861"/>
      <c r="BG48" s="459"/>
      <c r="BH48" s="459"/>
      <c r="BI48" s="459"/>
      <c r="BJ48" s="459"/>
      <c r="BK48" s="459"/>
      <c r="BL48" s="861"/>
      <c r="BM48" s="861"/>
      <c r="BN48" s="459"/>
      <c r="BO48" s="459"/>
      <c r="BP48" s="459"/>
      <c r="BQ48" s="459"/>
      <c r="BR48" s="459"/>
      <c r="BS48" s="861"/>
      <c r="BT48" s="861"/>
      <c r="BU48" s="459"/>
      <c r="BV48" s="459"/>
      <c r="BW48" s="459"/>
      <c r="BX48" s="459"/>
      <c r="BY48" s="459"/>
      <c r="BZ48" s="861"/>
      <c r="CA48" s="861"/>
      <c r="CB48" s="459"/>
      <c r="CC48" s="459"/>
      <c r="CD48" s="459"/>
      <c r="CE48" s="459"/>
      <c r="CF48" s="459"/>
      <c r="CG48" s="861"/>
      <c r="CH48" s="861"/>
      <c r="CI48" s="459"/>
      <c r="CJ48" s="459"/>
      <c r="CK48" s="459"/>
      <c r="CL48" s="459"/>
      <c r="CM48" s="459"/>
      <c r="CN48" s="861"/>
      <c r="CO48" s="861"/>
    </row>
    <row r="49" spans="1:93" s="263" customFormat="1" hidden="1">
      <c r="A49" s="857">
        <f>'MTG RTG September 2019'!A38</f>
        <v>0</v>
      </c>
      <c r="B49" s="289"/>
      <c r="C49" s="506" t="str">
        <f>'MTG RTG September 2019'!C38</f>
        <v>Nova TV</v>
      </c>
      <c r="D49" s="252" t="str">
        <f>'MTG RTG September 2019'!D38</f>
        <v>Main News</v>
      </c>
      <c r="E49" s="253" t="str">
        <f>'MTG RTG September 2019'!E38</f>
        <v>Sa</v>
      </c>
      <c r="F49" s="254">
        <f>'MTG RTG September 2019'!F38</f>
        <v>0.79166666666666663</v>
      </c>
      <c r="G49" s="904" t="str">
        <f>'MTG RTG September 2019'!G38</f>
        <v>PT</v>
      </c>
      <c r="H49" s="905">
        <f ca="1">SUMIF('MTG RTG September 2019'!$H$3:$M$4,$AC$9,'MTG RTG September 2019'!$H38:$M38)</f>
        <v>8.8000000000000007</v>
      </c>
      <c r="I49" s="256">
        <f t="shared" ca="1" si="6"/>
        <v>579.80000000000007</v>
      </c>
      <c r="J49" s="906">
        <f t="shared" ca="1" si="7"/>
        <v>0</v>
      </c>
      <c r="K49" s="912">
        <f t="shared" ca="1" si="8"/>
        <v>0</v>
      </c>
      <c r="L49" s="913">
        <f t="shared" ca="1" si="9"/>
        <v>0</v>
      </c>
      <c r="M49" s="927">
        <f>'MTG RTG September 2019'!J38</f>
        <v>7.8</v>
      </c>
      <c r="N49" s="913">
        <f t="shared" si="10"/>
        <v>0</v>
      </c>
      <c r="O49" s="909">
        <f t="shared" si="11"/>
        <v>0</v>
      </c>
      <c r="P49" s="258">
        <f t="shared" si="12"/>
        <v>0</v>
      </c>
      <c r="Q49" s="258">
        <f t="shared" si="2"/>
        <v>0</v>
      </c>
      <c r="R49" s="258">
        <f t="shared" si="3"/>
        <v>0</v>
      </c>
      <c r="S49" s="258"/>
      <c r="T49" s="258">
        <f t="shared" si="4"/>
        <v>0</v>
      </c>
      <c r="U49" s="258">
        <f t="shared" si="13"/>
        <v>0</v>
      </c>
      <c r="V49" s="265">
        <f t="shared" ca="1" si="5"/>
        <v>5102.2400000000007</v>
      </c>
      <c r="W49" s="260">
        <f t="shared" ca="1" si="14"/>
        <v>5102.2400000000007</v>
      </c>
      <c r="X49" s="260">
        <f t="shared" ca="1" si="15"/>
        <v>5102.2400000000007</v>
      </c>
      <c r="Y49" s="260">
        <f t="shared" ca="1" si="16"/>
        <v>0</v>
      </c>
      <c r="Z49" s="260">
        <f t="shared" ca="1" si="17"/>
        <v>0</v>
      </c>
      <c r="AA49" s="260">
        <f t="shared" ca="1" si="18"/>
        <v>0</v>
      </c>
      <c r="AB49" s="260">
        <f t="shared" ca="1" si="19"/>
        <v>0</v>
      </c>
      <c r="AC49" s="575">
        <f t="shared" ca="1" si="20"/>
        <v>0</v>
      </c>
      <c r="AD49" s="262"/>
      <c r="AE49" s="460"/>
      <c r="AF49" s="459"/>
      <c r="AG49" s="459"/>
      <c r="AH49" s="459"/>
      <c r="AI49" s="459"/>
      <c r="AJ49" s="861"/>
      <c r="AK49" s="861"/>
      <c r="AL49" s="459"/>
      <c r="AM49" s="459"/>
      <c r="AN49" s="459"/>
      <c r="AO49" s="459"/>
      <c r="AP49" s="459"/>
      <c r="AQ49" s="861"/>
      <c r="AR49" s="861"/>
      <c r="AS49" s="459"/>
      <c r="AT49" s="459"/>
      <c r="AU49" s="459"/>
      <c r="AV49" s="459"/>
      <c r="AW49" s="459"/>
      <c r="AX49" s="861"/>
      <c r="AY49" s="861"/>
      <c r="AZ49" s="459"/>
      <c r="BA49" s="459"/>
      <c r="BB49" s="459"/>
      <c r="BC49" s="459"/>
      <c r="BD49" s="459"/>
      <c r="BE49" s="861"/>
      <c r="BF49" s="861"/>
      <c r="BG49" s="459"/>
      <c r="BH49" s="459"/>
      <c r="BI49" s="459"/>
      <c r="BJ49" s="459"/>
      <c r="BK49" s="459"/>
      <c r="BL49" s="861"/>
      <c r="BM49" s="861"/>
      <c r="BN49" s="459"/>
      <c r="BO49" s="459"/>
      <c r="BP49" s="459"/>
      <c r="BQ49" s="459"/>
      <c r="BR49" s="459"/>
      <c r="BS49" s="861"/>
      <c r="BT49" s="861"/>
      <c r="BU49" s="459"/>
      <c r="BV49" s="459"/>
      <c r="BW49" s="459"/>
      <c r="BX49" s="459"/>
      <c r="BY49" s="459"/>
      <c r="BZ49" s="861"/>
      <c r="CA49" s="861"/>
      <c r="CB49" s="459"/>
      <c r="CC49" s="459"/>
      <c r="CD49" s="459"/>
      <c r="CE49" s="459"/>
      <c r="CF49" s="459"/>
      <c r="CG49" s="861"/>
      <c r="CH49" s="861"/>
      <c r="CI49" s="459"/>
      <c r="CJ49" s="459"/>
      <c r="CK49" s="459"/>
      <c r="CL49" s="459"/>
      <c r="CM49" s="459"/>
      <c r="CN49" s="861"/>
      <c r="CO49" s="861"/>
    </row>
    <row r="50" spans="1:93" s="263" customFormat="1" hidden="1">
      <c r="A50" s="857">
        <f>'MTG RTG September 2019'!A39</f>
        <v>0</v>
      </c>
      <c r="B50" s="289"/>
      <c r="C50" s="506" t="str">
        <f>'MTG RTG September 2019'!C39</f>
        <v>Nova TV</v>
      </c>
      <c r="D50" s="252" t="str">
        <f>'MTG RTG September 2019'!D39</f>
        <v>Power Couple</v>
      </c>
      <c r="E50" s="253" t="str">
        <f>'MTG RTG September 2019'!E39</f>
        <v>Sa</v>
      </c>
      <c r="F50" s="254">
        <f>'MTG RTG September 2019'!F39</f>
        <v>0.83333333333333337</v>
      </c>
      <c r="G50" s="904" t="str">
        <f>'MTG RTG September 2019'!G39</f>
        <v>PT</v>
      </c>
      <c r="H50" s="905">
        <f ca="1">SUMIF('MTG RTG September 2019'!$H$3:$M$4,$AC$9,'MTG RTG September 2019'!$H39:$M39)</f>
        <v>11</v>
      </c>
      <c r="I50" s="256">
        <f t="shared" ca="1" si="6"/>
        <v>579.80000000000007</v>
      </c>
      <c r="J50" s="906">
        <f t="shared" ca="1" si="7"/>
        <v>0</v>
      </c>
      <c r="K50" s="912">
        <f t="shared" ca="1" si="8"/>
        <v>0</v>
      </c>
      <c r="L50" s="913">
        <f t="shared" ca="1" si="9"/>
        <v>0</v>
      </c>
      <c r="M50" s="927">
        <f>'MTG RTG September 2019'!J39</f>
        <v>9.8000000000000007</v>
      </c>
      <c r="N50" s="913">
        <f t="shared" si="10"/>
        <v>0</v>
      </c>
      <c r="O50" s="909">
        <f t="shared" si="11"/>
        <v>0</v>
      </c>
      <c r="P50" s="258">
        <f t="shared" si="12"/>
        <v>0</v>
      </c>
      <c r="Q50" s="258">
        <f t="shared" si="2"/>
        <v>0</v>
      </c>
      <c r="R50" s="258">
        <f t="shared" si="3"/>
        <v>0</v>
      </c>
      <c r="S50" s="258"/>
      <c r="T50" s="258">
        <f t="shared" si="4"/>
        <v>0</v>
      </c>
      <c r="U50" s="258">
        <f t="shared" si="13"/>
        <v>0</v>
      </c>
      <c r="V50" s="265">
        <f t="shared" ca="1" si="5"/>
        <v>6377.8000000000011</v>
      </c>
      <c r="W50" s="260">
        <f t="shared" ca="1" si="14"/>
        <v>6377.8000000000011</v>
      </c>
      <c r="X50" s="260">
        <f t="shared" ca="1" si="15"/>
        <v>6377.8000000000011</v>
      </c>
      <c r="Y50" s="260">
        <f t="shared" ca="1" si="16"/>
        <v>0</v>
      </c>
      <c r="Z50" s="260">
        <f t="shared" ca="1" si="17"/>
        <v>0</v>
      </c>
      <c r="AA50" s="260">
        <f t="shared" ca="1" si="18"/>
        <v>0</v>
      </c>
      <c r="AB50" s="260">
        <f t="shared" ca="1" si="19"/>
        <v>0</v>
      </c>
      <c r="AC50" s="575">
        <f t="shared" ca="1" si="20"/>
        <v>0</v>
      </c>
      <c r="AD50" s="262"/>
      <c r="AE50" s="460"/>
      <c r="AF50" s="459"/>
      <c r="AG50" s="459"/>
      <c r="AH50" s="459"/>
      <c r="AI50" s="459"/>
      <c r="AJ50" s="861"/>
      <c r="AK50" s="861"/>
      <c r="AL50" s="459"/>
      <c r="AM50" s="459"/>
      <c r="AN50" s="459"/>
      <c r="AO50" s="459"/>
      <c r="AP50" s="459"/>
      <c r="AQ50" s="861"/>
      <c r="AR50" s="861"/>
      <c r="AS50" s="459"/>
      <c r="AT50" s="459"/>
      <c r="AU50" s="459"/>
      <c r="AV50" s="459"/>
      <c r="AW50" s="459"/>
      <c r="AX50" s="861"/>
      <c r="AY50" s="861"/>
      <c r="AZ50" s="459"/>
      <c r="BA50" s="459"/>
      <c r="BB50" s="459"/>
      <c r="BC50" s="459"/>
      <c r="BD50" s="459"/>
      <c r="BE50" s="861"/>
      <c r="BF50" s="861"/>
      <c r="BG50" s="459"/>
      <c r="BH50" s="459"/>
      <c r="BI50" s="459"/>
      <c r="BJ50" s="459"/>
      <c r="BK50" s="459"/>
      <c r="BL50" s="861"/>
      <c r="BM50" s="861"/>
      <c r="BN50" s="459"/>
      <c r="BO50" s="459"/>
      <c r="BP50" s="459"/>
      <c r="BQ50" s="459"/>
      <c r="BR50" s="459"/>
      <c r="BS50" s="861"/>
      <c r="BT50" s="861"/>
      <c r="BU50" s="459"/>
      <c r="BV50" s="459"/>
      <c r="BW50" s="459"/>
      <c r="BX50" s="459"/>
      <c r="BY50" s="459"/>
      <c r="BZ50" s="861"/>
      <c r="CA50" s="861"/>
      <c r="CB50" s="459"/>
      <c r="CC50" s="459"/>
      <c r="CD50" s="459"/>
      <c r="CE50" s="459"/>
      <c r="CF50" s="459"/>
      <c r="CG50" s="861"/>
      <c r="CH50" s="861"/>
      <c r="CI50" s="459"/>
      <c r="CJ50" s="459"/>
      <c r="CK50" s="459"/>
      <c r="CL50" s="459"/>
      <c r="CM50" s="459"/>
      <c r="CN50" s="861"/>
      <c r="CO50" s="861"/>
    </row>
    <row r="51" spans="1:93" s="263" customFormat="1" hidden="1">
      <c r="A51" s="857">
        <f>'MTG RTG September 2019'!A40</f>
        <v>0</v>
      </c>
      <c r="B51" s="289"/>
      <c r="C51" s="506" t="str">
        <f>'MTG RTG September 2019'!C40</f>
        <v>Nova TV</v>
      </c>
      <c r="D51" s="252" t="str">
        <f>'MTG RTG September 2019'!D40</f>
        <v>Movie</v>
      </c>
      <c r="E51" s="253" t="str">
        <f>'MTG RTG September 2019'!E40</f>
        <v>Sa</v>
      </c>
      <c r="F51" s="254">
        <f>'MTG RTG September 2019'!F40</f>
        <v>0.91666666666666663</v>
      </c>
      <c r="G51" s="904" t="str">
        <f>'MTG RTG September 2019'!G40</f>
        <v>PT</v>
      </c>
      <c r="H51" s="905">
        <f ca="1">SUMIF('MTG RTG September 2019'!$H$3:$M$4,$AC$9,'MTG RTG September 2019'!$H40:$M40)</f>
        <v>5</v>
      </c>
      <c r="I51" s="256">
        <f t="shared" ca="1" si="6"/>
        <v>579.80000000000007</v>
      </c>
      <c r="J51" s="906">
        <f t="shared" ca="1" si="7"/>
        <v>0</v>
      </c>
      <c r="K51" s="912">
        <f t="shared" ca="1" si="8"/>
        <v>0</v>
      </c>
      <c r="L51" s="913">
        <f t="shared" ca="1" si="9"/>
        <v>0</v>
      </c>
      <c r="M51" s="927">
        <f>'MTG RTG September 2019'!J40</f>
        <v>4.4000000000000004</v>
      </c>
      <c r="N51" s="913">
        <f t="shared" si="10"/>
        <v>0</v>
      </c>
      <c r="O51" s="909">
        <f t="shared" si="11"/>
        <v>0</v>
      </c>
      <c r="P51" s="258">
        <f t="shared" si="12"/>
        <v>0</v>
      </c>
      <c r="Q51" s="258">
        <f t="shared" si="2"/>
        <v>0</v>
      </c>
      <c r="R51" s="258">
        <f t="shared" si="3"/>
        <v>0</v>
      </c>
      <c r="S51" s="258"/>
      <c r="T51" s="258">
        <f t="shared" si="4"/>
        <v>0</v>
      </c>
      <c r="U51" s="258">
        <f t="shared" si="13"/>
        <v>0</v>
      </c>
      <c r="V51" s="265">
        <f t="shared" ca="1" si="5"/>
        <v>2899.0000000000005</v>
      </c>
      <c r="W51" s="260">
        <f t="shared" ca="1" si="14"/>
        <v>2899.0000000000005</v>
      </c>
      <c r="X51" s="260">
        <f t="shared" ca="1" si="15"/>
        <v>2899.0000000000005</v>
      </c>
      <c r="Y51" s="260">
        <f t="shared" ca="1" si="16"/>
        <v>0</v>
      </c>
      <c r="Z51" s="260">
        <f t="shared" ca="1" si="17"/>
        <v>0</v>
      </c>
      <c r="AA51" s="260">
        <f t="shared" ca="1" si="18"/>
        <v>0</v>
      </c>
      <c r="AB51" s="260">
        <f t="shared" ca="1" si="19"/>
        <v>0</v>
      </c>
      <c r="AC51" s="575">
        <f t="shared" ca="1" si="20"/>
        <v>0</v>
      </c>
      <c r="AD51" s="262"/>
      <c r="AE51" s="460"/>
      <c r="AF51" s="459"/>
      <c r="AG51" s="459"/>
      <c r="AH51" s="459"/>
      <c r="AI51" s="459"/>
      <c r="AJ51" s="861"/>
      <c r="AK51" s="861"/>
      <c r="AL51" s="459"/>
      <c r="AM51" s="459"/>
      <c r="AN51" s="459"/>
      <c r="AO51" s="459"/>
      <c r="AP51" s="459"/>
      <c r="AQ51" s="861"/>
      <c r="AR51" s="861"/>
      <c r="AS51" s="459"/>
      <c r="AT51" s="459"/>
      <c r="AU51" s="459"/>
      <c r="AV51" s="459"/>
      <c r="AW51" s="459"/>
      <c r="AX51" s="861"/>
      <c r="AY51" s="861"/>
      <c r="AZ51" s="459"/>
      <c r="BA51" s="459"/>
      <c r="BB51" s="459"/>
      <c r="BC51" s="459"/>
      <c r="BD51" s="459"/>
      <c r="BE51" s="861"/>
      <c r="BF51" s="861"/>
      <c r="BG51" s="459"/>
      <c r="BH51" s="459"/>
      <c r="BI51" s="459"/>
      <c r="BJ51" s="459"/>
      <c r="BK51" s="459"/>
      <c r="BL51" s="861"/>
      <c r="BM51" s="861"/>
      <c r="BN51" s="459"/>
      <c r="BO51" s="459"/>
      <c r="BP51" s="459"/>
      <c r="BQ51" s="459"/>
      <c r="BR51" s="459"/>
      <c r="BS51" s="861"/>
      <c r="BT51" s="861"/>
      <c r="BU51" s="459"/>
      <c r="BV51" s="459"/>
      <c r="BW51" s="459"/>
      <c r="BX51" s="459"/>
      <c r="BY51" s="459"/>
      <c r="BZ51" s="861"/>
      <c r="CA51" s="861"/>
      <c r="CB51" s="459"/>
      <c r="CC51" s="459"/>
      <c r="CD51" s="459"/>
      <c r="CE51" s="459"/>
      <c r="CF51" s="459"/>
      <c r="CG51" s="861"/>
      <c r="CH51" s="861"/>
      <c r="CI51" s="459"/>
      <c r="CJ51" s="459"/>
      <c r="CK51" s="459"/>
      <c r="CL51" s="459"/>
      <c r="CM51" s="459"/>
      <c r="CN51" s="861"/>
      <c r="CO51" s="861"/>
    </row>
    <row r="52" spans="1:93" s="263" customFormat="1" hidden="1">
      <c r="A52" s="857">
        <f>'MTG RTG September 2019'!A41</f>
        <v>0</v>
      </c>
      <c r="B52" s="289"/>
      <c r="C52" s="506" t="str">
        <f>'MTG RTG September 2019'!C41</f>
        <v>Nova TV</v>
      </c>
      <c r="D52" s="252" t="str">
        <f>'MTG RTG September 2019'!D41</f>
        <v>Night time</v>
      </c>
      <c r="E52" s="253" t="str">
        <f>'MTG RTG September 2019'!E41</f>
        <v>Sa</v>
      </c>
      <c r="F52" s="254">
        <f>'MTG RTG September 2019'!F41</f>
        <v>2.0833333333333332E-2</v>
      </c>
      <c r="G52" s="904" t="str">
        <f>'MTG RTG September 2019'!G41</f>
        <v>NPT</v>
      </c>
      <c r="H52" s="905">
        <f ca="1">SUMIF('MTG RTG September 2019'!$H$3:$M$4,$AC$9,'MTG RTG September 2019'!$H41:$M41)</f>
        <v>1</v>
      </c>
      <c r="I52" s="256">
        <f t="shared" ca="1" si="6"/>
        <v>579.80000000000007</v>
      </c>
      <c r="J52" s="906">
        <f t="shared" ca="1" si="7"/>
        <v>0</v>
      </c>
      <c r="K52" s="912">
        <f t="shared" ca="1" si="8"/>
        <v>0</v>
      </c>
      <c r="L52" s="913">
        <f t="shared" ca="1" si="9"/>
        <v>0</v>
      </c>
      <c r="M52" s="927">
        <f>'MTG RTG September 2019'!J41</f>
        <v>1</v>
      </c>
      <c r="N52" s="913">
        <f t="shared" si="10"/>
        <v>0</v>
      </c>
      <c r="O52" s="909">
        <f t="shared" si="11"/>
        <v>0</v>
      </c>
      <c r="P52" s="258">
        <f t="shared" si="12"/>
        <v>0</v>
      </c>
      <c r="Q52" s="258">
        <f t="shared" si="2"/>
        <v>0</v>
      </c>
      <c r="R52" s="258">
        <f t="shared" si="3"/>
        <v>0</v>
      </c>
      <c r="S52" s="258"/>
      <c r="T52" s="258">
        <f t="shared" si="4"/>
        <v>0</v>
      </c>
      <c r="U52" s="258">
        <f t="shared" si="13"/>
        <v>0</v>
      </c>
      <c r="V52" s="265">
        <f t="shared" ca="1" si="5"/>
        <v>579.80000000000007</v>
      </c>
      <c r="W52" s="260">
        <f t="shared" ca="1" si="14"/>
        <v>579.80000000000007</v>
      </c>
      <c r="X52" s="260">
        <f t="shared" ca="1" si="15"/>
        <v>579.80000000000007</v>
      </c>
      <c r="Y52" s="260">
        <f t="shared" ca="1" si="16"/>
        <v>0</v>
      </c>
      <c r="Z52" s="260">
        <f t="shared" ca="1" si="17"/>
        <v>0</v>
      </c>
      <c r="AA52" s="260">
        <f t="shared" ca="1" si="18"/>
        <v>0</v>
      </c>
      <c r="AB52" s="260">
        <f t="shared" ca="1" si="19"/>
        <v>0</v>
      </c>
      <c r="AC52" s="575">
        <f t="shared" ca="1" si="20"/>
        <v>0</v>
      </c>
      <c r="AD52" s="262"/>
      <c r="AE52" s="460"/>
      <c r="AF52" s="459"/>
      <c r="AG52" s="459"/>
      <c r="AH52" s="459"/>
      <c r="AI52" s="459"/>
      <c r="AJ52" s="861"/>
      <c r="AK52" s="861"/>
      <c r="AL52" s="459"/>
      <c r="AM52" s="459"/>
      <c r="AN52" s="459"/>
      <c r="AO52" s="459"/>
      <c r="AP52" s="459"/>
      <c r="AQ52" s="861"/>
      <c r="AR52" s="861"/>
      <c r="AS52" s="459"/>
      <c r="AT52" s="459"/>
      <c r="AU52" s="459"/>
      <c r="AV52" s="459"/>
      <c r="AW52" s="459"/>
      <c r="AX52" s="861"/>
      <c r="AY52" s="861"/>
      <c r="AZ52" s="459"/>
      <c r="BA52" s="459"/>
      <c r="BB52" s="459"/>
      <c r="BC52" s="459"/>
      <c r="BD52" s="459"/>
      <c r="BE52" s="861"/>
      <c r="BF52" s="861"/>
      <c r="BG52" s="459"/>
      <c r="BH52" s="459"/>
      <c r="BI52" s="459"/>
      <c r="BJ52" s="459"/>
      <c r="BK52" s="459"/>
      <c r="BL52" s="861"/>
      <c r="BM52" s="861"/>
      <c r="BN52" s="459"/>
      <c r="BO52" s="459"/>
      <c r="BP52" s="459"/>
      <c r="BQ52" s="459"/>
      <c r="BR52" s="459"/>
      <c r="BS52" s="861"/>
      <c r="BT52" s="861"/>
      <c r="BU52" s="459"/>
      <c r="BV52" s="459"/>
      <c r="BW52" s="459"/>
      <c r="BX52" s="459"/>
      <c r="BY52" s="459"/>
      <c r="BZ52" s="861"/>
      <c r="CA52" s="861"/>
      <c r="CB52" s="459"/>
      <c r="CC52" s="459"/>
      <c r="CD52" s="459"/>
      <c r="CE52" s="459"/>
      <c r="CF52" s="459"/>
      <c r="CG52" s="861"/>
      <c r="CH52" s="861"/>
      <c r="CI52" s="459"/>
      <c r="CJ52" s="459"/>
      <c r="CK52" s="459"/>
      <c r="CL52" s="459"/>
      <c r="CM52" s="459"/>
      <c r="CN52" s="861"/>
      <c r="CO52" s="861"/>
    </row>
    <row r="53" spans="1:93" s="263" customFormat="1" hidden="1">
      <c r="A53" s="857">
        <f>'MTG RTG September 2019'!A42</f>
        <v>0</v>
      </c>
      <c r="B53" s="289"/>
      <c r="C53" s="506" t="str">
        <f>'MTG RTG September 2019'!C42</f>
        <v>Nova TV</v>
      </c>
      <c r="D53" s="252" t="str">
        <f>'MTG RTG September 2019'!D42</f>
        <v>Series</v>
      </c>
      <c r="E53" s="253" t="str">
        <f>'MTG RTG September 2019'!E42</f>
        <v>Su</v>
      </c>
      <c r="F53" s="254">
        <f>'MTG RTG September 2019'!F42</f>
        <v>0.29166666666666669</v>
      </c>
      <c r="G53" s="904" t="str">
        <f>'MTG RTG September 2019'!G42</f>
        <v>NPT</v>
      </c>
      <c r="H53" s="905">
        <f ca="1">SUMIF('MTG RTG September 2019'!$H$3:$M$4,$AC$9,'MTG RTG September 2019'!$H42:$M42)</f>
        <v>0.9</v>
      </c>
      <c r="I53" s="256">
        <f t="shared" ca="1" si="6"/>
        <v>579.80000000000007</v>
      </c>
      <c r="J53" s="906">
        <f t="shared" ca="1" si="7"/>
        <v>0</v>
      </c>
      <c r="K53" s="912">
        <f t="shared" ca="1" si="8"/>
        <v>0</v>
      </c>
      <c r="L53" s="913">
        <f t="shared" ca="1" si="9"/>
        <v>0</v>
      </c>
      <c r="M53" s="927">
        <f>'MTG RTG September 2019'!J42</f>
        <v>0.6</v>
      </c>
      <c r="N53" s="913">
        <f t="shared" si="10"/>
        <v>0</v>
      </c>
      <c r="O53" s="909">
        <f t="shared" si="11"/>
        <v>0</v>
      </c>
      <c r="P53" s="258">
        <f t="shared" si="12"/>
        <v>0</v>
      </c>
      <c r="Q53" s="258">
        <f t="shared" si="2"/>
        <v>0</v>
      </c>
      <c r="R53" s="258">
        <f t="shared" si="3"/>
        <v>0</v>
      </c>
      <c r="S53" s="258"/>
      <c r="T53" s="258">
        <f t="shared" si="4"/>
        <v>0</v>
      </c>
      <c r="U53" s="258">
        <f t="shared" si="13"/>
        <v>0</v>
      </c>
      <c r="V53" s="265">
        <f t="shared" ca="1" si="5"/>
        <v>521.82000000000005</v>
      </c>
      <c r="W53" s="260">
        <f t="shared" ca="1" si="14"/>
        <v>521.82000000000005</v>
      </c>
      <c r="X53" s="260">
        <f t="shared" ca="1" si="15"/>
        <v>521.82000000000005</v>
      </c>
      <c r="Y53" s="260">
        <f t="shared" ca="1" si="16"/>
        <v>0</v>
      </c>
      <c r="Z53" s="260">
        <f t="shared" ca="1" si="17"/>
        <v>0</v>
      </c>
      <c r="AA53" s="260">
        <f t="shared" ca="1" si="18"/>
        <v>0</v>
      </c>
      <c r="AB53" s="260">
        <f t="shared" ca="1" si="19"/>
        <v>0</v>
      </c>
      <c r="AC53" s="575">
        <f t="shared" ca="1" si="20"/>
        <v>0</v>
      </c>
      <c r="AD53" s="262"/>
      <c r="AE53" s="460"/>
      <c r="AF53" s="459"/>
      <c r="AG53" s="459"/>
      <c r="AH53" s="459"/>
      <c r="AI53" s="459"/>
      <c r="AJ53" s="861"/>
      <c r="AK53" s="861"/>
      <c r="AL53" s="459"/>
      <c r="AM53" s="459"/>
      <c r="AN53" s="459"/>
      <c r="AO53" s="459"/>
      <c r="AP53" s="459"/>
      <c r="AQ53" s="861"/>
      <c r="AR53" s="861"/>
      <c r="AS53" s="459"/>
      <c r="AT53" s="459"/>
      <c r="AU53" s="459"/>
      <c r="AV53" s="459"/>
      <c r="AW53" s="459"/>
      <c r="AX53" s="861"/>
      <c r="AY53" s="861"/>
      <c r="AZ53" s="459"/>
      <c r="BA53" s="459"/>
      <c r="BB53" s="459"/>
      <c r="BC53" s="459"/>
      <c r="BD53" s="459"/>
      <c r="BE53" s="861"/>
      <c r="BF53" s="861"/>
      <c r="BG53" s="459"/>
      <c r="BH53" s="459"/>
      <c r="BI53" s="459"/>
      <c r="BJ53" s="459"/>
      <c r="BK53" s="459"/>
      <c r="BL53" s="861"/>
      <c r="BM53" s="861"/>
      <c r="BN53" s="459"/>
      <c r="BO53" s="459"/>
      <c r="BP53" s="459"/>
      <c r="BQ53" s="459"/>
      <c r="BR53" s="459"/>
      <c r="BS53" s="861"/>
      <c r="BT53" s="861"/>
      <c r="BU53" s="459"/>
      <c r="BV53" s="459"/>
      <c r="BW53" s="459"/>
      <c r="BX53" s="459"/>
      <c r="BY53" s="459"/>
      <c r="BZ53" s="861"/>
      <c r="CA53" s="861"/>
      <c r="CB53" s="459"/>
      <c r="CC53" s="459"/>
      <c r="CD53" s="459"/>
      <c r="CE53" s="459"/>
      <c r="CF53" s="459"/>
      <c r="CG53" s="861"/>
      <c r="CH53" s="861"/>
      <c r="CI53" s="459"/>
      <c r="CJ53" s="459"/>
      <c r="CK53" s="459"/>
      <c r="CL53" s="459"/>
      <c r="CM53" s="459"/>
      <c r="CN53" s="861"/>
      <c r="CO53" s="861"/>
    </row>
    <row r="54" spans="1:93" s="263" customFormat="1" hidden="1">
      <c r="A54" s="857">
        <f>'MTG RTG September 2019'!A43</f>
        <v>0</v>
      </c>
      <c r="B54" s="289"/>
      <c r="C54" s="506" t="str">
        <f>'MTG RTG September 2019'!C43</f>
        <v>Nova TV</v>
      </c>
      <c r="D54" s="252" t="str">
        <f>'MTG RTG September 2019'!D43</f>
        <v>Wake Up</v>
      </c>
      <c r="E54" s="253" t="str">
        <f>'MTG RTG September 2019'!E43</f>
        <v>Su</v>
      </c>
      <c r="F54" s="254">
        <f>'MTG RTG September 2019'!F43</f>
        <v>0.3298611111111111</v>
      </c>
      <c r="G54" s="904" t="str">
        <f>'MTG RTG September 2019'!G43</f>
        <v>NPT</v>
      </c>
      <c r="H54" s="905">
        <f ca="1">SUMIF('MTG RTG September 2019'!$H$3:$M$4,$AC$9,'MTG RTG September 2019'!$H43:$M43)</f>
        <v>4</v>
      </c>
      <c r="I54" s="256">
        <f t="shared" ca="1" si="6"/>
        <v>579.80000000000007</v>
      </c>
      <c r="J54" s="906">
        <f t="shared" ca="1" si="7"/>
        <v>0</v>
      </c>
      <c r="K54" s="912">
        <f t="shared" ca="1" si="8"/>
        <v>0</v>
      </c>
      <c r="L54" s="913">
        <f t="shared" ca="1" si="9"/>
        <v>0</v>
      </c>
      <c r="M54" s="927">
        <f>'MTG RTG September 2019'!J43</f>
        <v>3.2</v>
      </c>
      <c r="N54" s="913">
        <f t="shared" si="10"/>
        <v>0</v>
      </c>
      <c r="O54" s="909">
        <f t="shared" si="11"/>
        <v>0</v>
      </c>
      <c r="P54" s="258">
        <f t="shared" si="12"/>
        <v>0</v>
      </c>
      <c r="Q54" s="258">
        <f t="shared" si="2"/>
        <v>0</v>
      </c>
      <c r="R54" s="258">
        <f t="shared" si="3"/>
        <v>0</v>
      </c>
      <c r="S54" s="258"/>
      <c r="T54" s="258">
        <f t="shared" si="4"/>
        <v>0</v>
      </c>
      <c r="U54" s="258">
        <f t="shared" si="13"/>
        <v>0</v>
      </c>
      <c r="V54" s="265">
        <f t="shared" ca="1" si="5"/>
        <v>2319.2000000000003</v>
      </c>
      <c r="W54" s="260">
        <f t="shared" ca="1" si="14"/>
        <v>2319.2000000000003</v>
      </c>
      <c r="X54" s="260">
        <f t="shared" ca="1" si="15"/>
        <v>2319.2000000000003</v>
      </c>
      <c r="Y54" s="260">
        <f t="shared" ca="1" si="16"/>
        <v>0</v>
      </c>
      <c r="Z54" s="260">
        <f t="shared" ca="1" si="17"/>
        <v>0</v>
      </c>
      <c r="AA54" s="260">
        <f t="shared" ca="1" si="18"/>
        <v>0</v>
      </c>
      <c r="AB54" s="260">
        <f t="shared" ca="1" si="19"/>
        <v>0</v>
      </c>
      <c r="AC54" s="575">
        <f t="shared" ca="1" si="20"/>
        <v>0</v>
      </c>
      <c r="AD54" s="262"/>
      <c r="AE54" s="460"/>
      <c r="AF54" s="459"/>
      <c r="AG54" s="459"/>
      <c r="AH54" s="459"/>
      <c r="AI54" s="459"/>
      <c r="AJ54" s="861"/>
      <c r="AK54" s="861"/>
      <c r="AL54" s="459"/>
      <c r="AM54" s="459"/>
      <c r="AN54" s="459"/>
      <c r="AO54" s="459"/>
      <c r="AP54" s="459"/>
      <c r="AQ54" s="861"/>
      <c r="AR54" s="861"/>
      <c r="AS54" s="459"/>
      <c r="AT54" s="459"/>
      <c r="AU54" s="459"/>
      <c r="AV54" s="459"/>
      <c r="AW54" s="459"/>
      <c r="AX54" s="861"/>
      <c r="AY54" s="861"/>
      <c r="AZ54" s="459"/>
      <c r="BA54" s="459"/>
      <c r="BB54" s="459"/>
      <c r="BC54" s="459"/>
      <c r="BD54" s="459"/>
      <c r="BE54" s="861"/>
      <c r="BF54" s="861"/>
      <c r="BG54" s="459"/>
      <c r="BH54" s="459"/>
      <c r="BI54" s="459"/>
      <c r="BJ54" s="459"/>
      <c r="BK54" s="459"/>
      <c r="BL54" s="861"/>
      <c r="BM54" s="861"/>
      <c r="BN54" s="459"/>
      <c r="BO54" s="459"/>
      <c r="BP54" s="459"/>
      <c r="BQ54" s="459"/>
      <c r="BR54" s="459"/>
      <c r="BS54" s="861"/>
      <c r="BT54" s="861"/>
      <c r="BU54" s="459"/>
      <c r="BV54" s="459"/>
      <c r="BW54" s="459"/>
      <c r="BX54" s="459"/>
      <c r="BY54" s="459"/>
      <c r="BZ54" s="861"/>
      <c r="CA54" s="861"/>
      <c r="CB54" s="459"/>
      <c r="CC54" s="459"/>
      <c r="CD54" s="459"/>
      <c r="CE54" s="459"/>
      <c r="CF54" s="459"/>
      <c r="CG54" s="861"/>
      <c r="CH54" s="861"/>
      <c r="CI54" s="459"/>
      <c r="CJ54" s="459"/>
      <c r="CK54" s="459"/>
      <c r="CL54" s="459"/>
      <c r="CM54" s="459"/>
      <c r="CN54" s="861"/>
      <c r="CO54" s="861"/>
    </row>
    <row r="55" spans="1:93" s="263" customFormat="1" hidden="1">
      <c r="A55" s="857">
        <f>'MTG RTG September 2019'!A44</f>
        <v>0</v>
      </c>
      <c r="B55" s="289"/>
      <c r="C55" s="506" t="str">
        <f>'MTG RTG September 2019'!C44</f>
        <v>Nova TV</v>
      </c>
      <c r="D55" s="252" t="str">
        <f>'MTG RTG September 2019'!D44</f>
        <v>Court Show</v>
      </c>
      <c r="E55" s="253" t="str">
        <f>'MTG RTG September 2019'!E44</f>
        <v>Su</v>
      </c>
      <c r="F55" s="254">
        <f>'MTG RTG September 2019'!F44</f>
        <v>0.45833333333333331</v>
      </c>
      <c r="G55" s="904" t="str">
        <f>'MTG RTG September 2019'!G44</f>
        <v>NPT</v>
      </c>
      <c r="H55" s="905">
        <f ca="1">SUMIF('MTG RTG September 2019'!$H$3:$M$4,$AC$9,'MTG RTG September 2019'!$H44:$M44)</f>
        <v>5.6</v>
      </c>
      <c r="I55" s="256">
        <f t="shared" ca="1" si="6"/>
        <v>579.80000000000007</v>
      </c>
      <c r="J55" s="906">
        <f t="shared" ca="1" si="7"/>
        <v>0</v>
      </c>
      <c r="K55" s="912">
        <f t="shared" ca="1" si="8"/>
        <v>0</v>
      </c>
      <c r="L55" s="913">
        <f t="shared" ca="1" si="9"/>
        <v>0</v>
      </c>
      <c r="M55" s="927">
        <f>'MTG RTG September 2019'!J44</f>
        <v>4.4000000000000004</v>
      </c>
      <c r="N55" s="913">
        <f t="shared" si="10"/>
        <v>0</v>
      </c>
      <c r="O55" s="909">
        <f t="shared" si="11"/>
        <v>0</v>
      </c>
      <c r="P55" s="258">
        <f t="shared" si="12"/>
        <v>0</v>
      </c>
      <c r="Q55" s="258">
        <f t="shared" si="2"/>
        <v>0</v>
      </c>
      <c r="R55" s="258">
        <f t="shared" si="3"/>
        <v>0</v>
      </c>
      <c r="S55" s="258"/>
      <c r="T55" s="258">
        <f t="shared" si="4"/>
        <v>0</v>
      </c>
      <c r="U55" s="258">
        <f t="shared" si="13"/>
        <v>0</v>
      </c>
      <c r="V55" s="265">
        <f t="shared" ca="1" si="5"/>
        <v>3246.88</v>
      </c>
      <c r="W55" s="260">
        <f t="shared" ca="1" si="14"/>
        <v>3246.88</v>
      </c>
      <c r="X55" s="260">
        <f t="shared" ca="1" si="15"/>
        <v>3246.88</v>
      </c>
      <c r="Y55" s="260">
        <f t="shared" ca="1" si="16"/>
        <v>0</v>
      </c>
      <c r="Z55" s="260">
        <f t="shared" ca="1" si="17"/>
        <v>0</v>
      </c>
      <c r="AA55" s="260">
        <f t="shared" ca="1" si="18"/>
        <v>0</v>
      </c>
      <c r="AB55" s="260">
        <f t="shared" ca="1" si="19"/>
        <v>0</v>
      </c>
      <c r="AC55" s="575">
        <f t="shared" ca="1" si="20"/>
        <v>0</v>
      </c>
      <c r="AD55" s="262"/>
      <c r="AE55" s="460"/>
      <c r="AF55" s="459"/>
      <c r="AG55" s="459"/>
      <c r="AH55" s="459"/>
      <c r="AI55" s="459"/>
      <c r="AJ55" s="861"/>
      <c r="AK55" s="861"/>
      <c r="AL55" s="459"/>
      <c r="AM55" s="459"/>
      <c r="AN55" s="459"/>
      <c r="AO55" s="459"/>
      <c r="AP55" s="459"/>
      <c r="AQ55" s="861"/>
      <c r="AR55" s="861"/>
      <c r="AS55" s="459"/>
      <c r="AT55" s="459"/>
      <c r="AU55" s="459"/>
      <c r="AV55" s="459"/>
      <c r="AW55" s="459"/>
      <c r="AX55" s="861"/>
      <c r="AY55" s="861"/>
      <c r="AZ55" s="459"/>
      <c r="BA55" s="459"/>
      <c r="BB55" s="459"/>
      <c r="BC55" s="459"/>
      <c r="BD55" s="459"/>
      <c r="BE55" s="861"/>
      <c r="BF55" s="861"/>
      <c r="BG55" s="459"/>
      <c r="BH55" s="459"/>
      <c r="BI55" s="459"/>
      <c r="BJ55" s="459"/>
      <c r="BK55" s="459"/>
      <c r="BL55" s="861"/>
      <c r="BM55" s="861"/>
      <c r="BN55" s="459"/>
      <c r="BO55" s="459"/>
      <c r="BP55" s="459"/>
      <c r="BQ55" s="459"/>
      <c r="BR55" s="459"/>
      <c r="BS55" s="861"/>
      <c r="BT55" s="861"/>
      <c r="BU55" s="459"/>
      <c r="BV55" s="459"/>
      <c r="BW55" s="459"/>
      <c r="BX55" s="459"/>
      <c r="BY55" s="459"/>
      <c r="BZ55" s="861"/>
      <c r="CA55" s="861"/>
      <c r="CB55" s="459"/>
      <c r="CC55" s="459"/>
      <c r="CD55" s="459"/>
      <c r="CE55" s="459"/>
      <c r="CF55" s="459"/>
      <c r="CG55" s="861"/>
      <c r="CH55" s="861"/>
      <c r="CI55" s="459"/>
      <c r="CJ55" s="459"/>
      <c r="CK55" s="459"/>
      <c r="CL55" s="459"/>
      <c r="CM55" s="459"/>
      <c r="CN55" s="861"/>
      <c r="CO55" s="861"/>
    </row>
    <row r="56" spans="1:93" s="263" customFormat="1" hidden="1">
      <c r="A56" s="857" t="e">
        <f>'MTG RTG September 2019'!A45A</f>
        <v>#NAME?</v>
      </c>
      <c r="B56" s="289"/>
      <c r="C56" s="506" t="str">
        <f>'MTG RTG September 2019'!C45</f>
        <v>Nova TV</v>
      </c>
      <c r="D56" s="252" t="str">
        <f>'MTG RTG September 2019'!D45</f>
        <v>News</v>
      </c>
      <c r="E56" s="253" t="str">
        <f>'MTG RTG September 2019'!E45</f>
        <v>Su</v>
      </c>
      <c r="F56" s="254">
        <f>'MTG RTG September 2019'!F45</f>
        <v>0.5</v>
      </c>
      <c r="G56" s="904" t="str">
        <f>'MTG RTG September 2019'!G45</f>
        <v>NPT</v>
      </c>
      <c r="H56" s="905">
        <f ca="1">SUMIF('MTG RTG September 2019'!$H$3:$M$4,$AC$9,'MTG RTG September 2019'!$H45:$M45)</f>
        <v>5.8</v>
      </c>
      <c r="I56" s="256">
        <f t="shared" ca="1" si="6"/>
        <v>579.80000000000007</v>
      </c>
      <c r="J56" s="906">
        <f t="shared" ca="1" si="7"/>
        <v>0</v>
      </c>
      <c r="K56" s="912">
        <f t="shared" ca="1" si="8"/>
        <v>0</v>
      </c>
      <c r="L56" s="913">
        <f t="shared" ca="1" si="9"/>
        <v>0</v>
      </c>
      <c r="M56" s="927">
        <f>'MTG RTG September 2019'!J45</f>
        <v>4.5999999999999996</v>
      </c>
      <c r="N56" s="913">
        <f t="shared" si="10"/>
        <v>0</v>
      </c>
      <c r="O56" s="909">
        <f t="shared" si="11"/>
        <v>0</v>
      </c>
      <c r="P56" s="258">
        <f t="shared" si="12"/>
        <v>0</v>
      </c>
      <c r="Q56" s="258">
        <f t="shared" si="2"/>
        <v>0</v>
      </c>
      <c r="R56" s="258">
        <f t="shared" si="3"/>
        <v>0</v>
      </c>
      <c r="S56" s="258"/>
      <c r="T56" s="258">
        <f t="shared" si="4"/>
        <v>0</v>
      </c>
      <c r="U56" s="258">
        <f t="shared" si="13"/>
        <v>0</v>
      </c>
      <c r="V56" s="265">
        <f t="shared" ca="1" si="5"/>
        <v>3362.84</v>
      </c>
      <c r="W56" s="260">
        <f t="shared" ca="1" si="14"/>
        <v>3362.84</v>
      </c>
      <c r="X56" s="260">
        <f t="shared" ca="1" si="15"/>
        <v>3362.84</v>
      </c>
      <c r="Y56" s="260">
        <f t="shared" ca="1" si="16"/>
        <v>0</v>
      </c>
      <c r="Z56" s="260">
        <f t="shared" ca="1" si="17"/>
        <v>0</v>
      </c>
      <c r="AA56" s="260">
        <f t="shared" ca="1" si="18"/>
        <v>0</v>
      </c>
      <c r="AB56" s="260">
        <f t="shared" ca="1" si="19"/>
        <v>0</v>
      </c>
      <c r="AC56" s="575">
        <f t="shared" ca="1" si="20"/>
        <v>0</v>
      </c>
      <c r="AD56" s="262"/>
      <c r="AE56" s="460"/>
      <c r="AF56" s="459"/>
      <c r="AG56" s="459"/>
      <c r="AH56" s="459"/>
      <c r="AI56" s="459"/>
      <c r="AJ56" s="861"/>
      <c r="AK56" s="861"/>
      <c r="AL56" s="459"/>
      <c r="AM56" s="459"/>
      <c r="AN56" s="459"/>
      <c r="AO56" s="459"/>
      <c r="AP56" s="459"/>
      <c r="AQ56" s="861"/>
      <c r="AR56" s="861"/>
      <c r="AS56" s="459"/>
      <c r="AT56" s="459"/>
      <c r="AU56" s="459"/>
      <c r="AV56" s="459"/>
      <c r="AW56" s="459"/>
      <c r="AX56" s="861"/>
      <c r="AY56" s="861"/>
      <c r="AZ56" s="459"/>
      <c r="BA56" s="459"/>
      <c r="BB56" s="459"/>
      <c r="BC56" s="459"/>
      <c r="BD56" s="459"/>
      <c r="BE56" s="861"/>
      <c r="BF56" s="861"/>
      <c r="BG56" s="459"/>
      <c r="BH56" s="459"/>
      <c r="BI56" s="459"/>
      <c r="BJ56" s="459"/>
      <c r="BK56" s="459"/>
      <c r="BL56" s="861"/>
      <c r="BM56" s="861"/>
      <c r="BN56" s="459"/>
      <c r="BO56" s="459"/>
      <c r="BP56" s="459"/>
      <c r="BQ56" s="459"/>
      <c r="BR56" s="459"/>
      <c r="BS56" s="861"/>
      <c r="BT56" s="861"/>
      <c r="BU56" s="459"/>
      <c r="BV56" s="459"/>
      <c r="BW56" s="459"/>
      <c r="BX56" s="459"/>
      <c r="BY56" s="459"/>
      <c r="BZ56" s="861"/>
      <c r="CA56" s="861"/>
      <c r="CB56" s="459"/>
      <c r="CC56" s="459"/>
      <c r="CD56" s="459"/>
      <c r="CE56" s="459"/>
      <c r="CF56" s="459"/>
      <c r="CG56" s="861"/>
      <c r="CH56" s="861"/>
      <c r="CI56" s="459"/>
      <c r="CJ56" s="459"/>
      <c r="CK56" s="459"/>
      <c r="CL56" s="459"/>
      <c r="CM56" s="459"/>
      <c r="CN56" s="861"/>
      <c r="CO56" s="861"/>
    </row>
    <row r="57" spans="1:93" s="263" customFormat="1" hidden="1">
      <c r="A57" s="857">
        <f>'MTG RTG September 2019'!A46</f>
        <v>0</v>
      </c>
      <c r="B57" s="289"/>
      <c r="C57" s="506" t="str">
        <f>'MTG RTG September 2019'!C46</f>
        <v>Nova TV</v>
      </c>
      <c r="D57" s="252" t="str">
        <f>'MTG RTG September 2019'!D46</f>
        <v>Movie</v>
      </c>
      <c r="E57" s="253" t="str">
        <f>'MTG RTG September 2019'!E46</f>
        <v>Su</v>
      </c>
      <c r="F57" s="254">
        <f>'MTG RTG September 2019'!F46</f>
        <v>0.52083333333333337</v>
      </c>
      <c r="G57" s="904" t="str">
        <f>'MTG RTG September 2019'!G46</f>
        <v>NPT</v>
      </c>
      <c r="H57" s="905">
        <f ca="1">SUMIF('MTG RTG September 2019'!$H$3:$M$4,$AC$9,'MTG RTG September 2019'!$H46:$M46)</f>
        <v>4.8</v>
      </c>
      <c r="I57" s="256">
        <f t="shared" ca="1" si="6"/>
        <v>579.80000000000007</v>
      </c>
      <c r="J57" s="906">
        <f t="shared" ca="1" si="7"/>
        <v>0</v>
      </c>
      <c r="K57" s="912">
        <f t="shared" ca="1" si="8"/>
        <v>0</v>
      </c>
      <c r="L57" s="913">
        <f t="shared" ca="1" si="9"/>
        <v>0</v>
      </c>
      <c r="M57" s="927">
        <f>'MTG RTG September 2019'!J46</f>
        <v>4</v>
      </c>
      <c r="N57" s="913">
        <f t="shared" si="10"/>
        <v>0</v>
      </c>
      <c r="O57" s="909">
        <f t="shared" si="11"/>
        <v>0</v>
      </c>
      <c r="P57" s="258">
        <f t="shared" si="12"/>
        <v>0</v>
      </c>
      <c r="Q57" s="258">
        <f t="shared" si="2"/>
        <v>0</v>
      </c>
      <c r="R57" s="258">
        <f t="shared" si="3"/>
        <v>0</v>
      </c>
      <c r="S57" s="258"/>
      <c r="T57" s="258">
        <f t="shared" si="4"/>
        <v>0</v>
      </c>
      <c r="U57" s="258">
        <f t="shared" si="13"/>
        <v>0</v>
      </c>
      <c r="V57" s="265">
        <f t="shared" ca="1" si="5"/>
        <v>2783.0400000000004</v>
      </c>
      <c r="W57" s="260">
        <f t="shared" ca="1" si="14"/>
        <v>2783.0400000000004</v>
      </c>
      <c r="X57" s="260">
        <f t="shared" ca="1" si="15"/>
        <v>2783.0400000000004</v>
      </c>
      <c r="Y57" s="260">
        <f t="shared" ca="1" si="16"/>
        <v>0</v>
      </c>
      <c r="Z57" s="260">
        <f t="shared" ca="1" si="17"/>
        <v>0</v>
      </c>
      <c r="AA57" s="260">
        <f t="shared" ca="1" si="18"/>
        <v>0</v>
      </c>
      <c r="AB57" s="260">
        <f t="shared" ca="1" si="19"/>
        <v>0</v>
      </c>
      <c r="AC57" s="575">
        <f t="shared" ca="1" si="20"/>
        <v>0</v>
      </c>
      <c r="AD57" s="262"/>
      <c r="AE57" s="460"/>
      <c r="AF57" s="459"/>
      <c r="AG57" s="459"/>
      <c r="AH57" s="459"/>
      <c r="AI57" s="459"/>
      <c r="AJ57" s="861"/>
      <c r="AK57" s="861"/>
      <c r="AL57" s="459"/>
      <c r="AM57" s="459"/>
      <c r="AN57" s="459"/>
      <c r="AO57" s="459"/>
      <c r="AP57" s="459"/>
      <c r="AQ57" s="861"/>
      <c r="AR57" s="861"/>
      <c r="AS57" s="459"/>
      <c r="AT57" s="459"/>
      <c r="AU57" s="459"/>
      <c r="AV57" s="459"/>
      <c r="AW57" s="459"/>
      <c r="AX57" s="861"/>
      <c r="AY57" s="861"/>
      <c r="AZ57" s="459"/>
      <c r="BA57" s="459"/>
      <c r="BB57" s="459"/>
      <c r="BC57" s="459"/>
      <c r="BD57" s="459"/>
      <c r="BE57" s="861"/>
      <c r="BF57" s="861"/>
      <c r="BG57" s="459"/>
      <c r="BH57" s="459"/>
      <c r="BI57" s="459"/>
      <c r="BJ57" s="459"/>
      <c r="BK57" s="459"/>
      <c r="BL57" s="861"/>
      <c r="BM57" s="861"/>
      <c r="BN57" s="459"/>
      <c r="BO57" s="459"/>
      <c r="BP57" s="459"/>
      <c r="BQ57" s="459"/>
      <c r="BR57" s="459"/>
      <c r="BS57" s="861"/>
      <c r="BT57" s="861"/>
      <c r="BU57" s="459"/>
      <c r="BV57" s="459"/>
      <c r="BW57" s="459"/>
      <c r="BX57" s="459"/>
      <c r="BY57" s="459"/>
      <c r="BZ57" s="861"/>
      <c r="CA57" s="861"/>
      <c r="CB57" s="459"/>
      <c r="CC57" s="459"/>
      <c r="CD57" s="459"/>
      <c r="CE57" s="459"/>
      <c r="CF57" s="459"/>
      <c r="CG57" s="861"/>
      <c r="CH57" s="861"/>
      <c r="CI57" s="459"/>
      <c r="CJ57" s="459"/>
      <c r="CK57" s="459"/>
      <c r="CL57" s="459"/>
      <c r="CM57" s="459"/>
      <c r="CN57" s="861"/>
      <c r="CO57" s="861"/>
    </row>
    <row r="58" spans="1:93" s="263" customFormat="1" hidden="1">
      <c r="A58" s="857">
        <f>'MTG RTG September 2019'!A47</f>
        <v>0</v>
      </c>
      <c r="B58" s="289"/>
      <c r="C58" s="506" t="str">
        <f>'MTG RTG September 2019'!C47</f>
        <v>Nova TV</v>
      </c>
      <c r="D58" s="252" t="str">
        <f>'MTG RTG September 2019'!D47</f>
        <v>Movie</v>
      </c>
      <c r="E58" s="253" t="str">
        <f>'MTG RTG September 2019'!E47</f>
        <v>Su</v>
      </c>
      <c r="F58" s="254">
        <f>'MTG RTG September 2019'!F47</f>
        <v>0.59375</v>
      </c>
      <c r="G58" s="904" t="str">
        <f>'MTG RTG September 2019'!G47</f>
        <v>NPT</v>
      </c>
      <c r="H58" s="905">
        <f ca="1">SUMIF('MTG RTG September 2019'!$H$3:$M$4,$AC$9,'MTG RTG September 2019'!$H47:$M47)</f>
        <v>4.5</v>
      </c>
      <c r="I58" s="256">
        <f t="shared" ca="1" si="6"/>
        <v>579.80000000000007</v>
      </c>
      <c r="J58" s="906">
        <f t="shared" ca="1" si="7"/>
        <v>0</v>
      </c>
      <c r="K58" s="912">
        <f t="shared" ca="1" si="8"/>
        <v>0</v>
      </c>
      <c r="L58" s="913">
        <f t="shared" ca="1" si="9"/>
        <v>0</v>
      </c>
      <c r="M58" s="927">
        <f>'MTG RTG September 2019'!J47</f>
        <v>3.7</v>
      </c>
      <c r="N58" s="913">
        <f t="shared" si="10"/>
        <v>0</v>
      </c>
      <c r="O58" s="909">
        <f t="shared" si="11"/>
        <v>0</v>
      </c>
      <c r="P58" s="258">
        <f t="shared" si="12"/>
        <v>0</v>
      </c>
      <c r="Q58" s="258">
        <f t="shared" si="2"/>
        <v>0</v>
      </c>
      <c r="R58" s="258">
        <f t="shared" si="3"/>
        <v>0</v>
      </c>
      <c r="S58" s="258"/>
      <c r="T58" s="258">
        <f t="shared" si="4"/>
        <v>0</v>
      </c>
      <c r="U58" s="258">
        <f t="shared" si="13"/>
        <v>0</v>
      </c>
      <c r="V58" s="265">
        <f t="shared" ca="1" si="5"/>
        <v>2609.1000000000004</v>
      </c>
      <c r="W58" s="260">
        <f t="shared" ca="1" si="14"/>
        <v>2609.1000000000004</v>
      </c>
      <c r="X58" s="260">
        <f t="shared" ca="1" si="15"/>
        <v>2609.1000000000004</v>
      </c>
      <c r="Y58" s="260">
        <f t="shared" ca="1" si="16"/>
        <v>0</v>
      </c>
      <c r="Z58" s="260">
        <f t="shared" ca="1" si="17"/>
        <v>0</v>
      </c>
      <c r="AA58" s="260">
        <f t="shared" ca="1" si="18"/>
        <v>0</v>
      </c>
      <c r="AB58" s="260">
        <f t="shared" ca="1" si="19"/>
        <v>0</v>
      </c>
      <c r="AC58" s="575">
        <f t="shared" ca="1" si="20"/>
        <v>0</v>
      </c>
      <c r="AD58" s="262"/>
      <c r="AE58" s="460"/>
      <c r="AF58" s="459"/>
      <c r="AG58" s="459"/>
      <c r="AH58" s="459"/>
      <c r="AI58" s="459"/>
      <c r="AJ58" s="861"/>
      <c r="AK58" s="861"/>
      <c r="AL58" s="459"/>
      <c r="AM58" s="459"/>
      <c r="AN58" s="459"/>
      <c r="AO58" s="459"/>
      <c r="AP58" s="459"/>
      <c r="AQ58" s="861"/>
      <c r="AR58" s="861"/>
      <c r="AS58" s="459"/>
      <c r="AT58" s="459"/>
      <c r="AU58" s="459"/>
      <c r="AV58" s="459"/>
      <c r="AW58" s="459"/>
      <c r="AX58" s="861"/>
      <c r="AY58" s="861"/>
      <c r="AZ58" s="459"/>
      <c r="BA58" s="459"/>
      <c r="BB58" s="459"/>
      <c r="BC58" s="459"/>
      <c r="BD58" s="459"/>
      <c r="BE58" s="861"/>
      <c r="BF58" s="861"/>
      <c r="BG58" s="459"/>
      <c r="BH58" s="459"/>
      <c r="BI58" s="459"/>
      <c r="BJ58" s="459"/>
      <c r="BK58" s="459"/>
      <c r="BL58" s="861"/>
      <c r="BM58" s="861"/>
      <c r="BN58" s="459"/>
      <c r="BO58" s="459"/>
      <c r="BP58" s="459"/>
      <c r="BQ58" s="459"/>
      <c r="BR58" s="459"/>
      <c r="BS58" s="861"/>
      <c r="BT58" s="861"/>
      <c r="BU58" s="459"/>
      <c r="BV58" s="459"/>
      <c r="BW58" s="459"/>
      <c r="BX58" s="459"/>
      <c r="BY58" s="459"/>
      <c r="BZ58" s="861"/>
      <c r="CA58" s="861"/>
      <c r="CB58" s="459"/>
      <c r="CC58" s="459"/>
      <c r="CD58" s="459"/>
      <c r="CE58" s="459"/>
      <c r="CF58" s="459"/>
      <c r="CG58" s="861"/>
      <c r="CH58" s="861"/>
      <c r="CI58" s="459"/>
      <c r="CJ58" s="459"/>
      <c r="CK58" s="459"/>
      <c r="CL58" s="459"/>
      <c r="CM58" s="459"/>
      <c r="CN58" s="861"/>
      <c r="CO58" s="861"/>
    </row>
    <row r="59" spans="1:93" s="263" customFormat="1" hidden="1">
      <c r="A59" s="857">
        <f>'MTG RTG September 2019'!A48</f>
        <v>0</v>
      </c>
      <c r="B59" s="289"/>
      <c r="C59" s="506" t="str">
        <f>'MTG RTG September 2019'!C48</f>
        <v>Nova TV</v>
      </c>
      <c r="D59" s="252" t="str">
        <f>'MTG RTG September 2019'!D48</f>
        <v>Families at crossroads (RR)</v>
      </c>
      <c r="E59" s="253" t="str">
        <f>'MTG RTG September 2019'!E48</f>
        <v>Su</v>
      </c>
      <c r="F59" s="254">
        <f>'MTG RTG September 2019'!F48</f>
        <v>0.66666666666666663</v>
      </c>
      <c r="G59" s="904" t="str">
        <f>'MTG RTG September 2019'!G48</f>
        <v>NPT</v>
      </c>
      <c r="H59" s="905">
        <f ca="1">SUMIF('MTG RTG September 2019'!$H$3:$M$4,$AC$9,'MTG RTG September 2019'!$H48:$M48)</f>
        <v>4.5</v>
      </c>
      <c r="I59" s="256">
        <f t="shared" ca="1" si="6"/>
        <v>579.80000000000007</v>
      </c>
      <c r="J59" s="906">
        <f t="shared" ca="1" si="7"/>
        <v>0</v>
      </c>
      <c r="K59" s="912">
        <f t="shared" ca="1" si="8"/>
        <v>0</v>
      </c>
      <c r="L59" s="913">
        <f t="shared" ca="1" si="9"/>
        <v>0</v>
      </c>
      <c r="M59" s="927">
        <f>'MTG RTG September 2019'!J48</f>
        <v>3.8</v>
      </c>
      <c r="N59" s="913">
        <f t="shared" si="10"/>
        <v>0</v>
      </c>
      <c r="O59" s="909">
        <f t="shared" si="11"/>
        <v>0</v>
      </c>
      <c r="P59" s="258">
        <f t="shared" si="12"/>
        <v>0</v>
      </c>
      <c r="Q59" s="258">
        <f t="shared" si="2"/>
        <v>0</v>
      </c>
      <c r="R59" s="258">
        <f t="shared" si="3"/>
        <v>0</v>
      </c>
      <c r="S59" s="258"/>
      <c r="T59" s="258">
        <f t="shared" si="4"/>
        <v>0</v>
      </c>
      <c r="U59" s="258">
        <f t="shared" si="13"/>
        <v>0</v>
      </c>
      <c r="V59" s="265">
        <f t="shared" ca="1" si="5"/>
        <v>2609.1000000000004</v>
      </c>
      <c r="W59" s="260">
        <f t="shared" ca="1" si="14"/>
        <v>2609.1000000000004</v>
      </c>
      <c r="X59" s="260">
        <f t="shared" ca="1" si="15"/>
        <v>2609.1000000000004</v>
      </c>
      <c r="Y59" s="260">
        <f t="shared" ca="1" si="16"/>
        <v>0</v>
      </c>
      <c r="Z59" s="260">
        <f t="shared" ca="1" si="17"/>
        <v>0</v>
      </c>
      <c r="AA59" s="260">
        <f t="shared" ca="1" si="18"/>
        <v>0</v>
      </c>
      <c r="AB59" s="260">
        <f t="shared" ca="1" si="19"/>
        <v>0</v>
      </c>
      <c r="AC59" s="575">
        <f t="shared" ca="1" si="20"/>
        <v>0</v>
      </c>
      <c r="AD59" s="262"/>
      <c r="AE59" s="460"/>
      <c r="AF59" s="459"/>
      <c r="AG59" s="459"/>
      <c r="AH59" s="459"/>
      <c r="AI59" s="459"/>
      <c r="AJ59" s="861"/>
      <c r="AK59" s="861"/>
      <c r="AL59" s="459"/>
      <c r="AM59" s="459"/>
      <c r="AN59" s="459"/>
      <c r="AO59" s="459"/>
      <c r="AP59" s="459"/>
      <c r="AQ59" s="861"/>
      <c r="AR59" s="861"/>
      <c r="AS59" s="459"/>
      <c r="AT59" s="459"/>
      <c r="AU59" s="459"/>
      <c r="AV59" s="459"/>
      <c r="AW59" s="459"/>
      <c r="AX59" s="861"/>
      <c r="AY59" s="861"/>
      <c r="AZ59" s="459"/>
      <c r="BA59" s="459"/>
      <c r="BB59" s="459"/>
      <c r="BC59" s="459"/>
      <c r="BD59" s="459"/>
      <c r="BE59" s="861"/>
      <c r="BF59" s="861"/>
      <c r="BG59" s="459"/>
      <c r="BH59" s="459"/>
      <c r="BI59" s="459"/>
      <c r="BJ59" s="459"/>
      <c r="BK59" s="459"/>
      <c r="BL59" s="861"/>
      <c r="BM59" s="861"/>
      <c r="BN59" s="459"/>
      <c r="BO59" s="459"/>
      <c r="BP59" s="459"/>
      <c r="BQ59" s="459"/>
      <c r="BR59" s="459"/>
      <c r="BS59" s="861"/>
      <c r="BT59" s="861"/>
      <c r="BU59" s="459"/>
      <c r="BV59" s="459"/>
      <c r="BW59" s="459"/>
      <c r="BX59" s="459"/>
      <c r="BY59" s="459"/>
      <c r="BZ59" s="861"/>
      <c r="CA59" s="861"/>
      <c r="CB59" s="459"/>
      <c r="CC59" s="459"/>
      <c r="CD59" s="459"/>
      <c r="CE59" s="459"/>
      <c r="CF59" s="459"/>
      <c r="CG59" s="861"/>
      <c r="CH59" s="861"/>
      <c r="CI59" s="459"/>
      <c r="CJ59" s="459"/>
      <c r="CK59" s="459"/>
      <c r="CL59" s="459"/>
      <c r="CM59" s="459"/>
      <c r="CN59" s="861"/>
      <c r="CO59" s="861"/>
    </row>
    <row r="60" spans="1:93" s="263" customFormat="1">
      <c r="A60" s="857">
        <f>'MTG RTG September 2019'!A49</f>
        <v>0</v>
      </c>
      <c r="B60" s="289"/>
      <c r="C60" s="506" t="str">
        <f>'MTG RTG September 2019'!C49</f>
        <v>Nova TV</v>
      </c>
      <c r="D60" s="252" t="str">
        <f>'MTG RTG September 2019'!D49</f>
        <v>The Sunday of NOVA</v>
      </c>
      <c r="E60" s="253" t="str">
        <f>'MTG RTG September 2019'!E49</f>
        <v>Su</v>
      </c>
      <c r="F60" s="254">
        <f>'MTG RTG September 2019'!F49</f>
        <v>0.70486111111111116</v>
      </c>
      <c r="G60" s="904" t="str">
        <f>'MTG RTG September 2019'!G49</f>
        <v>NPT</v>
      </c>
      <c r="H60" s="905">
        <f ca="1">SUMIF('MTG RTG September 2019'!$H$3:$M$4,$AC$9,'MTG RTG September 2019'!$H49:$M49)</f>
        <v>4.4000000000000004</v>
      </c>
      <c r="I60" s="256">
        <f t="shared" ca="1" si="6"/>
        <v>579.80000000000007</v>
      </c>
      <c r="J60" s="906">
        <f t="shared" ca="1" si="7"/>
        <v>4.4000000000000004</v>
      </c>
      <c r="K60" s="912">
        <f t="shared" ca="1" si="8"/>
        <v>4.4000000000000004</v>
      </c>
      <c r="L60" s="913">
        <f t="shared" ca="1" si="9"/>
        <v>0</v>
      </c>
      <c r="M60" s="927">
        <f>'MTG RTG September 2019'!J49</f>
        <v>4.0999999999999996</v>
      </c>
      <c r="N60" s="913">
        <f t="shared" si="10"/>
        <v>4.0999999999999996</v>
      </c>
      <c r="O60" s="909">
        <f t="shared" si="11"/>
        <v>1</v>
      </c>
      <c r="P60" s="258">
        <f t="shared" si="12"/>
        <v>0</v>
      </c>
      <c r="Q60" s="258">
        <f t="shared" si="2"/>
        <v>0</v>
      </c>
      <c r="R60" s="258">
        <f t="shared" si="3"/>
        <v>0</v>
      </c>
      <c r="S60" s="258"/>
      <c r="T60" s="258">
        <f t="shared" si="4"/>
        <v>0</v>
      </c>
      <c r="U60" s="258">
        <f t="shared" si="13"/>
        <v>1</v>
      </c>
      <c r="V60" s="265">
        <f t="shared" ca="1" si="5"/>
        <v>2551.1200000000003</v>
      </c>
      <c r="W60" s="260">
        <f t="shared" ca="1" si="14"/>
        <v>2551.1200000000003</v>
      </c>
      <c r="X60" s="260">
        <f t="shared" ca="1" si="15"/>
        <v>2551.1200000000003</v>
      </c>
      <c r="Y60" s="260">
        <f t="shared" ca="1" si="16"/>
        <v>0</v>
      </c>
      <c r="Z60" s="260">
        <f t="shared" ca="1" si="17"/>
        <v>0</v>
      </c>
      <c r="AA60" s="260">
        <f t="shared" ca="1" si="18"/>
        <v>0</v>
      </c>
      <c r="AB60" s="260">
        <f t="shared" ca="1" si="19"/>
        <v>0</v>
      </c>
      <c r="AC60" s="575">
        <f t="shared" ca="1" si="20"/>
        <v>2551.1200000000003</v>
      </c>
      <c r="AD60" s="262"/>
      <c r="AE60" s="460"/>
      <c r="AF60" s="459"/>
      <c r="AG60" s="459"/>
      <c r="AH60" s="459"/>
      <c r="AI60" s="459"/>
      <c r="AJ60" s="861"/>
      <c r="AK60" s="861"/>
      <c r="AL60" s="459"/>
      <c r="AM60" s="459"/>
      <c r="AN60" s="459"/>
      <c r="AO60" s="459"/>
      <c r="AP60" s="459"/>
      <c r="AQ60" s="861"/>
      <c r="AR60" s="861"/>
      <c r="AS60" s="459"/>
      <c r="AT60" s="459"/>
      <c r="AU60" s="459"/>
      <c r="AV60" s="459"/>
      <c r="AW60" s="459"/>
      <c r="AX60" s="861"/>
      <c r="AY60" s="861"/>
      <c r="AZ60" s="459"/>
      <c r="BA60" s="459"/>
      <c r="BB60" s="459"/>
      <c r="BC60" s="459"/>
      <c r="BD60" s="459"/>
      <c r="BE60" s="861"/>
      <c r="BF60" s="861" t="s">
        <v>347</v>
      </c>
      <c r="BG60" s="459"/>
      <c r="BH60" s="459"/>
      <c r="BI60" s="459"/>
      <c r="BJ60" s="459"/>
      <c r="BK60" s="459"/>
      <c r="BL60" s="861"/>
      <c r="BM60" s="861"/>
      <c r="BN60" s="459"/>
      <c r="BO60" s="459"/>
      <c r="BP60" s="459"/>
      <c r="BQ60" s="459"/>
      <c r="BR60" s="459"/>
      <c r="BS60" s="861"/>
      <c r="BT60" s="861"/>
      <c r="BU60" s="459"/>
      <c r="BV60" s="459"/>
      <c r="BW60" s="459"/>
      <c r="BX60" s="459"/>
      <c r="BY60" s="459"/>
      <c r="BZ60" s="861"/>
      <c r="CA60" s="861"/>
      <c r="CB60" s="459"/>
      <c r="CC60" s="459"/>
      <c r="CD60" s="459"/>
      <c r="CE60" s="459"/>
      <c r="CF60" s="459"/>
      <c r="CG60" s="861"/>
      <c r="CH60" s="861"/>
      <c r="CI60" s="459"/>
      <c r="CJ60" s="459"/>
      <c r="CK60" s="459"/>
      <c r="CL60" s="459"/>
      <c r="CM60" s="459"/>
      <c r="CN60" s="861"/>
      <c r="CO60" s="861"/>
    </row>
    <row r="61" spans="1:93" s="263" customFormat="1" hidden="1">
      <c r="A61" s="857">
        <f>'MTG RTG September 2019'!A50</f>
        <v>0</v>
      </c>
      <c r="B61" s="289"/>
      <c r="C61" s="506" t="str">
        <f>'MTG RTG September 2019'!C50</f>
        <v>Nova TV</v>
      </c>
      <c r="D61" s="252" t="str">
        <f>'MTG RTG September 2019'!D50</f>
        <v>Main News</v>
      </c>
      <c r="E61" s="253" t="str">
        <f>'MTG RTG September 2019'!E50</f>
        <v>Su</v>
      </c>
      <c r="F61" s="254">
        <f>'MTG RTG September 2019'!F50</f>
        <v>0.79166666666666663</v>
      </c>
      <c r="G61" s="904" t="str">
        <f>'MTG RTG September 2019'!G50</f>
        <v>PT</v>
      </c>
      <c r="H61" s="905">
        <f ca="1">SUMIF('MTG RTG September 2019'!$H$3:$M$4,$AC$9,'MTG RTG September 2019'!$H50:$M50)</f>
        <v>9.5</v>
      </c>
      <c r="I61" s="256">
        <f t="shared" ca="1" si="6"/>
        <v>579.80000000000007</v>
      </c>
      <c r="J61" s="906">
        <f t="shared" ca="1" si="7"/>
        <v>0</v>
      </c>
      <c r="K61" s="912">
        <f t="shared" ca="1" si="8"/>
        <v>0</v>
      </c>
      <c r="L61" s="913">
        <f t="shared" ca="1" si="9"/>
        <v>0</v>
      </c>
      <c r="M61" s="927">
        <f>'MTG RTG September 2019'!J50</f>
        <v>8.4</v>
      </c>
      <c r="N61" s="913">
        <f t="shared" si="10"/>
        <v>0</v>
      </c>
      <c r="O61" s="909">
        <f t="shared" si="11"/>
        <v>0</v>
      </c>
      <c r="P61" s="258">
        <f t="shared" si="12"/>
        <v>0</v>
      </c>
      <c r="Q61" s="258">
        <f t="shared" si="2"/>
        <v>0</v>
      </c>
      <c r="R61" s="258">
        <f t="shared" si="3"/>
        <v>0</v>
      </c>
      <c r="S61" s="258"/>
      <c r="T61" s="258">
        <f t="shared" si="4"/>
        <v>0</v>
      </c>
      <c r="U61" s="258">
        <f t="shared" si="13"/>
        <v>0</v>
      </c>
      <c r="V61" s="265">
        <f t="shared" ca="1" si="5"/>
        <v>5508.1</v>
      </c>
      <c r="W61" s="260">
        <f t="shared" ca="1" si="14"/>
        <v>5508.1</v>
      </c>
      <c r="X61" s="260">
        <f t="shared" ca="1" si="15"/>
        <v>5508.1</v>
      </c>
      <c r="Y61" s="260">
        <f t="shared" ca="1" si="16"/>
        <v>0</v>
      </c>
      <c r="Z61" s="260">
        <f t="shared" ca="1" si="17"/>
        <v>0</v>
      </c>
      <c r="AA61" s="260">
        <f t="shared" ca="1" si="18"/>
        <v>0</v>
      </c>
      <c r="AB61" s="260">
        <f t="shared" ca="1" si="19"/>
        <v>0</v>
      </c>
      <c r="AC61" s="575">
        <f t="shared" ca="1" si="20"/>
        <v>0</v>
      </c>
      <c r="AD61" s="262"/>
      <c r="AE61" s="460"/>
      <c r="AF61" s="459"/>
      <c r="AG61" s="459"/>
      <c r="AH61" s="459"/>
      <c r="AI61" s="459"/>
      <c r="AJ61" s="861"/>
      <c r="AK61" s="861"/>
      <c r="AL61" s="459"/>
      <c r="AM61" s="459"/>
      <c r="AN61" s="459"/>
      <c r="AO61" s="459"/>
      <c r="AP61" s="459"/>
      <c r="AQ61" s="861"/>
      <c r="AR61" s="861"/>
      <c r="AS61" s="459"/>
      <c r="AT61" s="459"/>
      <c r="AU61" s="459"/>
      <c r="AV61" s="459"/>
      <c r="AW61" s="459"/>
      <c r="AX61" s="861"/>
      <c r="AY61" s="861"/>
      <c r="AZ61" s="459"/>
      <c r="BA61" s="459"/>
      <c r="BB61" s="459"/>
      <c r="BC61" s="459"/>
      <c r="BD61" s="459"/>
      <c r="BE61" s="861"/>
      <c r="BF61" s="861"/>
      <c r="BG61" s="459"/>
      <c r="BH61" s="459"/>
      <c r="BI61" s="459"/>
      <c r="BJ61" s="459"/>
      <c r="BK61" s="459"/>
      <c r="BL61" s="861"/>
      <c r="BM61" s="861"/>
      <c r="BN61" s="459"/>
      <c r="BO61" s="459"/>
      <c r="BP61" s="459"/>
      <c r="BQ61" s="459"/>
      <c r="BR61" s="459"/>
      <c r="BS61" s="861"/>
      <c r="BT61" s="861"/>
      <c r="BU61" s="459"/>
      <c r="BV61" s="459"/>
      <c r="BW61" s="459"/>
      <c r="BX61" s="459"/>
      <c r="BY61" s="459"/>
      <c r="BZ61" s="861"/>
      <c r="CA61" s="861"/>
      <c r="CB61" s="459"/>
      <c r="CC61" s="459"/>
      <c r="CD61" s="459"/>
      <c r="CE61" s="459"/>
      <c r="CF61" s="459"/>
      <c r="CG61" s="861"/>
      <c r="CH61" s="861"/>
      <c r="CI61" s="459"/>
      <c r="CJ61" s="459"/>
      <c r="CK61" s="459"/>
      <c r="CL61" s="459"/>
      <c r="CM61" s="459"/>
      <c r="CN61" s="861"/>
      <c r="CO61" s="861"/>
    </row>
    <row r="62" spans="1:93" s="263" customFormat="1" hidden="1">
      <c r="A62" s="857">
        <f>'MTG RTG September 2019'!A51</f>
        <v>0</v>
      </c>
      <c r="B62" s="289"/>
      <c r="C62" s="506" t="str">
        <f>'MTG RTG September 2019'!C51</f>
        <v>Nova TV</v>
      </c>
      <c r="D62" s="252" t="str">
        <f>'MTG RTG September 2019'!D51</f>
        <v>Power Couple</v>
      </c>
      <c r="E62" s="253" t="str">
        <f>'MTG RTG September 2019'!E51</f>
        <v>Su</v>
      </c>
      <c r="F62" s="254">
        <f>'MTG RTG September 2019'!F51</f>
        <v>0.83333333333333337</v>
      </c>
      <c r="G62" s="904" t="str">
        <f>'MTG RTG September 2019'!G51</f>
        <v>PT</v>
      </c>
      <c r="H62" s="905">
        <f ca="1">SUMIF('MTG RTG September 2019'!$H$3:$M$4,$AC$9,'MTG RTG September 2019'!$H51:$M51)</f>
        <v>11</v>
      </c>
      <c r="I62" s="256">
        <f t="shared" ca="1" si="6"/>
        <v>579.80000000000007</v>
      </c>
      <c r="J62" s="906">
        <f t="shared" ca="1" si="7"/>
        <v>0</v>
      </c>
      <c r="K62" s="912">
        <f t="shared" ca="1" si="8"/>
        <v>0</v>
      </c>
      <c r="L62" s="913">
        <f t="shared" ca="1" si="9"/>
        <v>0</v>
      </c>
      <c r="M62" s="927">
        <f>'MTG RTG September 2019'!J51</f>
        <v>9.8000000000000007</v>
      </c>
      <c r="N62" s="913">
        <f t="shared" si="10"/>
        <v>0</v>
      </c>
      <c r="O62" s="909">
        <f t="shared" si="11"/>
        <v>0</v>
      </c>
      <c r="P62" s="258">
        <f t="shared" si="12"/>
        <v>0</v>
      </c>
      <c r="Q62" s="258">
        <f t="shared" si="2"/>
        <v>0</v>
      </c>
      <c r="R62" s="258">
        <f t="shared" si="3"/>
        <v>0</v>
      </c>
      <c r="S62" s="258"/>
      <c r="T62" s="258">
        <f t="shared" si="4"/>
        <v>0</v>
      </c>
      <c r="U62" s="258">
        <f t="shared" si="13"/>
        <v>0</v>
      </c>
      <c r="V62" s="265">
        <f t="shared" ca="1" si="5"/>
        <v>6377.8000000000011</v>
      </c>
      <c r="W62" s="260">
        <f t="shared" ca="1" si="14"/>
        <v>6377.8000000000011</v>
      </c>
      <c r="X62" s="260">
        <f t="shared" ca="1" si="15"/>
        <v>6377.8000000000011</v>
      </c>
      <c r="Y62" s="260">
        <f t="shared" ca="1" si="16"/>
        <v>0</v>
      </c>
      <c r="Z62" s="260">
        <f t="shared" ca="1" si="17"/>
        <v>0</v>
      </c>
      <c r="AA62" s="260">
        <f t="shared" ca="1" si="18"/>
        <v>0</v>
      </c>
      <c r="AB62" s="260">
        <f t="shared" ca="1" si="19"/>
        <v>0</v>
      </c>
      <c r="AC62" s="575">
        <f t="shared" ca="1" si="20"/>
        <v>0</v>
      </c>
      <c r="AD62" s="262"/>
      <c r="AE62" s="460"/>
      <c r="AF62" s="459"/>
      <c r="AG62" s="459"/>
      <c r="AH62" s="459"/>
      <c r="AI62" s="459"/>
      <c r="AJ62" s="861"/>
      <c r="AK62" s="861"/>
      <c r="AL62" s="459"/>
      <c r="AM62" s="459"/>
      <c r="AN62" s="459"/>
      <c r="AO62" s="459"/>
      <c r="AP62" s="459"/>
      <c r="AQ62" s="861"/>
      <c r="AR62" s="861"/>
      <c r="AS62" s="459"/>
      <c r="AT62" s="459"/>
      <c r="AU62" s="459"/>
      <c r="AV62" s="459"/>
      <c r="AW62" s="459"/>
      <c r="AX62" s="861"/>
      <c r="AY62" s="861"/>
      <c r="AZ62" s="459"/>
      <c r="BA62" s="459"/>
      <c r="BB62" s="459"/>
      <c r="BC62" s="459"/>
      <c r="BD62" s="459"/>
      <c r="BE62" s="861"/>
      <c r="BF62" s="861"/>
      <c r="BG62" s="459"/>
      <c r="BH62" s="459"/>
      <c r="BI62" s="459"/>
      <c r="BJ62" s="459"/>
      <c r="BK62" s="459"/>
      <c r="BL62" s="861"/>
      <c r="BM62" s="861"/>
      <c r="BN62" s="459"/>
      <c r="BO62" s="459"/>
      <c r="BP62" s="459"/>
      <c r="BQ62" s="459"/>
      <c r="BR62" s="459"/>
      <c r="BS62" s="861"/>
      <c r="BT62" s="861"/>
      <c r="BU62" s="459"/>
      <c r="BV62" s="459"/>
      <c r="BW62" s="459"/>
      <c r="BX62" s="459"/>
      <c r="BY62" s="459"/>
      <c r="BZ62" s="861"/>
      <c r="CA62" s="861"/>
      <c r="CB62" s="459"/>
      <c r="CC62" s="459"/>
      <c r="CD62" s="459"/>
      <c r="CE62" s="459"/>
      <c r="CF62" s="459"/>
      <c r="CG62" s="861"/>
      <c r="CH62" s="861"/>
      <c r="CI62" s="459"/>
      <c r="CJ62" s="459"/>
      <c r="CK62" s="459"/>
      <c r="CL62" s="459"/>
      <c r="CM62" s="459"/>
      <c r="CN62" s="861"/>
      <c r="CO62" s="861"/>
    </row>
    <row r="63" spans="1:93" s="263" customFormat="1" hidden="1">
      <c r="A63" s="857">
        <f>'MTG RTG September 2019'!A52</f>
        <v>0</v>
      </c>
      <c r="B63" s="289"/>
      <c r="C63" s="506" t="str">
        <f>'MTG RTG September 2019'!C52</f>
        <v>Nova TV</v>
      </c>
      <c r="D63" s="252" t="str">
        <f>'MTG RTG September 2019'!D52</f>
        <v>Movie</v>
      </c>
      <c r="E63" s="253" t="str">
        <f>'MTG RTG September 2019'!E52</f>
        <v>Su</v>
      </c>
      <c r="F63" s="254">
        <f>'MTG RTG September 2019'!F52</f>
        <v>0.91666666666666663</v>
      </c>
      <c r="G63" s="904" t="str">
        <f>'MTG RTG September 2019'!G52</f>
        <v>PT</v>
      </c>
      <c r="H63" s="905">
        <f ca="1">SUMIF('MTG RTG September 2019'!$H$3:$M$4,$AC$9,'MTG RTG September 2019'!$H52:$M52)</f>
        <v>4.8</v>
      </c>
      <c r="I63" s="256">
        <f t="shared" ca="1" si="6"/>
        <v>579.80000000000007</v>
      </c>
      <c r="J63" s="906">
        <f t="shared" ca="1" si="7"/>
        <v>0</v>
      </c>
      <c r="K63" s="912">
        <f t="shared" ca="1" si="8"/>
        <v>0</v>
      </c>
      <c r="L63" s="913">
        <f t="shared" ca="1" si="9"/>
        <v>0</v>
      </c>
      <c r="M63" s="927">
        <f>'MTG RTG September 2019'!J52</f>
        <v>4.3</v>
      </c>
      <c r="N63" s="913">
        <f t="shared" si="10"/>
        <v>0</v>
      </c>
      <c r="O63" s="909">
        <f t="shared" si="11"/>
        <v>0</v>
      </c>
      <c r="P63" s="258">
        <f t="shared" si="12"/>
        <v>0</v>
      </c>
      <c r="Q63" s="258">
        <f t="shared" si="2"/>
        <v>0</v>
      </c>
      <c r="R63" s="258">
        <f t="shared" si="3"/>
        <v>0</v>
      </c>
      <c r="S63" s="258"/>
      <c r="T63" s="258">
        <f t="shared" si="4"/>
        <v>0</v>
      </c>
      <c r="U63" s="258">
        <f t="shared" si="13"/>
        <v>0</v>
      </c>
      <c r="V63" s="265">
        <f t="shared" ca="1" si="5"/>
        <v>2783.0400000000004</v>
      </c>
      <c r="W63" s="260">
        <f t="shared" ca="1" si="14"/>
        <v>2783.0400000000004</v>
      </c>
      <c r="X63" s="260">
        <f t="shared" ca="1" si="15"/>
        <v>2783.0400000000004</v>
      </c>
      <c r="Y63" s="260">
        <f t="shared" ca="1" si="16"/>
        <v>0</v>
      </c>
      <c r="Z63" s="260">
        <f t="shared" ca="1" si="17"/>
        <v>0</v>
      </c>
      <c r="AA63" s="260">
        <f t="shared" ca="1" si="18"/>
        <v>0</v>
      </c>
      <c r="AB63" s="260">
        <f t="shared" ca="1" si="19"/>
        <v>0</v>
      </c>
      <c r="AC63" s="575">
        <f t="shared" ca="1" si="20"/>
        <v>0</v>
      </c>
      <c r="AD63" s="262"/>
      <c r="AE63" s="460"/>
      <c r="AF63" s="459"/>
      <c r="AG63" s="459"/>
      <c r="AH63" s="459"/>
      <c r="AI63" s="459"/>
      <c r="AJ63" s="861"/>
      <c r="AK63" s="861"/>
      <c r="AL63" s="459"/>
      <c r="AM63" s="459"/>
      <c r="AN63" s="459"/>
      <c r="AO63" s="459"/>
      <c r="AP63" s="459"/>
      <c r="AQ63" s="861"/>
      <c r="AR63" s="861"/>
      <c r="AS63" s="459"/>
      <c r="AT63" s="459"/>
      <c r="AU63" s="459"/>
      <c r="AV63" s="459"/>
      <c r="AW63" s="459"/>
      <c r="AX63" s="861"/>
      <c r="AY63" s="861"/>
      <c r="AZ63" s="459"/>
      <c r="BA63" s="459"/>
      <c r="BB63" s="459"/>
      <c r="BC63" s="459"/>
      <c r="BD63" s="459"/>
      <c r="BE63" s="861"/>
      <c r="BF63" s="861"/>
      <c r="BG63" s="459"/>
      <c r="BH63" s="459"/>
      <c r="BI63" s="459"/>
      <c r="BJ63" s="459"/>
      <c r="BK63" s="459"/>
      <c r="BL63" s="861"/>
      <c r="BM63" s="861"/>
      <c r="BN63" s="459"/>
      <c r="BO63" s="459"/>
      <c r="BP63" s="459"/>
      <c r="BQ63" s="459"/>
      <c r="BR63" s="459"/>
      <c r="BS63" s="861"/>
      <c r="BT63" s="861"/>
      <c r="BU63" s="459"/>
      <c r="BV63" s="459"/>
      <c r="BW63" s="459"/>
      <c r="BX63" s="459"/>
      <c r="BY63" s="459"/>
      <c r="BZ63" s="861"/>
      <c r="CA63" s="861"/>
      <c r="CB63" s="459"/>
      <c r="CC63" s="459"/>
      <c r="CD63" s="459"/>
      <c r="CE63" s="459"/>
      <c r="CF63" s="459"/>
      <c r="CG63" s="861"/>
      <c r="CH63" s="861"/>
      <c r="CI63" s="459"/>
      <c r="CJ63" s="459"/>
      <c r="CK63" s="459"/>
      <c r="CL63" s="459"/>
      <c r="CM63" s="459"/>
      <c r="CN63" s="861"/>
      <c r="CO63" s="861"/>
    </row>
    <row r="64" spans="1:93" s="263" customFormat="1" hidden="1">
      <c r="A64" s="857">
        <f>'MTG RTG September 2019'!A53</f>
        <v>0</v>
      </c>
      <c r="B64" s="289"/>
      <c r="C64" s="506" t="str">
        <f>'MTG RTG September 2019'!C53</f>
        <v>Nova TV</v>
      </c>
      <c r="D64" s="252" t="str">
        <f>'MTG RTG September 2019'!D53</f>
        <v>Night time</v>
      </c>
      <c r="E64" s="253" t="str">
        <f>'MTG RTG September 2019'!E53</f>
        <v>Su</v>
      </c>
      <c r="F64" s="254">
        <f>'MTG RTG September 2019'!F53</f>
        <v>2.0833333333333332E-2</v>
      </c>
      <c r="G64" s="904" t="str">
        <f>'MTG RTG September 2019'!G53</f>
        <v>NPT</v>
      </c>
      <c r="H64" s="905">
        <f ca="1">SUMIF('MTG RTG September 2019'!$H$3:$M$4,$AC$9,'MTG RTG September 2019'!$H53:$M53)</f>
        <v>1</v>
      </c>
      <c r="I64" s="256">
        <f t="shared" ca="1" si="6"/>
        <v>579.80000000000007</v>
      </c>
      <c r="J64" s="906">
        <f t="shared" ca="1" si="7"/>
        <v>0</v>
      </c>
      <c r="K64" s="912">
        <f t="shared" ca="1" si="8"/>
        <v>0</v>
      </c>
      <c r="L64" s="913">
        <f t="shared" ca="1" si="9"/>
        <v>0</v>
      </c>
      <c r="M64" s="927">
        <f>'MTG RTG September 2019'!J53</f>
        <v>1</v>
      </c>
      <c r="N64" s="913">
        <f t="shared" si="10"/>
        <v>0</v>
      </c>
      <c r="O64" s="909">
        <f t="shared" si="11"/>
        <v>0</v>
      </c>
      <c r="P64" s="258">
        <f t="shared" si="12"/>
        <v>0</v>
      </c>
      <c r="Q64" s="258">
        <f t="shared" si="2"/>
        <v>0</v>
      </c>
      <c r="R64" s="258">
        <f t="shared" si="3"/>
        <v>0</v>
      </c>
      <c r="S64" s="258"/>
      <c r="T64" s="258">
        <f t="shared" si="4"/>
        <v>0</v>
      </c>
      <c r="U64" s="258">
        <f t="shared" si="13"/>
        <v>0</v>
      </c>
      <c r="V64" s="265">
        <f t="shared" ca="1" si="5"/>
        <v>579.80000000000007</v>
      </c>
      <c r="W64" s="260">
        <f t="shared" ca="1" si="14"/>
        <v>579.80000000000007</v>
      </c>
      <c r="X64" s="260">
        <f t="shared" ca="1" si="15"/>
        <v>579.80000000000007</v>
      </c>
      <c r="Y64" s="260">
        <f t="shared" ca="1" si="16"/>
        <v>0</v>
      </c>
      <c r="Z64" s="260">
        <f t="shared" ca="1" si="17"/>
        <v>0</v>
      </c>
      <c r="AA64" s="260">
        <f t="shared" ca="1" si="18"/>
        <v>0</v>
      </c>
      <c r="AB64" s="260">
        <f t="shared" ca="1" si="19"/>
        <v>0</v>
      </c>
      <c r="AC64" s="575">
        <f t="shared" ca="1" si="20"/>
        <v>0</v>
      </c>
      <c r="AD64" s="262"/>
      <c r="AE64" s="460"/>
      <c r="AF64" s="459"/>
      <c r="AG64" s="459"/>
      <c r="AH64" s="459"/>
      <c r="AI64" s="459"/>
      <c r="AJ64" s="861"/>
      <c r="AK64" s="861"/>
      <c r="AL64" s="459"/>
      <c r="AM64" s="459"/>
      <c r="AN64" s="459"/>
      <c r="AO64" s="459"/>
      <c r="AP64" s="459"/>
      <c r="AQ64" s="861"/>
      <c r="AR64" s="861"/>
      <c r="AS64" s="459"/>
      <c r="AT64" s="459"/>
      <c r="AU64" s="459"/>
      <c r="AV64" s="459"/>
      <c r="AW64" s="459"/>
      <c r="AX64" s="861"/>
      <c r="AY64" s="861"/>
      <c r="AZ64" s="459"/>
      <c r="BA64" s="459"/>
      <c r="BB64" s="459"/>
      <c r="BC64" s="459"/>
      <c r="BD64" s="459"/>
      <c r="BE64" s="861"/>
      <c r="BF64" s="861"/>
      <c r="BG64" s="459"/>
      <c r="BH64" s="459"/>
      <c r="BI64" s="459"/>
      <c r="BJ64" s="459"/>
      <c r="BK64" s="459"/>
      <c r="BL64" s="861"/>
      <c r="BM64" s="861"/>
      <c r="BN64" s="459"/>
      <c r="BO64" s="459"/>
      <c r="BP64" s="459"/>
      <c r="BQ64" s="459"/>
      <c r="BR64" s="459"/>
      <c r="BS64" s="861"/>
      <c r="BT64" s="861"/>
      <c r="BU64" s="459"/>
      <c r="BV64" s="459"/>
      <c r="BW64" s="459"/>
      <c r="BX64" s="459"/>
      <c r="BY64" s="459"/>
      <c r="BZ64" s="861"/>
      <c r="CA64" s="861"/>
      <c r="CB64" s="459"/>
      <c r="CC64" s="459"/>
      <c r="CD64" s="459"/>
      <c r="CE64" s="459"/>
      <c r="CF64" s="459"/>
      <c r="CG64" s="861"/>
      <c r="CH64" s="861"/>
      <c r="CI64" s="459"/>
      <c r="CJ64" s="459"/>
      <c r="CK64" s="459"/>
      <c r="CL64" s="459"/>
      <c r="CM64" s="459"/>
      <c r="CN64" s="861"/>
      <c r="CO64" s="861"/>
    </row>
    <row r="65" spans="1:93" s="263" customFormat="1" hidden="1">
      <c r="A65" s="857">
        <f>'MTG RTG September 2019'!A54</f>
        <v>0</v>
      </c>
      <c r="B65" s="289" t="s">
        <v>110</v>
      </c>
      <c r="C65" s="506" t="str">
        <f>'MTG RTG September 2019'!C54</f>
        <v>Diema</v>
      </c>
      <c r="D65" s="252" t="str">
        <f>'MTG RTG September 2019'!D54</f>
        <v>Series (FRR)</v>
      </c>
      <c r="E65" s="253" t="str">
        <f>'MTG RTG September 2019'!E54</f>
        <v>Mo-Fr</v>
      </c>
      <c r="F65" s="254">
        <f>'MTG RTG September 2019'!F54</f>
        <v>0.26041666666666669</v>
      </c>
      <c r="G65" s="904" t="str">
        <f>'MTG RTG September 2019'!G54</f>
        <v>NPT</v>
      </c>
      <c r="H65" s="905">
        <f ca="1">SUMIF('MTG RTG September 2019'!$H$3:$M$4,$AC$9,'MTG RTG September 2019'!$H54:$M54)</f>
        <v>0.1</v>
      </c>
      <c r="I65" s="256">
        <f t="shared" ca="1" si="6"/>
        <v>579.80000000000007</v>
      </c>
      <c r="J65" s="906">
        <f t="shared" ca="1" si="7"/>
        <v>0</v>
      </c>
      <c r="K65" s="912">
        <f t="shared" ca="1" si="8"/>
        <v>0</v>
      </c>
      <c r="L65" s="913">
        <f t="shared" ca="1" si="9"/>
        <v>0</v>
      </c>
      <c r="M65" s="927">
        <f>'MTG RTG September 2019'!J54</f>
        <v>0.1</v>
      </c>
      <c r="N65" s="913">
        <f t="shared" si="10"/>
        <v>0</v>
      </c>
      <c r="O65" s="909">
        <f t="shared" si="11"/>
        <v>0</v>
      </c>
      <c r="P65" s="258">
        <f t="shared" si="12"/>
        <v>0</v>
      </c>
      <c r="Q65" s="258">
        <f t="shared" si="2"/>
        <v>0</v>
      </c>
      <c r="R65" s="258">
        <f t="shared" si="3"/>
        <v>0</v>
      </c>
      <c r="S65" s="258"/>
      <c r="T65" s="258">
        <f t="shared" si="4"/>
        <v>0</v>
      </c>
      <c r="U65" s="258">
        <f t="shared" si="13"/>
        <v>0</v>
      </c>
      <c r="V65" s="265">
        <f t="shared" ca="1" si="5"/>
        <v>57.980000000000011</v>
      </c>
      <c r="W65" s="260">
        <f t="shared" ca="1" si="14"/>
        <v>57.980000000000011</v>
      </c>
      <c r="X65" s="260">
        <f t="shared" ca="1" si="15"/>
        <v>57.980000000000011</v>
      </c>
      <c r="Y65" s="260">
        <f t="shared" ca="1" si="16"/>
        <v>0</v>
      </c>
      <c r="Z65" s="260">
        <f t="shared" ca="1" si="17"/>
        <v>0</v>
      </c>
      <c r="AA65" s="260">
        <f t="shared" ca="1" si="18"/>
        <v>0</v>
      </c>
      <c r="AB65" s="260">
        <f t="shared" ca="1" si="19"/>
        <v>0</v>
      </c>
      <c r="AC65" s="575">
        <f t="shared" ca="1" si="20"/>
        <v>0</v>
      </c>
      <c r="AD65" s="262"/>
      <c r="AE65" s="460"/>
      <c r="AF65" s="459"/>
      <c r="AG65" s="459"/>
      <c r="AH65" s="459"/>
      <c r="AI65" s="459"/>
      <c r="AJ65" s="861"/>
      <c r="AK65" s="861"/>
      <c r="AL65" s="459"/>
      <c r="AM65" s="459"/>
      <c r="AN65" s="459"/>
      <c r="AO65" s="459"/>
      <c r="AP65" s="459"/>
      <c r="AQ65" s="861"/>
      <c r="AR65" s="861"/>
      <c r="AS65" s="459"/>
      <c r="AT65" s="459"/>
      <c r="AU65" s="459"/>
      <c r="AV65" s="459"/>
      <c r="AW65" s="459"/>
      <c r="AX65" s="861"/>
      <c r="AY65" s="861"/>
      <c r="AZ65" s="459"/>
      <c r="BA65" s="459"/>
      <c r="BB65" s="459"/>
      <c r="BC65" s="459"/>
      <c r="BD65" s="459"/>
      <c r="BE65" s="861"/>
      <c r="BF65" s="861"/>
      <c r="BG65" s="459"/>
      <c r="BH65" s="459"/>
      <c r="BI65" s="459"/>
      <c r="BJ65" s="459"/>
      <c r="BK65" s="459"/>
      <c r="BL65" s="861"/>
      <c r="BM65" s="861"/>
      <c r="BN65" s="459"/>
      <c r="BO65" s="459"/>
      <c r="BP65" s="459"/>
      <c r="BQ65" s="459"/>
      <c r="BR65" s="459"/>
      <c r="BS65" s="861"/>
      <c r="BT65" s="861"/>
      <c r="BU65" s="459"/>
      <c r="BV65" s="459"/>
      <c r="BW65" s="459"/>
      <c r="BX65" s="459"/>
      <c r="BY65" s="459"/>
      <c r="BZ65" s="861"/>
      <c r="CA65" s="861"/>
      <c r="CB65" s="459"/>
      <c r="CC65" s="459"/>
      <c r="CD65" s="459"/>
      <c r="CE65" s="459"/>
      <c r="CF65" s="459"/>
      <c r="CG65" s="861"/>
      <c r="CH65" s="861"/>
      <c r="CI65" s="459"/>
      <c r="CJ65" s="459"/>
      <c r="CK65" s="459"/>
      <c r="CL65" s="459"/>
      <c r="CM65" s="459"/>
      <c r="CN65" s="861"/>
      <c r="CO65" s="861"/>
    </row>
    <row r="66" spans="1:93" s="263" customFormat="1" hidden="1">
      <c r="A66" s="857">
        <f>'MTG RTG September 2019'!A55</f>
        <v>0</v>
      </c>
      <c r="B66" s="289" t="s">
        <v>110</v>
      </c>
      <c r="C66" s="506" t="str">
        <f>'MTG RTG September 2019'!C55</f>
        <v>Diema</v>
      </c>
      <c r="D66" s="252" t="str">
        <f>'MTG RTG September 2019'!D55</f>
        <v>Married with children (FRR)</v>
      </c>
      <c r="E66" s="253" t="str">
        <f>'MTG RTG September 2019'!E55</f>
        <v>Mo-Fr</v>
      </c>
      <c r="F66" s="254">
        <f>'MTG RTG September 2019'!F55</f>
        <v>0.30208333333333331</v>
      </c>
      <c r="G66" s="904" t="str">
        <f>'MTG RTG September 2019'!G55</f>
        <v>NPT</v>
      </c>
      <c r="H66" s="905">
        <f ca="1">SUMIF('MTG RTG September 2019'!$H$3:$M$4,$AC$9,'MTG RTG September 2019'!$H55:$M55)</f>
        <v>0.1</v>
      </c>
      <c r="I66" s="256">
        <f t="shared" ca="1" si="6"/>
        <v>579.80000000000007</v>
      </c>
      <c r="J66" s="906">
        <f t="shared" ca="1" si="7"/>
        <v>0</v>
      </c>
      <c r="K66" s="912">
        <f t="shared" ca="1" si="8"/>
        <v>0</v>
      </c>
      <c r="L66" s="913">
        <f t="shared" ca="1" si="9"/>
        <v>0</v>
      </c>
      <c r="M66" s="927">
        <f>'MTG RTG September 2019'!J55</f>
        <v>0.1</v>
      </c>
      <c r="N66" s="913">
        <f t="shared" si="10"/>
        <v>0</v>
      </c>
      <c r="O66" s="909">
        <f t="shared" si="11"/>
        <v>0</v>
      </c>
      <c r="P66" s="258">
        <f t="shared" si="12"/>
        <v>0</v>
      </c>
      <c r="Q66" s="258">
        <f t="shared" si="2"/>
        <v>0</v>
      </c>
      <c r="R66" s="258">
        <f t="shared" si="3"/>
        <v>0</v>
      </c>
      <c r="S66" s="258"/>
      <c r="T66" s="258">
        <f t="shared" si="4"/>
        <v>0</v>
      </c>
      <c r="U66" s="258">
        <f t="shared" si="13"/>
        <v>0</v>
      </c>
      <c r="V66" s="265">
        <f t="shared" ca="1" si="5"/>
        <v>57.980000000000011</v>
      </c>
      <c r="W66" s="260">
        <f t="shared" ca="1" si="14"/>
        <v>57.980000000000011</v>
      </c>
      <c r="X66" s="260">
        <f t="shared" ca="1" si="15"/>
        <v>57.980000000000011</v>
      </c>
      <c r="Y66" s="260">
        <f t="shared" ca="1" si="16"/>
        <v>0</v>
      </c>
      <c r="Z66" s="260">
        <f t="shared" ca="1" si="17"/>
        <v>0</v>
      </c>
      <c r="AA66" s="260">
        <f ca="1">V66*$H$7</f>
        <v>0</v>
      </c>
      <c r="AB66" s="260">
        <f ca="1">V66*$H$8</f>
        <v>0</v>
      </c>
      <c r="AC66" s="575">
        <f t="shared" ca="1" si="20"/>
        <v>0</v>
      </c>
      <c r="AD66" s="262"/>
      <c r="AE66" s="460"/>
      <c r="AF66" s="459"/>
      <c r="AG66" s="459"/>
      <c r="AH66" s="459"/>
      <c r="AI66" s="459"/>
      <c r="AJ66" s="861"/>
      <c r="AK66" s="861"/>
      <c r="AL66" s="459"/>
      <c r="AM66" s="459"/>
      <c r="AN66" s="459"/>
      <c r="AO66" s="459"/>
      <c r="AP66" s="459"/>
      <c r="AQ66" s="861"/>
      <c r="AR66" s="861"/>
      <c r="AS66" s="459"/>
      <c r="AT66" s="459"/>
      <c r="AU66" s="459"/>
      <c r="AV66" s="459"/>
      <c r="AW66" s="459"/>
      <c r="AX66" s="861"/>
      <c r="AY66" s="861"/>
      <c r="AZ66" s="459"/>
      <c r="BA66" s="459"/>
      <c r="BB66" s="459"/>
      <c r="BC66" s="459"/>
      <c r="BD66" s="459"/>
      <c r="BE66" s="861"/>
      <c r="BF66" s="861"/>
      <c r="BG66" s="459"/>
      <c r="BH66" s="459"/>
      <c r="BI66" s="459"/>
      <c r="BJ66" s="459"/>
      <c r="BK66" s="459"/>
      <c r="BL66" s="861"/>
      <c r="BM66" s="861"/>
      <c r="BN66" s="459"/>
      <c r="BO66" s="459"/>
      <c r="BP66" s="459"/>
      <c r="BQ66" s="459"/>
      <c r="BR66" s="459"/>
      <c r="BS66" s="861"/>
      <c r="BT66" s="861"/>
      <c r="BU66" s="459"/>
      <c r="BV66" s="459"/>
      <c r="BW66" s="459"/>
      <c r="BX66" s="459"/>
      <c r="BY66" s="459"/>
      <c r="BZ66" s="861"/>
      <c r="CA66" s="861"/>
      <c r="CB66" s="459"/>
      <c r="CC66" s="459"/>
      <c r="CD66" s="459"/>
      <c r="CE66" s="459"/>
      <c r="CF66" s="459"/>
      <c r="CG66" s="861"/>
      <c r="CH66" s="861"/>
      <c r="CI66" s="459"/>
      <c r="CJ66" s="459"/>
      <c r="CK66" s="459"/>
      <c r="CL66" s="459"/>
      <c r="CM66" s="459"/>
      <c r="CN66" s="861"/>
      <c r="CO66" s="861"/>
    </row>
    <row r="67" spans="1:93" s="263" customFormat="1" hidden="1">
      <c r="A67" s="857">
        <f>'MTG RTG September 2019'!A56</f>
        <v>0</v>
      </c>
      <c r="B67" s="289" t="s">
        <v>110</v>
      </c>
      <c r="C67" s="506" t="str">
        <f>'MTG RTG September 2019'!C56</f>
        <v>Diema</v>
      </c>
      <c r="D67" s="252" t="str">
        <f>'MTG RTG September 2019'!D56</f>
        <v>Walker Texas Ranger (FRR)</v>
      </c>
      <c r="E67" s="253" t="str">
        <f>'MTG RTG September 2019'!E56</f>
        <v>Mo-Fr</v>
      </c>
      <c r="F67" s="254">
        <f>'MTG RTG September 2019'!F56</f>
        <v>0.32291666666666669</v>
      </c>
      <c r="G67" s="904" t="str">
        <f>'MTG RTG September 2019'!G56</f>
        <v>NPT</v>
      </c>
      <c r="H67" s="905">
        <f ca="1">SUMIF('MTG RTG September 2019'!$H$3:$M$4,$AC$9,'MTG RTG September 2019'!$H56:$M56)</f>
        <v>0.1</v>
      </c>
      <c r="I67" s="256">
        <f t="shared" ca="1" si="6"/>
        <v>579.80000000000007</v>
      </c>
      <c r="J67" s="906">
        <f t="shared" ca="1" si="7"/>
        <v>0</v>
      </c>
      <c r="K67" s="912">
        <f t="shared" ca="1" si="8"/>
        <v>0</v>
      </c>
      <c r="L67" s="913">
        <f t="shared" ca="1" si="9"/>
        <v>0</v>
      </c>
      <c r="M67" s="927">
        <f>'MTG RTG September 2019'!J56</f>
        <v>0.1</v>
      </c>
      <c r="N67" s="913">
        <f t="shared" si="10"/>
        <v>0</v>
      </c>
      <c r="O67" s="909">
        <f t="shared" si="11"/>
        <v>0</v>
      </c>
      <c r="P67" s="258">
        <f t="shared" si="12"/>
        <v>0</v>
      </c>
      <c r="Q67" s="258">
        <f t="shared" si="2"/>
        <v>0</v>
      </c>
      <c r="R67" s="258">
        <f t="shared" si="3"/>
        <v>0</v>
      </c>
      <c r="S67" s="258"/>
      <c r="T67" s="258">
        <f t="shared" si="4"/>
        <v>0</v>
      </c>
      <c r="U67" s="258">
        <f t="shared" si="13"/>
        <v>0</v>
      </c>
      <c r="V67" s="265">
        <f t="shared" ca="1" si="5"/>
        <v>57.980000000000011</v>
      </c>
      <c r="W67" s="260">
        <f t="shared" ca="1" si="14"/>
        <v>57.980000000000011</v>
      </c>
      <c r="X67" s="260">
        <f t="shared" ca="1" si="15"/>
        <v>57.980000000000011</v>
      </c>
      <c r="Y67" s="260">
        <f t="shared" ca="1" si="16"/>
        <v>0</v>
      </c>
      <c r="Z67" s="260">
        <f t="shared" ca="1" si="17"/>
        <v>0</v>
      </c>
      <c r="AA67" s="260">
        <f ca="1">V67*$H$7</f>
        <v>0</v>
      </c>
      <c r="AB67" s="260">
        <f ca="1">V67*$H$8</f>
        <v>0</v>
      </c>
      <c r="AC67" s="575">
        <f t="shared" ca="1" si="20"/>
        <v>0</v>
      </c>
      <c r="AD67" s="262"/>
      <c r="AE67" s="460"/>
      <c r="AF67" s="459"/>
      <c r="AG67" s="459"/>
      <c r="AH67" s="459"/>
      <c r="AI67" s="459"/>
      <c r="AJ67" s="861"/>
      <c r="AK67" s="861"/>
      <c r="AL67" s="459"/>
      <c r="AM67" s="459"/>
      <c r="AN67" s="459"/>
      <c r="AO67" s="459"/>
      <c r="AP67" s="459"/>
      <c r="AQ67" s="861"/>
      <c r="AR67" s="861"/>
      <c r="AS67" s="459"/>
      <c r="AT67" s="459"/>
      <c r="AU67" s="459"/>
      <c r="AV67" s="459"/>
      <c r="AW67" s="459"/>
      <c r="AX67" s="861"/>
      <c r="AY67" s="861"/>
      <c r="AZ67" s="459"/>
      <c r="BA67" s="459"/>
      <c r="BB67" s="459"/>
      <c r="BC67" s="459"/>
      <c r="BD67" s="459"/>
      <c r="BE67" s="861"/>
      <c r="BF67" s="861"/>
      <c r="BG67" s="459"/>
      <c r="BH67" s="459"/>
      <c r="BI67" s="459"/>
      <c r="BJ67" s="459"/>
      <c r="BK67" s="459"/>
      <c r="BL67" s="861"/>
      <c r="BM67" s="861"/>
      <c r="BN67" s="459"/>
      <c r="BO67" s="459"/>
      <c r="BP67" s="459"/>
      <c r="BQ67" s="459"/>
      <c r="BR67" s="459"/>
      <c r="BS67" s="861"/>
      <c r="BT67" s="861"/>
      <c r="BU67" s="459"/>
      <c r="BV67" s="459"/>
      <c r="BW67" s="459"/>
      <c r="BX67" s="459"/>
      <c r="BY67" s="459"/>
      <c r="BZ67" s="861"/>
      <c r="CA67" s="861"/>
      <c r="CB67" s="459"/>
      <c r="CC67" s="459"/>
      <c r="CD67" s="459"/>
      <c r="CE67" s="459"/>
      <c r="CF67" s="459"/>
      <c r="CG67" s="861"/>
      <c r="CH67" s="861"/>
      <c r="CI67" s="459"/>
      <c r="CJ67" s="459"/>
      <c r="CK67" s="459"/>
      <c r="CL67" s="459"/>
      <c r="CM67" s="459"/>
      <c r="CN67" s="861"/>
      <c r="CO67" s="861"/>
    </row>
    <row r="68" spans="1:93" s="263" customFormat="1" hidden="1">
      <c r="A68" s="857">
        <f>'MTG RTG September 2019'!A57</f>
        <v>0</v>
      </c>
      <c r="B68" s="289"/>
      <c r="C68" s="506" t="str">
        <f>'MTG RTG September 2019'!C57</f>
        <v>Diema</v>
      </c>
      <c r="D68" s="252" t="str">
        <f>'MTG RTG September 2019'!D57</f>
        <v>Castle</v>
      </c>
      <c r="E68" s="253" t="str">
        <f>'MTG RTG September 2019'!E57</f>
        <v>Mo-Fr</v>
      </c>
      <c r="F68" s="254">
        <f>'MTG RTG September 2019'!F57</f>
        <v>0.36458333333333331</v>
      </c>
      <c r="G68" s="904" t="str">
        <f>'MTG RTG September 2019'!G57</f>
        <v>NPT</v>
      </c>
      <c r="H68" s="905">
        <f ca="1">SUMIF('MTG RTG September 2019'!$H$3:$M$4,$AC$9,'MTG RTG September 2019'!$H57:$M57)</f>
        <v>0.1</v>
      </c>
      <c r="I68" s="256">
        <f t="shared" ca="1" si="6"/>
        <v>579.80000000000007</v>
      </c>
      <c r="J68" s="906">
        <f t="shared" ca="1" si="7"/>
        <v>0</v>
      </c>
      <c r="K68" s="912">
        <f t="shared" ca="1" si="8"/>
        <v>0</v>
      </c>
      <c r="L68" s="913">
        <f t="shared" ca="1" si="9"/>
        <v>0</v>
      </c>
      <c r="M68" s="927">
        <f>'MTG RTG September 2019'!J57</f>
        <v>0.1</v>
      </c>
      <c r="N68" s="913">
        <f t="shared" si="10"/>
        <v>0</v>
      </c>
      <c r="O68" s="909">
        <f t="shared" si="11"/>
        <v>0</v>
      </c>
      <c r="P68" s="258">
        <f t="shared" si="12"/>
        <v>0</v>
      </c>
      <c r="Q68" s="258">
        <f t="shared" si="2"/>
        <v>0</v>
      </c>
      <c r="R68" s="258">
        <f t="shared" si="3"/>
        <v>0</v>
      </c>
      <c r="S68" s="258"/>
      <c r="T68" s="258">
        <f t="shared" si="4"/>
        <v>0</v>
      </c>
      <c r="U68" s="258">
        <f t="shared" si="13"/>
        <v>0</v>
      </c>
      <c r="V68" s="265">
        <f t="shared" ca="1" si="5"/>
        <v>57.980000000000011</v>
      </c>
      <c r="W68" s="260">
        <f t="shared" ca="1" si="14"/>
        <v>57.980000000000011</v>
      </c>
      <c r="X68" s="260">
        <f t="shared" ca="1" si="15"/>
        <v>57.980000000000011</v>
      </c>
      <c r="Y68" s="260">
        <f t="shared" ca="1" si="16"/>
        <v>0</v>
      </c>
      <c r="Z68" s="260">
        <f t="shared" ca="1" si="17"/>
        <v>0</v>
      </c>
      <c r="AA68" s="260">
        <f ca="1">V68*$H$7</f>
        <v>0</v>
      </c>
      <c r="AB68" s="260">
        <f ca="1">V68*$H$8</f>
        <v>0</v>
      </c>
      <c r="AC68" s="575">
        <f t="shared" ca="1" si="20"/>
        <v>0</v>
      </c>
      <c r="AD68" s="262"/>
      <c r="AE68" s="460"/>
      <c r="AF68" s="459"/>
      <c r="AG68" s="459"/>
      <c r="AH68" s="459"/>
      <c r="AI68" s="459"/>
      <c r="AJ68" s="861"/>
      <c r="AK68" s="861"/>
      <c r="AL68" s="459"/>
      <c r="AM68" s="459"/>
      <c r="AN68" s="459"/>
      <c r="AO68" s="459"/>
      <c r="AP68" s="459"/>
      <c r="AQ68" s="861"/>
      <c r="AR68" s="861"/>
      <c r="AS68" s="459"/>
      <c r="AT68" s="459"/>
      <c r="AU68" s="459"/>
      <c r="AV68" s="459"/>
      <c r="AW68" s="459"/>
      <c r="AX68" s="861"/>
      <c r="AY68" s="861"/>
      <c r="AZ68" s="459"/>
      <c r="BA68" s="459"/>
      <c r="BB68" s="459"/>
      <c r="BC68" s="459"/>
      <c r="BD68" s="459"/>
      <c r="BE68" s="861"/>
      <c r="BF68" s="861"/>
      <c r="BG68" s="459"/>
      <c r="BH68" s="459"/>
      <c r="BI68" s="459"/>
      <c r="BJ68" s="459"/>
      <c r="BK68" s="459"/>
      <c r="BL68" s="861"/>
      <c r="BM68" s="861"/>
      <c r="BN68" s="459"/>
      <c r="BO68" s="459"/>
      <c r="BP68" s="459"/>
      <c r="BQ68" s="459"/>
      <c r="BR68" s="459"/>
      <c r="BS68" s="861"/>
      <c r="BT68" s="861"/>
      <c r="BU68" s="459"/>
      <c r="BV68" s="459"/>
      <c r="BW68" s="459"/>
      <c r="BX68" s="459"/>
      <c r="BY68" s="459"/>
      <c r="BZ68" s="861"/>
      <c r="CA68" s="861"/>
      <c r="CB68" s="459"/>
      <c r="CC68" s="459"/>
      <c r="CD68" s="459"/>
      <c r="CE68" s="459"/>
      <c r="CF68" s="459"/>
      <c r="CG68" s="861"/>
      <c r="CH68" s="861"/>
      <c r="CI68" s="459"/>
      <c r="CJ68" s="459"/>
      <c r="CK68" s="459"/>
      <c r="CL68" s="459"/>
      <c r="CM68" s="459"/>
      <c r="CN68" s="861"/>
      <c r="CO68" s="861"/>
    </row>
    <row r="69" spans="1:93" s="263" customFormat="1" hidden="1">
      <c r="A69" s="857" t="str">
        <f>'MTG RTG September 2019'!A58</f>
        <v>From 27.03.2020 Knight Rider</v>
      </c>
      <c r="B69" s="289"/>
      <c r="C69" s="506" t="str">
        <f>'MTG RTG September 2019'!C58</f>
        <v>Diema</v>
      </c>
      <c r="D69" s="252" t="str">
        <f>'MTG RTG September 2019'!D58</f>
        <v>Kommissar Rex (FRR)</v>
      </c>
      <c r="E69" s="253" t="str">
        <f>'MTG RTG September 2019'!E58</f>
        <v>Mo-Fr</v>
      </c>
      <c r="F69" s="254">
        <f>'MTG RTG September 2019'!F58</f>
        <v>0.41666666666666669</v>
      </c>
      <c r="G69" s="904" t="str">
        <f>'MTG RTG September 2019'!G58</f>
        <v>NPT</v>
      </c>
      <c r="H69" s="905">
        <f ca="1">SUMIF('MTG RTG September 2019'!$H$3:$M$4,$AC$9,'MTG RTG September 2019'!$H58:$M58)</f>
        <v>0.1</v>
      </c>
      <c r="I69" s="256">
        <f t="shared" ca="1" si="6"/>
        <v>579.80000000000007</v>
      </c>
      <c r="J69" s="906">
        <f t="shared" ca="1" si="7"/>
        <v>0</v>
      </c>
      <c r="K69" s="912">
        <f t="shared" ca="1" si="8"/>
        <v>0</v>
      </c>
      <c r="L69" s="913">
        <f t="shared" ca="1" si="9"/>
        <v>0</v>
      </c>
      <c r="M69" s="927">
        <f>'MTG RTG September 2019'!J58</f>
        <v>0.1</v>
      </c>
      <c r="N69" s="913">
        <f t="shared" si="10"/>
        <v>0</v>
      </c>
      <c r="O69" s="909">
        <f t="shared" si="11"/>
        <v>0</v>
      </c>
      <c r="P69" s="258">
        <f t="shared" si="12"/>
        <v>0</v>
      </c>
      <c r="Q69" s="258">
        <f t="shared" si="2"/>
        <v>0</v>
      </c>
      <c r="R69" s="258">
        <f t="shared" si="3"/>
        <v>0</v>
      </c>
      <c r="S69" s="258"/>
      <c r="T69" s="258">
        <f t="shared" si="4"/>
        <v>0</v>
      </c>
      <c r="U69" s="258">
        <f t="shared" si="13"/>
        <v>0</v>
      </c>
      <c r="V69" s="265">
        <f t="shared" ca="1" si="5"/>
        <v>57.980000000000011</v>
      </c>
      <c r="W69" s="260">
        <f t="shared" ca="1" si="14"/>
        <v>57.980000000000011</v>
      </c>
      <c r="X69" s="260">
        <f t="shared" ca="1" si="15"/>
        <v>57.980000000000011</v>
      </c>
      <c r="Y69" s="260">
        <f t="shared" ca="1" si="16"/>
        <v>0</v>
      </c>
      <c r="Z69" s="260">
        <f t="shared" ca="1" si="17"/>
        <v>0</v>
      </c>
      <c r="AA69" s="260">
        <f t="shared" ca="1" si="18"/>
        <v>0</v>
      </c>
      <c r="AB69" s="260">
        <f t="shared" ca="1" si="19"/>
        <v>0</v>
      </c>
      <c r="AC69" s="575">
        <f t="shared" ca="1" si="20"/>
        <v>0</v>
      </c>
      <c r="AD69" s="262"/>
      <c r="AE69" s="460"/>
      <c r="AF69" s="459"/>
      <c r="AG69" s="459"/>
      <c r="AH69" s="459"/>
      <c r="AI69" s="459"/>
      <c r="AJ69" s="861"/>
      <c r="AK69" s="861"/>
      <c r="AL69" s="459"/>
      <c r="AM69" s="459"/>
      <c r="AN69" s="459"/>
      <c r="AO69" s="459"/>
      <c r="AP69" s="459"/>
      <c r="AQ69" s="861"/>
      <c r="AR69" s="861"/>
      <c r="AS69" s="459"/>
      <c r="AT69" s="459"/>
      <c r="AU69" s="459"/>
      <c r="AV69" s="459"/>
      <c r="AW69" s="459"/>
      <c r="AX69" s="861"/>
      <c r="AY69" s="861"/>
      <c r="AZ69" s="459"/>
      <c r="BA69" s="459"/>
      <c r="BB69" s="459"/>
      <c r="BC69" s="459"/>
      <c r="BD69" s="459"/>
      <c r="BE69" s="861"/>
      <c r="BF69" s="861"/>
      <c r="BG69" s="459"/>
      <c r="BH69" s="459"/>
      <c r="BI69" s="459"/>
      <c r="BJ69" s="459"/>
      <c r="BK69" s="459"/>
      <c r="BL69" s="861"/>
      <c r="BM69" s="861"/>
      <c r="BN69" s="459"/>
      <c r="BO69" s="459"/>
      <c r="BP69" s="459"/>
      <c r="BQ69" s="459"/>
      <c r="BR69" s="459"/>
      <c r="BS69" s="861"/>
      <c r="BT69" s="861"/>
      <c r="BU69" s="459"/>
      <c r="BV69" s="459"/>
      <c r="BW69" s="459"/>
      <c r="BX69" s="459"/>
      <c r="BY69" s="459"/>
      <c r="BZ69" s="861"/>
      <c r="CA69" s="861"/>
      <c r="CB69" s="459"/>
      <c r="CC69" s="459"/>
      <c r="CD69" s="459"/>
      <c r="CE69" s="459"/>
      <c r="CF69" s="459"/>
      <c r="CG69" s="861"/>
      <c r="CH69" s="861"/>
      <c r="CI69" s="459"/>
      <c r="CJ69" s="459"/>
      <c r="CK69" s="459"/>
      <c r="CL69" s="459"/>
      <c r="CM69" s="459"/>
      <c r="CN69" s="861"/>
      <c r="CO69" s="861"/>
    </row>
    <row r="70" spans="1:93" s="263" customFormat="1" ht="13.5" hidden="1" customHeight="1">
      <c r="A70" s="857" t="str">
        <f>'MTG RTG September 2019'!A59</f>
        <v>From 13.03.2020 Hawaii 5-0</v>
      </c>
      <c r="B70" s="289"/>
      <c r="C70" s="506" t="str">
        <f>'MTG RTG September 2019'!C59</f>
        <v>Diema</v>
      </c>
      <c r="D70" s="252" t="str">
        <f>'MTG RTG September 2019'!D59</f>
        <v>Scorpion (FRR)</v>
      </c>
      <c r="E70" s="253" t="str">
        <f>'MTG RTG September 2019'!E59</f>
        <v>Mo-Fr</v>
      </c>
      <c r="F70" s="254">
        <f>'MTG RTG September 2019'!F59</f>
        <v>0.45833333333333331</v>
      </c>
      <c r="G70" s="904" t="str">
        <f>'MTG RTG September 2019'!G59</f>
        <v>NPT</v>
      </c>
      <c r="H70" s="905">
        <f ca="1">SUMIF('MTG RTG September 2019'!$H$3:$M$4,$AC$9,'MTG RTG September 2019'!$H59:$M59)</f>
        <v>0.1</v>
      </c>
      <c r="I70" s="256">
        <f t="shared" ca="1" si="6"/>
        <v>579.80000000000007</v>
      </c>
      <c r="J70" s="906">
        <f t="shared" ca="1" si="7"/>
        <v>0</v>
      </c>
      <c r="K70" s="912">
        <f t="shared" ca="1" si="8"/>
        <v>0</v>
      </c>
      <c r="L70" s="913">
        <f t="shared" ca="1" si="9"/>
        <v>0</v>
      </c>
      <c r="M70" s="927">
        <f>'MTG RTG September 2019'!J59</f>
        <v>0.1</v>
      </c>
      <c r="N70" s="913">
        <f t="shared" si="10"/>
        <v>0</v>
      </c>
      <c r="O70" s="909">
        <f t="shared" si="11"/>
        <v>0</v>
      </c>
      <c r="P70" s="258">
        <f t="shared" si="12"/>
        <v>0</v>
      </c>
      <c r="Q70" s="258">
        <f t="shared" si="2"/>
        <v>0</v>
      </c>
      <c r="R70" s="258">
        <f t="shared" si="3"/>
        <v>0</v>
      </c>
      <c r="S70" s="258"/>
      <c r="T70" s="258">
        <f t="shared" si="4"/>
        <v>0</v>
      </c>
      <c r="U70" s="258">
        <f t="shared" si="13"/>
        <v>0</v>
      </c>
      <c r="V70" s="265">
        <f t="shared" ca="1" si="5"/>
        <v>57.980000000000011</v>
      </c>
      <c r="W70" s="260">
        <f t="shared" ca="1" si="14"/>
        <v>57.980000000000011</v>
      </c>
      <c r="X70" s="260">
        <f t="shared" ca="1" si="15"/>
        <v>57.980000000000011</v>
      </c>
      <c r="Y70" s="260">
        <f t="shared" ca="1" si="16"/>
        <v>0</v>
      </c>
      <c r="Z70" s="260">
        <f t="shared" ca="1" si="17"/>
        <v>0</v>
      </c>
      <c r="AA70" s="260">
        <f t="shared" ca="1" si="18"/>
        <v>0</v>
      </c>
      <c r="AB70" s="260">
        <f t="shared" ca="1" si="19"/>
        <v>0</v>
      </c>
      <c r="AC70" s="575">
        <f t="shared" ca="1" si="20"/>
        <v>0</v>
      </c>
      <c r="AD70" s="262"/>
      <c r="AE70" s="460"/>
      <c r="AF70" s="459"/>
      <c r="AG70" s="459"/>
      <c r="AH70" s="459"/>
      <c r="AI70" s="459"/>
      <c r="AJ70" s="861"/>
      <c r="AK70" s="861"/>
      <c r="AL70" s="459"/>
      <c r="AM70" s="459"/>
      <c r="AN70" s="459"/>
      <c r="AO70" s="459"/>
      <c r="AP70" s="459"/>
      <c r="AQ70" s="861"/>
      <c r="AR70" s="861"/>
      <c r="AS70" s="459"/>
      <c r="AT70" s="459"/>
      <c r="AU70" s="459"/>
      <c r="AV70" s="459"/>
      <c r="AW70" s="459"/>
      <c r="AX70" s="861"/>
      <c r="AY70" s="861"/>
      <c r="AZ70" s="459"/>
      <c r="BA70" s="459"/>
      <c r="BB70" s="459"/>
      <c r="BC70" s="459"/>
      <c r="BD70" s="459"/>
      <c r="BE70" s="861"/>
      <c r="BF70" s="861"/>
      <c r="BG70" s="459"/>
      <c r="BH70" s="459"/>
      <c r="BI70" s="459"/>
      <c r="BJ70" s="459"/>
      <c r="BK70" s="459"/>
      <c r="BL70" s="861"/>
      <c r="BM70" s="861"/>
      <c r="BN70" s="459"/>
      <c r="BO70" s="459"/>
      <c r="BP70" s="459"/>
      <c r="BQ70" s="459"/>
      <c r="BR70" s="459"/>
      <c r="BS70" s="861"/>
      <c r="BT70" s="861"/>
      <c r="BU70" s="459"/>
      <c r="BV70" s="459"/>
      <c r="BW70" s="459"/>
      <c r="BX70" s="459"/>
      <c r="BY70" s="459"/>
      <c r="BZ70" s="861"/>
      <c r="CA70" s="861"/>
      <c r="CB70" s="459"/>
      <c r="CC70" s="459"/>
      <c r="CD70" s="459"/>
      <c r="CE70" s="459"/>
      <c r="CF70" s="459"/>
      <c r="CG70" s="861"/>
      <c r="CH70" s="861"/>
      <c r="CI70" s="459"/>
      <c r="CJ70" s="459"/>
      <c r="CK70" s="459"/>
      <c r="CL70" s="459"/>
      <c r="CM70" s="459"/>
      <c r="CN70" s="861"/>
      <c r="CO70" s="861"/>
    </row>
    <row r="71" spans="1:93" s="263" customFormat="1" hidden="1">
      <c r="A71" s="857" t="str">
        <f>'MTG RTG September 2019'!A60</f>
        <v>From 13.03.2020 Hawaii 5-0</v>
      </c>
      <c r="B71" s="289"/>
      <c r="C71" s="506" t="str">
        <f>'MTG RTG September 2019'!C60</f>
        <v>Diema</v>
      </c>
      <c r="D71" s="252" t="str">
        <f>'MTG RTG September 2019'!D60</f>
        <v>Scorpion (FRR)</v>
      </c>
      <c r="E71" s="253" t="str">
        <f>'MTG RTG September 2019'!E60</f>
        <v>Mo-Fr</v>
      </c>
      <c r="F71" s="254">
        <f>'MTG RTG September 2019'!F60</f>
        <v>0.5</v>
      </c>
      <c r="G71" s="904" t="str">
        <f>'MTG RTG September 2019'!G60</f>
        <v>NPT</v>
      </c>
      <c r="H71" s="905">
        <f ca="1">SUMIF('MTG RTG September 2019'!$H$3:$M$4,$AC$9,'MTG RTG September 2019'!$H60:$M60)</f>
        <v>0.2</v>
      </c>
      <c r="I71" s="256">
        <f t="shared" ca="1" si="6"/>
        <v>579.80000000000007</v>
      </c>
      <c r="J71" s="906">
        <f t="shared" ca="1" si="7"/>
        <v>0</v>
      </c>
      <c r="K71" s="912">
        <f t="shared" ca="1" si="8"/>
        <v>0</v>
      </c>
      <c r="L71" s="913">
        <f t="shared" ca="1" si="9"/>
        <v>0</v>
      </c>
      <c r="M71" s="927">
        <f>'MTG RTG September 2019'!J60</f>
        <v>0.2</v>
      </c>
      <c r="N71" s="913">
        <f t="shared" si="10"/>
        <v>0</v>
      </c>
      <c r="O71" s="909">
        <f t="shared" si="11"/>
        <v>0</v>
      </c>
      <c r="P71" s="258">
        <f t="shared" si="12"/>
        <v>0</v>
      </c>
      <c r="Q71" s="258">
        <f t="shared" si="2"/>
        <v>0</v>
      </c>
      <c r="R71" s="258">
        <f t="shared" si="3"/>
        <v>0</v>
      </c>
      <c r="S71" s="258"/>
      <c r="T71" s="258">
        <f t="shared" si="4"/>
        <v>0</v>
      </c>
      <c r="U71" s="258">
        <f t="shared" si="13"/>
        <v>0</v>
      </c>
      <c r="V71" s="265">
        <f t="shared" ca="1" si="5"/>
        <v>115.96000000000002</v>
      </c>
      <c r="W71" s="260">
        <f t="shared" ca="1" si="14"/>
        <v>115.96000000000002</v>
      </c>
      <c r="X71" s="260">
        <f t="shared" ca="1" si="15"/>
        <v>115.96000000000002</v>
      </c>
      <c r="Y71" s="260">
        <f t="shared" ca="1" si="16"/>
        <v>0</v>
      </c>
      <c r="Z71" s="260">
        <f t="shared" ca="1" si="17"/>
        <v>0</v>
      </c>
      <c r="AA71" s="260">
        <f t="shared" ca="1" si="18"/>
        <v>0</v>
      </c>
      <c r="AB71" s="260">
        <f t="shared" ca="1" si="19"/>
        <v>0</v>
      </c>
      <c r="AC71" s="575">
        <f t="shared" ca="1" si="20"/>
        <v>0</v>
      </c>
      <c r="AD71" s="262"/>
      <c r="AE71" s="460"/>
      <c r="AF71" s="459"/>
      <c r="AG71" s="459"/>
      <c r="AH71" s="459"/>
      <c r="AI71" s="459"/>
      <c r="AJ71" s="861"/>
      <c r="AK71" s="861"/>
      <c r="AL71" s="459"/>
      <c r="AM71" s="459"/>
      <c r="AN71" s="459"/>
      <c r="AO71" s="459"/>
      <c r="AP71" s="459"/>
      <c r="AQ71" s="861"/>
      <c r="AR71" s="861"/>
      <c r="AS71" s="459"/>
      <c r="AT71" s="459"/>
      <c r="AU71" s="459"/>
      <c r="AV71" s="459"/>
      <c r="AW71" s="459"/>
      <c r="AX71" s="861"/>
      <c r="AY71" s="861"/>
      <c r="AZ71" s="459"/>
      <c r="BA71" s="459"/>
      <c r="BB71" s="459"/>
      <c r="BC71" s="459"/>
      <c r="BD71" s="459"/>
      <c r="BE71" s="861"/>
      <c r="BF71" s="861"/>
      <c r="BG71" s="459"/>
      <c r="BH71" s="459"/>
      <c r="BI71" s="459"/>
      <c r="BJ71" s="459"/>
      <c r="BK71" s="459"/>
      <c r="BL71" s="861"/>
      <c r="BM71" s="861"/>
      <c r="BN71" s="459"/>
      <c r="BO71" s="459"/>
      <c r="BP71" s="459"/>
      <c r="BQ71" s="459"/>
      <c r="BR71" s="459"/>
      <c r="BS71" s="861"/>
      <c r="BT71" s="861"/>
      <c r="BU71" s="459"/>
      <c r="BV71" s="459"/>
      <c r="BW71" s="459"/>
      <c r="BX71" s="459"/>
      <c r="BY71" s="459"/>
      <c r="BZ71" s="861"/>
      <c r="CA71" s="861"/>
      <c r="CB71" s="459"/>
      <c r="CC71" s="459"/>
      <c r="CD71" s="459"/>
      <c r="CE71" s="459"/>
      <c r="CF71" s="459"/>
      <c r="CG71" s="861"/>
      <c r="CH71" s="861"/>
      <c r="CI71" s="459"/>
      <c r="CJ71" s="459"/>
      <c r="CK71" s="459"/>
      <c r="CL71" s="459"/>
      <c r="CM71" s="459"/>
      <c r="CN71" s="861"/>
      <c r="CO71" s="861"/>
    </row>
    <row r="72" spans="1:93" s="263" customFormat="1" hidden="1">
      <c r="A72" s="857">
        <f>'MTG RTG September 2019'!A61</f>
        <v>0</v>
      </c>
      <c r="B72" s="289"/>
      <c r="C72" s="506" t="str">
        <f>'MTG RTG September 2019'!C61</f>
        <v>Diema</v>
      </c>
      <c r="D72" s="252" t="str">
        <f>'MTG RTG September 2019'!D61</f>
        <v>Walker Texas Ranger</v>
      </c>
      <c r="E72" s="253" t="str">
        <f>'MTG RTG September 2019'!E61</f>
        <v>Mo-Fr</v>
      </c>
      <c r="F72" s="254">
        <f>'MTG RTG September 2019'!F61</f>
        <v>0.54166666666666663</v>
      </c>
      <c r="G72" s="904" t="str">
        <f>'MTG RTG September 2019'!G61</f>
        <v>NPT</v>
      </c>
      <c r="H72" s="905">
        <f ca="1">SUMIF('MTG RTG September 2019'!$H$3:$M$4,$AC$9,'MTG RTG September 2019'!$H61:$M61)</f>
        <v>0.2</v>
      </c>
      <c r="I72" s="256">
        <f t="shared" ca="1" si="6"/>
        <v>579.80000000000007</v>
      </c>
      <c r="J72" s="906">
        <f t="shared" ca="1" si="7"/>
        <v>0</v>
      </c>
      <c r="K72" s="912">
        <f t="shared" ca="1" si="8"/>
        <v>0</v>
      </c>
      <c r="L72" s="913">
        <f t="shared" ca="1" si="9"/>
        <v>0</v>
      </c>
      <c r="M72" s="927">
        <f>'MTG RTG September 2019'!J61</f>
        <v>0.3</v>
      </c>
      <c r="N72" s="913">
        <f t="shared" si="10"/>
        <v>0</v>
      </c>
      <c r="O72" s="909">
        <f t="shared" si="11"/>
        <v>0</v>
      </c>
      <c r="P72" s="258">
        <f t="shared" si="12"/>
        <v>0</v>
      </c>
      <c r="Q72" s="258">
        <f t="shared" si="2"/>
        <v>0</v>
      </c>
      <c r="R72" s="258">
        <f t="shared" si="3"/>
        <v>0</v>
      </c>
      <c r="S72" s="258"/>
      <c r="T72" s="258">
        <f t="shared" si="4"/>
        <v>0</v>
      </c>
      <c r="U72" s="258">
        <f t="shared" si="13"/>
        <v>0</v>
      </c>
      <c r="V72" s="265">
        <f t="shared" ca="1" si="5"/>
        <v>115.96000000000002</v>
      </c>
      <c r="W72" s="260">
        <f t="shared" ca="1" si="14"/>
        <v>115.96000000000002</v>
      </c>
      <c r="X72" s="260">
        <f t="shared" ca="1" si="15"/>
        <v>115.96000000000002</v>
      </c>
      <c r="Y72" s="260">
        <f t="shared" ca="1" si="16"/>
        <v>0</v>
      </c>
      <c r="Z72" s="260">
        <f t="shared" ca="1" si="17"/>
        <v>0</v>
      </c>
      <c r="AA72" s="260">
        <f t="shared" ca="1" si="18"/>
        <v>0</v>
      </c>
      <c r="AB72" s="260">
        <f t="shared" ca="1" si="19"/>
        <v>0</v>
      </c>
      <c r="AC72" s="575">
        <f t="shared" ca="1" si="20"/>
        <v>0</v>
      </c>
      <c r="AD72" s="262"/>
      <c r="AE72" s="460"/>
      <c r="AF72" s="459"/>
      <c r="AG72" s="459"/>
      <c r="AH72" s="459"/>
      <c r="AI72" s="459"/>
      <c r="AJ72" s="861"/>
      <c r="AK72" s="861"/>
      <c r="AL72" s="459"/>
      <c r="AM72" s="459"/>
      <c r="AN72" s="459"/>
      <c r="AO72" s="459"/>
      <c r="AP72" s="459"/>
      <c r="AQ72" s="861"/>
      <c r="AR72" s="861"/>
      <c r="AS72" s="459"/>
      <c r="AT72" s="459"/>
      <c r="AU72" s="459"/>
      <c r="AV72" s="459"/>
      <c r="AW72" s="459"/>
      <c r="AX72" s="861"/>
      <c r="AY72" s="861"/>
      <c r="AZ72" s="459"/>
      <c r="BA72" s="459"/>
      <c r="BB72" s="459"/>
      <c r="BC72" s="459"/>
      <c r="BD72" s="459"/>
      <c r="BE72" s="861"/>
      <c r="BF72" s="861"/>
      <c r="BG72" s="459"/>
      <c r="BH72" s="459"/>
      <c r="BI72" s="459"/>
      <c r="BJ72" s="459"/>
      <c r="BK72" s="459"/>
      <c r="BL72" s="861"/>
      <c r="BM72" s="861"/>
      <c r="BN72" s="459"/>
      <c r="BO72" s="459"/>
      <c r="BP72" s="459"/>
      <c r="BQ72" s="459"/>
      <c r="BR72" s="459"/>
      <c r="BS72" s="861"/>
      <c r="BT72" s="861"/>
      <c r="BU72" s="459"/>
      <c r="BV72" s="459"/>
      <c r="BW72" s="459"/>
      <c r="BX72" s="459"/>
      <c r="BY72" s="459"/>
      <c r="BZ72" s="861"/>
      <c r="CA72" s="861"/>
      <c r="CB72" s="459"/>
      <c r="CC72" s="459"/>
      <c r="CD72" s="459"/>
      <c r="CE72" s="459"/>
      <c r="CF72" s="459"/>
      <c r="CG72" s="861"/>
      <c r="CH72" s="861"/>
      <c r="CI72" s="459"/>
      <c r="CJ72" s="459"/>
      <c r="CK72" s="459"/>
      <c r="CL72" s="459"/>
      <c r="CM72" s="459"/>
      <c r="CN72" s="861"/>
      <c r="CO72" s="861"/>
    </row>
    <row r="73" spans="1:93" s="263" customFormat="1" hidden="1">
      <c r="A73" s="857">
        <f>'MTG RTG September 2019'!A62</f>
        <v>0</v>
      </c>
      <c r="B73" s="289"/>
      <c r="C73" s="506" t="str">
        <f>'MTG RTG September 2019'!C62</f>
        <v>Diema</v>
      </c>
      <c r="D73" s="252" t="str">
        <f>'MTG RTG September 2019'!D62</f>
        <v>Chicago PD</v>
      </c>
      <c r="E73" s="253" t="str">
        <f>'MTG RTG September 2019'!E62</f>
        <v>Mo-Fr</v>
      </c>
      <c r="F73" s="254">
        <f>'MTG RTG September 2019'!F62</f>
        <v>0.58333333333333337</v>
      </c>
      <c r="G73" s="904" t="str">
        <f>'MTG RTG September 2019'!G62</f>
        <v>NPT</v>
      </c>
      <c r="H73" s="905">
        <f ca="1">SUMIF('MTG RTG September 2019'!$H$3:$M$4,$AC$9,'MTG RTG September 2019'!$H62:$M62)</f>
        <v>0.2</v>
      </c>
      <c r="I73" s="256">
        <f t="shared" ca="1" si="6"/>
        <v>579.80000000000007</v>
      </c>
      <c r="J73" s="906">
        <f t="shared" ca="1" si="7"/>
        <v>0</v>
      </c>
      <c r="K73" s="912">
        <f t="shared" ca="1" si="8"/>
        <v>0</v>
      </c>
      <c r="L73" s="913">
        <f t="shared" ca="1" si="9"/>
        <v>0</v>
      </c>
      <c r="M73" s="927">
        <f>'MTG RTG September 2019'!J62</f>
        <v>0.2</v>
      </c>
      <c r="N73" s="913">
        <f t="shared" si="10"/>
        <v>0</v>
      </c>
      <c r="O73" s="909">
        <f t="shared" si="11"/>
        <v>0</v>
      </c>
      <c r="P73" s="258">
        <f t="shared" si="12"/>
        <v>0</v>
      </c>
      <c r="Q73" s="258">
        <f t="shared" si="2"/>
        <v>0</v>
      </c>
      <c r="R73" s="258">
        <f t="shared" si="3"/>
        <v>0</v>
      </c>
      <c r="S73" s="258"/>
      <c r="T73" s="258">
        <f t="shared" si="4"/>
        <v>0</v>
      </c>
      <c r="U73" s="258">
        <f t="shared" si="13"/>
        <v>0</v>
      </c>
      <c r="V73" s="265">
        <f t="shared" ca="1" si="5"/>
        <v>115.96000000000002</v>
      </c>
      <c r="W73" s="260">
        <f t="shared" ca="1" si="14"/>
        <v>115.96000000000002</v>
      </c>
      <c r="X73" s="260">
        <f t="shared" ca="1" si="15"/>
        <v>115.96000000000002</v>
      </c>
      <c r="Y73" s="260">
        <f t="shared" ca="1" si="16"/>
        <v>0</v>
      </c>
      <c r="Z73" s="260">
        <f t="shared" ca="1" si="17"/>
        <v>0</v>
      </c>
      <c r="AA73" s="260">
        <f t="shared" ca="1" si="18"/>
        <v>0</v>
      </c>
      <c r="AB73" s="260">
        <f t="shared" ca="1" si="19"/>
        <v>0</v>
      </c>
      <c r="AC73" s="575">
        <f t="shared" ca="1" si="20"/>
        <v>0</v>
      </c>
      <c r="AD73" s="262"/>
      <c r="AE73" s="460"/>
      <c r="AF73" s="459"/>
      <c r="AG73" s="459"/>
      <c r="AH73" s="459"/>
      <c r="AI73" s="459"/>
      <c r="AJ73" s="861"/>
      <c r="AK73" s="861"/>
      <c r="AL73" s="459"/>
      <c r="AM73" s="459"/>
      <c r="AN73" s="459"/>
      <c r="AO73" s="459"/>
      <c r="AP73" s="459"/>
      <c r="AQ73" s="861"/>
      <c r="AR73" s="861"/>
      <c r="AS73" s="459"/>
      <c r="AT73" s="459"/>
      <c r="AU73" s="459"/>
      <c r="AV73" s="459"/>
      <c r="AW73" s="459"/>
      <c r="AX73" s="861"/>
      <c r="AY73" s="861"/>
      <c r="AZ73" s="459"/>
      <c r="BA73" s="459"/>
      <c r="BB73" s="459"/>
      <c r="BC73" s="459"/>
      <c r="BD73" s="459"/>
      <c r="BE73" s="861"/>
      <c r="BF73" s="861"/>
      <c r="BG73" s="459"/>
      <c r="BH73" s="459"/>
      <c r="BI73" s="459"/>
      <c r="BJ73" s="459"/>
      <c r="BK73" s="459"/>
      <c r="BL73" s="861"/>
      <c r="BM73" s="861"/>
      <c r="BN73" s="459"/>
      <c r="BO73" s="459"/>
      <c r="BP73" s="459"/>
      <c r="BQ73" s="459"/>
      <c r="BR73" s="459"/>
      <c r="BS73" s="861"/>
      <c r="BT73" s="861"/>
      <c r="BU73" s="459"/>
      <c r="BV73" s="459"/>
      <c r="BW73" s="459"/>
      <c r="BX73" s="459"/>
      <c r="BY73" s="459"/>
      <c r="BZ73" s="861"/>
      <c r="CA73" s="861"/>
      <c r="CB73" s="459"/>
      <c r="CC73" s="459"/>
      <c r="CD73" s="459"/>
      <c r="CE73" s="459"/>
      <c r="CF73" s="459"/>
      <c r="CG73" s="861"/>
      <c r="CH73" s="861"/>
      <c r="CI73" s="459"/>
      <c r="CJ73" s="459"/>
      <c r="CK73" s="459"/>
      <c r="CL73" s="459"/>
      <c r="CM73" s="459"/>
      <c r="CN73" s="861"/>
      <c r="CO73" s="861"/>
    </row>
    <row r="74" spans="1:93" s="263" customFormat="1" hidden="1">
      <c r="A74" s="857" t="str">
        <f>'MTG RTG September 2019'!A63</f>
        <v>From 26.03.2020 Knight Rider</v>
      </c>
      <c r="B74" s="289"/>
      <c r="C74" s="506" t="str">
        <f>'MTG RTG September 2019'!C63</f>
        <v>Diema</v>
      </c>
      <c r="D74" s="252" t="str">
        <f>'MTG RTG September 2019'!D63</f>
        <v>Kommissar Rex</v>
      </c>
      <c r="E74" s="253" t="str">
        <f>'MTG RTG September 2019'!E63</f>
        <v>Mo-Fr</v>
      </c>
      <c r="F74" s="254">
        <f>'MTG RTG September 2019'!F63</f>
        <v>0.625</v>
      </c>
      <c r="G74" s="904" t="str">
        <f>'MTG RTG September 2019'!G63</f>
        <v>NPT</v>
      </c>
      <c r="H74" s="905">
        <f ca="1">SUMIF('MTG RTG September 2019'!$H$3:$M$4,$AC$9,'MTG RTG September 2019'!$H63:$M63)</f>
        <v>0.3</v>
      </c>
      <c r="I74" s="256">
        <f t="shared" ca="1" si="6"/>
        <v>579.80000000000007</v>
      </c>
      <c r="J74" s="906">
        <f t="shared" ca="1" si="7"/>
        <v>0</v>
      </c>
      <c r="K74" s="912">
        <f t="shared" ca="1" si="8"/>
        <v>0</v>
      </c>
      <c r="L74" s="913">
        <f t="shared" ca="1" si="9"/>
        <v>0</v>
      </c>
      <c r="M74" s="927">
        <f>'MTG RTG September 2019'!J63</f>
        <v>0.2</v>
      </c>
      <c r="N74" s="913">
        <f t="shared" si="10"/>
        <v>0</v>
      </c>
      <c r="O74" s="909">
        <f t="shared" si="11"/>
        <v>0</v>
      </c>
      <c r="P74" s="258">
        <f t="shared" si="12"/>
        <v>0</v>
      </c>
      <c r="Q74" s="258">
        <f t="shared" si="2"/>
        <v>0</v>
      </c>
      <c r="R74" s="258">
        <f t="shared" si="3"/>
        <v>0</v>
      </c>
      <c r="S74" s="258"/>
      <c r="T74" s="258">
        <f t="shared" si="4"/>
        <v>0</v>
      </c>
      <c r="U74" s="258">
        <f t="shared" si="13"/>
        <v>0</v>
      </c>
      <c r="V74" s="265">
        <f t="shared" ca="1" si="5"/>
        <v>173.94000000000003</v>
      </c>
      <c r="W74" s="260">
        <f t="shared" ca="1" si="14"/>
        <v>173.94000000000003</v>
      </c>
      <c r="X74" s="260">
        <f t="shared" ca="1" si="15"/>
        <v>173.94000000000003</v>
      </c>
      <c r="Y74" s="260">
        <f t="shared" ca="1" si="16"/>
        <v>0</v>
      </c>
      <c r="Z74" s="260">
        <f t="shared" ca="1" si="17"/>
        <v>0</v>
      </c>
      <c r="AA74" s="260">
        <f t="shared" ca="1" si="18"/>
        <v>0</v>
      </c>
      <c r="AB74" s="260">
        <f t="shared" ca="1" si="19"/>
        <v>0</v>
      </c>
      <c r="AC74" s="575">
        <f t="shared" ca="1" si="20"/>
        <v>0</v>
      </c>
      <c r="AD74" s="262"/>
      <c r="AE74" s="460"/>
      <c r="AF74" s="459"/>
      <c r="AG74" s="459"/>
      <c r="AH74" s="459"/>
      <c r="AI74" s="459"/>
      <c r="AJ74" s="861"/>
      <c r="AK74" s="861"/>
      <c r="AL74" s="459"/>
      <c r="AM74" s="459"/>
      <c r="AN74" s="459"/>
      <c r="AO74" s="459"/>
      <c r="AP74" s="459"/>
      <c r="AQ74" s="861"/>
      <c r="AR74" s="861"/>
      <c r="AS74" s="459"/>
      <c r="AT74" s="459"/>
      <c r="AU74" s="459"/>
      <c r="AV74" s="459"/>
      <c r="AW74" s="459"/>
      <c r="AX74" s="861"/>
      <c r="AY74" s="861"/>
      <c r="AZ74" s="459"/>
      <c r="BA74" s="459"/>
      <c r="BB74" s="459"/>
      <c r="BC74" s="459"/>
      <c r="BD74" s="459"/>
      <c r="BE74" s="861"/>
      <c r="BF74" s="861"/>
      <c r="BG74" s="459"/>
      <c r="BH74" s="459"/>
      <c r="BI74" s="459"/>
      <c r="BJ74" s="459"/>
      <c r="BK74" s="459"/>
      <c r="BL74" s="861"/>
      <c r="BM74" s="861"/>
      <c r="BN74" s="459"/>
      <c r="BO74" s="459"/>
      <c r="BP74" s="459"/>
      <c r="BQ74" s="459"/>
      <c r="BR74" s="459"/>
      <c r="BS74" s="861"/>
      <c r="BT74" s="861"/>
      <c r="BU74" s="459"/>
      <c r="BV74" s="459"/>
      <c r="BW74" s="459"/>
      <c r="BX74" s="459"/>
      <c r="BY74" s="459"/>
      <c r="BZ74" s="861"/>
      <c r="CA74" s="861"/>
      <c r="CB74" s="459"/>
      <c r="CC74" s="459"/>
      <c r="CD74" s="459"/>
      <c r="CE74" s="459"/>
      <c r="CF74" s="459"/>
      <c r="CG74" s="861"/>
      <c r="CH74" s="861"/>
      <c r="CI74" s="459"/>
      <c r="CJ74" s="459"/>
      <c r="CK74" s="459"/>
      <c r="CL74" s="459"/>
      <c r="CM74" s="459"/>
      <c r="CN74" s="861"/>
      <c r="CO74" s="861"/>
    </row>
    <row r="75" spans="1:93" s="263" customFormat="1" hidden="1">
      <c r="A75" s="857" t="str">
        <f>'MTG RTG September 2019'!A64</f>
        <v>From 31.03.2020 Everybody loves Raymond</v>
      </c>
      <c r="B75" s="289"/>
      <c r="C75" s="506" t="str">
        <f>'MTG RTG September 2019'!C64</f>
        <v>Diema</v>
      </c>
      <c r="D75" s="252" t="str">
        <f>'MTG RTG September 2019'!D64</f>
        <v>Married with children</v>
      </c>
      <c r="E75" s="253" t="str">
        <f>'MTG RTG September 2019'!E64</f>
        <v>Mo-Fr</v>
      </c>
      <c r="F75" s="254">
        <f>'MTG RTG September 2019'!F64</f>
        <v>0.66666666666666663</v>
      </c>
      <c r="G75" s="904" t="str">
        <f>'MTG RTG September 2019'!G64</f>
        <v>NPT</v>
      </c>
      <c r="H75" s="905">
        <f ca="1">SUMIF('MTG RTG September 2019'!$H$3:$M$4,$AC$9,'MTG RTG September 2019'!$H64:$M64)</f>
        <v>0.2</v>
      </c>
      <c r="I75" s="256">
        <f t="shared" ca="1" si="6"/>
        <v>579.80000000000007</v>
      </c>
      <c r="J75" s="906">
        <f t="shared" ca="1" si="7"/>
        <v>0</v>
      </c>
      <c r="K75" s="912">
        <f t="shared" ca="1" si="8"/>
        <v>0</v>
      </c>
      <c r="L75" s="913">
        <f t="shared" ca="1" si="9"/>
        <v>0</v>
      </c>
      <c r="M75" s="927">
        <f>'MTG RTG September 2019'!J64</f>
        <v>0.2</v>
      </c>
      <c r="N75" s="913">
        <f t="shared" si="10"/>
        <v>0</v>
      </c>
      <c r="O75" s="909">
        <f t="shared" si="11"/>
        <v>0</v>
      </c>
      <c r="P75" s="258">
        <f t="shared" si="12"/>
        <v>0</v>
      </c>
      <c r="Q75" s="258">
        <f t="shared" si="2"/>
        <v>0</v>
      </c>
      <c r="R75" s="258">
        <f t="shared" si="3"/>
        <v>0</v>
      </c>
      <c r="S75" s="258"/>
      <c r="T75" s="258">
        <f t="shared" si="4"/>
        <v>0</v>
      </c>
      <c r="U75" s="258">
        <f t="shared" si="13"/>
        <v>0</v>
      </c>
      <c r="V75" s="265">
        <f t="shared" ca="1" si="5"/>
        <v>115.96000000000002</v>
      </c>
      <c r="W75" s="260">
        <f t="shared" ca="1" si="14"/>
        <v>115.96000000000002</v>
      </c>
      <c r="X75" s="260">
        <f t="shared" ca="1" si="15"/>
        <v>115.96000000000002</v>
      </c>
      <c r="Y75" s="260">
        <f t="shared" ca="1" si="16"/>
        <v>0</v>
      </c>
      <c r="Z75" s="260">
        <f t="shared" ca="1" si="17"/>
        <v>0</v>
      </c>
      <c r="AA75" s="260">
        <f t="shared" ca="1" si="18"/>
        <v>0</v>
      </c>
      <c r="AB75" s="260">
        <f t="shared" ca="1" si="19"/>
        <v>0</v>
      </c>
      <c r="AC75" s="575">
        <f t="shared" ca="1" si="20"/>
        <v>0</v>
      </c>
      <c r="AD75" s="262"/>
      <c r="AE75" s="460"/>
      <c r="AF75" s="459"/>
      <c r="AG75" s="459"/>
      <c r="AH75" s="459"/>
      <c r="AI75" s="459"/>
      <c r="AJ75" s="861"/>
      <c r="AK75" s="861"/>
      <c r="AL75" s="459"/>
      <c r="AM75" s="459"/>
      <c r="AN75" s="459"/>
      <c r="AO75" s="459"/>
      <c r="AP75" s="459"/>
      <c r="AQ75" s="861"/>
      <c r="AR75" s="861"/>
      <c r="AS75" s="459"/>
      <c r="AT75" s="459"/>
      <c r="AU75" s="459"/>
      <c r="AV75" s="459"/>
      <c r="AW75" s="459"/>
      <c r="AX75" s="861"/>
      <c r="AY75" s="861"/>
      <c r="AZ75" s="459"/>
      <c r="BA75" s="459"/>
      <c r="BB75" s="459"/>
      <c r="BC75" s="459"/>
      <c r="BD75" s="459"/>
      <c r="BE75" s="861"/>
      <c r="BF75" s="861"/>
      <c r="BG75" s="459"/>
      <c r="BH75" s="459"/>
      <c r="BI75" s="459"/>
      <c r="BJ75" s="459"/>
      <c r="BK75" s="459"/>
      <c r="BL75" s="861"/>
      <c r="BM75" s="861"/>
      <c r="BN75" s="459"/>
      <c r="BO75" s="459"/>
      <c r="BP75" s="459"/>
      <c r="BQ75" s="459"/>
      <c r="BR75" s="459"/>
      <c r="BS75" s="861"/>
      <c r="BT75" s="861"/>
      <c r="BU75" s="459"/>
      <c r="BV75" s="459"/>
      <c r="BW75" s="459"/>
      <c r="BX75" s="459"/>
      <c r="BY75" s="459"/>
      <c r="BZ75" s="861"/>
      <c r="CA75" s="861"/>
      <c r="CB75" s="459"/>
      <c r="CC75" s="459"/>
      <c r="CD75" s="459"/>
      <c r="CE75" s="459"/>
      <c r="CF75" s="459"/>
      <c r="CG75" s="861"/>
      <c r="CH75" s="861"/>
      <c r="CI75" s="459"/>
      <c r="CJ75" s="459"/>
      <c r="CK75" s="459"/>
      <c r="CL75" s="459"/>
      <c r="CM75" s="459"/>
      <c r="CN75" s="861"/>
      <c r="CO75" s="861"/>
    </row>
    <row r="76" spans="1:93" s="263" customFormat="1" hidden="1">
      <c r="A76" s="857">
        <f>'MTG RTG September 2019'!A65</f>
        <v>0</v>
      </c>
      <c r="B76" s="289"/>
      <c r="C76" s="506" t="str">
        <f>'MTG RTG September 2019'!C65</f>
        <v>Diema</v>
      </c>
      <c r="D76" s="252" t="str">
        <f>'MTG RTG September 2019'!D65</f>
        <v>Movie (FRR)</v>
      </c>
      <c r="E76" s="253" t="str">
        <f>'MTG RTG September 2019'!E65</f>
        <v>Mo-Fr</v>
      </c>
      <c r="F76" s="254">
        <f>'MTG RTG September 2019'!F65</f>
        <v>0.70833333333333337</v>
      </c>
      <c r="G76" s="904" t="str">
        <f>'MTG RTG September 2019'!G65</f>
        <v>NPT</v>
      </c>
      <c r="H76" s="905">
        <f ca="1">SUMIF('MTG RTG September 2019'!$H$3:$M$4,$AC$9,'MTG RTG September 2019'!$H65:$M65)</f>
        <v>0.3</v>
      </c>
      <c r="I76" s="256">
        <f t="shared" ca="1" si="6"/>
        <v>579.80000000000007</v>
      </c>
      <c r="J76" s="906">
        <f t="shared" ca="1" si="7"/>
        <v>0</v>
      </c>
      <c r="K76" s="912">
        <f t="shared" ca="1" si="8"/>
        <v>0</v>
      </c>
      <c r="L76" s="913">
        <f t="shared" ca="1" si="9"/>
        <v>0</v>
      </c>
      <c r="M76" s="927">
        <f>'MTG RTG September 2019'!J65</f>
        <v>0.3</v>
      </c>
      <c r="N76" s="913">
        <f t="shared" si="10"/>
        <v>0</v>
      </c>
      <c r="O76" s="909">
        <f t="shared" si="11"/>
        <v>0</v>
      </c>
      <c r="P76" s="258">
        <f t="shared" si="12"/>
        <v>0</v>
      </c>
      <c r="Q76" s="258">
        <f t="shared" si="2"/>
        <v>0</v>
      </c>
      <c r="R76" s="258">
        <f t="shared" si="3"/>
        <v>0</v>
      </c>
      <c r="S76" s="258"/>
      <c r="T76" s="258">
        <f t="shared" si="4"/>
        <v>0</v>
      </c>
      <c r="U76" s="258">
        <f t="shared" si="13"/>
        <v>0</v>
      </c>
      <c r="V76" s="265">
        <f t="shared" ca="1" si="5"/>
        <v>173.94000000000003</v>
      </c>
      <c r="W76" s="260">
        <f t="shared" ca="1" si="14"/>
        <v>173.94000000000003</v>
      </c>
      <c r="X76" s="260">
        <f t="shared" ca="1" si="15"/>
        <v>173.94000000000003</v>
      </c>
      <c r="Y76" s="260">
        <f t="shared" ca="1" si="16"/>
        <v>0</v>
      </c>
      <c r="Z76" s="260">
        <f t="shared" ca="1" si="17"/>
        <v>0</v>
      </c>
      <c r="AA76" s="260">
        <f t="shared" ca="1" si="18"/>
        <v>0</v>
      </c>
      <c r="AB76" s="260">
        <f t="shared" ca="1" si="19"/>
        <v>0</v>
      </c>
      <c r="AC76" s="575">
        <f t="shared" ca="1" si="20"/>
        <v>0</v>
      </c>
      <c r="AD76" s="262"/>
      <c r="AE76" s="460"/>
      <c r="AF76" s="459"/>
      <c r="AG76" s="459"/>
      <c r="AH76" s="459"/>
      <c r="AI76" s="459"/>
      <c r="AJ76" s="861"/>
      <c r="AK76" s="861"/>
      <c r="AL76" s="459"/>
      <c r="AM76" s="459"/>
      <c r="AN76" s="459"/>
      <c r="AO76" s="459"/>
      <c r="AP76" s="459"/>
      <c r="AQ76" s="861"/>
      <c r="AR76" s="861"/>
      <c r="AS76" s="459"/>
      <c r="AT76" s="459"/>
      <c r="AU76" s="459"/>
      <c r="AV76" s="459"/>
      <c r="AW76" s="459"/>
      <c r="AX76" s="861"/>
      <c r="AY76" s="861"/>
      <c r="AZ76" s="459"/>
      <c r="BA76" s="459"/>
      <c r="BB76" s="459"/>
      <c r="BC76" s="459"/>
      <c r="BD76" s="459"/>
      <c r="BE76" s="861"/>
      <c r="BF76" s="861"/>
      <c r="BG76" s="459"/>
      <c r="BH76" s="459"/>
      <c r="BI76" s="459"/>
      <c r="BJ76" s="459"/>
      <c r="BK76" s="459"/>
      <c r="BL76" s="861"/>
      <c r="BM76" s="861"/>
      <c r="BN76" s="459"/>
      <c r="BO76" s="459"/>
      <c r="BP76" s="459"/>
      <c r="BQ76" s="459"/>
      <c r="BR76" s="459"/>
      <c r="BS76" s="861"/>
      <c r="BT76" s="861"/>
      <c r="BU76" s="459"/>
      <c r="BV76" s="459"/>
      <c r="BW76" s="459"/>
      <c r="BX76" s="459"/>
      <c r="BY76" s="459"/>
      <c r="BZ76" s="861"/>
      <c r="CA76" s="861"/>
      <c r="CB76" s="459"/>
      <c r="CC76" s="459"/>
      <c r="CD76" s="459"/>
      <c r="CE76" s="459"/>
      <c r="CF76" s="459"/>
      <c r="CG76" s="861"/>
      <c r="CH76" s="861"/>
      <c r="CI76" s="459"/>
      <c r="CJ76" s="459"/>
      <c r="CK76" s="459"/>
      <c r="CL76" s="459"/>
      <c r="CM76" s="459"/>
      <c r="CN76" s="861"/>
      <c r="CO76" s="861"/>
    </row>
    <row r="77" spans="1:93" s="263" customFormat="1">
      <c r="A77" s="857">
        <f>'MTG RTG September 2019'!A66</f>
        <v>0</v>
      </c>
      <c r="B77" s="289"/>
      <c r="C77" s="506" t="str">
        <f>'MTG RTG September 2019'!C66</f>
        <v>Diema</v>
      </c>
      <c r="D77" s="252" t="str">
        <f>'MTG RTG September 2019'!D66</f>
        <v>Marvel Agents of S.H.I.E.L.D</v>
      </c>
      <c r="E77" s="253" t="str">
        <f>'MTG RTG September 2019'!E66</f>
        <v>Mo-Fr</v>
      </c>
      <c r="F77" s="254">
        <f>'MTG RTG September 2019'!F66</f>
        <v>0.79166666666666663</v>
      </c>
      <c r="G77" s="904" t="str">
        <f>'MTG RTG September 2019'!G66</f>
        <v>PT</v>
      </c>
      <c r="H77" s="905">
        <f ca="1">SUMIF('MTG RTG September 2019'!$H$3:$M$4,$AC$9,'MTG RTG September 2019'!$H66:$M66)</f>
        <v>0.4</v>
      </c>
      <c r="I77" s="256">
        <f t="shared" ca="1" si="6"/>
        <v>579.80000000000007</v>
      </c>
      <c r="J77" s="906">
        <f t="shared" ca="1" si="7"/>
        <v>0.4</v>
      </c>
      <c r="K77" s="912">
        <f t="shared" ca="1" si="8"/>
        <v>0.4</v>
      </c>
      <c r="L77" s="913">
        <f t="shared" ca="1" si="9"/>
        <v>0</v>
      </c>
      <c r="M77" s="927">
        <f>'MTG RTG September 2019'!J66</f>
        <v>0.4</v>
      </c>
      <c r="N77" s="913">
        <f t="shared" si="10"/>
        <v>0.4</v>
      </c>
      <c r="O77" s="909">
        <f t="shared" si="11"/>
        <v>1</v>
      </c>
      <c r="P77" s="258">
        <f t="shared" si="12"/>
        <v>0</v>
      </c>
      <c r="Q77" s="258">
        <f t="shared" si="2"/>
        <v>0</v>
      </c>
      <c r="R77" s="258">
        <f t="shared" si="3"/>
        <v>0</v>
      </c>
      <c r="S77" s="258"/>
      <c r="T77" s="258">
        <f t="shared" si="4"/>
        <v>0</v>
      </c>
      <c r="U77" s="258">
        <f t="shared" si="13"/>
        <v>1</v>
      </c>
      <c r="V77" s="265">
        <f t="shared" ca="1" si="5"/>
        <v>231.92000000000004</v>
      </c>
      <c r="W77" s="260">
        <f t="shared" ca="1" si="14"/>
        <v>231.92000000000004</v>
      </c>
      <c r="X77" s="260">
        <f t="shared" ca="1" si="15"/>
        <v>231.92000000000004</v>
      </c>
      <c r="Y77" s="260">
        <f t="shared" ca="1" si="16"/>
        <v>0</v>
      </c>
      <c r="Z77" s="260">
        <f t="shared" ca="1" si="17"/>
        <v>0</v>
      </c>
      <c r="AA77" s="260">
        <f t="shared" ca="1" si="18"/>
        <v>0</v>
      </c>
      <c r="AB77" s="260">
        <f t="shared" ca="1" si="19"/>
        <v>0</v>
      </c>
      <c r="AC77" s="575">
        <f t="shared" ca="1" si="20"/>
        <v>231.92000000000004</v>
      </c>
      <c r="AD77" s="262"/>
      <c r="AE77" s="460"/>
      <c r="AF77" s="459"/>
      <c r="AG77" s="459"/>
      <c r="AH77" s="459"/>
      <c r="AI77" s="459"/>
      <c r="AJ77" s="861"/>
      <c r="AK77" s="861"/>
      <c r="AL77" s="459"/>
      <c r="AM77" s="459"/>
      <c r="AN77" s="459"/>
      <c r="AO77" s="459"/>
      <c r="AP77" s="459"/>
      <c r="AQ77" s="861"/>
      <c r="AR77" s="861"/>
      <c r="AS77" s="459"/>
      <c r="AT77" s="459"/>
      <c r="AU77" s="459"/>
      <c r="AV77" s="459"/>
      <c r="AW77" s="459"/>
      <c r="AX77" s="861"/>
      <c r="AY77" s="861"/>
      <c r="AZ77" s="459"/>
      <c r="BA77" s="459"/>
      <c r="BB77" s="459"/>
      <c r="BC77" s="459"/>
      <c r="BD77" s="459" t="s">
        <v>347</v>
      </c>
      <c r="BE77" s="861"/>
      <c r="BF77" s="861"/>
      <c r="BG77" s="459"/>
      <c r="BH77" s="459"/>
      <c r="BI77" s="459"/>
      <c r="BJ77" s="459"/>
      <c r="BK77" s="459"/>
      <c r="BL77" s="861"/>
      <c r="BM77" s="861"/>
      <c r="BN77" s="459"/>
      <c r="BO77" s="459"/>
      <c r="BP77" s="459"/>
      <c r="BQ77" s="459"/>
      <c r="BR77" s="459"/>
      <c r="BS77" s="861"/>
      <c r="BT77" s="861"/>
      <c r="BU77" s="459"/>
      <c r="BV77" s="459"/>
      <c r="BW77" s="459"/>
      <c r="BX77" s="459"/>
      <c r="BY77" s="459"/>
      <c r="BZ77" s="861"/>
      <c r="CA77" s="861"/>
      <c r="CB77" s="459"/>
      <c r="CC77" s="459"/>
      <c r="CD77" s="459"/>
      <c r="CE77" s="459"/>
      <c r="CF77" s="459"/>
      <c r="CG77" s="861"/>
      <c r="CH77" s="861"/>
      <c r="CI77" s="459"/>
      <c r="CJ77" s="459"/>
      <c r="CK77" s="459"/>
      <c r="CL77" s="459"/>
      <c r="CM77" s="459"/>
      <c r="CN77" s="861"/>
      <c r="CO77" s="861"/>
    </row>
    <row r="78" spans="1:93" s="263" customFormat="1">
      <c r="A78" s="857" t="str">
        <f>'MTG RTG September 2019'!A67</f>
        <v>From 12.03.2020 Hawaii 5-0</v>
      </c>
      <c r="B78" s="289"/>
      <c r="C78" s="506" t="str">
        <f>'MTG RTG September 2019'!C67</f>
        <v>Diema</v>
      </c>
      <c r="D78" s="252" t="str">
        <f>'MTG RTG September 2019'!D67</f>
        <v>Scorpion</v>
      </c>
      <c r="E78" s="253" t="str">
        <f>'MTG RTG September 2019'!E67</f>
        <v>Mo-Fr</v>
      </c>
      <c r="F78" s="254">
        <f>'MTG RTG September 2019'!F67</f>
        <v>0.83333333333333337</v>
      </c>
      <c r="G78" s="904" t="str">
        <f>'MTG RTG September 2019'!G67</f>
        <v>PT</v>
      </c>
      <c r="H78" s="905">
        <f ca="1">SUMIF('MTG RTG September 2019'!$H$3:$M$4,$AC$9,'MTG RTG September 2019'!$H67:$M67)</f>
        <v>1</v>
      </c>
      <c r="I78" s="256">
        <f t="shared" ca="1" si="6"/>
        <v>579.80000000000007</v>
      </c>
      <c r="J78" s="906">
        <f t="shared" ca="1" si="7"/>
        <v>1</v>
      </c>
      <c r="K78" s="912">
        <f t="shared" ca="1" si="8"/>
        <v>1</v>
      </c>
      <c r="L78" s="913">
        <f t="shared" ca="1" si="9"/>
        <v>0</v>
      </c>
      <c r="M78" s="927">
        <f>'MTG RTG September 2019'!J67</f>
        <v>0.9</v>
      </c>
      <c r="N78" s="913">
        <f t="shared" si="10"/>
        <v>0.9</v>
      </c>
      <c r="O78" s="909">
        <f t="shared" si="11"/>
        <v>1</v>
      </c>
      <c r="P78" s="258">
        <f t="shared" si="12"/>
        <v>0</v>
      </c>
      <c r="Q78" s="258">
        <f t="shared" si="2"/>
        <v>0</v>
      </c>
      <c r="R78" s="258">
        <f t="shared" si="3"/>
        <v>0</v>
      </c>
      <c r="S78" s="258"/>
      <c r="T78" s="258">
        <f t="shared" si="4"/>
        <v>0</v>
      </c>
      <c r="U78" s="258">
        <f t="shared" si="13"/>
        <v>1</v>
      </c>
      <c r="V78" s="265">
        <f t="shared" ca="1" si="5"/>
        <v>579.80000000000007</v>
      </c>
      <c r="W78" s="260">
        <f t="shared" ca="1" si="14"/>
        <v>579.80000000000007</v>
      </c>
      <c r="X78" s="260">
        <f t="shared" ca="1" si="15"/>
        <v>579.80000000000007</v>
      </c>
      <c r="Y78" s="260">
        <f t="shared" ca="1" si="16"/>
        <v>0</v>
      </c>
      <c r="Z78" s="260">
        <f t="shared" ca="1" si="17"/>
        <v>0</v>
      </c>
      <c r="AA78" s="260">
        <f t="shared" ca="1" si="18"/>
        <v>0</v>
      </c>
      <c r="AB78" s="260">
        <f t="shared" ca="1" si="19"/>
        <v>0</v>
      </c>
      <c r="AC78" s="575">
        <f t="shared" ca="1" si="20"/>
        <v>579.80000000000007</v>
      </c>
      <c r="AD78" s="262"/>
      <c r="AE78" s="460"/>
      <c r="AF78" s="459"/>
      <c r="AG78" s="459"/>
      <c r="AH78" s="459"/>
      <c r="AI78" s="459"/>
      <c r="AJ78" s="861"/>
      <c r="AK78" s="861"/>
      <c r="AL78" s="459"/>
      <c r="AM78" s="459"/>
      <c r="AN78" s="459"/>
      <c r="AO78" s="459"/>
      <c r="AP78" s="459"/>
      <c r="AQ78" s="861"/>
      <c r="AR78" s="861"/>
      <c r="AS78" s="459"/>
      <c r="AT78" s="459"/>
      <c r="AU78" s="459"/>
      <c r="AV78" s="459"/>
      <c r="AW78" s="459"/>
      <c r="AX78" s="861"/>
      <c r="AY78" s="861"/>
      <c r="AZ78" s="459"/>
      <c r="BA78" s="459"/>
      <c r="BB78" s="459"/>
      <c r="BC78" s="459" t="s">
        <v>347</v>
      </c>
      <c r="BD78" s="459"/>
      <c r="BE78" s="861"/>
      <c r="BF78" s="861"/>
      <c r="BG78" s="459"/>
      <c r="BH78" s="459"/>
      <c r="BI78" s="459"/>
      <c r="BJ78" s="459"/>
      <c r="BK78" s="459"/>
      <c r="BL78" s="861"/>
      <c r="BM78" s="861"/>
      <c r="BN78" s="459"/>
      <c r="BO78" s="459"/>
      <c r="BP78" s="459"/>
      <c r="BQ78" s="459"/>
      <c r="BR78" s="459"/>
      <c r="BS78" s="861"/>
      <c r="BT78" s="861"/>
      <c r="BU78" s="459"/>
      <c r="BV78" s="459"/>
      <c r="BW78" s="459"/>
      <c r="BX78" s="459"/>
      <c r="BY78" s="459"/>
      <c r="BZ78" s="861"/>
      <c r="CA78" s="861"/>
      <c r="CB78" s="459"/>
      <c r="CC78" s="459"/>
      <c r="CD78" s="459"/>
      <c r="CE78" s="459"/>
      <c r="CF78" s="459"/>
      <c r="CG78" s="861"/>
      <c r="CH78" s="861"/>
      <c r="CI78" s="459"/>
      <c r="CJ78" s="459"/>
      <c r="CK78" s="459"/>
      <c r="CL78" s="459"/>
      <c r="CM78" s="459"/>
      <c r="CN78" s="861"/>
      <c r="CO78" s="861"/>
    </row>
    <row r="79" spans="1:93" s="263" customFormat="1">
      <c r="A79" s="857" t="str">
        <f>'MTG RTG September 2019'!A68</f>
        <v>From 12.03.2020 Hawaii 5-0</v>
      </c>
      <c r="B79" s="289"/>
      <c r="C79" s="506" t="str">
        <f>'MTG RTG September 2019'!C68</f>
        <v>Diema</v>
      </c>
      <c r="D79" s="252" t="str">
        <f>'MTG RTG September 2019'!D68</f>
        <v>Scorpion</v>
      </c>
      <c r="E79" s="253" t="str">
        <f>'MTG RTG September 2019'!E68</f>
        <v>Mo-Fr</v>
      </c>
      <c r="F79" s="254">
        <f>'MTG RTG September 2019'!F68</f>
        <v>0.875</v>
      </c>
      <c r="G79" s="904" t="str">
        <f>'MTG RTG September 2019'!G68</f>
        <v>PT</v>
      </c>
      <c r="H79" s="905">
        <f ca="1">SUMIF('MTG RTG September 2019'!$H$3:$M$4,$AC$9,'MTG RTG September 2019'!$H68:$M68)</f>
        <v>1.3</v>
      </c>
      <c r="I79" s="256">
        <f t="shared" ca="1" si="6"/>
        <v>579.80000000000007</v>
      </c>
      <c r="J79" s="906">
        <f t="shared" ca="1" si="7"/>
        <v>1.3</v>
      </c>
      <c r="K79" s="912">
        <f t="shared" ca="1" si="8"/>
        <v>1.3</v>
      </c>
      <c r="L79" s="913">
        <f t="shared" ca="1" si="9"/>
        <v>0</v>
      </c>
      <c r="M79" s="927">
        <f>'MTG RTG September 2019'!J68</f>
        <v>1.3</v>
      </c>
      <c r="N79" s="913">
        <f t="shared" si="10"/>
        <v>1.3</v>
      </c>
      <c r="O79" s="909">
        <f t="shared" si="11"/>
        <v>1</v>
      </c>
      <c r="P79" s="258">
        <f t="shared" si="12"/>
        <v>0</v>
      </c>
      <c r="Q79" s="258">
        <f t="shared" ref="Q79:Q142" si="21">COUNTIF(AE79:CO79,"C")</f>
        <v>0</v>
      </c>
      <c r="R79" s="258">
        <f t="shared" ref="R79:R142" si="22">COUNTIF(AE79:CO79,"D")</f>
        <v>0</v>
      </c>
      <c r="S79" s="258"/>
      <c r="T79" s="258">
        <f t="shared" ref="T79:T142" si="23">COUNTIF(AE79:CO79,"F")</f>
        <v>0</v>
      </c>
      <c r="U79" s="258">
        <f t="shared" si="13"/>
        <v>1</v>
      </c>
      <c r="V79" s="265">
        <f t="shared" ref="V79:V142" ca="1" si="24">$AC$12*$AC$11*H79</f>
        <v>753.74000000000012</v>
      </c>
      <c r="W79" s="260">
        <f t="shared" ca="1" si="14"/>
        <v>753.74000000000012</v>
      </c>
      <c r="X79" s="260">
        <f t="shared" ca="1" si="15"/>
        <v>753.74000000000012</v>
      </c>
      <c r="Y79" s="260">
        <f t="shared" ca="1" si="16"/>
        <v>0</v>
      </c>
      <c r="Z79" s="260">
        <f t="shared" ca="1" si="17"/>
        <v>0</v>
      </c>
      <c r="AA79" s="260">
        <f t="shared" ca="1" si="18"/>
        <v>0</v>
      </c>
      <c r="AB79" s="260">
        <f t="shared" ca="1" si="19"/>
        <v>0</v>
      </c>
      <c r="AC79" s="575">
        <f t="shared" ca="1" si="20"/>
        <v>753.74000000000012</v>
      </c>
      <c r="AD79" s="262"/>
      <c r="AE79" s="460"/>
      <c r="AF79" s="459"/>
      <c r="AG79" s="459"/>
      <c r="AH79" s="459"/>
      <c r="AI79" s="459"/>
      <c r="AJ79" s="861"/>
      <c r="AK79" s="861"/>
      <c r="AL79" s="459"/>
      <c r="AM79" s="459"/>
      <c r="AN79" s="459"/>
      <c r="AO79" s="459"/>
      <c r="AP79" s="459"/>
      <c r="AQ79" s="861"/>
      <c r="AR79" s="861"/>
      <c r="AS79" s="459"/>
      <c r="AT79" s="459"/>
      <c r="AU79" s="459"/>
      <c r="AV79" s="459"/>
      <c r="AW79" s="459"/>
      <c r="AX79" s="861"/>
      <c r="AY79" s="861"/>
      <c r="AZ79" s="459"/>
      <c r="BA79" s="459"/>
      <c r="BB79" s="459" t="s">
        <v>347</v>
      </c>
      <c r="BC79" s="459"/>
      <c r="BD79" s="459"/>
      <c r="BE79" s="861"/>
      <c r="BF79" s="861"/>
      <c r="BG79" s="459"/>
      <c r="BH79" s="459"/>
      <c r="BI79" s="459"/>
      <c r="BJ79" s="459"/>
      <c r="BK79" s="459"/>
      <c r="BL79" s="861"/>
      <c r="BM79" s="861"/>
      <c r="BN79" s="459"/>
      <c r="BO79" s="459"/>
      <c r="BP79" s="459"/>
      <c r="BQ79" s="459"/>
      <c r="BR79" s="459"/>
      <c r="BS79" s="861"/>
      <c r="BT79" s="861"/>
      <c r="BU79" s="459"/>
      <c r="BV79" s="459"/>
      <c r="BW79" s="459"/>
      <c r="BX79" s="459"/>
      <c r="BY79" s="459"/>
      <c r="BZ79" s="861"/>
      <c r="CA79" s="861"/>
      <c r="CB79" s="459"/>
      <c r="CC79" s="459"/>
      <c r="CD79" s="459"/>
      <c r="CE79" s="459"/>
      <c r="CF79" s="459"/>
      <c r="CG79" s="861"/>
      <c r="CH79" s="861"/>
      <c r="CI79" s="459"/>
      <c r="CJ79" s="459"/>
      <c r="CK79" s="459"/>
      <c r="CL79" s="459"/>
      <c r="CM79" s="459"/>
      <c r="CN79" s="861"/>
      <c r="CO79" s="861"/>
    </row>
    <row r="80" spans="1:93" s="263" customFormat="1" ht="15" hidden="1" customHeight="1">
      <c r="A80" s="857">
        <f>'MTG RTG September 2019'!A69</f>
        <v>0</v>
      </c>
      <c r="B80" s="289"/>
      <c r="C80" s="506" t="str">
        <f>'MTG RTG September 2019'!C69</f>
        <v>Diema</v>
      </c>
      <c r="D80" s="252" t="str">
        <f>'MTG RTG September 2019'!D69</f>
        <v>Movie</v>
      </c>
      <c r="E80" s="253" t="str">
        <f>'MTG RTG September 2019'!E69</f>
        <v>Mo-Fr</v>
      </c>
      <c r="F80" s="254">
        <f>'MTG RTG September 2019'!F69</f>
        <v>0.91666666666666663</v>
      </c>
      <c r="G80" s="904" t="str">
        <f>'MTG RTG September 2019'!G69</f>
        <v>PT</v>
      </c>
      <c r="H80" s="905">
        <f ca="1">SUMIF('MTG RTG September 2019'!$H$3:$M$4,$AC$9,'MTG RTG September 2019'!$H69:$M69)</f>
        <v>1.1000000000000001</v>
      </c>
      <c r="I80" s="256">
        <f t="shared" ref="I80:I143" ca="1" si="25">V80/H80</f>
        <v>579.80000000000007</v>
      </c>
      <c r="J80" s="906">
        <f t="shared" ref="J80:J143" ca="1" si="26">U80*H80</f>
        <v>0</v>
      </c>
      <c r="K80" s="912">
        <f t="shared" ref="K80:K143" ca="1" si="27">H80*O80</f>
        <v>0</v>
      </c>
      <c r="L80" s="913">
        <f t="shared" ref="L80:L143" ca="1" si="28">H80*P80</f>
        <v>0</v>
      </c>
      <c r="M80" s="927">
        <f>'MTG RTG September 2019'!J69</f>
        <v>1.2</v>
      </c>
      <c r="N80" s="913">
        <f t="shared" ref="N80:N143" si="29">U80*M80</f>
        <v>0</v>
      </c>
      <c r="O80" s="909">
        <f t="shared" ref="O80:O143" si="30">COUNTIF(AE80:CO80,"A")</f>
        <v>0</v>
      </c>
      <c r="P80" s="258">
        <f t="shared" ref="P80:P143" si="31">COUNTIF(AE80:CO80,"B")</f>
        <v>0</v>
      </c>
      <c r="Q80" s="258">
        <f t="shared" si="21"/>
        <v>0</v>
      </c>
      <c r="R80" s="258">
        <f t="shared" si="22"/>
        <v>0</v>
      </c>
      <c r="S80" s="258"/>
      <c r="T80" s="258">
        <f t="shared" si="23"/>
        <v>0</v>
      </c>
      <c r="U80" s="258">
        <f t="shared" ref="U80:U143" si="32">SUM(O80:T80)</f>
        <v>0</v>
      </c>
      <c r="V80" s="265">
        <f t="shared" ca="1" si="24"/>
        <v>637.78000000000009</v>
      </c>
      <c r="W80" s="260">
        <f t="shared" ref="W80:W143" ca="1" si="33">V80*$H$3</f>
        <v>637.78000000000009</v>
      </c>
      <c r="X80" s="260">
        <f t="shared" ref="X80:X143" ca="1" si="34">V80*$H$4</f>
        <v>637.78000000000009</v>
      </c>
      <c r="Y80" s="260">
        <f t="shared" ref="Y80:Y143" ca="1" si="35">V80*$H$5</f>
        <v>0</v>
      </c>
      <c r="Z80" s="260">
        <f t="shared" ref="Z80:Z143" ca="1" si="36">V80*$H$6</f>
        <v>0</v>
      </c>
      <c r="AA80" s="260">
        <f t="shared" ca="1" si="18"/>
        <v>0</v>
      </c>
      <c r="AB80" s="260">
        <f t="shared" ca="1" si="19"/>
        <v>0</v>
      </c>
      <c r="AC80" s="575">
        <f t="shared" ref="AC80:AC143" ca="1" si="37">SUMPRODUCT(O80:T80,W80:AB80)</f>
        <v>0</v>
      </c>
      <c r="AD80" s="262"/>
      <c r="AE80" s="460"/>
      <c r="AF80" s="459"/>
      <c r="AG80" s="459"/>
      <c r="AH80" s="459"/>
      <c r="AI80" s="459"/>
      <c r="AJ80" s="861"/>
      <c r="AK80" s="861"/>
      <c r="AL80" s="459"/>
      <c r="AM80" s="459"/>
      <c r="AN80" s="459"/>
      <c r="AO80" s="459"/>
      <c r="AP80" s="459"/>
      <c r="AQ80" s="861"/>
      <c r="AR80" s="861"/>
      <c r="AS80" s="459"/>
      <c r="AT80" s="459"/>
      <c r="AU80" s="459"/>
      <c r="AV80" s="459"/>
      <c r="AW80" s="459"/>
      <c r="AX80" s="861"/>
      <c r="AY80" s="861"/>
      <c r="AZ80" s="459"/>
      <c r="BA80" s="459"/>
      <c r="BB80" s="459"/>
      <c r="BC80" s="459"/>
      <c r="BD80" s="459"/>
      <c r="BE80" s="861"/>
      <c r="BF80" s="861"/>
      <c r="BG80" s="459"/>
      <c r="BH80" s="459"/>
      <c r="BI80" s="459"/>
      <c r="BJ80" s="459"/>
      <c r="BK80" s="459"/>
      <c r="BL80" s="861"/>
      <c r="BM80" s="861"/>
      <c r="BN80" s="459"/>
      <c r="BO80" s="459"/>
      <c r="BP80" s="459"/>
      <c r="BQ80" s="459"/>
      <c r="BR80" s="459"/>
      <c r="BS80" s="861"/>
      <c r="BT80" s="861"/>
      <c r="BU80" s="459"/>
      <c r="BV80" s="459"/>
      <c r="BW80" s="459"/>
      <c r="BX80" s="459"/>
      <c r="BY80" s="459"/>
      <c r="BZ80" s="861"/>
      <c r="CA80" s="861"/>
      <c r="CB80" s="459"/>
      <c r="CC80" s="459"/>
      <c r="CD80" s="459"/>
      <c r="CE80" s="459"/>
      <c r="CF80" s="459"/>
      <c r="CG80" s="861"/>
      <c r="CH80" s="861"/>
      <c r="CI80" s="459"/>
      <c r="CJ80" s="459"/>
      <c r="CK80" s="459"/>
      <c r="CL80" s="459"/>
      <c r="CM80" s="459"/>
      <c r="CN80" s="861"/>
      <c r="CO80" s="861"/>
    </row>
    <row r="81" spans="1:93" s="263" customFormat="1" hidden="1">
      <c r="A81" s="857">
        <f>'MTG RTG September 2019'!A70</f>
        <v>0</v>
      </c>
      <c r="B81" s="289"/>
      <c r="C81" s="506" t="str">
        <f>'MTG RTG September 2019'!C70</f>
        <v>Diema</v>
      </c>
      <c r="D81" s="252" t="str">
        <f>'MTG RTG September 2019'!D70</f>
        <v>Chicago PD (FRR)</v>
      </c>
      <c r="E81" s="253" t="str">
        <f>'MTG RTG September 2019'!E70</f>
        <v>Mo-Fr</v>
      </c>
      <c r="F81" s="254">
        <f>'MTG RTG September 2019'!F70</f>
        <v>0</v>
      </c>
      <c r="G81" s="904" t="str">
        <f>'MTG RTG September 2019'!G70</f>
        <v>NPT</v>
      </c>
      <c r="H81" s="905">
        <f ca="1">SUMIF('MTG RTG September 2019'!$H$3:$M$4,$AC$9,'MTG RTG September 2019'!$H70:$M70)</f>
        <v>0.3</v>
      </c>
      <c r="I81" s="256">
        <f t="shared" ca="1" si="25"/>
        <v>579.80000000000007</v>
      </c>
      <c r="J81" s="906">
        <f t="shared" ca="1" si="26"/>
        <v>0</v>
      </c>
      <c r="K81" s="912">
        <f t="shared" ca="1" si="27"/>
        <v>0</v>
      </c>
      <c r="L81" s="913">
        <f t="shared" ca="1" si="28"/>
        <v>0</v>
      </c>
      <c r="M81" s="927">
        <f>'MTG RTG September 2019'!J70</f>
        <v>0.4</v>
      </c>
      <c r="N81" s="913">
        <f t="shared" si="29"/>
        <v>0</v>
      </c>
      <c r="O81" s="909">
        <f t="shared" si="30"/>
        <v>0</v>
      </c>
      <c r="P81" s="258">
        <f t="shared" si="31"/>
        <v>0</v>
      </c>
      <c r="Q81" s="258">
        <f t="shared" si="21"/>
        <v>0</v>
      </c>
      <c r="R81" s="258">
        <f t="shared" si="22"/>
        <v>0</v>
      </c>
      <c r="S81" s="258"/>
      <c r="T81" s="258">
        <f t="shared" si="23"/>
        <v>0</v>
      </c>
      <c r="U81" s="258">
        <f t="shared" si="32"/>
        <v>0</v>
      </c>
      <c r="V81" s="265">
        <f t="shared" ca="1" si="24"/>
        <v>173.94000000000003</v>
      </c>
      <c r="W81" s="260">
        <f t="shared" ca="1" si="33"/>
        <v>173.94000000000003</v>
      </c>
      <c r="X81" s="260">
        <f t="shared" ca="1" si="34"/>
        <v>173.94000000000003</v>
      </c>
      <c r="Y81" s="260">
        <f t="shared" ca="1" si="35"/>
        <v>0</v>
      </c>
      <c r="Z81" s="260">
        <f t="shared" ca="1" si="36"/>
        <v>0</v>
      </c>
      <c r="AA81" s="260">
        <f t="shared" ca="1" si="18"/>
        <v>0</v>
      </c>
      <c r="AB81" s="260">
        <f t="shared" ca="1" si="19"/>
        <v>0</v>
      </c>
      <c r="AC81" s="575">
        <f t="shared" ca="1" si="37"/>
        <v>0</v>
      </c>
      <c r="AD81" s="262"/>
      <c r="AE81" s="460"/>
      <c r="AF81" s="459"/>
      <c r="AG81" s="459"/>
      <c r="AH81" s="459"/>
      <c r="AI81" s="459"/>
      <c r="AJ81" s="861"/>
      <c r="AK81" s="861"/>
      <c r="AL81" s="459"/>
      <c r="AM81" s="459"/>
      <c r="AN81" s="459"/>
      <c r="AO81" s="459"/>
      <c r="AP81" s="459"/>
      <c r="AQ81" s="861"/>
      <c r="AR81" s="861"/>
      <c r="AS81" s="459"/>
      <c r="AT81" s="459"/>
      <c r="AU81" s="459"/>
      <c r="AV81" s="459"/>
      <c r="AW81" s="459"/>
      <c r="AX81" s="861"/>
      <c r="AY81" s="861"/>
      <c r="AZ81" s="459"/>
      <c r="BA81" s="459"/>
      <c r="BB81" s="459"/>
      <c r="BC81" s="459"/>
      <c r="BD81" s="459"/>
      <c r="BE81" s="861"/>
      <c r="BF81" s="861"/>
      <c r="BG81" s="459"/>
      <c r="BH81" s="459"/>
      <c r="BI81" s="459"/>
      <c r="BJ81" s="459"/>
      <c r="BK81" s="459"/>
      <c r="BL81" s="861"/>
      <c r="BM81" s="861"/>
      <c r="BN81" s="459"/>
      <c r="BO81" s="459"/>
      <c r="BP81" s="459"/>
      <c r="BQ81" s="459"/>
      <c r="BR81" s="459"/>
      <c r="BS81" s="861"/>
      <c r="BT81" s="861"/>
      <c r="BU81" s="459"/>
      <c r="BV81" s="459"/>
      <c r="BW81" s="459"/>
      <c r="BX81" s="459"/>
      <c r="BY81" s="459"/>
      <c r="BZ81" s="861"/>
      <c r="CA81" s="861"/>
      <c r="CB81" s="459"/>
      <c r="CC81" s="459"/>
      <c r="CD81" s="459"/>
      <c r="CE81" s="459"/>
      <c r="CF81" s="459"/>
      <c r="CG81" s="861"/>
      <c r="CH81" s="861"/>
      <c r="CI81" s="459"/>
      <c r="CJ81" s="459"/>
      <c r="CK81" s="459"/>
      <c r="CL81" s="459"/>
      <c r="CM81" s="459"/>
      <c r="CN81" s="861"/>
      <c r="CO81" s="861"/>
    </row>
    <row r="82" spans="1:93" s="263" customFormat="1" hidden="1">
      <c r="A82" s="857">
        <f>'MTG RTG September 2019'!A71</f>
        <v>0</v>
      </c>
      <c r="B82" s="289" t="s">
        <v>110</v>
      </c>
      <c r="C82" s="506" t="str">
        <f>'MTG RTG September 2019'!C71</f>
        <v>Diema</v>
      </c>
      <c r="D82" s="252" t="str">
        <f>'MTG RTG September 2019'!D71</f>
        <v>Erotic Call</v>
      </c>
      <c r="E82" s="253" t="str">
        <f>'MTG RTG September 2019'!E71</f>
        <v>Mo-Th</v>
      </c>
      <c r="F82" s="254">
        <f>'MTG RTG September 2019'!F71</f>
        <v>4.1666666666666664E-2</v>
      </c>
      <c r="G82" s="904" t="str">
        <f>'MTG RTG September 2019'!G71</f>
        <v>NPT</v>
      </c>
      <c r="H82" s="905">
        <f ca="1">SUMIF('MTG RTG September 2019'!$H$3:$M$4,$AC$9,'MTG RTG September 2019'!$H71:$M71)</f>
        <v>0.1</v>
      </c>
      <c r="I82" s="256">
        <f t="shared" ca="1" si="25"/>
        <v>579.80000000000007</v>
      </c>
      <c r="J82" s="906">
        <f t="shared" ca="1" si="26"/>
        <v>0</v>
      </c>
      <c r="K82" s="912">
        <f t="shared" ca="1" si="27"/>
        <v>0</v>
      </c>
      <c r="L82" s="913">
        <f t="shared" ca="1" si="28"/>
        <v>0</v>
      </c>
      <c r="M82" s="927">
        <f>'MTG RTG September 2019'!J71</f>
        <v>0.1</v>
      </c>
      <c r="N82" s="913">
        <f t="shared" si="29"/>
        <v>0</v>
      </c>
      <c r="O82" s="909">
        <f t="shared" si="30"/>
        <v>0</v>
      </c>
      <c r="P82" s="258">
        <f t="shared" si="31"/>
        <v>0</v>
      </c>
      <c r="Q82" s="258">
        <f t="shared" si="21"/>
        <v>0</v>
      </c>
      <c r="R82" s="258">
        <f t="shared" si="22"/>
        <v>0</v>
      </c>
      <c r="S82" s="258"/>
      <c r="T82" s="258">
        <f t="shared" si="23"/>
        <v>0</v>
      </c>
      <c r="U82" s="258">
        <f t="shared" si="32"/>
        <v>0</v>
      </c>
      <c r="V82" s="265">
        <f t="shared" ca="1" si="24"/>
        <v>57.980000000000011</v>
      </c>
      <c r="W82" s="260">
        <f t="shared" ca="1" si="33"/>
        <v>57.980000000000011</v>
      </c>
      <c r="X82" s="260">
        <f t="shared" ca="1" si="34"/>
        <v>57.980000000000011</v>
      </c>
      <c r="Y82" s="260">
        <f t="shared" ca="1" si="35"/>
        <v>0</v>
      </c>
      <c r="Z82" s="260">
        <f t="shared" ca="1" si="36"/>
        <v>0</v>
      </c>
      <c r="AA82" s="260">
        <f t="shared" ref="AA82:AA145" ca="1" si="38">V82*$H$7</f>
        <v>0</v>
      </c>
      <c r="AB82" s="260">
        <f t="shared" ref="AB82:AB145" ca="1" si="39">V82*$H$8</f>
        <v>0</v>
      </c>
      <c r="AC82" s="575">
        <f t="shared" ca="1" si="37"/>
        <v>0</v>
      </c>
      <c r="AD82" s="262"/>
      <c r="AE82" s="460"/>
      <c r="AF82" s="459"/>
      <c r="AG82" s="459"/>
      <c r="AH82" s="459"/>
      <c r="AI82" s="459"/>
      <c r="AJ82" s="861"/>
      <c r="AK82" s="861"/>
      <c r="AL82" s="459"/>
      <c r="AM82" s="459"/>
      <c r="AN82" s="459"/>
      <c r="AO82" s="459"/>
      <c r="AP82" s="459"/>
      <c r="AQ82" s="861"/>
      <c r="AR82" s="861"/>
      <c r="AS82" s="459"/>
      <c r="AT82" s="459"/>
      <c r="AU82" s="459"/>
      <c r="AV82" s="459"/>
      <c r="AW82" s="459"/>
      <c r="AX82" s="861"/>
      <c r="AY82" s="861"/>
      <c r="AZ82" s="459"/>
      <c r="BA82" s="459"/>
      <c r="BB82" s="459"/>
      <c r="BC82" s="459"/>
      <c r="BD82" s="459"/>
      <c r="BE82" s="861"/>
      <c r="BF82" s="861"/>
      <c r="BG82" s="459"/>
      <c r="BH82" s="459"/>
      <c r="BI82" s="459"/>
      <c r="BJ82" s="459"/>
      <c r="BK82" s="459"/>
      <c r="BL82" s="861"/>
      <c r="BM82" s="861"/>
      <c r="BN82" s="459"/>
      <c r="BO82" s="459"/>
      <c r="BP82" s="459"/>
      <c r="BQ82" s="459"/>
      <c r="BR82" s="459"/>
      <c r="BS82" s="861"/>
      <c r="BT82" s="861"/>
      <c r="BU82" s="459"/>
      <c r="BV82" s="459"/>
      <c r="BW82" s="459"/>
      <c r="BX82" s="459"/>
      <c r="BY82" s="459"/>
      <c r="BZ82" s="861"/>
      <c r="CA82" s="861"/>
      <c r="CB82" s="459"/>
      <c r="CC82" s="459"/>
      <c r="CD82" s="459"/>
      <c r="CE82" s="459"/>
      <c r="CF82" s="459"/>
      <c r="CG82" s="861"/>
      <c r="CH82" s="861"/>
      <c r="CI82" s="459"/>
      <c r="CJ82" s="459"/>
      <c r="CK82" s="459"/>
      <c r="CL82" s="459"/>
      <c r="CM82" s="459"/>
      <c r="CN82" s="861"/>
      <c r="CO82" s="861"/>
    </row>
    <row r="83" spans="1:93" s="263" customFormat="1" hidden="1">
      <c r="A83" s="857">
        <f>'MTG RTG September 2019'!A72</f>
        <v>0</v>
      </c>
      <c r="B83" s="289" t="s">
        <v>110</v>
      </c>
      <c r="C83" s="506" t="str">
        <f>'MTG RTG September 2019'!C72</f>
        <v>Diema</v>
      </c>
      <c r="D83" s="252" t="str">
        <f>'MTG RTG September 2019'!D72</f>
        <v>Fraktura</v>
      </c>
      <c r="E83" s="253" t="str">
        <f>'MTG RTG September 2019'!E72</f>
        <v>Fr</v>
      </c>
      <c r="F83" s="254">
        <f>'MTG RTG September 2019'!F72</f>
        <v>4.1666666666666664E-2</v>
      </c>
      <c r="G83" s="904" t="str">
        <f>'MTG RTG September 2019'!G72</f>
        <v>NPT</v>
      </c>
      <c r="H83" s="905">
        <f ca="1">SUMIF('MTG RTG September 2019'!$H$3:$M$4,$AC$9,'MTG RTG September 2019'!$H72:$M72)</f>
        <v>0.1</v>
      </c>
      <c r="I83" s="256">
        <f t="shared" ca="1" si="25"/>
        <v>579.80000000000007</v>
      </c>
      <c r="J83" s="906">
        <f t="shared" ca="1" si="26"/>
        <v>0</v>
      </c>
      <c r="K83" s="912">
        <f t="shared" ca="1" si="27"/>
        <v>0</v>
      </c>
      <c r="L83" s="913">
        <f t="shared" ca="1" si="28"/>
        <v>0</v>
      </c>
      <c r="M83" s="927">
        <f>'MTG RTG September 2019'!J72</f>
        <v>0.1</v>
      </c>
      <c r="N83" s="913">
        <f t="shared" si="29"/>
        <v>0</v>
      </c>
      <c r="O83" s="909">
        <f t="shared" si="30"/>
        <v>0</v>
      </c>
      <c r="P83" s="258">
        <f t="shared" si="31"/>
        <v>0</v>
      </c>
      <c r="Q83" s="258">
        <f t="shared" si="21"/>
        <v>0</v>
      </c>
      <c r="R83" s="258">
        <f t="shared" si="22"/>
        <v>0</v>
      </c>
      <c r="S83" s="258"/>
      <c r="T83" s="258">
        <f t="shared" si="23"/>
        <v>0</v>
      </c>
      <c r="U83" s="258">
        <f t="shared" si="32"/>
        <v>0</v>
      </c>
      <c r="V83" s="265">
        <f t="shared" ca="1" si="24"/>
        <v>57.980000000000011</v>
      </c>
      <c r="W83" s="260">
        <f t="shared" ca="1" si="33"/>
        <v>57.980000000000011</v>
      </c>
      <c r="X83" s="260">
        <f t="shared" ca="1" si="34"/>
        <v>57.980000000000011</v>
      </c>
      <c r="Y83" s="260">
        <f t="shared" ca="1" si="35"/>
        <v>0</v>
      </c>
      <c r="Z83" s="260">
        <f t="shared" ca="1" si="36"/>
        <v>0</v>
      </c>
      <c r="AA83" s="260">
        <f t="shared" ca="1" si="38"/>
        <v>0</v>
      </c>
      <c r="AB83" s="260">
        <f t="shared" ca="1" si="39"/>
        <v>0</v>
      </c>
      <c r="AC83" s="575">
        <f t="shared" ca="1" si="37"/>
        <v>0</v>
      </c>
      <c r="AD83" s="262"/>
      <c r="AE83" s="460"/>
      <c r="AF83" s="459"/>
      <c r="AG83" s="459"/>
      <c r="AH83" s="459"/>
      <c r="AI83" s="459"/>
      <c r="AJ83" s="861"/>
      <c r="AK83" s="861"/>
      <c r="AL83" s="459"/>
      <c r="AM83" s="459"/>
      <c r="AN83" s="459"/>
      <c r="AO83" s="459"/>
      <c r="AP83" s="459"/>
      <c r="AQ83" s="861"/>
      <c r="AR83" s="861"/>
      <c r="AS83" s="459"/>
      <c r="AT83" s="459"/>
      <c r="AU83" s="459"/>
      <c r="AV83" s="459"/>
      <c r="AW83" s="459"/>
      <c r="AX83" s="861"/>
      <c r="AY83" s="861"/>
      <c r="AZ83" s="459"/>
      <c r="BA83" s="459"/>
      <c r="BB83" s="459"/>
      <c r="BC83" s="459"/>
      <c r="BD83" s="459"/>
      <c r="BE83" s="861"/>
      <c r="BF83" s="861"/>
      <c r="BG83" s="459"/>
      <c r="BH83" s="459"/>
      <c r="BI83" s="459"/>
      <c r="BJ83" s="459"/>
      <c r="BK83" s="459"/>
      <c r="BL83" s="861"/>
      <c r="BM83" s="861"/>
      <c r="BN83" s="459"/>
      <c r="BO83" s="459"/>
      <c r="BP83" s="459"/>
      <c r="BQ83" s="459"/>
      <c r="BR83" s="459"/>
      <c r="BS83" s="861"/>
      <c r="BT83" s="861"/>
      <c r="BU83" s="459"/>
      <c r="BV83" s="459"/>
      <c r="BW83" s="459"/>
      <c r="BX83" s="459"/>
      <c r="BY83" s="459"/>
      <c r="BZ83" s="861"/>
      <c r="CA83" s="861"/>
      <c r="CB83" s="459"/>
      <c r="CC83" s="459"/>
      <c r="CD83" s="459"/>
      <c r="CE83" s="459"/>
      <c r="CF83" s="459"/>
      <c r="CG83" s="861"/>
      <c r="CH83" s="861"/>
      <c r="CI83" s="459"/>
      <c r="CJ83" s="459"/>
      <c r="CK83" s="459"/>
      <c r="CL83" s="459"/>
      <c r="CM83" s="459"/>
      <c r="CN83" s="861"/>
      <c r="CO83" s="861"/>
    </row>
    <row r="84" spans="1:93" s="263" customFormat="1" hidden="1">
      <c r="A84" s="857">
        <f>'MTG RTG September 2019'!A73</f>
        <v>0</v>
      </c>
      <c r="B84" s="289" t="s">
        <v>110</v>
      </c>
      <c r="C84" s="506" t="str">
        <f>'MTG RTG September 2019'!C73</f>
        <v>Diema</v>
      </c>
      <c r="D84" s="252" t="str">
        <f>'MTG RTG September 2019'!D73</f>
        <v>Series</v>
      </c>
      <c r="E84" s="253" t="str">
        <f>'MTG RTG September 2019'!E73</f>
        <v>Sa-Su</v>
      </c>
      <c r="F84" s="254">
        <f>'MTG RTG September 2019'!F73</f>
        <v>0.26041666666666669</v>
      </c>
      <c r="G84" s="904" t="str">
        <f>'MTG RTG September 2019'!G73</f>
        <v>NPT</v>
      </c>
      <c r="H84" s="905">
        <f ca="1">SUMIF('MTG RTG September 2019'!$H$3:$M$4,$AC$9,'MTG RTG September 2019'!$H73:$M73)</f>
        <v>0.1</v>
      </c>
      <c r="I84" s="256">
        <f t="shared" ca="1" si="25"/>
        <v>579.80000000000007</v>
      </c>
      <c r="J84" s="906">
        <f t="shared" ca="1" si="26"/>
        <v>0</v>
      </c>
      <c r="K84" s="912">
        <f t="shared" ca="1" si="27"/>
        <v>0</v>
      </c>
      <c r="L84" s="913">
        <f t="shared" ca="1" si="28"/>
        <v>0</v>
      </c>
      <c r="M84" s="927">
        <f>'MTG RTG September 2019'!J73</f>
        <v>0.1</v>
      </c>
      <c r="N84" s="913">
        <f t="shared" si="29"/>
        <v>0</v>
      </c>
      <c r="O84" s="909">
        <f t="shared" si="30"/>
        <v>0</v>
      </c>
      <c r="P84" s="258">
        <f t="shared" si="31"/>
        <v>0</v>
      </c>
      <c r="Q84" s="258">
        <f t="shared" si="21"/>
        <v>0</v>
      </c>
      <c r="R84" s="258">
        <f t="shared" si="22"/>
        <v>0</v>
      </c>
      <c r="S84" s="258"/>
      <c r="T84" s="258">
        <f t="shared" si="23"/>
        <v>0</v>
      </c>
      <c r="U84" s="258">
        <f t="shared" si="32"/>
        <v>0</v>
      </c>
      <c r="V84" s="265">
        <f t="shared" ca="1" si="24"/>
        <v>57.980000000000011</v>
      </c>
      <c r="W84" s="260">
        <f t="shared" ca="1" si="33"/>
        <v>57.980000000000011</v>
      </c>
      <c r="X84" s="260">
        <f t="shared" ca="1" si="34"/>
        <v>57.980000000000011</v>
      </c>
      <c r="Y84" s="260">
        <f t="shared" ca="1" si="35"/>
        <v>0</v>
      </c>
      <c r="Z84" s="260">
        <f t="shared" ca="1" si="36"/>
        <v>0</v>
      </c>
      <c r="AA84" s="260">
        <f t="shared" ca="1" si="38"/>
        <v>0</v>
      </c>
      <c r="AB84" s="260">
        <f t="shared" ca="1" si="39"/>
        <v>0</v>
      </c>
      <c r="AC84" s="575">
        <f t="shared" ca="1" si="37"/>
        <v>0</v>
      </c>
      <c r="AD84" s="262"/>
      <c r="AE84" s="460"/>
      <c r="AF84" s="459"/>
      <c r="AG84" s="459"/>
      <c r="AH84" s="459"/>
      <c r="AI84" s="459"/>
      <c r="AJ84" s="861"/>
      <c r="AK84" s="861"/>
      <c r="AL84" s="459"/>
      <c r="AM84" s="459"/>
      <c r="AN84" s="459"/>
      <c r="AO84" s="459"/>
      <c r="AP84" s="459"/>
      <c r="AQ84" s="861"/>
      <c r="AR84" s="861"/>
      <c r="AS84" s="459"/>
      <c r="AT84" s="459"/>
      <c r="AU84" s="459"/>
      <c r="AV84" s="459"/>
      <c r="AW84" s="459"/>
      <c r="AX84" s="861"/>
      <c r="AY84" s="861"/>
      <c r="AZ84" s="459"/>
      <c r="BA84" s="459"/>
      <c r="BB84" s="459"/>
      <c r="BC84" s="459"/>
      <c r="BD84" s="459"/>
      <c r="BE84" s="861"/>
      <c r="BF84" s="861"/>
      <c r="BG84" s="459"/>
      <c r="BH84" s="459"/>
      <c r="BI84" s="459"/>
      <c r="BJ84" s="459"/>
      <c r="BK84" s="459"/>
      <c r="BL84" s="861"/>
      <c r="BM84" s="861"/>
      <c r="BN84" s="459"/>
      <c r="BO84" s="459"/>
      <c r="BP84" s="459"/>
      <c r="BQ84" s="459"/>
      <c r="BR84" s="459"/>
      <c r="BS84" s="861"/>
      <c r="BT84" s="861"/>
      <c r="BU84" s="459"/>
      <c r="BV84" s="459"/>
      <c r="BW84" s="459"/>
      <c r="BX84" s="459"/>
      <c r="BY84" s="459"/>
      <c r="BZ84" s="861"/>
      <c r="CA84" s="861"/>
      <c r="CB84" s="459"/>
      <c r="CC84" s="459"/>
      <c r="CD84" s="459"/>
      <c r="CE84" s="459"/>
      <c r="CF84" s="459"/>
      <c r="CG84" s="861"/>
      <c r="CH84" s="861"/>
      <c r="CI84" s="459"/>
      <c r="CJ84" s="459"/>
      <c r="CK84" s="459"/>
      <c r="CL84" s="459"/>
      <c r="CM84" s="459"/>
      <c r="CN84" s="861"/>
      <c r="CO84" s="861"/>
    </row>
    <row r="85" spans="1:93" s="263" customFormat="1" hidden="1">
      <c r="A85" s="857">
        <f>'MTG RTG September 2019'!A74</f>
        <v>0</v>
      </c>
      <c r="B85" s="289" t="s">
        <v>110</v>
      </c>
      <c r="C85" s="506" t="str">
        <f>'MTG RTG September 2019'!C74</f>
        <v>Diema</v>
      </c>
      <c r="D85" s="252" t="str">
        <f>'MTG RTG September 2019'!D74</f>
        <v>Series</v>
      </c>
      <c r="E85" s="253" t="str">
        <f>'MTG RTG September 2019'!E74</f>
        <v>Sa-Su</v>
      </c>
      <c r="F85" s="254">
        <f>'MTG RTG September 2019'!F74</f>
        <v>0.28125</v>
      </c>
      <c r="G85" s="904" t="str">
        <f>'MTG RTG September 2019'!G74</f>
        <v>NPT</v>
      </c>
      <c r="H85" s="905">
        <f ca="1">SUMIF('MTG RTG September 2019'!$H$3:$M$4,$AC$9,'MTG RTG September 2019'!$H74:$M74)</f>
        <v>0.1</v>
      </c>
      <c r="I85" s="256">
        <f t="shared" ca="1" si="25"/>
        <v>579.80000000000007</v>
      </c>
      <c r="J85" s="906">
        <f t="shared" ca="1" si="26"/>
        <v>0</v>
      </c>
      <c r="K85" s="912">
        <f t="shared" ca="1" si="27"/>
        <v>0</v>
      </c>
      <c r="L85" s="913">
        <f t="shared" ca="1" si="28"/>
        <v>0</v>
      </c>
      <c r="M85" s="927">
        <f>'MTG RTG September 2019'!J74</f>
        <v>0.2</v>
      </c>
      <c r="N85" s="913">
        <f t="shared" si="29"/>
        <v>0</v>
      </c>
      <c r="O85" s="909">
        <f t="shared" si="30"/>
        <v>0</v>
      </c>
      <c r="P85" s="258">
        <f t="shared" si="31"/>
        <v>0</v>
      </c>
      <c r="Q85" s="258">
        <f t="shared" si="21"/>
        <v>0</v>
      </c>
      <c r="R85" s="258">
        <f t="shared" si="22"/>
        <v>0</v>
      </c>
      <c r="S85" s="258"/>
      <c r="T85" s="258">
        <f t="shared" si="23"/>
        <v>0</v>
      </c>
      <c r="U85" s="258">
        <f t="shared" si="32"/>
        <v>0</v>
      </c>
      <c r="V85" s="265">
        <f t="shared" ca="1" si="24"/>
        <v>57.980000000000011</v>
      </c>
      <c r="W85" s="260">
        <f t="shared" ca="1" si="33"/>
        <v>57.980000000000011</v>
      </c>
      <c r="X85" s="260">
        <f t="shared" ca="1" si="34"/>
        <v>57.980000000000011</v>
      </c>
      <c r="Y85" s="260">
        <f t="shared" ca="1" si="35"/>
        <v>0</v>
      </c>
      <c r="Z85" s="260">
        <f t="shared" ca="1" si="36"/>
        <v>0</v>
      </c>
      <c r="AA85" s="260">
        <f t="shared" ca="1" si="38"/>
        <v>0</v>
      </c>
      <c r="AB85" s="260">
        <f t="shared" ca="1" si="39"/>
        <v>0</v>
      </c>
      <c r="AC85" s="575">
        <f t="shared" ca="1" si="37"/>
        <v>0</v>
      </c>
      <c r="AD85" s="262"/>
      <c r="AE85" s="460"/>
      <c r="AF85" s="459"/>
      <c r="AG85" s="459"/>
      <c r="AH85" s="459"/>
      <c r="AI85" s="459"/>
      <c r="AJ85" s="861"/>
      <c r="AK85" s="861"/>
      <c r="AL85" s="459"/>
      <c r="AM85" s="459"/>
      <c r="AN85" s="459"/>
      <c r="AO85" s="459"/>
      <c r="AP85" s="459"/>
      <c r="AQ85" s="861"/>
      <c r="AR85" s="861"/>
      <c r="AS85" s="459"/>
      <c r="AT85" s="459"/>
      <c r="AU85" s="459"/>
      <c r="AV85" s="459"/>
      <c r="AW85" s="459"/>
      <c r="AX85" s="861"/>
      <c r="AY85" s="861"/>
      <c r="AZ85" s="459"/>
      <c r="BA85" s="459"/>
      <c r="BB85" s="459"/>
      <c r="BC85" s="459"/>
      <c r="BD85" s="459"/>
      <c r="BE85" s="861"/>
      <c r="BF85" s="861"/>
      <c r="BG85" s="459"/>
      <c r="BH85" s="459"/>
      <c r="BI85" s="459"/>
      <c r="BJ85" s="459"/>
      <c r="BK85" s="459"/>
      <c r="BL85" s="861"/>
      <c r="BM85" s="861"/>
      <c r="BN85" s="459"/>
      <c r="BO85" s="459"/>
      <c r="BP85" s="459"/>
      <c r="BQ85" s="459"/>
      <c r="BR85" s="459"/>
      <c r="BS85" s="861"/>
      <c r="BT85" s="861"/>
      <c r="BU85" s="459"/>
      <c r="BV85" s="459"/>
      <c r="BW85" s="459"/>
      <c r="BX85" s="459"/>
      <c r="BY85" s="459"/>
      <c r="BZ85" s="861"/>
      <c r="CA85" s="861"/>
      <c r="CB85" s="459"/>
      <c r="CC85" s="459"/>
      <c r="CD85" s="459"/>
      <c r="CE85" s="459"/>
      <c r="CF85" s="459"/>
      <c r="CG85" s="861"/>
      <c r="CH85" s="861"/>
      <c r="CI85" s="459"/>
      <c r="CJ85" s="459"/>
      <c r="CK85" s="459"/>
      <c r="CL85" s="459"/>
      <c r="CM85" s="459"/>
      <c r="CN85" s="861"/>
      <c r="CO85" s="861"/>
    </row>
    <row r="86" spans="1:93" s="263" customFormat="1" hidden="1">
      <c r="A86" s="857">
        <f>'MTG RTG September 2019'!A75</f>
        <v>0</v>
      </c>
      <c r="B86" s="289"/>
      <c r="C86" s="506" t="str">
        <f>'MTG RTG September 2019'!C75</f>
        <v>Diema</v>
      </c>
      <c r="D86" s="252" t="str">
        <f>'MTG RTG September 2019'!D75</f>
        <v>V.I.P.</v>
      </c>
      <c r="E86" s="253" t="str">
        <f>'MTG RTG September 2019'!E75</f>
        <v>Sa-Su</v>
      </c>
      <c r="F86" s="254">
        <f>'MTG RTG September 2019'!F75</f>
        <v>0.36458333333333331</v>
      </c>
      <c r="G86" s="904" t="str">
        <f>'MTG RTG September 2019'!G75</f>
        <v>NPT</v>
      </c>
      <c r="H86" s="905">
        <f ca="1">SUMIF('MTG RTG September 2019'!$H$3:$M$4,$AC$9,'MTG RTG September 2019'!$H75:$M75)</f>
        <v>0.2</v>
      </c>
      <c r="I86" s="256">
        <f t="shared" ca="1" si="25"/>
        <v>579.80000000000007</v>
      </c>
      <c r="J86" s="906">
        <f t="shared" ca="1" si="26"/>
        <v>0</v>
      </c>
      <c r="K86" s="912">
        <f t="shared" ca="1" si="27"/>
        <v>0</v>
      </c>
      <c r="L86" s="913">
        <f t="shared" ca="1" si="28"/>
        <v>0</v>
      </c>
      <c r="M86" s="927">
        <f>'MTG RTG September 2019'!J75</f>
        <v>0.3</v>
      </c>
      <c r="N86" s="913">
        <f t="shared" si="29"/>
        <v>0</v>
      </c>
      <c r="O86" s="909">
        <f t="shared" si="30"/>
        <v>0</v>
      </c>
      <c r="P86" s="258">
        <f t="shared" si="31"/>
        <v>0</v>
      </c>
      <c r="Q86" s="258">
        <f t="shared" si="21"/>
        <v>0</v>
      </c>
      <c r="R86" s="258">
        <f t="shared" si="22"/>
        <v>0</v>
      </c>
      <c r="S86" s="258"/>
      <c r="T86" s="258">
        <f t="shared" si="23"/>
        <v>0</v>
      </c>
      <c r="U86" s="258">
        <f t="shared" si="32"/>
        <v>0</v>
      </c>
      <c r="V86" s="265">
        <f t="shared" ca="1" si="24"/>
        <v>115.96000000000002</v>
      </c>
      <c r="W86" s="260">
        <f t="shared" ca="1" si="33"/>
        <v>115.96000000000002</v>
      </c>
      <c r="X86" s="260">
        <f t="shared" ca="1" si="34"/>
        <v>115.96000000000002</v>
      </c>
      <c r="Y86" s="260">
        <f t="shared" ca="1" si="35"/>
        <v>0</v>
      </c>
      <c r="Z86" s="260">
        <f t="shared" ca="1" si="36"/>
        <v>0</v>
      </c>
      <c r="AA86" s="260">
        <f t="shared" ca="1" si="38"/>
        <v>0</v>
      </c>
      <c r="AB86" s="260">
        <f t="shared" ca="1" si="39"/>
        <v>0</v>
      </c>
      <c r="AC86" s="575">
        <f t="shared" ca="1" si="37"/>
        <v>0</v>
      </c>
      <c r="AD86" s="262"/>
      <c r="AE86" s="460"/>
      <c r="AF86" s="459"/>
      <c r="AG86" s="459"/>
      <c r="AH86" s="459"/>
      <c r="AI86" s="459"/>
      <c r="AJ86" s="861"/>
      <c r="AK86" s="861"/>
      <c r="AL86" s="459"/>
      <c r="AM86" s="459"/>
      <c r="AN86" s="459"/>
      <c r="AO86" s="459"/>
      <c r="AP86" s="459"/>
      <c r="AQ86" s="861"/>
      <c r="AR86" s="861"/>
      <c r="AS86" s="459"/>
      <c r="AT86" s="459"/>
      <c r="AU86" s="459"/>
      <c r="AV86" s="459"/>
      <c r="AW86" s="459"/>
      <c r="AX86" s="861"/>
      <c r="AY86" s="861"/>
      <c r="AZ86" s="459"/>
      <c r="BA86" s="459"/>
      <c r="BB86" s="459"/>
      <c r="BC86" s="459"/>
      <c r="BD86" s="459"/>
      <c r="BE86" s="861"/>
      <c r="BF86" s="861"/>
      <c r="BG86" s="459"/>
      <c r="BH86" s="459"/>
      <c r="BI86" s="459"/>
      <c r="BJ86" s="459"/>
      <c r="BK86" s="459"/>
      <c r="BL86" s="861"/>
      <c r="BM86" s="861"/>
      <c r="BN86" s="459"/>
      <c r="BO86" s="459"/>
      <c r="BP86" s="459"/>
      <c r="BQ86" s="459"/>
      <c r="BR86" s="459"/>
      <c r="BS86" s="861"/>
      <c r="BT86" s="861"/>
      <c r="BU86" s="459"/>
      <c r="BV86" s="459"/>
      <c r="BW86" s="459"/>
      <c r="BX86" s="459"/>
      <c r="BY86" s="459"/>
      <c r="BZ86" s="861"/>
      <c r="CA86" s="861"/>
      <c r="CB86" s="459"/>
      <c r="CC86" s="459"/>
      <c r="CD86" s="459"/>
      <c r="CE86" s="459"/>
      <c r="CF86" s="459"/>
      <c r="CG86" s="861"/>
      <c r="CH86" s="861"/>
      <c r="CI86" s="459"/>
      <c r="CJ86" s="459"/>
      <c r="CK86" s="459"/>
      <c r="CL86" s="459"/>
      <c r="CM86" s="459"/>
      <c r="CN86" s="861"/>
      <c r="CO86" s="861"/>
    </row>
    <row r="87" spans="1:93" s="263" customFormat="1" hidden="1">
      <c r="A87" s="857">
        <f>'MTG RTG September 2019'!A76</f>
        <v>0</v>
      </c>
      <c r="B87" s="289"/>
      <c r="C87" s="506" t="str">
        <f>'MTG RTG September 2019'!C76</f>
        <v>Diema</v>
      </c>
      <c r="D87" s="252" t="str">
        <f>'MTG RTG September 2019'!D76</f>
        <v>V.I.P.</v>
      </c>
      <c r="E87" s="253" t="str">
        <f>'MTG RTG September 2019'!E76</f>
        <v>Sa-Su</v>
      </c>
      <c r="F87" s="254">
        <f>'MTG RTG September 2019'!F76</f>
        <v>0.41666666666666669</v>
      </c>
      <c r="G87" s="904" t="str">
        <f>'MTG RTG September 2019'!G76</f>
        <v>NPT</v>
      </c>
      <c r="H87" s="905">
        <f ca="1">SUMIF('MTG RTG September 2019'!$H$3:$M$4,$AC$9,'MTG RTG September 2019'!$H76:$M76)</f>
        <v>0.2</v>
      </c>
      <c r="I87" s="256">
        <f t="shared" ca="1" si="25"/>
        <v>579.80000000000007</v>
      </c>
      <c r="J87" s="906">
        <f t="shared" ca="1" si="26"/>
        <v>0</v>
      </c>
      <c r="K87" s="912">
        <f t="shared" ca="1" si="27"/>
        <v>0</v>
      </c>
      <c r="L87" s="913">
        <f t="shared" ca="1" si="28"/>
        <v>0</v>
      </c>
      <c r="M87" s="927">
        <f>'MTG RTG September 2019'!J76</f>
        <v>0.2</v>
      </c>
      <c r="N87" s="913">
        <f t="shared" si="29"/>
        <v>0</v>
      </c>
      <c r="O87" s="909">
        <f t="shared" si="30"/>
        <v>0</v>
      </c>
      <c r="P87" s="258">
        <f t="shared" si="31"/>
        <v>0</v>
      </c>
      <c r="Q87" s="258">
        <f t="shared" si="21"/>
        <v>0</v>
      </c>
      <c r="R87" s="258">
        <f t="shared" si="22"/>
        <v>0</v>
      </c>
      <c r="S87" s="258"/>
      <c r="T87" s="258">
        <f t="shared" si="23"/>
        <v>0</v>
      </c>
      <c r="U87" s="258">
        <f t="shared" si="32"/>
        <v>0</v>
      </c>
      <c r="V87" s="265">
        <f t="shared" ca="1" si="24"/>
        <v>115.96000000000002</v>
      </c>
      <c r="W87" s="260">
        <f t="shared" ca="1" si="33"/>
        <v>115.96000000000002</v>
      </c>
      <c r="X87" s="260">
        <f t="shared" ca="1" si="34"/>
        <v>115.96000000000002</v>
      </c>
      <c r="Y87" s="260">
        <f t="shared" ca="1" si="35"/>
        <v>0</v>
      </c>
      <c r="Z87" s="260">
        <f t="shared" ca="1" si="36"/>
        <v>0</v>
      </c>
      <c r="AA87" s="260">
        <f t="shared" ca="1" si="38"/>
        <v>0</v>
      </c>
      <c r="AB87" s="260">
        <f t="shared" ca="1" si="39"/>
        <v>0</v>
      </c>
      <c r="AC87" s="575">
        <f t="shared" ca="1" si="37"/>
        <v>0</v>
      </c>
      <c r="AD87" s="262"/>
      <c r="AE87" s="460"/>
      <c r="AF87" s="459"/>
      <c r="AG87" s="459"/>
      <c r="AH87" s="459"/>
      <c r="AI87" s="459"/>
      <c r="AJ87" s="861"/>
      <c r="AK87" s="861"/>
      <c r="AL87" s="459"/>
      <c r="AM87" s="459"/>
      <c r="AN87" s="459"/>
      <c r="AO87" s="459"/>
      <c r="AP87" s="459"/>
      <c r="AQ87" s="861"/>
      <c r="AR87" s="861"/>
      <c r="AS87" s="459"/>
      <c r="AT87" s="459"/>
      <c r="AU87" s="459"/>
      <c r="AV87" s="459"/>
      <c r="AW87" s="459"/>
      <c r="AX87" s="861"/>
      <c r="AY87" s="861"/>
      <c r="AZ87" s="459"/>
      <c r="BA87" s="459"/>
      <c r="BB87" s="459"/>
      <c r="BC87" s="459"/>
      <c r="BD87" s="459"/>
      <c r="BE87" s="861"/>
      <c r="BF87" s="861"/>
      <c r="BG87" s="459"/>
      <c r="BH87" s="459"/>
      <c r="BI87" s="459"/>
      <c r="BJ87" s="459"/>
      <c r="BK87" s="459"/>
      <c r="BL87" s="861"/>
      <c r="BM87" s="861"/>
      <c r="BN87" s="459"/>
      <c r="BO87" s="459"/>
      <c r="BP87" s="459"/>
      <c r="BQ87" s="459"/>
      <c r="BR87" s="459"/>
      <c r="BS87" s="861"/>
      <c r="BT87" s="861"/>
      <c r="BU87" s="459"/>
      <c r="BV87" s="459"/>
      <c r="BW87" s="459"/>
      <c r="BX87" s="459"/>
      <c r="BY87" s="459"/>
      <c r="BZ87" s="861"/>
      <c r="CA87" s="861"/>
      <c r="CB87" s="459"/>
      <c r="CC87" s="459"/>
      <c r="CD87" s="459"/>
      <c r="CE87" s="459"/>
      <c r="CF87" s="459"/>
      <c r="CG87" s="861"/>
      <c r="CH87" s="861"/>
      <c r="CI87" s="459"/>
      <c r="CJ87" s="459"/>
      <c r="CK87" s="459"/>
      <c r="CL87" s="459"/>
      <c r="CM87" s="459"/>
      <c r="CN87" s="861"/>
      <c r="CO87" s="861"/>
    </row>
    <row r="88" spans="1:93" s="263" customFormat="1" hidden="1">
      <c r="A88" s="857">
        <f>'MTG RTG September 2019'!A77</f>
        <v>0</v>
      </c>
      <c r="B88" s="289"/>
      <c r="C88" s="506" t="str">
        <f>'MTG RTG September 2019'!C77</f>
        <v>Diema</v>
      </c>
      <c r="D88" s="252" t="str">
        <f>'MTG RTG September 2019'!D77</f>
        <v>Movie (FRR)</v>
      </c>
      <c r="E88" s="253" t="str">
        <f>'MTG RTG September 2019'!E77</f>
        <v>Sa</v>
      </c>
      <c r="F88" s="254">
        <f>'MTG RTG September 2019'!F77</f>
        <v>0.45833333333333331</v>
      </c>
      <c r="G88" s="904" t="str">
        <f>'MTG RTG September 2019'!G77</f>
        <v>NPT</v>
      </c>
      <c r="H88" s="905">
        <f ca="1">SUMIF('MTG RTG September 2019'!$H$3:$M$4,$AC$9,'MTG RTG September 2019'!$H77:$M77)</f>
        <v>0.2</v>
      </c>
      <c r="I88" s="256">
        <f t="shared" ca="1" si="25"/>
        <v>579.80000000000007</v>
      </c>
      <c r="J88" s="906">
        <f t="shared" ca="1" si="26"/>
        <v>0</v>
      </c>
      <c r="K88" s="912">
        <f t="shared" ca="1" si="27"/>
        <v>0</v>
      </c>
      <c r="L88" s="913">
        <f t="shared" ca="1" si="28"/>
        <v>0</v>
      </c>
      <c r="M88" s="927">
        <f>'MTG RTG September 2019'!J77</f>
        <v>0.2</v>
      </c>
      <c r="N88" s="913">
        <f t="shared" si="29"/>
        <v>0</v>
      </c>
      <c r="O88" s="909">
        <f t="shared" si="30"/>
        <v>0</v>
      </c>
      <c r="P88" s="258">
        <f t="shared" si="31"/>
        <v>0</v>
      </c>
      <c r="Q88" s="258">
        <f t="shared" si="21"/>
        <v>0</v>
      </c>
      <c r="R88" s="258">
        <f t="shared" si="22"/>
        <v>0</v>
      </c>
      <c r="S88" s="258"/>
      <c r="T88" s="258">
        <f t="shared" si="23"/>
        <v>0</v>
      </c>
      <c r="U88" s="258">
        <f t="shared" si="32"/>
        <v>0</v>
      </c>
      <c r="V88" s="265">
        <f t="shared" ca="1" si="24"/>
        <v>115.96000000000002</v>
      </c>
      <c r="W88" s="260">
        <f t="shared" ca="1" si="33"/>
        <v>115.96000000000002</v>
      </c>
      <c r="X88" s="260">
        <f t="shared" ca="1" si="34"/>
        <v>115.96000000000002</v>
      </c>
      <c r="Y88" s="260">
        <f t="shared" ca="1" si="35"/>
        <v>0</v>
      </c>
      <c r="Z88" s="260">
        <f t="shared" ca="1" si="36"/>
        <v>0</v>
      </c>
      <c r="AA88" s="260">
        <f t="shared" ca="1" si="38"/>
        <v>0</v>
      </c>
      <c r="AB88" s="260">
        <f t="shared" ca="1" si="39"/>
        <v>0</v>
      </c>
      <c r="AC88" s="575">
        <f t="shared" ca="1" si="37"/>
        <v>0</v>
      </c>
      <c r="AD88" s="262"/>
      <c r="AE88" s="460"/>
      <c r="AF88" s="459"/>
      <c r="AG88" s="459"/>
      <c r="AH88" s="459"/>
      <c r="AI88" s="459"/>
      <c r="AJ88" s="861"/>
      <c r="AK88" s="861"/>
      <c r="AL88" s="459"/>
      <c r="AM88" s="459"/>
      <c r="AN88" s="459"/>
      <c r="AO88" s="459"/>
      <c r="AP88" s="459"/>
      <c r="AQ88" s="861"/>
      <c r="AR88" s="861"/>
      <c r="AS88" s="459"/>
      <c r="AT88" s="459"/>
      <c r="AU88" s="459"/>
      <c r="AV88" s="459"/>
      <c r="AW88" s="459"/>
      <c r="AX88" s="861"/>
      <c r="AY88" s="861"/>
      <c r="AZ88" s="459"/>
      <c r="BA88" s="459"/>
      <c r="BB88" s="459"/>
      <c r="BC88" s="459"/>
      <c r="BD88" s="459"/>
      <c r="BE88" s="861"/>
      <c r="BF88" s="861"/>
      <c r="BG88" s="459"/>
      <c r="BH88" s="459"/>
      <c r="BI88" s="459"/>
      <c r="BJ88" s="459"/>
      <c r="BK88" s="459"/>
      <c r="BL88" s="861"/>
      <c r="BM88" s="861"/>
      <c r="BN88" s="459"/>
      <c r="BO88" s="459"/>
      <c r="BP88" s="459"/>
      <c r="BQ88" s="459"/>
      <c r="BR88" s="459"/>
      <c r="BS88" s="861"/>
      <c r="BT88" s="861"/>
      <c r="BU88" s="459"/>
      <c r="BV88" s="459"/>
      <c r="BW88" s="459"/>
      <c r="BX88" s="459"/>
      <c r="BY88" s="459"/>
      <c r="BZ88" s="861"/>
      <c r="CA88" s="861"/>
      <c r="CB88" s="459"/>
      <c r="CC88" s="459"/>
      <c r="CD88" s="459"/>
      <c r="CE88" s="459"/>
      <c r="CF88" s="459"/>
      <c r="CG88" s="861"/>
      <c r="CH88" s="861"/>
      <c r="CI88" s="459"/>
      <c r="CJ88" s="459"/>
      <c r="CK88" s="459"/>
      <c r="CL88" s="459"/>
      <c r="CM88" s="459"/>
      <c r="CN88" s="861"/>
      <c r="CO88" s="861"/>
    </row>
    <row r="89" spans="1:93" s="263" customFormat="1" hidden="1">
      <c r="A89" s="857">
        <f>'MTG RTG September 2019'!A78</f>
        <v>0</v>
      </c>
      <c r="B89" s="289"/>
      <c r="C89" s="506" t="str">
        <f>'MTG RTG September 2019'!C78</f>
        <v>Diema</v>
      </c>
      <c r="D89" s="252" t="str">
        <f>'MTG RTG September 2019'!D78</f>
        <v>Bez Bagaj</v>
      </c>
      <c r="E89" s="253" t="str">
        <f>'MTG RTG September 2019'!E78</f>
        <v>Su</v>
      </c>
      <c r="F89" s="254">
        <f>'MTG RTG September 2019'!F78</f>
        <v>0.45833333333333331</v>
      </c>
      <c r="G89" s="904" t="str">
        <f>'MTG RTG September 2019'!G78</f>
        <v>NPT</v>
      </c>
      <c r="H89" s="905">
        <f ca="1">SUMIF('MTG RTG September 2019'!$H$3:$M$4,$AC$9,'MTG RTG September 2019'!$H78:$M78)</f>
        <v>0.2</v>
      </c>
      <c r="I89" s="256">
        <f t="shared" ca="1" si="25"/>
        <v>579.80000000000007</v>
      </c>
      <c r="J89" s="906">
        <f t="shared" ca="1" si="26"/>
        <v>0</v>
      </c>
      <c r="K89" s="912">
        <f t="shared" ca="1" si="27"/>
        <v>0</v>
      </c>
      <c r="L89" s="913">
        <f t="shared" ca="1" si="28"/>
        <v>0</v>
      </c>
      <c r="M89" s="927">
        <f>'MTG RTG September 2019'!J78</f>
        <v>0.2</v>
      </c>
      <c r="N89" s="913">
        <f t="shared" si="29"/>
        <v>0</v>
      </c>
      <c r="O89" s="909">
        <f t="shared" si="30"/>
        <v>0</v>
      </c>
      <c r="P89" s="258">
        <f t="shared" si="31"/>
        <v>0</v>
      </c>
      <c r="Q89" s="258">
        <f t="shared" si="21"/>
        <v>0</v>
      </c>
      <c r="R89" s="258">
        <f t="shared" si="22"/>
        <v>0</v>
      </c>
      <c r="S89" s="258"/>
      <c r="T89" s="258">
        <f t="shared" si="23"/>
        <v>0</v>
      </c>
      <c r="U89" s="258">
        <f t="shared" si="32"/>
        <v>0</v>
      </c>
      <c r="V89" s="265">
        <f t="shared" ca="1" si="24"/>
        <v>115.96000000000002</v>
      </c>
      <c r="W89" s="260">
        <f t="shared" ca="1" si="33"/>
        <v>115.96000000000002</v>
      </c>
      <c r="X89" s="260">
        <f t="shared" ca="1" si="34"/>
        <v>115.96000000000002</v>
      </c>
      <c r="Y89" s="260">
        <f t="shared" ca="1" si="35"/>
        <v>0</v>
      </c>
      <c r="Z89" s="260">
        <f t="shared" ca="1" si="36"/>
        <v>0</v>
      </c>
      <c r="AA89" s="260">
        <f t="shared" ca="1" si="38"/>
        <v>0</v>
      </c>
      <c r="AB89" s="260">
        <f t="shared" ca="1" si="39"/>
        <v>0</v>
      </c>
      <c r="AC89" s="575">
        <f t="shared" ca="1" si="37"/>
        <v>0</v>
      </c>
      <c r="AD89" s="262"/>
      <c r="AE89" s="460"/>
      <c r="AF89" s="459"/>
      <c r="AG89" s="459"/>
      <c r="AH89" s="459"/>
      <c r="AI89" s="459"/>
      <c r="AJ89" s="861"/>
      <c r="AK89" s="861"/>
      <c r="AL89" s="459"/>
      <c r="AM89" s="459"/>
      <c r="AN89" s="459"/>
      <c r="AO89" s="459"/>
      <c r="AP89" s="459"/>
      <c r="AQ89" s="861"/>
      <c r="AR89" s="861"/>
      <c r="AS89" s="459"/>
      <c r="AT89" s="459"/>
      <c r="AU89" s="459"/>
      <c r="AV89" s="459"/>
      <c r="AW89" s="459"/>
      <c r="AX89" s="861"/>
      <c r="AY89" s="861"/>
      <c r="AZ89" s="459"/>
      <c r="BA89" s="459"/>
      <c r="BB89" s="459"/>
      <c r="BC89" s="459"/>
      <c r="BD89" s="459"/>
      <c r="BE89" s="861"/>
      <c r="BF89" s="861"/>
      <c r="BG89" s="459"/>
      <c r="BH89" s="459"/>
      <c r="BI89" s="459"/>
      <c r="BJ89" s="459"/>
      <c r="BK89" s="459"/>
      <c r="BL89" s="861"/>
      <c r="BM89" s="861"/>
      <c r="BN89" s="459"/>
      <c r="BO89" s="459"/>
      <c r="BP89" s="459"/>
      <c r="BQ89" s="459"/>
      <c r="BR89" s="459"/>
      <c r="BS89" s="861"/>
      <c r="BT89" s="861"/>
      <c r="BU89" s="459"/>
      <c r="BV89" s="459"/>
      <c r="BW89" s="459"/>
      <c r="BX89" s="459"/>
      <c r="BY89" s="459"/>
      <c r="BZ89" s="861"/>
      <c r="CA89" s="861"/>
      <c r="CB89" s="459"/>
      <c r="CC89" s="459"/>
      <c r="CD89" s="459"/>
      <c r="CE89" s="459"/>
      <c r="CF89" s="459"/>
      <c r="CG89" s="861"/>
      <c r="CH89" s="861"/>
      <c r="CI89" s="459"/>
      <c r="CJ89" s="459"/>
      <c r="CK89" s="459"/>
      <c r="CL89" s="459"/>
      <c r="CM89" s="459"/>
      <c r="CN89" s="861"/>
      <c r="CO89" s="861"/>
    </row>
    <row r="90" spans="1:93" s="263" customFormat="1" hidden="1">
      <c r="A90" s="857">
        <f>'MTG RTG September 2019'!A79</f>
        <v>0</v>
      </c>
      <c r="B90" s="289"/>
      <c r="C90" s="506" t="str">
        <f>'MTG RTG September 2019'!C79</f>
        <v>Diema</v>
      </c>
      <c r="D90" s="252" t="str">
        <f>'MTG RTG September 2019'!D79</f>
        <v>Movie (FRR)</v>
      </c>
      <c r="E90" s="253" t="str">
        <f>'MTG RTG September 2019'!E79</f>
        <v>Su</v>
      </c>
      <c r="F90" s="254">
        <f>'MTG RTG September 2019'!F79</f>
        <v>0.47916666666666669</v>
      </c>
      <c r="G90" s="904" t="str">
        <f>'MTG RTG September 2019'!G79</f>
        <v>NPT</v>
      </c>
      <c r="H90" s="905">
        <f ca="1">SUMIF('MTG RTG September 2019'!$H$3:$M$4,$AC$9,'MTG RTG September 2019'!$H79:$M79)</f>
        <v>0.2</v>
      </c>
      <c r="I90" s="256">
        <f t="shared" ca="1" si="25"/>
        <v>579.80000000000007</v>
      </c>
      <c r="J90" s="906">
        <f t="shared" ca="1" si="26"/>
        <v>0</v>
      </c>
      <c r="K90" s="912">
        <f t="shared" ca="1" si="27"/>
        <v>0</v>
      </c>
      <c r="L90" s="913">
        <f t="shared" ca="1" si="28"/>
        <v>0</v>
      </c>
      <c r="M90" s="927">
        <f>'MTG RTG September 2019'!J79</f>
        <v>0.2</v>
      </c>
      <c r="N90" s="913">
        <f t="shared" si="29"/>
        <v>0</v>
      </c>
      <c r="O90" s="909">
        <f t="shared" si="30"/>
        <v>0</v>
      </c>
      <c r="P90" s="258">
        <f t="shared" si="31"/>
        <v>0</v>
      </c>
      <c r="Q90" s="258">
        <f t="shared" si="21"/>
        <v>0</v>
      </c>
      <c r="R90" s="258">
        <f t="shared" si="22"/>
        <v>0</v>
      </c>
      <c r="S90" s="258"/>
      <c r="T90" s="258">
        <f t="shared" si="23"/>
        <v>0</v>
      </c>
      <c r="U90" s="258">
        <f t="shared" si="32"/>
        <v>0</v>
      </c>
      <c r="V90" s="265">
        <f t="shared" ca="1" si="24"/>
        <v>115.96000000000002</v>
      </c>
      <c r="W90" s="260">
        <f t="shared" ca="1" si="33"/>
        <v>115.96000000000002</v>
      </c>
      <c r="X90" s="260">
        <f t="shared" ca="1" si="34"/>
        <v>115.96000000000002</v>
      </c>
      <c r="Y90" s="260">
        <f t="shared" ca="1" si="35"/>
        <v>0</v>
      </c>
      <c r="Z90" s="260">
        <f t="shared" ca="1" si="36"/>
        <v>0</v>
      </c>
      <c r="AA90" s="260">
        <f t="shared" ca="1" si="38"/>
        <v>0</v>
      </c>
      <c r="AB90" s="260">
        <f t="shared" ca="1" si="39"/>
        <v>0</v>
      </c>
      <c r="AC90" s="575">
        <f t="shared" ca="1" si="37"/>
        <v>0</v>
      </c>
      <c r="AD90" s="262"/>
      <c r="AE90" s="460"/>
      <c r="AF90" s="459"/>
      <c r="AG90" s="459"/>
      <c r="AH90" s="459"/>
      <c r="AI90" s="459"/>
      <c r="AJ90" s="861"/>
      <c r="AK90" s="861"/>
      <c r="AL90" s="459"/>
      <c r="AM90" s="459"/>
      <c r="AN90" s="459"/>
      <c r="AO90" s="459"/>
      <c r="AP90" s="459"/>
      <c r="AQ90" s="861"/>
      <c r="AR90" s="861"/>
      <c r="AS90" s="459"/>
      <c r="AT90" s="459"/>
      <c r="AU90" s="459"/>
      <c r="AV90" s="459"/>
      <c r="AW90" s="459"/>
      <c r="AX90" s="861"/>
      <c r="AY90" s="861"/>
      <c r="AZ90" s="459"/>
      <c r="BA90" s="459"/>
      <c r="BB90" s="459"/>
      <c r="BC90" s="459"/>
      <c r="BD90" s="459"/>
      <c r="BE90" s="861"/>
      <c r="BF90" s="861"/>
      <c r="BG90" s="459"/>
      <c r="BH90" s="459"/>
      <c r="BI90" s="459"/>
      <c r="BJ90" s="459"/>
      <c r="BK90" s="459"/>
      <c r="BL90" s="861"/>
      <c r="BM90" s="861"/>
      <c r="BN90" s="459"/>
      <c r="BO90" s="459"/>
      <c r="BP90" s="459"/>
      <c r="BQ90" s="459"/>
      <c r="BR90" s="459"/>
      <c r="BS90" s="861"/>
      <c r="BT90" s="861"/>
      <c r="BU90" s="459"/>
      <c r="BV90" s="459"/>
      <c r="BW90" s="459"/>
      <c r="BX90" s="459"/>
      <c r="BY90" s="459"/>
      <c r="BZ90" s="861"/>
      <c r="CA90" s="861"/>
      <c r="CB90" s="459"/>
      <c r="CC90" s="459"/>
      <c r="CD90" s="459"/>
      <c r="CE90" s="459"/>
      <c r="CF90" s="459"/>
      <c r="CG90" s="861"/>
      <c r="CH90" s="861"/>
      <c r="CI90" s="459"/>
      <c r="CJ90" s="459"/>
      <c r="CK90" s="459"/>
      <c r="CL90" s="459"/>
      <c r="CM90" s="459"/>
      <c r="CN90" s="861"/>
      <c r="CO90" s="861"/>
    </row>
    <row r="91" spans="1:93" s="263" customFormat="1">
      <c r="A91" s="857">
        <f>'MTG RTG September 2019'!A80</f>
        <v>0</v>
      </c>
      <c r="B91" s="289"/>
      <c r="C91" s="506" t="str">
        <f>'MTG RTG September 2019'!C80</f>
        <v>Diema</v>
      </c>
      <c r="D91" s="252" t="str">
        <f>'MTG RTG September 2019'!D80</f>
        <v>Movie</v>
      </c>
      <c r="E91" s="253" t="str">
        <f>'MTG RTG September 2019'!E80</f>
        <v>Sa-Su</v>
      </c>
      <c r="F91" s="254">
        <f>'MTG RTG September 2019'!F80</f>
        <v>0.5625</v>
      </c>
      <c r="G91" s="904" t="str">
        <f>'MTG RTG September 2019'!G80</f>
        <v>NPT</v>
      </c>
      <c r="H91" s="905">
        <f ca="1">SUMIF('MTG RTG September 2019'!$H$3:$M$4,$AC$9,'MTG RTG September 2019'!$H80:$M80)</f>
        <v>0.3</v>
      </c>
      <c r="I91" s="256">
        <f t="shared" ca="1" si="25"/>
        <v>579.80000000000007</v>
      </c>
      <c r="J91" s="906">
        <f t="shared" ca="1" si="26"/>
        <v>0.3</v>
      </c>
      <c r="K91" s="912">
        <f t="shared" ca="1" si="27"/>
        <v>0.3</v>
      </c>
      <c r="L91" s="913">
        <f t="shared" ca="1" si="28"/>
        <v>0</v>
      </c>
      <c r="M91" s="927">
        <f>'MTG RTG September 2019'!J80</f>
        <v>0.2</v>
      </c>
      <c r="N91" s="913">
        <f t="shared" si="29"/>
        <v>0.2</v>
      </c>
      <c r="O91" s="909">
        <f t="shared" si="30"/>
        <v>1</v>
      </c>
      <c r="P91" s="258">
        <f t="shared" si="31"/>
        <v>0</v>
      </c>
      <c r="Q91" s="258">
        <f t="shared" si="21"/>
        <v>0</v>
      </c>
      <c r="R91" s="258">
        <f t="shared" si="22"/>
        <v>0</v>
      </c>
      <c r="S91" s="258"/>
      <c r="T91" s="258">
        <f t="shared" si="23"/>
        <v>0</v>
      </c>
      <c r="U91" s="258">
        <f t="shared" si="32"/>
        <v>1</v>
      </c>
      <c r="V91" s="265">
        <f t="shared" ca="1" si="24"/>
        <v>173.94000000000003</v>
      </c>
      <c r="W91" s="260">
        <f t="shared" ca="1" si="33"/>
        <v>173.94000000000003</v>
      </c>
      <c r="X91" s="260">
        <f t="shared" ca="1" si="34"/>
        <v>173.94000000000003</v>
      </c>
      <c r="Y91" s="260">
        <f t="shared" ca="1" si="35"/>
        <v>0</v>
      </c>
      <c r="Z91" s="260">
        <f t="shared" ca="1" si="36"/>
        <v>0</v>
      </c>
      <c r="AA91" s="260">
        <f t="shared" ca="1" si="38"/>
        <v>0</v>
      </c>
      <c r="AB91" s="260">
        <f t="shared" ca="1" si="39"/>
        <v>0</v>
      </c>
      <c r="AC91" s="575">
        <f t="shared" ca="1" si="37"/>
        <v>173.94000000000003</v>
      </c>
      <c r="AD91" s="262"/>
      <c r="AE91" s="460"/>
      <c r="AF91" s="459"/>
      <c r="AG91" s="459"/>
      <c r="AH91" s="459"/>
      <c r="AI91" s="459"/>
      <c r="AJ91" s="861"/>
      <c r="AK91" s="861"/>
      <c r="AL91" s="459"/>
      <c r="AM91" s="459"/>
      <c r="AN91" s="459"/>
      <c r="AO91" s="459"/>
      <c r="AP91" s="459"/>
      <c r="AQ91" s="861"/>
      <c r="AR91" s="861"/>
      <c r="AS91" s="459"/>
      <c r="AT91" s="459"/>
      <c r="AU91" s="459"/>
      <c r="AV91" s="459"/>
      <c r="AW91" s="459"/>
      <c r="AX91" s="861"/>
      <c r="AY91" s="861"/>
      <c r="AZ91" s="459"/>
      <c r="BA91" s="459"/>
      <c r="BB91" s="459"/>
      <c r="BC91" s="459"/>
      <c r="BD91" s="459"/>
      <c r="BE91" s="861"/>
      <c r="BF91" s="861" t="s">
        <v>347</v>
      </c>
      <c r="BG91" s="459"/>
      <c r="BH91" s="459"/>
      <c r="BI91" s="459"/>
      <c r="BJ91" s="459"/>
      <c r="BK91" s="459"/>
      <c r="BL91" s="861"/>
      <c r="BM91" s="861"/>
      <c r="BN91" s="459"/>
      <c r="BO91" s="459"/>
      <c r="BP91" s="459"/>
      <c r="BQ91" s="459"/>
      <c r="BR91" s="459"/>
      <c r="BS91" s="861"/>
      <c r="BT91" s="861"/>
      <c r="BU91" s="459"/>
      <c r="BV91" s="459"/>
      <c r="BW91" s="459"/>
      <c r="BX91" s="459"/>
      <c r="BY91" s="459"/>
      <c r="BZ91" s="861"/>
      <c r="CA91" s="861"/>
      <c r="CB91" s="459"/>
      <c r="CC91" s="459"/>
      <c r="CD91" s="459"/>
      <c r="CE91" s="459"/>
      <c r="CF91" s="459"/>
      <c r="CG91" s="861"/>
      <c r="CH91" s="861"/>
      <c r="CI91" s="459"/>
      <c r="CJ91" s="459"/>
      <c r="CK91" s="459"/>
      <c r="CL91" s="459"/>
      <c r="CM91" s="459"/>
      <c r="CN91" s="861"/>
      <c r="CO91" s="861"/>
    </row>
    <row r="92" spans="1:93" s="263" customFormat="1">
      <c r="A92" s="857">
        <f>'MTG RTG September 2019'!A81</f>
        <v>0</v>
      </c>
      <c r="B92" s="289"/>
      <c r="C92" s="506" t="str">
        <f>'MTG RTG September 2019'!C81</f>
        <v>Diema</v>
      </c>
      <c r="D92" s="252" t="str">
        <f>'MTG RTG September 2019'!D81</f>
        <v>Movie</v>
      </c>
      <c r="E92" s="253" t="str">
        <f>'MTG RTG September 2019'!E81</f>
        <v>Sa-Su</v>
      </c>
      <c r="F92" s="254">
        <f>'MTG RTG September 2019'!F81</f>
        <v>0.66666666666666663</v>
      </c>
      <c r="G92" s="904" t="str">
        <f>'MTG RTG September 2019'!G81</f>
        <v>NPT</v>
      </c>
      <c r="H92" s="905">
        <f ca="1">SUMIF('MTG RTG September 2019'!$H$3:$M$4,$AC$9,'MTG RTG September 2019'!$H81:$M81)</f>
        <v>0.3</v>
      </c>
      <c r="I92" s="256">
        <f t="shared" ca="1" si="25"/>
        <v>579.80000000000007</v>
      </c>
      <c r="J92" s="906">
        <f t="shared" ca="1" si="26"/>
        <v>0.3</v>
      </c>
      <c r="K92" s="912">
        <f t="shared" ca="1" si="27"/>
        <v>0.3</v>
      </c>
      <c r="L92" s="913">
        <f t="shared" ca="1" si="28"/>
        <v>0</v>
      </c>
      <c r="M92" s="927">
        <f>'MTG RTG September 2019'!J81</f>
        <v>0.3</v>
      </c>
      <c r="N92" s="913">
        <f t="shared" si="29"/>
        <v>0.3</v>
      </c>
      <c r="O92" s="909">
        <f t="shared" si="30"/>
        <v>1</v>
      </c>
      <c r="P92" s="258">
        <f t="shared" si="31"/>
        <v>0</v>
      </c>
      <c r="Q92" s="258">
        <f t="shared" si="21"/>
        <v>0</v>
      </c>
      <c r="R92" s="258">
        <f t="shared" si="22"/>
        <v>0</v>
      </c>
      <c r="S92" s="258"/>
      <c r="T92" s="258">
        <f t="shared" si="23"/>
        <v>0</v>
      </c>
      <c r="U92" s="258">
        <f t="shared" si="32"/>
        <v>1</v>
      </c>
      <c r="V92" s="265">
        <f t="shared" ca="1" si="24"/>
        <v>173.94000000000003</v>
      </c>
      <c r="W92" s="260">
        <f t="shared" ca="1" si="33"/>
        <v>173.94000000000003</v>
      </c>
      <c r="X92" s="260">
        <f t="shared" ca="1" si="34"/>
        <v>173.94000000000003</v>
      </c>
      <c r="Y92" s="260">
        <f t="shared" ca="1" si="35"/>
        <v>0</v>
      </c>
      <c r="Z92" s="260">
        <f t="shared" ca="1" si="36"/>
        <v>0</v>
      </c>
      <c r="AA92" s="260">
        <f t="shared" ca="1" si="38"/>
        <v>0</v>
      </c>
      <c r="AB92" s="260">
        <f t="shared" ca="1" si="39"/>
        <v>0</v>
      </c>
      <c r="AC92" s="575">
        <f t="shared" ca="1" si="37"/>
        <v>173.94000000000003</v>
      </c>
      <c r="AD92" s="262"/>
      <c r="AE92" s="460"/>
      <c r="AF92" s="459"/>
      <c r="AG92" s="459"/>
      <c r="AH92" s="459"/>
      <c r="AI92" s="459"/>
      <c r="AJ92" s="861"/>
      <c r="AK92" s="861"/>
      <c r="AL92" s="459"/>
      <c r="AM92" s="459"/>
      <c r="AN92" s="459"/>
      <c r="AO92" s="459"/>
      <c r="AP92" s="459"/>
      <c r="AQ92" s="861"/>
      <c r="AR92" s="861"/>
      <c r="AS92" s="459"/>
      <c r="AT92" s="459"/>
      <c r="AU92" s="459"/>
      <c r="AV92" s="459"/>
      <c r="AW92" s="459"/>
      <c r="AX92" s="861"/>
      <c r="AY92" s="861"/>
      <c r="AZ92" s="459"/>
      <c r="BA92" s="459"/>
      <c r="BB92" s="459"/>
      <c r="BC92" s="459"/>
      <c r="BD92" s="459"/>
      <c r="BE92" s="861" t="s">
        <v>347</v>
      </c>
      <c r="BF92" s="861"/>
      <c r="BG92" s="459"/>
      <c r="BH92" s="459"/>
      <c r="BI92" s="459"/>
      <c r="BJ92" s="459"/>
      <c r="BK92" s="459"/>
      <c r="BL92" s="861"/>
      <c r="BM92" s="861"/>
      <c r="BN92" s="459"/>
      <c r="BO92" s="459"/>
      <c r="BP92" s="459"/>
      <c r="BQ92" s="459"/>
      <c r="BR92" s="459"/>
      <c r="BS92" s="861"/>
      <c r="BT92" s="861"/>
      <c r="BU92" s="459"/>
      <c r="BV92" s="459"/>
      <c r="BW92" s="459"/>
      <c r="BX92" s="459"/>
      <c r="BY92" s="459"/>
      <c r="BZ92" s="861"/>
      <c r="CA92" s="861"/>
      <c r="CB92" s="459"/>
      <c r="CC92" s="459"/>
      <c r="CD92" s="459"/>
      <c r="CE92" s="459"/>
      <c r="CF92" s="459"/>
      <c r="CG92" s="861"/>
      <c r="CH92" s="861"/>
      <c r="CI92" s="459"/>
      <c r="CJ92" s="459"/>
      <c r="CK92" s="459"/>
      <c r="CL92" s="459"/>
      <c r="CM92" s="459"/>
      <c r="CN92" s="861"/>
      <c r="CO92" s="861"/>
    </row>
    <row r="93" spans="1:93" s="263" customFormat="1" ht="14.25" hidden="1" customHeight="1">
      <c r="A93" s="857">
        <f>'MTG RTG September 2019'!A82</f>
        <v>0</v>
      </c>
      <c r="B93" s="289"/>
      <c r="C93" s="506" t="str">
        <f>'MTG RTG September 2019'!C82</f>
        <v>Diema</v>
      </c>
      <c r="D93" s="252" t="str">
        <f>'MTG RTG September 2019'!D82</f>
        <v>Movie</v>
      </c>
      <c r="E93" s="253" t="str">
        <f>'MTG RTG September 2019'!E82</f>
        <v>Sa-Su</v>
      </c>
      <c r="F93" s="254">
        <f>'MTG RTG September 2019'!F82</f>
        <v>0.75</v>
      </c>
      <c r="G93" s="904" t="str">
        <f>'MTG RTG September 2019'!G82</f>
        <v>PT</v>
      </c>
      <c r="H93" s="905">
        <f ca="1">SUMIF('MTG RTG September 2019'!$H$3:$M$4,$AC$9,'MTG RTG September 2019'!$H82:$M82)</f>
        <v>0.7</v>
      </c>
      <c r="I93" s="256">
        <f t="shared" ca="1" si="25"/>
        <v>579.80000000000007</v>
      </c>
      <c r="J93" s="906">
        <f t="shared" ca="1" si="26"/>
        <v>0</v>
      </c>
      <c r="K93" s="912">
        <f t="shared" ca="1" si="27"/>
        <v>0</v>
      </c>
      <c r="L93" s="913">
        <f t="shared" ca="1" si="28"/>
        <v>0</v>
      </c>
      <c r="M93" s="927">
        <f>'MTG RTG September 2019'!J82</f>
        <v>0.9</v>
      </c>
      <c r="N93" s="913">
        <f t="shared" si="29"/>
        <v>0</v>
      </c>
      <c r="O93" s="909">
        <f t="shared" si="30"/>
        <v>0</v>
      </c>
      <c r="P93" s="258">
        <f t="shared" si="31"/>
        <v>0</v>
      </c>
      <c r="Q93" s="258">
        <f t="shared" si="21"/>
        <v>0</v>
      </c>
      <c r="R93" s="258">
        <f t="shared" si="22"/>
        <v>0</v>
      </c>
      <c r="S93" s="258"/>
      <c r="T93" s="258">
        <f t="shared" si="23"/>
        <v>0</v>
      </c>
      <c r="U93" s="258">
        <f t="shared" si="32"/>
        <v>0</v>
      </c>
      <c r="V93" s="265">
        <f t="shared" ca="1" si="24"/>
        <v>405.86</v>
      </c>
      <c r="W93" s="260">
        <f t="shared" ca="1" si="33"/>
        <v>405.86</v>
      </c>
      <c r="X93" s="260">
        <f t="shared" ca="1" si="34"/>
        <v>405.86</v>
      </c>
      <c r="Y93" s="260">
        <f t="shared" ca="1" si="35"/>
        <v>0</v>
      </c>
      <c r="Z93" s="260">
        <f t="shared" ca="1" si="36"/>
        <v>0</v>
      </c>
      <c r="AA93" s="260">
        <f t="shared" ca="1" si="38"/>
        <v>0</v>
      </c>
      <c r="AB93" s="260">
        <f t="shared" ca="1" si="39"/>
        <v>0</v>
      </c>
      <c r="AC93" s="575">
        <f t="shared" ca="1" si="37"/>
        <v>0</v>
      </c>
      <c r="AD93" s="262"/>
      <c r="AE93" s="460"/>
      <c r="AF93" s="459"/>
      <c r="AG93" s="459"/>
      <c r="AH93" s="459"/>
      <c r="AI93" s="459"/>
      <c r="AJ93" s="861"/>
      <c r="AK93" s="861"/>
      <c r="AL93" s="459"/>
      <c r="AM93" s="459"/>
      <c r="AN93" s="459"/>
      <c r="AO93" s="459"/>
      <c r="AP93" s="459"/>
      <c r="AQ93" s="861"/>
      <c r="AR93" s="861"/>
      <c r="AS93" s="459"/>
      <c r="AT93" s="459"/>
      <c r="AU93" s="459"/>
      <c r="AV93" s="459"/>
      <c r="AW93" s="459"/>
      <c r="AX93" s="861"/>
      <c r="AY93" s="861"/>
      <c r="AZ93" s="459"/>
      <c r="BA93" s="459"/>
      <c r="BB93" s="459"/>
      <c r="BC93" s="459"/>
      <c r="BD93" s="459"/>
      <c r="BE93" s="861"/>
      <c r="BF93" s="861"/>
      <c r="BG93" s="459"/>
      <c r="BH93" s="459"/>
      <c r="BI93" s="459"/>
      <c r="BJ93" s="459"/>
      <c r="BK93" s="459"/>
      <c r="BL93" s="861"/>
      <c r="BM93" s="861"/>
      <c r="BN93" s="459"/>
      <c r="BO93" s="459"/>
      <c r="BP93" s="459"/>
      <c r="BQ93" s="459"/>
      <c r="BR93" s="459"/>
      <c r="BS93" s="861"/>
      <c r="BT93" s="861"/>
      <c r="BU93" s="459"/>
      <c r="BV93" s="459"/>
      <c r="BW93" s="459"/>
      <c r="BX93" s="459"/>
      <c r="BY93" s="459"/>
      <c r="BZ93" s="861"/>
      <c r="CA93" s="861"/>
      <c r="CB93" s="459"/>
      <c r="CC93" s="459"/>
      <c r="CD93" s="459"/>
      <c r="CE93" s="459"/>
      <c r="CF93" s="459"/>
      <c r="CG93" s="861"/>
      <c r="CH93" s="861"/>
      <c r="CI93" s="459"/>
      <c r="CJ93" s="459"/>
      <c r="CK93" s="459"/>
      <c r="CL93" s="459"/>
      <c r="CM93" s="459"/>
      <c r="CN93" s="861"/>
      <c r="CO93" s="861"/>
    </row>
    <row r="94" spans="1:93" s="263" customFormat="1" hidden="1">
      <c r="A94" s="857">
        <f>'MTG RTG September 2019'!A83</f>
        <v>0</v>
      </c>
      <c r="B94" s="289"/>
      <c r="C94" s="506" t="str">
        <f>'MTG RTG September 2019'!C83</f>
        <v>Diema</v>
      </c>
      <c r="D94" s="252" t="str">
        <f>'MTG RTG September 2019'!D83</f>
        <v>Movie</v>
      </c>
      <c r="E94" s="253" t="str">
        <f>'MTG RTG September 2019'!E83</f>
        <v>Sa-Su</v>
      </c>
      <c r="F94" s="254">
        <f>'MTG RTG September 2019'!F83</f>
        <v>0.83333333333333337</v>
      </c>
      <c r="G94" s="904" t="str">
        <f>'MTG RTG September 2019'!G83</f>
        <v>PT</v>
      </c>
      <c r="H94" s="905">
        <f ca="1">SUMIF('MTG RTG September 2019'!$H$3:$M$4,$AC$9,'MTG RTG September 2019'!$H83:$M83)</f>
        <v>1.5</v>
      </c>
      <c r="I94" s="256">
        <f t="shared" ca="1" si="25"/>
        <v>579.80000000000007</v>
      </c>
      <c r="J94" s="906">
        <f t="shared" ca="1" si="26"/>
        <v>0</v>
      </c>
      <c r="K94" s="912">
        <f t="shared" ca="1" si="27"/>
        <v>0</v>
      </c>
      <c r="L94" s="913">
        <f t="shared" ca="1" si="28"/>
        <v>0</v>
      </c>
      <c r="M94" s="927">
        <f>'MTG RTG September 2019'!J83</f>
        <v>1.5</v>
      </c>
      <c r="N94" s="913">
        <f t="shared" si="29"/>
        <v>0</v>
      </c>
      <c r="O94" s="909">
        <f t="shared" si="30"/>
        <v>0</v>
      </c>
      <c r="P94" s="258">
        <f t="shared" si="31"/>
        <v>0</v>
      </c>
      <c r="Q94" s="258">
        <f t="shared" si="21"/>
        <v>0</v>
      </c>
      <c r="R94" s="258">
        <f t="shared" si="22"/>
        <v>0</v>
      </c>
      <c r="S94" s="258"/>
      <c r="T94" s="258">
        <f t="shared" si="23"/>
        <v>0</v>
      </c>
      <c r="U94" s="258">
        <f t="shared" si="32"/>
        <v>0</v>
      </c>
      <c r="V94" s="265">
        <f t="shared" ca="1" si="24"/>
        <v>869.7</v>
      </c>
      <c r="W94" s="260">
        <f t="shared" ca="1" si="33"/>
        <v>869.7</v>
      </c>
      <c r="X94" s="260">
        <f t="shared" ca="1" si="34"/>
        <v>869.7</v>
      </c>
      <c r="Y94" s="260">
        <f t="shared" ca="1" si="35"/>
        <v>0</v>
      </c>
      <c r="Z94" s="260">
        <f t="shared" ca="1" si="36"/>
        <v>0</v>
      </c>
      <c r="AA94" s="260">
        <f t="shared" ca="1" si="38"/>
        <v>0</v>
      </c>
      <c r="AB94" s="260">
        <f t="shared" ca="1" si="39"/>
        <v>0</v>
      </c>
      <c r="AC94" s="575">
        <f t="shared" ca="1" si="37"/>
        <v>0</v>
      </c>
      <c r="AD94" s="262"/>
      <c r="AE94" s="460"/>
      <c r="AF94" s="459"/>
      <c r="AG94" s="459"/>
      <c r="AH94" s="459"/>
      <c r="AI94" s="459"/>
      <c r="AJ94" s="861"/>
      <c r="AK94" s="861"/>
      <c r="AL94" s="459"/>
      <c r="AM94" s="459"/>
      <c r="AN94" s="459"/>
      <c r="AO94" s="459"/>
      <c r="AP94" s="459"/>
      <c r="AQ94" s="861"/>
      <c r="AR94" s="861"/>
      <c r="AS94" s="459"/>
      <c r="AT94" s="459"/>
      <c r="AU94" s="459"/>
      <c r="AV94" s="459"/>
      <c r="AW94" s="459"/>
      <c r="AX94" s="861"/>
      <c r="AY94" s="861"/>
      <c r="AZ94" s="459"/>
      <c r="BA94" s="459"/>
      <c r="BB94" s="459"/>
      <c r="BC94" s="459"/>
      <c r="BD94" s="459"/>
      <c r="BE94" s="861"/>
      <c r="BF94" s="861"/>
      <c r="BG94" s="459"/>
      <c r="BH94" s="459"/>
      <c r="BI94" s="459"/>
      <c r="BJ94" s="459"/>
      <c r="BK94" s="459"/>
      <c r="BL94" s="861"/>
      <c r="BM94" s="861"/>
      <c r="BN94" s="459"/>
      <c r="BO94" s="459"/>
      <c r="BP94" s="459"/>
      <c r="BQ94" s="459"/>
      <c r="BR94" s="459"/>
      <c r="BS94" s="861"/>
      <c r="BT94" s="861"/>
      <c r="BU94" s="459"/>
      <c r="BV94" s="459"/>
      <c r="BW94" s="459"/>
      <c r="BX94" s="459"/>
      <c r="BY94" s="459"/>
      <c r="BZ94" s="861"/>
      <c r="CA94" s="861"/>
      <c r="CB94" s="459"/>
      <c r="CC94" s="459"/>
      <c r="CD94" s="459"/>
      <c r="CE94" s="459"/>
      <c r="CF94" s="459"/>
      <c r="CG94" s="861"/>
      <c r="CH94" s="861"/>
      <c r="CI94" s="459"/>
      <c r="CJ94" s="459"/>
      <c r="CK94" s="459"/>
      <c r="CL94" s="459"/>
      <c r="CM94" s="459"/>
      <c r="CN94" s="861"/>
      <c r="CO94" s="861"/>
    </row>
    <row r="95" spans="1:93" s="263" customFormat="1" hidden="1">
      <c r="A95" s="857">
        <f>'MTG RTG September 2019'!A84</f>
        <v>0</v>
      </c>
      <c r="B95" s="289"/>
      <c r="C95" s="506" t="str">
        <f>'MTG RTG September 2019'!C84</f>
        <v>Diema</v>
      </c>
      <c r="D95" s="252" t="str">
        <f>'MTG RTG September 2019'!D84</f>
        <v>Movie</v>
      </c>
      <c r="E95" s="253" t="str">
        <f>'MTG RTG September 2019'!E84</f>
        <v>Sa-Su</v>
      </c>
      <c r="F95" s="254">
        <f>'MTG RTG September 2019'!F84</f>
        <v>0.91666666666666663</v>
      </c>
      <c r="G95" s="904" t="str">
        <f>'MTG RTG September 2019'!G84</f>
        <v>PT</v>
      </c>
      <c r="H95" s="905">
        <f ca="1">SUMIF('MTG RTG September 2019'!$H$3:$M$4,$AC$9,'MTG RTG September 2019'!$H84:$M84)</f>
        <v>1.1000000000000001</v>
      </c>
      <c r="I95" s="256">
        <f t="shared" ca="1" si="25"/>
        <v>579.80000000000007</v>
      </c>
      <c r="J95" s="906">
        <f t="shared" ca="1" si="26"/>
        <v>0</v>
      </c>
      <c r="K95" s="912">
        <f t="shared" ca="1" si="27"/>
        <v>0</v>
      </c>
      <c r="L95" s="913">
        <f t="shared" ca="1" si="28"/>
        <v>0</v>
      </c>
      <c r="M95" s="927">
        <f>'MTG RTG September 2019'!J84</f>
        <v>1.3</v>
      </c>
      <c r="N95" s="913">
        <f t="shared" si="29"/>
        <v>0</v>
      </c>
      <c r="O95" s="909">
        <f t="shared" si="30"/>
        <v>0</v>
      </c>
      <c r="P95" s="258">
        <f t="shared" si="31"/>
        <v>0</v>
      </c>
      <c r="Q95" s="258">
        <f t="shared" si="21"/>
        <v>0</v>
      </c>
      <c r="R95" s="258">
        <f t="shared" si="22"/>
        <v>0</v>
      </c>
      <c r="S95" s="258"/>
      <c r="T95" s="258">
        <f t="shared" si="23"/>
        <v>0</v>
      </c>
      <c r="U95" s="258">
        <f t="shared" si="32"/>
        <v>0</v>
      </c>
      <c r="V95" s="265">
        <f t="shared" ca="1" si="24"/>
        <v>637.78000000000009</v>
      </c>
      <c r="W95" s="260">
        <f t="shared" ca="1" si="33"/>
        <v>637.78000000000009</v>
      </c>
      <c r="X95" s="260">
        <f t="shared" ca="1" si="34"/>
        <v>637.78000000000009</v>
      </c>
      <c r="Y95" s="260">
        <f t="shared" ca="1" si="35"/>
        <v>0</v>
      </c>
      <c r="Z95" s="260">
        <f t="shared" ca="1" si="36"/>
        <v>0</v>
      </c>
      <c r="AA95" s="260">
        <f t="shared" ca="1" si="38"/>
        <v>0</v>
      </c>
      <c r="AB95" s="260">
        <f t="shared" ca="1" si="39"/>
        <v>0</v>
      </c>
      <c r="AC95" s="575">
        <f t="shared" ca="1" si="37"/>
        <v>0</v>
      </c>
      <c r="AD95" s="262"/>
      <c r="AE95" s="460"/>
      <c r="AF95" s="459"/>
      <c r="AG95" s="459"/>
      <c r="AH95" s="459"/>
      <c r="AI95" s="459"/>
      <c r="AJ95" s="861"/>
      <c r="AK95" s="861"/>
      <c r="AL95" s="459"/>
      <c r="AM95" s="459"/>
      <c r="AN95" s="459"/>
      <c r="AO95" s="459"/>
      <c r="AP95" s="459"/>
      <c r="AQ95" s="861"/>
      <c r="AR95" s="861"/>
      <c r="AS95" s="459"/>
      <c r="AT95" s="459"/>
      <c r="AU95" s="459"/>
      <c r="AV95" s="459"/>
      <c r="AW95" s="459"/>
      <c r="AX95" s="861"/>
      <c r="AY95" s="861"/>
      <c r="AZ95" s="459"/>
      <c r="BA95" s="459"/>
      <c r="BB95" s="459"/>
      <c r="BC95" s="459"/>
      <c r="BD95" s="459"/>
      <c r="BE95" s="861"/>
      <c r="BF95" s="861"/>
      <c r="BG95" s="459"/>
      <c r="BH95" s="459"/>
      <c r="BI95" s="459"/>
      <c r="BJ95" s="459"/>
      <c r="BK95" s="459"/>
      <c r="BL95" s="861"/>
      <c r="BM95" s="861"/>
      <c r="BN95" s="459"/>
      <c r="BO95" s="459"/>
      <c r="BP95" s="459"/>
      <c r="BQ95" s="459"/>
      <c r="BR95" s="459"/>
      <c r="BS95" s="861"/>
      <c r="BT95" s="861"/>
      <c r="BU95" s="459"/>
      <c r="BV95" s="459"/>
      <c r="BW95" s="459"/>
      <c r="BX95" s="459"/>
      <c r="BY95" s="459"/>
      <c r="BZ95" s="861"/>
      <c r="CA95" s="861"/>
      <c r="CB95" s="459"/>
      <c r="CC95" s="459"/>
      <c r="CD95" s="459"/>
      <c r="CE95" s="459"/>
      <c r="CF95" s="459"/>
      <c r="CG95" s="861"/>
      <c r="CH95" s="861"/>
      <c r="CI95" s="459"/>
      <c r="CJ95" s="459"/>
      <c r="CK95" s="459"/>
      <c r="CL95" s="459"/>
      <c r="CM95" s="459"/>
      <c r="CN95" s="861"/>
      <c r="CO95" s="861"/>
    </row>
    <row r="96" spans="1:93" s="263" customFormat="1" ht="14.25" hidden="1" customHeight="1">
      <c r="A96" s="857">
        <f>'MTG RTG September 2019'!A85</f>
        <v>0</v>
      </c>
      <c r="B96" s="289" t="s">
        <v>110</v>
      </c>
      <c r="C96" s="506" t="str">
        <f>'MTG RTG September 2019'!C85</f>
        <v>Diema</v>
      </c>
      <c r="D96" s="252" t="str">
        <f>'MTG RTG September 2019'!D85</f>
        <v>Erotics</v>
      </c>
      <c r="E96" s="253" t="str">
        <f>'MTG RTG September 2019'!E85</f>
        <v>Sa</v>
      </c>
      <c r="F96" s="254">
        <f>'MTG RTG September 2019'!F85</f>
        <v>0</v>
      </c>
      <c r="G96" s="904" t="str">
        <f>'MTG RTG September 2019'!G85</f>
        <v>NPT</v>
      </c>
      <c r="H96" s="905">
        <f ca="1">SUMIF('MTG RTG September 2019'!$H$3:$M$4,$AC$9,'MTG RTG September 2019'!$H85:$M85)</f>
        <v>0.5</v>
      </c>
      <c r="I96" s="256">
        <f t="shared" ca="1" si="25"/>
        <v>579.80000000000007</v>
      </c>
      <c r="J96" s="906">
        <f t="shared" ca="1" si="26"/>
        <v>0</v>
      </c>
      <c r="K96" s="912">
        <f t="shared" ca="1" si="27"/>
        <v>0</v>
      </c>
      <c r="L96" s="913">
        <f t="shared" ca="1" si="28"/>
        <v>0</v>
      </c>
      <c r="M96" s="927">
        <f>'MTG RTG September 2019'!J85</f>
        <v>0.6</v>
      </c>
      <c r="N96" s="913">
        <f t="shared" si="29"/>
        <v>0</v>
      </c>
      <c r="O96" s="909">
        <f t="shared" si="30"/>
        <v>0</v>
      </c>
      <c r="P96" s="258">
        <f t="shared" si="31"/>
        <v>0</v>
      </c>
      <c r="Q96" s="258">
        <f t="shared" si="21"/>
        <v>0</v>
      </c>
      <c r="R96" s="258">
        <f t="shared" si="22"/>
        <v>0</v>
      </c>
      <c r="S96" s="258"/>
      <c r="T96" s="258">
        <f t="shared" si="23"/>
        <v>0</v>
      </c>
      <c r="U96" s="258">
        <f t="shared" si="32"/>
        <v>0</v>
      </c>
      <c r="V96" s="265">
        <f t="shared" ca="1" si="24"/>
        <v>289.90000000000003</v>
      </c>
      <c r="W96" s="260">
        <f t="shared" ca="1" si="33"/>
        <v>289.90000000000003</v>
      </c>
      <c r="X96" s="260">
        <f t="shared" ca="1" si="34"/>
        <v>289.90000000000003</v>
      </c>
      <c r="Y96" s="260">
        <f t="shared" ca="1" si="35"/>
        <v>0</v>
      </c>
      <c r="Z96" s="260">
        <f t="shared" ca="1" si="36"/>
        <v>0</v>
      </c>
      <c r="AA96" s="260">
        <f t="shared" ca="1" si="38"/>
        <v>0</v>
      </c>
      <c r="AB96" s="260">
        <f t="shared" ca="1" si="39"/>
        <v>0</v>
      </c>
      <c r="AC96" s="575">
        <f t="shared" ca="1" si="37"/>
        <v>0</v>
      </c>
      <c r="AD96" s="262"/>
      <c r="AE96" s="460"/>
      <c r="AF96" s="459"/>
      <c r="AG96" s="459"/>
      <c r="AH96" s="459"/>
      <c r="AI96" s="459"/>
      <c r="AJ96" s="861"/>
      <c r="AK96" s="861"/>
      <c r="AL96" s="459"/>
      <c r="AM96" s="459"/>
      <c r="AN96" s="459"/>
      <c r="AO96" s="459"/>
      <c r="AP96" s="459"/>
      <c r="AQ96" s="861"/>
      <c r="AR96" s="861"/>
      <c r="AS96" s="459"/>
      <c r="AT96" s="459"/>
      <c r="AU96" s="459"/>
      <c r="AV96" s="459"/>
      <c r="AW96" s="459"/>
      <c r="AX96" s="861"/>
      <c r="AY96" s="861"/>
      <c r="AZ96" s="459"/>
      <c r="BA96" s="459"/>
      <c r="BB96" s="459"/>
      <c r="BC96" s="459"/>
      <c r="BD96" s="459"/>
      <c r="BE96" s="861"/>
      <c r="BF96" s="861"/>
      <c r="BG96" s="459"/>
      <c r="BH96" s="459"/>
      <c r="BI96" s="459"/>
      <c r="BJ96" s="459"/>
      <c r="BK96" s="459"/>
      <c r="BL96" s="861"/>
      <c r="BM96" s="861"/>
      <c r="BN96" s="459"/>
      <c r="BO96" s="459"/>
      <c r="BP96" s="459"/>
      <c r="BQ96" s="459"/>
      <c r="BR96" s="459"/>
      <c r="BS96" s="861"/>
      <c r="BT96" s="861"/>
      <c r="BU96" s="459"/>
      <c r="BV96" s="459"/>
      <c r="BW96" s="459"/>
      <c r="BX96" s="459"/>
      <c r="BY96" s="459"/>
      <c r="BZ96" s="861"/>
      <c r="CA96" s="861"/>
      <c r="CB96" s="459"/>
      <c r="CC96" s="459"/>
      <c r="CD96" s="459"/>
      <c r="CE96" s="459"/>
      <c r="CF96" s="459"/>
      <c r="CG96" s="861"/>
      <c r="CH96" s="861"/>
      <c r="CI96" s="459"/>
      <c r="CJ96" s="459"/>
      <c r="CK96" s="459"/>
      <c r="CL96" s="459"/>
      <c r="CM96" s="459"/>
      <c r="CN96" s="861"/>
      <c r="CO96" s="861"/>
    </row>
    <row r="97" spans="1:93" s="263" customFormat="1" hidden="1">
      <c r="A97" s="857">
        <f>'MTG RTG September 2019'!A86</f>
        <v>0</v>
      </c>
      <c r="B97" s="289" t="s">
        <v>110</v>
      </c>
      <c r="C97" s="506" t="str">
        <f>'MTG RTG September 2019'!C86</f>
        <v>Diema</v>
      </c>
      <c r="D97" s="252" t="str">
        <f>'MTG RTG September 2019'!D86</f>
        <v>Fraktura</v>
      </c>
      <c r="E97" s="253" t="str">
        <f>'MTG RTG September 2019'!E86</f>
        <v>Su</v>
      </c>
      <c r="F97" s="254">
        <f>'MTG RTG September 2019'!F86</f>
        <v>0</v>
      </c>
      <c r="G97" s="904" t="str">
        <f>'MTG RTG September 2019'!G86</f>
        <v>NPT</v>
      </c>
      <c r="H97" s="905">
        <f ca="1">SUMIF('MTG RTG September 2019'!$H$3:$M$4,$AC$9,'MTG RTG September 2019'!$H86:$M86)</f>
        <v>0.1</v>
      </c>
      <c r="I97" s="256">
        <f t="shared" ca="1" si="25"/>
        <v>579.80000000000007</v>
      </c>
      <c r="J97" s="906">
        <f t="shared" ca="1" si="26"/>
        <v>0</v>
      </c>
      <c r="K97" s="912">
        <f t="shared" ca="1" si="27"/>
        <v>0</v>
      </c>
      <c r="L97" s="913">
        <f t="shared" ca="1" si="28"/>
        <v>0</v>
      </c>
      <c r="M97" s="927">
        <f>'MTG RTG September 2019'!J86</f>
        <v>0.1</v>
      </c>
      <c r="N97" s="913">
        <f t="shared" si="29"/>
        <v>0</v>
      </c>
      <c r="O97" s="909">
        <f t="shared" si="30"/>
        <v>0</v>
      </c>
      <c r="P97" s="258">
        <f t="shared" si="31"/>
        <v>0</v>
      </c>
      <c r="Q97" s="258">
        <f t="shared" si="21"/>
        <v>0</v>
      </c>
      <c r="R97" s="258">
        <f t="shared" si="22"/>
        <v>0</v>
      </c>
      <c r="S97" s="258"/>
      <c r="T97" s="258">
        <f t="shared" si="23"/>
        <v>0</v>
      </c>
      <c r="U97" s="258">
        <f t="shared" si="32"/>
        <v>0</v>
      </c>
      <c r="V97" s="265">
        <f t="shared" ca="1" si="24"/>
        <v>57.980000000000011</v>
      </c>
      <c r="W97" s="260">
        <f t="shared" ca="1" si="33"/>
        <v>57.980000000000011</v>
      </c>
      <c r="X97" s="260">
        <f t="shared" ca="1" si="34"/>
        <v>57.980000000000011</v>
      </c>
      <c r="Y97" s="260">
        <f t="shared" ca="1" si="35"/>
        <v>0</v>
      </c>
      <c r="Z97" s="260">
        <f t="shared" ca="1" si="36"/>
        <v>0</v>
      </c>
      <c r="AA97" s="260">
        <f t="shared" ca="1" si="38"/>
        <v>0</v>
      </c>
      <c r="AB97" s="260">
        <f t="shared" ca="1" si="39"/>
        <v>0</v>
      </c>
      <c r="AC97" s="575">
        <f t="shared" ca="1" si="37"/>
        <v>0</v>
      </c>
      <c r="AD97" s="262"/>
      <c r="AE97" s="460"/>
      <c r="AF97" s="459"/>
      <c r="AG97" s="459"/>
      <c r="AH97" s="459"/>
      <c r="AI97" s="459"/>
      <c r="AJ97" s="861"/>
      <c r="AK97" s="861"/>
      <c r="AL97" s="459"/>
      <c r="AM97" s="459"/>
      <c r="AN97" s="459"/>
      <c r="AO97" s="459"/>
      <c r="AP97" s="459"/>
      <c r="AQ97" s="861"/>
      <c r="AR97" s="861"/>
      <c r="AS97" s="459"/>
      <c r="AT97" s="459"/>
      <c r="AU97" s="459"/>
      <c r="AV97" s="459"/>
      <c r="AW97" s="459"/>
      <c r="AX97" s="861"/>
      <c r="AY97" s="861"/>
      <c r="AZ97" s="459"/>
      <c r="BA97" s="459"/>
      <c r="BB97" s="459"/>
      <c r="BC97" s="459"/>
      <c r="BD97" s="459"/>
      <c r="BE97" s="861"/>
      <c r="BF97" s="861"/>
      <c r="BG97" s="459"/>
      <c r="BH97" s="459"/>
      <c r="BI97" s="459"/>
      <c r="BJ97" s="459"/>
      <c r="BK97" s="459"/>
      <c r="BL97" s="861"/>
      <c r="BM97" s="861"/>
      <c r="BN97" s="459"/>
      <c r="BO97" s="459"/>
      <c r="BP97" s="459"/>
      <c r="BQ97" s="459"/>
      <c r="BR97" s="459"/>
      <c r="BS97" s="861"/>
      <c r="BT97" s="861"/>
      <c r="BU97" s="459"/>
      <c r="BV97" s="459"/>
      <c r="BW97" s="459"/>
      <c r="BX97" s="459"/>
      <c r="BY97" s="459"/>
      <c r="BZ97" s="861"/>
      <c r="CA97" s="861"/>
      <c r="CB97" s="459"/>
      <c r="CC97" s="459"/>
      <c r="CD97" s="459"/>
      <c r="CE97" s="459"/>
      <c r="CF97" s="459"/>
      <c r="CG97" s="861"/>
      <c r="CH97" s="861"/>
      <c r="CI97" s="459"/>
      <c r="CJ97" s="459"/>
      <c r="CK97" s="459"/>
      <c r="CL97" s="459"/>
      <c r="CM97" s="459"/>
      <c r="CN97" s="861"/>
      <c r="CO97" s="861"/>
    </row>
    <row r="98" spans="1:93" s="263" customFormat="1" hidden="1">
      <c r="A98" s="857">
        <f>'MTG RTG September 2019'!A87</f>
        <v>0</v>
      </c>
      <c r="B98" s="289" t="s">
        <v>110</v>
      </c>
      <c r="C98" s="506" t="str">
        <f>'MTG RTG September 2019'!C87</f>
        <v>Diema Family</v>
      </c>
      <c r="D98" s="252" t="str">
        <f>'MTG RTG September 2019'!D87</f>
        <v>Forgive me (FRR)</v>
      </c>
      <c r="E98" s="253" t="str">
        <f>'MTG RTG September 2019'!E87</f>
        <v>Mo-Fr</v>
      </c>
      <c r="F98" s="254">
        <f>'MTG RTG September 2019'!F87</f>
        <v>0.25694444444444448</v>
      </c>
      <c r="G98" s="904" t="str">
        <f>'MTG RTG September 2019'!G87</f>
        <v>NPT</v>
      </c>
      <c r="H98" s="905">
        <f ca="1">SUMIF('MTG RTG September 2019'!$H$3:$M$4,$AC$9,'MTG RTG September 2019'!$H87:$M87)</f>
        <v>0.2</v>
      </c>
      <c r="I98" s="256">
        <f t="shared" ca="1" si="25"/>
        <v>579.80000000000007</v>
      </c>
      <c r="J98" s="906">
        <f t="shared" ca="1" si="26"/>
        <v>0</v>
      </c>
      <c r="K98" s="912">
        <f t="shared" ca="1" si="27"/>
        <v>0</v>
      </c>
      <c r="L98" s="913">
        <f t="shared" ca="1" si="28"/>
        <v>0</v>
      </c>
      <c r="M98" s="927">
        <f>'MTG RTG September 2019'!J87</f>
        <v>0.1</v>
      </c>
      <c r="N98" s="913">
        <f t="shared" si="29"/>
        <v>0</v>
      </c>
      <c r="O98" s="909">
        <f t="shared" si="30"/>
        <v>0</v>
      </c>
      <c r="P98" s="258">
        <f t="shared" si="31"/>
        <v>0</v>
      </c>
      <c r="Q98" s="258">
        <f t="shared" si="21"/>
        <v>0</v>
      </c>
      <c r="R98" s="258">
        <f t="shared" si="22"/>
        <v>0</v>
      </c>
      <c r="S98" s="258"/>
      <c r="T98" s="258">
        <f t="shared" si="23"/>
        <v>0</v>
      </c>
      <c r="U98" s="258">
        <f t="shared" si="32"/>
        <v>0</v>
      </c>
      <c r="V98" s="265">
        <f t="shared" ca="1" si="24"/>
        <v>115.96000000000002</v>
      </c>
      <c r="W98" s="260">
        <f t="shared" ca="1" si="33"/>
        <v>115.96000000000002</v>
      </c>
      <c r="X98" s="260">
        <f t="shared" ca="1" si="34"/>
        <v>115.96000000000002</v>
      </c>
      <c r="Y98" s="260">
        <f t="shared" ca="1" si="35"/>
        <v>0</v>
      </c>
      <c r="Z98" s="260">
        <f t="shared" ca="1" si="36"/>
        <v>0</v>
      </c>
      <c r="AA98" s="260">
        <f t="shared" ca="1" si="38"/>
        <v>0</v>
      </c>
      <c r="AB98" s="260">
        <f t="shared" ca="1" si="39"/>
        <v>0</v>
      </c>
      <c r="AC98" s="575">
        <f t="shared" ca="1" si="37"/>
        <v>0</v>
      </c>
      <c r="AD98" s="262"/>
      <c r="AE98" s="460"/>
      <c r="AF98" s="459"/>
      <c r="AG98" s="459"/>
      <c r="AH98" s="459"/>
      <c r="AI98" s="459"/>
      <c r="AJ98" s="861"/>
      <c r="AK98" s="861"/>
      <c r="AL98" s="459"/>
      <c r="AM98" s="459"/>
      <c r="AN98" s="459"/>
      <c r="AO98" s="459"/>
      <c r="AP98" s="459"/>
      <c r="AQ98" s="861"/>
      <c r="AR98" s="861"/>
      <c r="AS98" s="459"/>
      <c r="AT98" s="459"/>
      <c r="AU98" s="459"/>
      <c r="AV98" s="459"/>
      <c r="AW98" s="459"/>
      <c r="AX98" s="861"/>
      <c r="AY98" s="861"/>
      <c r="AZ98" s="459"/>
      <c r="BA98" s="459"/>
      <c r="BB98" s="459"/>
      <c r="BC98" s="459"/>
      <c r="BD98" s="459"/>
      <c r="BE98" s="861"/>
      <c r="BF98" s="861"/>
      <c r="BG98" s="459"/>
      <c r="BH98" s="459"/>
      <c r="BI98" s="459"/>
      <c r="BJ98" s="459"/>
      <c r="BK98" s="459"/>
      <c r="BL98" s="861"/>
      <c r="BM98" s="861"/>
      <c r="BN98" s="459"/>
      <c r="BO98" s="459"/>
      <c r="BP98" s="459"/>
      <c r="BQ98" s="459"/>
      <c r="BR98" s="459"/>
      <c r="BS98" s="861"/>
      <c r="BT98" s="861"/>
      <c r="BU98" s="459"/>
      <c r="BV98" s="459"/>
      <c r="BW98" s="459"/>
      <c r="BX98" s="459"/>
      <c r="BY98" s="459"/>
      <c r="BZ98" s="861"/>
      <c r="CA98" s="861"/>
      <c r="CB98" s="459"/>
      <c r="CC98" s="459"/>
      <c r="CD98" s="459"/>
      <c r="CE98" s="459"/>
      <c r="CF98" s="459"/>
      <c r="CG98" s="861"/>
      <c r="CH98" s="861"/>
      <c r="CI98" s="459"/>
      <c r="CJ98" s="459"/>
      <c r="CK98" s="459"/>
      <c r="CL98" s="459"/>
      <c r="CM98" s="459"/>
      <c r="CN98" s="861"/>
      <c r="CO98" s="861"/>
    </row>
    <row r="99" spans="1:93" s="263" customFormat="1" hidden="1">
      <c r="A99" s="857">
        <f>'MTG RTG September 2019'!A88</f>
        <v>0</v>
      </c>
      <c r="B99" s="289" t="s">
        <v>110</v>
      </c>
      <c r="C99" s="506" t="str">
        <f>'MTG RTG September 2019'!C88</f>
        <v>Diema Family</v>
      </c>
      <c r="D99" s="252" t="str">
        <f>'MTG RTG September 2019'!D88</f>
        <v>Kuzey Guney (FRR)</v>
      </c>
      <c r="E99" s="253" t="str">
        <f>'MTG RTG September 2019'!E88</f>
        <v>Mo-Fr</v>
      </c>
      <c r="F99" s="254">
        <f>'MTG RTG September 2019'!F88</f>
        <v>0.2986111111111111</v>
      </c>
      <c r="G99" s="904" t="str">
        <f>'MTG RTG September 2019'!G88</f>
        <v>NPT</v>
      </c>
      <c r="H99" s="905">
        <f ca="1">SUMIF('MTG RTG September 2019'!$H$3:$M$4,$AC$9,'MTG RTG September 2019'!$H88:$M88)</f>
        <v>0.2</v>
      </c>
      <c r="I99" s="256">
        <f t="shared" ca="1" si="25"/>
        <v>579.80000000000007</v>
      </c>
      <c r="J99" s="906">
        <f t="shared" ca="1" si="26"/>
        <v>0</v>
      </c>
      <c r="K99" s="912">
        <f t="shared" ca="1" si="27"/>
        <v>0</v>
      </c>
      <c r="L99" s="913">
        <f t="shared" ca="1" si="28"/>
        <v>0</v>
      </c>
      <c r="M99" s="927">
        <f>'MTG RTG September 2019'!J88</f>
        <v>0.1</v>
      </c>
      <c r="N99" s="913">
        <f t="shared" si="29"/>
        <v>0</v>
      </c>
      <c r="O99" s="909">
        <f t="shared" si="30"/>
        <v>0</v>
      </c>
      <c r="P99" s="258">
        <f t="shared" si="31"/>
        <v>0</v>
      </c>
      <c r="Q99" s="258">
        <f t="shared" si="21"/>
        <v>0</v>
      </c>
      <c r="R99" s="258">
        <f t="shared" si="22"/>
        <v>0</v>
      </c>
      <c r="S99" s="258"/>
      <c r="T99" s="258">
        <f t="shared" si="23"/>
        <v>0</v>
      </c>
      <c r="U99" s="258">
        <f t="shared" si="32"/>
        <v>0</v>
      </c>
      <c r="V99" s="265">
        <f t="shared" ca="1" si="24"/>
        <v>115.96000000000002</v>
      </c>
      <c r="W99" s="260">
        <f t="shared" ca="1" si="33"/>
        <v>115.96000000000002</v>
      </c>
      <c r="X99" s="260">
        <f t="shared" ca="1" si="34"/>
        <v>115.96000000000002</v>
      </c>
      <c r="Y99" s="260">
        <f t="shared" ca="1" si="35"/>
        <v>0</v>
      </c>
      <c r="Z99" s="260">
        <f t="shared" ca="1" si="36"/>
        <v>0</v>
      </c>
      <c r="AA99" s="260">
        <f t="shared" ca="1" si="38"/>
        <v>0</v>
      </c>
      <c r="AB99" s="260">
        <f t="shared" ca="1" si="39"/>
        <v>0</v>
      </c>
      <c r="AC99" s="575">
        <f t="shared" ca="1" si="37"/>
        <v>0</v>
      </c>
      <c r="AD99" s="262"/>
      <c r="AE99" s="460"/>
      <c r="AF99" s="459"/>
      <c r="AG99" s="459"/>
      <c r="AH99" s="459"/>
      <c r="AI99" s="459"/>
      <c r="AJ99" s="861"/>
      <c r="AK99" s="861"/>
      <c r="AL99" s="459"/>
      <c r="AM99" s="459"/>
      <c r="AN99" s="459"/>
      <c r="AO99" s="459"/>
      <c r="AP99" s="459"/>
      <c r="AQ99" s="861"/>
      <c r="AR99" s="861"/>
      <c r="AS99" s="459"/>
      <c r="AT99" s="459"/>
      <c r="AU99" s="459"/>
      <c r="AV99" s="459"/>
      <c r="AW99" s="459"/>
      <c r="AX99" s="861"/>
      <c r="AY99" s="861"/>
      <c r="AZ99" s="459"/>
      <c r="BA99" s="459"/>
      <c r="BB99" s="459"/>
      <c r="BC99" s="459"/>
      <c r="BD99" s="459"/>
      <c r="BE99" s="861"/>
      <c r="BF99" s="861"/>
      <c r="BG99" s="459"/>
      <c r="BH99" s="459"/>
      <c r="BI99" s="459"/>
      <c r="BJ99" s="459"/>
      <c r="BK99" s="459"/>
      <c r="BL99" s="861"/>
      <c r="BM99" s="861"/>
      <c r="BN99" s="459"/>
      <c r="BO99" s="459"/>
      <c r="BP99" s="459"/>
      <c r="BQ99" s="459"/>
      <c r="BR99" s="459"/>
      <c r="BS99" s="861"/>
      <c r="BT99" s="861"/>
      <c r="BU99" s="459"/>
      <c r="BV99" s="459"/>
      <c r="BW99" s="459"/>
      <c r="BX99" s="459"/>
      <c r="BY99" s="459"/>
      <c r="BZ99" s="861"/>
      <c r="CA99" s="861"/>
      <c r="CB99" s="459"/>
      <c r="CC99" s="459"/>
      <c r="CD99" s="459"/>
      <c r="CE99" s="459"/>
      <c r="CF99" s="459"/>
      <c r="CG99" s="861"/>
      <c r="CH99" s="861"/>
      <c r="CI99" s="459"/>
      <c r="CJ99" s="459"/>
      <c r="CK99" s="459"/>
      <c r="CL99" s="459"/>
      <c r="CM99" s="459"/>
      <c r="CN99" s="861"/>
      <c r="CO99" s="861"/>
    </row>
    <row r="100" spans="1:93" s="263" customFormat="1" hidden="1">
      <c r="A100" s="857">
        <f>'MTG RTG September 2019'!A89</f>
        <v>0</v>
      </c>
      <c r="B100" s="289" t="s">
        <v>110</v>
      </c>
      <c r="C100" s="506" t="str">
        <f>'MTG RTG September 2019'!C89</f>
        <v>Diema Family</v>
      </c>
      <c r="D100" s="252" t="str">
        <f>'MTG RTG September 2019'!D89</f>
        <v>La Dona (FRR)</v>
      </c>
      <c r="E100" s="253" t="str">
        <f>'MTG RTG September 2019'!E89</f>
        <v>Mo-Fr</v>
      </c>
      <c r="F100" s="254">
        <f>'MTG RTG September 2019'!F89</f>
        <v>0.35416666666666669</v>
      </c>
      <c r="G100" s="904" t="str">
        <f>'MTG RTG September 2019'!G89</f>
        <v>NPT</v>
      </c>
      <c r="H100" s="905">
        <f ca="1">SUMIF('MTG RTG September 2019'!$H$3:$M$4,$AC$9,'MTG RTG September 2019'!$H89:$M89)</f>
        <v>0.1</v>
      </c>
      <c r="I100" s="256">
        <f t="shared" ca="1" si="25"/>
        <v>579.80000000000007</v>
      </c>
      <c r="J100" s="906">
        <f t="shared" ca="1" si="26"/>
        <v>0</v>
      </c>
      <c r="K100" s="912">
        <f t="shared" ca="1" si="27"/>
        <v>0</v>
      </c>
      <c r="L100" s="913">
        <f t="shared" ca="1" si="28"/>
        <v>0</v>
      </c>
      <c r="M100" s="927">
        <f>'MTG RTG September 2019'!J89</f>
        <v>0.1</v>
      </c>
      <c r="N100" s="913">
        <f t="shared" si="29"/>
        <v>0</v>
      </c>
      <c r="O100" s="909">
        <f t="shared" si="30"/>
        <v>0</v>
      </c>
      <c r="P100" s="258">
        <f t="shared" si="31"/>
        <v>0</v>
      </c>
      <c r="Q100" s="258">
        <f t="shared" si="21"/>
        <v>0</v>
      </c>
      <c r="R100" s="258">
        <f t="shared" si="22"/>
        <v>0</v>
      </c>
      <c r="S100" s="258"/>
      <c r="T100" s="258">
        <f t="shared" si="23"/>
        <v>0</v>
      </c>
      <c r="U100" s="258">
        <f t="shared" si="32"/>
        <v>0</v>
      </c>
      <c r="V100" s="265">
        <f t="shared" ca="1" si="24"/>
        <v>57.980000000000011</v>
      </c>
      <c r="W100" s="260">
        <f t="shared" ca="1" si="33"/>
        <v>57.980000000000011</v>
      </c>
      <c r="X100" s="260">
        <f t="shared" ca="1" si="34"/>
        <v>57.980000000000011</v>
      </c>
      <c r="Y100" s="260">
        <f t="shared" ca="1" si="35"/>
        <v>0</v>
      </c>
      <c r="Z100" s="260">
        <f t="shared" ca="1" si="36"/>
        <v>0</v>
      </c>
      <c r="AA100" s="260">
        <f t="shared" ca="1" si="38"/>
        <v>0</v>
      </c>
      <c r="AB100" s="260">
        <f t="shared" ca="1" si="39"/>
        <v>0</v>
      </c>
      <c r="AC100" s="575">
        <f t="shared" ca="1" si="37"/>
        <v>0</v>
      </c>
      <c r="AD100" s="262"/>
      <c r="AE100" s="460"/>
      <c r="AF100" s="459"/>
      <c r="AG100" s="459"/>
      <c r="AH100" s="459"/>
      <c r="AI100" s="459"/>
      <c r="AJ100" s="861"/>
      <c r="AK100" s="861"/>
      <c r="AL100" s="459"/>
      <c r="AM100" s="459"/>
      <c r="AN100" s="459"/>
      <c r="AO100" s="459"/>
      <c r="AP100" s="459"/>
      <c r="AQ100" s="861"/>
      <c r="AR100" s="861"/>
      <c r="AS100" s="459"/>
      <c r="AT100" s="459"/>
      <c r="AU100" s="459"/>
      <c r="AV100" s="459"/>
      <c r="AW100" s="459"/>
      <c r="AX100" s="861"/>
      <c r="AY100" s="861"/>
      <c r="AZ100" s="459"/>
      <c r="BA100" s="459"/>
      <c r="BB100" s="459"/>
      <c r="BC100" s="459"/>
      <c r="BD100" s="459"/>
      <c r="BE100" s="861"/>
      <c r="BF100" s="861"/>
      <c r="BG100" s="459"/>
      <c r="BH100" s="459"/>
      <c r="BI100" s="459"/>
      <c r="BJ100" s="459"/>
      <c r="BK100" s="459"/>
      <c r="BL100" s="861"/>
      <c r="BM100" s="861"/>
      <c r="BN100" s="459"/>
      <c r="BO100" s="459"/>
      <c r="BP100" s="459"/>
      <c r="BQ100" s="459"/>
      <c r="BR100" s="459"/>
      <c r="BS100" s="861"/>
      <c r="BT100" s="861"/>
      <c r="BU100" s="459"/>
      <c r="BV100" s="459"/>
      <c r="BW100" s="459"/>
      <c r="BX100" s="459"/>
      <c r="BY100" s="459"/>
      <c r="BZ100" s="861"/>
      <c r="CA100" s="861"/>
      <c r="CB100" s="459"/>
      <c r="CC100" s="459"/>
      <c r="CD100" s="459"/>
      <c r="CE100" s="459"/>
      <c r="CF100" s="459"/>
      <c r="CG100" s="861"/>
      <c r="CH100" s="861"/>
      <c r="CI100" s="459"/>
      <c r="CJ100" s="459"/>
      <c r="CK100" s="459"/>
      <c r="CL100" s="459"/>
      <c r="CM100" s="459"/>
      <c r="CN100" s="861"/>
      <c r="CO100" s="861"/>
    </row>
    <row r="101" spans="1:93" s="263" customFormat="1" hidden="1">
      <c r="A101" s="857">
        <f>'MTG RTG September 2019'!A90</f>
        <v>0</v>
      </c>
      <c r="B101" s="289"/>
      <c r="C101" s="506" t="str">
        <f>'MTG RTG September 2019'!C90</f>
        <v>Diema Family</v>
      </c>
      <c r="D101" s="252" t="str">
        <f>'MTG RTG September 2019'!D90</f>
        <v>Prisoner of love (FRR)</v>
      </c>
      <c r="E101" s="253" t="str">
        <f>'MTG RTG September 2019'!E90</f>
        <v>Mo-Fr</v>
      </c>
      <c r="F101" s="254">
        <f>'MTG RTG September 2019'!F90</f>
        <v>0.39583333333333331</v>
      </c>
      <c r="G101" s="904" t="str">
        <f>'MTG RTG September 2019'!G90</f>
        <v>NPT</v>
      </c>
      <c r="H101" s="905">
        <f ca="1">SUMIF('MTG RTG September 2019'!$H$3:$M$4,$AC$9,'MTG RTG September 2019'!$H90:$M90)</f>
        <v>0.4</v>
      </c>
      <c r="I101" s="256">
        <f t="shared" ca="1" si="25"/>
        <v>579.80000000000007</v>
      </c>
      <c r="J101" s="906">
        <f t="shared" ca="1" si="26"/>
        <v>0</v>
      </c>
      <c r="K101" s="912">
        <f t="shared" ca="1" si="27"/>
        <v>0</v>
      </c>
      <c r="L101" s="913">
        <f t="shared" ca="1" si="28"/>
        <v>0</v>
      </c>
      <c r="M101" s="927">
        <f>'MTG RTG September 2019'!J90</f>
        <v>0.2</v>
      </c>
      <c r="N101" s="913">
        <f t="shared" si="29"/>
        <v>0</v>
      </c>
      <c r="O101" s="909">
        <f t="shared" si="30"/>
        <v>0</v>
      </c>
      <c r="P101" s="258">
        <f t="shared" si="31"/>
        <v>0</v>
      </c>
      <c r="Q101" s="258">
        <f t="shared" si="21"/>
        <v>0</v>
      </c>
      <c r="R101" s="258">
        <f t="shared" si="22"/>
        <v>0</v>
      </c>
      <c r="S101" s="258"/>
      <c r="T101" s="258">
        <f t="shared" si="23"/>
        <v>0</v>
      </c>
      <c r="U101" s="258">
        <f t="shared" si="32"/>
        <v>0</v>
      </c>
      <c r="V101" s="265">
        <f t="shared" ca="1" si="24"/>
        <v>231.92000000000004</v>
      </c>
      <c r="W101" s="260">
        <f t="shared" ca="1" si="33"/>
        <v>231.92000000000004</v>
      </c>
      <c r="X101" s="260">
        <f t="shared" ca="1" si="34"/>
        <v>231.92000000000004</v>
      </c>
      <c r="Y101" s="260">
        <f t="shared" ca="1" si="35"/>
        <v>0</v>
      </c>
      <c r="Z101" s="260">
        <f t="shared" ca="1" si="36"/>
        <v>0</v>
      </c>
      <c r="AA101" s="260">
        <f t="shared" ca="1" si="38"/>
        <v>0</v>
      </c>
      <c r="AB101" s="260">
        <f t="shared" ca="1" si="39"/>
        <v>0</v>
      </c>
      <c r="AC101" s="575">
        <f t="shared" ca="1" si="37"/>
        <v>0</v>
      </c>
      <c r="AD101" s="262"/>
      <c r="AE101" s="460"/>
      <c r="AF101" s="459"/>
      <c r="AG101" s="459"/>
      <c r="AH101" s="459"/>
      <c r="AI101" s="459"/>
      <c r="AJ101" s="861"/>
      <c r="AK101" s="861"/>
      <c r="AL101" s="459"/>
      <c r="AM101" s="459"/>
      <c r="AN101" s="459"/>
      <c r="AO101" s="459"/>
      <c r="AP101" s="459"/>
      <c r="AQ101" s="861"/>
      <c r="AR101" s="861"/>
      <c r="AS101" s="459"/>
      <c r="AT101" s="459"/>
      <c r="AU101" s="459"/>
      <c r="AV101" s="459"/>
      <c r="AW101" s="459"/>
      <c r="AX101" s="861"/>
      <c r="AY101" s="861"/>
      <c r="AZ101" s="459"/>
      <c r="BA101" s="459"/>
      <c r="BB101" s="459"/>
      <c r="BC101" s="459"/>
      <c r="BD101" s="459"/>
      <c r="BE101" s="861"/>
      <c r="BF101" s="861"/>
      <c r="BG101" s="459"/>
      <c r="BH101" s="459"/>
      <c r="BI101" s="459"/>
      <c r="BJ101" s="459"/>
      <c r="BK101" s="459"/>
      <c r="BL101" s="861"/>
      <c r="BM101" s="861"/>
      <c r="BN101" s="459"/>
      <c r="BO101" s="459"/>
      <c r="BP101" s="459"/>
      <c r="BQ101" s="459"/>
      <c r="BR101" s="459"/>
      <c r="BS101" s="861"/>
      <c r="BT101" s="861"/>
      <c r="BU101" s="459"/>
      <c r="BV101" s="459"/>
      <c r="BW101" s="459"/>
      <c r="BX101" s="459"/>
      <c r="BY101" s="459"/>
      <c r="BZ101" s="861"/>
      <c r="CA101" s="861"/>
      <c r="CB101" s="459"/>
      <c r="CC101" s="459"/>
      <c r="CD101" s="459"/>
      <c r="CE101" s="459"/>
      <c r="CF101" s="459"/>
      <c r="CG101" s="861"/>
      <c r="CH101" s="861"/>
      <c r="CI101" s="459"/>
      <c r="CJ101" s="459"/>
      <c r="CK101" s="459"/>
      <c r="CL101" s="459"/>
      <c r="CM101" s="459"/>
      <c r="CN101" s="861"/>
      <c r="CO101" s="861"/>
    </row>
    <row r="102" spans="1:93" s="263" customFormat="1" hidden="1">
      <c r="A102" s="857">
        <f>'MTG RTG September 2019'!A91</f>
        <v>0</v>
      </c>
      <c r="B102" s="289"/>
      <c r="C102" s="506" t="str">
        <f>'MTG RTG September 2019'!C91</f>
        <v>Diema Family</v>
      </c>
      <c r="D102" s="252" t="str">
        <f>'MTG RTG September 2019'!D91</f>
        <v>Saraswatichandra (FRR)</v>
      </c>
      <c r="E102" s="253" t="str">
        <f>'MTG RTG September 2019'!E91</f>
        <v>Mo-Fr</v>
      </c>
      <c r="F102" s="254">
        <f>'MTG RTG September 2019'!F91</f>
        <v>0.45833333333333331</v>
      </c>
      <c r="G102" s="904" t="str">
        <f>'MTG RTG September 2019'!G91</f>
        <v>NPT</v>
      </c>
      <c r="H102" s="905">
        <f ca="1">SUMIF('MTG RTG September 2019'!$H$3:$M$4,$AC$9,'MTG RTG September 2019'!$H91:$M91)</f>
        <v>0.4</v>
      </c>
      <c r="I102" s="256">
        <f t="shared" ca="1" si="25"/>
        <v>579.80000000000007</v>
      </c>
      <c r="J102" s="906">
        <f t="shared" ca="1" si="26"/>
        <v>0</v>
      </c>
      <c r="K102" s="912">
        <f t="shared" ca="1" si="27"/>
        <v>0</v>
      </c>
      <c r="L102" s="913">
        <f t="shared" ca="1" si="28"/>
        <v>0</v>
      </c>
      <c r="M102" s="927">
        <f>'MTG RTG September 2019'!J91</f>
        <v>0.2</v>
      </c>
      <c r="N102" s="913">
        <f t="shared" si="29"/>
        <v>0</v>
      </c>
      <c r="O102" s="909">
        <f t="shared" si="30"/>
        <v>0</v>
      </c>
      <c r="P102" s="258">
        <f t="shared" si="31"/>
        <v>0</v>
      </c>
      <c r="Q102" s="258">
        <f t="shared" si="21"/>
        <v>0</v>
      </c>
      <c r="R102" s="258">
        <f t="shared" si="22"/>
        <v>0</v>
      </c>
      <c r="S102" s="258"/>
      <c r="T102" s="258">
        <f t="shared" si="23"/>
        <v>0</v>
      </c>
      <c r="U102" s="258">
        <f t="shared" si="32"/>
        <v>0</v>
      </c>
      <c r="V102" s="265">
        <f t="shared" ca="1" si="24"/>
        <v>231.92000000000004</v>
      </c>
      <c r="W102" s="260">
        <f t="shared" ca="1" si="33"/>
        <v>231.92000000000004</v>
      </c>
      <c r="X102" s="260">
        <f t="shared" ca="1" si="34"/>
        <v>231.92000000000004</v>
      </c>
      <c r="Y102" s="260">
        <f t="shared" ca="1" si="35"/>
        <v>0</v>
      </c>
      <c r="Z102" s="260">
        <f t="shared" ca="1" si="36"/>
        <v>0</v>
      </c>
      <c r="AA102" s="260">
        <f t="shared" ca="1" si="38"/>
        <v>0</v>
      </c>
      <c r="AB102" s="260">
        <f t="shared" ca="1" si="39"/>
        <v>0</v>
      </c>
      <c r="AC102" s="575">
        <f t="shared" ca="1" si="37"/>
        <v>0</v>
      </c>
      <c r="AD102" s="262"/>
      <c r="AE102" s="460"/>
      <c r="AF102" s="459"/>
      <c r="AG102" s="459"/>
      <c r="AH102" s="459"/>
      <c r="AI102" s="459"/>
      <c r="AJ102" s="861"/>
      <c r="AK102" s="861"/>
      <c r="AL102" s="459"/>
      <c r="AM102" s="459"/>
      <c r="AN102" s="459"/>
      <c r="AO102" s="459"/>
      <c r="AP102" s="459"/>
      <c r="AQ102" s="861"/>
      <c r="AR102" s="861"/>
      <c r="AS102" s="459"/>
      <c r="AT102" s="459"/>
      <c r="AU102" s="459"/>
      <c r="AV102" s="459"/>
      <c r="AW102" s="459"/>
      <c r="AX102" s="861"/>
      <c r="AY102" s="861"/>
      <c r="AZ102" s="459"/>
      <c r="BA102" s="459"/>
      <c r="BB102" s="459"/>
      <c r="BC102" s="459"/>
      <c r="BD102" s="459"/>
      <c r="BE102" s="861"/>
      <c r="BF102" s="861"/>
      <c r="BG102" s="459"/>
      <c r="BH102" s="459"/>
      <c r="BI102" s="459"/>
      <c r="BJ102" s="459"/>
      <c r="BK102" s="459"/>
      <c r="BL102" s="861"/>
      <c r="BM102" s="861"/>
      <c r="BN102" s="459"/>
      <c r="BO102" s="459"/>
      <c r="BP102" s="459"/>
      <c r="BQ102" s="459"/>
      <c r="BR102" s="459"/>
      <c r="BS102" s="861"/>
      <c r="BT102" s="861"/>
      <c r="BU102" s="459"/>
      <c r="BV102" s="459"/>
      <c r="BW102" s="459"/>
      <c r="BX102" s="459"/>
      <c r="BY102" s="459"/>
      <c r="BZ102" s="861"/>
      <c r="CA102" s="861"/>
      <c r="CB102" s="459"/>
      <c r="CC102" s="459"/>
      <c r="CD102" s="459"/>
      <c r="CE102" s="459"/>
      <c r="CF102" s="459"/>
      <c r="CG102" s="861"/>
      <c r="CH102" s="861"/>
      <c r="CI102" s="459"/>
      <c r="CJ102" s="459"/>
      <c r="CK102" s="459"/>
      <c r="CL102" s="459"/>
      <c r="CM102" s="459"/>
      <c r="CN102" s="861"/>
      <c r="CO102" s="861"/>
    </row>
    <row r="103" spans="1:93" s="263" customFormat="1" hidden="1">
      <c r="A103" s="857">
        <f>'MTG RTG September 2019'!A92</f>
        <v>0</v>
      </c>
      <c r="B103" s="289"/>
      <c r="C103" s="506" t="str">
        <f>'MTG RTG September 2019'!C92</f>
        <v>Diema Family</v>
      </c>
      <c r="D103" s="252" t="str">
        <f>'MTG RTG September 2019'!D92</f>
        <v>Gangaa (FRR)</v>
      </c>
      <c r="E103" s="253" t="str">
        <f>'MTG RTG September 2019'!E92</f>
        <v>Mo-Fr</v>
      </c>
      <c r="F103" s="254">
        <f>'MTG RTG September 2019'!F92</f>
        <v>0.5</v>
      </c>
      <c r="G103" s="904" t="str">
        <f>'MTG RTG September 2019'!G92</f>
        <v>NPT</v>
      </c>
      <c r="H103" s="905">
        <f ca="1">SUMIF('MTG RTG September 2019'!$H$3:$M$4,$AC$9,'MTG RTG September 2019'!$H92:$M92)</f>
        <v>0.3</v>
      </c>
      <c r="I103" s="256">
        <f t="shared" ca="1" si="25"/>
        <v>579.80000000000007</v>
      </c>
      <c r="J103" s="906">
        <f t="shared" ca="1" si="26"/>
        <v>0</v>
      </c>
      <c r="K103" s="912">
        <f t="shared" ca="1" si="27"/>
        <v>0</v>
      </c>
      <c r="L103" s="913">
        <f t="shared" ca="1" si="28"/>
        <v>0</v>
      </c>
      <c r="M103" s="927">
        <f>'MTG RTG September 2019'!J92</f>
        <v>0.2</v>
      </c>
      <c r="N103" s="913">
        <f t="shared" si="29"/>
        <v>0</v>
      </c>
      <c r="O103" s="909">
        <f t="shared" si="30"/>
        <v>0</v>
      </c>
      <c r="P103" s="258">
        <f t="shared" si="31"/>
        <v>0</v>
      </c>
      <c r="Q103" s="258">
        <f t="shared" si="21"/>
        <v>0</v>
      </c>
      <c r="R103" s="258">
        <f t="shared" si="22"/>
        <v>0</v>
      </c>
      <c r="S103" s="258"/>
      <c r="T103" s="258">
        <f t="shared" si="23"/>
        <v>0</v>
      </c>
      <c r="U103" s="258">
        <f t="shared" si="32"/>
        <v>0</v>
      </c>
      <c r="V103" s="265">
        <f t="shared" ca="1" si="24"/>
        <v>173.94000000000003</v>
      </c>
      <c r="W103" s="260">
        <f t="shared" ca="1" si="33"/>
        <v>173.94000000000003</v>
      </c>
      <c r="X103" s="260">
        <f t="shared" ca="1" si="34"/>
        <v>173.94000000000003</v>
      </c>
      <c r="Y103" s="260">
        <f t="shared" ca="1" si="35"/>
        <v>0</v>
      </c>
      <c r="Z103" s="260">
        <f t="shared" ca="1" si="36"/>
        <v>0</v>
      </c>
      <c r="AA103" s="260">
        <f t="shared" ca="1" si="38"/>
        <v>0</v>
      </c>
      <c r="AB103" s="260">
        <f t="shared" ca="1" si="39"/>
        <v>0</v>
      </c>
      <c r="AC103" s="575">
        <f t="shared" ca="1" si="37"/>
        <v>0</v>
      </c>
      <c r="AD103" s="262"/>
      <c r="AE103" s="460"/>
      <c r="AF103" s="459"/>
      <c r="AG103" s="459"/>
      <c r="AH103" s="459"/>
      <c r="AI103" s="459"/>
      <c r="AJ103" s="861"/>
      <c r="AK103" s="861"/>
      <c r="AL103" s="459"/>
      <c r="AM103" s="459"/>
      <c r="AN103" s="459"/>
      <c r="AO103" s="459"/>
      <c r="AP103" s="459"/>
      <c r="AQ103" s="861"/>
      <c r="AR103" s="861"/>
      <c r="AS103" s="459"/>
      <c r="AT103" s="459"/>
      <c r="AU103" s="459"/>
      <c r="AV103" s="459"/>
      <c r="AW103" s="459"/>
      <c r="AX103" s="861"/>
      <c r="AY103" s="861"/>
      <c r="AZ103" s="459"/>
      <c r="BA103" s="459"/>
      <c r="BB103" s="459"/>
      <c r="BC103" s="459"/>
      <c r="BD103" s="459"/>
      <c r="BE103" s="861"/>
      <c r="BF103" s="861"/>
      <c r="BG103" s="459"/>
      <c r="BH103" s="459"/>
      <c r="BI103" s="459"/>
      <c r="BJ103" s="459"/>
      <c r="BK103" s="459"/>
      <c r="BL103" s="861"/>
      <c r="BM103" s="861"/>
      <c r="BN103" s="459"/>
      <c r="BO103" s="459"/>
      <c r="BP103" s="459"/>
      <c r="BQ103" s="459"/>
      <c r="BR103" s="459"/>
      <c r="BS103" s="861"/>
      <c r="BT103" s="861"/>
      <c r="BU103" s="459"/>
      <c r="BV103" s="459"/>
      <c r="BW103" s="459"/>
      <c r="BX103" s="459"/>
      <c r="BY103" s="459"/>
      <c r="BZ103" s="861"/>
      <c r="CA103" s="861"/>
      <c r="CB103" s="459"/>
      <c r="CC103" s="459"/>
      <c r="CD103" s="459"/>
      <c r="CE103" s="459"/>
      <c r="CF103" s="459"/>
      <c r="CG103" s="861"/>
      <c r="CH103" s="861"/>
      <c r="CI103" s="459"/>
      <c r="CJ103" s="459"/>
      <c r="CK103" s="459"/>
      <c r="CL103" s="459"/>
      <c r="CM103" s="459"/>
      <c r="CN103" s="861"/>
      <c r="CO103" s="861"/>
    </row>
    <row r="104" spans="1:93" s="263" customFormat="1" hidden="1">
      <c r="A104" s="857">
        <f>'MTG RTG September 2019'!A93</f>
        <v>0</v>
      </c>
      <c r="B104" s="289"/>
      <c r="C104" s="506" t="str">
        <f>'MTG RTG September 2019'!C93</f>
        <v>Diema Family</v>
      </c>
      <c r="D104" s="252" t="str">
        <f>'MTG RTG September 2019'!D93</f>
        <v>Family Feud (FRR)</v>
      </c>
      <c r="E104" s="253" t="str">
        <f>'MTG RTG September 2019'!E93</f>
        <v>Mo-Fr</v>
      </c>
      <c r="F104" s="254">
        <f>'MTG RTG September 2019'!F93</f>
        <v>0.54166666666666663</v>
      </c>
      <c r="G104" s="904" t="str">
        <f>'MTG RTG September 2019'!G93</f>
        <v>NPT</v>
      </c>
      <c r="H104" s="905">
        <f ca="1">SUMIF('MTG RTG September 2019'!$H$3:$M$4,$AC$9,'MTG RTG September 2019'!$H93:$M93)</f>
        <v>0.3</v>
      </c>
      <c r="I104" s="256">
        <f t="shared" ca="1" si="25"/>
        <v>579.80000000000007</v>
      </c>
      <c r="J104" s="906">
        <f t="shared" ca="1" si="26"/>
        <v>0</v>
      </c>
      <c r="K104" s="912">
        <f t="shared" ca="1" si="27"/>
        <v>0</v>
      </c>
      <c r="L104" s="913">
        <f t="shared" ca="1" si="28"/>
        <v>0</v>
      </c>
      <c r="M104" s="927">
        <f>'MTG RTG September 2019'!J93</f>
        <v>0.2</v>
      </c>
      <c r="N104" s="913">
        <f t="shared" si="29"/>
        <v>0</v>
      </c>
      <c r="O104" s="909">
        <f t="shared" si="30"/>
        <v>0</v>
      </c>
      <c r="P104" s="258">
        <f t="shared" si="31"/>
        <v>0</v>
      </c>
      <c r="Q104" s="258">
        <f t="shared" si="21"/>
        <v>0</v>
      </c>
      <c r="R104" s="258">
        <f t="shared" si="22"/>
        <v>0</v>
      </c>
      <c r="S104" s="258"/>
      <c r="T104" s="258">
        <f t="shared" si="23"/>
        <v>0</v>
      </c>
      <c r="U104" s="258">
        <f t="shared" si="32"/>
        <v>0</v>
      </c>
      <c r="V104" s="265">
        <f t="shared" ca="1" si="24"/>
        <v>173.94000000000003</v>
      </c>
      <c r="W104" s="260">
        <f t="shared" ca="1" si="33"/>
        <v>173.94000000000003</v>
      </c>
      <c r="X104" s="260">
        <f t="shared" ca="1" si="34"/>
        <v>173.94000000000003</v>
      </c>
      <c r="Y104" s="260">
        <f t="shared" ca="1" si="35"/>
        <v>0</v>
      </c>
      <c r="Z104" s="260">
        <f t="shared" ca="1" si="36"/>
        <v>0</v>
      </c>
      <c r="AA104" s="260">
        <f t="shared" ca="1" si="38"/>
        <v>0</v>
      </c>
      <c r="AB104" s="260">
        <f t="shared" ca="1" si="39"/>
        <v>0</v>
      </c>
      <c r="AC104" s="575">
        <f t="shared" ca="1" si="37"/>
        <v>0</v>
      </c>
      <c r="AD104" s="262"/>
      <c r="AE104" s="460"/>
      <c r="AF104" s="459"/>
      <c r="AG104" s="459"/>
      <c r="AH104" s="459"/>
      <c r="AI104" s="459"/>
      <c r="AJ104" s="861"/>
      <c r="AK104" s="861"/>
      <c r="AL104" s="459"/>
      <c r="AM104" s="459"/>
      <c r="AN104" s="459"/>
      <c r="AO104" s="459"/>
      <c r="AP104" s="459"/>
      <c r="AQ104" s="861"/>
      <c r="AR104" s="861"/>
      <c r="AS104" s="459"/>
      <c r="AT104" s="459"/>
      <c r="AU104" s="459"/>
      <c r="AV104" s="459"/>
      <c r="AW104" s="459"/>
      <c r="AX104" s="861"/>
      <c r="AY104" s="861"/>
      <c r="AZ104" s="459"/>
      <c r="BA104" s="459"/>
      <c r="BB104" s="459"/>
      <c r="BC104" s="459"/>
      <c r="BD104" s="459"/>
      <c r="BE104" s="861"/>
      <c r="BF104" s="861"/>
      <c r="BG104" s="459"/>
      <c r="BH104" s="459"/>
      <c r="BI104" s="459"/>
      <c r="BJ104" s="459"/>
      <c r="BK104" s="459"/>
      <c r="BL104" s="861"/>
      <c r="BM104" s="861"/>
      <c r="BN104" s="459"/>
      <c r="BO104" s="459"/>
      <c r="BP104" s="459"/>
      <c r="BQ104" s="459"/>
      <c r="BR104" s="459"/>
      <c r="BS104" s="861"/>
      <c r="BT104" s="861"/>
      <c r="BU104" s="459"/>
      <c r="BV104" s="459"/>
      <c r="BW104" s="459"/>
      <c r="BX104" s="459"/>
      <c r="BY104" s="459"/>
      <c r="BZ104" s="861"/>
      <c r="CA104" s="861"/>
      <c r="CB104" s="459"/>
      <c r="CC104" s="459"/>
      <c r="CD104" s="459"/>
      <c r="CE104" s="459"/>
      <c r="CF104" s="459"/>
      <c r="CG104" s="861"/>
      <c r="CH104" s="861"/>
      <c r="CI104" s="459"/>
      <c r="CJ104" s="459"/>
      <c r="CK104" s="459"/>
      <c r="CL104" s="459"/>
      <c r="CM104" s="459"/>
      <c r="CN104" s="861"/>
      <c r="CO104" s="861"/>
    </row>
    <row r="105" spans="1:93" s="263" customFormat="1" ht="14.25" hidden="1" customHeight="1">
      <c r="A105" s="857">
        <f>'MTG RTG September 2019'!A94</f>
        <v>0</v>
      </c>
      <c r="B105" s="289"/>
      <c r="C105" s="506" t="str">
        <f>'MTG RTG September 2019'!C94</f>
        <v>Diema Family</v>
      </c>
      <c r="D105" s="252" t="str">
        <f>'MTG RTG September 2019'!D94</f>
        <v>Kara Sevda (FRR)</v>
      </c>
      <c r="E105" s="253" t="str">
        <f>'MTG RTG September 2019'!E94</f>
        <v>Mo-Fr</v>
      </c>
      <c r="F105" s="254">
        <f>'MTG RTG September 2019'!F94</f>
        <v>0.58333333333333337</v>
      </c>
      <c r="G105" s="904" t="str">
        <f>'MTG RTG September 2019'!G94</f>
        <v>NPT</v>
      </c>
      <c r="H105" s="905">
        <f ca="1">SUMIF('MTG RTG September 2019'!$H$3:$M$4,$AC$9,'MTG RTG September 2019'!$H94:$M94)</f>
        <v>0.4</v>
      </c>
      <c r="I105" s="256">
        <f t="shared" ca="1" si="25"/>
        <v>579.80000000000007</v>
      </c>
      <c r="J105" s="906">
        <f t="shared" ca="1" si="26"/>
        <v>0</v>
      </c>
      <c r="K105" s="912">
        <f t="shared" ca="1" si="27"/>
        <v>0</v>
      </c>
      <c r="L105" s="913">
        <f t="shared" ca="1" si="28"/>
        <v>0</v>
      </c>
      <c r="M105" s="927">
        <f>'MTG RTG September 2019'!J94</f>
        <v>0.2</v>
      </c>
      <c r="N105" s="913">
        <f t="shared" si="29"/>
        <v>0</v>
      </c>
      <c r="O105" s="909">
        <f t="shared" si="30"/>
        <v>0</v>
      </c>
      <c r="P105" s="258">
        <f t="shared" si="31"/>
        <v>0</v>
      </c>
      <c r="Q105" s="258">
        <f t="shared" si="21"/>
        <v>0</v>
      </c>
      <c r="R105" s="258">
        <f t="shared" si="22"/>
        <v>0</v>
      </c>
      <c r="S105" s="258"/>
      <c r="T105" s="258">
        <f t="shared" si="23"/>
        <v>0</v>
      </c>
      <c r="U105" s="258">
        <f t="shared" si="32"/>
        <v>0</v>
      </c>
      <c r="V105" s="265">
        <f t="shared" ca="1" si="24"/>
        <v>231.92000000000004</v>
      </c>
      <c r="W105" s="260">
        <f t="shared" ca="1" si="33"/>
        <v>231.92000000000004</v>
      </c>
      <c r="X105" s="260">
        <f t="shared" ca="1" si="34"/>
        <v>231.92000000000004</v>
      </c>
      <c r="Y105" s="260">
        <f t="shared" ca="1" si="35"/>
        <v>0</v>
      </c>
      <c r="Z105" s="260">
        <f t="shared" ca="1" si="36"/>
        <v>0</v>
      </c>
      <c r="AA105" s="260">
        <f t="shared" ca="1" si="38"/>
        <v>0</v>
      </c>
      <c r="AB105" s="260">
        <f t="shared" ca="1" si="39"/>
        <v>0</v>
      </c>
      <c r="AC105" s="575">
        <f t="shared" ca="1" si="37"/>
        <v>0</v>
      </c>
      <c r="AD105" s="262"/>
      <c r="AE105" s="460"/>
      <c r="AF105" s="459"/>
      <c r="AG105" s="459"/>
      <c r="AH105" s="459"/>
      <c r="AI105" s="459"/>
      <c r="AJ105" s="861"/>
      <c r="AK105" s="861"/>
      <c r="AL105" s="459"/>
      <c r="AM105" s="459"/>
      <c r="AN105" s="459"/>
      <c r="AO105" s="459"/>
      <c r="AP105" s="459"/>
      <c r="AQ105" s="861"/>
      <c r="AR105" s="861"/>
      <c r="AS105" s="459"/>
      <c r="AT105" s="459"/>
      <c r="AU105" s="459"/>
      <c r="AV105" s="459"/>
      <c r="AW105" s="459"/>
      <c r="AX105" s="861"/>
      <c r="AY105" s="861"/>
      <c r="AZ105" s="459"/>
      <c r="BA105" s="459"/>
      <c r="BB105" s="459"/>
      <c r="BC105" s="459"/>
      <c r="BD105" s="459"/>
      <c r="BE105" s="861"/>
      <c r="BF105" s="861"/>
      <c r="BG105" s="459"/>
      <c r="BH105" s="459"/>
      <c r="BI105" s="459"/>
      <c r="BJ105" s="459"/>
      <c r="BK105" s="459"/>
      <c r="BL105" s="861"/>
      <c r="BM105" s="861"/>
      <c r="BN105" s="459"/>
      <c r="BO105" s="459"/>
      <c r="BP105" s="459"/>
      <c r="BQ105" s="459"/>
      <c r="BR105" s="459"/>
      <c r="BS105" s="861"/>
      <c r="BT105" s="861"/>
      <c r="BU105" s="459"/>
      <c r="BV105" s="459"/>
      <c r="BW105" s="459"/>
      <c r="BX105" s="459"/>
      <c r="BY105" s="459"/>
      <c r="BZ105" s="861"/>
      <c r="CA105" s="861"/>
      <c r="CB105" s="459"/>
      <c r="CC105" s="459"/>
      <c r="CD105" s="459"/>
      <c r="CE105" s="459"/>
      <c r="CF105" s="459"/>
      <c r="CG105" s="861"/>
      <c r="CH105" s="861"/>
      <c r="CI105" s="459"/>
      <c r="CJ105" s="459"/>
      <c r="CK105" s="459"/>
      <c r="CL105" s="459"/>
      <c r="CM105" s="459"/>
      <c r="CN105" s="861"/>
      <c r="CO105" s="861"/>
    </row>
    <row r="106" spans="1:93" s="263" customFormat="1" hidden="1">
      <c r="A106" s="857">
        <f>'MTG RTG September 2019'!A95</f>
        <v>0</v>
      </c>
      <c r="B106" s="289"/>
      <c r="C106" s="506" t="str">
        <f>'MTG RTG September 2019'!C95</f>
        <v>Diema Family</v>
      </c>
      <c r="D106" s="252" t="str">
        <f>'MTG RTG September 2019'!D95</f>
        <v>La Dona</v>
      </c>
      <c r="E106" s="253" t="str">
        <f>'MTG RTG September 2019'!E95</f>
        <v>Mo-Fr</v>
      </c>
      <c r="F106" s="254">
        <f>'MTG RTG September 2019'!F95</f>
        <v>0.625</v>
      </c>
      <c r="G106" s="904" t="str">
        <f>'MTG RTG September 2019'!G95</f>
        <v>NPT</v>
      </c>
      <c r="H106" s="905">
        <f ca="1">SUMIF('MTG RTG September 2019'!$H$3:$M$4,$AC$9,'MTG RTG September 2019'!$H95:$M95)</f>
        <v>0.1</v>
      </c>
      <c r="I106" s="256">
        <f t="shared" ca="1" si="25"/>
        <v>579.80000000000007</v>
      </c>
      <c r="J106" s="906">
        <f t="shared" ca="1" si="26"/>
        <v>0</v>
      </c>
      <c r="K106" s="912">
        <f t="shared" ca="1" si="27"/>
        <v>0</v>
      </c>
      <c r="L106" s="913">
        <f t="shared" ca="1" si="28"/>
        <v>0</v>
      </c>
      <c r="M106" s="927">
        <f>'MTG RTG September 2019'!J95</f>
        <v>0.1</v>
      </c>
      <c r="N106" s="913">
        <f t="shared" si="29"/>
        <v>0</v>
      </c>
      <c r="O106" s="909">
        <f t="shared" si="30"/>
        <v>0</v>
      </c>
      <c r="P106" s="258">
        <f t="shared" si="31"/>
        <v>0</v>
      </c>
      <c r="Q106" s="258">
        <f t="shared" si="21"/>
        <v>0</v>
      </c>
      <c r="R106" s="258">
        <f t="shared" si="22"/>
        <v>0</v>
      </c>
      <c r="S106" s="258"/>
      <c r="T106" s="258">
        <f t="shared" si="23"/>
        <v>0</v>
      </c>
      <c r="U106" s="258">
        <f t="shared" si="32"/>
        <v>0</v>
      </c>
      <c r="V106" s="265">
        <f t="shared" ca="1" si="24"/>
        <v>57.980000000000011</v>
      </c>
      <c r="W106" s="260">
        <f t="shared" ca="1" si="33"/>
        <v>57.980000000000011</v>
      </c>
      <c r="X106" s="260">
        <f t="shared" ca="1" si="34"/>
        <v>57.980000000000011</v>
      </c>
      <c r="Y106" s="260">
        <f t="shared" ca="1" si="35"/>
        <v>0</v>
      </c>
      <c r="Z106" s="260">
        <f t="shared" ca="1" si="36"/>
        <v>0</v>
      </c>
      <c r="AA106" s="260">
        <f t="shared" ca="1" si="38"/>
        <v>0</v>
      </c>
      <c r="AB106" s="260">
        <f t="shared" ca="1" si="39"/>
        <v>0</v>
      </c>
      <c r="AC106" s="575">
        <f t="shared" ca="1" si="37"/>
        <v>0</v>
      </c>
      <c r="AD106" s="262"/>
      <c r="AE106" s="460"/>
      <c r="AF106" s="459"/>
      <c r="AG106" s="459"/>
      <c r="AH106" s="459"/>
      <c r="AI106" s="459"/>
      <c r="AJ106" s="861"/>
      <c r="AK106" s="861"/>
      <c r="AL106" s="459"/>
      <c r="AM106" s="459"/>
      <c r="AN106" s="459"/>
      <c r="AO106" s="459"/>
      <c r="AP106" s="459"/>
      <c r="AQ106" s="861"/>
      <c r="AR106" s="861"/>
      <c r="AS106" s="459"/>
      <c r="AT106" s="459"/>
      <c r="AU106" s="459"/>
      <c r="AV106" s="459"/>
      <c r="AW106" s="459"/>
      <c r="AX106" s="861"/>
      <c r="AY106" s="861"/>
      <c r="AZ106" s="459"/>
      <c r="BA106" s="459"/>
      <c r="BB106" s="459"/>
      <c r="BC106" s="459"/>
      <c r="BD106" s="459"/>
      <c r="BE106" s="861"/>
      <c r="BF106" s="861"/>
      <c r="BG106" s="459"/>
      <c r="BH106" s="459"/>
      <c r="BI106" s="459"/>
      <c r="BJ106" s="459"/>
      <c r="BK106" s="459"/>
      <c r="BL106" s="861"/>
      <c r="BM106" s="861"/>
      <c r="BN106" s="459"/>
      <c r="BO106" s="459"/>
      <c r="BP106" s="459"/>
      <c r="BQ106" s="459"/>
      <c r="BR106" s="459"/>
      <c r="BS106" s="861"/>
      <c r="BT106" s="861"/>
      <c r="BU106" s="459"/>
      <c r="BV106" s="459"/>
      <c r="BW106" s="459"/>
      <c r="BX106" s="459"/>
      <c r="BY106" s="459"/>
      <c r="BZ106" s="861"/>
      <c r="CA106" s="861"/>
      <c r="CB106" s="459"/>
      <c r="CC106" s="459"/>
      <c r="CD106" s="459"/>
      <c r="CE106" s="459"/>
      <c r="CF106" s="459"/>
      <c r="CG106" s="861"/>
      <c r="CH106" s="861"/>
      <c r="CI106" s="459"/>
      <c r="CJ106" s="459"/>
      <c r="CK106" s="459"/>
      <c r="CL106" s="459"/>
      <c r="CM106" s="459"/>
      <c r="CN106" s="861"/>
      <c r="CO106" s="861"/>
    </row>
    <row r="107" spans="1:93" s="263" customFormat="1" hidden="1">
      <c r="A107" s="857">
        <f>'MTG RTG September 2019'!A96</f>
        <v>0</v>
      </c>
      <c r="B107" s="289"/>
      <c r="C107" s="506" t="str">
        <f>'MTG RTG September 2019'!C96</f>
        <v>Diema Family</v>
      </c>
      <c r="D107" s="252" t="str">
        <f>'MTG RTG September 2019'!D96</f>
        <v>Tulip Age</v>
      </c>
      <c r="E107" s="253" t="str">
        <f>'MTG RTG September 2019'!E96</f>
        <v>Mo-Fr</v>
      </c>
      <c r="F107" s="254">
        <f>'MTG RTG September 2019'!F96</f>
        <v>0.66666666666666663</v>
      </c>
      <c r="G107" s="904" t="str">
        <f>'MTG RTG September 2019'!G96</f>
        <v>NPT</v>
      </c>
      <c r="H107" s="905">
        <f ca="1">SUMIF('MTG RTG September 2019'!$H$3:$M$4,$AC$9,'MTG RTG September 2019'!$H96:$M96)</f>
        <v>0.5</v>
      </c>
      <c r="I107" s="256">
        <f t="shared" ca="1" si="25"/>
        <v>579.80000000000007</v>
      </c>
      <c r="J107" s="906">
        <f t="shared" ca="1" si="26"/>
        <v>0</v>
      </c>
      <c r="K107" s="912">
        <f t="shared" ca="1" si="27"/>
        <v>0</v>
      </c>
      <c r="L107" s="913">
        <f t="shared" ca="1" si="28"/>
        <v>0</v>
      </c>
      <c r="M107" s="927">
        <f>'MTG RTG September 2019'!J96</f>
        <v>0.4</v>
      </c>
      <c r="N107" s="913">
        <f t="shared" si="29"/>
        <v>0</v>
      </c>
      <c r="O107" s="909">
        <f t="shared" si="30"/>
        <v>0</v>
      </c>
      <c r="P107" s="258">
        <f t="shared" si="31"/>
        <v>0</v>
      </c>
      <c r="Q107" s="258">
        <f t="shared" si="21"/>
        <v>0</v>
      </c>
      <c r="R107" s="258">
        <f t="shared" si="22"/>
        <v>0</v>
      </c>
      <c r="S107" s="258"/>
      <c r="T107" s="258">
        <f t="shared" si="23"/>
        <v>0</v>
      </c>
      <c r="U107" s="258">
        <f t="shared" si="32"/>
        <v>0</v>
      </c>
      <c r="V107" s="265">
        <f t="shared" ca="1" si="24"/>
        <v>289.90000000000003</v>
      </c>
      <c r="W107" s="260">
        <f t="shared" ca="1" si="33"/>
        <v>289.90000000000003</v>
      </c>
      <c r="X107" s="260">
        <f t="shared" ca="1" si="34"/>
        <v>289.90000000000003</v>
      </c>
      <c r="Y107" s="260">
        <f t="shared" ca="1" si="35"/>
        <v>0</v>
      </c>
      <c r="Z107" s="260">
        <f t="shared" ca="1" si="36"/>
        <v>0</v>
      </c>
      <c r="AA107" s="260">
        <f t="shared" ca="1" si="38"/>
        <v>0</v>
      </c>
      <c r="AB107" s="260">
        <f t="shared" ca="1" si="39"/>
        <v>0</v>
      </c>
      <c r="AC107" s="575">
        <f t="shared" ca="1" si="37"/>
        <v>0</v>
      </c>
      <c r="AD107" s="262"/>
      <c r="AE107" s="460"/>
      <c r="AF107" s="459"/>
      <c r="AG107" s="459"/>
      <c r="AH107" s="459"/>
      <c r="AI107" s="459"/>
      <c r="AJ107" s="861"/>
      <c r="AK107" s="861"/>
      <c r="AL107" s="459"/>
      <c r="AM107" s="459"/>
      <c r="AN107" s="459"/>
      <c r="AO107" s="459"/>
      <c r="AP107" s="459"/>
      <c r="AQ107" s="861"/>
      <c r="AR107" s="861"/>
      <c r="AS107" s="459"/>
      <c r="AT107" s="459"/>
      <c r="AU107" s="459"/>
      <c r="AV107" s="459"/>
      <c r="AW107" s="459"/>
      <c r="AX107" s="861"/>
      <c r="AY107" s="861"/>
      <c r="AZ107" s="459"/>
      <c r="BA107" s="459"/>
      <c r="BB107" s="459"/>
      <c r="BC107" s="459"/>
      <c r="BD107" s="459"/>
      <c r="BE107" s="861"/>
      <c r="BF107" s="861"/>
      <c r="BG107" s="459"/>
      <c r="BH107" s="459"/>
      <c r="BI107" s="459"/>
      <c r="BJ107" s="459"/>
      <c r="BK107" s="459"/>
      <c r="BL107" s="861"/>
      <c r="BM107" s="861"/>
      <c r="BN107" s="459"/>
      <c r="BO107" s="459"/>
      <c r="BP107" s="459"/>
      <c r="BQ107" s="459"/>
      <c r="BR107" s="459"/>
      <c r="BS107" s="861"/>
      <c r="BT107" s="861"/>
      <c r="BU107" s="459"/>
      <c r="BV107" s="459"/>
      <c r="BW107" s="459"/>
      <c r="BX107" s="459"/>
      <c r="BY107" s="459"/>
      <c r="BZ107" s="861"/>
      <c r="CA107" s="861"/>
      <c r="CB107" s="459"/>
      <c r="CC107" s="459"/>
      <c r="CD107" s="459"/>
      <c r="CE107" s="459"/>
      <c r="CF107" s="459"/>
      <c r="CG107" s="861"/>
      <c r="CH107" s="861"/>
      <c r="CI107" s="459"/>
      <c r="CJ107" s="459"/>
      <c r="CK107" s="459"/>
      <c r="CL107" s="459"/>
      <c r="CM107" s="459"/>
      <c r="CN107" s="861"/>
      <c r="CO107" s="861"/>
    </row>
    <row r="108" spans="1:93" s="263" customFormat="1" hidden="1">
      <c r="A108" s="857">
        <f>'MTG RTG September 2019'!A97</f>
        <v>0</v>
      </c>
      <c r="B108" s="289"/>
      <c r="C108" s="506" t="str">
        <f>'MTG RTG September 2019'!C97</f>
        <v>Diema Family</v>
      </c>
      <c r="D108" s="252" t="str">
        <f>'MTG RTG September 2019'!D97</f>
        <v>Saraswatichandra</v>
      </c>
      <c r="E108" s="253" t="str">
        <f>'MTG RTG September 2019'!E97</f>
        <v>Mo-Fr</v>
      </c>
      <c r="F108" s="254">
        <f>'MTG RTG September 2019'!F97</f>
        <v>0.70833333333333337</v>
      </c>
      <c r="G108" s="904" t="str">
        <f>'MTG RTG September 2019'!G97</f>
        <v>NPT</v>
      </c>
      <c r="H108" s="905">
        <f ca="1">SUMIF('MTG RTG September 2019'!$H$3:$M$4,$AC$9,'MTG RTG September 2019'!$H97:$M97)</f>
        <v>1</v>
      </c>
      <c r="I108" s="256">
        <f t="shared" ca="1" si="25"/>
        <v>579.80000000000007</v>
      </c>
      <c r="J108" s="906">
        <f t="shared" ca="1" si="26"/>
        <v>0</v>
      </c>
      <c r="K108" s="912">
        <f t="shared" ca="1" si="27"/>
        <v>0</v>
      </c>
      <c r="L108" s="913">
        <f t="shared" ca="1" si="28"/>
        <v>0</v>
      </c>
      <c r="M108" s="927">
        <f>'MTG RTG September 2019'!J97</f>
        <v>0.7</v>
      </c>
      <c r="N108" s="913">
        <f t="shared" si="29"/>
        <v>0</v>
      </c>
      <c r="O108" s="909">
        <f t="shared" si="30"/>
        <v>0</v>
      </c>
      <c r="P108" s="258">
        <f t="shared" si="31"/>
        <v>0</v>
      </c>
      <c r="Q108" s="258">
        <f t="shared" si="21"/>
        <v>0</v>
      </c>
      <c r="R108" s="258">
        <f t="shared" si="22"/>
        <v>0</v>
      </c>
      <c r="S108" s="258"/>
      <c r="T108" s="258">
        <f t="shared" si="23"/>
        <v>0</v>
      </c>
      <c r="U108" s="258">
        <f t="shared" si="32"/>
        <v>0</v>
      </c>
      <c r="V108" s="265">
        <f t="shared" ca="1" si="24"/>
        <v>579.80000000000007</v>
      </c>
      <c r="W108" s="260">
        <f t="shared" ca="1" si="33"/>
        <v>579.80000000000007</v>
      </c>
      <c r="X108" s="260">
        <f t="shared" ca="1" si="34"/>
        <v>579.80000000000007</v>
      </c>
      <c r="Y108" s="260">
        <f t="shared" ca="1" si="35"/>
        <v>0</v>
      </c>
      <c r="Z108" s="260">
        <f t="shared" ca="1" si="36"/>
        <v>0</v>
      </c>
      <c r="AA108" s="260">
        <f t="shared" ca="1" si="38"/>
        <v>0</v>
      </c>
      <c r="AB108" s="260">
        <f t="shared" ca="1" si="39"/>
        <v>0</v>
      </c>
      <c r="AC108" s="575">
        <f t="shared" ca="1" si="37"/>
        <v>0</v>
      </c>
      <c r="AD108" s="262"/>
      <c r="AE108" s="460"/>
      <c r="AF108" s="459"/>
      <c r="AG108" s="459"/>
      <c r="AH108" s="459"/>
      <c r="AI108" s="459"/>
      <c r="AJ108" s="861"/>
      <c r="AK108" s="861"/>
      <c r="AL108" s="459"/>
      <c r="AM108" s="459"/>
      <c r="AN108" s="459"/>
      <c r="AO108" s="459"/>
      <c r="AP108" s="459"/>
      <c r="AQ108" s="861"/>
      <c r="AR108" s="861"/>
      <c r="AS108" s="459"/>
      <c r="AT108" s="459"/>
      <c r="AU108" s="459"/>
      <c r="AV108" s="459"/>
      <c r="AW108" s="459"/>
      <c r="AX108" s="861"/>
      <c r="AY108" s="861"/>
      <c r="AZ108" s="459"/>
      <c r="BA108" s="459"/>
      <c r="BB108" s="459"/>
      <c r="BC108" s="459"/>
      <c r="BD108" s="459"/>
      <c r="BE108" s="861"/>
      <c r="BF108" s="861"/>
      <c r="BG108" s="459"/>
      <c r="BH108" s="459"/>
      <c r="BI108" s="459"/>
      <c r="BJ108" s="459"/>
      <c r="BK108" s="459"/>
      <c r="BL108" s="861"/>
      <c r="BM108" s="861"/>
      <c r="BN108" s="459"/>
      <c r="BO108" s="459"/>
      <c r="BP108" s="459"/>
      <c r="BQ108" s="459"/>
      <c r="BR108" s="459"/>
      <c r="BS108" s="861"/>
      <c r="BT108" s="861"/>
      <c r="BU108" s="459"/>
      <c r="BV108" s="459"/>
      <c r="BW108" s="459"/>
      <c r="BX108" s="459"/>
      <c r="BY108" s="459"/>
      <c r="BZ108" s="861"/>
      <c r="CA108" s="861"/>
      <c r="CB108" s="459"/>
      <c r="CC108" s="459"/>
      <c r="CD108" s="459"/>
      <c r="CE108" s="459"/>
      <c r="CF108" s="459"/>
      <c r="CG108" s="861"/>
      <c r="CH108" s="861"/>
      <c r="CI108" s="459"/>
      <c r="CJ108" s="459"/>
      <c r="CK108" s="459"/>
      <c r="CL108" s="459"/>
      <c r="CM108" s="459"/>
      <c r="CN108" s="861"/>
      <c r="CO108" s="861"/>
    </row>
    <row r="109" spans="1:93" s="263" customFormat="1" hidden="1">
      <c r="A109" s="857">
        <f>'MTG RTG September 2019'!A98</f>
        <v>0</v>
      </c>
      <c r="B109" s="289"/>
      <c r="C109" s="506" t="str">
        <f>'MTG RTG September 2019'!C98</f>
        <v>Diema Family</v>
      </c>
      <c r="D109" s="252" t="str">
        <f>'MTG RTG September 2019'!D98</f>
        <v>Woman (FRR)</v>
      </c>
      <c r="E109" s="253" t="str">
        <f>'MTG RTG September 2019'!E98</f>
        <v>Mo-Fr</v>
      </c>
      <c r="F109" s="254">
        <f>'MTG RTG September 2019'!F98</f>
        <v>0.75</v>
      </c>
      <c r="G109" s="904" t="str">
        <f>'MTG RTG September 2019'!G98</f>
        <v>PT</v>
      </c>
      <c r="H109" s="905">
        <f ca="1">SUMIF('MTG RTG September 2019'!$H$3:$M$4,$AC$9,'MTG RTG September 2019'!$H98:$M98)</f>
        <v>0.8</v>
      </c>
      <c r="I109" s="256">
        <f t="shared" ca="1" si="25"/>
        <v>579.80000000000007</v>
      </c>
      <c r="J109" s="906">
        <f t="shared" ca="1" si="26"/>
        <v>0</v>
      </c>
      <c r="K109" s="912">
        <f t="shared" ca="1" si="27"/>
        <v>0</v>
      </c>
      <c r="L109" s="913">
        <f t="shared" ca="1" si="28"/>
        <v>0</v>
      </c>
      <c r="M109" s="927">
        <f>'MTG RTG September 2019'!J98</f>
        <v>0.6</v>
      </c>
      <c r="N109" s="913">
        <f t="shared" si="29"/>
        <v>0</v>
      </c>
      <c r="O109" s="909">
        <f t="shared" si="30"/>
        <v>0</v>
      </c>
      <c r="P109" s="258">
        <f t="shared" si="31"/>
        <v>0</v>
      </c>
      <c r="Q109" s="258">
        <f t="shared" si="21"/>
        <v>0</v>
      </c>
      <c r="R109" s="258">
        <f t="shared" si="22"/>
        <v>0</v>
      </c>
      <c r="S109" s="258"/>
      <c r="T109" s="258">
        <f t="shared" si="23"/>
        <v>0</v>
      </c>
      <c r="U109" s="258">
        <f t="shared" si="32"/>
        <v>0</v>
      </c>
      <c r="V109" s="265">
        <f t="shared" ca="1" si="24"/>
        <v>463.84000000000009</v>
      </c>
      <c r="W109" s="260">
        <f t="shared" ca="1" si="33"/>
        <v>463.84000000000009</v>
      </c>
      <c r="X109" s="260">
        <f t="shared" ca="1" si="34"/>
        <v>463.84000000000009</v>
      </c>
      <c r="Y109" s="260">
        <f t="shared" ca="1" si="35"/>
        <v>0</v>
      </c>
      <c r="Z109" s="260">
        <f t="shared" ca="1" si="36"/>
        <v>0</v>
      </c>
      <c r="AA109" s="260">
        <f t="shared" ca="1" si="38"/>
        <v>0</v>
      </c>
      <c r="AB109" s="260">
        <f t="shared" ca="1" si="39"/>
        <v>0</v>
      </c>
      <c r="AC109" s="575">
        <f t="shared" ca="1" si="37"/>
        <v>0</v>
      </c>
      <c r="AD109" s="262"/>
      <c r="AE109" s="460"/>
      <c r="AF109" s="459"/>
      <c r="AG109" s="459"/>
      <c r="AH109" s="459"/>
      <c r="AI109" s="459"/>
      <c r="AJ109" s="861"/>
      <c r="AK109" s="861"/>
      <c r="AL109" s="459"/>
      <c r="AM109" s="459"/>
      <c r="AN109" s="459"/>
      <c r="AO109" s="459"/>
      <c r="AP109" s="459"/>
      <c r="AQ109" s="861"/>
      <c r="AR109" s="861"/>
      <c r="AS109" s="459"/>
      <c r="AT109" s="459"/>
      <c r="AU109" s="459"/>
      <c r="AV109" s="459"/>
      <c r="AW109" s="459"/>
      <c r="AX109" s="861"/>
      <c r="AY109" s="861"/>
      <c r="AZ109" s="459"/>
      <c r="BA109" s="459"/>
      <c r="BB109" s="459"/>
      <c r="BC109" s="459"/>
      <c r="BD109" s="459"/>
      <c r="BE109" s="861"/>
      <c r="BF109" s="861"/>
      <c r="BG109" s="459"/>
      <c r="BH109" s="459"/>
      <c r="BI109" s="459"/>
      <c r="BJ109" s="459"/>
      <c r="BK109" s="459"/>
      <c r="BL109" s="861"/>
      <c r="BM109" s="861"/>
      <c r="BN109" s="459"/>
      <c r="BO109" s="459"/>
      <c r="BP109" s="459"/>
      <c r="BQ109" s="459"/>
      <c r="BR109" s="459"/>
      <c r="BS109" s="861"/>
      <c r="BT109" s="861"/>
      <c r="BU109" s="459"/>
      <c r="BV109" s="459"/>
      <c r="BW109" s="459"/>
      <c r="BX109" s="459"/>
      <c r="BY109" s="459"/>
      <c r="BZ109" s="861"/>
      <c r="CA109" s="861"/>
      <c r="CB109" s="459"/>
      <c r="CC109" s="459"/>
      <c r="CD109" s="459"/>
      <c r="CE109" s="459"/>
      <c r="CF109" s="459"/>
      <c r="CG109" s="861"/>
      <c r="CH109" s="861"/>
      <c r="CI109" s="459"/>
      <c r="CJ109" s="459"/>
      <c r="CK109" s="459"/>
      <c r="CL109" s="459"/>
      <c r="CM109" s="459"/>
      <c r="CN109" s="861"/>
      <c r="CO109" s="861"/>
    </row>
    <row r="110" spans="1:93" s="263" customFormat="1">
      <c r="A110" s="857">
        <f>'MTG RTG September 2019'!A99</f>
        <v>0</v>
      </c>
      <c r="B110" s="289"/>
      <c r="C110" s="506" t="str">
        <f>'MTG RTG September 2019'!C99</f>
        <v>Diema Family</v>
      </c>
      <c r="D110" s="252" t="str">
        <f>'MTG RTG September 2019'!D99</f>
        <v>Kuzey Guney</v>
      </c>
      <c r="E110" s="253" t="str">
        <f>'MTG RTG September 2019'!E99</f>
        <v>Mo-Fr</v>
      </c>
      <c r="F110" s="254">
        <f>'MTG RTG September 2019'!F99</f>
        <v>0.79166666666666663</v>
      </c>
      <c r="G110" s="904" t="str">
        <f>'MTG RTG September 2019'!G99</f>
        <v>PT</v>
      </c>
      <c r="H110" s="905">
        <f ca="1">SUMIF('MTG RTG September 2019'!$H$3:$M$4,$AC$9,'MTG RTG September 2019'!$H99:$M99)</f>
        <v>0.5</v>
      </c>
      <c r="I110" s="256">
        <f t="shared" ca="1" si="25"/>
        <v>579.80000000000007</v>
      </c>
      <c r="J110" s="906">
        <f t="shared" ca="1" si="26"/>
        <v>0.5</v>
      </c>
      <c r="K110" s="912">
        <f t="shared" ca="1" si="27"/>
        <v>0.5</v>
      </c>
      <c r="L110" s="913">
        <f t="shared" ca="1" si="28"/>
        <v>0</v>
      </c>
      <c r="M110" s="927">
        <f>'MTG RTG September 2019'!J99</f>
        <v>0.3</v>
      </c>
      <c r="N110" s="913">
        <f t="shared" si="29"/>
        <v>0.3</v>
      </c>
      <c r="O110" s="909">
        <f t="shared" si="30"/>
        <v>1</v>
      </c>
      <c r="P110" s="258">
        <f t="shared" si="31"/>
        <v>0</v>
      </c>
      <c r="Q110" s="258">
        <f t="shared" si="21"/>
        <v>0</v>
      </c>
      <c r="R110" s="258">
        <f t="shared" si="22"/>
        <v>0</v>
      </c>
      <c r="S110" s="258"/>
      <c r="T110" s="258">
        <f t="shared" si="23"/>
        <v>0</v>
      </c>
      <c r="U110" s="258">
        <f t="shared" si="32"/>
        <v>1</v>
      </c>
      <c r="V110" s="265">
        <f t="shared" ca="1" si="24"/>
        <v>289.90000000000003</v>
      </c>
      <c r="W110" s="260">
        <f t="shared" ca="1" si="33"/>
        <v>289.90000000000003</v>
      </c>
      <c r="X110" s="260">
        <f t="shared" ca="1" si="34"/>
        <v>289.90000000000003</v>
      </c>
      <c r="Y110" s="260">
        <f t="shared" ca="1" si="35"/>
        <v>0</v>
      </c>
      <c r="Z110" s="260">
        <f t="shared" ca="1" si="36"/>
        <v>0</v>
      </c>
      <c r="AA110" s="260">
        <f t="shared" ca="1" si="38"/>
        <v>0</v>
      </c>
      <c r="AB110" s="260">
        <f t="shared" ca="1" si="39"/>
        <v>0</v>
      </c>
      <c r="AC110" s="575">
        <f t="shared" ca="1" si="37"/>
        <v>289.90000000000003</v>
      </c>
      <c r="AD110" s="262"/>
      <c r="AE110" s="460"/>
      <c r="AF110" s="459"/>
      <c r="AG110" s="459"/>
      <c r="AH110" s="459"/>
      <c r="AI110" s="459"/>
      <c r="AJ110" s="861"/>
      <c r="AK110" s="861"/>
      <c r="AL110" s="459"/>
      <c r="AM110" s="459"/>
      <c r="AN110" s="459"/>
      <c r="AO110" s="459"/>
      <c r="AP110" s="459"/>
      <c r="AQ110" s="861"/>
      <c r="AR110" s="861"/>
      <c r="AS110" s="459"/>
      <c r="AT110" s="459"/>
      <c r="AU110" s="459"/>
      <c r="AV110" s="459"/>
      <c r="AW110" s="459"/>
      <c r="AX110" s="861"/>
      <c r="AY110" s="861"/>
      <c r="AZ110" s="459"/>
      <c r="BA110" s="459"/>
      <c r="BB110" s="459" t="s">
        <v>347</v>
      </c>
      <c r="BC110" s="459"/>
      <c r="BD110" s="459"/>
      <c r="BE110" s="861"/>
      <c r="BF110" s="861"/>
      <c r="BG110" s="459"/>
      <c r="BH110" s="459"/>
      <c r="BI110" s="459"/>
      <c r="BJ110" s="459"/>
      <c r="BK110" s="459"/>
      <c r="BL110" s="861"/>
      <c r="BM110" s="861"/>
      <c r="BN110" s="459"/>
      <c r="BO110" s="459"/>
      <c r="BP110" s="459"/>
      <c r="BQ110" s="459"/>
      <c r="BR110" s="459"/>
      <c r="BS110" s="861"/>
      <c r="BT110" s="861"/>
      <c r="BU110" s="459"/>
      <c r="BV110" s="459"/>
      <c r="BW110" s="459"/>
      <c r="BX110" s="459"/>
      <c r="BY110" s="459"/>
      <c r="BZ110" s="861"/>
      <c r="CA110" s="861"/>
      <c r="CB110" s="459"/>
      <c r="CC110" s="459"/>
      <c r="CD110" s="459"/>
      <c r="CE110" s="459"/>
      <c r="CF110" s="459"/>
      <c r="CG110" s="861"/>
      <c r="CH110" s="861"/>
      <c r="CI110" s="459"/>
      <c r="CJ110" s="459"/>
      <c r="CK110" s="459"/>
      <c r="CL110" s="459"/>
      <c r="CM110" s="459"/>
      <c r="CN110" s="861"/>
      <c r="CO110" s="861"/>
    </row>
    <row r="111" spans="1:93" s="263" customFormat="1">
      <c r="A111" s="857">
        <f>'MTG RTG September 2019'!A100</f>
        <v>0</v>
      </c>
      <c r="B111" s="289"/>
      <c r="C111" s="506" t="str">
        <f>'MTG RTG September 2019'!C100</f>
        <v>Diema Family</v>
      </c>
      <c r="D111" s="252" t="str">
        <f>'MTG RTG September 2019'!D100</f>
        <v xml:space="preserve">Gangaa </v>
      </c>
      <c r="E111" s="253" t="str">
        <f>'MTG RTG September 2019'!E100</f>
        <v>Mo-Fr</v>
      </c>
      <c r="F111" s="254">
        <f>'MTG RTG September 2019'!F100</f>
        <v>0.83333333333333337</v>
      </c>
      <c r="G111" s="904" t="str">
        <f>'MTG RTG September 2019'!G100</f>
        <v>PT</v>
      </c>
      <c r="H111" s="905">
        <f ca="1">SUMIF('MTG RTG September 2019'!$H$3:$M$4,$AC$9,'MTG RTG September 2019'!$H100:$M100)</f>
        <v>1</v>
      </c>
      <c r="I111" s="256">
        <f t="shared" ca="1" si="25"/>
        <v>579.80000000000007</v>
      </c>
      <c r="J111" s="906">
        <f t="shared" ca="1" si="26"/>
        <v>1</v>
      </c>
      <c r="K111" s="912">
        <f t="shared" ca="1" si="27"/>
        <v>1</v>
      </c>
      <c r="L111" s="913">
        <f t="shared" ca="1" si="28"/>
        <v>0</v>
      </c>
      <c r="M111" s="927">
        <f>'MTG RTG September 2019'!J100</f>
        <v>0.6</v>
      </c>
      <c r="N111" s="913">
        <f t="shared" si="29"/>
        <v>0.6</v>
      </c>
      <c r="O111" s="909">
        <f t="shared" si="30"/>
        <v>1</v>
      </c>
      <c r="P111" s="258">
        <f t="shared" si="31"/>
        <v>0</v>
      </c>
      <c r="Q111" s="258">
        <f t="shared" si="21"/>
        <v>0</v>
      </c>
      <c r="R111" s="258">
        <f t="shared" si="22"/>
        <v>0</v>
      </c>
      <c r="S111" s="258"/>
      <c r="T111" s="258">
        <f t="shared" si="23"/>
        <v>0</v>
      </c>
      <c r="U111" s="258">
        <f t="shared" si="32"/>
        <v>1</v>
      </c>
      <c r="V111" s="265">
        <f t="shared" ca="1" si="24"/>
        <v>579.80000000000007</v>
      </c>
      <c r="W111" s="260">
        <f t="shared" ca="1" si="33"/>
        <v>579.80000000000007</v>
      </c>
      <c r="X111" s="260">
        <f t="shared" ca="1" si="34"/>
        <v>579.80000000000007</v>
      </c>
      <c r="Y111" s="260">
        <f t="shared" ca="1" si="35"/>
        <v>0</v>
      </c>
      <c r="Z111" s="260">
        <f t="shared" ca="1" si="36"/>
        <v>0</v>
      </c>
      <c r="AA111" s="260">
        <f t="shared" ca="1" si="38"/>
        <v>0</v>
      </c>
      <c r="AB111" s="260">
        <f t="shared" ca="1" si="39"/>
        <v>0</v>
      </c>
      <c r="AC111" s="575">
        <f t="shared" ca="1" si="37"/>
        <v>579.80000000000007</v>
      </c>
      <c r="AD111" s="262"/>
      <c r="AE111" s="460"/>
      <c r="AF111" s="459"/>
      <c r="AG111" s="459"/>
      <c r="AH111" s="459"/>
      <c r="AI111" s="459"/>
      <c r="AJ111" s="861"/>
      <c r="AK111" s="861"/>
      <c r="AL111" s="459"/>
      <c r="AM111" s="459"/>
      <c r="AN111" s="459"/>
      <c r="AO111" s="459"/>
      <c r="AP111" s="459"/>
      <c r="AQ111" s="861"/>
      <c r="AR111" s="861"/>
      <c r="AS111" s="459"/>
      <c r="AT111" s="459"/>
      <c r="AU111" s="459"/>
      <c r="AV111" s="459"/>
      <c r="AW111" s="459"/>
      <c r="AX111" s="861"/>
      <c r="AY111" s="861"/>
      <c r="AZ111" s="459"/>
      <c r="BA111" s="459"/>
      <c r="BB111" s="459"/>
      <c r="BC111" s="459" t="s">
        <v>347</v>
      </c>
      <c r="BD111" s="459"/>
      <c r="BE111" s="861"/>
      <c r="BF111" s="861"/>
      <c r="BG111" s="459"/>
      <c r="BH111" s="459"/>
      <c r="BI111" s="459"/>
      <c r="BJ111" s="459"/>
      <c r="BK111" s="459"/>
      <c r="BL111" s="861"/>
      <c r="BM111" s="861"/>
      <c r="BN111" s="459"/>
      <c r="BO111" s="459"/>
      <c r="BP111" s="459"/>
      <c r="BQ111" s="459"/>
      <c r="BR111" s="459"/>
      <c r="BS111" s="861"/>
      <c r="BT111" s="861"/>
      <c r="BU111" s="459"/>
      <c r="BV111" s="459"/>
      <c r="BW111" s="459"/>
      <c r="BX111" s="459"/>
      <c r="BY111" s="459"/>
      <c r="BZ111" s="861"/>
      <c r="CA111" s="861"/>
      <c r="CB111" s="459"/>
      <c r="CC111" s="459"/>
      <c r="CD111" s="459"/>
      <c r="CE111" s="459"/>
      <c r="CF111" s="459"/>
      <c r="CG111" s="861"/>
      <c r="CH111" s="861"/>
      <c r="CI111" s="459"/>
      <c r="CJ111" s="459"/>
      <c r="CK111" s="459"/>
      <c r="CL111" s="459"/>
      <c r="CM111" s="459"/>
      <c r="CN111" s="861"/>
      <c r="CO111" s="861"/>
    </row>
    <row r="112" spans="1:93" s="263" customFormat="1" hidden="1">
      <c r="A112" s="857">
        <f>'MTG RTG September 2019'!A101</f>
        <v>0</v>
      </c>
      <c r="B112" s="289"/>
      <c r="C112" s="506" t="str">
        <f>'MTG RTG September 2019'!C101</f>
        <v>Diema Family</v>
      </c>
      <c r="D112" s="252" t="str">
        <f>'MTG RTG September 2019'!D101</f>
        <v>Prisoner of love</v>
      </c>
      <c r="E112" s="253" t="str">
        <f>'MTG RTG September 2019'!E101</f>
        <v>Mo-Fr</v>
      </c>
      <c r="F112" s="254">
        <f>'MTG RTG September 2019'!F101</f>
        <v>0.875</v>
      </c>
      <c r="G112" s="904" t="str">
        <f>'MTG RTG September 2019'!G101</f>
        <v>PT</v>
      </c>
      <c r="H112" s="905">
        <f ca="1">SUMIF('MTG RTG September 2019'!$H$3:$M$4,$AC$9,'MTG RTG September 2019'!$H101:$M101)</f>
        <v>2.2000000000000002</v>
      </c>
      <c r="I112" s="256">
        <f t="shared" ca="1" si="25"/>
        <v>579.80000000000007</v>
      </c>
      <c r="J112" s="906">
        <f t="shared" ca="1" si="26"/>
        <v>0</v>
      </c>
      <c r="K112" s="912">
        <f t="shared" ca="1" si="27"/>
        <v>0</v>
      </c>
      <c r="L112" s="913">
        <f t="shared" ca="1" si="28"/>
        <v>0</v>
      </c>
      <c r="M112" s="927">
        <f>'MTG RTG September 2019'!J101</f>
        <v>1.4</v>
      </c>
      <c r="N112" s="913">
        <f t="shared" si="29"/>
        <v>0</v>
      </c>
      <c r="O112" s="909">
        <f t="shared" si="30"/>
        <v>0</v>
      </c>
      <c r="P112" s="258">
        <f t="shared" si="31"/>
        <v>0</v>
      </c>
      <c r="Q112" s="258">
        <f t="shared" si="21"/>
        <v>0</v>
      </c>
      <c r="R112" s="258">
        <f t="shared" si="22"/>
        <v>0</v>
      </c>
      <c r="S112" s="258"/>
      <c r="T112" s="258">
        <f t="shared" si="23"/>
        <v>0</v>
      </c>
      <c r="U112" s="258">
        <f t="shared" si="32"/>
        <v>0</v>
      </c>
      <c r="V112" s="265">
        <f t="shared" ca="1" si="24"/>
        <v>1275.5600000000002</v>
      </c>
      <c r="W112" s="260">
        <f t="shared" ca="1" si="33"/>
        <v>1275.5600000000002</v>
      </c>
      <c r="X112" s="260">
        <f t="shared" ca="1" si="34"/>
        <v>1275.5600000000002</v>
      </c>
      <c r="Y112" s="260">
        <f t="shared" ca="1" si="35"/>
        <v>0</v>
      </c>
      <c r="Z112" s="260">
        <f t="shared" ca="1" si="36"/>
        <v>0</v>
      </c>
      <c r="AA112" s="260">
        <f t="shared" ca="1" si="38"/>
        <v>0</v>
      </c>
      <c r="AB112" s="260">
        <f t="shared" ca="1" si="39"/>
        <v>0</v>
      </c>
      <c r="AC112" s="575">
        <f t="shared" ca="1" si="37"/>
        <v>0</v>
      </c>
      <c r="AD112" s="262"/>
      <c r="AE112" s="460"/>
      <c r="AF112" s="459"/>
      <c r="AG112" s="459"/>
      <c r="AH112" s="459"/>
      <c r="AI112" s="459"/>
      <c r="AJ112" s="861"/>
      <c r="AK112" s="861"/>
      <c r="AL112" s="459"/>
      <c r="AM112" s="459"/>
      <c r="AN112" s="459"/>
      <c r="AO112" s="459"/>
      <c r="AP112" s="459"/>
      <c r="AQ112" s="861"/>
      <c r="AR112" s="861"/>
      <c r="AS112" s="459"/>
      <c r="AT112" s="459"/>
      <c r="AU112" s="459"/>
      <c r="AV112" s="459"/>
      <c r="AW112" s="459"/>
      <c r="AX112" s="861"/>
      <c r="AY112" s="861"/>
      <c r="AZ112" s="459"/>
      <c r="BA112" s="459"/>
      <c r="BB112" s="459"/>
      <c r="BC112" s="459"/>
      <c r="BD112" s="459"/>
      <c r="BE112" s="861"/>
      <c r="BF112" s="861"/>
      <c r="BG112" s="459"/>
      <c r="BH112" s="459"/>
      <c r="BI112" s="459"/>
      <c r="BJ112" s="459"/>
      <c r="BK112" s="459"/>
      <c r="BL112" s="861"/>
      <c r="BM112" s="861"/>
      <c r="BN112" s="459"/>
      <c r="BO112" s="459"/>
      <c r="BP112" s="459"/>
      <c r="BQ112" s="459"/>
      <c r="BR112" s="459"/>
      <c r="BS112" s="861"/>
      <c r="BT112" s="861"/>
      <c r="BU112" s="459"/>
      <c r="BV112" s="459"/>
      <c r="BW112" s="459"/>
      <c r="BX112" s="459"/>
      <c r="BY112" s="459"/>
      <c r="BZ112" s="861"/>
      <c r="CA112" s="861"/>
      <c r="CB112" s="459"/>
      <c r="CC112" s="459"/>
      <c r="CD112" s="459"/>
      <c r="CE112" s="459"/>
      <c r="CF112" s="459"/>
      <c r="CG112" s="861"/>
      <c r="CH112" s="861"/>
      <c r="CI112" s="459"/>
      <c r="CJ112" s="459"/>
      <c r="CK112" s="459"/>
      <c r="CL112" s="459"/>
      <c r="CM112" s="459"/>
      <c r="CN112" s="861"/>
      <c r="CO112" s="861"/>
    </row>
    <row r="113" spans="1:93" s="263" customFormat="1" hidden="1">
      <c r="A113" s="857">
        <f>'MTG RTG September 2019'!A102</f>
        <v>0</v>
      </c>
      <c r="B113" s="289"/>
      <c r="C113" s="506" t="str">
        <f>'MTG RTG September 2019'!C102</f>
        <v>Diema Family</v>
      </c>
      <c r="D113" s="252" t="str">
        <f>'MTG RTG September 2019'!D102</f>
        <v>Woman</v>
      </c>
      <c r="E113" s="253" t="str">
        <f>'MTG RTG September 2019'!E102</f>
        <v>Mo-Fr</v>
      </c>
      <c r="F113" s="254">
        <f>'MTG RTG September 2019'!F102</f>
        <v>0.9375</v>
      </c>
      <c r="G113" s="904" t="str">
        <f>'MTG RTG September 2019'!G102</f>
        <v>PT</v>
      </c>
      <c r="H113" s="905">
        <f ca="1">SUMIF('MTG RTG September 2019'!$H$3:$M$4,$AC$9,'MTG RTG September 2019'!$H102:$M102)</f>
        <v>2.1</v>
      </c>
      <c r="I113" s="256">
        <f t="shared" ca="1" si="25"/>
        <v>579.80000000000007</v>
      </c>
      <c r="J113" s="906">
        <f t="shared" ca="1" si="26"/>
        <v>0</v>
      </c>
      <c r="K113" s="912">
        <f t="shared" ca="1" si="27"/>
        <v>0</v>
      </c>
      <c r="L113" s="913">
        <f t="shared" ca="1" si="28"/>
        <v>0</v>
      </c>
      <c r="M113" s="927">
        <f>'MTG RTG September 2019'!J102</f>
        <v>1.2</v>
      </c>
      <c r="N113" s="913">
        <f t="shared" si="29"/>
        <v>0</v>
      </c>
      <c r="O113" s="909">
        <f t="shared" si="30"/>
        <v>0</v>
      </c>
      <c r="P113" s="258">
        <f t="shared" si="31"/>
        <v>0</v>
      </c>
      <c r="Q113" s="258">
        <f t="shared" si="21"/>
        <v>0</v>
      </c>
      <c r="R113" s="258">
        <f t="shared" si="22"/>
        <v>0</v>
      </c>
      <c r="S113" s="258"/>
      <c r="T113" s="258">
        <f t="shared" si="23"/>
        <v>0</v>
      </c>
      <c r="U113" s="258">
        <f t="shared" si="32"/>
        <v>0</v>
      </c>
      <c r="V113" s="265">
        <f t="shared" ca="1" si="24"/>
        <v>1217.5800000000002</v>
      </c>
      <c r="W113" s="260">
        <f t="shared" ca="1" si="33"/>
        <v>1217.5800000000002</v>
      </c>
      <c r="X113" s="260">
        <f t="shared" ca="1" si="34"/>
        <v>1217.5800000000002</v>
      </c>
      <c r="Y113" s="260">
        <f t="shared" ca="1" si="35"/>
        <v>0</v>
      </c>
      <c r="Z113" s="260">
        <f t="shared" ca="1" si="36"/>
        <v>0</v>
      </c>
      <c r="AA113" s="260">
        <f t="shared" ca="1" si="38"/>
        <v>0</v>
      </c>
      <c r="AB113" s="260">
        <f t="shared" ca="1" si="39"/>
        <v>0</v>
      </c>
      <c r="AC113" s="575">
        <f t="shared" ca="1" si="37"/>
        <v>0</v>
      </c>
      <c r="AD113" s="262"/>
      <c r="AE113" s="460"/>
      <c r="AF113" s="459"/>
      <c r="AG113" s="459"/>
      <c r="AH113" s="459"/>
      <c r="AI113" s="459"/>
      <c r="AJ113" s="861"/>
      <c r="AK113" s="861"/>
      <c r="AL113" s="459"/>
      <c r="AM113" s="459"/>
      <c r="AN113" s="459"/>
      <c r="AO113" s="459"/>
      <c r="AP113" s="459"/>
      <c r="AQ113" s="861"/>
      <c r="AR113" s="861"/>
      <c r="AS113" s="459"/>
      <c r="AT113" s="459"/>
      <c r="AU113" s="459"/>
      <c r="AV113" s="459"/>
      <c r="AW113" s="459"/>
      <c r="AX113" s="861"/>
      <c r="AY113" s="861"/>
      <c r="AZ113" s="459"/>
      <c r="BA113" s="459"/>
      <c r="BB113" s="459"/>
      <c r="BC113" s="459"/>
      <c r="BD113" s="459"/>
      <c r="BE113" s="861"/>
      <c r="BF113" s="861"/>
      <c r="BG113" s="459"/>
      <c r="BH113" s="459"/>
      <c r="BI113" s="459"/>
      <c r="BJ113" s="459"/>
      <c r="BK113" s="459"/>
      <c r="BL113" s="861"/>
      <c r="BM113" s="861"/>
      <c r="BN113" s="459"/>
      <c r="BO113" s="459"/>
      <c r="BP113" s="459"/>
      <c r="BQ113" s="459"/>
      <c r="BR113" s="459"/>
      <c r="BS113" s="861"/>
      <c r="BT113" s="861"/>
      <c r="BU113" s="459"/>
      <c r="BV113" s="459"/>
      <c r="BW113" s="459"/>
      <c r="BX113" s="459"/>
      <c r="BY113" s="459"/>
      <c r="BZ113" s="861"/>
      <c r="CA113" s="861"/>
      <c r="CB113" s="459"/>
      <c r="CC113" s="459"/>
      <c r="CD113" s="459"/>
      <c r="CE113" s="459"/>
      <c r="CF113" s="459"/>
      <c r="CG113" s="861"/>
      <c r="CH113" s="861"/>
      <c r="CI113" s="459"/>
      <c r="CJ113" s="459"/>
      <c r="CK113" s="459"/>
      <c r="CL113" s="459"/>
      <c r="CM113" s="459"/>
      <c r="CN113" s="861"/>
      <c r="CO113" s="861"/>
    </row>
    <row r="114" spans="1:93" s="263" customFormat="1" hidden="1">
      <c r="A114" s="857">
        <f>'MTG RTG September 2019'!A103</f>
        <v>0</v>
      </c>
      <c r="B114" s="289"/>
      <c r="C114" s="506" t="str">
        <f>'MTG RTG September 2019'!C103</f>
        <v>Diema Family</v>
      </c>
      <c r="D114" s="252" t="str">
        <f>'MTG RTG September 2019'!D103</f>
        <v>Kara Sevda</v>
      </c>
      <c r="E114" s="253" t="str">
        <f>'MTG RTG September 2019'!E103</f>
        <v>Mo-Fr</v>
      </c>
      <c r="F114" s="254">
        <f>'MTG RTG September 2019'!F103</f>
        <v>0.97916666666666663</v>
      </c>
      <c r="G114" s="904" t="str">
        <f>'MTG RTG September 2019'!G103</f>
        <v>PT</v>
      </c>
      <c r="H114" s="905">
        <f ca="1">SUMIF('MTG RTG September 2019'!$H$3:$M$4,$AC$9,'MTG RTG September 2019'!$H103:$M103)</f>
        <v>0.8</v>
      </c>
      <c r="I114" s="256">
        <f t="shared" ca="1" si="25"/>
        <v>579.80000000000007</v>
      </c>
      <c r="J114" s="906">
        <f t="shared" ca="1" si="26"/>
        <v>0</v>
      </c>
      <c r="K114" s="912">
        <f t="shared" ca="1" si="27"/>
        <v>0</v>
      </c>
      <c r="L114" s="913">
        <f t="shared" ca="1" si="28"/>
        <v>0</v>
      </c>
      <c r="M114" s="927">
        <f>'MTG RTG September 2019'!J103</f>
        <v>0.4</v>
      </c>
      <c r="N114" s="913">
        <f t="shared" si="29"/>
        <v>0</v>
      </c>
      <c r="O114" s="909">
        <f t="shared" si="30"/>
        <v>0</v>
      </c>
      <c r="P114" s="258">
        <f t="shared" si="31"/>
        <v>0</v>
      </c>
      <c r="Q114" s="258">
        <f t="shared" si="21"/>
        <v>0</v>
      </c>
      <c r="R114" s="258">
        <f t="shared" si="22"/>
        <v>0</v>
      </c>
      <c r="S114" s="258"/>
      <c r="T114" s="258">
        <f t="shared" si="23"/>
        <v>0</v>
      </c>
      <c r="U114" s="258">
        <f t="shared" si="32"/>
        <v>0</v>
      </c>
      <c r="V114" s="265">
        <f t="shared" ca="1" si="24"/>
        <v>463.84000000000009</v>
      </c>
      <c r="W114" s="260">
        <f t="shared" ca="1" si="33"/>
        <v>463.84000000000009</v>
      </c>
      <c r="X114" s="260">
        <f t="shared" ca="1" si="34"/>
        <v>463.84000000000009</v>
      </c>
      <c r="Y114" s="260">
        <f t="shared" ca="1" si="35"/>
        <v>0</v>
      </c>
      <c r="Z114" s="260">
        <f t="shared" ca="1" si="36"/>
        <v>0</v>
      </c>
      <c r="AA114" s="260">
        <f t="shared" ca="1" si="38"/>
        <v>0</v>
      </c>
      <c r="AB114" s="260">
        <f t="shared" ca="1" si="39"/>
        <v>0</v>
      </c>
      <c r="AC114" s="575">
        <f t="shared" ca="1" si="37"/>
        <v>0</v>
      </c>
      <c r="AD114" s="262"/>
      <c r="AE114" s="460"/>
      <c r="AF114" s="459"/>
      <c r="AG114" s="459"/>
      <c r="AH114" s="459"/>
      <c r="AI114" s="459"/>
      <c r="AJ114" s="861"/>
      <c r="AK114" s="861"/>
      <c r="AL114" s="459"/>
      <c r="AM114" s="459"/>
      <c r="AN114" s="459"/>
      <c r="AO114" s="459"/>
      <c r="AP114" s="459"/>
      <c r="AQ114" s="861"/>
      <c r="AR114" s="861"/>
      <c r="AS114" s="459"/>
      <c r="AT114" s="459"/>
      <c r="AU114" s="459"/>
      <c r="AV114" s="459"/>
      <c r="AW114" s="459"/>
      <c r="AX114" s="861"/>
      <c r="AY114" s="861"/>
      <c r="AZ114" s="459"/>
      <c r="BA114" s="459"/>
      <c r="BB114" s="459"/>
      <c r="BC114" s="459"/>
      <c r="BD114" s="459"/>
      <c r="BE114" s="861"/>
      <c r="BF114" s="861"/>
      <c r="BG114" s="459"/>
      <c r="BH114" s="459"/>
      <c r="BI114" s="459"/>
      <c r="BJ114" s="459"/>
      <c r="BK114" s="459"/>
      <c r="BL114" s="861"/>
      <c r="BM114" s="861"/>
      <c r="BN114" s="459"/>
      <c r="BO114" s="459"/>
      <c r="BP114" s="459"/>
      <c r="BQ114" s="459"/>
      <c r="BR114" s="459"/>
      <c r="BS114" s="861"/>
      <c r="BT114" s="861"/>
      <c r="BU114" s="459"/>
      <c r="BV114" s="459"/>
      <c r="BW114" s="459"/>
      <c r="BX114" s="459"/>
      <c r="BY114" s="459"/>
      <c r="BZ114" s="861"/>
      <c r="CA114" s="861"/>
      <c r="CB114" s="459"/>
      <c r="CC114" s="459"/>
      <c r="CD114" s="459"/>
      <c r="CE114" s="459"/>
      <c r="CF114" s="459"/>
      <c r="CG114" s="861"/>
      <c r="CH114" s="861"/>
      <c r="CI114" s="459"/>
      <c r="CJ114" s="459"/>
      <c r="CK114" s="459"/>
      <c r="CL114" s="459"/>
      <c r="CM114" s="459"/>
      <c r="CN114" s="861"/>
      <c r="CO114" s="861"/>
    </row>
    <row r="115" spans="1:93" s="263" customFormat="1" hidden="1">
      <c r="A115" s="857">
        <f>'MTG RTG September 2019'!A104</f>
        <v>0</v>
      </c>
      <c r="B115" s="289"/>
      <c r="C115" s="506" t="str">
        <f>'MTG RTG September 2019'!C104</f>
        <v>Diema Family</v>
      </c>
      <c r="D115" s="252" t="str">
        <f>'MTG RTG September 2019'!D104</f>
        <v>Forgive me</v>
      </c>
      <c r="E115" s="253" t="str">
        <f>'MTG RTG September 2019'!E104</f>
        <v>Mo-Fr</v>
      </c>
      <c r="F115" s="254">
        <f>'MTG RTG September 2019'!F104</f>
        <v>2.0833333333333332E-2</v>
      </c>
      <c r="G115" s="904" t="str">
        <f>'MTG RTG September 2019'!G104</f>
        <v>NPT</v>
      </c>
      <c r="H115" s="905">
        <f ca="1">SUMIF('MTG RTG September 2019'!$H$3:$M$4,$AC$9,'MTG RTG September 2019'!$H104:$M104)</f>
        <v>0.3</v>
      </c>
      <c r="I115" s="256">
        <f t="shared" ca="1" si="25"/>
        <v>579.80000000000007</v>
      </c>
      <c r="J115" s="906">
        <f t="shared" ca="1" si="26"/>
        <v>0</v>
      </c>
      <c r="K115" s="912">
        <f t="shared" ca="1" si="27"/>
        <v>0</v>
      </c>
      <c r="L115" s="913">
        <f t="shared" ca="1" si="28"/>
        <v>0</v>
      </c>
      <c r="M115" s="927">
        <f>'MTG RTG September 2019'!J104</f>
        <v>0.2</v>
      </c>
      <c r="N115" s="913">
        <f t="shared" si="29"/>
        <v>0</v>
      </c>
      <c r="O115" s="909">
        <f t="shared" si="30"/>
        <v>0</v>
      </c>
      <c r="P115" s="258">
        <f t="shared" si="31"/>
        <v>0</v>
      </c>
      <c r="Q115" s="258">
        <f t="shared" si="21"/>
        <v>0</v>
      </c>
      <c r="R115" s="258">
        <f t="shared" si="22"/>
        <v>0</v>
      </c>
      <c r="S115" s="258"/>
      <c r="T115" s="258">
        <f t="shared" si="23"/>
        <v>0</v>
      </c>
      <c r="U115" s="258">
        <f t="shared" si="32"/>
        <v>0</v>
      </c>
      <c r="V115" s="265">
        <f t="shared" ca="1" si="24"/>
        <v>173.94000000000003</v>
      </c>
      <c r="W115" s="260">
        <f t="shared" ca="1" si="33"/>
        <v>173.94000000000003</v>
      </c>
      <c r="X115" s="260">
        <f t="shared" ca="1" si="34"/>
        <v>173.94000000000003</v>
      </c>
      <c r="Y115" s="260">
        <f t="shared" ca="1" si="35"/>
        <v>0</v>
      </c>
      <c r="Z115" s="260">
        <f t="shared" ca="1" si="36"/>
        <v>0</v>
      </c>
      <c r="AA115" s="260">
        <f t="shared" ca="1" si="38"/>
        <v>0</v>
      </c>
      <c r="AB115" s="260">
        <f t="shared" ca="1" si="39"/>
        <v>0</v>
      </c>
      <c r="AC115" s="575">
        <f t="shared" ca="1" si="37"/>
        <v>0</v>
      </c>
      <c r="AD115" s="262"/>
      <c r="AE115" s="460"/>
      <c r="AF115" s="459"/>
      <c r="AG115" s="459"/>
      <c r="AH115" s="459"/>
      <c r="AI115" s="459"/>
      <c r="AJ115" s="861"/>
      <c r="AK115" s="861"/>
      <c r="AL115" s="459"/>
      <c r="AM115" s="459"/>
      <c r="AN115" s="459"/>
      <c r="AO115" s="459"/>
      <c r="AP115" s="459"/>
      <c r="AQ115" s="861"/>
      <c r="AR115" s="861"/>
      <c r="AS115" s="459"/>
      <c r="AT115" s="459"/>
      <c r="AU115" s="459"/>
      <c r="AV115" s="459"/>
      <c r="AW115" s="459"/>
      <c r="AX115" s="861"/>
      <c r="AY115" s="861"/>
      <c r="AZ115" s="459"/>
      <c r="BA115" s="459"/>
      <c r="BB115" s="459"/>
      <c r="BC115" s="459"/>
      <c r="BD115" s="459"/>
      <c r="BE115" s="861"/>
      <c r="BF115" s="861"/>
      <c r="BG115" s="459"/>
      <c r="BH115" s="459"/>
      <c r="BI115" s="459"/>
      <c r="BJ115" s="459"/>
      <c r="BK115" s="459"/>
      <c r="BL115" s="861"/>
      <c r="BM115" s="861"/>
      <c r="BN115" s="459"/>
      <c r="BO115" s="459"/>
      <c r="BP115" s="459"/>
      <c r="BQ115" s="459"/>
      <c r="BR115" s="459"/>
      <c r="BS115" s="861"/>
      <c r="BT115" s="861"/>
      <c r="BU115" s="459"/>
      <c r="BV115" s="459"/>
      <c r="BW115" s="459"/>
      <c r="BX115" s="459"/>
      <c r="BY115" s="459"/>
      <c r="BZ115" s="861"/>
      <c r="CA115" s="861"/>
      <c r="CB115" s="459"/>
      <c r="CC115" s="459"/>
      <c r="CD115" s="459"/>
      <c r="CE115" s="459"/>
      <c r="CF115" s="459"/>
      <c r="CG115" s="861"/>
      <c r="CH115" s="861"/>
      <c r="CI115" s="459"/>
      <c r="CJ115" s="459"/>
      <c r="CK115" s="459"/>
      <c r="CL115" s="459"/>
      <c r="CM115" s="459"/>
      <c r="CN115" s="861"/>
      <c r="CO115" s="861"/>
    </row>
    <row r="116" spans="1:93" s="263" customFormat="1" hidden="1">
      <c r="A116" s="857">
        <f>'MTG RTG September 2019'!A105</f>
        <v>0</v>
      </c>
      <c r="B116" s="289"/>
      <c r="C116" s="506" t="str">
        <f>'MTG RTG September 2019'!C105</f>
        <v>Diema Family</v>
      </c>
      <c r="D116" s="252" t="str">
        <f>'MTG RTG September 2019'!D105</f>
        <v>Tulip Age (FRR)</v>
      </c>
      <c r="E116" s="253" t="str">
        <f>'MTG RTG September 2019'!E105</f>
        <v>Mo-Fr</v>
      </c>
      <c r="F116" s="254">
        <f>'MTG RTG September 2019'!F105</f>
        <v>6.25E-2</v>
      </c>
      <c r="G116" s="904" t="str">
        <f>'MTG RTG September 2019'!G105</f>
        <v>NPT</v>
      </c>
      <c r="H116" s="905">
        <f ca="1">SUMIF('MTG RTG September 2019'!$H$3:$M$4,$AC$9,'MTG RTG September 2019'!$H105:$M105)</f>
        <v>0.1</v>
      </c>
      <c r="I116" s="256">
        <f t="shared" ca="1" si="25"/>
        <v>579.80000000000007</v>
      </c>
      <c r="J116" s="906">
        <f t="shared" ca="1" si="26"/>
        <v>0</v>
      </c>
      <c r="K116" s="912">
        <f t="shared" ca="1" si="27"/>
        <v>0</v>
      </c>
      <c r="L116" s="913">
        <f t="shared" ca="1" si="28"/>
        <v>0</v>
      </c>
      <c r="M116" s="927">
        <f>'MTG RTG September 2019'!J105</f>
        <v>0.1</v>
      </c>
      <c r="N116" s="913">
        <f t="shared" si="29"/>
        <v>0</v>
      </c>
      <c r="O116" s="909">
        <f t="shared" si="30"/>
        <v>0</v>
      </c>
      <c r="P116" s="258">
        <f t="shared" si="31"/>
        <v>0</v>
      </c>
      <c r="Q116" s="258">
        <f t="shared" si="21"/>
        <v>0</v>
      </c>
      <c r="R116" s="258">
        <f t="shared" si="22"/>
        <v>0</v>
      </c>
      <c r="S116" s="258"/>
      <c r="T116" s="258">
        <f t="shared" si="23"/>
        <v>0</v>
      </c>
      <c r="U116" s="258">
        <f t="shared" si="32"/>
        <v>0</v>
      </c>
      <c r="V116" s="265">
        <f t="shared" ca="1" si="24"/>
        <v>57.980000000000011</v>
      </c>
      <c r="W116" s="260">
        <f t="shared" ca="1" si="33"/>
        <v>57.980000000000011</v>
      </c>
      <c r="X116" s="260">
        <f t="shared" ca="1" si="34"/>
        <v>57.980000000000011</v>
      </c>
      <c r="Y116" s="260">
        <f t="shared" ca="1" si="35"/>
        <v>0</v>
      </c>
      <c r="Z116" s="260">
        <f t="shared" ca="1" si="36"/>
        <v>0</v>
      </c>
      <c r="AA116" s="260">
        <f t="shared" ca="1" si="38"/>
        <v>0</v>
      </c>
      <c r="AB116" s="260">
        <f t="shared" ca="1" si="39"/>
        <v>0</v>
      </c>
      <c r="AC116" s="575">
        <f t="shared" ca="1" si="37"/>
        <v>0</v>
      </c>
      <c r="AD116" s="262"/>
      <c r="AE116" s="460"/>
      <c r="AF116" s="459"/>
      <c r="AG116" s="459"/>
      <c r="AH116" s="459"/>
      <c r="AI116" s="459"/>
      <c r="AJ116" s="861"/>
      <c r="AK116" s="861"/>
      <c r="AL116" s="459"/>
      <c r="AM116" s="459"/>
      <c r="AN116" s="459"/>
      <c r="AO116" s="459"/>
      <c r="AP116" s="459"/>
      <c r="AQ116" s="861"/>
      <c r="AR116" s="861"/>
      <c r="AS116" s="459"/>
      <c r="AT116" s="459"/>
      <c r="AU116" s="459"/>
      <c r="AV116" s="459"/>
      <c r="AW116" s="459"/>
      <c r="AX116" s="861"/>
      <c r="AY116" s="861"/>
      <c r="AZ116" s="459"/>
      <c r="BA116" s="459"/>
      <c r="BB116" s="459"/>
      <c r="BC116" s="459"/>
      <c r="BD116" s="459"/>
      <c r="BE116" s="861"/>
      <c r="BF116" s="861"/>
      <c r="BG116" s="459"/>
      <c r="BH116" s="459"/>
      <c r="BI116" s="459"/>
      <c r="BJ116" s="459"/>
      <c r="BK116" s="459"/>
      <c r="BL116" s="861"/>
      <c r="BM116" s="861"/>
      <c r="BN116" s="459"/>
      <c r="BO116" s="459"/>
      <c r="BP116" s="459"/>
      <c r="BQ116" s="459"/>
      <c r="BR116" s="459"/>
      <c r="BS116" s="861"/>
      <c r="BT116" s="861"/>
      <c r="BU116" s="459"/>
      <c r="BV116" s="459"/>
      <c r="BW116" s="459"/>
      <c r="BX116" s="459"/>
      <c r="BY116" s="459"/>
      <c r="BZ116" s="861"/>
      <c r="CA116" s="861"/>
      <c r="CB116" s="459"/>
      <c r="CC116" s="459"/>
      <c r="CD116" s="459"/>
      <c r="CE116" s="459"/>
      <c r="CF116" s="459"/>
      <c r="CG116" s="861"/>
      <c r="CH116" s="861"/>
      <c r="CI116" s="459"/>
      <c r="CJ116" s="459"/>
      <c r="CK116" s="459"/>
      <c r="CL116" s="459"/>
      <c r="CM116" s="459"/>
      <c r="CN116" s="861"/>
      <c r="CO116" s="861"/>
    </row>
    <row r="117" spans="1:93" s="263" customFormat="1" hidden="1">
      <c r="A117" s="857">
        <f>'MTG RTG September 2019'!A106</f>
        <v>0</v>
      </c>
      <c r="B117" s="289"/>
      <c r="C117" s="506" t="str">
        <f>'MTG RTG September 2019'!C106</f>
        <v>Diema Family</v>
      </c>
      <c r="D117" s="252" t="str">
        <f>'MTG RTG September 2019'!D106</f>
        <v>Saath Nibhaana Saathiya</v>
      </c>
      <c r="E117" s="253" t="str">
        <f>'MTG RTG September 2019'!E106</f>
        <v>Sa-Su</v>
      </c>
      <c r="F117" s="254">
        <f>'MTG RTG September 2019'!F106</f>
        <v>0.28125</v>
      </c>
      <c r="G117" s="904" t="str">
        <f>'MTG RTG September 2019'!G106</f>
        <v>NPT</v>
      </c>
      <c r="H117" s="905">
        <f ca="1">SUMIF('MTG RTG September 2019'!$H$3:$M$4,$AC$9,'MTG RTG September 2019'!$H106:$M106)</f>
        <v>0.4</v>
      </c>
      <c r="I117" s="256">
        <f t="shared" ca="1" si="25"/>
        <v>579.80000000000007</v>
      </c>
      <c r="J117" s="906">
        <f t="shared" ca="1" si="26"/>
        <v>0</v>
      </c>
      <c r="K117" s="912">
        <f t="shared" ca="1" si="27"/>
        <v>0</v>
      </c>
      <c r="L117" s="913">
        <f t="shared" ca="1" si="28"/>
        <v>0</v>
      </c>
      <c r="M117" s="927">
        <f>'MTG RTG September 2019'!J106</f>
        <v>0.3</v>
      </c>
      <c r="N117" s="913">
        <f t="shared" si="29"/>
        <v>0</v>
      </c>
      <c r="O117" s="909">
        <f t="shared" si="30"/>
        <v>0</v>
      </c>
      <c r="P117" s="258">
        <f t="shared" si="31"/>
        <v>0</v>
      </c>
      <c r="Q117" s="258">
        <f t="shared" si="21"/>
        <v>0</v>
      </c>
      <c r="R117" s="258">
        <f t="shared" si="22"/>
        <v>0</v>
      </c>
      <c r="S117" s="258"/>
      <c r="T117" s="258">
        <f t="shared" si="23"/>
        <v>0</v>
      </c>
      <c r="U117" s="258">
        <f t="shared" si="32"/>
        <v>0</v>
      </c>
      <c r="V117" s="265">
        <f t="shared" ca="1" si="24"/>
        <v>231.92000000000004</v>
      </c>
      <c r="W117" s="260">
        <f t="shared" ca="1" si="33"/>
        <v>231.92000000000004</v>
      </c>
      <c r="X117" s="260">
        <f t="shared" ca="1" si="34"/>
        <v>231.92000000000004</v>
      </c>
      <c r="Y117" s="260">
        <f t="shared" ca="1" si="35"/>
        <v>0</v>
      </c>
      <c r="Z117" s="260">
        <f t="shared" ca="1" si="36"/>
        <v>0</v>
      </c>
      <c r="AA117" s="260">
        <f t="shared" ca="1" si="38"/>
        <v>0</v>
      </c>
      <c r="AB117" s="260">
        <f t="shared" ca="1" si="39"/>
        <v>0</v>
      </c>
      <c r="AC117" s="575">
        <f t="shared" ca="1" si="37"/>
        <v>0</v>
      </c>
      <c r="AD117" s="262"/>
      <c r="AE117" s="460"/>
      <c r="AF117" s="459"/>
      <c r="AG117" s="459"/>
      <c r="AH117" s="459"/>
      <c r="AI117" s="459"/>
      <c r="AJ117" s="861"/>
      <c r="AK117" s="861"/>
      <c r="AL117" s="459"/>
      <c r="AM117" s="459"/>
      <c r="AN117" s="459"/>
      <c r="AO117" s="459"/>
      <c r="AP117" s="459"/>
      <c r="AQ117" s="861"/>
      <c r="AR117" s="861"/>
      <c r="AS117" s="459"/>
      <c r="AT117" s="459"/>
      <c r="AU117" s="459"/>
      <c r="AV117" s="459"/>
      <c r="AW117" s="459"/>
      <c r="AX117" s="861"/>
      <c r="AY117" s="861"/>
      <c r="AZ117" s="459"/>
      <c r="BA117" s="459"/>
      <c r="BB117" s="459"/>
      <c r="BC117" s="459"/>
      <c r="BD117" s="459"/>
      <c r="BE117" s="861"/>
      <c r="BF117" s="861"/>
      <c r="BG117" s="459"/>
      <c r="BH117" s="459"/>
      <c r="BI117" s="459"/>
      <c r="BJ117" s="459"/>
      <c r="BK117" s="459"/>
      <c r="BL117" s="861"/>
      <c r="BM117" s="861"/>
      <c r="BN117" s="459"/>
      <c r="BO117" s="459"/>
      <c r="BP117" s="459"/>
      <c r="BQ117" s="459"/>
      <c r="BR117" s="459"/>
      <c r="BS117" s="861"/>
      <c r="BT117" s="861"/>
      <c r="BU117" s="459"/>
      <c r="BV117" s="459"/>
      <c r="BW117" s="459"/>
      <c r="BX117" s="459"/>
      <c r="BY117" s="459"/>
      <c r="BZ117" s="861"/>
      <c r="CA117" s="861"/>
      <c r="CB117" s="459"/>
      <c r="CC117" s="459"/>
      <c r="CD117" s="459"/>
      <c r="CE117" s="459"/>
      <c r="CF117" s="459"/>
      <c r="CG117" s="861"/>
      <c r="CH117" s="861"/>
      <c r="CI117" s="459"/>
      <c r="CJ117" s="459"/>
      <c r="CK117" s="459"/>
      <c r="CL117" s="459"/>
      <c r="CM117" s="459"/>
      <c r="CN117" s="861"/>
      <c r="CO117" s="861"/>
    </row>
    <row r="118" spans="1:93" s="263" customFormat="1" ht="13.5" hidden="1" customHeight="1">
      <c r="A118" s="857">
        <f>'MTG RTG September 2019'!A107</f>
        <v>0</v>
      </c>
      <c r="B118" s="289"/>
      <c r="C118" s="506" t="str">
        <f>'MTG RTG September 2019'!C107</f>
        <v>Diema Family</v>
      </c>
      <c r="D118" s="252" t="str">
        <f>'MTG RTG September 2019'!D107</f>
        <v>Saath Nibhaana Saathiya</v>
      </c>
      <c r="E118" s="253" t="str">
        <f>'MTG RTG September 2019'!E107</f>
        <v>Sa-Su</v>
      </c>
      <c r="F118" s="254">
        <f>'MTG RTG September 2019'!F107</f>
        <v>0.33333333333333331</v>
      </c>
      <c r="G118" s="904" t="str">
        <f>'MTG RTG September 2019'!G107</f>
        <v>NPT</v>
      </c>
      <c r="H118" s="905">
        <f ca="1">SUMIF('MTG RTG September 2019'!$H$3:$M$4,$AC$9,'MTG RTG September 2019'!$H107:$M107)</f>
        <v>0.9</v>
      </c>
      <c r="I118" s="256">
        <f t="shared" ca="1" si="25"/>
        <v>579.80000000000007</v>
      </c>
      <c r="J118" s="906">
        <f t="shared" ca="1" si="26"/>
        <v>0</v>
      </c>
      <c r="K118" s="912">
        <f t="shared" ca="1" si="27"/>
        <v>0</v>
      </c>
      <c r="L118" s="913">
        <f t="shared" ca="1" si="28"/>
        <v>0</v>
      </c>
      <c r="M118" s="927">
        <f>'MTG RTG September 2019'!J107</f>
        <v>0.6</v>
      </c>
      <c r="N118" s="913">
        <f t="shared" si="29"/>
        <v>0</v>
      </c>
      <c r="O118" s="909">
        <f t="shared" si="30"/>
        <v>0</v>
      </c>
      <c r="P118" s="258">
        <f t="shared" si="31"/>
        <v>0</v>
      </c>
      <c r="Q118" s="258">
        <f t="shared" si="21"/>
        <v>0</v>
      </c>
      <c r="R118" s="258">
        <f t="shared" si="22"/>
        <v>0</v>
      </c>
      <c r="S118" s="258"/>
      <c r="T118" s="258">
        <f t="shared" si="23"/>
        <v>0</v>
      </c>
      <c r="U118" s="258">
        <f t="shared" si="32"/>
        <v>0</v>
      </c>
      <c r="V118" s="265">
        <f t="shared" ca="1" si="24"/>
        <v>521.82000000000005</v>
      </c>
      <c r="W118" s="260">
        <f t="shared" ca="1" si="33"/>
        <v>521.82000000000005</v>
      </c>
      <c r="X118" s="260">
        <f t="shared" ca="1" si="34"/>
        <v>521.82000000000005</v>
      </c>
      <c r="Y118" s="260">
        <f t="shared" ca="1" si="35"/>
        <v>0</v>
      </c>
      <c r="Z118" s="260">
        <f t="shared" ca="1" si="36"/>
        <v>0</v>
      </c>
      <c r="AA118" s="260">
        <f t="shared" ca="1" si="38"/>
        <v>0</v>
      </c>
      <c r="AB118" s="260">
        <f t="shared" ca="1" si="39"/>
        <v>0</v>
      </c>
      <c r="AC118" s="575">
        <f t="shared" ca="1" si="37"/>
        <v>0</v>
      </c>
      <c r="AD118" s="262"/>
      <c r="AE118" s="460"/>
      <c r="AF118" s="459"/>
      <c r="AG118" s="459"/>
      <c r="AH118" s="459"/>
      <c r="AI118" s="459"/>
      <c r="AJ118" s="861"/>
      <c r="AK118" s="861"/>
      <c r="AL118" s="459"/>
      <c r="AM118" s="459"/>
      <c r="AN118" s="459"/>
      <c r="AO118" s="459"/>
      <c r="AP118" s="459"/>
      <c r="AQ118" s="861"/>
      <c r="AR118" s="861"/>
      <c r="AS118" s="459"/>
      <c r="AT118" s="459"/>
      <c r="AU118" s="459"/>
      <c r="AV118" s="459"/>
      <c r="AW118" s="459"/>
      <c r="AX118" s="861"/>
      <c r="AY118" s="861"/>
      <c r="AZ118" s="459"/>
      <c r="BA118" s="459"/>
      <c r="BB118" s="459"/>
      <c r="BC118" s="459"/>
      <c r="BD118" s="459"/>
      <c r="BE118" s="861"/>
      <c r="BF118" s="861"/>
      <c r="BG118" s="459"/>
      <c r="BH118" s="459"/>
      <c r="BI118" s="459"/>
      <c r="BJ118" s="459"/>
      <c r="BK118" s="459"/>
      <c r="BL118" s="861"/>
      <c r="BM118" s="861"/>
      <c r="BN118" s="459"/>
      <c r="BO118" s="459"/>
      <c r="BP118" s="459"/>
      <c r="BQ118" s="459"/>
      <c r="BR118" s="459"/>
      <c r="BS118" s="861"/>
      <c r="BT118" s="861"/>
      <c r="BU118" s="459"/>
      <c r="BV118" s="459"/>
      <c r="BW118" s="459"/>
      <c r="BX118" s="459"/>
      <c r="BY118" s="459"/>
      <c r="BZ118" s="861"/>
      <c r="CA118" s="861"/>
      <c r="CB118" s="459"/>
      <c r="CC118" s="459"/>
      <c r="CD118" s="459"/>
      <c r="CE118" s="459"/>
      <c r="CF118" s="459"/>
      <c r="CG118" s="861"/>
      <c r="CH118" s="861"/>
      <c r="CI118" s="459"/>
      <c r="CJ118" s="459"/>
      <c r="CK118" s="459"/>
      <c r="CL118" s="459"/>
      <c r="CM118" s="459"/>
      <c r="CN118" s="861"/>
      <c r="CO118" s="861"/>
    </row>
    <row r="119" spans="1:93" s="263" customFormat="1" hidden="1">
      <c r="A119" s="857">
        <f>'MTG RTG September 2019'!A108</f>
        <v>0</v>
      </c>
      <c r="B119" s="289"/>
      <c r="C119" s="506" t="str">
        <f>'MTG RTG September 2019'!C108</f>
        <v>Diema Family</v>
      </c>
      <c r="D119" s="252" t="str">
        <f>'MTG RTG September 2019'!D108</f>
        <v>Elif</v>
      </c>
      <c r="E119" s="253" t="str">
        <f>'MTG RTG September 2019'!E108</f>
        <v>Sa-Su</v>
      </c>
      <c r="F119" s="254">
        <f>'MTG RTG September 2019'!F108</f>
        <v>0.41666666666666669</v>
      </c>
      <c r="G119" s="904" t="str">
        <f>'MTG RTG September 2019'!G108</f>
        <v>NPT</v>
      </c>
      <c r="H119" s="905">
        <f ca="1">SUMIF('MTG RTG September 2019'!$H$3:$M$4,$AC$9,'MTG RTG September 2019'!$H108:$M108)</f>
        <v>0.6</v>
      </c>
      <c r="I119" s="256">
        <f t="shared" ca="1" si="25"/>
        <v>579.80000000000007</v>
      </c>
      <c r="J119" s="906">
        <f t="shared" ca="1" si="26"/>
        <v>0</v>
      </c>
      <c r="K119" s="912">
        <f t="shared" ca="1" si="27"/>
        <v>0</v>
      </c>
      <c r="L119" s="913">
        <f t="shared" ca="1" si="28"/>
        <v>0</v>
      </c>
      <c r="M119" s="927">
        <f>'MTG RTG September 2019'!J108</f>
        <v>0.4</v>
      </c>
      <c r="N119" s="913">
        <f t="shared" si="29"/>
        <v>0</v>
      </c>
      <c r="O119" s="909">
        <f t="shared" si="30"/>
        <v>0</v>
      </c>
      <c r="P119" s="258">
        <f t="shared" si="31"/>
        <v>0</v>
      </c>
      <c r="Q119" s="258">
        <f t="shared" si="21"/>
        <v>0</v>
      </c>
      <c r="R119" s="258">
        <f t="shared" si="22"/>
        <v>0</v>
      </c>
      <c r="S119" s="258"/>
      <c r="T119" s="258">
        <f t="shared" si="23"/>
        <v>0</v>
      </c>
      <c r="U119" s="258">
        <f t="shared" si="32"/>
        <v>0</v>
      </c>
      <c r="V119" s="265">
        <f t="shared" ca="1" si="24"/>
        <v>347.88000000000005</v>
      </c>
      <c r="W119" s="260">
        <f t="shared" ca="1" si="33"/>
        <v>347.88000000000005</v>
      </c>
      <c r="X119" s="260">
        <f t="shared" ca="1" si="34"/>
        <v>347.88000000000005</v>
      </c>
      <c r="Y119" s="260">
        <f t="shared" ca="1" si="35"/>
        <v>0</v>
      </c>
      <c r="Z119" s="260">
        <f t="shared" ca="1" si="36"/>
        <v>0</v>
      </c>
      <c r="AA119" s="260">
        <f t="shared" ca="1" si="38"/>
        <v>0</v>
      </c>
      <c r="AB119" s="260">
        <f t="shared" ca="1" si="39"/>
        <v>0</v>
      </c>
      <c r="AC119" s="575">
        <f t="shared" ca="1" si="37"/>
        <v>0</v>
      </c>
      <c r="AD119" s="262"/>
      <c r="AE119" s="460"/>
      <c r="AF119" s="459"/>
      <c r="AG119" s="459"/>
      <c r="AH119" s="459"/>
      <c r="AI119" s="459"/>
      <c r="AJ119" s="861"/>
      <c r="AK119" s="861"/>
      <c r="AL119" s="459"/>
      <c r="AM119" s="459"/>
      <c r="AN119" s="459"/>
      <c r="AO119" s="459"/>
      <c r="AP119" s="459"/>
      <c r="AQ119" s="861"/>
      <c r="AR119" s="861"/>
      <c r="AS119" s="459"/>
      <c r="AT119" s="459"/>
      <c r="AU119" s="459"/>
      <c r="AV119" s="459"/>
      <c r="AW119" s="459"/>
      <c r="AX119" s="861"/>
      <c r="AY119" s="861"/>
      <c r="AZ119" s="459"/>
      <c r="BA119" s="459"/>
      <c r="BB119" s="459"/>
      <c r="BC119" s="459"/>
      <c r="BD119" s="459"/>
      <c r="BE119" s="861"/>
      <c r="BF119" s="861"/>
      <c r="BG119" s="459"/>
      <c r="BH119" s="459"/>
      <c r="BI119" s="459"/>
      <c r="BJ119" s="459"/>
      <c r="BK119" s="459"/>
      <c r="BL119" s="861"/>
      <c r="BM119" s="861"/>
      <c r="BN119" s="459"/>
      <c r="BO119" s="459"/>
      <c r="BP119" s="459"/>
      <c r="BQ119" s="459"/>
      <c r="BR119" s="459"/>
      <c r="BS119" s="861"/>
      <c r="BT119" s="861"/>
      <c r="BU119" s="459"/>
      <c r="BV119" s="459"/>
      <c r="BW119" s="459"/>
      <c r="BX119" s="459"/>
      <c r="BY119" s="459"/>
      <c r="BZ119" s="861"/>
      <c r="CA119" s="861"/>
      <c r="CB119" s="459"/>
      <c r="CC119" s="459"/>
      <c r="CD119" s="459"/>
      <c r="CE119" s="459"/>
      <c r="CF119" s="459"/>
      <c r="CG119" s="861"/>
      <c r="CH119" s="861"/>
      <c r="CI119" s="459"/>
      <c r="CJ119" s="459"/>
      <c r="CK119" s="459"/>
      <c r="CL119" s="459"/>
      <c r="CM119" s="459"/>
      <c r="CN119" s="861"/>
      <c r="CO119" s="861"/>
    </row>
    <row r="120" spans="1:93" s="263" customFormat="1" hidden="1">
      <c r="A120" s="857">
        <f>'MTG RTG September 2019'!A109</f>
        <v>0</v>
      </c>
      <c r="B120" s="289"/>
      <c r="C120" s="506" t="str">
        <f>'MTG RTG September 2019'!C109</f>
        <v>Diema Family</v>
      </c>
      <c r="D120" s="252" t="str">
        <f>'MTG RTG September 2019'!D109</f>
        <v>Elif</v>
      </c>
      <c r="E120" s="253" t="str">
        <f>'MTG RTG September 2019'!E109</f>
        <v>Sa-Su</v>
      </c>
      <c r="F120" s="254">
        <f>'MTG RTG September 2019'!F109</f>
        <v>0.45833333333333331</v>
      </c>
      <c r="G120" s="904" t="str">
        <f>'MTG RTG September 2019'!G109</f>
        <v>NPT</v>
      </c>
      <c r="H120" s="905">
        <f ca="1">SUMIF('MTG RTG September 2019'!$H$3:$M$4,$AC$9,'MTG RTG September 2019'!$H109:$M109)</f>
        <v>0.3</v>
      </c>
      <c r="I120" s="256">
        <f t="shared" ca="1" si="25"/>
        <v>579.80000000000007</v>
      </c>
      <c r="J120" s="906">
        <f t="shared" ca="1" si="26"/>
        <v>0</v>
      </c>
      <c r="K120" s="912">
        <f t="shared" ca="1" si="27"/>
        <v>0</v>
      </c>
      <c r="L120" s="913">
        <f t="shared" ca="1" si="28"/>
        <v>0</v>
      </c>
      <c r="M120" s="927">
        <f>'MTG RTG September 2019'!J109</f>
        <v>0.2</v>
      </c>
      <c r="N120" s="913">
        <f t="shared" si="29"/>
        <v>0</v>
      </c>
      <c r="O120" s="909">
        <f t="shared" si="30"/>
        <v>0</v>
      </c>
      <c r="P120" s="258">
        <f t="shared" si="31"/>
        <v>0</v>
      </c>
      <c r="Q120" s="258">
        <f t="shared" si="21"/>
        <v>0</v>
      </c>
      <c r="R120" s="258">
        <f t="shared" si="22"/>
        <v>0</v>
      </c>
      <c r="S120" s="258"/>
      <c r="T120" s="258">
        <f t="shared" si="23"/>
        <v>0</v>
      </c>
      <c r="U120" s="258">
        <f t="shared" si="32"/>
        <v>0</v>
      </c>
      <c r="V120" s="265">
        <f t="shared" ca="1" si="24"/>
        <v>173.94000000000003</v>
      </c>
      <c r="W120" s="260">
        <f t="shared" ca="1" si="33"/>
        <v>173.94000000000003</v>
      </c>
      <c r="X120" s="260">
        <f t="shared" ca="1" si="34"/>
        <v>173.94000000000003</v>
      </c>
      <c r="Y120" s="260">
        <f t="shared" ca="1" si="35"/>
        <v>0</v>
      </c>
      <c r="Z120" s="260">
        <f t="shared" ca="1" si="36"/>
        <v>0</v>
      </c>
      <c r="AA120" s="260">
        <f t="shared" ca="1" si="38"/>
        <v>0</v>
      </c>
      <c r="AB120" s="260">
        <f t="shared" ca="1" si="39"/>
        <v>0</v>
      </c>
      <c r="AC120" s="575">
        <f t="shared" ca="1" si="37"/>
        <v>0</v>
      </c>
      <c r="AD120" s="262"/>
      <c r="AE120" s="460"/>
      <c r="AF120" s="459"/>
      <c r="AG120" s="459"/>
      <c r="AH120" s="459"/>
      <c r="AI120" s="459"/>
      <c r="AJ120" s="861"/>
      <c r="AK120" s="861"/>
      <c r="AL120" s="459"/>
      <c r="AM120" s="459"/>
      <c r="AN120" s="459"/>
      <c r="AO120" s="459"/>
      <c r="AP120" s="459"/>
      <c r="AQ120" s="861"/>
      <c r="AR120" s="861"/>
      <c r="AS120" s="459"/>
      <c r="AT120" s="459"/>
      <c r="AU120" s="459"/>
      <c r="AV120" s="459"/>
      <c r="AW120" s="459"/>
      <c r="AX120" s="861"/>
      <c r="AY120" s="861"/>
      <c r="AZ120" s="459"/>
      <c r="BA120" s="459"/>
      <c r="BB120" s="459"/>
      <c r="BC120" s="459"/>
      <c r="BD120" s="459"/>
      <c r="BE120" s="861"/>
      <c r="BF120" s="861"/>
      <c r="BG120" s="459"/>
      <c r="BH120" s="459"/>
      <c r="BI120" s="459"/>
      <c r="BJ120" s="459"/>
      <c r="BK120" s="459"/>
      <c r="BL120" s="861"/>
      <c r="BM120" s="861"/>
      <c r="BN120" s="459"/>
      <c r="BO120" s="459"/>
      <c r="BP120" s="459"/>
      <c r="BQ120" s="459"/>
      <c r="BR120" s="459"/>
      <c r="BS120" s="861"/>
      <c r="BT120" s="861"/>
      <c r="BU120" s="459"/>
      <c r="BV120" s="459"/>
      <c r="BW120" s="459"/>
      <c r="BX120" s="459"/>
      <c r="BY120" s="459"/>
      <c r="BZ120" s="861"/>
      <c r="CA120" s="861"/>
      <c r="CB120" s="459"/>
      <c r="CC120" s="459"/>
      <c r="CD120" s="459"/>
      <c r="CE120" s="459"/>
      <c r="CF120" s="459"/>
      <c r="CG120" s="861"/>
      <c r="CH120" s="861"/>
      <c r="CI120" s="459"/>
      <c r="CJ120" s="459"/>
      <c r="CK120" s="459"/>
      <c r="CL120" s="459"/>
      <c r="CM120" s="459"/>
      <c r="CN120" s="861"/>
      <c r="CO120" s="861"/>
    </row>
    <row r="121" spans="1:93" s="263" customFormat="1" hidden="1">
      <c r="A121" s="857">
        <f>'MTG RTG September 2019'!A110</f>
        <v>0</v>
      </c>
      <c r="B121" s="289"/>
      <c r="C121" s="506" t="str">
        <f>'MTG RTG September 2019'!C110</f>
        <v>Diema Family</v>
      </c>
      <c r="D121" s="252" t="str">
        <f>'MTG RTG September 2019'!D110</f>
        <v>Romantic Movie</v>
      </c>
      <c r="E121" s="253" t="str">
        <f>'MTG RTG September 2019'!E110</f>
        <v>Sa-Su</v>
      </c>
      <c r="F121" s="254">
        <f>'MTG RTG September 2019'!F110</f>
        <v>0.5</v>
      </c>
      <c r="G121" s="904" t="str">
        <f>'MTG RTG September 2019'!G110</f>
        <v>NPT</v>
      </c>
      <c r="H121" s="905">
        <f ca="1">SUMIF('MTG RTG September 2019'!$H$3:$M$4,$AC$9,'MTG RTG September 2019'!$H110:$M110)</f>
        <v>0.8</v>
      </c>
      <c r="I121" s="256">
        <f t="shared" ca="1" si="25"/>
        <v>579.80000000000007</v>
      </c>
      <c r="J121" s="906">
        <f t="shared" ca="1" si="26"/>
        <v>0</v>
      </c>
      <c r="K121" s="912">
        <f t="shared" ca="1" si="27"/>
        <v>0</v>
      </c>
      <c r="L121" s="913">
        <f t="shared" ca="1" si="28"/>
        <v>0</v>
      </c>
      <c r="M121" s="927">
        <f>'MTG RTG September 2019'!J110</f>
        <v>0.5</v>
      </c>
      <c r="N121" s="913">
        <f t="shared" si="29"/>
        <v>0</v>
      </c>
      <c r="O121" s="909">
        <f t="shared" si="30"/>
        <v>0</v>
      </c>
      <c r="P121" s="258">
        <f t="shared" si="31"/>
        <v>0</v>
      </c>
      <c r="Q121" s="258">
        <f t="shared" si="21"/>
        <v>0</v>
      </c>
      <c r="R121" s="258">
        <f t="shared" si="22"/>
        <v>0</v>
      </c>
      <c r="S121" s="258"/>
      <c r="T121" s="258">
        <f t="shared" si="23"/>
        <v>0</v>
      </c>
      <c r="U121" s="258">
        <f t="shared" si="32"/>
        <v>0</v>
      </c>
      <c r="V121" s="265">
        <f t="shared" ca="1" si="24"/>
        <v>463.84000000000009</v>
      </c>
      <c r="W121" s="260">
        <f t="shared" ca="1" si="33"/>
        <v>463.84000000000009</v>
      </c>
      <c r="X121" s="260">
        <f t="shared" ca="1" si="34"/>
        <v>463.84000000000009</v>
      </c>
      <c r="Y121" s="260">
        <f t="shared" ca="1" si="35"/>
        <v>0</v>
      </c>
      <c r="Z121" s="260">
        <f t="shared" ca="1" si="36"/>
        <v>0</v>
      </c>
      <c r="AA121" s="260">
        <f t="shared" ca="1" si="38"/>
        <v>0</v>
      </c>
      <c r="AB121" s="260">
        <f t="shared" ca="1" si="39"/>
        <v>0</v>
      </c>
      <c r="AC121" s="575">
        <f t="shared" ca="1" si="37"/>
        <v>0</v>
      </c>
      <c r="AD121" s="262"/>
      <c r="AE121" s="460"/>
      <c r="AF121" s="459"/>
      <c r="AG121" s="459"/>
      <c r="AH121" s="459"/>
      <c r="AI121" s="459"/>
      <c r="AJ121" s="861"/>
      <c r="AK121" s="861"/>
      <c r="AL121" s="459"/>
      <c r="AM121" s="459"/>
      <c r="AN121" s="459"/>
      <c r="AO121" s="459"/>
      <c r="AP121" s="459"/>
      <c r="AQ121" s="861"/>
      <c r="AR121" s="861"/>
      <c r="AS121" s="459"/>
      <c r="AT121" s="459"/>
      <c r="AU121" s="459"/>
      <c r="AV121" s="459"/>
      <c r="AW121" s="459"/>
      <c r="AX121" s="861"/>
      <c r="AY121" s="861"/>
      <c r="AZ121" s="459"/>
      <c r="BA121" s="459"/>
      <c r="BB121" s="459"/>
      <c r="BC121" s="459"/>
      <c r="BD121" s="459"/>
      <c r="BE121" s="861"/>
      <c r="BF121" s="861"/>
      <c r="BG121" s="459"/>
      <c r="BH121" s="459"/>
      <c r="BI121" s="459"/>
      <c r="BJ121" s="459"/>
      <c r="BK121" s="459"/>
      <c r="BL121" s="861"/>
      <c r="BM121" s="861"/>
      <c r="BN121" s="459"/>
      <c r="BO121" s="459"/>
      <c r="BP121" s="459"/>
      <c r="BQ121" s="459"/>
      <c r="BR121" s="459"/>
      <c r="BS121" s="861"/>
      <c r="BT121" s="861"/>
      <c r="BU121" s="459"/>
      <c r="BV121" s="459"/>
      <c r="BW121" s="459"/>
      <c r="BX121" s="459"/>
      <c r="BY121" s="459"/>
      <c r="BZ121" s="861"/>
      <c r="CA121" s="861"/>
      <c r="CB121" s="459"/>
      <c r="CC121" s="459"/>
      <c r="CD121" s="459"/>
      <c r="CE121" s="459"/>
      <c r="CF121" s="459"/>
      <c r="CG121" s="861"/>
      <c r="CH121" s="861"/>
      <c r="CI121" s="459"/>
      <c r="CJ121" s="459"/>
      <c r="CK121" s="459"/>
      <c r="CL121" s="459"/>
      <c r="CM121" s="459"/>
      <c r="CN121" s="861"/>
      <c r="CO121" s="861"/>
    </row>
    <row r="122" spans="1:93" s="263" customFormat="1">
      <c r="A122" s="857">
        <f>'MTG RTG September 2019'!A111</f>
        <v>0</v>
      </c>
      <c r="B122" s="289"/>
      <c r="C122" s="506" t="str">
        <f>'MTG RTG September 2019'!C111</f>
        <v>Diema Family</v>
      </c>
      <c r="D122" s="252" t="str">
        <f>'MTG RTG September 2019'!D111</f>
        <v>Romantic Movie</v>
      </c>
      <c r="E122" s="253" t="str">
        <f>'MTG RTG September 2019'!E111</f>
        <v>Sa-Su</v>
      </c>
      <c r="F122" s="254">
        <f>'MTG RTG September 2019'!F111</f>
        <v>0.58333333333333337</v>
      </c>
      <c r="G122" s="904" t="str">
        <f>'MTG RTG September 2019'!G111</f>
        <v>NPT</v>
      </c>
      <c r="H122" s="905">
        <f ca="1">SUMIF('MTG RTG September 2019'!$H$3:$M$4,$AC$9,'MTG RTG September 2019'!$H111:$M111)</f>
        <v>1.3</v>
      </c>
      <c r="I122" s="256">
        <f t="shared" ca="1" si="25"/>
        <v>579.80000000000007</v>
      </c>
      <c r="J122" s="906">
        <f t="shared" ca="1" si="26"/>
        <v>1.3</v>
      </c>
      <c r="K122" s="912">
        <f t="shared" ca="1" si="27"/>
        <v>1.3</v>
      </c>
      <c r="L122" s="913">
        <f t="shared" ca="1" si="28"/>
        <v>0</v>
      </c>
      <c r="M122" s="927">
        <f>'MTG RTG September 2019'!J111</f>
        <v>0.8</v>
      </c>
      <c r="N122" s="913">
        <f t="shared" si="29"/>
        <v>0.8</v>
      </c>
      <c r="O122" s="909">
        <f t="shared" si="30"/>
        <v>1</v>
      </c>
      <c r="P122" s="258">
        <f t="shared" si="31"/>
        <v>0</v>
      </c>
      <c r="Q122" s="258">
        <f t="shared" si="21"/>
        <v>0</v>
      </c>
      <c r="R122" s="258">
        <f t="shared" si="22"/>
        <v>0</v>
      </c>
      <c r="S122" s="258"/>
      <c r="T122" s="258">
        <f t="shared" si="23"/>
        <v>0</v>
      </c>
      <c r="U122" s="258">
        <f t="shared" si="32"/>
        <v>1</v>
      </c>
      <c r="V122" s="265">
        <f t="shared" ca="1" si="24"/>
        <v>753.74000000000012</v>
      </c>
      <c r="W122" s="260">
        <f t="shared" ca="1" si="33"/>
        <v>753.74000000000012</v>
      </c>
      <c r="X122" s="260">
        <f t="shared" ca="1" si="34"/>
        <v>753.74000000000012</v>
      </c>
      <c r="Y122" s="260">
        <f t="shared" ca="1" si="35"/>
        <v>0</v>
      </c>
      <c r="Z122" s="260">
        <f t="shared" ca="1" si="36"/>
        <v>0</v>
      </c>
      <c r="AA122" s="260">
        <f t="shared" ca="1" si="38"/>
        <v>0</v>
      </c>
      <c r="AB122" s="260">
        <f t="shared" ca="1" si="39"/>
        <v>0</v>
      </c>
      <c r="AC122" s="575">
        <f t="shared" ca="1" si="37"/>
        <v>753.74000000000012</v>
      </c>
      <c r="AD122" s="262"/>
      <c r="AE122" s="460"/>
      <c r="AF122" s="459"/>
      <c r="AG122" s="459"/>
      <c r="AH122" s="459"/>
      <c r="AI122" s="459"/>
      <c r="AJ122" s="861"/>
      <c r="AK122" s="861"/>
      <c r="AL122" s="459"/>
      <c r="AM122" s="459"/>
      <c r="AN122" s="459"/>
      <c r="AO122" s="459"/>
      <c r="AP122" s="459"/>
      <c r="AQ122" s="861"/>
      <c r="AR122" s="861"/>
      <c r="AS122" s="459"/>
      <c r="AT122" s="459"/>
      <c r="AU122" s="459"/>
      <c r="AV122" s="459"/>
      <c r="AW122" s="459"/>
      <c r="AX122" s="861"/>
      <c r="AY122" s="861"/>
      <c r="AZ122" s="459"/>
      <c r="BA122" s="459"/>
      <c r="BB122" s="459"/>
      <c r="BC122" s="459"/>
      <c r="BD122" s="459"/>
      <c r="BE122" s="861"/>
      <c r="BF122" s="861" t="s">
        <v>347</v>
      </c>
      <c r="BG122" s="459"/>
      <c r="BH122" s="459"/>
      <c r="BI122" s="459"/>
      <c r="BJ122" s="459"/>
      <c r="BK122" s="459"/>
      <c r="BL122" s="861"/>
      <c r="BM122" s="861"/>
      <c r="BN122" s="459"/>
      <c r="BO122" s="459"/>
      <c r="BP122" s="459"/>
      <c r="BQ122" s="459"/>
      <c r="BR122" s="459"/>
      <c r="BS122" s="861"/>
      <c r="BT122" s="861"/>
      <c r="BU122" s="459"/>
      <c r="BV122" s="459"/>
      <c r="BW122" s="459"/>
      <c r="BX122" s="459"/>
      <c r="BY122" s="459"/>
      <c r="BZ122" s="861"/>
      <c r="CA122" s="861"/>
      <c r="CB122" s="459"/>
      <c r="CC122" s="459"/>
      <c r="CD122" s="459"/>
      <c r="CE122" s="459"/>
      <c r="CF122" s="459"/>
      <c r="CG122" s="861"/>
      <c r="CH122" s="861"/>
      <c r="CI122" s="459"/>
      <c r="CJ122" s="459"/>
      <c r="CK122" s="459"/>
      <c r="CL122" s="459"/>
      <c r="CM122" s="459"/>
      <c r="CN122" s="861"/>
      <c r="CO122" s="861"/>
    </row>
    <row r="123" spans="1:93" s="263" customFormat="1">
      <c r="A123" s="857">
        <f>'MTG RTG September 2019'!A112</f>
        <v>0</v>
      </c>
      <c r="B123" s="289"/>
      <c r="C123" s="506" t="str">
        <f>'MTG RTG September 2019'!C112</f>
        <v>Diema Family</v>
      </c>
      <c r="D123" s="252" t="str">
        <f>'MTG RTG September 2019'!D112</f>
        <v>Romantic Movie</v>
      </c>
      <c r="E123" s="253" t="str">
        <f>'MTG RTG September 2019'!E112</f>
        <v>Sa-Su</v>
      </c>
      <c r="F123" s="254">
        <f>'MTG RTG September 2019'!F112</f>
        <v>0.66666666666666663</v>
      </c>
      <c r="G123" s="904" t="str">
        <f>'MTG RTG September 2019'!G112</f>
        <v>NPT</v>
      </c>
      <c r="H123" s="905">
        <f ca="1">SUMIF('MTG RTG September 2019'!$H$3:$M$4,$AC$9,'MTG RTG September 2019'!$H112:$M112)</f>
        <v>0.9</v>
      </c>
      <c r="I123" s="256">
        <f t="shared" ca="1" si="25"/>
        <v>579.80000000000007</v>
      </c>
      <c r="J123" s="906">
        <f t="shared" ca="1" si="26"/>
        <v>0</v>
      </c>
      <c r="K123" s="912">
        <f t="shared" ca="1" si="27"/>
        <v>0</v>
      </c>
      <c r="L123" s="913">
        <f t="shared" ca="1" si="28"/>
        <v>0</v>
      </c>
      <c r="M123" s="927">
        <f>'MTG RTG September 2019'!J112</f>
        <v>0.5</v>
      </c>
      <c r="N123" s="913">
        <f t="shared" si="29"/>
        <v>0</v>
      </c>
      <c r="O123" s="909">
        <f t="shared" si="30"/>
        <v>0</v>
      </c>
      <c r="P123" s="258">
        <f t="shared" si="31"/>
        <v>0</v>
      </c>
      <c r="Q123" s="258">
        <f t="shared" si="21"/>
        <v>0</v>
      </c>
      <c r="R123" s="258">
        <f t="shared" si="22"/>
        <v>0</v>
      </c>
      <c r="S123" s="258"/>
      <c r="T123" s="258">
        <f t="shared" si="23"/>
        <v>0</v>
      </c>
      <c r="U123" s="258">
        <f t="shared" si="32"/>
        <v>0</v>
      </c>
      <c r="V123" s="265">
        <f t="shared" ca="1" si="24"/>
        <v>521.82000000000005</v>
      </c>
      <c r="W123" s="260">
        <f t="shared" ca="1" si="33"/>
        <v>521.82000000000005</v>
      </c>
      <c r="X123" s="260">
        <f t="shared" ca="1" si="34"/>
        <v>521.82000000000005</v>
      </c>
      <c r="Y123" s="260">
        <f t="shared" ca="1" si="35"/>
        <v>0</v>
      </c>
      <c r="Z123" s="260">
        <f t="shared" ca="1" si="36"/>
        <v>0</v>
      </c>
      <c r="AA123" s="260">
        <f t="shared" ca="1" si="38"/>
        <v>0</v>
      </c>
      <c r="AB123" s="260">
        <f t="shared" ca="1" si="39"/>
        <v>0</v>
      </c>
      <c r="AC123" s="575">
        <f t="shared" ca="1" si="37"/>
        <v>0</v>
      </c>
      <c r="AD123" s="262"/>
      <c r="AE123" s="460"/>
      <c r="AF123" s="459"/>
      <c r="AG123" s="459"/>
      <c r="AH123" s="459"/>
      <c r="AI123" s="459"/>
      <c r="AJ123" s="861"/>
      <c r="AK123" s="861"/>
      <c r="AL123" s="459"/>
      <c r="AM123" s="459"/>
      <c r="AN123" s="459"/>
      <c r="AO123" s="459"/>
      <c r="AP123" s="459"/>
      <c r="AQ123" s="861"/>
      <c r="AR123" s="861"/>
      <c r="AS123" s="459"/>
      <c r="AT123" s="459"/>
      <c r="AU123" s="459"/>
      <c r="AV123" s="459"/>
      <c r="AW123" s="459"/>
      <c r="AX123" s="861"/>
      <c r="AY123" s="861"/>
      <c r="AZ123" s="459"/>
      <c r="BA123" s="459"/>
      <c r="BB123" s="459"/>
      <c r="BC123" s="459"/>
      <c r="BD123" s="459"/>
      <c r="BE123" s="861"/>
      <c r="BF123" s="861"/>
      <c r="BG123" s="459"/>
      <c r="BH123" s="459"/>
      <c r="BI123" s="459"/>
      <c r="BJ123" s="459"/>
      <c r="BK123" s="459"/>
      <c r="BL123" s="861"/>
      <c r="BM123" s="861"/>
      <c r="BN123" s="459"/>
      <c r="BO123" s="459"/>
      <c r="BP123" s="459"/>
      <c r="BQ123" s="459"/>
      <c r="BR123" s="459"/>
      <c r="BS123" s="861"/>
      <c r="BT123" s="861"/>
      <c r="BU123" s="459"/>
      <c r="BV123" s="459"/>
      <c r="BW123" s="459"/>
      <c r="BX123" s="459"/>
      <c r="BY123" s="459"/>
      <c r="BZ123" s="861"/>
      <c r="CA123" s="861"/>
      <c r="CB123" s="459"/>
      <c r="CC123" s="459"/>
      <c r="CD123" s="459"/>
      <c r="CE123" s="459"/>
      <c r="CF123" s="459"/>
      <c r="CG123" s="861"/>
      <c r="CH123" s="861"/>
      <c r="CI123" s="459"/>
      <c r="CJ123" s="459"/>
      <c r="CK123" s="459"/>
      <c r="CL123" s="459"/>
      <c r="CM123" s="459"/>
      <c r="CN123" s="861"/>
      <c r="CO123" s="861"/>
    </row>
    <row r="124" spans="1:93" s="263" customFormat="1" hidden="1">
      <c r="A124" s="857">
        <f>'MTG RTG September 2019'!A113</f>
        <v>0</v>
      </c>
      <c r="B124" s="289"/>
      <c r="C124" s="506" t="str">
        <f>'MTG RTG September 2019'!C113</f>
        <v>Diema Family</v>
      </c>
      <c r="D124" s="252" t="str">
        <f>'MTG RTG September 2019'!D113</f>
        <v>One litre of tears</v>
      </c>
      <c r="E124" s="253" t="str">
        <f>'MTG RTG September 2019'!E113</f>
        <v>Sa-Su</v>
      </c>
      <c r="F124" s="254">
        <f>'MTG RTG September 2019'!F113</f>
        <v>0.75</v>
      </c>
      <c r="G124" s="904" t="str">
        <f>'MTG RTG September 2019'!G113</f>
        <v>PT</v>
      </c>
      <c r="H124" s="905">
        <f ca="1">SUMIF('MTG RTG September 2019'!$H$3:$M$4,$AC$9,'MTG RTG September 2019'!$H113:$M113)</f>
        <v>1.2</v>
      </c>
      <c r="I124" s="256">
        <f t="shared" ca="1" si="25"/>
        <v>579.80000000000007</v>
      </c>
      <c r="J124" s="906">
        <f t="shared" ca="1" si="26"/>
        <v>0</v>
      </c>
      <c r="K124" s="912">
        <f t="shared" ca="1" si="27"/>
        <v>0</v>
      </c>
      <c r="L124" s="913">
        <f t="shared" ca="1" si="28"/>
        <v>0</v>
      </c>
      <c r="M124" s="927">
        <f>'MTG RTG September 2019'!J113</f>
        <v>0.7</v>
      </c>
      <c r="N124" s="913">
        <f t="shared" si="29"/>
        <v>0</v>
      </c>
      <c r="O124" s="909">
        <f t="shared" si="30"/>
        <v>0</v>
      </c>
      <c r="P124" s="258">
        <f t="shared" si="31"/>
        <v>0</v>
      </c>
      <c r="Q124" s="258">
        <f t="shared" si="21"/>
        <v>0</v>
      </c>
      <c r="R124" s="258">
        <f t="shared" si="22"/>
        <v>0</v>
      </c>
      <c r="S124" s="258"/>
      <c r="T124" s="258">
        <f t="shared" si="23"/>
        <v>0</v>
      </c>
      <c r="U124" s="258">
        <f t="shared" si="32"/>
        <v>0</v>
      </c>
      <c r="V124" s="265">
        <f t="shared" ca="1" si="24"/>
        <v>695.7600000000001</v>
      </c>
      <c r="W124" s="260">
        <f t="shared" ca="1" si="33"/>
        <v>695.7600000000001</v>
      </c>
      <c r="X124" s="260">
        <f t="shared" ca="1" si="34"/>
        <v>695.7600000000001</v>
      </c>
      <c r="Y124" s="260">
        <f t="shared" ca="1" si="35"/>
        <v>0</v>
      </c>
      <c r="Z124" s="260">
        <f t="shared" ca="1" si="36"/>
        <v>0</v>
      </c>
      <c r="AA124" s="260">
        <f t="shared" ca="1" si="38"/>
        <v>0</v>
      </c>
      <c r="AB124" s="260">
        <f t="shared" ca="1" si="39"/>
        <v>0</v>
      </c>
      <c r="AC124" s="575">
        <f t="shared" ca="1" si="37"/>
        <v>0</v>
      </c>
      <c r="AD124" s="262"/>
      <c r="AE124" s="460"/>
      <c r="AF124" s="459"/>
      <c r="AG124" s="459"/>
      <c r="AH124" s="459"/>
      <c r="AI124" s="459"/>
      <c r="AJ124" s="861"/>
      <c r="AK124" s="861"/>
      <c r="AL124" s="459"/>
      <c r="AM124" s="459"/>
      <c r="AN124" s="459"/>
      <c r="AO124" s="459"/>
      <c r="AP124" s="459"/>
      <c r="AQ124" s="861"/>
      <c r="AR124" s="861"/>
      <c r="AS124" s="459"/>
      <c r="AT124" s="459"/>
      <c r="AU124" s="459"/>
      <c r="AV124" s="459"/>
      <c r="AW124" s="459"/>
      <c r="AX124" s="861"/>
      <c r="AY124" s="861"/>
      <c r="AZ124" s="459"/>
      <c r="BA124" s="459"/>
      <c r="BB124" s="459"/>
      <c r="BC124" s="459"/>
      <c r="BD124" s="459"/>
      <c r="BE124" s="861"/>
      <c r="BF124" s="861"/>
      <c r="BG124" s="459"/>
      <c r="BH124" s="459"/>
      <c r="BI124" s="459"/>
      <c r="BJ124" s="459"/>
      <c r="BK124" s="459"/>
      <c r="BL124" s="861"/>
      <c r="BM124" s="861"/>
      <c r="BN124" s="459"/>
      <c r="BO124" s="459"/>
      <c r="BP124" s="459"/>
      <c r="BQ124" s="459"/>
      <c r="BR124" s="459"/>
      <c r="BS124" s="861"/>
      <c r="BT124" s="861"/>
      <c r="BU124" s="459"/>
      <c r="BV124" s="459"/>
      <c r="BW124" s="459"/>
      <c r="BX124" s="459"/>
      <c r="BY124" s="459"/>
      <c r="BZ124" s="861"/>
      <c r="CA124" s="861"/>
      <c r="CB124" s="459"/>
      <c r="CC124" s="459"/>
      <c r="CD124" s="459"/>
      <c r="CE124" s="459"/>
      <c r="CF124" s="459"/>
      <c r="CG124" s="861"/>
      <c r="CH124" s="861"/>
      <c r="CI124" s="459"/>
      <c r="CJ124" s="459"/>
      <c r="CK124" s="459"/>
      <c r="CL124" s="459"/>
      <c r="CM124" s="459"/>
      <c r="CN124" s="861"/>
      <c r="CO124" s="861"/>
    </row>
    <row r="125" spans="1:93" s="263" customFormat="1" hidden="1">
      <c r="A125" s="857">
        <f>'MTG RTG September 2019'!A114</f>
        <v>0</v>
      </c>
      <c r="B125" s="289"/>
      <c r="C125" s="506" t="str">
        <f>'MTG RTG September 2019'!C114</f>
        <v>Diema Family</v>
      </c>
      <c r="D125" s="252" t="str">
        <f>'MTG RTG September 2019'!D114</f>
        <v>One litre of tears</v>
      </c>
      <c r="E125" s="253" t="str">
        <f>'MTG RTG September 2019'!E114</f>
        <v>Sa-Su</v>
      </c>
      <c r="F125" s="254">
        <f>'MTG RTG September 2019'!F114</f>
        <v>0.79166666666666663</v>
      </c>
      <c r="G125" s="904" t="str">
        <f>'MTG RTG September 2019'!G114</f>
        <v>PT</v>
      </c>
      <c r="H125" s="905">
        <f ca="1">SUMIF('MTG RTG September 2019'!$H$3:$M$4,$AC$9,'MTG RTG September 2019'!$H114:$M114)</f>
        <v>1.3</v>
      </c>
      <c r="I125" s="256">
        <f t="shared" ca="1" si="25"/>
        <v>579.80000000000007</v>
      </c>
      <c r="J125" s="906">
        <f t="shared" ca="1" si="26"/>
        <v>0</v>
      </c>
      <c r="K125" s="912">
        <f t="shared" ca="1" si="27"/>
        <v>0</v>
      </c>
      <c r="L125" s="913">
        <f t="shared" ca="1" si="28"/>
        <v>0</v>
      </c>
      <c r="M125" s="927">
        <f>'MTG RTG September 2019'!J114</f>
        <v>0.7</v>
      </c>
      <c r="N125" s="913">
        <f t="shared" si="29"/>
        <v>0</v>
      </c>
      <c r="O125" s="909">
        <f t="shared" si="30"/>
        <v>0</v>
      </c>
      <c r="P125" s="258">
        <f t="shared" si="31"/>
        <v>0</v>
      </c>
      <c r="Q125" s="258">
        <f t="shared" si="21"/>
        <v>0</v>
      </c>
      <c r="R125" s="258">
        <f t="shared" si="22"/>
        <v>0</v>
      </c>
      <c r="S125" s="258"/>
      <c r="T125" s="258">
        <f t="shared" si="23"/>
        <v>0</v>
      </c>
      <c r="U125" s="258">
        <f t="shared" si="32"/>
        <v>0</v>
      </c>
      <c r="V125" s="265">
        <f t="shared" ca="1" si="24"/>
        <v>753.74000000000012</v>
      </c>
      <c r="W125" s="260">
        <f t="shared" ca="1" si="33"/>
        <v>753.74000000000012</v>
      </c>
      <c r="X125" s="260">
        <f t="shared" ca="1" si="34"/>
        <v>753.74000000000012</v>
      </c>
      <c r="Y125" s="260">
        <f t="shared" ca="1" si="35"/>
        <v>0</v>
      </c>
      <c r="Z125" s="260">
        <f t="shared" ca="1" si="36"/>
        <v>0</v>
      </c>
      <c r="AA125" s="260">
        <f t="shared" ca="1" si="38"/>
        <v>0</v>
      </c>
      <c r="AB125" s="260">
        <f t="shared" ca="1" si="39"/>
        <v>0</v>
      </c>
      <c r="AC125" s="575">
        <f t="shared" ca="1" si="37"/>
        <v>0</v>
      </c>
      <c r="AD125" s="262"/>
      <c r="AE125" s="460"/>
      <c r="AF125" s="459"/>
      <c r="AG125" s="459"/>
      <c r="AH125" s="459"/>
      <c r="AI125" s="459"/>
      <c r="AJ125" s="861"/>
      <c r="AK125" s="861"/>
      <c r="AL125" s="459"/>
      <c r="AM125" s="459"/>
      <c r="AN125" s="459"/>
      <c r="AO125" s="459"/>
      <c r="AP125" s="459"/>
      <c r="AQ125" s="861"/>
      <c r="AR125" s="861"/>
      <c r="AS125" s="459"/>
      <c r="AT125" s="459"/>
      <c r="AU125" s="459"/>
      <c r="AV125" s="459"/>
      <c r="AW125" s="459"/>
      <c r="AX125" s="861"/>
      <c r="AY125" s="861"/>
      <c r="AZ125" s="459"/>
      <c r="BA125" s="459"/>
      <c r="BB125" s="459"/>
      <c r="BC125" s="459"/>
      <c r="BD125" s="459"/>
      <c r="BE125" s="861"/>
      <c r="BF125" s="861"/>
      <c r="BG125" s="459"/>
      <c r="BH125" s="459"/>
      <c r="BI125" s="459"/>
      <c r="BJ125" s="459"/>
      <c r="BK125" s="459"/>
      <c r="BL125" s="861"/>
      <c r="BM125" s="861"/>
      <c r="BN125" s="459"/>
      <c r="BO125" s="459"/>
      <c r="BP125" s="459"/>
      <c r="BQ125" s="459"/>
      <c r="BR125" s="459"/>
      <c r="BS125" s="861"/>
      <c r="BT125" s="861"/>
      <c r="BU125" s="459"/>
      <c r="BV125" s="459"/>
      <c r="BW125" s="459"/>
      <c r="BX125" s="459"/>
      <c r="BY125" s="459"/>
      <c r="BZ125" s="861"/>
      <c r="CA125" s="861"/>
      <c r="CB125" s="459"/>
      <c r="CC125" s="459"/>
      <c r="CD125" s="459"/>
      <c r="CE125" s="459"/>
      <c r="CF125" s="459"/>
      <c r="CG125" s="861"/>
      <c r="CH125" s="861"/>
      <c r="CI125" s="459"/>
      <c r="CJ125" s="459"/>
      <c r="CK125" s="459"/>
      <c r="CL125" s="459"/>
      <c r="CM125" s="459"/>
      <c r="CN125" s="861"/>
      <c r="CO125" s="861"/>
    </row>
    <row r="126" spans="1:93" s="263" customFormat="1" hidden="1">
      <c r="A126" s="857">
        <f>'MTG RTG September 2019'!A115</f>
        <v>0</v>
      </c>
      <c r="B126" s="289"/>
      <c r="C126" s="506" t="str">
        <f>'MTG RTG September 2019'!C115</f>
        <v>Diema Family</v>
      </c>
      <c r="D126" s="252" t="str">
        <f>'MTG RTG September 2019'!D115</f>
        <v>Romantic Movie</v>
      </c>
      <c r="E126" s="253" t="str">
        <f>'MTG RTG September 2019'!E115</f>
        <v>Sa-Su</v>
      </c>
      <c r="F126" s="254">
        <f>'MTG RTG September 2019'!F115</f>
        <v>0.83333333333333337</v>
      </c>
      <c r="G126" s="904" t="str">
        <f>'MTG RTG September 2019'!G115</f>
        <v>PT</v>
      </c>
      <c r="H126" s="905">
        <f ca="1">SUMIF('MTG RTG September 2019'!$H$3:$M$4,$AC$9,'MTG RTG September 2019'!$H115:$M115)</f>
        <v>1</v>
      </c>
      <c r="I126" s="256">
        <f t="shared" ca="1" si="25"/>
        <v>579.80000000000007</v>
      </c>
      <c r="J126" s="906">
        <f t="shared" ca="1" si="26"/>
        <v>0</v>
      </c>
      <c r="K126" s="912">
        <f t="shared" ca="1" si="27"/>
        <v>0</v>
      </c>
      <c r="L126" s="913">
        <f t="shared" ca="1" si="28"/>
        <v>0</v>
      </c>
      <c r="M126" s="927">
        <f>'MTG RTG September 2019'!J115</f>
        <v>0.6</v>
      </c>
      <c r="N126" s="913">
        <f t="shared" si="29"/>
        <v>0</v>
      </c>
      <c r="O126" s="909">
        <f t="shared" si="30"/>
        <v>0</v>
      </c>
      <c r="P126" s="258">
        <f t="shared" si="31"/>
        <v>0</v>
      </c>
      <c r="Q126" s="258">
        <f t="shared" si="21"/>
        <v>0</v>
      </c>
      <c r="R126" s="258">
        <f t="shared" si="22"/>
        <v>0</v>
      </c>
      <c r="S126" s="258"/>
      <c r="T126" s="258">
        <f t="shared" si="23"/>
        <v>0</v>
      </c>
      <c r="U126" s="258">
        <f t="shared" si="32"/>
        <v>0</v>
      </c>
      <c r="V126" s="265">
        <f t="shared" ca="1" si="24"/>
        <v>579.80000000000007</v>
      </c>
      <c r="W126" s="260">
        <f t="shared" ca="1" si="33"/>
        <v>579.80000000000007</v>
      </c>
      <c r="X126" s="260">
        <f t="shared" ca="1" si="34"/>
        <v>579.80000000000007</v>
      </c>
      <c r="Y126" s="260">
        <f t="shared" ca="1" si="35"/>
        <v>0</v>
      </c>
      <c r="Z126" s="260">
        <f t="shared" ca="1" si="36"/>
        <v>0</v>
      </c>
      <c r="AA126" s="260">
        <f t="shared" ca="1" si="38"/>
        <v>0</v>
      </c>
      <c r="AB126" s="260">
        <f t="shared" ca="1" si="39"/>
        <v>0</v>
      </c>
      <c r="AC126" s="575">
        <f t="shared" ca="1" si="37"/>
        <v>0</v>
      </c>
      <c r="AD126" s="262"/>
      <c r="AE126" s="460"/>
      <c r="AF126" s="459"/>
      <c r="AG126" s="459"/>
      <c r="AH126" s="459"/>
      <c r="AI126" s="459"/>
      <c r="AJ126" s="861"/>
      <c r="AK126" s="861"/>
      <c r="AL126" s="459"/>
      <c r="AM126" s="459"/>
      <c r="AN126" s="459"/>
      <c r="AO126" s="459"/>
      <c r="AP126" s="459"/>
      <c r="AQ126" s="861"/>
      <c r="AR126" s="861"/>
      <c r="AS126" s="459"/>
      <c r="AT126" s="459"/>
      <c r="AU126" s="459"/>
      <c r="AV126" s="459"/>
      <c r="AW126" s="459"/>
      <c r="AX126" s="861"/>
      <c r="AY126" s="861"/>
      <c r="AZ126" s="459"/>
      <c r="BA126" s="459"/>
      <c r="BB126" s="459"/>
      <c r="BC126" s="459"/>
      <c r="BD126" s="459"/>
      <c r="BE126" s="861"/>
      <c r="BF126" s="861"/>
      <c r="BG126" s="459"/>
      <c r="BH126" s="459"/>
      <c r="BI126" s="459"/>
      <c r="BJ126" s="459"/>
      <c r="BK126" s="459"/>
      <c r="BL126" s="861"/>
      <c r="BM126" s="861"/>
      <c r="BN126" s="459"/>
      <c r="BO126" s="459"/>
      <c r="BP126" s="459"/>
      <c r="BQ126" s="459"/>
      <c r="BR126" s="459"/>
      <c r="BS126" s="861"/>
      <c r="BT126" s="861"/>
      <c r="BU126" s="459"/>
      <c r="BV126" s="459"/>
      <c r="BW126" s="459"/>
      <c r="BX126" s="459"/>
      <c r="BY126" s="459"/>
      <c r="BZ126" s="861"/>
      <c r="CA126" s="861"/>
      <c r="CB126" s="459"/>
      <c r="CC126" s="459"/>
      <c r="CD126" s="459"/>
      <c r="CE126" s="459"/>
      <c r="CF126" s="459"/>
      <c r="CG126" s="861"/>
      <c r="CH126" s="861"/>
      <c r="CI126" s="459"/>
      <c r="CJ126" s="459"/>
      <c r="CK126" s="459"/>
      <c r="CL126" s="459"/>
      <c r="CM126" s="459"/>
      <c r="CN126" s="861"/>
      <c r="CO126" s="861"/>
    </row>
    <row r="127" spans="1:93" s="263" customFormat="1" hidden="1">
      <c r="A127" s="857">
        <f>'MTG RTG September 2019'!A116</f>
        <v>0</v>
      </c>
      <c r="B127" s="289"/>
      <c r="C127" s="506" t="str">
        <f>'MTG RTG September 2019'!C116</f>
        <v>Diema Family</v>
      </c>
      <c r="D127" s="252" t="str">
        <f>'MTG RTG September 2019'!D116</f>
        <v>Romantic Movie (FRR)</v>
      </c>
      <c r="E127" s="253" t="str">
        <f>'MTG RTG September 2019'!E116</f>
        <v>Sa-Su</v>
      </c>
      <c r="F127" s="254">
        <f>'MTG RTG September 2019'!F116</f>
        <v>0.91666666666666663</v>
      </c>
      <c r="G127" s="904" t="str">
        <f>'MTG RTG September 2019'!G116</f>
        <v>PT</v>
      </c>
      <c r="H127" s="905">
        <f ca="1">SUMIF('MTG RTG September 2019'!$H$3:$M$4,$AC$9,'MTG RTG September 2019'!$H116:$M116)</f>
        <v>1.5</v>
      </c>
      <c r="I127" s="256">
        <f t="shared" ca="1" si="25"/>
        <v>579.80000000000007</v>
      </c>
      <c r="J127" s="906">
        <f t="shared" ca="1" si="26"/>
        <v>0</v>
      </c>
      <c r="K127" s="912">
        <f t="shared" ca="1" si="27"/>
        <v>0</v>
      </c>
      <c r="L127" s="913">
        <f t="shared" ca="1" si="28"/>
        <v>0</v>
      </c>
      <c r="M127" s="927">
        <f>'MTG RTG September 2019'!J116</f>
        <v>0.9</v>
      </c>
      <c r="N127" s="913">
        <f t="shared" si="29"/>
        <v>0</v>
      </c>
      <c r="O127" s="909">
        <f t="shared" si="30"/>
        <v>0</v>
      </c>
      <c r="P127" s="258">
        <f t="shared" si="31"/>
        <v>0</v>
      </c>
      <c r="Q127" s="258">
        <f t="shared" si="21"/>
        <v>0</v>
      </c>
      <c r="R127" s="258">
        <f t="shared" si="22"/>
        <v>0</v>
      </c>
      <c r="S127" s="258"/>
      <c r="T127" s="258">
        <f t="shared" si="23"/>
        <v>0</v>
      </c>
      <c r="U127" s="258">
        <f t="shared" si="32"/>
        <v>0</v>
      </c>
      <c r="V127" s="265">
        <f t="shared" ca="1" si="24"/>
        <v>869.7</v>
      </c>
      <c r="W127" s="260">
        <f t="shared" ca="1" si="33"/>
        <v>869.7</v>
      </c>
      <c r="X127" s="260">
        <f t="shared" ca="1" si="34"/>
        <v>869.7</v>
      </c>
      <c r="Y127" s="260">
        <f t="shared" ca="1" si="35"/>
        <v>0</v>
      </c>
      <c r="Z127" s="260">
        <f t="shared" ca="1" si="36"/>
        <v>0</v>
      </c>
      <c r="AA127" s="260">
        <f t="shared" ca="1" si="38"/>
        <v>0</v>
      </c>
      <c r="AB127" s="260">
        <f t="shared" ca="1" si="39"/>
        <v>0</v>
      </c>
      <c r="AC127" s="575">
        <f t="shared" ca="1" si="37"/>
        <v>0</v>
      </c>
      <c r="AD127" s="262"/>
      <c r="AE127" s="460"/>
      <c r="AF127" s="459"/>
      <c r="AG127" s="459"/>
      <c r="AH127" s="459"/>
      <c r="AI127" s="459"/>
      <c r="AJ127" s="861"/>
      <c r="AK127" s="861"/>
      <c r="AL127" s="459"/>
      <c r="AM127" s="459"/>
      <c r="AN127" s="459"/>
      <c r="AO127" s="459"/>
      <c r="AP127" s="459"/>
      <c r="AQ127" s="861"/>
      <c r="AR127" s="861"/>
      <c r="AS127" s="459"/>
      <c r="AT127" s="459"/>
      <c r="AU127" s="459"/>
      <c r="AV127" s="459"/>
      <c r="AW127" s="459"/>
      <c r="AX127" s="861"/>
      <c r="AY127" s="861"/>
      <c r="AZ127" s="459"/>
      <c r="BA127" s="459"/>
      <c r="BB127" s="459"/>
      <c r="BC127" s="459"/>
      <c r="BD127" s="459"/>
      <c r="BE127" s="861"/>
      <c r="BF127" s="861"/>
      <c r="BG127" s="459"/>
      <c r="BH127" s="459"/>
      <c r="BI127" s="459"/>
      <c r="BJ127" s="459"/>
      <c r="BK127" s="459"/>
      <c r="BL127" s="861"/>
      <c r="BM127" s="861"/>
      <c r="BN127" s="459"/>
      <c r="BO127" s="459"/>
      <c r="BP127" s="459"/>
      <c r="BQ127" s="459"/>
      <c r="BR127" s="459"/>
      <c r="BS127" s="861"/>
      <c r="BT127" s="861"/>
      <c r="BU127" s="459"/>
      <c r="BV127" s="459"/>
      <c r="BW127" s="459"/>
      <c r="BX127" s="459"/>
      <c r="BY127" s="459"/>
      <c r="BZ127" s="861"/>
      <c r="CA127" s="861"/>
      <c r="CB127" s="459"/>
      <c r="CC127" s="459"/>
      <c r="CD127" s="459"/>
      <c r="CE127" s="459"/>
      <c r="CF127" s="459"/>
      <c r="CG127" s="861"/>
      <c r="CH127" s="861"/>
      <c r="CI127" s="459"/>
      <c r="CJ127" s="459"/>
      <c r="CK127" s="459"/>
      <c r="CL127" s="459"/>
      <c r="CM127" s="459"/>
      <c r="CN127" s="861"/>
      <c r="CO127" s="861"/>
    </row>
    <row r="128" spans="1:93" s="263" customFormat="1" hidden="1">
      <c r="A128" s="857">
        <f>'MTG RTG September 2019'!A117</f>
        <v>0</v>
      </c>
      <c r="B128" s="289"/>
      <c r="C128" s="506" t="str">
        <f>'MTG RTG September 2019'!C117</f>
        <v>Diema Family</v>
      </c>
      <c r="D128" s="252" t="str">
        <f>'MTG RTG September 2019'!D117</f>
        <v>Romantic Movie (FRR)</v>
      </c>
      <c r="E128" s="253" t="str">
        <f>'MTG RTG September 2019'!E117</f>
        <v>Sa-Su</v>
      </c>
      <c r="F128" s="254">
        <f>'MTG RTG September 2019'!F117</f>
        <v>0</v>
      </c>
      <c r="G128" s="904" t="str">
        <f>'MTG RTG September 2019'!G117</f>
        <v>NPT</v>
      </c>
      <c r="H128" s="905">
        <f ca="1">SUMIF('MTG RTG September 2019'!$H$3:$M$4,$AC$9,'MTG RTG September 2019'!$H117:$M117)</f>
        <v>0.6</v>
      </c>
      <c r="I128" s="256">
        <f t="shared" ca="1" si="25"/>
        <v>579.80000000000007</v>
      </c>
      <c r="J128" s="906">
        <f t="shared" ca="1" si="26"/>
        <v>0</v>
      </c>
      <c r="K128" s="912">
        <f t="shared" ca="1" si="27"/>
        <v>0</v>
      </c>
      <c r="L128" s="913">
        <f t="shared" ca="1" si="28"/>
        <v>0</v>
      </c>
      <c r="M128" s="927">
        <f>'MTG RTG September 2019'!J117</f>
        <v>0.4</v>
      </c>
      <c r="N128" s="913">
        <f t="shared" si="29"/>
        <v>0</v>
      </c>
      <c r="O128" s="909">
        <f t="shared" si="30"/>
        <v>0</v>
      </c>
      <c r="P128" s="258">
        <f t="shared" si="31"/>
        <v>0</v>
      </c>
      <c r="Q128" s="258">
        <f t="shared" si="21"/>
        <v>0</v>
      </c>
      <c r="R128" s="258">
        <f t="shared" si="22"/>
        <v>0</v>
      </c>
      <c r="S128" s="258"/>
      <c r="T128" s="258">
        <f t="shared" si="23"/>
        <v>0</v>
      </c>
      <c r="U128" s="258">
        <f t="shared" si="32"/>
        <v>0</v>
      </c>
      <c r="V128" s="265">
        <f t="shared" ca="1" si="24"/>
        <v>347.88000000000005</v>
      </c>
      <c r="W128" s="260">
        <f t="shared" ca="1" si="33"/>
        <v>347.88000000000005</v>
      </c>
      <c r="X128" s="260">
        <f t="shared" ca="1" si="34"/>
        <v>347.88000000000005</v>
      </c>
      <c r="Y128" s="260">
        <f t="shared" ca="1" si="35"/>
        <v>0</v>
      </c>
      <c r="Z128" s="260">
        <f t="shared" ca="1" si="36"/>
        <v>0</v>
      </c>
      <c r="AA128" s="260">
        <f t="shared" ca="1" si="38"/>
        <v>0</v>
      </c>
      <c r="AB128" s="260">
        <f t="shared" ca="1" si="39"/>
        <v>0</v>
      </c>
      <c r="AC128" s="575">
        <f t="shared" ca="1" si="37"/>
        <v>0</v>
      </c>
      <c r="AD128" s="262"/>
      <c r="AE128" s="460"/>
      <c r="AF128" s="459"/>
      <c r="AG128" s="459"/>
      <c r="AH128" s="459"/>
      <c r="AI128" s="459"/>
      <c r="AJ128" s="861"/>
      <c r="AK128" s="861"/>
      <c r="AL128" s="459"/>
      <c r="AM128" s="459"/>
      <c r="AN128" s="459"/>
      <c r="AO128" s="459"/>
      <c r="AP128" s="459"/>
      <c r="AQ128" s="861"/>
      <c r="AR128" s="861"/>
      <c r="AS128" s="459"/>
      <c r="AT128" s="459"/>
      <c r="AU128" s="459"/>
      <c r="AV128" s="459"/>
      <c r="AW128" s="459"/>
      <c r="AX128" s="861"/>
      <c r="AY128" s="861"/>
      <c r="AZ128" s="459"/>
      <c r="BA128" s="459"/>
      <c r="BB128" s="459"/>
      <c r="BC128" s="459"/>
      <c r="BD128" s="459"/>
      <c r="BE128" s="861"/>
      <c r="BF128" s="861"/>
      <c r="BG128" s="459"/>
      <c r="BH128" s="459"/>
      <c r="BI128" s="459"/>
      <c r="BJ128" s="459"/>
      <c r="BK128" s="459"/>
      <c r="BL128" s="861"/>
      <c r="BM128" s="861"/>
      <c r="BN128" s="459"/>
      <c r="BO128" s="459"/>
      <c r="BP128" s="459"/>
      <c r="BQ128" s="459"/>
      <c r="BR128" s="459"/>
      <c r="BS128" s="861"/>
      <c r="BT128" s="861"/>
      <c r="BU128" s="459"/>
      <c r="BV128" s="459"/>
      <c r="BW128" s="459"/>
      <c r="BX128" s="459"/>
      <c r="BY128" s="459"/>
      <c r="BZ128" s="861"/>
      <c r="CA128" s="861"/>
      <c r="CB128" s="459"/>
      <c r="CC128" s="459"/>
      <c r="CD128" s="459"/>
      <c r="CE128" s="459"/>
      <c r="CF128" s="459"/>
      <c r="CG128" s="861"/>
      <c r="CH128" s="861"/>
      <c r="CI128" s="459"/>
      <c r="CJ128" s="459"/>
      <c r="CK128" s="459"/>
      <c r="CL128" s="459"/>
      <c r="CM128" s="459"/>
      <c r="CN128" s="861"/>
      <c r="CO128" s="861"/>
    </row>
    <row r="129" spans="1:93" s="263" customFormat="1" hidden="1">
      <c r="A129" s="857">
        <f>'MTG RTG September 2019'!A118</f>
        <v>0</v>
      </c>
      <c r="B129" s="289" t="s">
        <v>110</v>
      </c>
      <c r="C129" s="506" t="str">
        <f>'MTG RTG September 2019'!C118</f>
        <v>Diema Family</v>
      </c>
      <c r="D129" s="252" t="str">
        <f>'MTG RTG September 2019'!D118</f>
        <v>Teleshop</v>
      </c>
      <c r="E129" s="253" t="str">
        <f>'MTG RTG September 2019'!E118</f>
        <v>Sa-Su</v>
      </c>
      <c r="F129" s="254">
        <f>'MTG RTG September 2019'!F118</f>
        <v>8.3333333333333329E-2</v>
      </c>
      <c r="G129" s="904" t="str">
        <f>'MTG RTG September 2019'!G118</f>
        <v>NPT</v>
      </c>
      <c r="H129" s="905">
        <f ca="1">SUMIF('MTG RTG September 2019'!$H$3:$M$4,$AC$9,'MTG RTG September 2019'!$H118:$M118)</f>
        <v>0</v>
      </c>
      <c r="I129" s="256" t="e">
        <f t="shared" ca="1" si="25"/>
        <v>#DIV/0!</v>
      </c>
      <c r="J129" s="906">
        <f t="shared" ca="1" si="26"/>
        <v>0</v>
      </c>
      <c r="K129" s="912">
        <f t="shared" ca="1" si="27"/>
        <v>0</v>
      </c>
      <c r="L129" s="913">
        <f t="shared" ca="1" si="28"/>
        <v>0</v>
      </c>
      <c r="M129" s="927">
        <f>'MTG RTG September 2019'!J118</f>
        <v>0</v>
      </c>
      <c r="N129" s="913">
        <f t="shared" si="29"/>
        <v>0</v>
      </c>
      <c r="O129" s="909">
        <f t="shared" si="30"/>
        <v>0</v>
      </c>
      <c r="P129" s="258">
        <f t="shared" si="31"/>
        <v>0</v>
      </c>
      <c r="Q129" s="258">
        <f t="shared" si="21"/>
        <v>0</v>
      </c>
      <c r="R129" s="258">
        <f t="shared" si="22"/>
        <v>0</v>
      </c>
      <c r="S129" s="258"/>
      <c r="T129" s="258">
        <f t="shared" si="23"/>
        <v>0</v>
      </c>
      <c r="U129" s="258">
        <f t="shared" si="32"/>
        <v>0</v>
      </c>
      <c r="V129" s="265">
        <f t="shared" ca="1" si="24"/>
        <v>0</v>
      </c>
      <c r="W129" s="260">
        <f t="shared" ca="1" si="33"/>
        <v>0</v>
      </c>
      <c r="X129" s="260">
        <f t="shared" ca="1" si="34"/>
        <v>0</v>
      </c>
      <c r="Y129" s="260">
        <f t="shared" ca="1" si="35"/>
        <v>0</v>
      </c>
      <c r="Z129" s="260">
        <f t="shared" ca="1" si="36"/>
        <v>0</v>
      </c>
      <c r="AA129" s="260">
        <f t="shared" ca="1" si="38"/>
        <v>0</v>
      </c>
      <c r="AB129" s="260">
        <f t="shared" ca="1" si="39"/>
        <v>0</v>
      </c>
      <c r="AC129" s="575">
        <f t="shared" ca="1" si="37"/>
        <v>0</v>
      </c>
      <c r="AD129" s="262"/>
      <c r="AE129" s="460"/>
      <c r="AF129" s="459"/>
      <c r="AG129" s="459"/>
      <c r="AH129" s="459"/>
      <c r="AI129" s="459"/>
      <c r="AJ129" s="861"/>
      <c r="AK129" s="861"/>
      <c r="AL129" s="459"/>
      <c r="AM129" s="459"/>
      <c r="AN129" s="459"/>
      <c r="AO129" s="459"/>
      <c r="AP129" s="459"/>
      <c r="AQ129" s="861"/>
      <c r="AR129" s="861"/>
      <c r="AS129" s="459"/>
      <c r="AT129" s="459"/>
      <c r="AU129" s="459"/>
      <c r="AV129" s="459"/>
      <c r="AW129" s="459"/>
      <c r="AX129" s="861"/>
      <c r="AY129" s="861"/>
      <c r="AZ129" s="459"/>
      <c r="BA129" s="459"/>
      <c r="BB129" s="459"/>
      <c r="BC129" s="459"/>
      <c r="BD129" s="459"/>
      <c r="BE129" s="861"/>
      <c r="BF129" s="861"/>
      <c r="BG129" s="459"/>
      <c r="BH129" s="459"/>
      <c r="BI129" s="459"/>
      <c r="BJ129" s="459"/>
      <c r="BK129" s="459"/>
      <c r="BL129" s="861"/>
      <c r="BM129" s="861"/>
      <c r="BN129" s="459"/>
      <c r="BO129" s="459"/>
      <c r="BP129" s="459"/>
      <c r="BQ129" s="459"/>
      <c r="BR129" s="459"/>
      <c r="BS129" s="861"/>
      <c r="BT129" s="861"/>
      <c r="BU129" s="459"/>
      <c r="BV129" s="459"/>
      <c r="BW129" s="459"/>
      <c r="BX129" s="459"/>
      <c r="BY129" s="459"/>
      <c r="BZ129" s="861"/>
      <c r="CA129" s="861"/>
      <c r="CB129" s="459"/>
      <c r="CC129" s="459"/>
      <c r="CD129" s="459"/>
      <c r="CE129" s="459"/>
      <c r="CF129" s="459"/>
      <c r="CG129" s="861"/>
      <c r="CH129" s="861"/>
      <c r="CI129" s="459"/>
      <c r="CJ129" s="459"/>
      <c r="CK129" s="459"/>
      <c r="CL129" s="459"/>
      <c r="CM129" s="459"/>
      <c r="CN129" s="861"/>
      <c r="CO129" s="861"/>
    </row>
    <row r="130" spans="1:93" s="263" customFormat="1" hidden="1">
      <c r="A130" s="857">
        <f>'MTG RTG September 2019'!A119</f>
        <v>0</v>
      </c>
      <c r="B130" s="289" t="s">
        <v>110</v>
      </c>
      <c r="C130" s="506" t="str">
        <f>'MTG RTG September 2019'!C119</f>
        <v>Kino Nova</v>
      </c>
      <c r="D130" s="252" t="str">
        <f>'MTG RTG September 2019'!D119</f>
        <v>Series</v>
      </c>
      <c r="E130" s="253" t="str">
        <f>'MTG RTG September 2019'!E119</f>
        <v>Mo-Fr</v>
      </c>
      <c r="F130" s="254">
        <f>'MTG RTG September 2019'!F119</f>
        <v>0.25</v>
      </c>
      <c r="G130" s="904" t="str">
        <f>'MTG RTG September 2019'!G119</f>
        <v>NPT</v>
      </c>
      <c r="H130" s="905">
        <f ca="1">SUMIF('MTG RTG September 2019'!$H$3:$M$4,$AC$9,'MTG RTG September 2019'!$H119:$M119)</f>
        <v>0.1</v>
      </c>
      <c r="I130" s="256">
        <f t="shared" ca="1" si="25"/>
        <v>579.80000000000007</v>
      </c>
      <c r="J130" s="906">
        <f t="shared" ca="1" si="26"/>
        <v>0</v>
      </c>
      <c r="K130" s="912">
        <f t="shared" ca="1" si="27"/>
        <v>0</v>
      </c>
      <c r="L130" s="913">
        <f t="shared" ca="1" si="28"/>
        <v>0</v>
      </c>
      <c r="M130" s="927">
        <f>'MTG RTG September 2019'!J119</f>
        <v>0.1</v>
      </c>
      <c r="N130" s="913">
        <f t="shared" si="29"/>
        <v>0</v>
      </c>
      <c r="O130" s="909">
        <f t="shared" si="30"/>
        <v>0</v>
      </c>
      <c r="P130" s="258">
        <f t="shared" si="31"/>
        <v>0</v>
      </c>
      <c r="Q130" s="258">
        <f t="shared" si="21"/>
        <v>0</v>
      </c>
      <c r="R130" s="258">
        <f t="shared" si="22"/>
        <v>0</v>
      </c>
      <c r="S130" s="258"/>
      <c r="T130" s="258">
        <f t="shared" si="23"/>
        <v>0</v>
      </c>
      <c r="U130" s="258">
        <f t="shared" si="32"/>
        <v>0</v>
      </c>
      <c r="V130" s="265">
        <f t="shared" ca="1" si="24"/>
        <v>57.980000000000011</v>
      </c>
      <c r="W130" s="260">
        <f t="shared" ca="1" si="33"/>
        <v>57.980000000000011</v>
      </c>
      <c r="X130" s="260">
        <f t="shared" ca="1" si="34"/>
        <v>57.980000000000011</v>
      </c>
      <c r="Y130" s="260">
        <f t="shared" ca="1" si="35"/>
        <v>0</v>
      </c>
      <c r="Z130" s="260">
        <f t="shared" ca="1" si="36"/>
        <v>0</v>
      </c>
      <c r="AA130" s="260">
        <f t="shared" ca="1" si="38"/>
        <v>0</v>
      </c>
      <c r="AB130" s="260">
        <f t="shared" ca="1" si="39"/>
        <v>0</v>
      </c>
      <c r="AC130" s="575">
        <f t="shared" ca="1" si="37"/>
        <v>0</v>
      </c>
      <c r="AD130" s="262"/>
      <c r="AE130" s="460"/>
      <c r="AF130" s="459"/>
      <c r="AG130" s="459"/>
      <c r="AH130" s="459"/>
      <c r="AI130" s="459"/>
      <c r="AJ130" s="861"/>
      <c r="AK130" s="861"/>
      <c r="AL130" s="459"/>
      <c r="AM130" s="459"/>
      <c r="AN130" s="459"/>
      <c r="AO130" s="459"/>
      <c r="AP130" s="459"/>
      <c r="AQ130" s="861"/>
      <c r="AR130" s="861"/>
      <c r="AS130" s="459"/>
      <c r="AT130" s="459"/>
      <c r="AU130" s="459"/>
      <c r="AV130" s="459"/>
      <c r="AW130" s="459"/>
      <c r="AX130" s="861"/>
      <c r="AY130" s="861"/>
      <c r="AZ130" s="459"/>
      <c r="BA130" s="459"/>
      <c r="BB130" s="459"/>
      <c r="BC130" s="459"/>
      <c r="BD130" s="459"/>
      <c r="BE130" s="861"/>
      <c r="BF130" s="861"/>
      <c r="BG130" s="459"/>
      <c r="BH130" s="459"/>
      <c r="BI130" s="459"/>
      <c r="BJ130" s="459"/>
      <c r="BK130" s="459"/>
      <c r="BL130" s="861"/>
      <c r="BM130" s="861"/>
      <c r="BN130" s="459"/>
      <c r="BO130" s="459"/>
      <c r="BP130" s="459"/>
      <c r="BQ130" s="459"/>
      <c r="BR130" s="459"/>
      <c r="BS130" s="861"/>
      <c r="BT130" s="861"/>
      <c r="BU130" s="459"/>
      <c r="BV130" s="459"/>
      <c r="BW130" s="459"/>
      <c r="BX130" s="459"/>
      <c r="BY130" s="459"/>
      <c r="BZ130" s="861"/>
      <c r="CA130" s="861"/>
      <c r="CB130" s="459"/>
      <c r="CC130" s="459"/>
      <c r="CD130" s="459"/>
      <c r="CE130" s="459"/>
      <c r="CF130" s="459"/>
      <c r="CG130" s="861"/>
      <c r="CH130" s="861"/>
      <c r="CI130" s="459"/>
      <c r="CJ130" s="459"/>
      <c r="CK130" s="459"/>
      <c r="CL130" s="459"/>
      <c r="CM130" s="459"/>
      <c r="CN130" s="861"/>
      <c r="CO130" s="861"/>
    </row>
    <row r="131" spans="1:93" s="263" customFormat="1" hidden="1">
      <c r="A131" s="857">
        <f>'MTG RTG September 2019'!A120</f>
        <v>0</v>
      </c>
      <c r="B131" s="289" t="s">
        <v>110</v>
      </c>
      <c r="C131" s="506" t="str">
        <f>'MTG RTG September 2019'!C120</f>
        <v>Kino Nova</v>
      </c>
      <c r="D131" s="252" t="str">
        <f>'MTG RTG September 2019'!D120</f>
        <v>Movie</v>
      </c>
      <c r="E131" s="253" t="str">
        <f>'MTG RTG September 2019'!E120</f>
        <v>Mo-Fr</v>
      </c>
      <c r="F131" s="254">
        <f>'MTG RTG September 2019'!F120</f>
        <v>0.28125</v>
      </c>
      <c r="G131" s="904" t="str">
        <f>'MTG RTG September 2019'!G120</f>
        <v>NPT</v>
      </c>
      <c r="H131" s="905">
        <f ca="1">SUMIF('MTG RTG September 2019'!$H$3:$M$4,$AC$9,'MTG RTG September 2019'!$H120:$M120)</f>
        <v>0.3</v>
      </c>
      <c r="I131" s="256">
        <f t="shared" ca="1" si="25"/>
        <v>579.80000000000007</v>
      </c>
      <c r="J131" s="906">
        <f t="shared" ca="1" si="26"/>
        <v>0</v>
      </c>
      <c r="K131" s="912">
        <f t="shared" ca="1" si="27"/>
        <v>0</v>
      </c>
      <c r="L131" s="913">
        <f t="shared" ca="1" si="28"/>
        <v>0</v>
      </c>
      <c r="M131" s="927">
        <f>'MTG RTG September 2019'!J120</f>
        <v>0.2</v>
      </c>
      <c r="N131" s="913">
        <f t="shared" si="29"/>
        <v>0</v>
      </c>
      <c r="O131" s="909">
        <f t="shared" si="30"/>
        <v>0</v>
      </c>
      <c r="P131" s="258">
        <f t="shared" si="31"/>
        <v>0</v>
      </c>
      <c r="Q131" s="258">
        <f t="shared" si="21"/>
        <v>0</v>
      </c>
      <c r="R131" s="258">
        <f t="shared" si="22"/>
        <v>0</v>
      </c>
      <c r="S131" s="258"/>
      <c r="T131" s="258">
        <f t="shared" si="23"/>
        <v>0</v>
      </c>
      <c r="U131" s="258">
        <f t="shared" si="32"/>
        <v>0</v>
      </c>
      <c r="V131" s="265">
        <f t="shared" ca="1" si="24"/>
        <v>173.94000000000003</v>
      </c>
      <c r="W131" s="260">
        <f t="shared" ca="1" si="33"/>
        <v>173.94000000000003</v>
      </c>
      <c r="X131" s="260">
        <f t="shared" ca="1" si="34"/>
        <v>173.94000000000003</v>
      </c>
      <c r="Y131" s="260">
        <f t="shared" ca="1" si="35"/>
        <v>0</v>
      </c>
      <c r="Z131" s="260">
        <f t="shared" ca="1" si="36"/>
        <v>0</v>
      </c>
      <c r="AA131" s="260">
        <f t="shared" ca="1" si="38"/>
        <v>0</v>
      </c>
      <c r="AB131" s="260">
        <f t="shared" ca="1" si="39"/>
        <v>0</v>
      </c>
      <c r="AC131" s="575">
        <f t="shared" ca="1" si="37"/>
        <v>0</v>
      </c>
      <c r="AD131" s="262"/>
      <c r="AE131" s="460"/>
      <c r="AF131" s="459"/>
      <c r="AG131" s="459"/>
      <c r="AH131" s="459"/>
      <c r="AI131" s="459"/>
      <c r="AJ131" s="861"/>
      <c r="AK131" s="861"/>
      <c r="AL131" s="459"/>
      <c r="AM131" s="459"/>
      <c r="AN131" s="459"/>
      <c r="AO131" s="459"/>
      <c r="AP131" s="459"/>
      <c r="AQ131" s="861"/>
      <c r="AR131" s="861"/>
      <c r="AS131" s="459"/>
      <c r="AT131" s="459"/>
      <c r="AU131" s="459"/>
      <c r="AV131" s="459"/>
      <c r="AW131" s="459"/>
      <c r="AX131" s="861"/>
      <c r="AY131" s="861"/>
      <c r="AZ131" s="459"/>
      <c r="BA131" s="459"/>
      <c r="BB131" s="459"/>
      <c r="BC131" s="459"/>
      <c r="BD131" s="459"/>
      <c r="BE131" s="861"/>
      <c r="BF131" s="861"/>
      <c r="BG131" s="459"/>
      <c r="BH131" s="459"/>
      <c r="BI131" s="459"/>
      <c r="BJ131" s="459"/>
      <c r="BK131" s="459"/>
      <c r="BL131" s="861"/>
      <c r="BM131" s="861"/>
      <c r="BN131" s="459"/>
      <c r="BO131" s="459"/>
      <c r="BP131" s="459"/>
      <c r="BQ131" s="459"/>
      <c r="BR131" s="459"/>
      <c r="BS131" s="861"/>
      <c r="BT131" s="861"/>
      <c r="BU131" s="459"/>
      <c r="BV131" s="459"/>
      <c r="BW131" s="459"/>
      <c r="BX131" s="459"/>
      <c r="BY131" s="459"/>
      <c r="BZ131" s="861"/>
      <c r="CA131" s="861"/>
      <c r="CB131" s="459"/>
      <c r="CC131" s="459"/>
      <c r="CD131" s="459"/>
      <c r="CE131" s="459"/>
      <c r="CF131" s="459"/>
      <c r="CG131" s="861"/>
      <c r="CH131" s="861"/>
      <c r="CI131" s="459"/>
      <c r="CJ131" s="459"/>
      <c r="CK131" s="459"/>
      <c r="CL131" s="459"/>
      <c r="CM131" s="459"/>
      <c r="CN131" s="861"/>
      <c r="CO131" s="861"/>
    </row>
    <row r="132" spans="1:93" s="263" customFormat="1" hidden="1">
      <c r="A132" s="857">
        <f>'MTG RTG September 2019'!A121</f>
        <v>0</v>
      </c>
      <c r="B132" s="289"/>
      <c r="C132" s="506" t="str">
        <f>'MTG RTG September 2019'!C121</f>
        <v>Kino Nova</v>
      </c>
      <c r="D132" s="252" t="str">
        <f>'MTG RTG September 2019'!D121</f>
        <v>Movie</v>
      </c>
      <c r="E132" s="253" t="str">
        <f>'MTG RTG September 2019'!E121</f>
        <v>Mo-Fr</v>
      </c>
      <c r="F132" s="254">
        <f>'MTG RTG September 2019'!F121</f>
        <v>0.36458333333333331</v>
      </c>
      <c r="G132" s="904" t="str">
        <f>'MTG RTG September 2019'!G121</f>
        <v>NPT</v>
      </c>
      <c r="H132" s="905">
        <f ca="1">SUMIF('MTG RTG September 2019'!$H$3:$M$4,$AC$9,'MTG RTG September 2019'!$H121:$M121)</f>
        <v>0.2</v>
      </c>
      <c r="I132" s="256">
        <f t="shared" ca="1" si="25"/>
        <v>579.80000000000007</v>
      </c>
      <c r="J132" s="906">
        <f t="shared" ca="1" si="26"/>
        <v>0</v>
      </c>
      <c r="K132" s="912">
        <f t="shared" ca="1" si="27"/>
        <v>0</v>
      </c>
      <c r="L132" s="913">
        <f t="shared" ca="1" si="28"/>
        <v>0</v>
      </c>
      <c r="M132" s="927">
        <f>'MTG RTG September 2019'!J121</f>
        <v>0.2</v>
      </c>
      <c r="N132" s="913">
        <f t="shared" si="29"/>
        <v>0</v>
      </c>
      <c r="O132" s="909">
        <f t="shared" si="30"/>
        <v>0</v>
      </c>
      <c r="P132" s="258">
        <f t="shared" si="31"/>
        <v>0</v>
      </c>
      <c r="Q132" s="258">
        <f t="shared" si="21"/>
        <v>0</v>
      </c>
      <c r="R132" s="258">
        <f t="shared" si="22"/>
        <v>0</v>
      </c>
      <c r="S132" s="258"/>
      <c r="T132" s="258">
        <f t="shared" si="23"/>
        <v>0</v>
      </c>
      <c r="U132" s="258">
        <f t="shared" si="32"/>
        <v>0</v>
      </c>
      <c r="V132" s="265">
        <f t="shared" ca="1" si="24"/>
        <v>115.96000000000002</v>
      </c>
      <c r="W132" s="260">
        <f t="shared" ca="1" si="33"/>
        <v>115.96000000000002</v>
      </c>
      <c r="X132" s="260">
        <f t="shared" ca="1" si="34"/>
        <v>115.96000000000002</v>
      </c>
      <c r="Y132" s="260">
        <f t="shared" ca="1" si="35"/>
        <v>0</v>
      </c>
      <c r="Z132" s="260">
        <f t="shared" ca="1" si="36"/>
        <v>0</v>
      </c>
      <c r="AA132" s="260">
        <f t="shared" ca="1" si="38"/>
        <v>0</v>
      </c>
      <c r="AB132" s="260">
        <f t="shared" ca="1" si="39"/>
        <v>0</v>
      </c>
      <c r="AC132" s="575">
        <f t="shared" ca="1" si="37"/>
        <v>0</v>
      </c>
      <c r="AD132" s="262"/>
      <c r="AE132" s="460"/>
      <c r="AF132" s="459"/>
      <c r="AG132" s="459"/>
      <c r="AH132" s="459"/>
      <c r="AI132" s="459"/>
      <c r="AJ132" s="861"/>
      <c r="AK132" s="861"/>
      <c r="AL132" s="459"/>
      <c r="AM132" s="459"/>
      <c r="AN132" s="459"/>
      <c r="AO132" s="459"/>
      <c r="AP132" s="459"/>
      <c r="AQ132" s="861"/>
      <c r="AR132" s="861"/>
      <c r="AS132" s="459"/>
      <c r="AT132" s="459"/>
      <c r="AU132" s="459"/>
      <c r="AV132" s="459"/>
      <c r="AW132" s="459"/>
      <c r="AX132" s="861"/>
      <c r="AY132" s="861"/>
      <c r="AZ132" s="459"/>
      <c r="BA132" s="459"/>
      <c r="BB132" s="459"/>
      <c r="BC132" s="459"/>
      <c r="BD132" s="459"/>
      <c r="BE132" s="861"/>
      <c r="BF132" s="861"/>
      <c r="BG132" s="459"/>
      <c r="BH132" s="459"/>
      <c r="BI132" s="459"/>
      <c r="BJ132" s="459"/>
      <c r="BK132" s="459"/>
      <c r="BL132" s="861"/>
      <c r="BM132" s="861"/>
      <c r="BN132" s="459"/>
      <c r="BO132" s="459"/>
      <c r="BP132" s="459"/>
      <c r="BQ132" s="459"/>
      <c r="BR132" s="459"/>
      <c r="BS132" s="861"/>
      <c r="BT132" s="861"/>
      <c r="BU132" s="459"/>
      <c r="BV132" s="459"/>
      <c r="BW132" s="459"/>
      <c r="BX132" s="459"/>
      <c r="BY132" s="459"/>
      <c r="BZ132" s="861"/>
      <c r="CA132" s="861"/>
      <c r="CB132" s="459"/>
      <c r="CC132" s="459"/>
      <c r="CD132" s="459"/>
      <c r="CE132" s="459"/>
      <c r="CF132" s="459"/>
      <c r="CG132" s="861"/>
      <c r="CH132" s="861"/>
      <c r="CI132" s="459"/>
      <c r="CJ132" s="459"/>
      <c r="CK132" s="459"/>
      <c r="CL132" s="459"/>
      <c r="CM132" s="459"/>
      <c r="CN132" s="861"/>
      <c r="CO132" s="861"/>
    </row>
    <row r="133" spans="1:93" s="263" customFormat="1" hidden="1">
      <c r="A133" s="857">
        <f>'MTG RTG September 2019'!A122</f>
        <v>0</v>
      </c>
      <c r="B133" s="289"/>
      <c r="C133" s="506" t="str">
        <f>'MTG RTG September 2019'!C122</f>
        <v>Kino Nova</v>
      </c>
      <c r="D133" s="252" t="str">
        <f>'MTG RTG September 2019'!D122</f>
        <v>Series</v>
      </c>
      <c r="E133" s="253" t="str">
        <f>'MTG RTG September 2019'!E122</f>
        <v>Mo-Fr</v>
      </c>
      <c r="F133" s="254">
        <f>'MTG RTG September 2019'!F122</f>
        <v>0.45833333333333331</v>
      </c>
      <c r="G133" s="904" t="str">
        <f>'MTG RTG September 2019'!G122</f>
        <v>NPT</v>
      </c>
      <c r="H133" s="905">
        <f ca="1">SUMIF('MTG RTG September 2019'!$H$3:$M$4,$AC$9,'MTG RTG September 2019'!$H122:$M122)</f>
        <v>0.2</v>
      </c>
      <c r="I133" s="256">
        <f t="shared" ca="1" si="25"/>
        <v>579.80000000000007</v>
      </c>
      <c r="J133" s="906">
        <f t="shared" ca="1" si="26"/>
        <v>0</v>
      </c>
      <c r="K133" s="912">
        <f t="shared" ca="1" si="27"/>
        <v>0</v>
      </c>
      <c r="L133" s="913">
        <f t="shared" ca="1" si="28"/>
        <v>0</v>
      </c>
      <c r="M133" s="927">
        <f>'MTG RTG September 2019'!J122</f>
        <v>0.2</v>
      </c>
      <c r="N133" s="913">
        <f t="shared" si="29"/>
        <v>0</v>
      </c>
      <c r="O133" s="909">
        <f t="shared" si="30"/>
        <v>0</v>
      </c>
      <c r="P133" s="258">
        <f t="shared" si="31"/>
        <v>0</v>
      </c>
      <c r="Q133" s="258">
        <f t="shared" si="21"/>
        <v>0</v>
      </c>
      <c r="R133" s="258">
        <f t="shared" si="22"/>
        <v>0</v>
      </c>
      <c r="S133" s="258"/>
      <c r="T133" s="258">
        <f t="shared" si="23"/>
        <v>0</v>
      </c>
      <c r="U133" s="258">
        <f t="shared" si="32"/>
        <v>0</v>
      </c>
      <c r="V133" s="265">
        <f t="shared" ca="1" si="24"/>
        <v>115.96000000000002</v>
      </c>
      <c r="W133" s="260">
        <f t="shared" ca="1" si="33"/>
        <v>115.96000000000002</v>
      </c>
      <c r="X133" s="260">
        <f t="shared" ca="1" si="34"/>
        <v>115.96000000000002</v>
      </c>
      <c r="Y133" s="260">
        <f t="shared" ca="1" si="35"/>
        <v>0</v>
      </c>
      <c r="Z133" s="260">
        <f t="shared" ca="1" si="36"/>
        <v>0</v>
      </c>
      <c r="AA133" s="260">
        <f t="shared" ca="1" si="38"/>
        <v>0</v>
      </c>
      <c r="AB133" s="260">
        <f t="shared" ca="1" si="39"/>
        <v>0</v>
      </c>
      <c r="AC133" s="575">
        <f t="shared" ca="1" si="37"/>
        <v>0</v>
      </c>
      <c r="AD133" s="262"/>
      <c r="AE133" s="460"/>
      <c r="AF133" s="459"/>
      <c r="AG133" s="459"/>
      <c r="AH133" s="459"/>
      <c r="AI133" s="459"/>
      <c r="AJ133" s="861"/>
      <c r="AK133" s="861"/>
      <c r="AL133" s="459"/>
      <c r="AM133" s="459"/>
      <c r="AN133" s="459"/>
      <c r="AO133" s="459"/>
      <c r="AP133" s="459"/>
      <c r="AQ133" s="861"/>
      <c r="AR133" s="861"/>
      <c r="AS133" s="459"/>
      <c r="AT133" s="459"/>
      <c r="AU133" s="459"/>
      <c r="AV133" s="459"/>
      <c r="AW133" s="459"/>
      <c r="AX133" s="861"/>
      <c r="AY133" s="861"/>
      <c r="AZ133" s="459"/>
      <c r="BA133" s="459"/>
      <c r="BB133" s="459"/>
      <c r="BC133" s="459"/>
      <c r="BD133" s="459"/>
      <c r="BE133" s="861"/>
      <c r="BF133" s="861"/>
      <c r="BG133" s="459"/>
      <c r="BH133" s="459"/>
      <c r="BI133" s="459"/>
      <c r="BJ133" s="459"/>
      <c r="BK133" s="459"/>
      <c r="BL133" s="861"/>
      <c r="BM133" s="861"/>
      <c r="BN133" s="459"/>
      <c r="BO133" s="459"/>
      <c r="BP133" s="459"/>
      <c r="BQ133" s="459"/>
      <c r="BR133" s="459"/>
      <c r="BS133" s="861"/>
      <c r="BT133" s="861"/>
      <c r="BU133" s="459"/>
      <c r="BV133" s="459"/>
      <c r="BW133" s="459"/>
      <c r="BX133" s="459"/>
      <c r="BY133" s="459"/>
      <c r="BZ133" s="861"/>
      <c r="CA133" s="861"/>
      <c r="CB133" s="459"/>
      <c r="CC133" s="459"/>
      <c r="CD133" s="459"/>
      <c r="CE133" s="459"/>
      <c r="CF133" s="459"/>
      <c r="CG133" s="861"/>
      <c r="CH133" s="861"/>
      <c r="CI133" s="459"/>
      <c r="CJ133" s="459"/>
      <c r="CK133" s="459"/>
      <c r="CL133" s="459"/>
      <c r="CM133" s="459"/>
      <c r="CN133" s="861"/>
      <c r="CO133" s="861"/>
    </row>
    <row r="134" spans="1:93" s="263" customFormat="1" hidden="1">
      <c r="A134" s="857">
        <f>'MTG RTG September 2019'!A123</f>
        <v>0</v>
      </c>
      <c r="B134" s="289"/>
      <c r="C134" s="506" t="str">
        <f>'MTG RTG September 2019'!C123</f>
        <v>Kino Nova</v>
      </c>
      <c r="D134" s="252" t="str">
        <f>'MTG RTG September 2019'!D123</f>
        <v>Movie</v>
      </c>
      <c r="E134" s="253" t="str">
        <f>'MTG RTG September 2019'!E123</f>
        <v>Mo-Fr</v>
      </c>
      <c r="F134" s="254">
        <f>'MTG RTG September 2019'!F123</f>
        <v>0.5</v>
      </c>
      <c r="G134" s="904" t="str">
        <f>'MTG RTG September 2019'!G123</f>
        <v>NPT</v>
      </c>
      <c r="H134" s="905">
        <f ca="1">SUMIF('MTG RTG September 2019'!$H$3:$M$4,$AC$9,'MTG RTG September 2019'!$H123:$M123)</f>
        <v>0.3</v>
      </c>
      <c r="I134" s="256">
        <f t="shared" ca="1" si="25"/>
        <v>579.80000000000007</v>
      </c>
      <c r="J134" s="906">
        <f t="shared" ca="1" si="26"/>
        <v>0</v>
      </c>
      <c r="K134" s="912">
        <f t="shared" ca="1" si="27"/>
        <v>0</v>
      </c>
      <c r="L134" s="913">
        <f t="shared" ca="1" si="28"/>
        <v>0</v>
      </c>
      <c r="M134" s="927">
        <f>'MTG RTG September 2019'!J123</f>
        <v>0.2</v>
      </c>
      <c r="N134" s="913">
        <f t="shared" si="29"/>
        <v>0</v>
      </c>
      <c r="O134" s="909">
        <f t="shared" si="30"/>
        <v>0</v>
      </c>
      <c r="P134" s="258">
        <f t="shared" si="31"/>
        <v>0</v>
      </c>
      <c r="Q134" s="258">
        <f t="shared" si="21"/>
        <v>0</v>
      </c>
      <c r="R134" s="258">
        <f t="shared" si="22"/>
        <v>0</v>
      </c>
      <c r="S134" s="258"/>
      <c r="T134" s="258">
        <f t="shared" si="23"/>
        <v>0</v>
      </c>
      <c r="U134" s="258">
        <f t="shared" si="32"/>
        <v>0</v>
      </c>
      <c r="V134" s="265">
        <f t="shared" ca="1" si="24"/>
        <v>173.94000000000003</v>
      </c>
      <c r="W134" s="260">
        <f t="shared" ca="1" si="33"/>
        <v>173.94000000000003</v>
      </c>
      <c r="X134" s="260">
        <f t="shared" ca="1" si="34"/>
        <v>173.94000000000003</v>
      </c>
      <c r="Y134" s="260">
        <f t="shared" ca="1" si="35"/>
        <v>0</v>
      </c>
      <c r="Z134" s="260">
        <f t="shared" ca="1" si="36"/>
        <v>0</v>
      </c>
      <c r="AA134" s="260">
        <f t="shared" ca="1" si="38"/>
        <v>0</v>
      </c>
      <c r="AB134" s="260">
        <f t="shared" ca="1" si="39"/>
        <v>0</v>
      </c>
      <c r="AC134" s="575">
        <f t="shared" ca="1" si="37"/>
        <v>0</v>
      </c>
      <c r="AD134" s="262"/>
      <c r="AE134" s="460"/>
      <c r="AF134" s="459"/>
      <c r="AG134" s="459"/>
      <c r="AH134" s="459"/>
      <c r="AI134" s="459"/>
      <c r="AJ134" s="861"/>
      <c r="AK134" s="861"/>
      <c r="AL134" s="459"/>
      <c r="AM134" s="459"/>
      <c r="AN134" s="459"/>
      <c r="AO134" s="459"/>
      <c r="AP134" s="459"/>
      <c r="AQ134" s="861"/>
      <c r="AR134" s="861"/>
      <c r="AS134" s="459"/>
      <c r="AT134" s="459"/>
      <c r="AU134" s="459"/>
      <c r="AV134" s="459"/>
      <c r="AW134" s="459"/>
      <c r="AX134" s="861"/>
      <c r="AY134" s="861"/>
      <c r="AZ134" s="459"/>
      <c r="BA134" s="459"/>
      <c r="BB134" s="459"/>
      <c r="BC134" s="459"/>
      <c r="BD134" s="459"/>
      <c r="BE134" s="861"/>
      <c r="BF134" s="861"/>
      <c r="BG134" s="459"/>
      <c r="BH134" s="459"/>
      <c r="BI134" s="459"/>
      <c r="BJ134" s="459"/>
      <c r="BK134" s="459"/>
      <c r="BL134" s="861"/>
      <c r="BM134" s="861"/>
      <c r="BN134" s="459"/>
      <c r="BO134" s="459"/>
      <c r="BP134" s="459"/>
      <c r="BQ134" s="459"/>
      <c r="BR134" s="459"/>
      <c r="BS134" s="861"/>
      <c r="BT134" s="861"/>
      <c r="BU134" s="459"/>
      <c r="BV134" s="459"/>
      <c r="BW134" s="459"/>
      <c r="BX134" s="459"/>
      <c r="BY134" s="459"/>
      <c r="BZ134" s="861"/>
      <c r="CA134" s="861"/>
      <c r="CB134" s="459"/>
      <c r="CC134" s="459"/>
      <c r="CD134" s="459"/>
      <c r="CE134" s="459"/>
      <c r="CF134" s="459"/>
      <c r="CG134" s="861"/>
      <c r="CH134" s="861"/>
      <c r="CI134" s="459"/>
      <c r="CJ134" s="459"/>
      <c r="CK134" s="459"/>
      <c r="CL134" s="459"/>
      <c r="CM134" s="459"/>
      <c r="CN134" s="861"/>
      <c r="CO134" s="861"/>
    </row>
    <row r="135" spans="1:93" s="263" customFormat="1" hidden="1">
      <c r="A135" s="857">
        <f>'MTG RTG September 2019'!A124</f>
        <v>0</v>
      </c>
      <c r="B135" s="289"/>
      <c r="C135" s="506" t="str">
        <f>'MTG RTG September 2019'!C124</f>
        <v>Kino Nova</v>
      </c>
      <c r="D135" s="252" t="str">
        <f>'MTG RTG September 2019'!D124</f>
        <v>Movie</v>
      </c>
      <c r="E135" s="253" t="str">
        <f>'MTG RTG September 2019'!E124</f>
        <v>Mo-Fr</v>
      </c>
      <c r="F135" s="254">
        <f>'MTG RTG September 2019'!F124</f>
        <v>0.58333333333333337</v>
      </c>
      <c r="G135" s="904" t="str">
        <f>'MTG RTG September 2019'!G124</f>
        <v>NPT</v>
      </c>
      <c r="H135" s="905">
        <f ca="1">SUMIF('MTG RTG September 2019'!$H$3:$M$4,$AC$9,'MTG RTG September 2019'!$H124:$M124)</f>
        <v>0.3</v>
      </c>
      <c r="I135" s="256">
        <f t="shared" ca="1" si="25"/>
        <v>579.80000000000007</v>
      </c>
      <c r="J135" s="906">
        <f t="shared" ca="1" si="26"/>
        <v>0</v>
      </c>
      <c r="K135" s="912">
        <f t="shared" ca="1" si="27"/>
        <v>0</v>
      </c>
      <c r="L135" s="913">
        <f t="shared" ca="1" si="28"/>
        <v>0</v>
      </c>
      <c r="M135" s="927">
        <f>'MTG RTG September 2019'!J124</f>
        <v>0.3</v>
      </c>
      <c r="N135" s="913">
        <f t="shared" si="29"/>
        <v>0</v>
      </c>
      <c r="O135" s="909">
        <f t="shared" si="30"/>
        <v>0</v>
      </c>
      <c r="P135" s="258">
        <f t="shared" si="31"/>
        <v>0</v>
      </c>
      <c r="Q135" s="258">
        <f t="shared" si="21"/>
        <v>0</v>
      </c>
      <c r="R135" s="258">
        <f t="shared" si="22"/>
        <v>0</v>
      </c>
      <c r="S135" s="258"/>
      <c r="T135" s="258">
        <f t="shared" si="23"/>
        <v>0</v>
      </c>
      <c r="U135" s="258">
        <f t="shared" si="32"/>
        <v>0</v>
      </c>
      <c r="V135" s="265">
        <f t="shared" ca="1" si="24"/>
        <v>173.94000000000003</v>
      </c>
      <c r="W135" s="260">
        <f t="shared" ca="1" si="33"/>
        <v>173.94000000000003</v>
      </c>
      <c r="X135" s="260">
        <f t="shared" ca="1" si="34"/>
        <v>173.94000000000003</v>
      </c>
      <c r="Y135" s="260">
        <f t="shared" ca="1" si="35"/>
        <v>0</v>
      </c>
      <c r="Z135" s="260">
        <f t="shared" ca="1" si="36"/>
        <v>0</v>
      </c>
      <c r="AA135" s="260">
        <f t="shared" ca="1" si="38"/>
        <v>0</v>
      </c>
      <c r="AB135" s="260">
        <f t="shared" ca="1" si="39"/>
        <v>0</v>
      </c>
      <c r="AC135" s="575">
        <f t="shared" ca="1" si="37"/>
        <v>0</v>
      </c>
      <c r="AD135" s="262"/>
      <c r="AE135" s="460"/>
      <c r="AF135" s="459"/>
      <c r="AG135" s="459"/>
      <c r="AH135" s="459"/>
      <c r="AI135" s="459"/>
      <c r="AJ135" s="861"/>
      <c r="AK135" s="861"/>
      <c r="AL135" s="459"/>
      <c r="AM135" s="459"/>
      <c r="AN135" s="459"/>
      <c r="AO135" s="459"/>
      <c r="AP135" s="459"/>
      <c r="AQ135" s="861"/>
      <c r="AR135" s="861"/>
      <c r="AS135" s="459"/>
      <c r="AT135" s="459"/>
      <c r="AU135" s="459"/>
      <c r="AV135" s="459"/>
      <c r="AW135" s="459"/>
      <c r="AX135" s="861"/>
      <c r="AY135" s="861"/>
      <c r="AZ135" s="459"/>
      <c r="BA135" s="459"/>
      <c r="BB135" s="459"/>
      <c r="BC135" s="459"/>
      <c r="BD135" s="459"/>
      <c r="BE135" s="861"/>
      <c r="BF135" s="861"/>
      <c r="BG135" s="459"/>
      <c r="BH135" s="459"/>
      <c r="BI135" s="459"/>
      <c r="BJ135" s="459"/>
      <c r="BK135" s="459"/>
      <c r="BL135" s="861"/>
      <c r="BM135" s="861"/>
      <c r="BN135" s="459"/>
      <c r="BO135" s="459"/>
      <c r="BP135" s="459"/>
      <c r="BQ135" s="459"/>
      <c r="BR135" s="459"/>
      <c r="BS135" s="861"/>
      <c r="BT135" s="861"/>
      <c r="BU135" s="459"/>
      <c r="BV135" s="459"/>
      <c r="BW135" s="459"/>
      <c r="BX135" s="459"/>
      <c r="BY135" s="459"/>
      <c r="BZ135" s="861"/>
      <c r="CA135" s="861"/>
      <c r="CB135" s="459"/>
      <c r="CC135" s="459"/>
      <c r="CD135" s="459"/>
      <c r="CE135" s="459"/>
      <c r="CF135" s="459"/>
      <c r="CG135" s="861"/>
      <c r="CH135" s="861"/>
      <c r="CI135" s="459"/>
      <c r="CJ135" s="459"/>
      <c r="CK135" s="459"/>
      <c r="CL135" s="459"/>
      <c r="CM135" s="459"/>
      <c r="CN135" s="861"/>
      <c r="CO135" s="861"/>
    </row>
    <row r="136" spans="1:93" s="263" customFormat="1" hidden="1">
      <c r="A136" s="857">
        <f>'MTG RTG September 2019'!A125</f>
        <v>0</v>
      </c>
      <c r="B136" s="289"/>
      <c r="C136" s="506" t="str">
        <f>'MTG RTG September 2019'!C125</f>
        <v>Kino Nova</v>
      </c>
      <c r="D136" s="252" t="str">
        <f>'MTG RTG September 2019'!D125</f>
        <v>Movie</v>
      </c>
      <c r="E136" s="253" t="str">
        <f>'MTG RTG September 2019'!E125</f>
        <v>Mo-Fr</v>
      </c>
      <c r="F136" s="254">
        <f>'MTG RTG September 2019'!F125</f>
        <v>0.66666666666666663</v>
      </c>
      <c r="G136" s="904" t="str">
        <f>'MTG RTG September 2019'!G125</f>
        <v>NPT</v>
      </c>
      <c r="H136" s="905">
        <f ca="1">SUMIF('MTG RTG September 2019'!$H$3:$M$4,$AC$9,'MTG RTG September 2019'!$H125:$M125)</f>
        <v>0.4</v>
      </c>
      <c r="I136" s="256">
        <f t="shared" ca="1" si="25"/>
        <v>579.80000000000007</v>
      </c>
      <c r="J136" s="906">
        <f t="shared" ca="1" si="26"/>
        <v>0</v>
      </c>
      <c r="K136" s="912">
        <f t="shared" ca="1" si="27"/>
        <v>0</v>
      </c>
      <c r="L136" s="913">
        <f t="shared" ca="1" si="28"/>
        <v>0</v>
      </c>
      <c r="M136" s="927">
        <f>'MTG RTG September 2019'!J125</f>
        <v>0.4</v>
      </c>
      <c r="N136" s="913">
        <f t="shared" si="29"/>
        <v>0</v>
      </c>
      <c r="O136" s="909">
        <f t="shared" si="30"/>
        <v>0</v>
      </c>
      <c r="P136" s="258">
        <f t="shared" si="31"/>
        <v>0</v>
      </c>
      <c r="Q136" s="258">
        <f t="shared" si="21"/>
        <v>0</v>
      </c>
      <c r="R136" s="258">
        <f t="shared" si="22"/>
        <v>0</v>
      </c>
      <c r="S136" s="258"/>
      <c r="T136" s="258">
        <f t="shared" si="23"/>
        <v>0</v>
      </c>
      <c r="U136" s="258">
        <f t="shared" si="32"/>
        <v>0</v>
      </c>
      <c r="V136" s="265">
        <f t="shared" ca="1" si="24"/>
        <v>231.92000000000004</v>
      </c>
      <c r="W136" s="260">
        <f t="shared" ca="1" si="33"/>
        <v>231.92000000000004</v>
      </c>
      <c r="X136" s="260">
        <f t="shared" ca="1" si="34"/>
        <v>231.92000000000004</v>
      </c>
      <c r="Y136" s="260">
        <f t="shared" ca="1" si="35"/>
        <v>0</v>
      </c>
      <c r="Z136" s="260">
        <f t="shared" ca="1" si="36"/>
        <v>0</v>
      </c>
      <c r="AA136" s="260">
        <f t="shared" ca="1" si="38"/>
        <v>0</v>
      </c>
      <c r="AB136" s="260">
        <f t="shared" ca="1" si="39"/>
        <v>0</v>
      </c>
      <c r="AC136" s="575">
        <f t="shared" ca="1" si="37"/>
        <v>0</v>
      </c>
      <c r="AD136" s="262"/>
      <c r="AE136" s="460"/>
      <c r="AF136" s="459"/>
      <c r="AG136" s="459"/>
      <c r="AH136" s="459"/>
      <c r="AI136" s="459"/>
      <c r="AJ136" s="861"/>
      <c r="AK136" s="861"/>
      <c r="AL136" s="459"/>
      <c r="AM136" s="459"/>
      <c r="AN136" s="459"/>
      <c r="AO136" s="459"/>
      <c r="AP136" s="459"/>
      <c r="AQ136" s="861"/>
      <c r="AR136" s="861"/>
      <c r="AS136" s="459"/>
      <c r="AT136" s="459"/>
      <c r="AU136" s="459"/>
      <c r="AV136" s="459"/>
      <c r="AW136" s="459"/>
      <c r="AX136" s="861"/>
      <c r="AY136" s="861"/>
      <c r="AZ136" s="459"/>
      <c r="BA136" s="459"/>
      <c r="BB136" s="459"/>
      <c r="BC136" s="459"/>
      <c r="BD136" s="459"/>
      <c r="BE136" s="861"/>
      <c r="BF136" s="861"/>
      <c r="BG136" s="459"/>
      <c r="BH136" s="459"/>
      <c r="BI136" s="459"/>
      <c r="BJ136" s="459"/>
      <c r="BK136" s="459"/>
      <c r="BL136" s="861"/>
      <c r="BM136" s="861"/>
      <c r="BN136" s="459"/>
      <c r="BO136" s="459"/>
      <c r="BP136" s="459"/>
      <c r="BQ136" s="459"/>
      <c r="BR136" s="459"/>
      <c r="BS136" s="861"/>
      <c r="BT136" s="861"/>
      <c r="BU136" s="459"/>
      <c r="BV136" s="459"/>
      <c r="BW136" s="459"/>
      <c r="BX136" s="459"/>
      <c r="BY136" s="459"/>
      <c r="BZ136" s="861"/>
      <c r="CA136" s="861"/>
      <c r="CB136" s="459"/>
      <c r="CC136" s="459"/>
      <c r="CD136" s="459"/>
      <c r="CE136" s="459"/>
      <c r="CF136" s="459"/>
      <c r="CG136" s="861"/>
      <c r="CH136" s="861"/>
      <c r="CI136" s="459"/>
      <c r="CJ136" s="459"/>
      <c r="CK136" s="459"/>
      <c r="CL136" s="459"/>
      <c r="CM136" s="459"/>
      <c r="CN136" s="861"/>
      <c r="CO136" s="861"/>
    </row>
    <row r="137" spans="1:93" s="263" customFormat="1" hidden="1">
      <c r="A137" s="857">
        <f>'MTG RTG September 2019'!A126</f>
        <v>0</v>
      </c>
      <c r="B137" s="289"/>
      <c r="C137" s="506" t="str">
        <f>'MTG RTG September 2019'!C126</f>
        <v>Kino Nova</v>
      </c>
      <c r="D137" s="252" t="str">
        <f>'MTG RTG September 2019'!D126</f>
        <v>Movie</v>
      </c>
      <c r="E137" s="253" t="str">
        <f>'MTG RTG September 2019'!E126</f>
        <v>Mo-Fr</v>
      </c>
      <c r="F137" s="254">
        <f>'MTG RTG September 2019'!F126</f>
        <v>0.75</v>
      </c>
      <c r="G137" s="904" t="str">
        <f>'MTG RTG September 2019'!G126</f>
        <v>PT</v>
      </c>
      <c r="H137" s="905">
        <f ca="1">SUMIF('MTG RTG September 2019'!$H$3:$M$4,$AC$9,'MTG RTG September 2019'!$H126:$M126)</f>
        <v>0.4</v>
      </c>
      <c r="I137" s="256">
        <f t="shared" ca="1" si="25"/>
        <v>579.80000000000007</v>
      </c>
      <c r="J137" s="906">
        <f t="shared" ca="1" si="26"/>
        <v>0</v>
      </c>
      <c r="K137" s="912">
        <f t="shared" ca="1" si="27"/>
        <v>0</v>
      </c>
      <c r="L137" s="913">
        <f t="shared" ca="1" si="28"/>
        <v>0</v>
      </c>
      <c r="M137" s="927">
        <f>'MTG RTG September 2019'!J126</f>
        <v>0.5</v>
      </c>
      <c r="N137" s="913">
        <f t="shared" si="29"/>
        <v>0</v>
      </c>
      <c r="O137" s="909">
        <f t="shared" si="30"/>
        <v>0</v>
      </c>
      <c r="P137" s="258">
        <f t="shared" si="31"/>
        <v>0</v>
      </c>
      <c r="Q137" s="258">
        <f t="shared" si="21"/>
        <v>0</v>
      </c>
      <c r="R137" s="258">
        <f t="shared" si="22"/>
        <v>0</v>
      </c>
      <c r="S137" s="258"/>
      <c r="T137" s="258">
        <f t="shared" si="23"/>
        <v>0</v>
      </c>
      <c r="U137" s="258">
        <f t="shared" si="32"/>
        <v>0</v>
      </c>
      <c r="V137" s="265">
        <f t="shared" ca="1" si="24"/>
        <v>231.92000000000004</v>
      </c>
      <c r="W137" s="260">
        <f t="shared" ca="1" si="33"/>
        <v>231.92000000000004</v>
      </c>
      <c r="X137" s="260">
        <f t="shared" ca="1" si="34"/>
        <v>231.92000000000004</v>
      </c>
      <c r="Y137" s="260">
        <f t="shared" ca="1" si="35"/>
        <v>0</v>
      </c>
      <c r="Z137" s="260">
        <f t="shared" ca="1" si="36"/>
        <v>0</v>
      </c>
      <c r="AA137" s="260">
        <f t="shared" ca="1" si="38"/>
        <v>0</v>
      </c>
      <c r="AB137" s="260">
        <f t="shared" ca="1" si="39"/>
        <v>0</v>
      </c>
      <c r="AC137" s="575">
        <f t="shared" ca="1" si="37"/>
        <v>0</v>
      </c>
      <c r="AD137" s="262"/>
      <c r="AE137" s="460"/>
      <c r="AF137" s="459"/>
      <c r="AG137" s="459"/>
      <c r="AH137" s="459"/>
      <c r="AI137" s="459"/>
      <c r="AJ137" s="861"/>
      <c r="AK137" s="861"/>
      <c r="AL137" s="459"/>
      <c r="AM137" s="459"/>
      <c r="AN137" s="459"/>
      <c r="AO137" s="459"/>
      <c r="AP137" s="459"/>
      <c r="AQ137" s="861"/>
      <c r="AR137" s="861"/>
      <c r="AS137" s="459"/>
      <c r="AT137" s="459"/>
      <c r="AU137" s="459"/>
      <c r="AV137" s="459"/>
      <c r="AW137" s="459"/>
      <c r="AX137" s="861"/>
      <c r="AY137" s="861"/>
      <c r="AZ137" s="459"/>
      <c r="BA137" s="459"/>
      <c r="BB137" s="459"/>
      <c r="BC137" s="459"/>
      <c r="BD137" s="459"/>
      <c r="BE137" s="861"/>
      <c r="BF137" s="861"/>
      <c r="BG137" s="459"/>
      <c r="BH137" s="459"/>
      <c r="BI137" s="459"/>
      <c r="BJ137" s="459"/>
      <c r="BK137" s="459"/>
      <c r="BL137" s="861"/>
      <c r="BM137" s="861"/>
      <c r="BN137" s="459"/>
      <c r="BO137" s="459"/>
      <c r="BP137" s="459"/>
      <c r="BQ137" s="459"/>
      <c r="BR137" s="459"/>
      <c r="BS137" s="861"/>
      <c r="BT137" s="861"/>
      <c r="BU137" s="459"/>
      <c r="BV137" s="459"/>
      <c r="BW137" s="459"/>
      <c r="BX137" s="459"/>
      <c r="BY137" s="459"/>
      <c r="BZ137" s="861"/>
      <c r="CA137" s="861"/>
      <c r="CB137" s="459"/>
      <c r="CC137" s="459"/>
      <c r="CD137" s="459"/>
      <c r="CE137" s="459"/>
      <c r="CF137" s="459"/>
      <c r="CG137" s="861"/>
      <c r="CH137" s="861"/>
      <c r="CI137" s="459"/>
      <c r="CJ137" s="459"/>
      <c r="CK137" s="459"/>
      <c r="CL137" s="459"/>
      <c r="CM137" s="459"/>
      <c r="CN137" s="861"/>
      <c r="CO137" s="861"/>
    </row>
    <row r="138" spans="1:93" s="263" customFormat="1">
      <c r="A138" s="857">
        <f>'MTG RTG September 2019'!A127</f>
        <v>0</v>
      </c>
      <c r="B138" s="289"/>
      <c r="C138" s="506" t="str">
        <f>'MTG RTG September 2019'!C127</f>
        <v>Kino Nova</v>
      </c>
      <c r="D138" s="252" t="str">
        <f>'MTG RTG September 2019'!D127</f>
        <v>CSI</v>
      </c>
      <c r="E138" s="253" t="str">
        <f>'MTG RTG September 2019'!E127</f>
        <v>Mo-Fr</v>
      </c>
      <c r="F138" s="254">
        <f>'MTG RTG September 2019'!F127</f>
        <v>0.83333333333333337</v>
      </c>
      <c r="G138" s="904" t="str">
        <f>'MTG RTG September 2019'!G127</f>
        <v>PT</v>
      </c>
      <c r="H138" s="905">
        <f ca="1">SUMIF('MTG RTG September 2019'!$H$3:$M$4,$AC$9,'MTG RTG September 2019'!$H127:$M127)</f>
        <v>1.1000000000000001</v>
      </c>
      <c r="I138" s="256">
        <f t="shared" ca="1" si="25"/>
        <v>579.80000000000007</v>
      </c>
      <c r="J138" s="906">
        <f t="shared" ca="1" si="26"/>
        <v>1.1000000000000001</v>
      </c>
      <c r="K138" s="912">
        <f t="shared" ca="1" si="27"/>
        <v>1.1000000000000001</v>
      </c>
      <c r="L138" s="913">
        <f t="shared" ca="1" si="28"/>
        <v>0</v>
      </c>
      <c r="M138" s="927">
        <f>'MTG RTG September 2019'!J127</f>
        <v>1</v>
      </c>
      <c r="N138" s="913">
        <f t="shared" si="29"/>
        <v>1</v>
      </c>
      <c r="O138" s="909">
        <f t="shared" si="30"/>
        <v>1</v>
      </c>
      <c r="P138" s="258">
        <f t="shared" si="31"/>
        <v>0</v>
      </c>
      <c r="Q138" s="258">
        <f t="shared" si="21"/>
        <v>0</v>
      </c>
      <c r="R138" s="258">
        <f t="shared" si="22"/>
        <v>0</v>
      </c>
      <c r="S138" s="258"/>
      <c r="T138" s="258">
        <f t="shared" si="23"/>
        <v>0</v>
      </c>
      <c r="U138" s="258">
        <f t="shared" si="32"/>
        <v>1</v>
      </c>
      <c r="V138" s="265">
        <f t="shared" ca="1" si="24"/>
        <v>637.78000000000009</v>
      </c>
      <c r="W138" s="260">
        <f t="shared" ca="1" si="33"/>
        <v>637.78000000000009</v>
      </c>
      <c r="X138" s="260">
        <f t="shared" ca="1" si="34"/>
        <v>637.78000000000009</v>
      </c>
      <c r="Y138" s="260">
        <f t="shared" ca="1" si="35"/>
        <v>0</v>
      </c>
      <c r="Z138" s="260">
        <f t="shared" ca="1" si="36"/>
        <v>0</v>
      </c>
      <c r="AA138" s="260">
        <f t="shared" ca="1" si="38"/>
        <v>0</v>
      </c>
      <c r="AB138" s="260">
        <f t="shared" ca="1" si="39"/>
        <v>0</v>
      </c>
      <c r="AC138" s="575">
        <f t="shared" ca="1" si="37"/>
        <v>637.78000000000009</v>
      </c>
      <c r="AD138" s="262"/>
      <c r="AE138" s="460"/>
      <c r="AF138" s="459"/>
      <c r="AG138" s="459"/>
      <c r="AH138" s="459"/>
      <c r="AI138" s="459"/>
      <c r="AJ138" s="861"/>
      <c r="AK138" s="861"/>
      <c r="AL138" s="459"/>
      <c r="AM138" s="459"/>
      <c r="AN138" s="459"/>
      <c r="AO138" s="459"/>
      <c r="AP138" s="459"/>
      <c r="AQ138" s="861"/>
      <c r="AR138" s="861"/>
      <c r="AS138" s="459"/>
      <c r="AT138" s="459"/>
      <c r="AU138" s="459"/>
      <c r="AV138" s="459"/>
      <c r="AW138" s="459"/>
      <c r="AX138" s="861"/>
      <c r="AY138" s="861"/>
      <c r="AZ138" s="459"/>
      <c r="BA138" s="459"/>
      <c r="BB138" s="459" t="s">
        <v>347</v>
      </c>
      <c r="BC138" s="459"/>
      <c r="BD138" s="459"/>
      <c r="BE138" s="861"/>
      <c r="BF138" s="861"/>
      <c r="BG138" s="459"/>
      <c r="BH138" s="459"/>
      <c r="BI138" s="459"/>
      <c r="BJ138" s="459"/>
      <c r="BK138" s="459"/>
      <c r="BL138" s="861"/>
      <c r="BM138" s="861"/>
      <c r="BN138" s="459"/>
      <c r="BO138" s="459"/>
      <c r="BP138" s="459"/>
      <c r="BQ138" s="459"/>
      <c r="BR138" s="459"/>
      <c r="BS138" s="861"/>
      <c r="BT138" s="861"/>
      <c r="BU138" s="459"/>
      <c r="BV138" s="459"/>
      <c r="BW138" s="459"/>
      <c r="BX138" s="459"/>
      <c r="BY138" s="459"/>
      <c r="BZ138" s="861"/>
      <c r="CA138" s="861"/>
      <c r="CB138" s="459"/>
      <c r="CC138" s="459"/>
      <c r="CD138" s="459"/>
      <c r="CE138" s="459"/>
      <c r="CF138" s="459"/>
      <c r="CG138" s="861"/>
      <c r="CH138" s="861"/>
      <c r="CI138" s="459"/>
      <c r="CJ138" s="459"/>
      <c r="CK138" s="459"/>
      <c r="CL138" s="459"/>
      <c r="CM138" s="459"/>
      <c r="CN138" s="861"/>
      <c r="CO138" s="861"/>
    </row>
    <row r="139" spans="1:93" s="263" customFormat="1">
      <c r="A139" s="857">
        <f>'MTG RTG September 2019'!A128</f>
        <v>0</v>
      </c>
      <c r="B139" s="289"/>
      <c r="C139" s="506" t="str">
        <f>'MTG RTG September 2019'!C128</f>
        <v>Kino Nova</v>
      </c>
      <c r="D139" s="252" t="str">
        <f>'MTG RTG September 2019'!D128</f>
        <v>Blockbuster Movie</v>
      </c>
      <c r="E139" s="253" t="str">
        <f>'MTG RTG September 2019'!E128</f>
        <v>Mo-Fr</v>
      </c>
      <c r="F139" s="254">
        <f>'MTG RTG September 2019'!F128</f>
        <v>0.875</v>
      </c>
      <c r="G139" s="904" t="str">
        <f>'MTG RTG September 2019'!G128</f>
        <v>PT</v>
      </c>
      <c r="H139" s="905">
        <f ca="1">SUMIF('MTG RTG September 2019'!$H$3:$M$4,$AC$9,'MTG RTG September 2019'!$H128:$M128)</f>
        <v>1</v>
      </c>
      <c r="I139" s="256">
        <f t="shared" ca="1" si="25"/>
        <v>579.80000000000007</v>
      </c>
      <c r="J139" s="906">
        <f t="shared" ca="1" si="26"/>
        <v>1</v>
      </c>
      <c r="K139" s="912">
        <f t="shared" ca="1" si="27"/>
        <v>1</v>
      </c>
      <c r="L139" s="913">
        <f t="shared" ca="1" si="28"/>
        <v>0</v>
      </c>
      <c r="M139" s="927">
        <f>'MTG RTG September 2019'!J128</f>
        <v>1.1000000000000001</v>
      </c>
      <c r="N139" s="913">
        <f t="shared" si="29"/>
        <v>1.1000000000000001</v>
      </c>
      <c r="O139" s="909">
        <f t="shared" si="30"/>
        <v>1</v>
      </c>
      <c r="P139" s="258">
        <f t="shared" si="31"/>
        <v>0</v>
      </c>
      <c r="Q139" s="258">
        <f t="shared" si="21"/>
        <v>0</v>
      </c>
      <c r="R139" s="258">
        <f t="shared" si="22"/>
        <v>0</v>
      </c>
      <c r="S139" s="258"/>
      <c r="T139" s="258">
        <f t="shared" si="23"/>
        <v>0</v>
      </c>
      <c r="U139" s="258">
        <f t="shared" si="32"/>
        <v>1</v>
      </c>
      <c r="V139" s="265">
        <f t="shared" ca="1" si="24"/>
        <v>579.80000000000007</v>
      </c>
      <c r="W139" s="260">
        <f t="shared" ca="1" si="33"/>
        <v>579.80000000000007</v>
      </c>
      <c r="X139" s="260">
        <f t="shared" ca="1" si="34"/>
        <v>579.80000000000007</v>
      </c>
      <c r="Y139" s="260">
        <f t="shared" ca="1" si="35"/>
        <v>0</v>
      </c>
      <c r="Z139" s="260">
        <f t="shared" ca="1" si="36"/>
        <v>0</v>
      </c>
      <c r="AA139" s="260">
        <f t="shared" ca="1" si="38"/>
        <v>0</v>
      </c>
      <c r="AB139" s="260">
        <f t="shared" ca="1" si="39"/>
        <v>0</v>
      </c>
      <c r="AC139" s="575">
        <f t="shared" ca="1" si="37"/>
        <v>579.80000000000007</v>
      </c>
      <c r="AD139" s="262"/>
      <c r="AE139" s="460"/>
      <c r="AF139" s="459"/>
      <c r="AG139" s="459"/>
      <c r="AH139" s="459"/>
      <c r="AI139" s="459"/>
      <c r="AJ139" s="861"/>
      <c r="AK139" s="861"/>
      <c r="AL139" s="459"/>
      <c r="AM139" s="459"/>
      <c r="AN139" s="459"/>
      <c r="AO139" s="459"/>
      <c r="AP139" s="459"/>
      <c r="AQ139" s="861"/>
      <c r="AR139" s="861"/>
      <c r="AS139" s="459"/>
      <c r="AT139" s="459"/>
      <c r="AU139" s="459"/>
      <c r="AV139" s="459"/>
      <c r="AW139" s="459"/>
      <c r="AX139" s="861"/>
      <c r="AY139" s="861"/>
      <c r="AZ139" s="459"/>
      <c r="BA139" s="459"/>
      <c r="BB139" s="459"/>
      <c r="BC139" s="459"/>
      <c r="BD139" s="459" t="s">
        <v>347</v>
      </c>
      <c r="BE139" s="861"/>
      <c r="BF139" s="861"/>
      <c r="BG139" s="459"/>
      <c r="BH139" s="459"/>
      <c r="BI139" s="459"/>
      <c r="BJ139" s="459"/>
      <c r="BK139" s="459"/>
      <c r="BL139" s="861"/>
      <c r="BM139" s="861"/>
      <c r="BN139" s="459"/>
      <c r="BO139" s="459"/>
      <c r="BP139" s="459"/>
      <c r="BQ139" s="459"/>
      <c r="BR139" s="459"/>
      <c r="BS139" s="861"/>
      <c r="BT139" s="861"/>
      <c r="BU139" s="459"/>
      <c r="BV139" s="459"/>
      <c r="BW139" s="459"/>
      <c r="BX139" s="459"/>
      <c r="BY139" s="459"/>
      <c r="BZ139" s="861"/>
      <c r="CA139" s="861"/>
      <c r="CB139" s="459"/>
      <c r="CC139" s="459"/>
      <c r="CD139" s="459"/>
      <c r="CE139" s="459"/>
      <c r="CF139" s="459"/>
      <c r="CG139" s="861"/>
      <c r="CH139" s="861"/>
      <c r="CI139" s="459"/>
      <c r="CJ139" s="459"/>
      <c r="CK139" s="459"/>
      <c r="CL139" s="459"/>
      <c r="CM139" s="459"/>
      <c r="CN139" s="861"/>
      <c r="CO139" s="861"/>
    </row>
    <row r="140" spans="1:93" s="263" customFormat="1">
      <c r="A140" s="857">
        <f>'MTG RTG September 2019'!A129</f>
        <v>0</v>
      </c>
      <c r="B140" s="289"/>
      <c r="C140" s="506" t="str">
        <f>'MTG RTG September 2019'!C129</f>
        <v>Kino Nova</v>
      </c>
      <c r="D140" s="252" t="str">
        <f>'MTG RTG September 2019'!D129</f>
        <v>CSI (FRR)</v>
      </c>
      <c r="E140" s="253" t="str">
        <f>'MTG RTG September 2019'!E129</f>
        <v>Mo-Fr</v>
      </c>
      <c r="F140" s="254">
        <f>'MTG RTG September 2019'!F129</f>
        <v>0.95833333333333337</v>
      </c>
      <c r="G140" s="904" t="str">
        <f>'MTG RTG September 2019'!G129</f>
        <v>PT</v>
      </c>
      <c r="H140" s="905">
        <f ca="1">SUMIF('MTG RTG September 2019'!$H$3:$M$4,$AC$9,'MTG RTG September 2019'!$H129:$M129)</f>
        <v>0.7</v>
      </c>
      <c r="I140" s="256">
        <f t="shared" ca="1" si="25"/>
        <v>579.80000000000007</v>
      </c>
      <c r="J140" s="906">
        <f t="shared" ca="1" si="26"/>
        <v>0.7</v>
      </c>
      <c r="K140" s="912">
        <f t="shared" ca="1" si="27"/>
        <v>0.7</v>
      </c>
      <c r="L140" s="913">
        <f t="shared" ca="1" si="28"/>
        <v>0</v>
      </c>
      <c r="M140" s="927">
        <f>'MTG RTG September 2019'!J129</f>
        <v>0.8</v>
      </c>
      <c r="N140" s="913">
        <f t="shared" si="29"/>
        <v>0.8</v>
      </c>
      <c r="O140" s="909">
        <f t="shared" si="30"/>
        <v>1</v>
      </c>
      <c r="P140" s="258">
        <f t="shared" si="31"/>
        <v>0</v>
      </c>
      <c r="Q140" s="258">
        <f t="shared" si="21"/>
        <v>0</v>
      </c>
      <c r="R140" s="258">
        <f t="shared" si="22"/>
        <v>0</v>
      </c>
      <c r="S140" s="258"/>
      <c r="T140" s="258">
        <f t="shared" si="23"/>
        <v>0</v>
      </c>
      <c r="U140" s="258">
        <f t="shared" si="32"/>
        <v>1</v>
      </c>
      <c r="V140" s="265">
        <f t="shared" ca="1" si="24"/>
        <v>405.86</v>
      </c>
      <c r="W140" s="260">
        <f t="shared" ca="1" si="33"/>
        <v>405.86</v>
      </c>
      <c r="X140" s="260">
        <f t="shared" ca="1" si="34"/>
        <v>405.86</v>
      </c>
      <c r="Y140" s="260">
        <f t="shared" ca="1" si="35"/>
        <v>0</v>
      </c>
      <c r="Z140" s="260">
        <f t="shared" ca="1" si="36"/>
        <v>0</v>
      </c>
      <c r="AA140" s="260">
        <f t="shared" ca="1" si="38"/>
        <v>0</v>
      </c>
      <c r="AB140" s="260">
        <f t="shared" ca="1" si="39"/>
        <v>0</v>
      </c>
      <c r="AC140" s="575">
        <f t="shared" ca="1" si="37"/>
        <v>405.86</v>
      </c>
      <c r="AD140" s="262"/>
      <c r="AE140" s="460"/>
      <c r="AF140" s="459"/>
      <c r="AG140" s="459"/>
      <c r="AH140" s="459"/>
      <c r="AI140" s="459"/>
      <c r="AJ140" s="861"/>
      <c r="AK140" s="861"/>
      <c r="AL140" s="459"/>
      <c r="AM140" s="459"/>
      <c r="AN140" s="459"/>
      <c r="AO140" s="459"/>
      <c r="AP140" s="459"/>
      <c r="AQ140" s="861"/>
      <c r="AR140" s="861"/>
      <c r="AS140" s="459"/>
      <c r="AT140" s="459"/>
      <c r="AU140" s="459"/>
      <c r="AV140" s="459"/>
      <c r="AW140" s="459"/>
      <c r="AX140" s="861"/>
      <c r="AY140" s="861"/>
      <c r="AZ140" s="459"/>
      <c r="BA140" s="459"/>
      <c r="BB140" s="459"/>
      <c r="BC140" s="459" t="s">
        <v>347</v>
      </c>
      <c r="BD140" s="459"/>
      <c r="BE140" s="861"/>
      <c r="BF140" s="861"/>
      <c r="BG140" s="459"/>
      <c r="BH140" s="459"/>
      <c r="BI140" s="459"/>
      <c r="BJ140" s="459"/>
      <c r="BK140" s="459"/>
      <c r="BL140" s="861"/>
      <c r="BM140" s="861"/>
      <c r="BN140" s="459"/>
      <c r="BO140" s="459"/>
      <c r="BP140" s="459"/>
      <c r="BQ140" s="459"/>
      <c r="BR140" s="459"/>
      <c r="BS140" s="861"/>
      <c r="BT140" s="861"/>
      <c r="BU140" s="459"/>
      <c r="BV140" s="459"/>
      <c r="BW140" s="459"/>
      <c r="BX140" s="459"/>
      <c r="BY140" s="459"/>
      <c r="BZ140" s="861"/>
      <c r="CA140" s="861"/>
      <c r="CB140" s="459"/>
      <c r="CC140" s="459"/>
      <c r="CD140" s="459"/>
      <c r="CE140" s="459"/>
      <c r="CF140" s="459"/>
      <c r="CG140" s="861"/>
      <c r="CH140" s="861"/>
      <c r="CI140" s="459"/>
      <c r="CJ140" s="459"/>
      <c r="CK140" s="459"/>
      <c r="CL140" s="459"/>
      <c r="CM140" s="459"/>
      <c r="CN140" s="861"/>
      <c r="CO140" s="861"/>
    </row>
    <row r="141" spans="1:93" s="263" customFormat="1" hidden="1">
      <c r="A141" s="857">
        <f>'MTG RTG September 2019'!A130</f>
        <v>0</v>
      </c>
      <c r="B141" s="289"/>
      <c r="C141" s="506" t="str">
        <f>'MTG RTG September 2019'!C130</f>
        <v>Kino Nova</v>
      </c>
      <c r="D141" s="252" t="str">
        <f>'MTG RTG September 2019'!D130</f>
        <v>Series</v>
      </c>
      <c r="E141" s="253" t="str">
        <f>'MTG RTG September 2019'!E130</f>
        <v>Mo-Fr</v>
      </c>
      <c r="F141" s="254">
        <f>'MTG RTG September 2019'!F130</f>
        <v>1</v>
      </c>
      <c r="G141" s="904" t="str">
        <f>'MTG RTG September 2019'!G130</f>
        <v>NPT</v>
      </c>
      <c r="H141" s="905">
        <f ca="1">SUMIF('MTG RTG September 2019'!$H$3:$M$4,$AC$9,'MTG RTG September 2019'!$H130:$M130)</f>
        <v>0.6</v>
      </c>
      <c r="I141" s="256">
        <f t="shared" ca="1" si="25"/>
        <v>579.80000000000007</v>
      </c>
      <c r="J141" s="906">
        <f t="shared" ca="1" si="26"/>
        <v>0</v>
      </c>
      <c r="K141" s="912">
        <f t="shared" ca="1" si="27"/>
        <v>0</v>
      </c>
      <c r="L141" s="913">
        <f t="shared" ca="1" si="28"/>
        <v>0</v>
      </c>
      <c r="M141" s="927">
        <f>'MTG RTG September 2019'!J130</f>
        <v>0.6</v>
      </c>
      <c r="N141" s="913">
        <f t="shared" si="29"/>
        <v>0</v>
      </c>
      <c r="O141" s="909">
        <f t="shared" si="30"/>
        <v>0</v>
      </c>
      <c r="P141" s="258">
        <f t="shared" si="31"/>
        <v>0</v>
      </c>
      <c r="Q141" s="258">
        <f t="shared" si="21"/>
        <v>0</v>
      </c>
      <c r="R141" s="258">
        <f t="shared" si="22"/>
        <v>0</v>
      </c>
      <c r="S141" s="258"/>
      <c r="T141" s="258">
        <f t="shared" si="23"/>
        <v>0</v>
      </c>
      <c r="U141" s="258">
        <f t="shared" si="32"/>
        <v>0</v>
      </c>
      <c r="V141" s="265">
        <f t="shared" ca="1" si="24"/>
        <v>347.88000000000005</v>
      </c>
      <c r="W141" s="260">
        <f t="shared" ca="1" si="33"/>
        <v>347.88000000000005</v>
      </c>
      <c r="X141" s="260">
        <f t="shared" ca="1" si="34"/>
        <v>347.88000000000005</v>
      </c>
      <c r="Y141" s="260">
        <f t="shared" ca="1" si="35"/>
        <v>0</v>
      </c>
      <c r="Z141" s="260">
        <f t="shared" ca="1" si="36"/>
        <v>0</v>
      </c>
      <c r="AA141" s="260">
        <f t="shared" ca="1" si="38"/>
        <v>0</v>
      </c>
      <c r="AB141" s="260">
        <f t="shared" ca="1" si="39"/>
        <v>0</v>
      </c>
      <c r="AC141" s="575">
        <f t="shared" ca="1" si="37"/>
        <v>0</v>
      </c>
      <c r="AD141" s="262"/>
      <c r="AE141" s="460"/>
      <c r="AF141" s="459"/>
      <c r="AG141" s="459"/>
      <c r="AH141" s="459"/>
      <c r="AI141" s="459"/>
      <c r="AJ141" s="861"/>
      <c r="AK141" s="861"/>
      <c r="AL141" s="459"/>
      <c r="AM141" s="459"/>
      <c r="AN141" s="459"/>
      <c r="AO141" s="459"/>
      <c r="AP141" s="459"/>
      <c r="AQ141" s="861"/>
      <c r="AR141" s="861"/>
      <c r="AS141" s="459"/>
      <c r="AT141" s="459"/>
      <c r="AU141" s="459"/>
      <c r="AV141" s="459"/>
      <c r="AW141" s="459"/>
      <c r="AX141" s="861"/>
      <c r="AY141" s="861"/>
      <c r="AZ141" s="459"/>
      <c r="BA141" s="459"/>
      <c r="BB141" s="459"/>
      <c r="BC141" s="459"/>
      <c r="BD141" s="459"/>
      <c r="BE141" s="861"/>
      <c r="BF141" s="861"/>
      <c r="BG141" s="459"/>
      <c r="BH141" s="459"/>
      <c r="BI141" s="459"/>
      <c r="BJ141" s="459"/>
      <c r="BK141" s="459"/>
      <c r="BL141" s="861"/>
      <c r="BM141" s="861"/>
      <c r="BN141" s="459"/>
      <c r="BO141" s="459"/>
      <c r="BP141" s="459"/>
      <c r="BQ141" s="459"/>
      <c r="BR141" s="459"/>
      <c r="BS141" s="861"/>
      <c r="BT141" s="861"/>
      <c r="BU141" s="459"/>
      <c r="BV141" s="459"/>
      <c r="BW141" s="459"/>
      <c r="BX141" s="459"/>
      <c r="BY141" s="459"/>
      <c r="BZ141" s="861"/>
      <c r="CA141" s="861"/>
      <c r="CB141" s="459"/>
      <c r="CC141" s="459"/>
      <c r="CD141" s="459"/>
      <c r="CE141" s="459"/>
      <c r="CF141" s="459"/>
      <c r="CG141" s="861"/>
      <c r="CH141" s="861"/>
      <c r="CI141" s="459"/>
      <c r="CJ141" s="459"/>
      <c r="CK141" s="459"/>
      <c r="CL141" s="459"/>
      <c r="CM141" s="459"/>
      <c r="CN141" s="861"/>
      <c r="CO141" s="861"/>
    </row>
    <row r="142" spans="1:93" s="263" customFormat="1" hidden="1">
      <c r="A142" s="857">
        <f>'MTG RTG September 2019'!A131</f>
        <v>0</v>
      </c>
      <c r="B142" s="289" t="s">
        <v>110</v>
      </c>
      <c r="C142" s="506" t="str">
        <f>'MTG RTG September 2019'!C131</f>
        <v>Kino Nova</v>
      </c>
      <c r="D142" s="252" t="str">
        <f>'MTG RTG September 2019'!D131</f>
        <v>Movie</v>
      </c>
      <c r="E142" s="253" t="str">
        <f>'MTG RTG September 2019'!E131</f>
        <v>Sa-Su</v>
      </c>
      <c r="F142" s="254">
        <f>'MTG RTG September 2019'!F131</f>
        <v>0.25</v>
      </c>
      <c r="G142" s="904" t="str">
        <f>'MTG RTG September 2019'!G131</f>
        <v>NPT</v>
      </c>
      <c r="H142" s="905">
        <f ca="1">SUMIF('MTG RTG September 2019'!$H$3:$M$4,$AC$9,'MTG RTG September 2019'!$H131:$M131)</f>
        <v>0.2</v>
      </c>
      <c r="I142" s="256">
        <f t="shared" ca="1" si="25"/>
        <v>579.80000000000007</v>
      </c>
      <c r="J142" s="906">
        <f t="shared" ca="1" si="26"/>
        <v>0</v>
      </c>
      <c r="K142" s="912">
        <f t="shared" ca="1" si="27"/>
        <v>0</v>
      </c>
      <c r="L142" s="913">
        <f t="shared" ca="1" si="28"/>
        <v>0</v>
      </c>
      <c r="M142" s="927">
        <f>'MTG RTG September 2019'!J131</f>
        <v>0.1</v>
      </c>
      <c r="N142" s="913">
        <f t="shared" si="29"/>
        <v>0</v>
      </c>
      <c r="O142" s="909">
        <f t="shared" si="30"/>
        <v>0</v>
      </c>
      <c r="P142" s="258">
        <f t="shared" si="31"/>
        <v>0</v>
      </c>
      <c r="Q142" s="258">
        <f t="shared" si="21"/>
        <v>0</v>
      </c>
      <c r="R142" s="258">
        <f t="shared" si="22"/>
        <v>0</v>
      </c>
      <c r="S142" s="258"/>
      <c r="T142" s="258">
        <f t="shared" si="23"/>
        <v>0</v>
      </c>
      <c r="U142" s="258">
        <f t="shared" si="32"/>
        <v>0</v>
      </c>
      <c r="V142" s="265">
        <f t="shared" ca="1" si="24"/>
        <v>115.96000000000002</v>
      </c>
      <c r="W142" s="260">
        <f t="shared" ca="1" si="33"/>
        <v>115.96000000000002</v>
      </c>
      <c r="X142" s="260">
        <f t="shared" ca="1" si="34"/>
        <v>115.96000000000002</v>
      </c>
      <c r="Y142" s="260">
        <f t="shared" ca="1" si="35"/>
        <v>0</v>
      </c>
      <c r="Z142" s="260">
        <f t="shared" ca="1" si="36"/>
        <v>0</v>
      </c>
      <c r="AA142" s="260">
        <f t="shared" ca="1" si="38"/>
        <v>0</v>
      </c>
      <c r="AB142" s="260">
        <f t="shared" ca="1" si="39"/>
        <v>0</v>
      </c>
      <c r="AC142" s="575">
        <f t="shared" ca="1" si="37"/>
        <v>0</v>
      </c>
      <c r="AD142" s="262"/>
      <c r="AE142" s="460"/>
      <c r="AF142" s="459"/>
      <c r="AG142" s="459"/>
      <c r="AH142" s="459"/>
      <c r="AI142" s="459"/>
      <c r="AJ142" s="861"/>
      <c r="AK142" s="861"/>
      <c r="AL142" s="459"/>
      <c r="AM142" s="459"/>
      <c r="AN142" s="459"/>
      <c r="AO142" s="459"/>
      <c r="AP142" s="459"/>
      <c r="AQ142" s="861"/>
      <c r="AR142" s="861"/>
      <c r="AS142" s="459"/>
      <c r="AT142" s="459"/>
      <c r="AU142" s="459"/>
      <c r="AV142" s="459"/>
      <c r="AW142" s="459"/>
      <c r="AX142" s="861"/>
      <c r="AY142" s="861"/>
      <c r="AZ142" s="459"/>
      <c r="BA142" s="459"/>
      <c r="BB142" s="459"/>
      <c r="BC142" s="459"/>
      <c r="BD142" s="459"/>
      <c r="BE142" s="861"/>
      <c r="BF142" s="861"/>
      <c r="BG142" s="459"/>
      <c r="BH142" s="459"/>
      <c r="BI142" s="459"/>
      <c r="BJ142" s="459"/>
      <c r="BK142" s="459"/>
      <c r="BL142" s="861"/>
      <c r="BM142" s="861"/>
      <c r="BN142" s="459"/>
      <c r="BO142" s="459"/>
      <c r="BP142" s="459"/>
      <c r="BQ142" s="459"/>
      <c r="BR142" s="459"/>
      <c r="BS142" s="861"/>
      <c r="BT142" s="861"/>
      <c r="BU142" s="459"/>
      <c r="BV142" s="459"/>
      <c r="BW142" s="459"/>
      <c r="BX142" s="459"/>
      <c r="BY142" s="459"/>
      <c r="BZ142" s="861"/>
      <c r="CA142" s="861"/>
      <c r="CB142" s="459"/>
      <c r="CC142" s="459"/>
      <c r="CD142" s="459"/>
      <c r="CE142" s="459"/>
      <c r="CF142" s="459"/>
      <c r="CG142" s="861"/>
      <c r="CH142" s="861"/>
      <c r="CI142" s="459"/>
      <c r="CJ142" s="459"/>
      <c r="CK142" s="459"/>
      <c r="CL142" s="459"/>
      <c r="CM142" s="459"/>
      <c r="CN142" s="861"/>
      <c r="CO142" s="861"/>
    </row>
    <row r="143" spans="1:93" s="263" customFormat="1" hidden="1">
      <c r="A143" s="857">
        <f>'MTG RTG September 2019'!A132</f>
        <v>0</v>
      </c>
      <c r="B143" s="289" t="s">
        <v>110</v>
      </c>
      <c r="C143" s="506" t="str">
        <f>'MTG RTG September 2019'!C132</f>
        <v>Kino Nova</v>
      </c>
      <c r="D143" s="252" t="str">
        <f>'MTG RTG September 2019'!D132</f>
        <v>Movie</v>
      </c>
      <c r="E143" s="253" t="str">
        <f>'MTG RTG September 2019'!E132</f>
        <v>Sa-Su</v>
      </c>
      <c r="F143" s="254">
        <f>'MTG RTG September 2019'!F132</f>
        <v>0.32291666666666669</v>
      </c>
      <c r="G143" s="904" t="str">
        <f>'MTG RTG September 2019'!G132</f>
        <v>NPT</v>
      </c>
      <c r="H143" s="905">
        <f ca="1">SUMIF('MTG RTG September 2019'!$H$3:$M$4,$AC$9,'MTG RTG September 2019'!$H132:$M132)</f>
        <v>0.5</v>
      </c>
      <c r="I143" s="256">
        <f t="shared" ca="1" si="25"/>
        <v>579.80000000000007</v>
      </c>
      <c r="J143" s="906">
        <f t="shared" ca="1" si="26"/>
        <v>0</v>
      </c>
      <c r="K143" s="912">
        <f t="shared" ca="1" si="27"/>
        <v>0</v>
      </c>
      <c r="L143" s="913">
        <f t="shared" ca="1" si="28"/>
        <v>0</v>
      </c>
      <c r="M143" s="927">
        <f>'MTG RTG September 2019'!J132</f>
        <v>0.3</v>
      </c>
      <c r="N143" s="913">
        <f t="shared" si="29"/>
        <v>0</v>
      </c>
      <c r="O143" s="909">
        <f t="shared" si="30"/>
        <v>0</v>
      </c>
      <c r="P143" s="258">
        <f t="shared" si="31"/>
        <v>0</v>
      </c>
      <c r="Q143" s="258">
        <f t="shared" ref="Q143:Q206" si="40">COUNTIF(AE143:CO143,"C")</f>
        <v>0</v>
      </c>
      <c r="R143" s="258">
        <f t="shared" ref="R143:R206" si="41">COUNTIF(AE143:CO143,"D")</f>
        <v>0</v>
      </c>
      <c r="S143" s="258"/>
      <c r="T143" s="258">
        <f t="shared" ref="T143:T206" si="42">COUNTIF(AE143:CO143,"F")</f>
        <v>0</v>
      </c>
      <c r="U143" s="258">
        <f t="shared" si="32"/>
        <v>0</v>
      </c>
      <c r="V143" s="265">
        <f t="shared" ref="V143:V206" ca="1" si="43">$AC$12*$AC$11*H143</f>
        <v>289.90000000000003</v>
      </c>
      <c r="W143" s="260">
        <f t="shared" ca="1" si="33"/>
        <v>289.90000000000003</v>
      </c>
      <c r="X143" s="260">
        <f t="shared" ca="1" si="34"/>
        <v>289.90000000000003</v>
      </c>
      <c r="Y143" s="260">
        <f t="shared" ca="1" si="35"/>
        <v>0</v>
      </c>
      <c r="Z143" s="260">
        <f t="shared" ca="1" si="36"/>
        <v>0</v>
      </c>
      <c r="AA143" s="260">
        <f t="shared" ca="1" si="38"/>
        <v>0</v>
      </c>
      <c r="AB143" s="260">
        <f t="shared" ca="1" si="39"/>
        <v>0</v>
      </c>
      <c r="AC143" s="575">
        <f t="shared" ca="1" si="37"/>
        <v>0</v>
      </c>
      <c r="AD143" s="262"/>
      <c r="AE143" s="460"/>
      <c r="AF143" s="459"/>
      <c r="AG143" s="459"/>
      <c r="AH143" s="459"/>
      <c r="AI143" s="459"/>
      <c r="AJ143" s="861"/>
      <c r="AK143" s="861"/>
      <c r="AL143" s="459"/>
      <c r="AM143" s="459"/>
      <c r="AN143" s="459"/>
      <c r="AO143" s="459"/>
      <c r="AP143" s="459"/>
      <c r="AQ143" s="861"/>
      <c r="AR143" s="861"/>
      <c r="AS143" s="459"/>
      <c r="AT143" s="459"/>
      <c r="AU143" s="459"/>
      <c r="AV143" s="459"/>
      <c r="AW143" s="459"/>
      <c r="AX143" s="861"/>
      <c r="AY143" s="861"/>
      <c r="AZ143" s="459"/>
      <c r="BA143" s="459"/>
      <c r="BB143" s="459"/>
      <c r="BC143" s="459"/>
      <c r="BD143" s="459"/>
      <c r="BE143" s="861"/>
      <c r="BF143" s="861"/>
      <c r="BG143" s="459"/>
      <c r="BH143" s="459"/>
      <c r="BI143" s="459"/>
      <c r="BJ143" s="459"/>
      <c r="BK143" s="459"/>
      <c r="BL143" s="861"/>
      <c r="BM143" s="861"/>
      <c r="BN143" s="459"/>
      <c r="BO143" s="459"/>
      <c r="BP143" s="459"/>
      <c r="BQ143" s="459"/>
      <c r="BR143" s="459"/>
      <c r="BS143" s="861"/>
      <c r="BT143" s="861"/>
      <c r="BU143" s="459"/>
      <c r="BV143" s="459"/>
      <c r="BW143" s="459"/>
      <c r="BX143" s="459"/>
      <c r="BY143" s="459"/>
      <c r="BZ143" s="861"/>
      <c r="CA143" s="861"/>
      <c r="CB143" s="459"/>
      <c r="CC143" s="459"/>
      <c r="CD143" s="459"/>
      <c r="CE143" s="459"/>
      <c r="CF143" s="459"/>
      <c r="CG143" s="861"/>
      <c r="CH143" s="861"/>
      <c r="CI143" s="459"/>
      <c r="CJ143" s="459"/>
      <c r="CK143" s="459"/>
      <c r="CL143" s="459"/>
      <c r="CM143" s="459"/>
      <c r="CN143" s="861"/>
      <c r="CO143" s="861"/>
    </row>
    <row r="144" spans="1:93" s="263" customFormat="1" hidden="1">
      <c r="A144" s="857">
        <f>'MTG RTG September 2019'!A133</f>
        <v>0</v>
      </c>
      <c r="B144" s="289" t="s">
        <v>110</v>
      </c>
      <c r="C144" s="506" t="str">
        <f>'MTG RTG September 2019'!C133</f>
        <v>Kino Nova</v>
      </c>
      <c r="D144" s="252" t="str">
        <f>'MTG RTG September 2019'!D133</f>
        <v>Movie</v>
      </c>
      <c r="E144" s="253" t="str">
        <f>'MTG RTG September 2019'!E133</f>
        <v>Sa-Su</v>
      </c>
      <c r="F144" s="254">
        <f>'MTG RTG September 2019'!F133</f>
        <v>0.40625</v>
      </c>
      <c r="G144" s="904" t="str">
        <f>'MTG RTG September 2019'!G133</f>
        <v>NPT</v>
      </c>
      <c r="H144" s="905">
        <f ca="1">SUMIF('MTG RTG September 2019'!$H$3:$M$4,$AC$9,'MTG RTG September 2019'!$H133:$M133)</f>
        <v>0.5</v>
      </c>
      <c r="I144" s="256">
        <f t="shared" ref="I144:I207" ca="1" si="44">V144/H144</f>
        <v>579.80000000000007</v>
      </c>
      <c r="J144" s="906">
        <f t="shared" ref="J144:J207" ca="1" si="45">U144*H144</f>
        <v>0</v>
      </c>
      <c r="K144" s="912">
        <f t="shared" ref="K144:K207" ca="1" si="46">H144*O144</f>
        <v>0</v>
      </c>
      <c r="L144" s="913">
        <f t="shared" ref="L144:L207" ca="1" si="47">H144*P144</f>
        <v>0</v>
      </c>
      <c r="M144" s="927">
        <f>'MTG RTG September 2019'!J133</f>
        <v>0.4</v>
      </c>
      <c r="N144" s="913">
        <f t="shared" ref="N144:N207" si="48">U144*M144</f>
        <v>0</v>
      </c>
      <c r="O144" s="909">
        <f t="shared" ref="O144:O207" si="49">COUNTIF(AE144:CO144,"A")</f>
        <v>0</v>
      </c>
      <c r="P144" s="258">
        <f t="shared" ref="P144:P207" si="50">COUNTIF(AE144:CO144,"B")</f>
        <v>0</v>
      </c>
      <c r="Q144" s="258">
        <f t="shared" si="40"/>
        <v>0</v>
      </c>
      <c r="R144" s="258">
        <f t="shared" si="41"/>
        <v>0</v>
      </c>
      <c r="S144" s="258"/>
      <c r="T144" s="258">
        <f t="shared" si="42"/>
        <v>0</v>
      </c>
      <c r="U144" s="258">
        <f t="shared" ref="U144:U207" si="51">SUM(O144:T144)</f>
        <v>0</v>
      </c>
      <c r="V144" s="265">
        <f t="shared" ca="1" si="43"/>
        <v>289.90000000000003</v>
      </c>
      <c r="W144" s="260">
        <f t="shared" ref="W144:W209" ca="1" si="52">V144*$H$3</f>
        <v>289.90000000000003</v>
      </c>
      <c r="X144" s="260">
        <f t="shared" ref="X144:X209" ca="1" si="53">V144*$H$4</f>
        <v>289.90000000000003</v>
      </c>
      <c r="Y144" s="260">
        <f t="shared" ref="Y144:Y209" ca="1" si="54">V144*$H$5</f>
        <v>0</v>
      </c>
      <c r="Z144" s="260">
        <f t="shared" ref="Z144:Z209" ca="1" si="55">V144*$H$6</f>
        <v>0</v>
      </c>
      <c r="AA144" s="260">
        <f t="shared" ca="1" si="38"/>
        <v>0</v>
      </c>
      <c r="AB144" s="260">
        <f t="shared" ca="1" si="39"/>
        <v>0</v>
      </c>
      <c r="AC144" s="575">
        <f t="shared" ref="AC144:AC209" ca="1" si="56">SUMPRODUCT(O144:T144,W144:AB144)</f>
        <v>0</v>
      </c>
      <c r="AD144" s="262"/>
      <c r="AE144" s="460"/>
      <c r="AF144" s="459"/>
      <c r="AG144" s="459"/>
      <c r="AH144" s="459"/>
      <c r="AI144" s="459"/>
      <c r="AJ144" s="861"/>
      <c r="AK144" s="861"/>
      <c r="AL144" s="459"/>
      <c r="AM144" s="459"/>
      <c r="AN144" s="459"/>
      <c r="AO144" s="459"/>
      <c r="AP144" s="459"/>
      <c r="AQ144" s="861"/>
      <c r="AR144" s="861"/>
      <c r="AS144" s="459"/>
      <c r="AT144" s="459"/>
      <c r="AU144" s="459"/>
      <c r="AV144" s="459"/>
      <c r="AW144" s="459"/>
      <c r="AX144" s="861"/>
      <c r="AY144" s="861"/>
      <c r="AZ144" s="459"/>
      <c r="BA144" s="459"/>
      <c r="BB144" s="459"/>
      <c r="BC144" s="459"/>
      <c r="BD144" s="459"/>
      <c r="BE144" s="861"/>
      <c r="BF144" s="861"/>
      <c r="BG144" s="459"/>
      <c r="BH144" s="459"/>
      <c r="BI144" s="459"/>
      <c r="BJ144" s="459"/>
      <c r="BK144" s="459"/>
      <c r="BL144" s="861"/>
      <c r="BM144" s="861"/>
      <c r="BN144" s="459"/>
      <c r="BO144" s="459"/>
      <c r="BP144" s="459"/>
      <c r="BQ144" s="459"/>
      <c r="BR144" s="459"/>
      <c r="BS144" s="861"/>
      <c r="BT144" s="861"/>
      <c r="BU144" s="459"/>
      <c r="BV144" s="459"/>
      <c r="BW144" s="459"/>
      <c r="BX144" s="459"/>
      <c r="BY144" s="459"/>
      <c r="BZ144" s="861"/>
      <c r="CA144" s="861"/>
      <c r="CB144" s="459"/>
      <c r="CC144" s="459"/>
      <c r="CD144" s="459"/>
      <c r="CE144" s="459"/>
      <c r="CF144" s="459"/>
      <c r="CG144" s="861"/>
      <c r="CH144" s="861"/>
      <c r="CI144" s="459"/>
      <c r="CJ144" s="459"/>
      <c r="CK144" s="459"/>
      <c r="CL144" s="459"/>
      <c r="CM144" s="459"/>
      <c r="CN144" s="861"/>
      <c r="CO144" s="861"/>
    </row>
    <row r="145" spans="1:93" s="263" customFormat="1" hidden="1">
      <c r="A145" s="857">
        <f>'MTG RTG September 2019'!A134</f>
        <v>0</v>
      </c>
      <c r="B145" s="289"/>
      <c r="C145" s="506" t="str">
        <f>'MTG RTG September 2019'!C134</f>
        <v>Kino Nova</v>
      </c>
      <c r="D145" s="252" t="str">
        <f>'MTG RTG September 2019'!D134</f>
        <v>Movie</v>
      </c>
      <c r="E145" s="253" t="str">
        <f>'MTG RTG September 2019'!E134</f>
        <v>Sa-Su</v>
      </c>
      <c r="F145" s="254">
        <f>'MTG RTG September 2019'!F134</f>
        <v>0.48958333333333331</v>
      </c>
      <c r="G145" s="904" t="str">
        <f>'MTG RTG September 2019'!G134</f>
        <v>NPT</v>
      </c>
      <c r="H145" s="905">
        <f ca="1">SUMIF('MTG RTG September 2019'!$H$3:$M$4,$AC$9,'MTG RTG September 2019'!$H134:$M134)</f>
        <v>0.5</v>
      </c>
      <c r="I145" s="256">
        <f t="shared" ca="1" si="44"/>
        <v>579.80000000000007</v>
      </c>
      <c r="J145" s="906">
        <f t="shared" ca="1" si="45"/>
        <v>0</v>
      </c>
      <c r="K145" s="912">
        <f t="shared" ca="1" si="46"/>
        <v>0</v>
      </c>
      <c r="L145" s="913">
        <f t="shared" ca="1" si="47"/>
        <v>0</v>
      </c>
      <c r="M145" s="927">
        <f>'MTG RTG September 2019'!J134</f>
        <v>0.4</v>
      </c>
      <c r="N145" s="913">
        <f t="shared" si="48"/>
        <v>0</v>
      </c>
      <c r="O145" s="909">
        <f t="shared" si="49"/>
        <v>0</v>
      </c>
      <c r="P145" s="258">
        <f t="shared" si="50"/>
        <v>0</v>
      </c>
      <c r="Q145" s="258">
        <f t="shared" si="40"/>
        <v>0</v>
      </c>
      <c r="R145" s="258">
        <f t="shared" si="41"/>
        <v>0</v>
      </c>
      <c r="S145" s="258"/>
      <c r="T145" s="258">
        <f t="shared" si="42"/>
        <v>0</v>
      </c>
      <c r="U145" s="258">
        <f t="shared" si="51"/>
        <v>0</v>
      </c>
      <c r="V145" s="265">
        <f t="shared" ca="1" si="43"/>
        <v>289.90000000000003</v>
      </c>
      <c r="W145" s="260">
        <f t="shared" ca="1" si="52"/>
        <v>289.90000000000003</v>
      </c>
      <c r="X145" s="260">
        <f ca="1">V145*$H$4</f>
        <v>289.90000000000003</v>
      </c>
      <c r="Y145" s="260">
        <f t="shared" ca="1" si="54"/>
        <v>0</v>
      </c>
      <c r="Z145" s="260">
        <f t="shared" ca="1" si="55"/>
        <v>0</v>
      </c>
      <c r="AA145" s="260">
        <f t="shared" ca="1" si="38"/>
        <v>0</v>
      </c>
      <c r="AB145" s="260">
        <f t="shared" ca="1" si="39"/>
        <v>0</v>
      </c>
      <c r="AC145" s="575">
        <f t="shared" ca="1" si="56"/>
        <v>0</v>
      </c>
      <c r="AD145" s="262"/>
      <c r="AE145" s="460"/>
      <c r="AF145" s="459"/>
      <c r="AG145" s="459"/>
      <c r="AH145" s="459"/>
      <c r="AI145" s="459"/>
      <c r="AJ145" s="861"/>
      <c r="AK145" s="861"/>
      <c r="AL145" s="459"/>
      <c r="AM145" s="459"/>
      <c r="AN145" s="459"/>
      <c r="AO145" s="459"/>
      <c r="AP145" s="459"/>
      <c r="AQ145" s="861"/>
      <c r="AR145" s="861"/>
      <c r="AS145" s="459"/>
      <c r="AT145" s="459"/>
      <c r="AU145" s="459"/>
      <c r="AV145" s="459"/>
      <c r="AW145" s="459"/>
      <c r="AX145" s="861"/>
      <c r="AY145" s="861"/>
      <c r="AZ145" s="459"/>
      <c r="BA145" s="459"/>
      <c r="BB145" s="459"/>
      <c r="BC145" s="459"/>
      <c r="BD145" s="459"/>
      <c r="BE145" s="861"/>
      <c r="BF145" s="861"/>
      <c r="BG145" s="459"/>
      <c r="BH145" s="459"/>
      <c r="BI145" s="459"/>
      <c r="BJ145" s="459"/>
      <c r="BK145" s="459"/>
      <c r="BL145" s="861"/>
      <c r="BM145" s="861"/>
      <c r="BN145" s="459"/>
      <c r="BO145" s="459"/>
      <c r="BP145" s="459"/>
      <c r="BQ145" s="459"/>
      <c r="BR145" s="459"/>
      <c r="BS145" s="861"/>
      <c r="BT145" s="861"/>
      <c r="BU145" s="459"/>
      <c r="BV145" s="459"/>
      <c r="BW145" s="459"/>
      <c r="BX145" s="459"/>
      <c r="BY145" s="459"/>
      <c r="BZ145" s="861"/>
      <c r="CA145" s="861"/>
      <c r="CB145" s="459"/>
      <c r="CC145" s="459"/>
      <c r="CD145" s="459"/>
      <c r="CE145" s="459"/>
      <c r="CF145" s="459"/>
      <c r="CG145" s="861"/>
      <c r="CH145" s="861"/>
      <c r="CI145" s="459"/>
      <c r="CJ145" s="459"/>
      <c r="CK145" s="459"/>
      <c r="CL145" s="459"/>
      <c r="CM145" s="459"/>
      <c r="CN145" s="861"/>
      <c r="CO145" s="861"/>
    </row>
    <row r="146" spans="1:93" s="263" customFormat="1">
      <c r="A146" s="857">
        <f>'MTG RTG September 2019'!A135</f>
        <v>0</v>
      </c>
      <c r="B146" s="289"/>
      <c r="C146" s="506" t="str">
        <f>'MTG RTG September 2019'!C135</f>
        <v>Kino Nova</v>
      </c>
      <c r="D146" s="252" t="str">
        <f>'MTG RTG September 2019'!D135</f>
        <v>Movie</v>
      </c>
      <c r="E146" s="253" t="str">
        <f>'MTG RTG September 2019'!E135</f>
        <v>Sa-Su</v>
      </c>
      <c r="F146" s="254">
        <f>'MTG RTG September 2019'!F135</f>
        <v>0.57291666666666663</v>
      </c>
      <c r="G146" s="904" t="str">
        <f>'MTG RTG September 2019'!G135</f>
        <v>NPT</v>
      </c>
      <c r="H146" s="905">
        <f ca="1">SUMIF('MTG RTG September 2019'!$H$3:$M$4,$AC$9,'MTG RTG September 2019'!$H135:$M135)</f>
        <v>0.6</v>
      </c>
      <c r="I146" s="256">
        <f t="shared" ca="1" si="44"/>
        <v>579.80000000000007</v>
      </c>
      <c r="J146" s="906">
        <f t="shared" ca="1" si="45"/>
        <v>0.6</v>
      </c>
      <c r="K146" s="912">
        <f t="shared" ca="1" si="46"/>
        <v>0.6</v>
      </c>
      <c r="L146" s="913">
        <f t="shared" ca="1" si="47"/>
        <v>0</v>
      </c>
      <c r="M146" s="927">
        <f>'MTG RTG September 2019'!J135</f>
        <v>0.5</v>
      </c>
      <c r="N146" s="913">
        <f t="shared" si="48"/>
        <v>0.5</v>
      </c>
      <c r="O146" s="909">
        <f t="shared" si="49"/>
        <v>1</v>
      </c>
      <c r="P146" s="258">
        <f t="shared" si="50"/>
        <v>0</v>
      </c>
      <c r="Q146" s="258">
        <f t="shared" si="40"/>
        <v>0</v>
      </c>
      <c r="R146" s="258">
        <f t="shared" si="41"/>
        <v>0</v>
      </c>
      <c r="S146" s="258"/>
      <c r="T146" s="258">
        <f t="shared" si="42"/>
        <v>0</v>
      </c>
      <c r="U146" s="258">
        <f t="shared" si="51"/>
        <v>1</v>
      </c>
      <c r="V146" s="265">
        <f t="shared" ca="1" si="43"/>
        <v>347.88000000000005</v>
      </c>
      <c r="W146" s="260">
        <f t="shared" ca="1" si="52"/>
        <v>347.88000000000005</v>
      </c>
      <c r="X146" s="260">
        <f t="shared" ca="1" si="53"/>
        <v>347.88000000000005</v>
      </c>
      <c r="Y146" s="260">
        <f t="shared" ca="1" si="54"/>
        <v>0</v>
      </c>
      <c r="Z146" s="260">
        <f t="shared" ca="1" si="55"/>
        <v>0</v>
      </c>
      <c r="AA146" s="260">
        <f t="shared" ref="AA146:AA209" ca="1" si="57">V146*$H$7</f>
        <v>0</v>
      </c>
      <c r="AB146" s="260">
        <f t="shared" ref="AB146:AB209" ca="1" si="58">V146*$H$8</f>
        <v>0</v>
      </c>
      <c r="AC146" s="575">
        <f t="shared" ca="1" si="56"/>
        <v>347.88000000000005</v>
      </c>
      <c r="AD146" s="262"/>
      <c r="AE146" s="460"/>
      <c r="AF146" s="459"/>
      <c r="AG146" s="459"/>
      <c r="AH146" s="459"/>
      <c r="AI146" s="459"/>
      <c r="AJ146" s="861"/>
      <c r="AK146" s="861"/>
      <c r="AL146" s="459"/>
      <c r="AM146" s="459"/>
      <c r="AN146" s="459"/>
      <c r="AO146" s="459"/>
      <c r="AP146" s="459"/>
      <c r="AQ146" s="861"/>
      <c r="AR146" s="861"/>
      <c r="AS146" s="459"/>
      <c r="AT146" s="459"/>
      <c r="AU146" s="459"/>
      <c r="AV146" s="459"/>
      <c r="AW146" s="459"/>
      <c r="AX146" s="861"/>
      <c r="AY146" s="861"/>
      <c r="AZ146" s="459"/>
      <c r="BA146" s="459"/>
      <c r="BB146" s="459"/>
      <c r="BC146" s="459"/>
      <c r="BD146" s="459"/>
      <c r="BE146" s="861" t="s">
        <v>347</v>
      </c>
      <c r="BF146" s="861"/>
      <c r="BG146" s="459"/>
      <c r="BH146" s="459"/>
      <c r="BI146" s="459"/>
      <c r="BJ146" s="459"/>
      <c r="BK146" s="459"/>
      <c r="BL146" s="861"/>
      <c r="BM146" s="861"/>
      <c r="BN146" s="459"/>
      <c r="BO146" s="459"/>
      <c r="BP146" s="459"/>
      <c r="BQ146" s="459"/>
      <c r="BR146" s="459"/>
      <c r="BS146" s="861"/>
      <c r="BT146" s="861"/>
      <c r="BU146" s="459"/>
      <c r="BV146" s="459"/>
      <c r="BW146" s="459"/>
      <c r="BX146" s="459"/>
      <c r="BY146" s="459"/>
      <c r="BZ146" s="861"/>
      <c r="CA146" s="861"/>
      <c r="CB146" s="459"/>
      <c r="CC146" s="459"/>
      <c r="CD146" s="459"/>
      <c r="CE146" s="459"/>
      <c r="CF146" s="459"/>
      <c r="CG146" s="861"/>
      <c r="CH146" s="861"/>
      <c r="CI146" s="459"/>
      <c r="CJ146" s="459"/>
      <c r="CK146" s="459"/>
      <c r="CL146" s="459"/>
      <c r="CM146" s="459"/>
      <c r="CN146" s="861"/>
      <c r="CO146" s="861"/>
    </row>
    <row r="147" spans="1:93" s="263" customFormat="1">
      <c r="A147" s="857">
        <f>'MTG RTG September 2019'!A136</f>
        <v>0</v>
      </c>
      <c r="B147" s="289"/>
      <c r="C147" s="506" t="str">
        <f>'MTG RTG September 2019'!C136</f>
        <v>Kino Nova</v>
      </c>
      <c r="D147" s="252" t="str">
        <f>'MTG RTG September 2019'!D136</f>
        <v>Movie</v>
      </c>
      <c r="E147" s="253" t="str">
        <f>'MTG RTG September 2019'!E136</f>
        <v>Sa-Su</v>
      </c>
      <c r="F147" s="254">
        <f>'MTG RTG September 2019'!F136</f>
        <v>0.64583333333333337</v>
      </c>
      <c r="G147" s="904" t="str">
        <f>'MTG RTG September 2019'!G136</f>
        <v>NPT</v>
      </c>
      <c r="H147" s="905">
        <f ca="1">SUMIF('MTG RTG September 2019'!$H$3:$M$4,$AC$9,'MTG RTG September 2019'!$H136:$M136)</f>
        <v>0.3</v>
      </c>
      <c r="I147" s="256">
        <f t="shared" ca="1" si="44"/>
        <v>579.80000000000007</v>
      </c>
      <c r="J147" s="906">
        <f t="shared" ca="1" si="45"/>
        <v>0</v>
      </c>
      <c r="K147" s="912">
        <f t="shared" ca="1" si="46"/>
        <v>0</v>
      </c>
      <c r="L147" s="913">
        <f t="shared" ca="1" si="47"/>
        <v>0</v>
      </c>
      <c r="M147" s="927">
        <f>'MTG RTG September 2019'!J136</f>
        <v>0.4</v>
      </c>
      <c r="N147" s="913">
        <f t="shared" si="48"/>
        <v>0</v>
      </c>
      <c r="O147" s="909">
        <f t="shared" si="49"/>
        <v>0</v>
      </c>
      <c r="P147" s="258">
        <f t="shared" si="50"/>
        <v>0</v>
      </c>
      <c r="Q147" s="258">
        <f t="shared" si="40"/>
        <v>0</v>
      </c>
      <c r="R147" s="258">
        <f t="shared" si="41"/>
        <v>0</v>
      </c>
      <c r="S147" s="258"/>
      <c r="T147" s="258">
        <f t="shared" si="42"/>
        <v>0</v>
      </c>
      <c r="U147" s="258">
        <f t="shared" si="51"/>
        <v>0</v>
      </c>
      <c r="V147" s="265">
        <f t="shared" ca="1" si="43"/>
        <v>173.94000000000003</v>
      </c>
      <c r="W147" s="260">
        <f t="shared" ca="1" si="52"/>
        <v>173.94000000000003</v>
      </c>
      <c r="X147" s="260">
        <f ca="1">V147*$H$4</f>
        <v>173.94000000000003</v>
      </c>
      <c r="Y147" s="260">
        <f ca="1">V147*$H$5</f>
        <v>0</v>
      </c>
      <c r="Z147" s="260">
        <f ca="1">V147*$H$6</f>
        <v>0</v>
      </c>
      <c r="AA147" s="260">
        <f ca="1">V147*$H$7</f>
        <v>0</v>
      </c>
      <c r="AB147" s="260">
        <f ca="1">V147*$H$8</f>
        <v>0</v>
      </c>
      <c r="AC147" s="575">
        <f ca="1">SUMPRODUCT(O147:T147,W147:AB147)</f>
        <v>0</v>
      </c>
      <c r="AD147" s="262"/>
      <c r="AE147" s="460"/>
      <c r="AF147" s="459"/>
      <c r="AG147" s="459"/>
      <c r="AH147" s="459"/>
      <c r="AI147" s="459"/>
      <c r="AJ147" s="861"/>
      <c r="AK147" s="861"/>
      <c r="AL147" s="459"/>
      <c r="AM147" s="459"/>
      <c r="AN147" s="459"/>
      <c r="AO147" s="459"/>
      <c r="AP147" s="459"/>
      <c r="AQ147" s="861"/>
      <c r="AR147" s="861"/>
      <c r="AS147" s="459"/>
      <c r="AT147" s="459"/>
      <c r="AU147" s="459"/>
      <c r="AV147" s="459"/>
      <c r="AW147" s="459"/>
      <c r="AX147" s="861"/>
      <c r="AY147" s="861"/>
      <c r="AZ147" s="459"/>
      <c r="BA147" s="459"/>
      <c r="BB147" s="459"/>
      <c r="BC147" s="459"/>
      <c r="BD147" s="459"/>
      <c r="BE147" s="861"/>
      <c r="BF147" s="861"/>
      <c r="BG147" s="459"/>
      <c r="BH147" s="459"/>
      <c r="BI147" s="459"/>
      <c r="BJ147" s="459"/>
      <c r="BK147" s="459"/>
      <c r="BL147" s="861"/>
      <c r="BM147" s="861"/>
      <c r="BN147" s="459"/>
      <c r="BO147" s="459"/>
      <c r="BP147" s="459"/>
      <c r="BQ147" s="459"/>
      <c r="BR147" s="459"/>
      <c r="BS147" s="861"/>
      <c r="BT147" s="861"/>
      <c r="BU147" s="459"/>
      <c r="BV147" s="459"/>
      <c r="BW147" s="459"/>
      <c r="BX147" s="459"/>
      <c r="BY147" s="459"/>
      <c r="BZ147" s="861"/>
      <c r="CA147" s="861"/>
      <c r="CB147" s="459"/>
      <c r="CC147" s="459"/>
      <c r="CD147" s="459"/>
      <c r="CE147" s="459"/>
      <c r="CF147" s="459"/>
      <c r="CG147" s="861"/>
      <c r="CH147" s="861"/>
      <c r="CI147" s="459"/>
      <c r="CJ147" s="459"/>
      <c r="CK147" s="459"/>
      <c r="CL147" s="459"/>
      <c r="CM147" s="459"/>
      <c r="CN147" s="861"/>
      <c r="CO147" s="861"/>
    </row>
    <row r="148" spans="1:93" s="263" customFormat="1" hidden="1">
      <c r="A148" s="857">
        <f>'MTG RTG September 2019'!A137</f>
        <v>0</v>
      </c>
      <c r="B148" s="289"/>
      <c r="C148" s="506" t="str">
        <f>'MTG RTG September 2019'!C137</f>
        <v>Kino Nova</v>
      </c>
      <c r="D148" s="252" t="str">
        <f>'MTG RTG September 2019'!D137</f>
        <v>Movie</v>
      </c>
      <c r="E148" s="253" t="str">
        <f>'MTG RTG September 2019'!E137</f>
        <v>Sa-Su</v>
      </c>
      <c r="F148" s="254">
        <f>'MTG RTG September 2019'!F137</f>
        <v>0.75</v>
      </c>
      <c r="G148" s="904" t="str">
        <f>'MTG RTG September 2019'!G137</f>
        <v>PT</v>
      </c>
      <c r="H148" s="905">
        <f ca="1">SUMIF('MTG RTG September 2019'!$H$3:$M$4,$AC$9,'MTG RTG September 2019'!$H137:$M137)</f>
        <v>0.5</v>
      </c>
      <c r="I148" s="256">
        <f t="shared" ca="1" si="44"/>
        <v>579.80000000000007</v>
      </c>
      <c r="J148" s="906">
        <f t="shared" ca="1" si="45"/>
        <v>0</v>
      </c>
      <c r="K148" s="912">
        <f t="shared" ca="1" si="46"/>
        <v>0</v>
      </c>
      <c r="L148" s="913">
        <f t="shared" ca="1" si="47"/>
        <v>0</v>
      </c>
      <c r="M148" s="927">
        <f>'MTG RTG September 2019'!J137</f>
        <v>0.4</v>
      </c>
      <c r="N148" s="913">
        <f t="shared" si="48"/>
        <v>0</v>
      </c>
      <c r="O148" s="909">
        <f t="shared" si="49"/>
        <v>0</v>
      </c>
      <c r="P148" s="258">
        <f t="shared" si="50"/>
        <v>0</v>
      </c>
      <c r="Q148" s="258">
        <f t="shared" si="40"/>
        <v>0</v>
      </c>
      <c r="R148" s="258">
        <f t="shared" si="41"/>
        <v>0</v>
      </c>
      <c r="S148" s="258"/>
      <c r="T148" s="258">
        <f t="shared" si="42"/>
        <v>0</v>
      </c>
      <c r="U148" s="258">
        <f t="shared" si="51"/>
        <v>0</v>
      </c>
      <c r="V148" s="265">
        <f t="shared" ca="1" si="43"/>
        <v>289.90000000000003</v>
      </c>
      <c r="W148" s="260">
        <f t="shared" ca="1" si="52"/>
        <v>289.90000000000003</v>
      </c>
      <c r="X148" s="260">
        <f t="shared" ca="1" si="53"/>
        <v>289.90000000000003</v>
      </c>
      <c r="Y148" s="260">
        <f t="shared" ca="1" si="54"/>
        <v>0</v>
      </c>
      <c r="Z148" s="260">
        <f t="shared" ca="1" si="55"/>
        <v>0</v>
      </c>
      <c r="AA148" s="260">
        <f t="shared" ca="1" si="57"/>
        <v>0</v>
      </c>
      <c r="AB148" s="260">
        <f t="shared" ca="1" si="58"/>
        <v>0</v>
      </c>
      <c r="AC148" s="575">
        <f t="shared" ca="1" si="56"/>
        <v>0</v>
      </c>
      <c r="AD148" s="262"/>
      <c r="AE148" s="460"/>
      <c r="AF148" s="459"/>
      <c r="AG148" s="459"/>
      <c r="AH148" s="459"/>
      <c r="AI148" s="459"/>
      <c r="AJ148" s="861"/>
      <c r="AK148" s="861"/>
      <c r="AL148" s="459"/>
      <c r="AM148" s="459"/>
      <c r="AN148" s="459"/>
      <c r="AO148" s="459"/>
      <c r="AP148" s="459"/>
      <c r="AQ148" s="861"/>
      <c r="AR148" s="861"/>
      <c r="AS148" s="459"/>
      <c r="AT148" s="459"/>
      <c r="AU148" s="459"/>
      <c r="AV148" s="459"/>
      <c r="AW148" s="459"/>
      <c r="AX148" s="861"/>
      <c r="AY148" s="861"/>
      <c r="AZ148" s="459"/>
      <c r="BA148" s="459"/>
      <c r="BB148" s="459"/>
      <c r="BC148" s="459"/>
      <c r="BD148" s="459"/>
      <c r="BE148" s="861"/>
      <c r="BF148" s="861"/>
      <c r="BG148" s="459"/>
      <c r="BH148" s="459"/>
      <c r="BI148" s="459"/>
      <c r="BJ148" s="459"/>
      <c r="BK148" s="459"/>
      <c r="BL148" s="861"/>
      <c r="BM148" s="861"/>
      <c r="BN148" s="459"/>
      <c r="BO148" s="459"/>
      <c r="BP148" s="459"/>
      <c r="BQ148" s="459"/>
      <c r="BR148" s="459"/>
      <c r="BS148" s="861"/>
      <c r="BT148" s="861"/>
      <c r="BU148" s="459"/>
      <c r="BV148" s="459"/>
      <c r="BW148" s="459"/>
      <c r="BX148" s="459"/>
      <c r="BY148" s="459"/>
      <c r="BZ148" s="861"/>
      <c r="CA148" s="861"/>
      <c r="CB148" s="459"/>
      <c r="CC148" s="459"/>
      <c r="CD148" s="459"/>
      <c r="CE148" s="459"/>
      <c r="CF148" s="459"/>
      <c r="CG148" s="861"/>
      <c r="CH148" s="861"/>
      <c r="CI148" s="459"/>
      <c r="CJ148" s="459"/>
      <c r="CK148" s="459"/>
      <c r="CL148" s="459"/>
      <c r="CM148" s="459"/>
      <c r="CN148" s="861"/>
      <c r="CO148" s="861"/>
    </row>
    <row r="149" spans="1:93" s="263" customFormat="1" hidden="1">
      <c r="A149" s="857">
        <f>'MTG RTG September 2019'!A138</f>
        <v>0</v>
      </c>
      <c r="B149" s="289"/>
      <c r="C149" s="506" t="str">
        <f>'MTG RTG September 2019'!C138</f>
        <v>Kino Nova</v>
      </c>
      <c r="D149" s="252" t="str">
        <f>'MTG RTG September 2019'!D138</f>
        <v>CSI</v>
      </c>
      <c r="E149" s="253" t="str">
        <f>'MTG RTG September 2019'!E138</f>
        <v>Sa-Su</v>
      </c>
      <c r="F149" s="254">
        <f>'MTG RTG September 2019'!F138</f>
        <v>0.83333333333333337</v>
      </c>
      <c r="G149" s="904" t="str">
        <f>'MTG RTG September 2019'!G138</f>
        <v>PT</v>
      </c>
      <c r="H149" s="905">
        <f ca="1">SUMIF('MTG RTG September 2019'!$H$3:$M$4,$AC$9,'MTG RTG September 2019'!$H138:$M138)</f>
        <v>1</v>
      </c>
      <c r="I149" s="256">
        <f t="shared" ca="1" si="44"/>
        <v>579.80000000000007</v>
      </c>
      <c r="J149" s="906">
        <f t="shared" ca="1" si="45"/>
        <v>0</v>
      </c>
      <c r="K149" s="912">
        <f t="shared" ca="1" si="46"/>
        <v>0</v>
      </c>
      <c r="L149" s="913">
        <f t="shared" ca="1" si="47"/>
        <v>0</v>
      </c>
      <c r="M149" s="927">
        <f>'MTG RTG September 2019'!J138</f>
        <v>0.8</v>
      </c>
      <c r="N149" s="913">
        <f t="shared" si="48"/>
        <v>0</v>
      </c>
      <c r="O149" s="909">
        <f t="shared" si="49"/>
        <v>0</v>
      </c>
      <c r="P149" s="258">
        <f t="shared" si="50"/>
        <v>0</v>
      </c>
      <c r="Q149" s="258">
        <f t="shared" si="40"/>
        <v>0</v>
      </c>
      <c r="R149" s="258">
        <f t="shared" si="41"/>
        <v>0</v>
      </c>
      <c r="S149" s="258"/>
      <c r="T149" s="258">
        <f t="shared" si="42"/>
        <v>0</v>
      </c>
      <c r="U149" s="258">
        <f t="shared" si="51"/>
        <v>0</v>
      </c>
      <c r="V149" s="265">
        <f t="shared" ca="1" si="43"/>
        <v>579.80000000000007</v>
      </c>
      <c r="W149" s="260">
        <f t="shared" ca="1" si="52"/>
        <v>579.80000000000007</v>
      </c>
      <c r="X149" s="260">
        <f t="shared" ca="1" si="53"/>
        <v>579.80000000000007</v>
      </c>
      <c r="Y149" s="260">
        <f t="shared" ca="1" si="54"/>
        <v>0</v>
      </c>
      <c r="Z149" s="260">
        <f t="shared" ca="1" si="55"/>
        <v>0</v>
      </c>
      <c r="AA149" s="260">
        <f t="shared" ca="1" si="57"/>
        <v>0</v>
      </c>
      <c r="AB149" s="260">
        <f t="shared" ca="1" si="58"/>
        <v>0</v>
      </c>
      <c r="AC149" s="575">
        <f t="shared" ca="1" si="56"/>
        <v>0</v>
      </c>
      <c r="AD149" s="262"/>
      <c r="AE149" s="460"/>
      <c r="AF149" s="459"/>
      <c r="AG149" s="459"/>
      <c r="AH149" s="459"/>
      <c r="AI149" s="459"/>
      <c r="AJ149" s="861"/>
      <c r="AK149" s="861"/>
      <c r="AL149" s="459"/>
      <c r="AM149" s="459"/>
      <c r="AN149" s="459"/>
      <c r="AO149" s="459"/>
      <c r="AP149" s="459"/>
      <c r="AQ149" s="861"/>
      <c r="AR149" s="861"/>
      <c r="AS149" s="459"/>
      <c r="AT149" s="459"/>
      <c r="AU149" s="459"/>
      <c r="AV149" s="459"/>
      <c r="AW149" s="459"/>
      <c r="AX149" s="861"/>
      <c r="AY149" s="861"/>
      <c r="AZ149" s="459"/>
      <c r="BA149" s="459"/>
      <c r="BB149" s="459"/>
      <c r="BC149" s="459"/>
      <c r="BD149" s="459"/>
      <c r="BE149" s="861"/>
      <c r="BF149" s="861"/>
      <c r="BG149" s="459"/>
      <c r="BH149" s="459"/>
      <c r="BI149" s="459"/>
      <c r="BJ149" s="459"/>
      <c r="BK149" s="459"/>
      <c r="BL149" s="861"/>
      <c r="BM149" s="861"/>
      <c r="BN149" s="459"/>
      <c r="BO149" s="459"/>
      <c r="BP149" s="459"/>
      <c r="BQ149" s="459"/>
      <c r="BR149" s="459"/>
      <c r="BS149" s="861"/>
      <c r="BT149" s="861"/>
      <c r="BU149" s="459"/>
      <c r="BV149" s="459"/>
      <c r="BW149" s="459"/>
      <c r="BX149" s="459"/>
      <c r="BY149" s="459"/>
      <c r="BZ149" s="861"/>
      <c r="CA149" s="861"/>
      <c r="CB149" s="459"/>
      <c r="CC149" s="459"/>
      <c r="CD149" s="459"/>
      <c r="CE149" s="459"/>
      <c r="CF149" s="459"/>
      <c r="CG149" s="861"/>
      <c r="CH149" s="861"/>
      <c r="CI149" s="459"/>
      <c r="CJ149" s="459"/>
      <c r="CK149" s="459"/>
      <c r="CL149" s="459"/>
      <c r="CM149" s="459"/>
      <c r="CN149" s="861"/>
      <c r="CO149" s="861"/>
    </row>
    <row r="150" spans="1:93" s="263" customFormat="1" hidden="1">
      <c r="A150" s="857">
        <f>'MTG RTG September 2019'!A139</f>
        <v>0</v>
      </c>
      <c r="B150" s="289"/>
      <c r="C150" s="506" t="str">
        <f>'MTG RTG September 2019'!C139</f>
        <v>Kino Nova</v>
      </c>
      <c r="D150" s="252" t="str">
        <f>'MTG RTG September 2019'!D139</f>
        <v>Blockbuster Movie</v>
      </c>
      <c r="E150" s="253" t="str">
        <f>'MTG RTG September 2019'!E139</f>
        <v>Sa-Su</v>
      </c>
      <c r="F150" s="254">
        <f>'MTG RTG September 2019'!F139</f>
        <v>0.875</v>
      </c>
      <c r="G150" s="904" t="str">
        <f>'MTG RTG September 2019'!G139</f>
        <v>PT</v>
      </c>
      <c r="H150" s="905">
        <f ca="1">SUMIF('MTG RTG September 2019'!$H$3:$M$4,$AC$9,'MTG RTG September 2019'!$H139:$M139)</f>
        <v>1.5</v>
      </c>
      <c r="I150" s="256">
        <f t="shared" ca="1" si="44"/>
        <v>579.80000000000007</v>
      </c>
      <c r="J150" s="906">
        <f t="shared" ca="1" si="45"/>
        <v>0</v>
      </c>
      <c r="K150" s="912">
        <f t="shared" ca="1" si="46"/>
        <v>0</v>
      </c>
      <c r="L150" s="913">
        <f t="shared" ca="1" si="47"/>
        <v>0</v>
      </c>
      <c r="M150" s="927">
        <f>'MTG RTG September 2019'!J139</f>
        <v>1.4</v>
      </c>
      <c r="N150" s="913">
        <f t="shared" si="48"/>
        <v>0</v>
      </c>
      <c r="O150" s="909">
        <f t="shared" si="49"/>
        <v>0</v>
      </c>
      <c r="P150" s="258">
        <f t="shared" si="50"/>
        <v>0</v>
      </c>
      <c r="Q150" s="258">
        <f t="shared" si="40"/>
        <v>0</v>
      </c>
      <c r="R150" s="258">
        <f t="shared" si="41"/>
        <v>0</v>
      </c>
      <c r="S150" s="258"/>
      <c r="T150" s="258">
        <f t="shared" si="42"/>
        <v>0</v>
      </c>
      <c r="U150" s="258">
        <f t="shared" si="51"/>
        <v>0</v>
      </c>
      <c r="V150" s="265">
        <f t="shared" ca="1" si="43"/>
        <v>869.7</v>
      </c>
      <c r="W150" s="260">
        <f t="shared" ca="1" si="52"/>
        <v>869.7</v>
      </c>
      <c r="X150" s="260">
        <f t="shared" ca="1" si="53"/>
        <v>869.7</v>
      </c>
      <c r="Y150" s="260">
        <f t="shared" ca="1" si="54"/>
        <v>0</v>
      </c>
      <c r="Z150" s="260">
        <f t="shared" ca="1" si="55"/>
        <v>0</v>
      </c>
      <c r="AA150" s="260">
        <f t="shared" ca="1" si="57"/>
        <v>0</v>
      </c>
      <c r="AB150" s="260">
        <f t="shared" ca="1" si="58"/>
        <v>0</v>
      </c>
      <c r="AC150" s="575">
        <f t="shared" ca="1" si="56"/>
        <v>0</v>
      </c>
      <c r="AD150" s="262"/>
      <c r="AE150" s="460"/>
      <c r="AF150" s="459"/>
      <c r="AG150" s="459"/>
      <c r="AH150" s="459"/>
      <c r="AI150" s="459"/>
      <c r="AJ150" s="861"/>
      <c r="AK150" s="861"/>
      <c r="AL150" s="459"/>
      <c r="AM150" s="459"/>
      <c r="AN150" s="459"/>
      <c r="AO150" s="459"/>
      <c r="AP150" s="459"/>
      <c r="AQ150" s="861"/>
      <c r="AR150" s="861"/>
      <c r="AS150" s="459"/>
      <c r="AT150" s="459"/>
      <c r="AU150" s="459"/>
      <c r="AV150" s="459"/>
      <c r="AW150" s="459"/>
      <c r="AX150" s="861"/>
      <c r="AY150" s="861"/>
      <c r="AZ150" s="459"/>
      <c r="BA150" s="459"/>
      <c r="BB150" s="459"/>
      <c r="BC150" s="459"/>
      <c r="BD150" s="459"/>
      <c r="BE150" s="861"/>
      <c r="BF150" s="861"/>
      <c r="BG150" s="459"/>
      <c r="BH150" s="459"/>
      <c r="BI150" s="459"/>
      <c r="BJ150" s="459"/>
      <c r="BK150" s="459"/>
      <c r="BL150" s="861"/>
      <c r="BM150" s="861"/>
      <c r="BN150" s="459"/>
      <c r="BO150" s="459"/>
      <c r="BP150" s="459"/>
      <c r="BQ150" s="459"/>
      <c r="BR150" s="459"/>
      <c r="BS150" s="861"/>
      <c r="BT150" s="861"/>
      <c r="BU150" s="459"/>
      <c r="BV150" s="459"/>
      <c r="BW150" s="459"/>
      <c r="BX150" s="459"/>
      <c r="BY150" s="459"/>
      <c r="BZ150" s="861"/>
      <c r="CA150" s="861"/>
      <c r="CB150" s="459"/>
      <c r="CC150" s="459"/>
      <c r="CD150" s="459"/>
      <c r="CE150" s="459"/>
      <c r="CF150" s="459"/>
      <c r="CG150" s="861"/>
      <c r="CH150" s="861"/>
      <c r="CI150" s="459"/>
      <c r="CJ150" s="459"/>
      <c r="CK150" s="459"/>
      <c r="CL150" s="459"/>
      <c r="CM150" s="459"/>
      <c r="CN150" s="861"/>
      <c r="CO150" s="861"/>
    </row>
    <row r="151" spans="1:93" s="263" customFormat="1" hidden="1">
      <c r="A151" s="857">
        <f>'MTG RTG September 2019'!A140</f>
        <v>0</v>
      </c>
      <c r="B151" s="289"/>
      <c r="C151" s="506" t="str">
        <f>'MTG RTG September 2019'!C140</f>
        <v>Kino Nova</v>
      </c>
      <c r="D151" s="252" t="str">
        <f>'MTG RTG September 2019'!D140</f>
        <v>CSI (FRR)</v>
      </c>
      <c r="E151" s="253" t="str">
        <f>'MTG RTG September 2019'!E140</f>
        <v>Sa-Su</v>
      </c>
      <c r="F151" s="254">
        <f>'MTG RTG September 2019'!F140</f>
        <v>0.95833333333333337</v>
      </c>
      <c r="G151" s="904" t="str">
        <f>'MTG RTG September 2019'!G140</f>
        <v>PT</v>
      </c>
      <c r="H151" s="905">
        <f ca="1">SUMIF('MTG RTG September 2019'!$H$3:$M$4,$AC$9,'MTG RTG September 2019'!$H140:$M140)</f>
        <v>1</v>
      </c>
      <c r="I151" s="256">
        <f t="shared" ca="1" si="44"/>
        <v>579.80000000000007</v>
      </c>
      <c r="J151" s="906">
        <f t="shared" ca="1" si="45"/>
        <v>0</v>
      </c>
      <c r="K151" s="912">
        <f t="shared" ca="1" si="46"/>
        <v>0</v>
      </c>
      <c r="L151" s="913">
        <f t="shared" ca="1" si="47"/>
        <v>0</v>
      </c>
      <c r="M151" s="927">
        <f>'MTG RTG September 2019'!J140</f>
        <v>0.9</v>
      </c>
      <c r="N151" s="913">
        <f t="shared" si="48"/>
        <v>0</v>
      </c>
      <c r="O151" s="909">
        <f t="shared" si="49"/>
        <v>0</v>
      </c>
      <c r="P151" s="258">
        <f t="shared" si="50"/>
        <v>0</v>
      </c>
      <c r="Q151" s="258">
        <f t="shared" si="40"/>
        <v>0</v>
      </c>
      <c r="R151" s="258">
        <f t="shared" si="41"/>
        <v>0</v>
      </c>
      <c r="S151" s="258"/>
      <c r="T151" s="258">
        <f t="shared" si="42"/>
        <v>0</v>
      </c>
      <c r="U151" s="258">
        <f t="shared" si="51"/>
        <v>0</v>
      </c>
      <c r="V151" s="265">
        <f t="shared" ca="1" si="43"/>
        <v>579.80000000000007</v>
      </c>
      <c r="W151" s="260">
        <f t="shared" ca="1" si="52"/>
        <v>579.80000000000007</v>
      </c>
      <c r="X151" s="260">
        <f t="shared" ca="1" si="53"/>
        <v>579.80000000000007</v>
      </c>
      <c r="Y151" s="260">
        <f t="shared" ca="1" si="54"/>
        <v>0</v>
      </c>
      <c r="Z151" s="260">
        <f t="shared" ca="1" si="55"/>
        <v>0</v>
      </c>
      <c r="AA151" s="260">
        <f t="shared" ca="1" si="57"/>
        <v>0</v>
      </c>
      <c r="AB151" s="260">
        <f t="shared" ca="1" si="58"/>
        <v>0</v>
      </c>
      <c r="AC151" s="575">
        <f t="shared" ca="1" si="56"/>
        <v>0</v>
      </c>
      <c r="AD151" s="262"/>
      <c r="AE151" s="460"/>
      <c r="AF151" s="459"/>
      <c r="AG151" s="459"/>
      <c r="AH151" s="459"/>
      <c r="AI151" s="459"/>
      <c r="AJ151" s="861"/>
      <c r="AK151" s="861"/>
      <c r="AL151" s="459"/>
      <c r="AM151" s="459"/>
      <c r="AN151" s="459"/>
      <c r="AO151" s="459"/>
      <c r="AP151" s="459"/>
      <c r="AQ151" s="861"/>
      <c r="AR151" s="861"/>
      <c r="AS151" s="459"/>
      <c r="AT151" s="459"/>
      <c r="AU151" s="459"/>
      <c r="AV151" s="459"/>
      <c r="AW151" s="459"/>
      <c r="AX151" s="861"/>
      <c r="AY151" s="861"/>
      <c r="AZ151" s="459"/>
      <c r="BA151" s="459"/>
      <c r="BB151" s="459"/>
      <c r="BC151" s="459"/>
      <c r="BD151" s="459"/>
      <c r="BE151" s="861"/>
      <c r="BF151" s="861"/>
      <c r="BG151" s="459"/>
      <c r="BH151" s="459"/>
      <c r="BI151" s="459"/>
      <c r="BJ151" s="459"/>
      <c r="BK151" s="459"/>
      <c r="BL151" s="861"/>
      <c r="BM151" s="861"/>
      <c r="BN151" s="459"/>
      <c r="BO151" s="459"/>
      <c r="BP151" s="459"/>
      <c r="BQ151" s="459"/>
      <c r="BR151" s="459"/>
      <c r="BS151" s="861"/>
      <c r="BT151" s="861"/>
      <c r="BU151" s="459"/>
      <c r="BV151" s="459"/>
      <c r="BW151" s="459"/>
      <c r="BX151" s="459"/>
      <c r="BY151" s="459"/>
      <c r="BZ151" s="861"/>
      <c r="CA151" s="861"/>
      <c r="CB151" s="459"/>
      <c r="CC151" s="459"/>
      <c r="CD151" s="459"/>
      <c r="CE151" s="459"/>
      <c r="CF151" s="459"/>
      <c r="CG151" s="861"/>
      <c r="CH151" s="861"/>
      <c r="CI151" s="459"/>
      <c r="CJ151" s="459"/>
      <c r="CK151" s="459"/>
      <c r="CL151" s="459"/>
      <c r="CM151" s="459"/>
      <c r="CN151" s="861"/>
      <c r="CO151" s="861"/>
    </row>
    <row r="152" spans="1:93" s="263" customFormat="1" hidden="1">
      <c r="A152" s="857">
        <f>'MTG RTG September 2019'!A141</f>
        <v>0</v>
      </c>
      <c r="B152" s="289"/>
      <c r="C152" s="506" t="str">
        <f>'MTG RTG September 2019'!C141</f>
        <v>Kino Nova</v>
      </c>
      <c r="D152" s="252" t="str">
        <f>'MTG RTG September 2019'!D141</f>
        <v>Series</v>
      </c>
      <c r="E152" s="253" t="str">
        <f>'MTG RTG September 2019'!E141</f>
        <v>Sa-Su</v>
      </c>
      <c r="F152" s="254">
        <f>'MTG RTG September 2019'!F141</f>
        <v>1</v>
      </c>
      <c r="G152" s="904" t="str">
        <f>'MTG RTG September 2019'!G141</f>
        <v>NPT</v>
      </c>
      <c r="H152" s="905">
        <f ca="1">SUMIF('MTG RTG September 2019'!$H$3:$M$4,$AC$9,'MTG RTG September 2019'!$H141:$M141)</f>
        <v>0.6</v>
      </c>
      <c r="I152" s="256">
        <f t="shared" ca="1" si="44"/>
        <v>579.80000000000007</v>
      </c>
      <c r="J152" s="906">
        <f t="shared" ca="1" si="45"/>
        <v>0</v>
      </c>
      <c r="K152" s="912">
        <f t="shared" ca="1" si="46"/>
        <v>0</v>
      </c>
      <c r="L152" s="913">
        <f t="shared" ca="1" si="47"/>
        <v>0</v>
      </c>
      <c r="M152" s="927">
        <f>'MTG RTG September 2019'!J141</f>
        <v>0.6</v>
      </c>
      <c r="N152" s="913">
        <f t="shared" si="48"/>
        <v>0</v>
      </c>
      <c r="O152" s="909">
        <f t="shared" si="49"/>
        <v>0</v>
      </c>
      <c r="P152" s="258">
        <f t="shared" si="50"/>
        <v>0</v>
      </c>
      <c r="Q152" s="258">
        <f t="shared" si="40"/>
        <v>0</v>
      </c>
      <c r="R152" s="258">
        <f t="shared" si="41"/>
        <v>0</v>
      </c>
      <c r="S152" s="258"/>
      <c r="T152" s="258">
        <f t="shared" si="42"/>
        <v>0</v>
      </c>
      <c r="U152" s="258">
        <f t="shared" si="51"/>
        <v>0</v>
      </c>
      <c r="V152" s="265">
        <f t="shared" ca="1" si="43"/>
        <v>347.88000000000005</v>
      </c>
      <c r="W152" s="260">
        <f t="shared" ca="1" si="52"/>
        <v>347.88000000000005</v>
      </c>
      <c r="X152" s="260">
        <f t="shared" ca="1" si="53"/>
        <v>347.88000000000005</v>
      </c>
      <c r="Y152" s="260">
        <f t="shared" ca="1" si="54"/>
        <v>0</v>
      </c>
      <c r="Z152" s="260">
        <f t="shared" ca="1" si="55"/>
        <v>0</v>
      </c>
      <c r="AA152" s="260">
        <f t="shared" ca="1" si="57"/>
        <v>0</v>
      </c>
      <c r="AB152" s="260">
        <f t="shared" ca="1" si="58"/>
        <v>0</v>
      </c>
      <c r="AC152" s="575">
        <f t="shared" ca="1" si="56"/>
        <v>0</v>
      </c>
      <c r="AD152" s="262"/>
      <c r="AE152" s="460"/>
      <c r="AF152" s="459"/>
      <c r="AG152" s="459"/>
      <c r="AH152" s="459"/>
      <c r="AI152" s="459"/>
      <c r="AJ152" s="861"/>
      <c r="AK152" s="861"/>
      <c r="AL152" s="459"/>
      <c r="AM152" s="459"/>
      <c r="AN152" s="459"/>
      <c r="AO152" s="459"/>
      <c r="AP152" s="459"/>
      <c r="AQ152" s="861"/>
      <c r="AR152" s="861"/>
      <c r="AS152" s="459"/>
      <c r="AT152" s="459"/>
      <c r="AU152" s="459"/>
      <c r="AV152" s="459"/>
      <c r="AW152" s="459"/>
      <c r="AX152" s="861"/>
      <c r="AY152" s="861"/>
      <c r="AZ152" s="459"/>
      <c r="BA152" s="459"/>
      <c r="BB152" s="459"/>
      <c r="BC152" s="459"/>
      <c r="BD152" s="459"/>
      <c r="BE152" s="861"/>
      <c r="BF152" s="861"/>
      <c r="BG152" s="459"/>
      <c r="BH152" s="459"/>
      <c r="BI152" s="459"/>
      <c r="BJ152" s="459"/>
      <c r="BK152" s="459"/>
      <c r="BL152" s="861"/>
      <c r="BM152" s="861"/>
      <c r="BN152" s="459"/>
      <c r="BO152" s="459"/>
      <c r="BP152" s="459"/>
      <c r="BQ152" s="459"/>
      <c r="BR152" s="459"/>
      <c r="BS152" s="861"/>
      <c r="BT152" s="861"/>
      <c r="BU152" s="459"/>
      <c r="BV152" s="459"/>
      <c r="BW152" s="459"/>
      <c r="BX152" s="459"/>
      <c r="BY152" s="459"/>
      <c r="BZ152" s="861"/>
      <c r="CA152" s="861"/>
      <c r="CB152" s="459"/>
      <c r="CC152" s="459"/>
      <c r="CD152" s="459"/>
      <c r="CE152" s="459"/>
      <c r="CF152" s="459"/>
      <c r="CG152" s="861"/>
      <c r="CH152" s="861"/>
      <c r="CI152" s="459"/>
      <c r="CJ152" s="459"/>
      <c r="CK152" s="459"/>
      <c r="CL152" s="459"/>
      <c r="CM152" s="459"/>
      <c r="CN152" s="861"/>
      <c r="CO152" s="861"/>
    </row>
    <row r="153" spans="1:93" s="263" customFormat="1" hidden="1">
      <c r="A153" s="857">
        <f>'MTG RTG September 2019'!A142</f>
        <v>0</v>
      </c>
      <c r="B153" s="289"/>
      <c r="C153" s="506" t="str">
        <f>'MTG RTG September 2019'!C142</f>
        <v>FOX Life</v>
      </c>
      <c r="D153" s="252" t="str">
        <f>'MTG RTG September 2019'!D142</f>
        <v>Off Prime Time</v>
      </c>
      <c r="E153" s="253" t="str">
        <f>'MTG RTG September 2019'!E142</f>
        <v>Mo-Fr</v>
      </c>
      <c r="F153" s="254" t="str">
        <f>'MTG RTG September 2019'!F142</f>
        <v>24:00-17:29</v>
      </c>
      <c r="G153" s="904" t="str">
        <f>'MTG RTG September 2019'!G142</f>
        <v>NPT</v>
      </c>
      <c r="H153" s="905">
        <f ca="1">SUMIF('MTG RTG September 2019'!$H$3:$M$4,$AC$9,'MTG RTG September 2019'!$H142:$M142)</f>
        <v>0.1</v>
      </c>
      <c r="I153" s="256">
        <f t="shared" ca="1" si="44"/>
        <v>579.80000000000007</v>
      </c>
      <c r="J153" s="906">
        <f t="shared" ca="1" si="45"/>
        <v>0</v>
      </c>
      <c r="K153" s="912">
        <f t="shared" ca="1" si="46"/>
        <v>0</v>
      </c>
      <c r="L153" s="913">
        <f t="shared" ca="1" si="47"/>
        <v>0</v>
      </c>
      <c r="M153" s="927">
        <f>'MTG RTG September 2019'!J142</f>
        <v>0.1</v>
      </c>
      <c r="N153" s="913">
        <f t="shared" si="48"/>
        <v>0</v>
      </c>
      <c r="O153" s="909">
        <f t="shared" si="49"/>
        <v>0</v>
      </c>
      <c r="P153" s="258">
        <f t="shared" si="50"/>
        <v>0</v>
      </c>
      <c r="Q153" s="258">
        <f t="shared" si="40"/>
        <v>0</v>
      </c>
      <c r="R153" s="258">
        <f t="shared" si="41"/>
        <v>0</v>
      </c>
      <c r="S153" s="258"/>
      <c r="T153" s="258">
        <f t="shared" si="42"/>
        <v>0</v>
      </c>
      <c r="U153" s="258">
        <f t="shared" si="51"/>
        <v>0</v>
      </c>
      <c r="V153" s="265">
        <f t="shared" ca="1" si="43"/>
        <v>57.980000000000011</v>
      </c>
      <c r="W153" s="260">
        <f t="shared" ca="1" si="52"/>
        <v>57.980000000000011</v>
      </c>
      <c r="X153" s="260">
        <f ca="1">V153*$H$4</f>
        <v>57.980000000000011</v>
      </c>
      <c r="Y153" s="260">
        <f ca="1">V153*$H$5</f>
        <v>0</v>
      </c>
      <c r="Z153" s="260">
        <f ca="1">V153*$H$6</f>
        <v>0</v>
      </c>
      <c r="AA153" s="260">
        <f ca="1">V153*$H$7</f>
        <v>0</v>
      </c>
      <c r="AB153" s="260">
        <f ca="1">V153*$H$8</f>
        <v>0</v>
      </c>
      <c r="AC153" s="575">
        <f ca="1">SUMPRODUCT(O153:T153,W153:AB153)</f>
        <v>0</v>
      </c>
      <c r="AD153" s="262"/>
      <c r="AE153" s="460"/>
      <c r="AF153" s="459"/>
      <c r="AG153" s="459"/>
      <c r="AH153" s="459"/>
      <c r="AI153" s="459"/>
      <c r="AJ153" s="861"/>
      <c r="AK153" s="861"/>
      <c r="AL153" s="459"/>
      <c r="AM153" s="459"/>
      <c r="AN153" s="459"/>
      <c r="AO153" s="459"/>
      <c r="AP153" s="459"/>
      <c r="AQ153" s="861"/>
      <c r="AR153" s="861"/>
      <c r="AS153" s="459"/>
      <c r="AT153" s="459"/>
      <c r="AU153" s="459"/>
      <c r="AV153" s="459"/>
      <c r="AW153" s="459"/>
      <c r="AX153" s="861"/>
      <c r="AY153" s="861"/>
      <c r="AZ153" s="459"/>
      <c r="BA153" s="459"/>
      <c r="BB153" s="459"/>
      <c r="BC153" s="459"/>
      <c r="BD153" s="459"/>
      <c r="BE153" s="861"/>
      <c r="BF153" s="861"/>
      <c r="BG153" s="459"/>
      <c r="BH153" s="459"/>
      <c r="BI153" s="459"/>
      <c r="BJ153" s="459"/>
      <c r="BK153" s="459"/>
      <c r="BL153" s="861"/>
      <c r="BM153" s="861"/>
      <c r="BN153" s="459"/>
      <c r="BO153" s="459"/>
      <c r="BP153" s="459"/>
      <c r="BQ153" s="459"/>
      <c r="BR153" s="459"/>
      <c r="BS153" s="861"/>
      <c r="BT153" s="861"/>
      <c r="BU153" s="459"/>
      <c r="BV153" s="459"/>
      <c r="BW153" s="459"/>
      <c r="BX153" s="459"/>
      <c r="BY153" s="459"/>
      <c r="BZ153" s="861"/>
      <c r="CA153" s="861"/>
      <c r="CB153" s="459"/>
      <c r="CC153" s="459"/>
      <c r="CD153" s="459"/>
      <c r="CE153" s="459"/>
      <c r="CF153" s="459"/>
      <c r="CG153" s="861"/>
      <c r="CH153" s="861"/>
      <c r="CI153" s="459"/>
      <c r="CJ153" s="459"/>
      <c r="CK153" s="459"/>
      <c r="CL153" s="459"/>
      <c r="CM153" s="459"/>
      <c r="CN153" s="861"/>
      <c r="CO153" s="861"/>
    </row>
    <row r="154" spans="1:93" s="263" customFormat="1" hidden="1">
      <c r="A154" s="857">
        <f>'MTG RTG September 2019'!A143</f>
        <v>0</v>
      </c>
      <c r="B154" s="289"/>
      <c r="C154" s="506" t="str">
        <f>'MTG RTG September 2019'!C143</f>
        <v>FOX Life</v>
      </c>
      <c r="D154" s="252" t="str">
        <f>'MTG RTG September 2019'!D143</f>
        <v>Prime Time</v>
      </c>
      <c r="E154" s="253" t="str">
        <f>'MTG RTG September 2019'!E143</f>
        <v>Mo-Fr</v>
      </c>
      <c r="F154" s="254" t="str">
        <f>'MTG RTG September 2019'!F143</f>
        <v>17:30-23:59</v>
      </c>
      <c r="G154" s="904" t="str">
        <f>'MTG RTG September 2019'!G143</f>
        <v>PT</v>
      </c>
      <c r="H154" s="905">
        <f ca="1">SUMIF('MTG RTG September 2019'!$H$3:$M$4,$AC$9,'MTG RTG September 2019'!$H143:$M143)</f>
        <v>0.2</v>
      </c>
      <c r="I154" s="256">
        <f t="shared" ca="1" si="44"/>
        <v>579.80000000000007</v>
      </c>
      <c r="J154" s="906">
        <f t="shared" ca="1" si="45"/>
        <v>0</v>
      </c>
      <c r="K154" s="912">
        <f t="shared" ca="1" si="46"/>
        <v>0</v>
      </c>
      <c r="L154" s="913">
        <f t="shared" ca="1" si="47"/>
        <v>0</v>
      </c>
      <c r="M154" s="927">
        <f>'MTG RTG September 2019'!J143</f>
        <v>0.2</v>
      </c>
      <c r="N154" s="913">
        <f t="shared" si="48"/>
        <v>0</v>
      </c>
      <c r="O154" s="909">
        <f t="shared" si="49"/>
        <v>0</v>
      </c>
      <c r="P154" s="258">
        <f t="shared" si="50"/>
        <v>0</v>
      </c>
      <c r="Q154" s="258">
        <f t="shared" si="40"/>
        <v>0</v>
      </c>
      <c r="R154" s="258">
        <f t="shared" si="41"/>
        <v>0</v>
      </c>
      <c r="S154" s="258"/>
      <c r="T154" s="258">
        <f t="shared" si="42"/>
        <v>0</v>
      </c>
      <c r="U154" s="258">
        <f t="shared" si="51"/>
        <v>0</v>
      </c>
      <c r="V154" s="265">
        <f t="shared" ca="1" si="43"/>
        <v>115.96000000000002</v>
      </c>
      <c r="W154" s="260">
        <f t="shared" ca="1" si="52"/>
        <v>115.96000000000002</v>
      </c>
      <c r="X154" s="260">
        <f t="shared" ca="1" si="53"/>
        <v>115.96000000000002</v>
      </c>
      <c r="Y154" s="260">
        <f t="shared" ca="1" si="54"/>
        <v>0</v>
      </c>
      <c r="Z154" s="260">
        <f t="shared" ca="1" si="55"/>
        <v>0</v>
      </c>
      <c r="AA154" s="260">
        <f t="shared" ca="1" si="57"/>
        <v>0</v>
      </c>
      <c r="AB154" s="260">
        <f t="shared" ca="1" si="58"/>
        <v>0</v>
      </c>
      <c r="AC154" s="575">
        <f t="shared" ca="1" si="56"/>
        <v>0</v>
      </c>
      <c r="AD154" s="262"/>
      <c r="AE154" s="460"/>
      <c r="AF154" s="459"/>
      <c r="AG154" s="459"/>
      <c r="AH154" s="459"/>
      <c r="AI154" s="459"/>
      <c r="AJ154" s="861"/>
      <c r="AK154" s="861"/>
      <c r="AL154" s="459"/>
      <c r="AM154" s="459"/>
      <c r="AN154" s="459"/>
      <c r="AO154" s="459"/>
      <c r="AP154" s="459"/>
      <c r="AQ154" s="861"/>
      <c r="AR154" s="861"/>
      <c r="AS154" s="459"/>
      <c r="AT154" s="459"/>
      <c r="AU154" s="459"/>
      <c r="AV154" s="459"/>
      <c r="AW154" s="459"/>
      <c r="AX154" s="861"/>
      <c r="AY154" s="861"/>
      <c r="AZ154" s="459"/>
      <c r="BA154" s="459"/>
      <c r="BB154" s="459"/>
      <c r="BC154" s="459"/>
      <c r="BD154" s="459"/>
      <c r="BE154" s="861"/>
      <c r="BF154" s="861"/>
      <c r="BG154" s="459"/>
      <c r="BH154" s="459"/>
      <c r="BI154" s="459"/>
      <c r="BJ154" s="459"/>
      <c r="BK154" s="459"/>
      <c r="BL154" s="861"/>
      <c r="BM154" s="861"/>
      <c r="BN154" s="459"/>
      <c r="BO154" s="459"/>
      <c r="BP154" s="459"/>
      <c r="BQ154" s="459"/>
      <c r="BR154" s="459"/>
      <c r="BS154" s="861"/>
      <c r="BT154" s="861"/>
      <c r="BU154" s="459"/>
      <c r="BV154" s="459"/>
      <c r="BW154" s="459"/>
      <c r="BX154" s="459"/>
      <c r="BY154" s="459"/>
      <c r="BZ154" s="861"/>
      <c r="CA154" s="861"/>
      <c r="CB154" s="459"/>
      <c r="CC154" s="459"/>
      <c r="CD154" s="459"/>
      <c r="CE154" s="459"/>
      <c r="CF154" s="459"/>
      <c r="CG154" s="861"/>
      <c r="CH154" s="861"/>
      <c r="CI154" s="459"/>
      <c r="CJ154" s="459"/>
      <c r="CK154" s="459"/>
      <c r="CL154" s="459"/>
      <c r="CM154" s="459"/>
      <c r="CN154" s="861"/>
      <c r="CO154" s="861"/>
    </row>
    <row r="155" spans="1:93" s="263" customFormat="1">
      <c r="A155" s="857">
        <f>'MTG RTG September 2019'!A144</f>
        <v>0</v>
      </c>
      <c r="B155" s="289"/>
      <c r="C155" s="506" t="str">
        <f>'MTG RTG September 2019'!C144</f>
        <v>FOX Life</v>
      </c>
      <c r="D155" s="252" t="str">
        <f>'MTG RTG September 2019'!D144</f>
        <v>Prime Time</v>
      </c>
      <c r="E155" s="253" t="str">
        <f>'MTG RTG September 2019'!E144</f>
        <v>Mo-Fr</v>
      </c>
      <c r="F155" s="254" t="str">
        <f>'MTG RTG September 2019'!F144</f>
        <v>17:30-23:59</v>
      </c>
      <c r="G155" s="904" t="str">
        <f>'MTG RTG September 2019'!G144</f>
        <v>PT</v>
      </c>
      <c r="H155" s="905">
        <f ca="1">SUMIF('MTG RTG September 2019'!$H$3:$M$4,$AC$9,'MTG RTG September 2019'!$H144:$M144)</f>
        <v>0.2</v>
      </c>
      <c r="I155" s="256">
        <f t="shared" ca="1" si="44"/>
        <v>579.80000000000007</v>
      </c>
      <c r="J155" s="906">
        <f t="shared" ca="1" si="45"/>
        <v>0.4</v>
      </c>
      <c r="K155" s="912">
        <f t="shared" ca="1" si="46"/>
        <v>0.4</v>
      </c>
      <c r="L155" s="913">
        <f t="shared" ca="1" si="47"/>
        <v>0</v>
      </c>
      <c r="M155" s="927">
        <f>'MTG RTG September 2019'!J144</f>
        <v>0.2</v>
      </c>
      <c r="N155" s="913">
        <f t="shared" si="48"/>
        <v>0.4</v>
      </c>
      <c r="O155" s="909">
        <f t="shared" si="49"/>
        <v>2</v>
      </c>
      <c r="P155" s="258">
        <f t="shared" si="50"/>
        <v>0</v>
      </c>
      <c r="Q155" s="258">
        <f t="shared" si="40"/>
        <v>0</v>
      </c>
      <c r="R155" s="258">
        <f t="shared" si="41"/>
        <v>0</v>
      </c>
      <c r="S155" s="258"/>
      <c r="T155" s="258">
        <f t="shared" si="42"/>
        <v>0</v>
      </c>
      <c r="U155" s="258">
        <f t="shared" si="51"/>
        <v>2</v>
      </c>
      <c r="V155" s="265">
        <f t="shared" ca="1" si="43"/>
        <v>115.96000000000002</v>
      </c>
      <c r="W155" s="260">
        <f t="shared" ca="1" si="52"/>
        <v>115.96000000000002</v>
      </c>
      <c r="X155" s="260">
        <f t="shared" ca="1" si="53"/>
        <v>115.96000000000002</v>
      </c>
      <c r="Y155" s="260">
        <f t="shared" ca="1" si="54"/>
        <v>0</v>
      </c>
      <c r="Z155" s="260">
        <f t="shared" ca="1" si="55"/>
        <v>0</v>
      </c>
      <c r="AA155" s="260">
        <f t="shared" ca="1" si="57"/>
        <v>0</v>
      </c>
      <c r="AB155" s="260">
        <f t="shared" ca="1" si="58"/>
        <v>0</v>
      </c>
      <c r="AC155" s="575">
        <f t="shared" ca="1" si="56"/>
        <v>231.92000000000004</v>
      </c>
      <c r="AD155" s="262"/>
      <c r="AE155" s="460"/>
      <c r="AF155" s="459"/>
      <c r="AG155" s="459"/>
      <c r="AH155" s="459"/>
      <c r="AI155" s="459"/>
      <c r="AJ155" s="861"/>
      <c r="AK155" s="861"/>
      <c r="AL155" s="459"/>
      <c r="AM155" s="459"/>
      <c r="AN155" s="459"/>
      <c r="AO155" s="459"/>
      <c r="AP155" s="459"/>
      <c r="AQ155" s="861"/>
      <c r="AR155" s="861"/>
      <c r="AS155" s="459"/>
      <c r="AT155" s="459"/>
      <c r="AU155" s="459"/>
      <c r="AV155" s="459"/>
      <c r="AW155" s="459"/>
      <c r="AX155" s="861"/>
      <c r="AY155" s="861"/>
      <c r="AZ155" s="459"/>
      <c r="BA155" s="459"/>
      <c r="BB155" s="459" t="s">
        <v>347</v>
      </c>
      <c r="BC155" s="459" t="s">
        <v>347</v>
      </c>
      <c r="BD155" s="459"/>
      <c r="BE155" s="861"/>
      <c r="BF155" s="861"/>
      <c r="BG155" s="459"/>
      <c r="BH155" s="459"/>
      <c r="BI155" s="459"/>
      <c r="BJ155" s="459"/>
      <c r="BK155" s="459"/>
      <c r="BL155" s="861"/>
      <c r="BM155" s="861"/>
      <c r="BN155" s="459"/>
      <c r="BO155" s="459"/>
      <c r="BP155" s="459"/>
      <c r="BQ155" s="459"/>
      <c r="BR155" s="459"/>
      <c r="BS155" s="861"/>
      <c r="BT155" s="861"/>
      <c r="BU155" s="459"/>
      <c r="BV155" s="459"/>
      <c r="BW155" s="459"/>
      <c r="BX155" s="459"/>
      <c r="BY155" s="459"/>
      <c r="BZ155" s="861"/>
      <c r="CA155" s="861"/>
      <c r="CB155" s="459"/>
      <c r="CC155" s="459"/>
      <c r="CD155" s="459"/>
      <c r="CE155" s="459"/>
      <c r="CF155" s="459"/>
      <c r="CG155" s="861"/>
      <c r="CH155" s="861"/>
      <c r="CI155" s="459"/>
      <c r="CJ155" s="459"/>
      <c r="CK155" s="459"/>
      <c r="CL155" s="459"/>
      <c r="CM155" s="459"/>
      <c r="CN155" s="861"/>
      <c r="CO155" s="861"/>
    </row>
    <row r="156" spans="1:93" s="263" customFormat="1">
      <c r="A156" s="857">
        <f>'MTG RTG September 2019'!A145</f>
        <v>0</v>
      </c>
      <c r="B156" s="289"/>
      <c r="C156" s="506" t="str">
        <f>'MTG RTG September 2019'!C145</f>
        <v>FOX Life</v>
      </c>
      <c r="D156" s="252" t="str">
        <f>'MTG RTG September 2019'!D145</f>
        <v>Off Prime Time</v>
      </c>
      <c r="E156" s="253" t="str">
        <f>'MTG RTG September 2019'!E145</f>
        <v>Sa-Su</v>
      </c>
      <c r="F156" s="254" t="str">
        <f>'MTG RTG September 2019'!F145</f>
        <v>24:00-17:29</v>
      </c>
      <c r="G156" s="904" t="str">
        <f>'MTG RTG September 2019'!G145</f>
        <v>NPT</v>
      </c>
      <c r="H156" s="905">
        <f ca="1">SUMIF('MTG RTG September 2019'!$H$3:$M$4,$AC$9,'MTG RTG September 2019'!$H145:$M145)</f>
        <v>0.2</v>
      </c>
      <c r="I156" s="256">
        <f t="shared" ca="1" si="44"/>
        <v>579.80000000000007</v>
      </c>
      <c r="J156" s="906">
        <f t="shared" ca="1" si="45"/>
        <v>0</v>
      </c>
      <c r="K156" s="912">
        <f t="shared" ca="1" si="46"/>
        <v>0</v>
      </c>
      <c r="L156" s="913">
        <f t="shared" ca="1" si="47"/>
        <v>0</v>
      </c>
      <c r="M156" s="927">
        <f>'MTG RTG September 2019'!J145</f>
        <v>0.1</v>
      </c>
      <c r="N156" s="913">
        <f t="shared" si="48"/>
        <v>0</v>
      </c>
      <c r="O156" s="909">
        <f t="shared" si="49"/>
        <v>0</v>
      </c>
      <c r="P156" s="258">
        <f t="shared" si="50"/>
        <v>0</v>
      </c>
      <c r="Q156" s="258">
        <f t="shared" si="40"/>
        <v>0</v>
      </c>
      <c r="R156" s="258">
        <f t="shared" si="41"/>
        <v>0</v>
      </c>
      <c r="S156" s="258"/>
      <c r="T156" s="258">
        <f t="shared" si="42"/>
        <v>0</v>
      </c>
      <c r="U156" s="258">
        <f t="shared" si="51"/>
        <v>0</v>
      </c>
      <c r="V156" s="265">
        <f t="shared" ca="1" si="43"/>
        <v>115.96000000000002</v>
      </c>
      <c r="W156" s="260">
        <f t="shared" ca="1" si="52"/>
        <v>115.96000000000002</v>
      </c>
      <c r="X156" s="260">
        <f t="shared" ca="1" si="53"/>
        <v>115.96000000000002</v>
      </c>
      <c r="Y156" s="260">
        <f t="shared" ca="1" si="54"/>
        <v>0</v>
      </c>
      <c r="Z156" s="260">
        <f t="shared" ca="1" si="55"/>
        <v>0</v>
      </c>
      <c r="AA156" s="260">
        <f t="shared" ca="1" si="57"/>
        <v>0</v>
      </c>
      <c r="AB156" s="260">
        <f t="shared" ca="1" si="58"/>
        <v>0</v>
      </c>
      <c r="AC156" s="575">
        <f t="shared" ca="1" si="56"/>
        <v>0</v>
      </c>
      <c r="AD156" s="262"/>
      <c r="AE156" s="460"/>
      <c r="AF156" s="459"/>
      <c r="AG156" s="459"/>
      <c r="AH156" s="459"/>
      <c r="AI156" s="459"/>
      <c r="AJ156" s="861"/>
      <c r="AK156" s="861"/>
      <c r="AL156" s="459"/>
      <c r="AM156" s="459"/>
      <c r="AN156" s="459"/>
      <c r="AO156" s="459"/>
      <c r="AP156" s="459"/>
      <c r="AQ156" s="861"/>
      <c r="AR156" s="861"/>
      <c r="AS156" s="459"/>
      <c r="AT156" s="459"/>
      <c r="AU156" s="459"/>
      <c r="AV156" s="459"/>
      <c r="AW156" s="459"/>
      <c r="AX156" s="861"/>
      <c r="AY156" s="861"/>
      <c r="AZ156" s="459"/>
      <c r="BA156" s="459"/>
      <c r="BB156" s="459"/>
      <c r="BC156" s="459"/>
      <c r="BD156" s="459"/>
      <c r="BE156" s="861"/>
      <c r="BF156" s="861"/>
      <c r="BG156" s="459"/>
      <c r="BH156" s="459"/>
      <c r="BI156" s="459"/>
      <c r="BJ156" s="459"/>
      <c r="BK156" s="459"/>
      <c r="BL156" s="861"/>
      <c r="BM156" s="861"/>
      <c r="BN156" s="459"/>
      <c r="BO156" s="459"/>
      <c r="BP156" s="459"/>
      <c r="BQ156" s="459"/>
      <c r="BR156" s="459"/>
      <c r="BS156" s="861"/>
      <c r="BT156" s="861"/>
      <c r="BU156" s="459"/>
      <c r="BV156" s="459"/>
      <c r="BW156" s="459"/>
      <c r="BX156" s="459"/>
      <c r="BY156" s="459"/>
      <c r="BZ156" s="861"/>
      <c r="CA156" s="861"/>
      <c r="CB156" s="459"/>
      <c r="CC156" s="459"/>
      <c r="CD156" s="459"/>
      <c r="CE156" s="459"/>
      <c r="CF156" s="459"/>
      <c r="CG156" s="861"/>
      <c r="CH156" s="861"/>
      <c r="CI156" s="459"/>
      <c r="CJ156" s="459"/>
      <c r="CK156" s="459"/>
      <c r="CL156" s="459"/>
      <c r="CM156" s="459"/>
      <c r="CN156" s="861"/>
      <c r="CO156" s="861"/>
    </row>
    <row r="157" spans="1:93" s="263" customFormat="1" hidden="1">
      <c r="A157" s="857">
        <f>'MTG RTG September 2019'!A146</f>
        <v>0</v>
      </c>
      <c r="B157" s="289"/>
      <c r="C157" s="506" t="str">
        <f>'MTG RTG September 2019'!C146</f>
        <v>FOX Life</v>
      </c>
      <c r="D157" s="252" t="str">
        <f>'MTG RTG September 2019'!D146</f>
        <v>Off Prime Time</v>
      </c>
      <c r="E157" s="253" t="str">
        <f>'MTG RTG September 2019'!E146</f>
        <v>Sa-Su</v>
      </c>
      <c r="F157" s="254" t="str">
        <f>'MTG RTG September 2019'!F146</f>
        <v>24:00-17:29</v>
      </c>
      <c r="G157" s="904" t="str">
        <f>'MTG RTG September 2019'!G146</f>
        <v>NPT</v>
      </c>
      <c r="H157" s="905">
        <f ca="1">SUMIF('MTG RTG September 2019'!$H$3:$M$4,$AC$9,'MTG RTG September 2019'!$H146:$M146)</f>
        <v>0.2</v>
      </c>
      <c r="I157" s="256">
        <f t="shared" ca="1" si="44"/>
        <v>579.80000000000007</v>
      </c>
      <c r="J157" s="906">
        <f t="shared" ca="1" si="45"/>
        <v>0</v>
      </c>
      <c r="K157" s="912">
        <f t="shared" ca="1" si="46"/>
        <v>0</v>
      </c>
      <c r="L157" s="913">
        <f t="shared" ca="1" si="47"/>
        <v>0</v>
      </c>
      <c r="M157" s="927">
        <f>'MTG RTG September 2019'!J146</f>
        <v>0.1</v>
      </c>
      <c r="N157" s="913">
        <f t="shared" si="48"/>
        <v>0</v>
      </c>
      <c r="O157" s="909">
        <f t="shared" si="49"/>
        <v>0</v>
      </c>
      <c r="P157" s="258">
        <f t="shared" si="50"/>
        <v>0</v>
      </c>
      <c r="Q157" s="258">
        <f t="shared" si="40"/>
        <v>0</v>
      </c>
      <c r="R157" s="258">
        <f t="shared" si="41"/>
        <v>0</v>
      </c>
      <c r="S157" s="258"/>
      <c r="T157" s="258">
        <f t="shared" si="42"/>
        <v>0</v>
      </c>
      <c r="U157" s="258">
        <f t="shared" si="51"/>
        <v>0</v>
      </c>
      <c r="V157" s="265">
        <f t="shared" ca="1" si="43"/>
        <v>115.96000000000002</v>
      </c>
      <c r="W157" s="260">
        <f t="shared" ca="1" si="52"/>
        <v>115.96000000000002</v>
      </c>
      <c r="X157" s="260">
        <f t="shared" ca="1" si="53"/>
        <v>115.96000000000002</v>
      </c>
      <c r="Y157" s="260">
        <f t="shared" ca="1" si="54"/>
        <v>0</v>
      </c>
      <c r="Z157" s="260">
        <f t="shared" ca="1" si="55"/>
        <v>0</v>
      </c>
      <c r="AA157" s="260">
        <f t="shared" ca="1" si="57"/>
        <v>0</v>
      </c>
      <c r="AB157" s="260">
        <f t="shared" ca="1" si="58"/>
        <v>0</v>
      </c>
      <c r="AC157" s="575">
        <f t="shared" ca="1" si="56"/>
        <v>0</v>
      </c>
      <c r="AD157" s="262"/>
      <c r="AE157" s="460"/>
      <c r="AF157" s="459"/>
      <c r="AG157" s="459"/>
      <c r="AH157" s="459"/>
      <c r="AI157" s="459"/>
      <c r="AJ157" s="861"/>
      <c r="AK157" s="861"/>
      <c r="AL157" s="459"/>
      <c r="AM157" s="459"/>
      <c r="AN157" s="459"/>
      <c r="AO157" s="459"/>
      <c r="AP157" s="459"/>
      <c r="AQ157" s="861"/>
      <c r="AR157" s="861"/>
      <c r="AS157" s="459"/>
      <c r="AT157" s="459"/>
      <c r="AU157" s="459"/>
      <c r="AV157" s="459"/>
      <c r="AW157" s="459"/>
      <c r="AX157" s="861"/>
      <c r="AY157" s="861"/>
      <c r="AZ157" s="459"/>
      <c r="BA157" s="459"/>
      <c r="BB157" s="459"/>
      <c r="BC157" s="459"/>
      <c r="BD157" s="459"/>
      <c r="BE157" s="861"/>
      <c r="BF157" s="861"/>
      <c r="BG157" s="459"/>
      <c r="BH157" s="459"/>
      <c r="BI157" s="459"/>
      <c r="BJ157" s="459"/>
      <c r="BK157" s="459"/>
      <c r="BL157" s="861"/>
      <c r="BM157" s="861"/>
      <c r="BN157" s="459"/>
      <c r="BO157" s="459"/>
      <c r="BP157" s="459"/>
      <c r="BQ157" s="459"/>
      <c r="BR157" s="459"/>
      <c r="BS157" s="861"/>
      <c r="BT157" s="861"/>
      <c r="BU157" s="459"/>
      <c r="BV157" s="459"/>
      <c r="BW157" s="459"/>
      <c r="BX157" s="459"/>
      <c r="BY157" s="459"/>
      <c r="BZ157" s="861"/>
      <c r="CA157" s="861"/>
      <c r="CB157" s="459"/>
      <c r="CC157" s="459"/>
      <c r="CD157" s="459"/>
      <c r="CE157" s="459"/>
      <c r="CF157" s="459"/>
      <c r="CG157" s="861"/>
      <c r="CH157" s="861"/>
      <c r="CI157" s="459"/>
      <c r="CJ157" s="459"/>
      <c r="CK157" s="459"/>
      <c r="CL157" s="459"/>
      <c r="CM157" s="459"/>
      <c r="CN157" s="861"/>
      <c r="CO157" s="861"/>
    </row>
    <row r="158" spans="1:93" s="263" customFormat="1" hidden="1">
      <c r="A158" s="857">
        <f>'MTG RTG September 2019'!A147</f>
        <v>0</v>
      </c>
      <c r="B158" s="289"/>
      <c r="C158" s="506" t="str">
        <f>'MTG RTG September 2019'!C147</f>
        <v>FOX Life</v>
      </c>
      <c r="D158" s="252" t="str">
        <f>'MTG RTG September 2019'!D147</f>
        <v>Prime Time</v>
      </c>
      <c r="E158" s="253" t="str">
        <f>'MTG RTG September 2019'!E147</f>
        <v>Sa-Su</v>
      </c>
      <c r="F158" s="254" t="str">
        <f>'MTG RTG September 2019'!F147</f>
        <v>17:30-23:59</v>
      </c>
      <c r="G158" s="904" t="str">
        <f>'MTG RTG September 2019'!G147</f>
        <v>PT</v>
      </c>
      <c r="H158" s="905">
        <f ca="1">SUMIF('MTG RTG September 2019'!$H$3:$M$4,$AC$9,'MTG RTG September 2019'!$H147:$M147)</f>
        <v>0.3</v>
      </c>
      <c r="I158" s="256">
        <f t="shared" ca="1" si="44"/>
        <v>579.80000000000007</v>
      </c>
      <c r="J158" s="906">
        <f t="shared" ca="1" si="45"/>
        <v>0</v>
      </c>
      <c r="K158" s="912">
        <f t="shared" ca="1" si="46"/>
        <v>0</v>
      </c>
      <c r="L158" s="913">
        <f t="shared" ca="1" si="47"/>
        <v>0</v>
      </c>
      <c r="M158" s="927">
        <f>'MTG RTG September 2019'!J147</f>
        <v>0.2</v>
      </c>
      <c r="N158" s="913">
        <f t="shared" si="48"/>
        <v>0</v>
      </c>
      <c r="O158" s="909">
        <f t="shared" si="49"/>
        <v>0</v>
      </c>
      <c r="P158" s="258">
        <f t="shared" si="50"/>
        <v>0</v>
      </c>
      <c r="Q158" s="258">
        <f t="shared" si="40"/>
        <v>0</v>
      </c>
      <c r="R158" s="258">
        <f t="shared" si="41"/>
        <v>0</v>
      </c>
      <c r="S158" s="258"/>
      <c r="T158" s="258">
        <f t="shared" si="42"/>
        <v>0</v>
      </c>
      <c r="U158" s="258">
        <f t="shared" si="51"/>
        <v>0</v>
      </c>
      <c r="V158" s="265">
        <f t="shared" ca="1" si="43"/>
        <v>173.94000000000003</v>
      </c>
      <c r="W158" s="260">
        <f t="shared" ca="1" si="52"/>
        <v>173.94000000000003</v>
      </c>
      <c r="X158" s="260">
        <f t="shared" ca="1" si="53"/>
        <v>173.94000000000003</v>
      </c>
      <c r="Y158" s="260">
        <f t="shared" ca="1" si="54"/>
        <v>0</v>
      </c>
      <c r="Z158" s="260">
        <f t="shared" ca="1" si="55"/>
        <v>0</v>
      </c>
      <c r="AA158" s="260">
        <f t="shared" ca="1" si="57"/>
        <v>0</v>
      </c>
      <c r="AB158" s="260">
        <f t="shared" ca="1" si="58"/>
        <v>0</v>
      </c>
      <c r="AC158" s="575">
        <f t="shared" ca="1" si="56"/>
        <v>0</v>
      </c>
      <c r="AD158" s="262"/>
      <c r="AE158" s="460"/>
      <c r="AF158" s="459"/>
      <c r="AG158" s="459"/>
      <c r="AH158" s="459"/>
      <c r="AI158" s="459"/>
      <c r="AJ158" s="861"/>
      <c r="AK158" s="861"/>
      <c r="AL158" s="459"/>
      <c r="AM158" s="459"/>
      <c r="AN158" s="459"/>
      <c r="AO158" s="459"/>
      <c r="AP158" s="459"/>
      <c r="AQ158" s="861"/>
      <c r="AR158" s="861"/>
      <c r="AS158" s="459"/>
      <c r="AT158" s="459"/>
      <c r="AU158" s="459"/>
      <c r="AV158" s="459"/>
      <c r="AW158" s="459"/>
      <c r="AX158" s="861"/>
      <c r="AY158" s="861"/>
      <c r="AZ158" s="459"/>
      <c r="BA158" s="459"/>
      <c r="BB158" s="459"/>
      <c r="BC158" s="459"/>
      <c r="BD158" s="459"/>
      <c r="BE158" s="861"/>
      <c r="BF158" s="861"/>
      <c r="BG158" s="459"/>
      <c r="BH158" s="459"/>
      <c r="BI158" s="459"/>
      <c r="BJ158" s="459"/>
      <c r="BK158" s="459"/>
      <c r="BL158" s="861"/>
      <c r="BM158" s="861"/>
      <c r="BN158" s="459"/>
      <c r="BO158" s="459"/>
      <c r="BP158" s="459"/>
      <c r="BQ158" s="459"/>
      <c r="BR158" s="459"/>
      <c r="BS158" s="861"/>
      <c r="BT158" s="861"/>
      <c r="BU158" s="459"/>
      <c r="BV158" s="459"/>
      <c r="BW158" s="459"/>
      <c r="BX158" s="459"/>
      <c r="BY158" s="459"/>
      <c r="BZ158" s="861"/>
      <c r="CA158" s="861"/>
      <c r="CB158" s="459"/>
      <c r="CC158" s="459"/>
      <c r="CD158" s="459"/>
      <c r="CE158" s="459"/>
      <c r="CF158" s="459"/>
      <c r="CG158" s="861"/>
      <c r="CH158" s="861"/>
      <c r="CI158" s="459"/>
      <c r="CJ158" s="459"/>
      <c r="CK158" s="459"/>
      <c r="CL158" s="459"/>
      <c r="CM158" s="459"/>
      <c r="CN158" s="861"/>
      <c r="CO158" s="861"/>
    </row>
    <row r="159" spans="1:93" s="263" customFormat="1" hidden="1">
      <c r="A159" s="857">
        <f>'MTG RTG September 2019'!A148</f>
        <v>0</v>
      </c>
      <c r="B159" s="289"/>
      <c r="C159" s="506" t="str">
        <f>'MTG RTG September 2019'!C148</f>
        <v>FOX Life</v>
      </c>
      <c r="D159" s="252" t="str">
        <f>'MTG RTG September 2019'!D148</f>
        <v>Prime Time</v>
      </c>
      <c r="E159" s="253" t="str">
        <f>'MTG RTG September 2019'!E148</f>
        <v>Sa-Su</v>
      </c>
      <c r="F159" s="254" t="str">
        <f>'MTG RTG September 2019'!F148</f>
        <v>17:30-23:59</v>
      </c>
      <c r="G159" s="904" t="str">
        <f>'MTG RTG September 2019'!G148</f>
        <v>PT</v>
      </c>
      <c r="H159" s="905">
        <f ca="1">SUMIF('MTG RTG September 2019'!$H$3:$M$4,$AC$9,'MTG RTG September 2019'!$H148:$M148)</f>
        <v>0.3</v>
      </c>
      <c r="I159" s="256">
        <f t="shared" ca="1" si="44"/>
        <v>579.80000000000007</v>
      </c>
      <c r="J159" s="906">
        <f t="shared" ca="1" si="45"/>
        <v>0</v>
      </c>
      <c r="K159" s="912">
        <f t="shared" ca="1" si="46"/>
        <v>0</v>
      </c>
      <c r="L159" s="913">
        <f t="shared" ca="1" si="47"/>
        <v>0</v>
      </c>
      <c r="M159" s="927">
        <f>'MTG RTG September 2019'!J148</f>
        <v>0.2</v>
      </c>
      <c r="N159" s="913">
        <f t="shared" si="48"/>
        <v>0</v>
      </c>
      <c r="O159" s="909">
        <f t="shared" si="49"/>
        <v>0</v>
      </c>
      <c r="P159" s="258">
        <f t="shared" si="50"/>
        <v>0</v>
      </c>
      <c r="Q159" s="258">
        <f t="shared" si="40"/>
        <v>0</v>
      </c>
      <c r="R159" s="258">
        <f t="shared" si="41"/>
        <v>0</v>
      </c>
      <c r="S159" s="258"/>
      <c r="T159" s="258">
        <f t="shared" si="42"/>
        <v>0</v>
      </c>
      <c r="U159" s="258">
        <f t="shared" si="51"/>
        <v>0</v>
      </c>
      <c r="V159" s="265">
        <f t="shared" ca="1" si="43"/>
        <v>173.94000000000003</v>
      </c>
      <c r="W159" s="260">
        <f t="shared" ca="1" si="52"/>
        <v>173.94000000000003</v>
      </c>
      <c r="X159" s="260">
        <f t="shared" ca="1" si="53"/>
        <v>173.94000000000003</v>
      </c>
      <c r="Y159" s="260">
        <f t="shared" ca="1" si="54"/>
        <v>0</v>
      </c>
      <c r="Z159" s="260">
        <f t="shared" ca="1" si="55"/>
        <v>0</v>
      </c>
      <c r="AA159" s="260">
        <f t="shared" ca="1" si="57"/>
        <v>0</v>
      </c>
      <c r="AB159" s="260">
        <f t="shared" ca="1" si="58"/>
        <v>0</v>
      </c>
      <c r="AC159" s="575">
        <f t="shared" ca="1" si="56"/>
        <v>0</v>
      </c>
      <c r="AD159" s="262"/>
      <c r="AE159" s="460"/>
      <c r="AF159" s="459"/>
      <c r="AG159" s="459"/>
      <c r="AH159" s="459"/>
      <c r="AI159" s="459"/>
      <c r="AJ159" s="861"/>
      <c r="AK159" s="861"/>
      <c r="AL159" s="459"/>
      <c r="AM159" s="459"/>
      <c r="AN159" s="459"/>
      <c r="AO159" s="459"/>
      <c r="AP159" s="459"/>
      <c r="AQ159" s="861"/>
      <c r="AR159" s="861"/>
      <c r="AS159" s="459"/>
      <c r="AT159" s="459"/>
      <c r="AU159" s="459"/>
      <c r="AV159" s="459"/>
      <c r="AW159" s="459"/>
      <c r="AX159" s="861"/>
      <c r="AY159" s="861"/>
      <c r="AZ159" s="459"/>
      <c r="BA159" s="459"/>
      <c r="BB159" s="459"/>
      <c r="BC159" s="459"/>
      <c r="BD159" s="459"/>
      <c r="BE159" s="861"/>
      <c r="BF159" s="861"/>
      <c r="BG159" s="459"/>
      <c r="BH159" s="459"/>
      <c r="BI159" s="459"/>
      <c r="BJ159" s="459"/>
      <c r="BK159" s="459"/>
      <c r="BL159" s="861"/>
      <c r="BM159" s="861"/>
      <c r="BN159" s="459"/>
      <c r="BO159" s="459"/>
      <c r="BP159" s="459"/>
      <c r="BQ159" s="459"/>
      <c r="BR159" s="459"/>
      <c r="BS159" s="861"/>
      <c r="BT159" s="861"/>
      <c r="BU159" s="459"/>
      <c r="BV159" s="459"/>
      <c r="BW159" s="459"/>
      <c r="BX159" s="459"/>
      <c r="BY159" s="459"/>
      <c r="BZ159" s="861"/>
      <c r="CA159" s="861"/>
      <c r="CB159" s="459"/>
      <c r="CC159" s="459"/>
      <c r="CD159" s="459"/>
      <c r="CE159" s="459"/>
      <c r="CF159" s="459"/>
      <c r="CG159" s="861"/>
      <c r="CH159" s="861"/>
      <c r="CI159" s="459"/>
      <c r="CJ159" s="459"/>
      <c r="CK159" s="459"/>
      <c r="CL159" s="459"/>
      <c r="CM159" s="459"/>
      <c r="CN159" s="861"/>
      <c r="CO159" s="861"/>
    </row>
    <row r="160" spans="1:93" s="263" customFormat="1" hidden="1">
      <c r="A160" s="857">
        <f>'MTG RTG September 2019'!A149</f>
        <v>0</v>
      </c>
      <c r="B160" s="289"/>
      <c r="C160" s="506" t="str">
        <f>'MTG RTG September 2019'!C149</f>
        <v>FOX Crime</v>
      </c>
      <c r="D160" s="252" t="str">
        <f>'MTG RTG September 2019'!D149</f>
        <v>Off Prime Time</v>
      </c>
      <c r="E160" s="253" t="str">
        <f>'MTG RTG September 2019'!E149</f>
        <v>Mo-Fr</v>
      </c>
      <c r="F160" s="254" t="str">
        <f>'MTG RTG September 2019'!F149</f>
        <v>24:00-17:29</v>
      </c>
      <c r="G160" s="904" t="str">
        <f>'MTG RTG September 2019'!G149</f>
        <v>NPT</v>
      </c>
      <c r="H160" s="905">
        <f ca="1">SUMIF('MTG RTG September 2019'!$H$3:$M$4,$AC$9,'MTG RTG September 2019'!$H149:$M149)</f>
        <v>0.4</v>
      </c>
      <c r="I160" s="256">
        <f t="shared" ca="1" si="44"/>
        <v>579.80000000000007</v>
      </c>
      <c r="J160" s="906">
        <f t="shared" ca="1" si="45"/>
        <v>0</v>
      </c>
      <c r="K160" s="912">
        <f t="shared" ca="1" si="46"/>
        <v>0</v>
      </c>
      <c r="L160" s="913">
        <f t="shared" ca="1" si="47"/>
        <v>0</v>
      </c>
      <c r="M160" s="927">
        <f>'MTG RTG September 2019'!J149</f>
        <v>0.2</v>
      </c>
      <c r="N160" s="913">
        <f t="shared" si="48"/>
        <v>0</v>
      </c>
      <c r="O160" s="909">
        <f t="shared" si="49"/>
        <v>0</v>
      </c>
      <c r="P160" s="258">
        <f t="shared" si="50"/>
        <v>0</v>
      </c>
      <c r="Q160" s="258">
        <f t="shared" si="40"/>
        <v>0</v>
      </c>
      <c r="R160" s="258">
        <f t="shared" si="41"/>
        <v>0</v>
      </c>
      <c r="S160" s="258"/>
      <c r="T160" s="258">
        <f t="shared" si="42"/>
        <v>0</v>
      </c>
      <c r="U160" s="258">
        <f t="shared" si="51"/>
        <v>0</v>
      </c>
      <c r="V160" s="265">
        <f t="shared" ca="1" si="43"/>
        <v>231.92000000000004</v>
      </c>
      <c r="W160" s="260">
        <f t="shared" ca="1" si="52"/>
        <v>231.92000000000004</v>
      </c>
      <c r="X160" s="260">
        <f t="shared" ca="1" si="53"/>
        <v>231.92000000000004</v>
      </c>
      <c r="Y160" s="260">
        <f t="shared" ca="1" si="54"/>
        <v>0</v>
      </c>
      <c r="Z160" s="260">
        <f t="shared" ca="1" si="55"/>
        <v>0</v>
      </c>
      <c r="AA160" s="260">
        <f t="shared" ca="1" si="57"/>
        <v>0</v>
      </c>
      <c r="AB160" s="260">
        <f t="shared" ca="1" si="58"/>
        <v>0</v>
      </c>
      <c r="AC160" s="575">
        <f t="shared" ca="1" si="56"/>
        <v>0</v>
      </c>
      <c r="AD160" s="262"/>
      <c r="AE160" s="460"/>
      <c r="AF160" s="459"/>
      <c r="AG160" s="459"/>
      <c r="AH160" s="459"/>
      <c r="AI160" s="459"/>
      <c r="AJ160" s="861"/>
      <c r="AK160" s="861"/>
      <c r="AL160" s="459"/>
      <c r="AM160" s="459"/>
      <c r="AN160" s="459"/>
      <c r="AO160" s="459"/>
      <c r="AP160" s="459"/>
      <c r="AQ160" s="861"/>
      <c r="AR160" s="861"/>
      <c r="AS160" s="459"/>
      <c r="AT160" s="459"/>
      <c r="AU160" s="459"/>
      <c r="AV160" s="459"/>
      <c r="AW160" s="459"/>
      <c r="AX160" s="861"/>
      <c r="AY160" s="861"/>
      <c r="AZ160" s="459"/>
      <c r="BA160" s="459"/>
      <c r="BB160" s="459"/>
      <c r="BC160" s="459"/>
      <c r="BD160" s="459"/>
      <c r="BE160" s="861"/>
      <c r="BF160" s="861"/>
      <c r="BG160" s="459"/>
      <c r="BH160" s="459"/>
      <c r="BI160" s="459"/>
      <c r="BJ160" s="459"/>
      <c r="BK160" s="459"/>
      <c r="BL160" s="861"/>
      <c r="BM160" s="861"/>
      <c r="BN160" s="459"/>
      <c r="BO160" s="459"/>
      <c r="BP160" s="459"/>
      <c r="BQ160" s="459"/>
      <c r="BR160" s="459"/>
      <c r="BS160" s="861"/>
      <c r="BT160" s="861"/>
      <c r="BU160" s="459"/>
      <c r="BV160" s="459"/>
      <c r="BW160" s="459"/>
      <c r="BX160" s="459"/>
      <c r="BY160" s="459"/>
      <c r="BZ160" s="861"/>
      <c r="CA160" s="861"/>
      <c r="CB160" s="459"/>
      <c r="CC160" s="459"/>
      <c r="CD160" s="459"/>
      <c r="CE160" s="459"/>
      <c r="CF160" s="459"/>
      <c r="CG160" s="861"/>
      <c r="CH160" s="861"/>
      <c r="CI160" s="459"/>
      <c r="CJ160" s="459"/>
      <c r="CK160" s="459"/>
      <c r="CL160" s="459"/>
      <c r="CM160" s="459"/>
      <c r="CN160" s="861"/>
      <c r="CO160" s="861"/>
    </row>
    <row r="161" spans="1:93" s="263" customFormat="1" hidden="1">
      <c r="A161" s="857">
        <f>'MTG RTG September 2019'!A150</f>
        <v>0</v>
      </c>
      <c r="B161" s="289"/>
      <c r="C161" s="506" t="str">
        <f>'MTG RTG September 2019'!C150</f>
        <v>FOX Crime</v>
      </c>
      <c r="D161" s="252" t="str">
        <f>'MTG RTG September 2019'!D150</f>
        <v>Prime Time</v>
      </c>
      <c r="E161" s="253" t="str">
        <f>'MTG RTG September 2019'!E150</f>
        <v>Mo-Fr</v>
      </c>
      <c r="F161" s="254" t="str">
        <f>'MTG RTG September 2019'!F150</f>
        <v>17:30-23:59</v>
      </c>
      <c r="G161" s="904" t="str">
        <f>'MTG RTG September 2019'!G150</f>
        <v>PT</v>
      </c>
      <c r="H161" s="905">
        <f ca="1">SUMIF('MTG RTG September 2019'!$H$3:$M$4,$AC$9,'MTG RTG September 2019'!$H150:$M150)</f>
        <v>0.9</v>
      </c>
      <c r="I161" s="256">
        <f t="shared" ca="1" si="44"/>
        <v>579.80000000000007</v>
      </c>
      <c r="J161" s="906">
        <f t="shared" ca="1" si="45"/>
        <v>0</v>
      </c>
      <c r="K161" s="912">
        <f t="shared" ca="1" si="46"/>
        <v>0</v>
      </c>
      <c r="L161" s="913">
        <f t="shared" ca="1" si="47"/>
        <v>0</v>
      </c>
      <c r="M161" s="927">
        <f>'MTG RTG September 2019'!J150</f>
        <v>0.7</v>
      </c>
      <c r="N161" s="913">
        <f t="shared" si="48"/>
        <v>0</v>
      </c>
      <c r="O161" s="909">
        <f t="shared" si="49"/>
        <v>0</v>
      </c>
      <c r="P161" s="258">
        <f t="shared" si="50"/>
        <v>0</v>
      </c>
      <c r="Q161" s="258">
        <f t="shared" si="40"/>
        <v>0</v>
      </c>
      <c r="R161" s="258">
        <f t="shared" si="41"/>
        <v>0</v>
      </c>
      <c r="S161" s="258"/>
      <c r="T161" s="258">
        <f t="shared" si="42"/>
        <v>0</v>
      </c>
      <c r="U161" s="258">
        <f t="shared" si="51"/>
        <v>0</v>
      </c>
      <c r="V161" s="265">
        <f t="shared" ca="1" si="43"/>
        <v>521.82000000000005</v>
      </c>
      <c r="W161" s="260">
        <f t="shared" ca="1" si="52"/>
        <v>521.82000000000005</v>
      </c>
      <c r="X161" s="260">
        <f t="shared" ca="1" si="53"/>
        <v>521.82000000000005</v>
      </c>
      <c r="Y161" s="260">
        <f t="shared" ca="1" si="54"/>
        <v>0</v>
      </c>
      <c r="Z161" s="260">
        <f t="shared" ca="1" si="55"/>
        <v>0</v>
      </c>
      <c r="AA161" s="260">
        <f t="shared" ca="1" si="57"/>
        <v>0</v>
      </c>
      <c r="AB161" s="260">
        <f t="shared" ca="1" si="58"/>
        <v>0</v>
      </c>
      <c r="AC161" s="575">
        <f t="shared" ca="1" si="56"/>
        <v>0</v>
      </c>
      <c r="AD161" s="262"/>
      <c r="AE161" s="460"/>
      <c r="AF161" s="459"/>
      <c r="AG161" s="459"/>
      <c r="AH161" s="459"/>
      <c r="AI161" s="459"/>
      <c r="AJ161" s="861"/>
      <c r="AK161" s="861"/>
      <c r="AL161" s="459"/>
      <c r="AM161" s="459"/>
      <c r="AN161" s="459"/>
      <c r="AO161" s="459"/>
      <c r="AP161" s="459"/>
      <c r="AQ161" s="861"/>
      <c r="AR161" s="861"/>
      <c r="AS161" s="459"/>
      <c r="AT161" s="459"/>
      <c r="AU161" s="459"/>
      <c r="AV161" s="459"/>
      <c r="AW161" s="459"/>
      <c r="AX161" s="861"/>
      <c r="AY161" s="861"/>
      <c r="AZ161" s="459"/>
      <c r="BA161" s="459"/>
      <c r="BB161" s="459"/>
      <c r="BC161" s="459"/>
      <c r="BD161" s="459"/>
      <c r="BE161" s="861"/>
      <c r="BF161" s="861"/>
      <c r="BG161" s="459"/>
      <c r="BH161" s="459"/>
      <c r="BI161" s="459"/>
      <c r="BJ161" s="459"/>
      <c r="BK161" s="459"/>
      <c r="BL161" s="861"/>
      <c r="BM161" s="861"/>
      <c r="BN161" s="459"/>
      <c r="BO161" s="459"/>
      <c r="BP161" s="459"/>
      <c r="BQ161" s="459"/>
      <c r="BR161" s="459"/>
      <c r="BS161" s="861"/>
      <c r="BT161" s="861"/>
      <c r="BU161" s="459"/>
      <c r="BV161" s="459"/>
      <c r="BW161" s="459"/>
      <c r="BX161" s="459"/>
      <c r="BY161" s="459"/>
      <c r="BZ161" s="861"/>
      <c r="CA161" s="861"/>
      <c r="CB161" s="459"/>
      <c r="CC161" s="459"/>
      <c r="CD161" s="459"/>
      <c r="CE161" s="459"/>
      <c r="CF161" s="459"/>
      <c r="CG161" s="861"/>
      <c r="CH161" s="861"/>
      <c r="CI161" s="459"/>
      <c r="CJ161" s="459"/>
      <c r="CK161" s="459"/>
      <c r="CL161" s="459"/>
      <c r="CM161" s="459"/>
      <c r="CN161" s="861"/>
      <c r="CO161" s="861"/>
    </row>
    <row r="162" spans="1:93" s="263" customFormat="1" hidden="1">
      <c r="A162" s="857">
        <f>'MTG RTG September 2019'!A151</f>
        <v>0</v>
      </c>
      <c r="B162" s="289"/>
      <c r="C162" s="506" t="str">
        <f>'MTG RTG September 2019'!C151</f>
        <v>FOX Crime</v>
      </c>
      <c r="D162" s="252" t="str">
        <f>'MTG RTG September 2019'!D151</f>
        <v>Prime Time</v>
      </c>
      <c r="E162" s="253" t="str">
        <f>'MTG RTG September 2019'!E151</f>
        <v>Mo-Fr</v>
      </c>
      <c r="F162" s="254" t="str">
        <f>'MTG RTG September 2019'!F151</f>
        <v>17:30-23:59</v>
      </c>
      <c r="G162" s="904" t="str">
        <f>'MTG RTG September 2019'!G151</f>
        <v>PT</v>
      </c>
      <c r="H162" s="905">
        <f ca="1">SUMIF('MTG RTG September 2019'!$H$3:$M$4,$AC$9,'MTG RTG September 2019'!$H151:$M151)</f>
        <v>0.9</v>
      </c>
      <c r="I162" s="256">
        <f t="shared" ca="1" si="44"/>
        <v>579.80000000000007</v>
      </c>
      <c r="J162" s="906">
        <f t="shared" ca="1" si="45"/>
        <v>0</v>
      </c>
      <c r="K162" s="912">
        <f t="shared" ca="1" si="46"/>
        <v>0</v>
      </c>
      <c r="L162" s="913">
        <f t="shared" ca="1" si="47"/>
        <v>0</v>
      </c>
      <c r="M162" s="927">
        <f>'MTG RTG September 2019'!J151</f>
        <v>0.7</v>
      </c>
      <c r="N162" s="913">
        <f t="shared" si="48"/>
        <v>0</v>
      </c>
      <c r="O162" s="909">
        <f t="shared" si="49"/>
        <v>0</v>
      </c>
      <c r="P162" s="258">
        <f t="shared" si="50"/>
        <v>0</v>
      </c>
      <c r="Q162" s="258">
        <f t="shared" si="40"/>
        <v>0</v>
      </c>
      <c r="R162" s="258">
        <f t="shared" si="41"/>
        <v>0</v>
      </c>
      <c r="S162" s="258"/>
      <c r="T162" s="258">
        <f t="shared" si="42"/>
        <v>0</v>
      </c>
      <c r="U162" s="258">
        <f t="shared" si="51"/>
        <v>0</v>
      </c>
      <c r="V162" s="265">
        <f t="shared" ca="1" si="43"/>
        <v>521.82000000000005</v>
      </c>
      <c r="W162" s="260">
        <f t="shared" ca="1" si="52"/>
        <v>521.82000000000005</v>
      </c>
      <c r="X162" s="260">
        <f t="shared" ca="1" si="53"/>
        <v>521.82000000000005</v>
      </c>
      <c r="Y162" s="260">
        <f t="shared" ca="1" si="54"/>
        <v>0</v>
      </c>
      <c r="Z162" s="260">
        <f t="shared" ca="1" si="55"/>
        <v>0</v>
      </c>
      <c r="AA162" s="260">
        <f t="shared" ca="1" si="57"/>
        <v>0</v>
      </c>
      <c r="AB162" s="260">
        <f t="shared" ca="1" si="58"/>
        <v>0</v>
      </c>
      <c r="AC162" s="575">
        <f t="shared" ca="1" si="56"/>
        <v>0</v>
      </c>
      <c r="AD162" s="262"/>
      <c r="AE162" s="460"/>
      <c r="AF162" s="459"/>
      <c r="AG162" s="459"/>
      <c r="AH162" s="459"/>
      <c r="AI162" s="459"/>
      <c r="AJ162" s="861"/>
      <c r="AK162" s="861"/>
      <c r="AL162" s="459"/>
      <c r="AM162" s="459"/>
      <c r="AN162" s="459"/>
      <c r="AO162" s="459"/>
      <c r="AP162" s="459"/>
      <c r="AQ162" s="861"/>
      <c r="AR162" s="861"/>
      <c r="AS162" s="459"/>
      <c r="AT162" s="459"/>
      <c r="AU162" s="459"/>
      <c r="AV162" s="459"/>
      <c r="AW162" s="459"/>
      <c r="AX162" s="861"/>
      <c r="AY162" s="861"/>
      <c r="AZ162" s="459"/>
      <c r="BA162" s="459"/>
      <c r="BB162" s="459"/>
      <c r="BC162" s="459"/>
      <c r="BD162" s="459"/>
      <c r="BE162" s="861"/>
      <c r="BF162" s="861"/>
      <c r="BG162" s="459"/>
      <c r="BH162" s="459"/>
      <c r="BI162" s="459"/>
      <c r="BJ162" s="459"/>
      <c r="BK162" s="459"/>
      <c r="BL162" s="861"/>
      <c r="BM162" s="861"/>
      <c r="BN162" s="459"/>
      <c r="BO162" s="459"/>
      <c r="BP162" s="459"/>
      <c r="BQ162" s="459"/>
      <c r="BR162" s="459"/>
      <c r="BS162" s="861"/>
      <c r="BT162" s="861"/>
      <c r="BU162" s="459"/>
      <c r="BV162" s="459"/>
      <c r="BW162" s="459"/>
      <c r="BX162" s="459"/>
      <c r="BY162" s="459"/>
      <c r="BZ162" s="861"/>
      <c r="CA162" s="861"/>
      <c r="CB162" s="459"/>
      <c r="CC162" s="459"/>
      <c r="CD162" s="459"/>
      <c r="CE162" s="459"/>
      <c r="CF162" s="459"/>
      <c r="CG162" s="861"/>
      <c r="CH162" s="861"/>
      <c r="CI162" s="459"/>
      <c r="CJ162" s="459"/>
      <c r="CK162" s="459"/>
      <c r="CL162" s="459"/>
      <c r="CM162" s="459"/>
      <c r="CN162" s="861"/>
      <c r="CO162" s="861"/>
    </row>
    <row r="163" spans="1:93" s="263" customFormat="1">
      <c r="A163" s="857">
        <f>'MTG RTG September 2019'!A152</f>
        <v>0</v>
      </c>
      <c r="B163" s="289"/>
      <c r="C163" s="506" t="str">
        <f>'MTG RTG September 2019'!C152</f>
        <v>FOX Crime</v>
      </c>
      <c r="D163" s="252" t="str">
        <f>'MTG RTG September 2019'!D152</f>
        <v>Off Prime Time</v>
      </c>
      <c r="E163" s="253" t="str">
        <f>'MTG RTG September 2019'!E152</f>
        <v>Sa-Su</v>
      </c>
      <c r="F163" s="254" t="str">
        <f>'MTG RTG September 2019'!F152</f>
        <v>24:00-17:29</v>
      </c>
      <c r="G163" s="904" t="str">
        <f>'MTG RTG September 2019'!G152</f>
        <v>NPT</v>
      </c>
      <c r="H163" s="905">
        <f ca="1">SUMIF('MTG RTG September 2019'!$H$3:$M$4,$AC$9,'MTG RTG September 2019'!$H152:$M152)</f>
        <v>0.6</v>
      </c>
      <c r="I163" s="256">
        <f t="shared" ca="1" si="44"/>
        <v>579.80000000000007</v>
      </c>
      <c r="J163" s="906">
        <f t="shared" ca="1" si="45"/>
        <v>1.2</v>
      </c>
      <c r="K163" s="912">
        <f t="shared" ca="1" si="46"/>
        <v>1.2</v>
      </c>
      <c r="L163" s="913">
        <f t="shared" ca="1" si="47"/>
        <v>0</v>
      </c>
      <c r="M163" s="927">
        <f>'MTG RTG September 2019'!J152</f>
        <v>0.4</v>
      </c>
      <c r="N163" s="913">
        <f t="shared" si="48"/>
        <v>0.8</v>
      </c>
      <c r="O163" s="909">
        <f t="shared" si="49"/>
        <v>2</v>
      </c>
      <c r="P163" s="258">
        <f t="shared" si="50"/>
        <v>0</v>
      </c>
      <c r="Q163" s="258">
        <f t="shared" si="40"/>
        <v>0</v>
      </c>
      <c r="R163" s="258">
        <f t="shared" si="41"/>
        <v>0</v>
      </c>
      <c r="S163" s="258"/>
      <c r="T163" s="258">
        <f t="shared" si="42"/>
        <v>0</v>
      </c>
      <c r="U163" s="258">
        <f t="shared" si="51"/>
        <v>2</v>
      </c>
      <c r="V163" s="265">
        <f t="shared" ca="1" si="43"/>
        <v>347.88000000000005</v>
      </c>
      <c r="W163" s="260">
        <f t="shared" ca="1" si="52"/>
        <v>347.88000000000005</v>
      </c>
      <c r="X163" s="260">
        <f t="shared" ca="1" si="53"/>
        <v>347.88000000000005</v>
      </c>
      <c r="Y163" s="260">
        <f t="shared" ca="1" si="54"/>
        <v>0</v>
      </c>
      <c r="Z163" s="260">
        <f t="shared" ca="1" si="55"/>
        <v>0</v>
      </c>
      <c r="AA163" s="260">
        <f t="shared" ca="1" si="57"/>
        <v>0</v>
      </c>
      <c r="AB163" s="260">
        <f t="shared" ca="1" si="58"/>
        <v>0</v>
      </c>
      <c r="AC163" s="575">
        <f t="shared" ca="1" si="56"/>
        <v>695.7600000000001</v>
      </c>
      <c r="AD163" s="262"/>
      <c r="AE163" s="460"/>
      <c r="AF163" s="459"/>
      <c r="AG163" s="459"/>
      <c r="AH163" s="459"/>
      <c r="AI163" s="459"/>
      <c r="AJ163" s="861"/>
      <c r="AK163" s="861"/>
      <c r="AL163" s="459"/>
      <c r="AM163" s="459"/>
      <c r="AN163" s="459"/>
      <c r="AO163" s="459"/>
      <c r="AP163" s="459"/>
      <c r="AQ163" s="861"/>
      <c r="AR163" s="861"/>
      <c r="AS163" s="459"/>
      <c r="AT163" s="459"/>
      <c r="AU163" s="459"/>
      <c r="AV163" s="459"/>
      <c r="AW163" s="459"/>
      <c r="AX163" s="861"/>
      <c r="AY163" s="861"/>
      <c r="AZ163" s="459"/>
      <c r="BA163" s="459"/>
      <c r="BB163" s="459"/>
      <c r="BC163" s="459"/>
      <c r="BD163" s="459"/>
      <c r="BE163" s="861" t="s">
        <v>347</v>
      </c>
      <c r="BF163" s="861" t="s">
        <v>347</v>
      </c>
      <c r="BG163" s="459"/>
      <c r="BH163" s="459"/>
      <c r="BI163" s="459"/>
      <c r="BJ163" s="459"/>
      <c r="BK163" s="459"/>
      <c r="BL163" s="861"/>
      <c r="BM163" s="861"/>
      <c r="BN163" s="459"/>
      <c r="BO163" s="459"/>
      <c r="BP163" s="459"/>
      <c r="BQ163" s="459"/>
      <c r="BR163" s="459"/>
      <c r="BS163" s="861"/>
      <c r="BT163" s="861"/>
      <c r="BU163" s="459"/>
      <c r="BV163" s="459"/>
      <c r="BW163" s="459"/>
      <c r="BX163" s="459"/>
      <c r="BY163" s="459"/>
      <c r="BZ163" s="861"/>
      <c r="CA163" s="861"/>
      <c r="CB163" s="459"/>
      <c r="CC163" s="459"/>
      <c r="CD163" s="459"/>
      <c r="CE163" s="459"/>
      <c r="CF163" s="459"/>
      <c r="CG163" s="861"/>
      <c r="CH163" s="861"/>
      <c r="CI163" s="459"/>
      <c r="CJ163" s="459"/>
      <c r="CK163" s="459"/>
      <c r="CL163" s="459"/>
      <c r="CM163" s="459"/>
      <c r="CN163" s="861"/>
      <c r="CO163" s="861"/>
    </row>
    <row r="164" spans="1:93" s="263" customFormat="1" hidden="1">
      <c r="A164" s="857">
        <f>'MTG RTG September 2019'!A153</f>
        <v>0</v>
      </c>
      <c r="B164" s="289"/>
      <c r="C164" s="506" t="str">
        <f>'MTG RTG September 2019'!C153</f>
        <v>FOX Crime</v>
      </c>
      <c r="D164" s="252" t="str">
        <f>'MTG RTG September 2019'!D153</f>
        <v>Off Prime Time</v>
      </c>
      <c r="E164" s="253" t="str">
        <f>'MTG RTG September 2019'!E153</f>
        <v>Sa-Su</v>
      </c>
      <c r="F164" s="254" t="str">
        <f>'MTG RTG September 2019'!F153</f>
        <v>24:00-17:29</v>
      </c>
      <c r="G164" s="904" t="str">
        <f>'MTG RTG September 2019'!G153</f>
        <v>NPT</v>
      </c>
      <c r="H164" s="905">
        <f ca="1">SUMIF('MTG RTG September 2019'!$H$3:$M$4,$AC$9,'MTG RTG September 2019'!$H153:$M153)</f>
        <v>0.6</v>
      </c>
      <c r="I164" s="256">
        <f t="shared" ca="1" si="44"/>
        <v>579.80000000000007</v>
      </c>
      <c r="J164" s="906">
        <f t="shared" ca="1" si="45"/>
        <v>0</v>
      </c>
      <c r="K164" s="912">
        <f t="shared" ca="1" si="46"/>
        <v>0</v>
      </c>
      <c r="L164" s="913">
        <f t="shared" ca="1" si="47"/>
        <v>0</v>
      </c>
      <c r="M164" s="927">
        <f>'MTG RTG September 2019'!J153</f>
        <v>0.4</v>
      </c>
      <c r="N164" s="913">
        <f t="shared" si="48"/>
        <v>0</v>
      </c>
      <c r="O164" s="909">
        <f t="shared" si="49"/>
        <v>0</v>
      </c>
      <c r="P164" s="258">
        <f t="shared" si="50"/>
        <v>0</v>
      </c>
      <c r="Q164" s="258">
        <f t="shared" si="40"/>
        <v>0</v>
      </c>
      <c r="R164" s="258">
        <f t="shared" si="41"/>
        <v>0</v>
      </c>
      <c r="S164" s="258"/>
      <c r="T164" s="258">
        <f t="shared" si="42"/>
        <v>0</v>
      </c>
      <c r="U164" s="258">
        <f t="shared" si="51"/>
        <v>0</v>
      </c>
      <c r="V164" s="265">
        <f t="shared" ca="1" si="43"/>
        <v>347.88000000000005</v>
      </c>
      <c r="W164" s="260">
        <f t="shared" ca="1" si="52"/>
        <v>347.88000000000005</v>
      </c>
      <c r="X164" s="260">
        <f t="shared" ca="1" si="53"/>
        <v>347.88000000000005</v>
      </c>
      <c r="Y164" s="260">
        <f t="shared" ca="1" si="54"/>
        <v>0</v>
      </c>
      <c r="Z164" s="260">
        <f t="shared" ca="1" si="55"/>
        <v>0</v>
      </c>
      <c r="AA164" s="260">
        <f t="shared" ca="1" si="57"/>
        <v>0</v>
      </c>
      <c r="AB164" s="260">
        <f t="shared" ca="1" si="58"/>
        <v>0</v>
      </c>
      <c r="AC164" s="575">
        <f t="shared" ca="1" si="56"/>
        <v>0</v>
      </c>
      <c r="AD164" s="262"/>
      <c r="AE164" s="460"/>
      <c r="AF164" s="459"/>
      <c r="AG164" s="459"/>
      <c r="AH164" s="459"/>
      <c r="AI164" s="459"/>
      <c r="AJ164" s="861"/>
      <c r="AK164" s="861"/>
      <c r="AL164" s="459"/>
      <c r="AM164" s="459"/>
      <c r="AN164" s="459"/>
      <c r="AO164" s="459"/>
      <c r="AP164" s="459"/>
      <c r="AQ164" s="861"/>
      <c r="AR164" s="861"/>
      <c r="AS164" s="459"/>
      <c r="AT164" s="459"/>
      <c r="AU164" s="459"/>
      <c r="AV164" s="459"/>
      <c r="AW164" s="459"/>
      <c r="AX164" s="861"/>
      <c r="AY164" s="861"/>
      <c r="AZ164" s="459"/>
      <c r="BA164" s="459"/>
      <c r="BB164" s="459"/>
      <c r="BC164" s="459"/>
      <c r="BD164" s="459"/>
      <c r="BE164" s="861"/>
      <c r="BF164" s="861"/>
      <c r="BG164" s="459"/>
      <c r="BH164" s="459"/>
      <c r="BI164" s="459"/>
      <c r="BJ164" s="459"/>
      <c r="BK164" s="459"/>
      <c r="BL164" s="861"/>
      <c r="BM164" s="861"/>
      <c r="BN164" s="459"/>
      <c r="BO164" s="459"/>
      <c r="BP164" s="459"/>
      <c r="BQ164" s="459"/>
      <c r="BR164" s="459"/>
      <c r="BS164" s="861"/>
      <c r="BT164" s="861"/>
      <c r="BU164" s="459"/>
      <c r="BV164" s="459"/>
      <c r="BW164" s="459"/>
      <c r="BX164" s="459"/>
      <c r="BY164" s="459"/>
      <c r="BZ164" s="861"/>
      <c r="CA164" s="861"/>
      <c r="CB164" s="459"/>
      <c r="CC164" s="459"/>
      <c r="CD164" s="459"/>
      <c r="CE164" s="459"/>
      <c r="CF164" s="459"/>
      <c r="CG164" s="861"/>
      <c r="CH164" s="861"/>
      <c r="CI164" s="459"/>
      <c r="CJ164" s="459"/>
      <c r="CK164" s="459"/>
      <c r="CL164" s="459"/>
      <c r="CM164" s="459"/>
      <c r="CN164" s="861"/>
      <c r="CO164" s="861"/>
    </row>
    <row r="165" spans="1:93" s="263" customFormat="1" hidden="1">
      <c r="A165" s="857">
        <f>'MTG RTG September 2019'!A154</f>
        <v>0</v>
      </c>
      <c r="B165" s="289"/>
      <c r="C165" s="506" t="str">
        <f>'MTG RTG September 2019'!C154</f>
        <v>FOX Crime</v>
      </c>
      <c r="D165" s="252" t="str">
        <f>'MTG RTG September 2019'!D154</f>
        <v>Prime Time</v>
      </c>
      <c r="E165" s="253" t="str">
        <f>'MTG RTG September 2019'!E154</f>
        <v>Sa-Su</v>
      </c>
      <c r="F165" s="254" t="str">
        <f>'MTG RTG September 2019'!F154</f>
        <v>17:30-23:59</v>
      </c>
      <c r="G165" s="904" t="str">
        <f>'MTG RTG September 2019'!G154</f>
        <v>PT</v>
      </c>
      <c r="H165" s="905">
        <f ca="1">SUMIF('MTG RTG September 2019'!$H$3:$M$4,$AC$9,'MTG RTG September 2019'!$H154:$M154)</f>
        <v>0.9</v>
      </c>
      <c r="I165" s="256">
        <f t="shared" ca="1" si="44"/>
        <v>579.80000000000007</v>
      </c>
      <c r="J165" s="906">
        <f t="shared" ca="1" si="45"/>
        <v>0</v>
      </c>
      <c r="K165" s="912">
        <f t="shared" ca="1" si="46"/>
        <v>0</v>
      </c>
      <c r="L165" s="913">
        <f t="shared" ca="1" si="47"/>
        <v>0</v>
      </c>
      <c r="M165" s="927">
        <f>'MTG RTG September 2019'!J154</f>
        <v>0.7</v>
      </c>
      <c r="N165" s="913">
        <f t="shared" si="48"/>
        <v>0</v>
      </c>
      <c r="O165" s="909">
        <f t="shared" si="49"/>
        <v>0</v>
      </c>
      <c r="P165" s="258">
        <f t="shared" si="50"/>
        <v>0</v>
      </c>
      <c r="Q165" s="258">
        <f t="shared" si="40"/>
        <v>0</v>
      </c>
      <c r="R165" s="258">
        <f t="shared" si="41"/>
        <v>0</v>
      </c>
      <c r="S165" s="258"/>
      <c r="T165" s="258">
        <f t="shared" si="42"/>
        <v>0</v>
      </c>
      <c r="U165" s="258">
        <f t="shared" si="51"/>
        <v>0</v>
      </c>
      <c r="V165" s="265">
        <f t="shared" ca="1" si="43"/>
        <v>521.82000000000005</v>
      </c>
      <c r="W165" s="260">
        <f t="shared" ca="1" si="52"/>
        <v>521.82000000000005</v>
      </c>
      <c r="X165" s="260">
        <f t="shared" ca="1" si="53"/>
        <v>521.82000000000005</v>
      </c>
      <c r="Y165" s="260">
        <f t="shared" ca="1" si="54"/>
        <v>0</v>
      </c>
      <c r="Z165" s="260">
        <f t="shared" ca="1" si="55"/>
        <v>0</v>
      </c>
      <c r="AA165" s="260">
        <f t="shared" ca="1" si="57"/>
        <v>0</v>
      </c>
      <c r="AB165" s="260">
        <f t="shared" ca="1" si="58"/>
        <v>0</v>
      </c>
      <c r="AC165" s="575">
        <f t="shared" ca="1" si="56"/>
        <v>0</v>
      </c>
      <c r="AD165" s="262"/>
      <c r="AE165" s="460"/>
      <c r="AF165" s="459"/>
      <c r="AG165" s="459"/>
      <c r="AH165" s="459"/>
      <c r="AI165" s="459"/>
      <c r="AJ165" s="861"/>
      <c r="AK165" s="861"/>
      <c r="AL165" s="459"/>
      <c r="AM165" s="459"/>
      <c r="AN165" s="459"/>
      <c r="AO165" s="459"/>
      <c r="AP165" s="459"/>
      <c r="AQ165" s="861"/>
      <c r="AR165" s="861"/>
      <c r="AS165" s="459"/>
      <c r="AT165" s="459"/>
      <c r="AU165" s="459"/>
      <c r="AV165" s="459"/>
      <c r="AW165" s="459"/>
      <c r="AX165" s="861"/>
      <c r="AY165" s="861"/>
      <c r="AZ165" s="459"/>
      <c r="BA165" s="459"/>
      <c r="BB165" s="459"/>
      <c r="BC165" s="459"/>
      <c r="BD165" s="459"/>
      <c r="BE165" s="861"/>
      <c r="BF165" s="861"/>
      <c r="BG165" s="459"/>
      <c r="BH165" s="459"/>
      <c r="BI165" s="459"/>
      <c r="BJ165" s="459"/>
      <c r="BK165" s="459"/>
      <c r="BL165" s="861"/>
      <c r="BM165" s="861"/>
      <c r="BN165" s="459"/>
      <c r="BO165" s="459"/>
      <c r="BP165" s="459"/>
      <c r="BQ165" s="459"/>
      <c r="BR165" s="459"/>
      <c r="BS165" s="861"/>
      <c r="BT165" s="861"/>
      <c r="BU165" s="459"/>
      <c r="BV165" s="459"/>
      <c r="BW165" s="459"/>
      <c r="BX165" s="459"/>
      <c r="BY165" s="459"/>
      <c r="BZ165" s="861"/>
      <c r="CA165" s="861"/>
      <c r="CB165" s="459"/>
      <c r="CC165" s="459"/>
      <c r="CD165" s="459"/>
      <c r="CE165" s="459"/>
      <c r="CF165" s="459"/>
      <c r="CG165" s="861"/>
      <c r="CH165" s="861"/>
      <c r="CI165" s="459"/>
      <c r="CJ165" s="459"/>
      <c r="CK165" s="459"/>
      <c r="CL165" s="459"/>
      <c r="CM165" s="459"/>
      <c r="CN165" s="861"/>
      <c r="CO165" s="861"/>
    </row>
    <row r="166" spans="1:93" s="263" customFormat="1" hidden="1">
      <c r="A166" s="857">
        <f>'MTG RTG September 2019'!A155</f>
        <v>0</v>
      </c>
      <c r="B166" s="289"/>
      <c r="C166" s="506" t="str">
        <f>'MTG RTG September 2019'!C155</f>
        <v>FOX Crime</v>
      </c>
      <c r="D166" s="252" t="str">
        <f>'MTG RTG September 2019'!D155</f>
        <v>Prime Time</v>
      </c>
      <c r="E166" s="253" t="str">
        <f>'MTG RTG September 2019'!E155</f>
        <v>Sa-Su</v>
      </c>
      <c r="F166" s="254" t="str">
        <f>'MTG RTG September 2019'!F155</f>
        <v>17:30-23:59</v>
      </c>
      <c r="G166" s="904" t="str">
        <f>'MTG RTG September 2019'!G155</f>
        <v>PT</v>
      </c>
      <c r="H166" s="905">
        <f ca="1">SUMIF('MTG RTG September 2019'!$H$3:$M$4,$AC$9,'MTG RTG September 2019'!$H155:$M155)</f>
        <v>0.9</v>
      </c>
      <c r="I166" s="256">
        <f t="shared" ca="1" si="44"/>
        <v>579.80000000000007</v>
      </c>
      <c r="J166" s="906">
        <f t="shared" ca="1" si="45"/>
        <v>0</v>
      </c>
      <c r="K166" s="912">
        <f t="shared" ca="1" si="46"/>
        <v>0</v>
      </c>
      <c r="L166" s="913">
        <f t="shared" ca="1" si="47"/>
        <v>0</v>
      </c>
      <c r="M166" s="927">
        <f>'MTG RTG September 2019'!J155</f>
        <v>0.7</v>
      </c>
      <c r="N166" s="913">
        <f t="shared" si="48"/>
        <v>0</v>
      </c>
      <c r="O166" s="909">
        <f t="shared" si="49"/>
        <v>0</v>
      </c>
      <c r="P166" s="258">
        <f t="shared" si="50"/>
        <v>0</v>
      </c>
      <c r="Q166" s="258">
        <f t="shared" si="40"/>
        <v>0</v>
      </c>
      <c r="R166" s="258">
        <f t="shared" si="41"/>
        <v>0</v>
      </c>
      <c r="S166" s="258"/>
      <c r="T166" s="258">
        <f t="shared" si="42"/>
        <v>0</v>
      </c>
      <c r="U166" s="258">
        <f t="shared" si="51"/>
        <v>0</v>
      </c>
      <c r="V166" s="265">
        <f t="shared" ca="1" si="43"/>
        <v>521.82000000000005</v>
      </c>
      <c r="W166" s="260">
        <f t="shared" ca="1" si="52"/>
        <v>521.82000000000005</v>
      </c>
      <c r="X166" s="260">
        <f t="shared" ca="1" si="53"/>
        <v>521.82000000000005</v>
      </c>
      <c r="Y166" s="260">
        <f t="shared" ca="1" si="54"/>
        <v>0</v>
      </c>
      <c r="Z166" s="260">
        <f t="shared" ca="1" si="55"/>
        <v>0</v>
      </c>
      <c r="AA166" s="260">
        <f t="shared" ca="1" si="57"/>
        <v>0</v>
      </c>
      <c r="AB166" s="260">
        <f t="shared" ca="1" si="58"/>
        <v>0</v>
      </c>
      <c r="AC166" s="575">
        <f t="shared" ca="1" si="56"/>
        <v>0</v>
      </c>
      <c r="AD166" s="262"/>
      <c r="AE166" s="460"/>
      <c r="AF166" s="459"/>
      <c r="AG166" s="459"/>
      <c r="AH166" s="459"/>
      <c r="AI166" s="459"/>
      <c r="AJ166" s="861"/>
      <c r="AK166" s="861"/>
      <c r="AL166" s="459"/>
      <c r="AM166" s="459"/>
      <c r="AN166" s="459"/>
      <c r="AO166" s="459"/>
      <c r="AP166" s="459"/>
      <c r="AQ166" s="861"/>
      <c r="AR166" s="861"/>
      <c r="AS166" s="459"/>
      <c r="AT166" s="459"/>
      <c r="AU166" s="459"/>
      <c r="AV166" s="459"/>
      <c r="AW166" s="459"/>
      <c r="AX166" s="861"/>
      <c r="AY166" s="861"/>
      <c r="AZ166" s="459"/>
      <c r="BA166" s="459"/>
      <c r="BB166" s="459"/>
      <c r="BC166" s="459"/>
      <c r="BD166" s="459"/>
      <c r="BE166" s="861"/>
      <c r="BF166" s="861"/>
      <c r="BG166" s="459"/>
      <c r="BH166" s="459"/>
      <c r="BI166" s="459"/>
      <c r="BJ166" s="459"/>
      <c r="BK166" s="459"/>
      <c r="BL166" s="861"/>
      <c r="BM166" s="861"/>
      <c r="BN166" s="459"/>
      <c r="BO166" s="459"/>
      <c r="BP166" s="459"/>
      <c r="BQ166" s="459"/>
      <c r="BR166" s="459"/>
      <c r="BS166" s="861"/>
      <c r="BT166" s="861"/>
      <c r="BU166" s="459"/>
      <c r="BV166" s="459"/>
      <c r="BW166" s="459"/>
      <c r="BX166" s="459"/>
      <c r="BY166" s="459"/>
      <c r="BZ166" s="861"/>
      <c r="CA166" s="861"/>
      <c r="CB166" s="459"/>
      <c r="CC166" s="459"/>
      <c r="CD166" s="459"/>
      <c r="CE166" s="459"/>
      <c r="CF166" s="459"/>
      <c r="CG166" s="861"/>
      <c r="CH166" s="861"/>
      <c r="CI166" s="459"/>
      <c r="CJ166" s="459"/>
      <c r="CK166" s="459"/>
      <c r="CL166" s="459"/>
      <c r="CM166" s="459"/>
      <c r="CN166" s="861"/>
      <c r="CO166" s="861"/>
    </row>
    <row r="167" spans="1:93" s="263" customFormat="1" hidden="1">
      <c r="A167" s="857">
        <f>'MTG RTG September 2019'!A156</f>
        <v>0</v>
      </c>
      <c r="B167" s="289"/>
      <c r="C167" s="506" t="str">
        <f>'MTG RTG September 2019'!C156</f>
        <v>FOX</v>
      </c>
      <c r="D167" s="252" t="str">
        <f>'MTG RTG September 2019'!D156</f>
        <v>Off Prime Time</v>
      </c>
      <c r="E167" s="253" t="str">
        <f>'MTG RTG September 2019'!E156</f>
        <v>Mo-Fr</v>
      </c>
      <c r="F167" s="254" t="str">
        <f>'MTG RTG September 2019'!F156</f>
        <v>24:00-17:29</v>
      </c>
      <c r="G167" s="904" t="str">
        <f>'MTG RTG September 2019'!G156</f>
        <v>NPT</v>
      </c>
      <c r="H167" s="905">
        <f ca="1">SUMIF('MTG RTG September 2019'!$H$3:$M$4,$AC$9,'MTG RTG September 2019'!$H156:$M156)</f>
        <v>0.3</v>
      </c>
      <c r="I167" s="256">
        <f t="shared" ca="1" si="44"/>
        <v>579.80000000000007</v>
      </c>
      <c r="J167" s="906">
        <f t="shared" ca="1" si="45"/>
        <v>0</v>
      </c>
      <c r="K167" s="912">
        <f t="shared" ca="1" si="46"/>
        <v>0</v>
      </c>
      <c r="L167" s="913">
        <f t="shared" ca="1" si="47"/>
        <v>0</v>
      </c>
      <c r="M167" s="927">
        <f>'MTG RTG September 2019'!J156</f>
        <v>0.2</v>
      </c>
      <c r="N167" s="913">
        <f t="shared" si="48"/>
        <v>0</v>
      </c>
      <c r="O167" s="909">
        <f t="shared" si="49"/>
        <v>0</v>
      </c>
      <c r="P167" s="258">
        <f t="shared" si="50"/>
        <v>0</v>
      </c>
      <c r="Q167" s="258">
        <f t="shared" si="40"/>
        <v>0</v>
      </c>
      <c r="R167" s="258">
        <f t="shared" si="41"/>
        <v>0</v>
      </c>
      <c r="S167" s="258"/>
      <c r="T167" s="258">
        <f t="shared" si="42"/>
        <v>0</v>
      </c>
      <c r="U167" s="258">
        <f t="shared" si="51"/>
        <v>0</v>
      </c>
      <c r="V167" s="265">
        <f t="shared" ca="1" si="43"/>
        <v>173.94000000000003</v>
      </c>
      <c r="W167" s="260">
        <f t="shared" ca="1" si="52"/>
        <v>173.94000000000003</v>
      </c>
      <c r="X167" s="260">
        <f t="shared" ca="1" si="53"/>
        <v>173.94000000000003</v>
      </c>
      <c r="Y167" s="260">
        <f t="shared" ca="1" si="54"/>
        <v>0</v>
      </c>
      <c r="Z167" s="260">
        <f t="shared" ca="1" si="55"/>
        <v>0</v>
      </c>
      <c r="AA167" s="260">
        <f t="shared" ca="1" si="57"/>
        <v>0</v>
      </c>
      <c r="AB167" s="260">
        <f t="shared" ca="1" si="58"/>
        <v>0</v>
      </c>
      <c r="AC167" s="575">
        <f t="shared" ca="1" si="56"/>
        <v>0</v>
      </c>
      <c r="AD167" s="262"/>
      <c r="AE167" s="460"/>
      <c r="AF167" s="459"/>
      <c r="AG167" s="459"/>
      <c r="AH167" s="459"/>
      <c r="AI167" s="459"/>
      <c r="AJ167" s="861"/>
      <c r="AK167" s="861"/>
      <c r="AL167" s="459"/>
      <c r="AM167" s="459"/>
      <c r="AN167" s="459"/>
      <c r="AO167" s="459"/>
      <c r="AP167" s="459"/>
      <c r="AQ167" s="861"/>
      <c r="AR167" s="861"/>
      <c r="AS167" s="459"/>
      <c r="AT167" s="459"/>
      <c r="AU167" s="459"/>
      <c r="AV167" s="459"/>
      <c r="AW167" s="459"/>
      <c r="AX167" s="861"/>
      <c r="AY167" s="861"/>
      <c r="AZ167" s="459"/>
      <c r="BA167" s="459"/>
      <c r="BB167" s="459"/>
      <c r="BC167" s="459"/>
      <c r="BD167" s="459"/>
      <c r="BE167" s="861"/>
      <c r="BF167" s="861"/>
      <c r="BG167" s="459"/>
      <c r="BH167" s="459"/>
      <c r="BI167" s="459"/>
      <c r="BJ167" s="459"/>
      <c r="BK167" s="459"/>
      <c r="BL167" s="861"/>
      <c r="BM167" s="861"/>
      <c r="BN167" s="459"/>
      <c r="BO167" s="459"/>
      <c r="BP167" s="459"/>
      <c r="BQ167" s="459"/>
      <c r="BR167" s="459"/>
      <c r="BS167" s="861"/>
      <c r="BT167" s="861"/>
      <c r="BU167" s="459"/>
      <c r="BV167" s="459"/>
      <c r="BW167" s="459"/>
      <c r="BX167" s="459"/>
      <c r="BY167" s="459"/>
      <c r="BZ167" s="861"/>
      <c r="CA167" s="861"/>
      <c r="CB167" s="459"/>
      <c r="CC167" s="459"/>
      <c r="CD167" s="459"/>
      <c r="CE167" s="459"/>
      <c r="CF167" s="459"/>
      <c r="CG167" s="861"/>
      <c r="CH167" s="861"/>
      <c r="CI167" s="459"/>
      <c r="CJ167" s="459"/>
      <c r="CK167" s="459"/>
      <c r="CL167" s="459"/>
      <c r="CM167" s="459"/>
      <c r="CN167" s="861"/>
      <c r="CO167" s="861"/>
    </row>
    <row r="168" spans="1:93" s="263" customFormat="1" hidden="1">
      <c r="A168" s="857">
        <f>'MTG RTG September 2019'!A157</f>
        <v>0</v>
      </c>
      <c r="B168" s="289"/>
      <c r="C168" s="506" t="str">
        <f>'MTG RTG September 2019'!C157</f>
        <v>FOX</v>
      </c>
      <c r="D168" s="252" t="str">
        <f>'MTG RTG September 2019'!D157</f>
        <v>Prime Time</v>
      </c>
      <c r="E168" s="253" t="str">
        <f>'MTG RTG September 2019'!E157</f>
        <v>Mo-Fr</v>
      </c>
      <c r="F168" s="254" t="str">
        <f>'MTG RTG September 2019'!F157</f>
        <v>17:30-23:59</v>
      </c>
      <c r="G168" s="904" t="str">
        <f>'MTG RTG September 2019'!G157</f>
        <v>PT</v>
      </c>
      <c r="H168" s="905">
        <f ca="1">SUMIF('MTG RTG September 2019'!$H$3:$M$4,$AC$9,'MTG RTG September 2019'!$H157:$M157)</f>
        <v>0.4</v>
      </c>
      <c r="I168" s="256">
        <f t="shared" ca="1" si="44"/>
        <v>579.80000000000007</v>
      </c>
      <c r="J168" s="906">
        <f t="shared" ca="1" si="45"/>
        <v>0</v>
      </c>
      <c r="K168" s="912">
        <f t="shared" ca="1" si="46"/>
        <v>0</v>
      </c>
      <c r="L168" s="913">
        <f t="shared" ca="1" si="47"/>
        <v>0</v>
      </c>
      <c r="M168" s="927">
        <f>'MTG RTG September 2019'!J157</f>
        <v>0.4</v>
      </c>
      <c r="N168" s="913">
        <f t="shared" si="48"/>
        <v>0</v>
      </c>
      <c r="O168" s="909">
        <f t="shared" si="49"/>
        <v>0</v>
      </c>
      <c r="P168" s="258">
        <f t="shared" si="50"/>
        <v>0</v>
      </c>
      <c r="Q168" s="258">
        <f t="shared" si="40"/>
        <v>0</v>
      </c>
      <c r="R168" s="258">
        <f t="shared" si="41"/>
        <v>0</v>
      </c>
      <c r="S168" s="258"/>
      <c r="T168" s="258">
        <f t="shared" si="42"/>
        <v>0</v>
      </c>
      <c r="U168" s="258">
        <f t="shared" si="51"/>
        <v>0</v>
      </c>
      <c r="V168" s="265">
        <f t="shared" ca="1" si="43"/>
        <v>231.92000000000004</v>
      </c>
      <c r="W168" s="260">
        <f t="shared" ca="1" si="52"/>
        <v>231.92000000000004</v>
      </c>
      <c r="X168" s="260">
        <f t="shared" ca="1" si="53"/>
        <v>231.92000000000004</v>
      </c>
      <c r="Y168" s="260">
        <f t="shared" ca="1" si="54"/>
        <v>0</v>
      </c>
      <c r="Z168" s="260">
        <f t="shared" ca="1" si="55"/>
        <v>0</v>
      </c>
      <c r="AA168" s="260">
        <f t="shared" ca="1" si="57"/>
        <v>0</v>
      </c>
      <c r="AB168" s="260">
        <f t="shared" ca="1" si="58"/>
        <v>0</v>
      </c>
      <c r="AC168" s="575">
        <f t="shared" ca="1" si="56"/>
        <v>0</v>
      </c>
      <c r="AD168" s="262"/>
      <c r="AE168" s="460"/>
      <c r="AF168" s="459"/>
      <c r="AG168" s="459"/>
      <c r="AH168" s="459"/>
      <c r="AI168" s="459"/>
      <c r="AJ168" s="861"/>
      <c r="AK168" s="861"/>
      <c r="AL168" s="459"/>
      <c r="AM168" s="459"/>
      <c r="AN168" s="459"/>
      <c r="AO168" s="459"/>
      <c r="AP168" s="459"/>
      <c r="AQ168" s="861"/>
      <c r="AR168" s="861"/>
      <c r="AS168" s="459"/>
      <c r="AT168" s="459"/>
      <c r="AU168" s="459"/>
      <c r="AV168" s="459"/>
      <c r="AW168" s="459"/>
      <c r="AX168" s="861"/>
      <c r="AY168" s="861"/>
      <c r="AZ168" s="459"/>
      <c r="BA168" s="459"/>
      <c r="BB168" s="459"/>
      <c r="BC168" s="459"/>
      <c r="BD168" s="459"/>
      <c r="BE168" s="861"/>
      <c r="BF168" s="861"/>
      <c r="BG168" s="459"/>
      <c r="BH168" s="459"/>
      <c r="BI168" s="459"/>
      <c r="BJ168" s="459"/>
      <c r="BK168" s="459"/>
      <c r="BL168" s="861"/>
      <c r="BM168" s="861"/>
      <c r="BN168" s="459"/>
      <c r="BO168" s="459"/>
      <c r="BP168" s="459"/>
      <c r="BQ168" s="459"/>
      <c r="BR168" s="459"/>
      <c r="BS168" s="861"/>
      <c r="BT168" s="861"/>
      <c r="BU168" s="459"/>
      <c r="BV168" s="459"/>
      <c r="BW168" s="459"/>
      <c r="BX168" s="459"/>
      <c r="BY168" s="459"/>
      <c r="BZ168" s="861"/>
      <c r="CA168" s="861"/>
      <c r="CB168" s="459"/>
      <c r="CC168" s="459"/>
      <c r="CD168" s="459"/>
      <c r="CE168" s="459"/>
      <c r="CF168" s="459"/>
      <c r="CG168" s="861"/>
      <c r="CH168" s="861"/>
      <c r="CI168" s="459"/>
      <c r="CJ168" s="459"/>
      <c r="CK168" s="459"/>
      <c r="CL168" s="459"/>
      <c r="CM168" s="459"/>
      <c r="CN168" s="861"/>
      <c r="CO168" s="861"/>
    </row>
    <row r="169" spans="1:93" s="263" customFormat="1">
      <c r="A169" s="857">
        <f>'MTG RTG September 2019'!A158</f>
        <v>0</v>
      </c>
      <c r="B169" s="289"/>
      <c r="C169" s="506" t="str">
        <f>'MTG RTG September 2019'!C158</f>
        <v>FOX</v>
      </c>
      <c r="D169" s="252" t="str">
        <f>'MTG RTG September 2019'!D158</f>
        <v>Prime Time</v>
      </c>
      <c r="E169" s="253" t="str">
        <f>'MTG RTG September 2019'!E158</f>
        <v>Mo-Fr</v>
      </c>
      <c r="F169" s="254" t="str">
        <f>'MTG RTG September 2019'!F158</f>
        <v>17:30-23:59</v>
      </c>
      <c r="G169" s="904" t="str">
        <f>'MTG RTG September 2019'!G158</f>
        <v>PT</v>
      </c>
      <c r="H169" s="905">
        <f ca="1">SUMIF('MTG RTG September 2019'!$H$3:$M$4,$AC$9,'MTG RTG September 2019'!$H158:$M158)</f>
        <v>0.4</v>
      </c>
      <c r="I169" s="256">
        <f t="shared" ca="1" si="44"/>
        <v>579.80000000000007</v>
      </c>
      <c r="J169" s="906">
        <f t="shared" ca="1" si="45"/>
        <v>0.8</v>
      </c>
      <c r="K169" s="912">
        <f t="shared" ca="1" si="46"/>
        <v>0.8</v>
      </c>
      <c r="L169" s="913">
        <f t="shared" ca="1" si="47"/>
        <v>0</v>
      </c>
      <c r="M169" s="927">
        <f>'MTG RTG September 2019'!J158</f>
        <v>0.4</v>
      </c>
      <c r="N169" s="913">
        <f t="shared" si="48"/>
        <v>0.8</v>
      </c>
      <c r="O169" s="909">
        <f t="shared" si="49"/>
        <v>2</v>
      </c>
      <c r="P169" s="258">
        <f t="shared" si="50"/>
        <v>0</v>
      </c>
      <c r="Q169" s="258">
        <f t="shared" si="40"/>
        <v>0</v>
      </c>
      <c r="R169" s="258">
        <f t="shared" si="41"/>
        <v>0</v>
      </c>
      <c r="S169" s="258"/>
      <c r="T169" s="258">
        <f t="shared" si="42"/>
        <v>0</v>
      </c>
      <c r="U169" s="258">
        <f t="shared" si="51"/>
        <v>2</v>
      </c>
      <c r="V169" s="265">
        <f t="shared" ca="1" si="43"/>
        <v>231.92000000000004</v>
      </c>
      <c r="W169" s="260">
        <f t="shared" ca="1" si="52"/>
        <v>231.92000000000004</v>
      </c>
      <c r="X169" s="260">
        <f t="shared" ca="1" si="53"/>
        <v>231.92000000000004</v>
      </c>
      <c r="Y169" s="260">
        <f t="shared" ca="1" si="54"/>
        <v>0</v>
      </c>
      <c r="Z169" s="260">
        <f t="shared" ca="1" si="55"/>
        <v>0</v>
      </c>
      <c r="AA169" s="260">
        <f t="shared" ca="1" si="57"/>
        <v>0</v>
      </c>
      <c r="AB169" s="260">
        <f t="shared" ca="1" si="58"/>
        <v>0</v>
      </c>
      <c r="AC169" s="575">
        <f t="shared" ca="1" si="56"/>
        <v>463.84000000000009</v>
      </c>
      <c r="AD169" s="262"/>
      <c r="AE169" s="460"/>
      <c r="AF169" s="459"/>
      <c r="AG169" s="459"/>
      <c r="AH169" s="459"/>
      <c r="AI169" s="459"/>
      <c r="AJ169" s="861"/>
      <c r="AK169" s="861"/>
      <c r="AL169" s="459"/>
      <c r="AM169" s="459"/>
      <c r="AN169" s="459"/>
      <c r="AO169" s="459"/>
      <c r="AP169" s="459"/>
      <c r="AQ169" s="861"/>
      <c r="AR169" s="861"/>
      <c r="AS169" s="459"/>
      <c r="AT169" s="459"/>
      <c r="AU169" s="459"/>
      <c r="AV169" s="459"/>
      <c r="AW169" s="459"/>
      <c r="AX169" s="861"/>
      <c r="AY169" s="861"/>
      <c r="AZ169" s="459"/>
      <c r="BA169" s="459"/>
      <c r="BB169" s="459" t="s">
        <v>347</v>
      </c>
      <c r="BC169" s="459"/>
      <c r="BD169" s="459" t="s">
        <v>347</v>
      </c>
      <c r="BE169" s="861"/>
      <c r="BF169" s="861"/>
      <c r="BG169" s="459"/>
      <c r="BH169" s="459"/>
      <c r="BI169" s="459"/>
      <c r="BJ169" s="459"/>
      <c r="BK169" s="459"/>
      <c r="BL169" s="861"/>
      <c r="BM169" s="861"/>
      <c r="BN169" s="459"/>
      <c r="BO169" s="459"/>
      <c r="BP169" s="459"/>
      <c r="BQ169" s="459"/>
      <c r="BR169" s="459"/>
      <c r="BS169" s="861"/>
      <c r="BT169" s="861"/>
      <c r="BU169" s="459"/>
      <c r="BV169" s="459"/>
      <c r="BW169" s="459"/>
      <c r="BX169" s="459"/>
      <c r="BY169" s="459"/>
      <c r="BZ169" s="861"/>
      <c r="CA169" s="861"/>
      <c r="CB169" s="459"/>
      <c r="CC169" s="459"/>
      <c r="CD169" s="459"/>
      <c r="CE169" s="459"/>
      <c r="CF169" s="459"/>
      <c r="CG169" s="861"/>
      <c r="CH169" s="861"/>
      <c r="CI169" s="459"/>
      <c r="CJ169" s="459"/>
      <c r="CK169" s="459"/>
      <c r="CL169" s="459"/>
      <c r="CM169" s="459"/>
      <c r="CN169" s="861"/>
      <c r="CO169" s="861"/>
    </row>
    <row r="170" spans="1:93" s="263" customFormat="1">
      <c r="A170" s="857">
        <f>'MTG RTG September 2019'!A159</f>
        <v>0</v>
      </c>
      <c r="B170" s="289"/>
      <c r="C170" s="506" t="str">
        <f>'MTG RTG September 2019'!C159</f>
        <v>FOX</v>
      </c>
      <c r="D170" s="252" t="str">
        <f>'MTG RTG September 2019'!D159</f>
        <v>Off Prime Time</v>
      </c>
      <c r="E170" s="253" t="str">
        <f>'MTG RTG September 2019'!E159</f>
        <v>Sa-Su</v>
      </c>
      <c r="F170" s="254" t="str">
        <f>'MTG RTG September 2019'!F159</f>
        <v>24:00-17:29</v>
      </c>
      <c r="G170" s="904" t="str">
        <f>'MTG RTG September 2019'!G159</f>
        <v>NPT</v>
      </c>
      <c r="H170" s="905">
        <f ca="1">SUMIF('MTG RTG September 2019'!$H$3:$M$4,$AC$9,'MTG RTG September 2019'!$H159:$M159)</f>
        <v>0.3</v>
      </c>
      <c r="I170" s="256">
        <f t="shared" ca="1" si="44"/>
        <v>579.80000000000007</v>
      </c>
      <c r="J170" s="906">
        <f t="shared" ca="1" si="45"/>
        <v>0.6</v>
      </c>
      <c r="K170" s="912">
        <f t="shared" ca="1" si="46"/>
        <v>0.6</v>
      </c>
      <c r="L170" s="913">
        <f t="shared" ca="1" si="47"/>
        <v>0</v>
      </c>
      <c r="M170" s="927">
        <f>'MTG RTG September 2019'!J159</f>
        <v>0.2</v>
      </c>
      <c r="N170" s="913">
        <f t="shared" si="48"/>
        <v>0.4</v>
      </c>
      <c r="O170" s="909">
        <f t="shared" si="49"/>
        <v>2</v>
      </c>
      <c r="P170" s="258">
        <f t="shared" si="50"/>
        <v>0</v>
      </c>
      <c r="Q170" s="258">
        <f t="shared" si="40"/>
        <v>0</v>
      </c>
      <c r="R170" s="258">
        <f t="shared" si="41"/>
        <v>0</v>
      </c>
      <c r="S170" s="258"/>
      <c r="T170" s="258">
        <f t="shared" si="42"/>
        <v>0</v>
      </c>
      <c r="U170" s="258">
        <f t="shared" si="51"/>
        <v>2</v>
      </c>
      <c r="V170" s="265">
        <f t="shared" ca="1" si="43"/>
        <v>173.94000000000003</v>
      </c>
      <c r="W170" s="260">
        <f t="shared" ca="1" si="52"/>
        <v>173.94000000000003</v>
      </c>
      <c r="X170" s="260">
        <f t="shared" ca="1" si="53"/>
        <v>173.94000000000003</v>
      </c>
      <c r="Y170" s="260">
        <f t="shared" ca="1" si="54"/>
        <v>0</v>
      </c>
      <c r="Z170" s="260">
        <f t="shared" ca="1" si="55"/>
        <v>0</v>
      </c>
      <c r="AA170" s="260">
        <f t="shared" ca="1" si="57"/>
        <v>0</v>
      </c>
      <c r="AB170" s="260">
        <f t="shared" ca="1" si="58"/>
        <v>0</v>
      </c>
      <c r="AC170" s="575">
        <f t="shared" ca="1" si="56"/>
        <v>347.88000000000005</v>
      </c>
      <c r="AD170" s="262"/>
      <c r="AE170" s="460"/>
      <c r="AF170" s="459"/>
      <c r="AG170" s="459"/>
      <c r="AH170" s="459"/>
      <c r="AI170" s="459"/>
      <c r="AJ170" s="861"/>
      <c r="AK170" s="861"/>
      <c r="AL170" s="459"/>
      <c r="AM170" s="459"/>
      <c r="AN170" s="459"/>
      <c r="AO170" s="459"/>
      <c r="AP170" s="459"/>
      <c r="AQ170" s="861"/>
      <c r="AR170" s="861"/>
      <c r="AS170" s="459"/>
      <c r="AT170" s="459"/>
      <c r="AU170" s="459"/>
      <c r="AV170" s="459"/>
      <c r="AW170" s="459"/>
      <c r="AX170" s="861"/>
      <c r="AY170" s="861"/>
      <c r="AZ170" s="459"/>
      <c r="BA170" s="459"/>
      <c r="BB170" s="459"/>
      <c r="BC170" s="459"/>
      <c r="BD170" s="459"/>
      <c r="BE170" s="861" t="s">
        <v>347</v>
      </c>
      <c r="BF170" s="861" t="s">
        <v>347</v>
      </c>
      <c r="BG170" s="459"/>
      <c r="BH170" s="459"/>
      <c r="BI170" s="459"/>
      <c r="BJ170" s="459"/>
      <c r="BK170" s="459"/>
      <c r="BL170" s="861"/>
      <c r="BM170" s="861"/>
      <c r="BN170" s="459"/>
      <c r="BO170" s="459"/>
      <c r="BP170" s="459"/>
      <c r="BQ170" s="459"/>
      <c r="BR170" s="459"/>
      <c r="BS170" s="861"/>
      <c r="BT170" s="861"/>
      <c r="BU170" s="459"/>
      <c r="BV170" s="459"/>
      <c r="BW170" s="459"/>
      <c r="BX170" s="459"/>
      <c r="BY170" s="459"/>
      <c r="BZ170" s="861"/>
      <c r="CA170" s="861"/>
      <c r="CB170" s="459"/>
      <c r="CC170" s="459"/>
      <c r="CD170" s="459"/>
      <c r="CE170" s="459"/>
      <c r="CF170" s="459"/>
      <c r="CG170" s="861"/>
      <c r="CH170" s="861"/>
      <c r="CI170" s="459"/>
      <c r="CJ170" s="459"/>
      <c r="CK170" s="459"/>
      <c r="CL170" s="459"/>
      <c r="CM170" s="459"/>
      <c r="CN170" s="861"/>
      <c r="CO170" s="861"/>
    </row>
    <row r="171" spans="1:93" s="263" customFormat="1" ht="12" hidden="1" customHeight="1">
      <c r="A171" s="857">
        <f>'MTG RTG September 2019'!A160</f>
        <v>0</v>
      </c>
      <c r="B171" s="289"/>
      <c r="C171" s="506" t="str">
        <f>'MTG RTG September 2019'!C160</f>
        <v>FOX</v>
      </c>
      <c r="D171" s="252" t="str">
        <f>'MTG RTG September 2019'!D160</f>
        <v>Off Prime Time</v>
      </c>
      <c r="E171" s="253" t="str">
        <f>'MTG RTG September 2019'!E160</f>
        <v>Sa-Su</v>
      </c>
      <c r="F171" s="254" t="str">
        <f>'MTG RTG September 2019'!F160</f>
        <v>24:00-17:29</v>
      </c>
      <c r="G171" s="904" t="str">
        <f>'MTG RTG September 2019'!G160</f>
        <v>NPT</v>
      </c>
      <c r="H171" s="905">
        <f ca="1">SUMIF('MTG RTG September 2019'!$H$3:$M$4,$AC$9,'MTG RTG September 2019'!$H160:$M160)</f>
        <v>0.3</v>
      </c>
      <c r="I171" s="256">
        <f t="shared" ca="1" si="44"/>
        <v>579.80000000000007</v>
      </c>
      <c r="J171" s="906">
        <f t="shared" ca="1" si="45"/>
        <v>0</v>
      </c>
      <c r="K171" s="912">
        <f t="shared" ca="1" si="46"/>
        <v>0</v>
      </c>
      <c r="L171" s="913">
        <f t="shared" ca="1" si="47"/>
        <v>0</v>
      </c>
      <c r="M171" s="927">
        <f>'MTG RTG September 2019'!J160</f>
        <v>0.2</v>
      </c>
      <c r="N171" s="913">
        <f t="shared" si="48"/>
        <v>0</v>
      </c>
      <c r="O171" s="909">
        <f t="shared" si="49"/>
        <v>0</v>
      </c>
      <c r="P171" s="258">
        <f t="shared" si="50"/>
        <v>0</v>
      </c>
      <c r="Q171" s="258">
        <f t="shared" si="40"/>
        <v>0</v>
      </c>
      <c r="R171" s="258">
        <f t="shared" si="41"/>
        <v>0</v>
      </c>
      <c r="S171" s="258"/>
      <c r="T171" s="258">
        <f t="shared" si="42"/>
        <v>0</v>
      </c>
      <c r="U171" s="258">
        <f t="shared" si="51"/>
        <v>0</v>
      </c>
      <c r="V171" s="265">
        <f t="shared" ca="1" si="43"/>
        <v>173.94000000000003</v>
      </c>
      <c r="W171" s="260">
        <f t="shared" ca="1" si="52"/>
        <v>173.94000000000003</v>
      </c>
      <c r="X171" s="260">
        <f t="shared" ca="1" si="53"/>
        <v>173.94000000000003</v>
      </c>
      <c r="Y171" s="260">
        <f t="shared" ca="1" si="54"/>
        <v>0</v>
      </c>
      <c r="Z171" s="260">
        <f t="shared" ca="1" si="55"/>
        <v>0</v>
      </c>
      <c r="AA171" s="260">
        <f t="shared" ca="1" si="57"/>
        <v>0</v>
      </c>
      <c r="AB171" s="260">
        <f t="shared" ca="1" si="58"/>
        <v>0</v>
      </c>
      <c r="AC171" s="575">
        <f t="shared" ca="1" si="56"/>
        <v>0</v>
      </c>
      <c r="AD171" s="262"/>
      <c r="AE171" s="460"/>
      <c r="AF171" s="459"/>
      <c r="AG171" s="459"/>
      <c r="AH171" s="459"/>
      <c r="AI171" s="459"/>
      <c r="AJ171" s="861"/>
      <c r="AK171" s="861"/>
      <c r="AL171" s="459"/>
      <c r="AM171" s="459"/>
      <c r="AN171" s="459"/>
      <c r="AO171" s="459"/>
      <c r="AP171" s="459"/>
      <c r="AQ171" s="861"/>
      <c r="AR171" s="861"/>
      <c r="AS171" s="459"/>
      <c r="AT171" s="459"/>
      <c r="AU171" s="459"/>
      <c r="AV171" s="459"/>
      <c r="AW171" s="459"/>
      <c r="AX171" s="861"/>
      <c r="AY171" s="861"/>
      <c r="AZ171" s="459"/>
      <c r="BA171" s="459"/>
      <c r="BB171" s="459"/>
      <c r="BC171" s="459"/>
      <c r="BD171" s="459"/>
      <c r="BE171" s="861"/>
      <c r="BF171" s="861"/>
      <c r="BG171" s="459"/>
      <c r="BH171" s="459"/>
      <c r="BI171" s="459"/>
      <c r="BJ171" s="459"/>
      <c r="BK171" s="459"/>
      <c r="BL171" s="861"/>
      <c r="BM171" s="861"/>
      <c r="BN171" s="459"/>
      <c r="BO171" s="459"/>
      <c r="BP171" s="459"/>
      <c r="BQ171" s="459"/>
      <c r="BR171" s="459"/>
      <c r="BS171" s="861"/>
      <c r="BT171" s="861"/>
      <c r="BU171" s="459"/>
      <c r="BV171" s="459"/>
      <c r="BW171" s="459"/>
      <c r="BX171" s="459"/>
      <c r="BY171" s="459"/>
      <c r="BZ171" s="861"/>
      <c r="CA171" s="861"/>
      <c r="CB171" s="459"/>
      <c r="CC171" s="459"/>
      <c r="CD171" s="459"/>
      <c r="CE171" s="459"/>
      <c r="CF171" s="459"/>
      <c r="CG171" s="861"/>
      <c r="CH171" s="861"/>
      <c r="CI171" s="459"/>
      <c r="CJ171" s="459"/>
      <c r="CK171" s="459"/>
      <c r="CL171" s="459"/>
      <c r="CM171" s="459"/>
      <c r="CN171" s="861"/>
      <c r="CO171" s="861"/>
    </row>
    <row r="172" spans="1:93" s="263" customFormat="1" hidden="1">
      <c r="A172" s="857">
        <f>'MTG RTG September 2019'!A161</f>
        <v>0</v>
      </c>
      <c r="B172" s="289"/>
      <c r="C172" s="506" t="str">
        <f>'MTG RTG September 2019'!C161</f>
        <v>FOX</v>
      </c>
      <c r="D172" s="252" t="str">
        <f>'MTG RTG September 2019'!D161</f>
        <v>Prime Time</v>
      </c>
      <c r="E172" s="253" t="str">
        <f>'MTG RTG September 2019'!E161</f>
        <v>Sa-Su</v>
      </c>
      <c r="F172" s="254" t="str">
        <f>'MTG RTG September 2019'!F161</f>
        <v>17:30-23:59</v>
      </c>
      <c r="G172" s="904" t="str">
        <f>'MTG RTG September 2019'!G161</f>
        <v>PT</v>
      </c>
      <c r="H172" s="905">
        <f ca="1">SUMIF('MTG RTG September 2019'!$H$3:$M$4,$AC$9,'MTG RTG September 2019'!$H161:$M161)</f>
        <v>0.3</v>
      </c>
      <c r="I172" s="256">
        <f t="shared" ca="1" si="44"/>
        <v>579.80000000000007</v>
      </c>
      <c r="J172" s="906">
        <f t="shared" ca="1" si="45"/>
        <v>0</v>
      </c>
      <c r="K172" s="912">
        <f t="shared" ca="1" si="46"/>
        <v>0</v>
      </c>
      <c r="L172" s="913">
        <f t="shared" ca="1" si="47"/>
        <v>0</v>
      </c>
      <c r="M172" s="927">
        <f>'MTG RTG September 2019'!J161</f>
        <v>0.3</v>
      </c>
      <c r="N172" s="913">
        <f t="shared" si="48"/>
        <v>0</v>
      </c>
      <c r="O172" s="909">
        <f t="shared" si="49"/>
        <v>0</v>
      </c>
      <c r="P172" s="258">
        <f t="shared" si="50"/>
        <v>0</v>
      </c>
      <c r="Q172" s="258">
        <f t="shared" si="40"/>
        <v>0</v>
      </c>
      <c r="R172" s="258">
        <f t="shared" si="41"/>
        <v>0</v>
      </c>
      <c r="S172" s="258"/>
      <c r="T172" s="258">
        <f t="shared" si="42"/>
        <v>0</v>
      </c>
      <c r="U172" s="258">
        <f t="shared" si="51"/>
        <v>0</v>
      </c>
      <c r="V172" s="265">
        <f t="shared" ca="1" si="43"/>
        <v>173.94000000000003</v>
      </c>
      <c r="W172" s="260">
        <f t="shared" ca="1" si="52"/>
        <v>173.94000000000003</v>
      </c>
      <c r="X172" s="260">
        <f t="shared" ca="1" si="53"/>
        <v>173.94000000000003</v>
      </c>
      <c r="Y172" s="260">
        <f t="shared" ca="1" si="54"/>
        <v>0</v>
      </c>
      <c r="Z172" s="260">
        <f t="shared" ca="1" si="55"/>
        <v>0</v>
      </c>
      <c r="AA172" s="260">
        <f t="shared" ca="1" si="57"/>
        <v>0</v>
      </c>
      <c r="AB172" s="260">
        <f t="shared" ca="1" si="58"/>
        <v>0</v>
      </c>
      <c r="AC172" s="575">
        <f t="shared" ca="1" si="56"/>
        <v>0</v>
      </c>
      <c r="AD172" s="262"/>
      <c r="AE172" s="460"/>
      <c r="AF172" s="459"/>
      <c r="AG172" s="459"/>
      <c r="AH172" s="459"/>
      <c r="AI172" s="459"/>
      <c r="AJ172" s="861"/>
      <c r="AK172" s="861"/>
      <c r="AL172" s="459"/>
      <c r="AM172" s="459"/>
      <c r="AN172" s="459"/>
      <c r="AO172" s="459"/>
      <c r="AP172" s="459"/>
      <c r="AQ172" s="861"/>
      <c r="AR172" s="861"/>
      <c r="AS172" s="459"/>
      <c r="AT172" s="459"/>
      <c r="AU172" s="459"/>
      <c r="AV172" s="459"/>
      <c r="AW172" s="459"/>
      <c r="AX172" s="861"/>
      <c r="AY172" s="861"/>
      <c r="AZ172" s="459"/>
      <c r="BA172" s="459"/>
      <c r="BB172" s="459"/>
      <c r="BC172" s="459"/>
      <c r="BD172" s="459"/>
      <c r="BE172" s="861"/>
      <c r="BF172" s="861"/>
      <c r="BG172" s="459"/>
      <c r="BH172" s="459"/>
      <c r="BI172" s="459"/>
      <c r="BJ172" s="459"/>
      <c r="BK172" s="459"/>
      <c r="BL172" s="861"/>
      <c r="BM172" s="861"/>
      <c r="BN172" s="459"/>
      <c r="BO172" s="459"/>
      <c r="BP172" s="459"/>
      <c r="BQ172" s="459"/>
      <c r="BR172" s="459"/>
      <c r="BS172" s="861"/>
      <c r="BT172" s="861"/>
      <c r="BU172" s="459"/>
      <c r="BV172" s="459"/>
      <c r="BW172" s="459"/>
      <c r="BX172" s="459"/>
      <c r="BY172" s="459"/>
      <c r="BZ172" s="861"/>
      <c r="CA172" s="861"/>
      <c r="CB172" s="459"/>
      <c r="CC172" s="459"/>
      <c r="CD172" s="459"/>
      <c r="CE172" s="459"/>
      <c r="CF172" s="459"/>
      <c r="CG172" s="861"/>
      <c r="CH172" s="861"/>
      <c r="CI172" s="459"/>
      <c r="CJ172" s="459"/>
      <c r="CK172" s="459"/>
      <c r="CL172" s="459"/>
      <c r="CM172" s="459"/>
      <c r="CN172" s="861"/>
      <c r="CO172" s="861"/>
    </row>
    <row r="173" spans="1:93" s="263" customFormat="1" hidden="1">
      <c r="A173" s="857">
        <f>'MTG RTG September 2019'!A162</f>
        <v>0</v>
      </c>
      <c r="B173" s="289"/>
      <c r="C173" s="506" t="str">
        <f>'MTG RTG September 2019'!C162</f>
        <v>FOX</v>
      </c>
      <c r="D173" s="252" t="str">
        <f>'MTG RTG September 2019'!D162</f>
        <v>Prime Time</v>
      </c>
      <c r="E173" s="253" t="str">
        <f>'MTG RTG September 2019'!E162</f>
        <v>Sa-Su</v>
      </c>
      <c r="F173" s="254" t="str">
        <f>'MTG RTG September 2019'!F162</f>
        <v>17:30-23:59</v>
      </c>
      <c r="G173" s="904" t="str">
        <f>'MTG RTG September 2019'!G162</f>
        <v>PT</v>
      </c>
      <c r="H173" s="905">
        <f ca="1">SUMIF('MTG RTG September 2019'!$H$3:$M$4,$AC$9,'MTG RTG September 2019'!$H162:$M162)</f>
        <v>0.3</v>
      </c>
      <c r="I173" s="256">
        <f t="shared" ca="1" si="44"/>
        <v>579.80000000000007</v>
      </c>
      <c r="J173" s="906">
        <f t="shared" ca="1" si="45"/>
        <v>0</v>
      </c>
      <c r="K173" s="912">
        <f t="shared" ca="1" si="46"/>
        <v>0</v>
      </c>
      <c r="L173" s="913">
        <f t="shared" ca="1" si="47"/>
        <v>0</v>
      </c>
      <c r="M173" s="927">
        <f>'MTG RTG September 2019'!J162</f>
        <v>0.3</v>
      </c>
      <c r="N173" s="913">
        <f t="shared" si="48"/>
        <v>0</v>
      </c>
      <c r="O173" s="909">
        <f t="shared" si="49"/>
        <v>0</v>
      </c>
      <c r="P173" s="258">
        <f t="shared" si="50"/>
        <v>0</v>
      </c>
      <c r="Q173" s="258">
        <f t="shared" si="40"/>
        <v>0</v>
      </c>
      <c r="R173" s="258">
        <f t="shared" si="41"/>
        <v>0</v>
      </c>
      <c r="S173" s="258"/>
      <c r="T173" s="258">
        <f t="shared" si="42"/>
        <v>0</v>
      </c>
      <c r="U173" s="258">
        <f t="shared" si="51"/>
        <v>0</v>
      </c>
      <c r="V173" s="265">
        <f t="shared" ca="1" si="43"/>
        <v>173.94000000000003</v>
      </c>
      <c r="W173" s="260">
        <f t="shared" ca="1" si="52"/>
        <v>173.94000000000003</v>
      </c>
      <c r="X173" s="260">
        <f t="shared" ca="1" si="53"/>
        <v>173.94000000000003</v>
      </c>
      <c r="Y173" s="260">
        <f t="shared" ca="1" si="54"/>
        <v>0</v>
      </c>
      <c r="Z173" s="260">
        <f t="shared" ca="1" si="55"/>
        <v>0</v>
      </c>
      <c r="AA173" s="260">
        <f t="shared" ca="1" si="57"/>
        <v>0</v>
      </c>
      <c r="AB173" s="260">
        <f t="shared" ca="1" si="58"/>
        <v>0</v>
      </c>
      <c r="AC173" s="575">
        <f t="shared" ca="1" si="56"/>
        <v>0</v>
      </c>
      <c r="AD173" s="262"/>
      <c r="AE173" s="460"/>
      <c r="AF173" s="459"/>
      <c r="AG173" s="459"/>
      <c r="AH173" s="459"/>
      <c r="AI173" s="459"/>
      <c r="AJ173" s="861"/>
      <c r="AK173" s="861"/>
      <c r="AL173" s="459"/>
      <c r="AM173" s="459"/>
      <c r="AN173" s="459"/>
      <c r="AO173" s="459"/>
      <c r="AP173" s="459"/>
      <c r="AQ173" s="861"/>
      <c r="AR173" s="861"/>
      <c r="AS173" s="459"/>
      <c r="AT173" s="459"/>
      <c r="AU173" s="459"/>
      <c r="AV173" s="459"/>
      <c r="AW173" s="459"/>
      <c r="AX173" s="861"/>
      <c r="AY173" s="861"/>
      <c r="AZ173" s="459"/>
      <c r="BA173" s="459"/>
      <c r="BB173" s="459"/>
      <c r="BC173" s="459"/>
      <c r="BD173" s="459"/>
      <c r="BE173" s="861"/>
      <c r="BF173" s="861"/>
      <c r="BG173" s="459"/>
      <c r="BH173" s="459"/>
      <c r="BI173" s="459"/>
      <c r="BJ173" s="459"/>
      <c r="BK173" s="459"/>
      <c r="BL173" s="861"/>
      <c r="BM173" s="861"/>
      <c r="BN173" s="459"/>
      <c r="BO173" s="459"/>
      <c r="BP173" s="459"/>
      <c r="BQ173" s="459"/>
      <c r="BR173" s="459"/>
      <c r="BS173" s="861"/>
      <c r="BT173" s="861"/>
      <c r="BU173" s="459"/>
      <c r="BV173" s="459"/>
      <c r="BW173" s="459"/>
      <c r="BX173" s="459"/>
      <c r="BY173" s="459"/>
      <c r="BZ173" s="861"/>
      <c r="CA173" s="861"/>
      <c r="CB173" s="459"/>
      <c r="CC173" s="459"/>
      <c r="CD173" s="459"/>
      <c r="CE173" s="459"/>
      <c r="CF173" s="459"/>
      <c r="CG173" s="861"/>
      <c r="CH173" s="861"/>
      <c r="CI173" s="459"/>
      <c r="CJ173" s="459"/>
      <c r="CK173" s="459"/>
      <c r="CL173" s="459"/>
      <c r="CM173" s="459"/>
      <c r="CN173" s="861"/>
      <c r="CO173" s="861"/>
    </row>
    <row r="174" spans="1:93" s="263" customFormat="1" hidden="1">
      <c r="A174" s="857">
        <f>'MTG RTG September 2019'!A163</f>
        <v>0</v>
      </c>
      <c r="B174" s="289"/>
      <c r="C174" s="506" t="str">
        <f>'MTG RTG September 2019'!C163</f>
        <v>National Geographic Channel</v>
      </c>
      <c r="D174" s="252" t="str">
        <f>'MTG RTG September 2019'!D163</f>
        <v>Off Prime Time</v>
      </c>
      <c r="E174" s="253" t="str">
        <f>'MTG RTG September 2019'!E163</f>
        <v>Mo-Fr</v>
      </c>
      <c r="F174" s="254" t="str">
        <f>'MTG RTG September 2019'!F163</f>
        <v>24:00-17:29</v>
      </c>
      <c r="G174" s="904" t="str">
        <f>'MTG RTG September 2019'!G163</f>
        <v>NPT</v>
      </c>
      <c r="H174" s="905">
        <f ca="1">SUMIF('MTG RTG September 2019'!$H$3:$M$4,$AC$9,'MTG RTG September 2019'!$H163:$M163)</f>
        <v>0.2</v>
      </c>
      <c r="I174" s="256">
        <f t="shared" ca="1" si="44"/>
        <v>579.80000000000007</v>
      </c>
      <c r="J174" s="906">
        <f t="shared" ca="1" si="45"/>
        <v>0</v>
      </c>
      <c r="K174" s="912">
        <f t="shared" ca="1" si="46"/>
        <v>0</v>
      </c>
      <c r="L174" s="913">
        <f t="shared" ca="1" si="47"/>
        <v>0</v>
      </c>
      <c r="M174" s="927">
        <f>'MTG RTG September 2019'!J163</f>
        <v>0.2</v>
      </c>
      <c r="N174" s="913">
        <f t="shared" si="48"/>
        <v>0</v>
      </c>
      <c r="O174" s="909">
        <f t="shared" si="49"/>
        <v>0</v>
      </c>
      <c r="P174" s="258">
        <f t="shared" si="50"/>
        <v>0</v>
      </c>
      <c r="Q174" s="258">
        <f t="shared" si="40"/>
        <v>0</v>
      </c>
      <c r="R174" s="258">
        <f t="shared" si="41"/>
        <v>0</v>
      </c>
      <c r="S174" s="258"/>
      <c r="T174" s="258">
        <f t="shared" si="42"/>
        <v>0</v>
      </c>
      <c r="U174" s="258">
        <f t="shared" si="51"/>
        <v>0</v>
      </c>
      <c r="V174" s="265">
        <f t="shared" ca="1" si="43"/>
        <v>115.96000000000002</v>
      </c>
      <c r="W174" s="260">
        <f t="shared" ca="1" si="52"/>
        <v>115.96000000000002</v>
      </c>
      <c r="X174" s="260">
        <f t="shared" ca="1" si="53"/>
        <v>115.96000000000002</v>
      </c>
      <c r="Y174" s="260">
        <f t="shared" ca="1" si="54"/>
        <v>0</v>
      </c>
      <c r="Z174" s="260">
        <f t="shared" ca="1" si="55"/>
        <v>0</v>
      </c>
      <c r="AA174" s="260">
        <f t="shared" ca="1" si="57"/>
        <v>0</v>
      </c>
      <c r="AB174" s="260">
        <f t="shared" ca="1" si="58"/>
        <v>0</v>
      </c>
      <c r="AC174" s="575">
        <f t="shared" ca="1" si="56"/>
        <v>0</v>
      </c>
      <c r="AD174" s="262"/>
      <c r="AE174" s="460"/>
      <c r="AF174" s="459"/>
      <c r="AG174" s="459"/>
      <c r="AH174" s="459"/>
      <c r="AI174" s="459"/>
      <c r="AJ174" s="861"/>
      <c r="AK174" s="861"/>
      <c r="AL174" s="459"/>
      <c r="AM174" s="459"/>
      <c r="AN174" s="459"/>
      <c r="AO174" s="459"/>
      <c r="AP174" s="459"/>
      <c r="AQ174" s="861"/>
      <c r="AR174" s="861"/>
      <c r="AS174" s="459"/>
      <c r="AT174" s="459"/>
      <c r="AU174" s="459"/>
      <c r="AV174" s="459"/>
      <c r="AW174" s="459"/>
      <c r="AX174" s="861"/>
      <c r="AY174" s="861"/>
      <c r="AZ174" s="459"/>
      <c r="BA174" s="459"/>
      <c r="BB174" s="459"/>
      <c r="BC174" s="459"/>
      <c r="BD174" s="459"/>
      <c r="BE174" s="861"/>
      <c r="BF174" s="861"/>
      <c r="BG174" s="459"/>
      <c r="BH174" s="459"/>
      <c r="BI174" s="459"/>
      <c r="BJ174" s="459"/>
      <c r="BK174" s="459"/>
      <c r="BL174" s="861"/>
      <c r="BM174" s="861"/>
      <c r="BN174" s="459"/>
      <c r="BO174" s="459"/>
      <c r="BP174" s="459"/>
      <c r="BQ174" s="459"/>
      <c r="BR174" s="459"/>
      <c r="BS174" s="861"/>
      <c r="BT174" s="861"/>
      <c r="BU174" s="459"/>
      <c r="BV174" s="459"/>
      <c r="BW174" s="459"/>
      <c r="BX174" s="459"/>
      <c r="BY174" s="459"/>
      <c r="BZ174" s="861"/>
      <c r="CA174" s="861"/>
      <c r="CB174" s="459"/>
      <c r="CC174" s="459"/>
      <c r="CD174" s="459"/>
      <c r="CE174" s="459"/>
      <c r="CF174" s="459"/>
      <c r="CG174" s="861"/>
      <c r="CH174" s="861"/>
      <c r="CI174" s="459"/>
      <c r="CJ174" s="459"/>
      <c r="CK174" s="459"/>
      <c r="CL174" s="459"/>
      <c r="CM174" s="459"/>
      <c r="CN174" s="861"/>
      <c r="CO174" s="861"/>
    </row>
    <row r="175" spans="1:93" s="263" customFormat="1">
      <c r="A175" s="857">
        <f>'MTG RTG September 2019'!A164</f>
        <v>0</v>
      </c>
      <c r="B175" s="289"/>
      <c r="C175" s="506" t="str">
        <f>'MTG RTG September 2019'!C164</f>
        <v>National Geographic Channel</v>
      </c>
      <c r="D175" s="252" t="str">
        <f>'MTG RTG September 2019'!D164</f>
        <v>Prime Time</v>
      </c>
      <c r="E175" s="253" t="str">
        <f>'MTG RTG September 2019'!E164</f>
        <v>Mo-Fr</v>
      </c>
      <c r="F175" s="254" t="str">
        <f>'MTG RTG September 2019'!F164</f>
        <v>17:30-23:59</v>
      </c>
      <c r="G175" s="904" t="str">
        <f>'MTG RTG September 2019'!G164</f>
        <v>PT</v>
      </c>
      <c r="H175" s="905">
        <f ca="1">SUMIF('MTG RTG September 2019'!$H$3:$M$4,$AC$9,'MTG RTG September 2019'!$H164:$M164)</f>
        <v>0.2</v>
      </c>
      <c r="I175" s="256">
        <f t="shared" ca="1" si="44"/>
        <v>579.80000000000007</v>
      </c>
      <c r="J175" s="906">
        <f t="shared" ca="1" si="45"/>
        <v>0.4</v>
      </c>
      <c r="K175" s="912">
        <f t="shared" ca="1" si="46"/>
        <v>0.4</v>
      </c>
      <c r="L175" s="913">
        <f t="shared" ca="1" si="47"/>
        <v>0</v>
      </c>
      <c r="M175" s="927">
        <f>'MTG RTG September 2019'!J164</f>
        <v>0.3</v>
      </c>
      <c r="N175" s="913">
        <f t="shared" si="48"/>
        <v>0.6</v>
      </c>
      <c r="O175" s="909">
        <f t="shared" si="49"/>
        <v>2</v>
      </c>
      <c r="P175" s="258">
        <f t="shared" si="50"/>
        <v>0</v>
      </c>
      <c r="Q175" s="258">
        <f t="shared" si="40"/>
        <v>0</v>
      </c>
      <c r="R175" s="258">
        <f t="shared" si="41"/>
        <v>0</v>
      </c>
      <c r="S175" s="258"/>
      <c r="T175" s="258">
        <f t="shared" si="42"/>
        <v>0</v>
      </c>
      <c r="U175" s="258">
        <f t="shared" si="51"/>
        <v>2</v>
      </c>
      <c r="V175" s="265">
        <f t="shared" ca="1" si="43"/>
        <v>115.96000000000002</v>
      </c>
      <c r="W175" s="260">
        <f t="shared" ca="1" si="52"/>
        <v>115.96000000000002</v>
      </c>
      <c r="X175" s="260">
        <f t="shared" ca="1" si="53"/>
        <v>115.96000000000002</v>
      </c>
      <c r="Y175" s="260">
        <f t="shared" ca="1" si="54"/>
        <v>0</v>
      </c>
      <c r="Z175" s="260">
        <f t="shared" ca="1" si="55"/>
        <v>0</v>
      </c>
      <c r="AA175" s="260">
        <f t="shared" ca="1" si="57"/>
        <v>0</v>
      </c>
      <c r="AB175" s="260">
        <f t="shared" ca="1" si="58"/>
        <v>0</v>
      </c>
      <c r="AC175" s="575">
        <f t="shared" ca="1" si="56"/>
        <v>231.92000000000004</v>
      </c>
      <c r="AD175" s="262"/>
      <c r="AE175" s="460"/>
      <c r="AF175" s="459"/>
      <c r="AG175" s="459"/>
      <c r="AH175" s="459"/>
      <c r="AI175" s="459"/>
      <c r="AJ175" s="861"/>
      <c r="AK175" s="861"/>
      <c r="AL175" s="459"/>
      <c r="AM175" s="459"/>
      <c r="AN175" s="459"/>
      <c r="AO175" s="459"/>
      <c r="AP175" s="459"/>
      <c r="AQ175" s="861"/>
      <c r="AR175" s="861"/>
      <c r="AS175" s="459"/>
      <c r="AT175" s="459"/>
      <c r="AU175" s="459"/>
      <c r="AV175" s="459"/>
      <c r="AW175" s="459"/>
      <c r="AX175" s="861"/>
      <c r="AY175" s="861"/>
      <c r="AZ175" s="459"/>
      <c r="BA175" s="459"/>
      <c r="BB175" s="459" t="s">
        <v>347</v>
      </c>
      <c r="BC175" s="459" t="s">
        <v>347</v>
      </c>
      <c r="BD175" s="459"/>
      <c r="BE175" s="861"/>
      <c r="BF175" s="861"/>
      <c r="BG175" s="459"/>
      <c r="BH175" s="459"/>
      <c r="BI175" s="459"/>
      <c r="BJ175" s="459"/>
      <c r="BK175" s="459"/>
      <c r="BL175" s="861"/>
      <c r="BM175" s="861"/>
      <c r="BN175" s="459"/>
      <c r="BO175" s="459"/>
      <c r="BP175" s="459"/>
      <c r="BQ175" s="459"/>
      <c r="BR175" s="459"/>
      <c r="BS175" s="861"/>
      <c r="BT175" s="861"/>
      <c r="BU175" s="459"/>
      <c r="BV175" s="459"/>
      <c r="BW175" s="459"/>
      <c r="BX175" s="459"/>
      <c r="BY175" s="459"/>
      <c r="BZ175" s="861"/>
      <c r="CA175" s="861"/>
      <c r="CB175" s="459"/>
      <c r="CC175" s="459"/>
      <c r="CD175" s="459"/>
      <c r="CE175" s="459"/>
      <c r="CF175" s="459"/>
      <c r="CG175" s="861"/>
      <c r="CH175" s="861"/>
      <c r="CI175" s="459"/>
      <c r="CJ175" s="459"/>
      <c r="CK175" s="459"/>
      <c r="CL175" s="459"/>
      <c r="CM175" s="459"/>
      <c r="CN175" s="861"/>
      <c r="CO175" s="861"/>
    </row>
    <row r="176" spans="1:93" s="263" customFormat="1" hidden="1">
      <c r="A176" s="857">
        <f>'MTG RTG September 2019'!A165</f>
        <v>0</v>
      </c>
      <c r="B176" s="289"/>
      <c r="C176" s="506" t="str">
        <f>'MTG RTG September 2019'!C165</f>
        <v>National Geographic Channel</v>
      </c>
      <c r="D176" s="252" t="str">
        <f>'MTG RTG September 2019'!D165</f>
        <v>Prime Time</v>
      </c>
      <c r="E176" s="253" t="str">
        <f>'MTG RTG September 2019'!E165</f>
        <v>Mo-Fr</v>
      </c>
      <c r="F176" s="254" t="str">
        <f>'MTG RTG September 2019'!F165</f>
        <v>17:30-23:59</v>
      </c>
      <c r="G176" s="904" t="str">
        <f>'MTG RTG September 2019'!G165</f>
        <v>PT</v>
      </c>
      <c r="H176" s="905">
        <f ca="1">SUMIF('MTG RTG September 2019'!$H$3:$M$4,$AC$9,'MTG RTG September 2019'!$H165:$M165)</f>
        <v>0.2</v>
      </c>
      <c r="I176" s="256">
        <f t="shared" ca="1" si="44"/>
        <v>579.80000000000007</v>
      </c>
      <c r="J176" s="906">
        <f t="shared" ca="1" si="45"/>
        <v>0</v>
      </c>
      <c r="K176" s="912">
        <f t="shared" ca="1" si="46"/>
        <v>0</v>
      </c>
      <c r="L176" s="913">
        <f t="shared" ca="1" si="47"/>
        <v>0</v>
      </c>
      <c r="M176" s="927">
        <f>'MTG RTG September 2019'!J165</f>
        <v>0.3</v>
      </c>
      <c r="N176" s="913">
        <f t="shared" si="48"/>
        <v>0</v>
      </c>
      <c r="O176" s="909">
        <f t="shared" si="49"/>
        <v>0</v>
      </c>
      <c r="P176" s="258">
        <f t="shared" si="50"/>
        <v>0</v>
      </c>
      <c r="Q176" s="258">
        <f t="shared" si="40"/>
        <v>0</v>
      </c>
      <c r="R176" s="258">
        <f t="shared" si="41"/>
        <v>0</v>
      </c>
      <c r="S176" s="258"/>
      <c r="T176" s="258">
        <f t="shared" si="42"/>
        <v>0</v>
      </c>
      <c r="U176" s="258">
        <f t="shared" si="51"/>
        <v>0</v>
      </c>
      <c r="V176" s="265">
        <f t="shared" ca="1" si="43"/>
        <v>115.96000000000002</v>
      </c>
      <c r="W176" s="260">
        <f t="shared" ca="1" si="52"/>
        <v>115.96000000000002</v>
      </c>
      <c r="X176" s="260">
        <f t="shared" ca="1" si="53"/>
        <v>115.96000000000002</v>
      </c>
      <c r="Y176" s="260">
        <f t="shared" ca="1" si="54"/>
        <v>0</v>
      </c>
      <c r="Z176" s="260">
        <f t="shared" ca="1" si="55"/>
        <v>0</v>
      </c>
      <c r="AA176" s="260">
        <f t="shared" ca="1" si="57"/>
        <v>0</v>
      </c>
      <c r="AB176" s="260">
        <f t="shared" ca="1" si="58"/>
        <v>0</v>
      </c>
      <c r="AC176" s="575">
        <f t="shared" ca="1" si="56"/>
        <v>0</v>
      </c>
      <c r="AD176" s="262"/>
      <c r="AE176" s="460"/>
      <c r="AF176" s="459"/>
      <c r="AG176" s="459"/>
      <c r="AH176" s="459"/>
      <c r="AI176" s="459"/>
      <c r="AJ176" s="861"/>
      <c r="AK176" s="861"/>
      <c r="AL176" s="459"/>
      <c r="AM176" s="459"/>
      <c r="AN176" s="459"/>
      <c r="AO176" s="459"/>
      <c r="AP176" s="459"/>
      <c r="AQ176" s="861"/>
      <c r="AR176" s="861"/>
      <c r="AS176" s="459"/>
      <c r="AT176" s="459"/>
      <c r="AU176" s="459"/>
      <c r="AV176" s="459"/>
      <c r="AW176" s="459"/>
      <c r="AX176" s="861"/>
      <c r="AY176" s="861"/>
      <c r="AZ176" s="459"/>
      <c r="BA176" s="459"/>
      <c r="BB176" s="459"/>
      <c r="BC176" s="459"/>
      <c r="BD176" s="459"/>
      <c r="BE176" s="861"/>
      <c r="BF176" s="861"/>
      <c r="BG176" s="459"/>
      <c r="BH176" s="459"/>
      <c r="BI176" s="459"/>
      <c r="BJ176" s="459"/>
      <c r="BK176" s="459"/>
      <c r="BL176" s="861"/>
      <c r="BM176" s="861"/>
      <c r="BN176" s="459"/>
      <c r="BO176" s="459"/>
      <c r="BP176" s="459"/>
      <c r="BQ176" s="459"/>
      <c r="BR176" s="459"/>
      <c r="BS176" s="861"/>
      <c r="BT176" s="861"/>
      <c r="BU176" s="459"/>
      <c r="BV176" s="459"/>
      <c r="BW176" s="459"/>
      <c r="BX176" s="459"/>
      <c r="BY176" s="459"/>
      <c r="BZ176" s="861"/>
      <c r="CA176" s="861"/>
      <c r="CB176" s="459"/>
      <c r="CC176" s="459"/>
      <c r="CD176" s="459"/>
      <c r="CE176" s="459"/>
      <c r="CF176" s="459"/>
      <c r="CG176" s="861"/>
      <c r="CH176" s="861"/>
      <c r="CI176" s="459"/>
      <c r="CJ176" s="459"/>
      <c r="CK176" s="459"/>
      <c r="CL176" s="459"/>
      <c r="CM176" s="459"/>
      <c r="CN176" s="861"/>
      <c r="CO176" s="861"/>
    </row>
    <row r="177" spans="1:93" s="263" customFormat="1">
      <c r="A177" s="857">
        <f>'MTG RTG September 2019'!A166</f>
        <v>0</v>
      </c>
      <c r="B177" s="289"/>
      <c r="C177" s="506" t="str">
        <f>'MTG RTG September 2019'!C166</f>
        <v>National Geographic Channel</v>
      </c>
      <c r="D177" s="252" t="str">
        <f>'MTG RTG September 2019'!D166</f>
        <v>Off Prime Time</v>
      </c>
      <c r="E177" s="253" t="str">
        <f>'MTG RTG September 2019'!E166</f>
        <v>Sa-Su</v>
      </c>
      <c r="F177" s="254" t="str">
        <f>'MTG RTG September 2019'!F166</f>
        <v>24:00-17:29</v>
      </c>
      <c r="G177" s="904" t="str">
        <f>'MTG RTG September 2019'!G166</f>
        <v>NPT</v>
      </c>
      <c r="H177" s="905">
        <f ca="1">SUMIF('MTG RTG September 2019'!$H$3:$M$4,$AC$9,'MTG RTG September 2019'!$H166:$M166)</f>
        <v>0.2</v>
      </c>
      <c r="I177" s="256">
        <f t="shared" ca="1" si="44"/>
        <v>579.80000000000007</v>
      </c>
      <c r="J177" s="906">
        <f t="shared" ca="1" si="45"/>
        <v>0.4</v>
      </c>
      <c r="K177" s="912">
        <f t="shared" ca="1" si="46"/>
        <v>0.4</v>
      </c>
      <c r="L177" s="913">
        <f t="shared" ca="1" si="47"/>
        <v>0</v>
      </c>
      <c r="M177" s="927">
        <f>'MTG RTG September 2019'!J166</f>
        <v>0.3</v>
      </c>
      <c r="N177" s="913">
        <f t="shared" si="48"/>
        <v>0.6</v>
      </c>
      <c r="O177" s="909">
        <f t="shared" si="49"/>
        <v>2</v>
      </c>
      <c r="P177" s="258">
        <f t="shared" si="50"/>
        <v>0</v>
      </c>
      <c r="Q177" s="258">
        <f t="shared" si="40"/>
        <v>0</v>
      </c>
      <c r="R177" s="258">
        <f t="shared" si="41"/>
        <v>0</v>
      </c>
      <c r="S177" s="258"/>
      <c r="T177" s="258">
        <f t="shared" si="42"/>
        <v>0</v>
      </c>
      <c r="U177" s="258">
        <f t="shared" si="51"/>
        <v>2</v>
      </c>
      <c r="V177" s="265">
        <f t="shared" ca="1" si="43"/>
        <v>115.96000000000002</v>
      </c>
      <c r="W177" s="260">
        <f t="shared" ca="1" si="52"/>
        <v>115.96000000000002</v>
      </c>
      <c r="X177" s="260">
        <f t="shared" ca="1" si="53"/>
        <v>115.96000000000002</v>
      </c>
      <c r="Y177" s="260">
        <f t="shared" ca="1" si="54"/>
        <v>0</v>
      </c>
      <c r="Z177" s="260">
        <f t="shared" ca="1" si="55"/>
        <v>0</v>
      </c>
      <c r="AA177" s="260">
        <f t="shared" ca="1" si="57"/>
        <v>0</v>
      </c>
      <c r="AB177" s="260">
        <f t="shared" ca="1" si="58"/>
        <v>0</v>
      </c>
      <c r="AC177" s="575">
        <f t="shared" ca="1" si="56"/>
        <v>231.92000000000004</v>
      </c>
      <c r="AD177" s="262"/>
      <c r="AE177" s="460"/>
      <c r="AF177" s="459"/>
      <c r="AG177" s="459"/>
      <c r="AH177" s="459"/>
      <c r="AI177" s="459"/>
      <c r="AJ177" s="861"/>
      <c r="AK177" s="861"/>
      <c r="AL177" s="459"/>
      <c r="AM177" s="459"/>
      <c r="AN177" s="459"/>
      <c r="AO177" s="459"/>
      <c r="AP177" s="459"/>
      <c r="AQ177" s="861"/>
      <c r="AR177" s="861"/>
      <c r="AS177" s="459"/>
      <c r="AT177" s="459"/>
      <c r="AU177" s="459"/>
      <c r="AV177" s="459"/>
      <c r="AW177" s="459"/>
      <c r="AX177" s="861"/>
      <c r="AY177" s="861"/>
      <c r="AZ177" s="459"/>
      <c r="BA177" s="459"/>
      <c r="BB177" s="459"/>
      <c r="BC177" s="459"/>
      <c r="BD177" s="459"/>
      <c r="BE177" s="861" t="s">
        <v>347</v>
      </c>
      <c r="BF177" s="861" t="s">
        <v>347</v>
      </c>
      <c r="BG177" s="459"/>
      <c r="BH177" s="459"/>
      <c r="BI177" s="459"/>
      <c r="BJ177" s="459"/>
      <c r="BK177" s="459"/>
      <c r="BL177" s="861"/>
      <c r="BM177" s="861"/>
      <c r="BN177" s="459"/>
      <c r="BO177" s="459"/>
      <c r="BP177" s="459"/>
      <c r="BQ177" s="459"/>
      <c r="BR177" s="459"/>
      <c r="BS177" s="861"/>
      <c r="BT177" s="861"/>
      <c r="BU177" s="459"/>
      <c r="BV177" s="459"/>
      <c r="BW177" s="459"/>
      <c r="BX177" s="459"/>
      <c r="BY177" s="459"/>
      <c r="BZ177" s="861"/>
      <c r="CA177" s="861"/>
      <c r="CB177" s="459"/>
      <c r="CC177" s="459"/>
      <c r="CD177" s="459"/>
      <c r="CE177" s="459"/>
      <c r="CF177" s="459"/>
      <c r="CG177" s="861"/>
      <c r="CH177" s="861"/>
      <c r="CI177" s="459"/>
      <c r="CJ177" s="459"/>
      <c r="CK177" s="459"/>
      <c r="CL177" s="459"/>
      <c r="CM177" s="459"/>
      <c r="CN177" s="861"/>
      <c r="CO177" s="861"/>
    </row>
    <row r="178" spans="1:93" s="263" customFormat="1" hidden="1">
      <c r="A178" s="857">
        <f>'MTG RTG September 2019'!A167</f>
        <v>0</v>
      </c>
      <c r="B178" s="289"/>
      <c r="C178" s="506" t="str">
        <f>'MTG RTG September 2019'!C167</f>
        <v>National Geographic Channel</v>
      </c>
      <c r="D178" s="252" t="str">
        <f>'MTG RTG September 2019'!D167</f>
        <v>Off Prime Time</v>
      </c>
      <c r="E178" s="253" t="str">
        <f>'MTG RTG September 2019'!E167</f>
        <v>Sa-Su</v>
      </c>
      <c r="F178" s="254" t="str">
        <f>'MTG RTG September 2019'!F167</f>
        <v>24:00-17:29</v>
      </c>
      <c r="G178" s="904" t="str">
        <f>'MTG RTG September 2019'!G167</f>
        <v>NPT</v>
      </c>
      <c r="H178" s="905">
        <f ca="1">SUMIF('MTG RTG September 2019'!$H$3:$M$4,$AC$9,'MTG RTG September 2019'!$H167:$M167)</f>
        <v>0.2</v>
      </c>
      <c r="I178" s="256">
        <f t="shared" ca="1" si="44"/>
        <v>579.80000000000007</v>
      </c>
      <c r="J178" s="906">
        <f t="shared" ca="1" si="45"/>
        <v>0</v>
      </c>
      <c r="K178" s="912">
        <f t="shared" ca="1" si="46"/>
        <v>0</v>
      </c>
      <c r="L178" s="913">
        <f t="shared" ca="1" si="47"/>
        <v>0</v>
      </c>
      <c r="M178" s="927">
        <f>'MTG RTG September 2019'!J167</f>
        <v>0.3</v>
      </c>
      <c r="N178" s="913">
        <f t="shared" si="48"/>
        <v>0</v>
      </c>
      <c r="O178" s="909">
        <f t="shared" si="49"/>
        <v>0</v>
      </c>
      <c r="P178" s="258">
        <f t="shared" si="50"/>
        <v>0</v>
      </c>
      <c r="Q178" s="258">
        <f t="shared" si="40"/>
        <v>0</v>
      </c>
      <c r="R178" s="258">
        <f t="shared" si="41"/>
        <v>0</v>
      </c>
      <c r="S178" s="258"/>
      <c r="T178" s="258">
        <f t="shared" si="42"/>
        <v>0</v>
      </c>
      <c r="U178" s="258">
        <f t="shared" si="51"/>
        <v>0</v>
      </c>
      <c r="V178" s="265">
        <f t="shared" ca="1" si="43"/>
        <v>115.96000000000002</v>
      </c>
      <c r="W178" s="260">
        <f t="shared" ca="1" si="52"/>
        <v>115.96000000000002</v>
      </c>
      <c r="X178" s="260">
        <f t="shared" ca="1" si="53"/>
        <v>115.96000000000002</v>
      </c>
      <c r="Y178" s="260">
        <f t="shared" ca="1" si="54"/>
        <v>0</v>
      </c>
      <c r="Z178" s="260">
        <f t="shared" ca="1" si="55"/>
        <v>0</v>
      </c>
      <c r="AA178" s="260">
        <f t="shared" ca="1" si="57"/>
        <v>0</v>
      </c>
      <c r="AB178" s="260">
        <f t="shared" ca="1" si="58"/>
        <v>0</v>
      </c>
      <c r="AC178" s="575">
        <f t="shared" ca="1" si="56"/>
        <v>0</v>
      </c>
      <c r="AD178" s="262"/>
      <c r="AE178" s="460"/>
      <c r="AF178" s="459"/>
      <c r="AG178" s="459"/>
      <c r="AH178" s="459"/>
      <c r="AI178" s="459"/>
      <c r="AJ178" s="861"/>
      <c r="AK178" s="861"/>
      <c r="AL178" s="459"/>
      <c r="AM178" s="459"/>
      <c r="AN178" s="459"/>
      <c r="AO178" s="459"/>
      <c r="AP178" s="459"/>
      <c r="AQ178" s="861"/>
      <c r="AR178" s="861"/>
      <c r="AS178" s="459"/>
      <c r="AT178" s="459"/>
      <c r="AU178" s="459"/>
      <c r="AV178" s="459"/>
      <c r="AW178" s="459"/>
      <c r="AX178" s="861"/>
      <c r="AY178" s="861"/>
      <c r="AZ178" s="459"/>
      <c r="BA178" s="459"/>
      <c r="BB178" s="459"/>
      <c r="BC178" s="459"/>
      <c r="BD178" s="459"/>
      <c r="BE178" s="861"/>
      <c r="BF178" s="861"/>
      <c r="BG178" s="459"/>
      <c r="BH178" s="459"/>
      <c r="BI178" s="459"/>
      <c r="BJ178" s="459"/>
      <c r="BK178" s="459"/>
      <c r="BL178" s="861"/>
      <c r="BM178" s="861"/>
      <c r="BN178" s="459"/>
      <c r="BO178" s="459"/>
      <c r="BP178" s="459"/>
      <c r="BQ178" s="459"/>
      <c r="BR178" s="459"/>
      <c r="BS178" s="861"/>
      <c r="BT178" s="861"/>
      <c r="BU178" s="459"/>
      <c r="BV178" s="459"/>
      <c r="BW178" s="459"/>
      <c r="BX178" s="459"/>
      <c r="BY178" s="459"/>
      <c r="BZ178" s="861"/>
      <c r="CA178" s="861"/>
      <c r="CB178" s="459"/>
      <c r="CC178" s="459"/>
      <c r="CD178" s="459"/>
      <c r="CE178" s="459"/>
      <c r="CF178" s="459"/>
      <c r="CG178" s="861"/>
      <c r="CH178" s="861"/>
      <c r="CI178" s="459"/>
      <c r="CJ178" s="459"/>
      <c r="CK178" s="459"/>
      <c r="CL178" s="459"/>
      <c r="CM178" s="459"/>
      <c r="CN178" s="861"/>
      <c r="CO178" s="861"/>
    </row>
    <row r="179" spans="1:93" s="263" customFormat="1" hidden="1">
      <c r="A179" s="857">
        <f>'MTG RTG September 2019'!A168</f>
        <v>0</v>
      </c>
      <c r="B179" s="289"/>
      <c r="C179" s="506" t="str">
        <f>'MTG RTG September 2019'!C168</f>
        <v>National Geographic Channel</v>
      </c>
      <c r="D179" s="252" t="str">
        <f>'MTG RTG September 2019'!D168</f>
        <v>Prime Time</v>
      </c>
      <c r="E179" s="253" t="str">
        <f>'MTG RTG September 2019'!E168</f>
        <v>Sa-Su</v>
      </c>
      <c r="F179" s="254" t="str">
        <f>'MTG RTG September 2019'!F168</f>
        <v>17:30-23:59</v>
      </c>
      <c r="G179" s="904" t="str">
        <f>'MTG RTG September 2019'!G168</f>
        <v>PT</v>
      </c>
      <c r="H179" s="905">
        <f ca="1">SUMIF('MTG RTG September 2019'!$H$3:$M$4,$AC$9,'MTG RTG September 2019'!$H168:$M168)</f>
        <v>0.4</v>
      </c>
      <c r="I179" s="256">
        <f t="shared" ca="1" si="44"/>
        <v>579.80000000000007</v>
      </c>
      <c r="J179" s="906">
        <f t="shared" ca="1" si="45"/>
        <v>0</v>
      </c>
      <c r="K179" s="912">
        <f t="shared" ca="1" si="46"/>
        <v>0</v>
      </c>
      <c r="L179" s="913">
        <f t="shared" ca="1" si="47"/>
        <v>0</v>
      </c>
      <c r="M179" s="927">
        <f>'MTG RTG September 2019'!J168</f>
        <v>0.4</v>
      </c>
      <c r="N179" s="913">
        <f t="shared" si="48"/>
        <v>0</v>
      </c>
      <c r="O179" s="909">
        <f t="shared" si="49"/>
        <v>0</v>
      </c>
      <c r="P179" s="258">
        <f t="shared" si="50"/>
        <v>0</v>
      </c>
      <c r="Q179" s="258">
        <f t="shared" si="40"/>
        <v>0</v>
      </c>
      <c r="R179" s="258">
        <f t="shared" si="41"/>
        <v>0</v>
      </c>
      <c r="S179" s="258"/>
      <c r="T179" s="258">
        <f t="shared" si="42"/>
        <v>0</v>
      </c>
      <c r="U179" s="258">
        <f t="shared" si="51"/>
        <v>0</v>
      </c>
      <c r="V179" s="265">
        <f t="shared" ca="1" si="43"/>
        <v>231.92000000000004</v>
      </c>
      <c r="W179" s="260">
        <f t="shared" ca="1" si="52"/>
        <v>231.92000000000004</v>
      </c>
      <c r="X179" s="260">
        <f t="shared" ca="1" si="53"/>
        <v>231.92000000000004</v>
      </c>
      <c r="Y179" s="260">
        <f t="shared" ca="1" si="54"/>
        <v>0</v>
      </c>
      <c r="Z179" s="260">
        <f t="shared" ca="1" si="55"/>
        <v>0</v>
      </c>
      <c r="AA179" s="260">
        <f t="shared" ca="1" si="57"/>
        <v>0</v>
      </c>
      <c r="AB179" s="260">
        <f t="shared" ca="1" si="58"/>
        <v>0</v>
      </c>
      <c r="AC179" s="575">
        <f t="shared" ca="1" si="56"/>
        <v>0</v>
      </c>
      <c r="AD179" s="262"/>
      <c r="AE179" s="460"/>
      <c r="AF179" s="459"/>
      <c r="AG179" s="459"/>
      <c r="AH179" s="459"/>
      <c r="AI179" s="459"/>
      <c r="AJ179" s="861"/>
      <c r="AK179" s="861"/>
      <c r="AL179" s="459"/>
      <c r="AM179" s="459"/>
      <c r="AN179" s="459"/>
      <c r="AO179" s="459"/>
      <c r="AP179" s="459"/>
      <c r="AQ179" s="861"/>
      <c r="AR179" s="861"/>
      <c r="AS179" s="459"/>
      <c r="AT179" s="459"/>
      <c r="AU179" s="459"/>
      <c r="AV179" s="459"/>
      <c r="AW179" s="459"/>
      <c r="AX179" s="861"/>
      <c r="AY179" s="861"/>
      <c r="AZ179" s="459"/>
      <c r="BA179" s="459"/>
      <c r="BB179" s="459"/>
      <c r="BC179" s="459"/>
      <c r="BD179" s="459"/>
      <c r="BE179" s="861"/>
      <c r="BF179" s="861"/>
      <c r="BG179" s="459"/>
      <c r="BH179" s="459"/>
      <c r="BI179" s="459"/>
      <c r="BJ179" s="459"/>
      <c r="BK179" s="459"/>
      <c r="BL179" s="861"/>
      <c r="BM179" s="861"/>
      <c r="BN179" s="459"/>
      <c r="BO179" s="459"/>
      <c r="BP179" s="459"/>
      <c r="BQ179" s="459"/>
      <c r="BR179" s="459"/>
      <c r="BS179" s="861"/>
      <c r="BT179" s="861"/>
      <c r="BU179" s="459"/>
      <c r="BV179" s="459"/>
      <c r="BW179" s="459"/>
      <c r="BX179" s="459"/>
      <c r="BY179" s="459"/>
      <c r="BZ179" s="861"/>
      <c r="CA179" s="861"/>
      <c r="CB179" s="459"/>
      <c r="CC179" s="459"/>
      <c r="CD179" s="459"/>
      <c r="CE179" s="459"/>
      <c r="CF179" s="459"/>
      <c r="CG179" s="861"/>
      <c r="CH179" s="861"/>
      <c r="CI179" s="459"/>
      <c r="CJ179" s="459"/>
      <c r="CK179" s="459"/>
      <c r="CL179" s="459"/>
      <c r="CM179" s="459"/>
      <c r="CN179" s="861"/>
      <c r="CO179" s="861"/>
    </row>
    <row r="180" spans="1:93" s="263" customFormat="1" hidden="1">
      <c r="A180" s="857">
        <f>'MTG RTG September 2019'!A169</f>
        <v>0</v>
      </c>
      <c r="B180" s="289"/>
      <c r="C180" s="506" t="str">
        <f>'MTG RTG September 2019'!C169</f>
        <v>National Geographic Channel</v>
      </c>
      <c r="D180" s="252" t="str">
        <f>'MTG RTG September 2019'!D169</f>
        <v>Prime Time</v>
      </c>
      <c r="E180" s="253" t="str">
        <f>'MTG RTG September 2019'!E169</f>
        <v>Sa-Su</v>
      </c>
      <c r="F180" s="254" t="str">
        <f>'MTG RTG September 2019'!F169</f>
        <v>17:30-23:59</v>
      </c>
      <c r="G180" s="904" t="str">
        <f>'MTG RTG September 2019'!G169</f>
        <v>PT</v>
      </c>
      <c r="H180" s="905">
        <f ca="1">SUMIF('MTG RTG September 2019'!$H$3:$M$4,$AC$9,'MTG RTG September 2019'!$H169:$M169)</f>
        <v>0.4</v>
      </c>
      <c r="I180" s="256">
        <f t="shared" ca="1" si="44"/>
        <v>579.80000000000007</v>
      </c>
      <c r="J180" s="906">
        <f t="shared" ca="1" si="45"/>
        <v>0</v>
      </c>
      <c r="K180" s="912">
        <f t="shared" ca="1" si="46"/>
        <v>0</v>
      </c>
      <c r="L180" s="913">
        <f t="shared" ca="1" si="47"/>
        <v>0</v>
      </c>
      <c r="M180" s="927">
        <f>'MTG RTG September 2019'!J169</f>
        <v>0.4</v>
      </c>
      <c r="N180" s="913">
        <f t="shared" si="48"/>
        <v>0</v>
      </c>
      <c r="O180" s="909">
        <f t="shared" si="49"/>
        <v>0</v>
      </c>
      <c r="P180" s="258">
        <f t="shared" si="50"/>
        <v>0</v>
      </c>
      <c r="Q180" s="258">
        <f t="shared" si="40"/>
        <v>0</v>
      </c>
      <c r="R180" s="258">
        <f t="shared" si="41"/>
        <v>0</v>
      </c>
      <c r="S180" s="258"/>
      <c r="T180" s="258">
        <f t="shared" si="42"/>
        <v>0</v>
      </c>
      <c r="U180" s="258">
        <f t="shared" si="51"/>
        <v>0</v>
      </c>
      <c r="V180" s="265">
        <f t="shared" ca="1" si="43"/>
        <v>231.92000000000004</v>
      </c>
      <c r="W180" s="260">
        <f t="shared" ca="1" si="52"/>
        <v>231.92000000000004</v>
      </c>
      <c r="X180" s="260">
        <f t="shared" ca="1" si="53"/>
        <v>231.92000000000004</v>
      </c>
      <c r="Y180" s="260">
        <f t="shared" ca="1" si="54"/>
        <v>0</v>
      </c>
      <c r="Z180" s="260">
        <f t="shared" ca="1" si="55"/>
        <v>0</v>
      </c>
      <c r="AA180" s="260">
        <f t="shared" ca="1" si="57"/>
        <v>0</v>
      </c>
      <c r="AB180" s="260">
        <f t="shared" ca="1" si="58"/>
        <v>0</v>
      </c>
      <c r="AC180" s="575">
        <f t="shared" ca="1" si="56"/>
        <v>0</v>
      </c>
      <c r="AD180" s="262"/>
      <c r="AE180" s="460"/>
      <c r="AF180" s="459"/>
      <c r="AG180" s="459"/>
      <c r="AH180" s="459"/>
      <c r="AI180" s="459"/>
      <c r="AJ180" s="861"/>
      <c r="AK180" s="861"/>
      <c r="AL180" s="459"/>
      <c r="AM180" s="459"/>
      <c r="AN180" s="459"/>
      <c r="AO180" s="459"/>
      <c r="AP180" s="459"/>
      <c r="AQ180" s="861"/>
      <c r="AR180" s="861"/>
      <c r="AS180" s="459"/>
      <c r="AT180" s="459"/>
      <c r="AU180" s="459"/>
      <c r="AV180" s="459"/>
      <c r="AW180" s="459"/>
      <c r="AX180" s="861"/>
      <c r="AY180" s="861"/>
      <c r="AZ180" s="459"/>
      <c r="BA180" s="459"/>
      <c r="BB180" s="459"/>
      <c r="BC180" s="459"/>
      <c r="BD180" s="459"/>
      <c r="BE180" s="861"/>
      <c r="BF180" s="861"/>
      <c r="BG180" s="459"/>
      <c r="BH180" s="459"/>
      <c r="BI180" s="459"/>
      <c r="BJ180" s="459"/>
      <c r="BK180" s="459"/>
      <c r="BL180" s="861"/>
      <c r="BM180" s="861"/>
      <c r="BN180" s="459"/>
      <c r="BO180" s="459"/>
      <c r="BP180" s="459"/>
      <c r="BQ180" s="459"/>
      <c r="BR180" s="459"/>
      <c r="BS180" s="861"/>
      <c r="BT180" s="861"/>
      <c r="BU180" s="459"/>
      <c r="BV180" s="459"/>
      <c r="BW180" s="459"/>
      <c r="BX180" s="459"/>
      <c r="BY180" s="459"/>
      <c r="BZ180" s="861"/>
      <c r="CA180" s="861"/>
      <c r="CB180" s="459"/>
      <c r="CC180" s="459"/>
      <c r="CD180" s="459"/>
      <c r="CE180" s="459"/>
      <c r="CF180" s="459"/>
      <c r="CG180" s="861"/>
      <c r="CH180" s="861"/>
      <c r="CI180" s="459"/>
      <c r="CJ180" s="459"/>
      <c r="CK180" s="459"/>
      <c r="CL180" s="459"/>
      <c r="CM180" s="459"/>
      <c r="CN180" s="861"/>
      <c r="CO180" s="861"/>
    </row>
    <row r="181" spans="1:93" s="263" customFormat="1" hidden="1">
      <c r="A181" s="857">
        <f>'MTG RTG September 2019'!A170</f>
        <v>0</v>
      </c>
      <c r="B181" s="289"/>
      <c r="C181" s="506" t="str">
        <f>'MTG RTG September 2019'!C170</f>
        <v>Nat Geo Wild</v>
      </c>
      <c r="D181" s="252" t="str">
        <f>'MTG RTG September 2019'!D170</f>
        <v>Off Prime Time</v>
      </c>
      <c r="E181" s="253" t="str">
        <f>'MTG RTG September 2019'!E170</f>
        <v>Mo-Fr</v>
      </c>
      <c r="F181" s="254" t="str">
        <f>'MTG RTG September 2019'!F170</f>
        <v>24:00-17:29</v>
      </c>
      <c r="G181" s="904" t="str">
        <f>'MTG RTG September 2019'!G170</f>
        <v>NPT</v>
      </c>
      <c r="H181" s="905">
        <f ca="1">SUMIF('MTG RTG September 2019'!$H$3:$M$4,$AC$9,'MTG RTG September 2019'!$H170:$M170)</f>
        <v>0.2</v>
      </c>
      <c r="I181" s="256">
        <f t="shared" ca="1" si="44"/>
        <v>579.80000000000007</v>
      </c>
      <c r="J181" s="906">
        <f t="shared" ca="1" si="45"/>
        <v>0</v>
      </c>
      <c r="K181" s="912">
        <f t="shared" ca="1" si="46"/>
        <v>0</v>
      </c>
      <c r="L181" s="913">
        <f t="shared" ca="1" si="47"/>
        <v>0</v>
      </c>
      <c r="M181" s="927">
        <f>'MTG RTG September 2019'!J170</f>
        <v>0.2</v>
      </c>
      <c r="N181" s="913">
        <f t="shared" si="48"/>
        <v>0</v>
      </c>
      <c r="O181" s="909">
        <f t="shared" si="49"/>
        <v>0</v>
      </c>
      <c r="P181" s="258">
        <f t="shared" si="50"/>
        <v>0</v>
      </c>
      <c r="Q181" s="258">
        <f t="shared" si="40"/>
        <v>0</v>
      </c>
      <c r="R181" s="258">
        <f t="shared" si="41"/>
        <v>0</v>
      </c>
      <c r="S181" s="258"/>
      <c r="T181" s="258">
        <f t="shared" si="42"/>
        <v>0</v>
      </c>
      <c r="U181" s="258">
        <f t="shared" si="51"/>
        <v>0</v>
      </c>
      <c r="V181" s="265">
        <f t="shared" ca="1" si="43"/>
        <v>115.96000000000002</v>
      </c>
      <c r="W181" s="260">
        <f t="shared" ca="1" si="52"/>
        <v>115.96000000000002</v>
      </c>
      <c r="X181" s="260">
        <f t="shared" ca="1" si="53"/>
        <v>115.96000000000002</v>
      </c>
      <c r="Y181" s="260">
        <f t="shared" ca="1" si="54"/>
        <v>0</v>
      </c>
      <c r="Z181" s="260">
        <f t="shared" ca="1" si="55"/>
        <v>0</v>
      </c>
      <c r="AA181" s="260">
        <f t="shared" ca="1" si="57"/>
        <v>0</v>
      </c>
      <c r="AB181" s="260">
        <f t="shared" ca="1" si="58"/>
        <v>0</v>
      </c>
      <c r="AC181" s="575">
        <f t="shared" ca="1" si="56"/>
        <v>0</v>
      </c>
      <c r="AD181" s="262"/>
      <c r="AE181" s="460"/>
      <c r="AF181" s="459"/>
      <c r="AG181" s="459"/>
      <c r="AH181" s="459"/>
      <c r="AI181" s="459"/>
      <c r="AJ181" s="861"/>
      <c r="AK181" s="861"/>
      <c r="AL181" s="459"/>
      <c r="AM181" s="459"/>
      <c r="AN181" s="459"/>
      <c r="AO181" s="459"/>
      <c r="AP181" s="459"/>
      <c r="AQ181" s="861"/>
      <c r="AR181" s="861"/>
      <c r="AS181" s="459"/>
      <c r="AT181" s="459"/>
      <c r="AU181" s="459"/>
      <c r="AV181" s="459"/>
      <c r="AW181" s="459"/>
      <c r="AX181" s="861"/>
      <c r="AY181" s="861"/>
      <c r="AZ181" s="459"/>
      <c r="BA181" s="459"/>
      <c r="BB181" s="459"/>
      <c r="BC181" s="459"/>
      <c r="BD181" s="459"/>
      <c r="BE181" s="861"/>
      <c r="BF181" s="861"/>
      <c r="BG181" s="459"/>
      <c r="BH181" s="459"/>
      <c r="BI181" s="459"/>
      <c r="BJ181" s="459"/>
      <c r="BK181" s="459"/>
      <c r="BL181" s="861"/>
      <c r="BM181" s="861"/>
      <c r="BN181" s="459"/>
      <c r="BO181" s="459"/>
      <c r="BP181" s="459"/>
      <c r="BQ181" s="459"/>
      <c r="BR181" s="459"/>
      <c r="BS181" s="861"/>
      <c r="BT181" s="861"/>
      <c r="BU181" s="459"/>
      <c r="BV181" s="459"/>
      <c r="BW181" s="459"/>
      <c r="BX181" s="459"/>
      <c r="BY181" s="459"/>
      <c r="BZ181" s="861"/>
      <c r="CA181" s="861"/>
      <c r="CB181" s="459"/>
      <c r="CC181" s="459"/>
      <c r="CD181" s="459"/>
      <c r="CE181" s="459"/>
      <c r="CF181" s="459"/>
      <c r="CG181" s="861"/>
      <c r="CH181" s="861"/>
      <c r="CI181" s="459"/>
      <c r="CJ181" s="459"/>
      <c r="CK181" s="459"/>
      <c r="CL181" s="459"/>
      <c r="CM181" s="459"/>
      <c r="CN181" s="861"/>
      <c r="CO181" s="861"/>
    </row>
    <row r="182" spans="1:93" s="263" customFormat="1" hidden="1">
      <c r="A182" s="857">
        <f>'MTG RTG September 2019'!A171</f>
        <v>0</v>
      </c>
      <c r="B182" s="289"/>
      <c r="C182" s="506" t="str">
        <f>'MTG RTG September 2019'!C171</f>
        <v>Nat Geo Wild</v>
      </c>
      <c r="D182" s="252" t="str">
        <f>'MTG RTG September 2019'!D171</f>
        <v>Prime Time</v>
      </c>
      <c r="E182" s="253" t="str">
        <f>'MTG RTG September 2019'!E171</f>
        <v>Mo-Fr</v>
      </c>
      <c r="F182" s="254" t="str">
        <f>'MTG RTG September 2019'!F171</f>
        <v>17:30-23:59</v>
      </c>
      <c r="G182" s="904" t="str">
        <f>'MTG RTG September 2019'!G171</f>
        <v>PT</v>
      </c>
      <c r="H182" s="905">
        <f ca="1">SUMIF('MTG RTG September 2019'!$H$3:$M$4,$AC$9,'MTG RTG September 2019'!$H171:$M171)</f>
        <v>0.3</v>
      </c>
      <c r="I182" s="256">
        <f t="shared" ca="1" si="44"/>
        <v>579.80000000000007</v>
      </c>
      <c r="J182" s="906">
        <f t="shared" ca="1" si="45"/>
        <v>0</v>
      </c>
      <c r="K182" s="912">
        <f t="shared" ca="1" si="46"/>
        <v>0</v>
      </c>
      <c r="L182" s="913">
        <f t="shared" ca="1" si="47"/>
        <v>0</v>
      </c>
      <c r="M182" s="927">
        <f>'MTG RTG September 2019'!J171</f>
        <v>0.2</v>
      </c>
      <c r="N182" s="913">
        <f t="shared" si="48"/>
        <v>0</v>
      </c>
      <c r="O182" s="909">
        <f t="shared" si="49"/>
        <v>0</v>
      </c>
      <c r="P182" s="258">
        <f t="shared" si="50"/>
        <v>0</v>
      </c>
      <c r="Q182" s="258">
        <f t="shared" si="40"/>
        <v>0</v>
      </c>
      <c r="R182" s="258">
        <f t="shared" si="41"/>
        <v>0</v>
      </c>
      <c r="S182" s="258"/>
      <c r="T182" s="258">
        <f t="shared" si="42"/>
        <v>0</v>
      </c>
      <c r="U182" s="258">
        <f t="shared" si="51"/>
        <v>0</v>
      </c>
      <c r="V182" s="265">
        <f t="shared" ca="1" si="43"/>
        <v>173.94000000000003</v>
      </c>
      <c r="W182" s="260">
        <f t="shared" ca="1" si="52"/>
        <v>173.94000000000003</v>
      </c>
      <c r="X182" s="260">
        <f t="shared" ca="1" si="53"/>
        <v>173.94000000000003</v>
      </c>
      <c r="Y182" s="260">
        <f t="shared" ca="1" si="54"/>
        <v>0</v>
      </c>
      <c r="Z182" s="260">
        <f t="shared" ca="1" si="55"/>
        <v>0</v>
      </c>
      <c r="AA182" s="260">
        <f t="shared" ca="1" si="57"/>
        <v>0</v>
      </c>
      <c r="AB182" s="260">
        <f t="shared" ca="1" si="58"/>
        <v>0</v>
      </c>
      <c r="AC182" s="575">
        <f t="shared" ca="1" si="56"/>
        <v>0</v>
      </c>
      <c r="AD182" s="262"/>
      <c r="AE182" s="460"/>
      <c r="AF182" s="459"/>
      <c r="AG182" s="459"/>
      <c r="AH182" s="459"/>
      <c r="AI182" s="459"/>
      <c r="AJ182" s="861"/>
      <c r="AK182" s="861"/>
      <c r="AL182" s="459"/>
      <c r="AM182" s="459"/>
      <c r="AN182" s="459"/>
      <c r="AO182" s="459"/>
      <c r="AP182" s="459"/>
      <c r="AQ182" s="861"/>
      <c r="AR182" s="861"/>
      <c r="AS182" s="459"/>
      <c r="AT182" s="459"/>
      <c r="AU182" s="459"/>
      <c r="AV182" s="459"/>
      <c r="AW182" s="459"/>
      <c r="AX182" s="861"/>
      <c r="AY182" s="861"/>
      <c r="AZ182" s="459"/>
      <c r="BA182" s="459"/>
      <c r="BB182" s="459"/>
      <c r="BC182" s="459"/>
      <c r="BD182" s="459"/>
      <c r="BE182" s="861"/>
      <c r="BF182" s="861"/>
      <c r="BG182" s="459"/>
      <c r="BH182" s="459"/>
      <c r="BI182" s="459"/>
      <c r="BJ182" s="459"/>
      <c r="BK182" s="459"/>
      <c r="BL182" s="861"/>
      <c r="BM182" s="861"/>
      <c r="BN182" s="459"/>
      <c r="BO182" s="459"/>
      <c r="BP182" s="459"/>
      <c r="BQ182" s="459"/>
      <c r="BR182" s="459"/>
      <c r="BS182" s="861"/>
      <c r="BT182" s="861"/>
      <c r="BU182" s="459"/>
      <c r="BV182" s="459"/>
      <c r="BW182" s="459"/>
      <c r="BX182" s="459"/>
      <c r="BY182" s="459"/>
      <c r="BZ182" s="861"/>
      <c r="CA182" s="861"/>
      <c r="CB182" s="459"/>
      <c r="CC182" s="459"/>
      <c r="CD182" s="459"/>
      <c r="CE182" s="459"/>
      <c r="CF182" s="459"/>
      <c r="CG182" s="861"/>
      <c r="CH182" s="861"/>
      <c r="CI182" s="459"/>
      <c r="CJ182" s="459"/>
      <c r="CK182" s="459"/>
      <c r="CL182" s="459"/>
      <c r="CM182" s="459"/>
      <c r="CN182" s="861"/>
      <c r="CO182" s="861"/>
    </row>
    <row r="183" spans="1:93" s="263" customFormat="1" hidden="1">
      <c r="A183" s="857">
        <f>'MTG RTG September 2019'!A172</f>
        <v>0</v>
      </c>
      <c r="B183" s="289"/>
      <c r="C183" s="506" t="str">
        <f>'MTG RTG September 2019'!C172</f>
        <v>Nat Geo Wild</v>
      </c>
      <c r="D183" s="252" t="str">
        <f>'MTG RTG September 2019'!D172</f>
        <v>Prime Time</v>
      </c>
      <c r="E183" s="253" t="str">
        <f>'MTG RTG September 2019'!E172</f>
        <v>Mo-Fr</v>
      </c>
      <c r="F183" s="254" t="str">
        <f>'MTG RTG September 2019'!F172</f>
        <v>17:30-23:59</v>
      </c>
      <c r="G183" s="904" t="str">
        <f>'MTG RTG September 2019'!G172</f>
        <v>PT</v>
      </c>
      <c r="H183" s="905">
        <f ca="1">SUMIF('MTG RTG September 2019'!$H$3:$M$4,$AC$9,'MTG RTG September 2019'!$H172:$M172)</f>
        <v>0.3</v>
      </c>
      <c r="I183" s="256">
        <f t="shared" ca="1" si="44"/>
        <v>579.80000000000007</v>
      </c>
      <c r="J183" s="906">
        <f t="shared" ca="1" si="45"/>
        <v>0</v>
      </c>
      <c r="K183" s="912">
        <f t="shared" ca="1" si="46"/>
        <v>0</v>
      </c>
      <c r="L183" s="913">
        <f t="shared" ca="1" si="47"/>
        <v>0</v>
      </c>
      <c r="M183" s="927">
        <f>'MTG RTG September 2019'!J172</f>
        <v>0.2</v>
      </c>
      <c r="N183" s="913">
        <f t="shared" si="48"/>
        <v>0</v>
      </c>
      <c r="O183" s="909">
        <f t="shared" si="49"/>
        <v>0</v>
      </c>
      <c r="P183" s="258">
        <f t="shared" si="50"/>
        <v>0</v>
      </c>
      <c r="Q183" s="258">
        <f t="shared" si="40"/>
        <v>0</v>
      </c>
      <c r="R183" s="258">
        <f t="shared" si="41"/>
        <v>0</v>
      </c>
      <c r="S183" s="258"/>
      <c r="T183" s="258">
        <f t="shared" si="42"/>
        <v>0</v>
      </c>
      <c r="U183" s="258">
        <f t="shared" si="51"/>
        <v>0</v>
      </c>
      <c r="V183" s="265">
        <f t="shared" ca="1" si="43"/>
        <v>173.94000000000003</v>
      </c>
      <c r="W183" s="260">
        <f t="shared" ca="1" si="52"/>
        <v>173.94000000000003</v>
      </c>
      <c r="X183" s="260">
        <f t="shared" ca="1" si="53"/>
        <v>173.94000000000003</v>
      </c>
      <c r="Y183" s="260">
        <f t="shared" ca="1" si="54"/>
        <v>0</v>
      </c>
      <c r="Z183" s="260">
        <f t="shared" ca="1" si="55"/>
        <v>0</v>
      </c>
      <c r="AA183" s="260">
        <f t="shared" ca="1" si="57"/>
        <v>0</v>
      </c>
      <c r="AB183" s="260">
        <f t="shared" ca="1" si="58"/>
        <v>0</v>
      </c>
      <c r="AC183" s="575">
        <f t="shared" ca="1" si="56"/>
        <v>0</v>
      </c>
      <c r="AD183" s="262"/>
      <c r="AE183" s="460"/>
      <c r="AF183" s="459"/>
      <c r="AG183" s="459"/>
      <c r="AH183" s="459"/>
      <c r="AI183" s="459"/>
      <c r="AJ183" s="861"/>
      <c r="AK183" s="861"/>
      <c r="AL183" s="459"/>
      <c r="AM183" s="459"/>
      <c r="AN183" s="459"/>
      <c r="AO183" s="459"/>
      <c r="AP183" s="459"/>
      <c r="AQ183" s="861"/>
      <c r="AR183" s="861"/>
      <c r="AS183" s="459"/>
      <c r="AT183" s="459"/>
      <c r="AU183" s="459"/>
      <c r="AV183" s="459"/>
      <c r="AW183" s="459"/>
      <c r="AX183" s="861"/>
      <c r="AY183" s="861"/>
      <c r="AZ183" s="459"/>
      <c r="BA183" s="459"/>
      <c r="BB183" s="459"/>
      <c r="BC183" s="459"/>
      <c r="BD183" s="459"/>
      <c r="BE183" s="861"/>
      <c r="BF183" s="861"/>
      <c r="BG183" s="459"/>
      <c r="BH183" s="459"/>
      <c r="BI183" s="459"/>
      <c r="BJ183" s="459"/>
      <c r="BK183" s="459"/>
      <c r="BL183" s="861"/>
      <c r="BM183" s="861"/>
      <c r="BN183" s="459"/>
      <c r="BO183" s="459"/>
      <c r="BP183" s="459"/>
      <c r="BQ183" s="459"/>
      <c r="BR183" s="459"/>
      <c r="BS183" s="861"/>
      <c r="BT183" s="861"/>
      <c r="BU183" s="459"/>
      <c r="BV183" s="459"/>
      <c r="BW183" s="459"/>
      <c r="BX183" s="459"/>
      <c r="BY183" s="459"/>
      <c r="BZ183" s="861"/>
      <c r="CA183" s="861"/>
      <c r="CB183" s="459"/>
      <c r="CC183" s="459"/>
      <c r="CD183" s="459"/>
      <c r="CE183" s="459"/>
      <c r="CF183" s="459"/>
      <c r="CG183" s="861"/>
      <c r="CH183" s="861"/>
      <c r="CI183" s="459"/>
      <c r="CJ183" s="459"/>
      <c r="CK183" s="459"/>
      <c r="CL183" s="459"/>
      <c r="CM183" s="459"/>
      <c r="CN183" s="861"/>
      <c r="CO183" s="861"/>
    </row>
    <row r="184" spans="1:93" s="263" customFormat="1">
      <c r="A184" s="857">
        <f>'MTG RTG September 2019'!A173</f>
        <v>0</v>
      </c>
      <c r="B184" s="289"/>
      <c r="C184" s="506" t="str">
        <f>'MTG RTG September 2019'!C173</f>
        <v>Nat Geo Wild</v>
      </c>
      <c r="D184" s="252" t="str">
        <f>'MTG RTG September 2019'!D173</f>
        <v>Off Prime Time</v>
      </c>
      <c r="E184" s="253" t="str">
        <f>'MTG RTG September 2019'!E173</f>
        <v>Sa-Su</v>
      </c>
      <c r="F184" s="254" t="str">
        <f>'MTG RTG September 2019'!F173</f>
        <v>24:00-17:29</v>
      </c>
      <c r="G184" s="904" t="str">
        <f>'MTG RTG September 2019'!G173</f>
        <v>NPT</v>
      </c>
      <c r="H184" s="905">
        <f ca="1">SUMIF('MTG RTG September 2019'!$H$3:$M$4,$AC$9,'MTG RTG September 2019'!$H173:$M173)</f>
        <v>0.2</v>
      </c>
      <c r="I184" s="256">
        <f t="shared" ca="1" si="44"/>
        <v>579.80000000000007</v>
      </c>
      <c r="J184" s="906">
        <f t="shared" ca="1" si="45"/>
        <v>0.4</v>
      </c>
      <c r="K184" s="912">
        <f t="shared" ca="1" si="46"/>
        <v>0.4</v>
      </c>
      <c r="L184" s="913">
        <f t="shared" ca="1" si="47"/>
        <v>0</v>
      </c>
      <c r="M184" s="927">
        <f>'MTG RTG September 2019'!J173</f>
        <v>0.2</v>
      </c>
      <c r="N184" s="913">
        <f t="shared" si="48"/>
        <v>0.4</v>
      </c>
      <c r="O184" s="909">
        <f t="shared" si="49"/>
        <v>2</v>
      </c>
      <c r="P184" s="258">
        <f t="shared" si="50"/>
        <v>0</v>
      </c>
      <c r="Q184" s="258">
        <f t="shared" si="40"/>
        <v>0</v>
      </c>
      <c r="R184" s="258">
        <f t="shared" si="41"/>
        <v>0</v>
      </c>
      <c r="S184" s="258"/>
      <c r="T184" s="258">
        <f t="shared" si="42"/>
        <v>0</v>
      </c>
      <c r="U184" s="258">
        <f t="shared" si="51"/>
        <v>2</v>
      </c>
      <c r="V184" s="265">
        <f t="shared" ca="1" si="43"/>
        <v>115.96000000000002</v>
      </c>
      <c r="W184" s="260">
        <f t="shared" ca="1" si="52"/>
        <v>115.96000000000002</v>
      </c>
      <c r="X184" s="260">
        <f t="shared" ca="1" si="53"/>
        <v>115.96000000000002</v>
      </c>
      <c r="Y184" s="260">
        <f t="shared" ca="1" si="54"/>
        <v>0</v>
      </c>
      <c r="Z184" s="260">
        <f t="shared" ca="1" si="55"/>
        <v>0</v>
      </c>
      <c r="AA184" s="260">
        <f t="shared" ca="1" si="57"/>
        <v>0</v>
      </c>
      <c r="AB184" s="260">
        <f t="shared" ca="1" si="58"/>
        <v>0</v>
      </c>
      <c r="AC184" s="575">
        <f t="shared" ca="1" si="56"/>
        <v>231.92000000000004</v>
      </c>
      <c r="AD184" s="262"/>
      <c r="AE184" s="460"/>
      <c r="AF184" s="459"/>
      <c r="AG184" s="459"/>
      <c r="AH184" s="459"/>
      <c r="AI184" s="459"/>
      <c r="AJ184" s="861"/>
      <c r="AK184" s="861"/>
      <c r="AL184" s="459"/>
      <c r="AM184" s="459"/>
      <c r="AN184" s="459"/>
      <c r="AO184" s="459"/>
      <c r="AP184" s="459"/>
      <c r="AQ184" s="861"/>
      <c r="AR184" s="861"/>
      <c r="AS184" s="459"/>
      <c r="AT184" s="459"/>
      <c r="AU184" s="459"/>
      <c r="AV184" s="459"/>
      <c r="AW184" s="459"/>
      <c r="AX184" s="861"/>
      <c r="AY184" s="861"/>
      <c r="AZ184" s="459"/>
      <c r="BA184" s="459"/>
      <c r="BB184" s="459"/>
      <c r="BC184" s="459"/>
      <c r="BD184" s="459"/>
      <c r="BE184" s="861" t="s">
        <v>347</v>
      </c>
      <c r="BF184" s="861" t="s">
        <v>347</v>
      </c>
      <c r="BG184" s="459"/>
      <c r="BH184" s="459"/>
      <c r="BI184" s="459"/>
      <c r="BJ184" s="459"/>
      <c r="BK184" s="459"/>
      <c r="BL184" s="861"/>
      <c r="BM184" s="861"/>
      <c r="BN184" s="459"/>
      <c r="BO184" s="459"/>
      <c r="BP184" s="459"/>
      <c r="BQ184" s="459"/>
      <c r="BR184" s="459"/>
      <c r="BS184" s="861"/>
      <c r="BT184" s="861"/>
      <c r="BU184" s="459"/>
      <c r="BV184" s="459"/>
      <c r="BW184" s="459"/>
      <c r="BX184" s="459"/>
      <c r="BY184" s="459"/>
      <c r="BZ184" s="861"/>
      <c r="CA184" s="861"/>
      <c r="CB184" s="459"/>
      <c r="CC184" s="459"/>
      <c r="CD184" s="459"/>
      <c r="CE184" s="459"/>
      <c r="CF184" s="459"/>
      <c r="CG184" s="861"/>
      <c r="CH184" s="861"/>
      <c r="CI184" s="459"/>
      <c r="CJ184" s="459"/>
      <c r="CK184" s="459"/>
      <c r="CL184" s="459"/>
      <c r="CM184" s="459"/>
      <c r="CN184" s="861"/>
      <c r="CO184" s="861"/>
    </row>
    <row r="185" spans="1:93" s="263" customFormat="1" hidden="1">
      <c r="A185" s="857">
        <f>'MTG RTG September 2019'!A174</f>
        <v>0</v>
      </c>
      <c r="B185" s="289"/>
      <c r="C185" s="506" t="str">
        <f>'MTG RTG September 2019'!C174</f>
        <v>Nat Geo Wild</v>
      </c>
      <c r="D185" s="252" t="str">
        <f>'MTG RTG September 2019'!D174</f>
        <v>Off Prime Time</v>
      </c>
      <c r="E185" s="253" t="str">
        <f>'MTG RTG September 2019'!E174</f>
        <v>Sa-Su</v>
      </c>
      <c r="F185" s="254" t="str">
        <f>'MTG RTG September 2019'!F174</f>
        <v>24:00-17:29</v>
      </c>
      <c r="G185" s="904" t="str">
        <f>'MTG RTG September 2019'!G174</f>
        <v>NPT</v>
      </c>
      <c r="H185" s="905">
        <f ca="1">SUMIF('MTG RTG September 2019'!$H$3:$M$4,$AC$9,'MTG RTG September 2019'!$H174:$M174)</f>
        <v>0.2</v>
      </c>
      <c r="I185" s="256">
        <f t="shared" ca="1" si="44"/>
        <v>579.80000000000007</v>
      </c>
      <c r="J185" s="906">
        <f t="shared" ca="1" si="45"/>
        <v>0</v>
      </c>
      <c r="K185" s="912">
        <f t="shared" ca="1" si="46"/>
        <v>0</v>
      </c>
      <c r="L185" s="913">
        <f t="shared" ca="1" si="47"/>
        <v>0</v>
      </c>
      <c r="M185" s="927">
        <f>'MTG RTG September 2019'!J174</f>
        <v>0.2</v>
      </c>
      <c r="N185" s="913">
        <f t="shared" si="48"/>
        <v>0</v>
      </c>
      <c r="O185" s="909">
        <f t="shared" si="49"/>
        <v>0</v>
      </c>
      <c r="P185" s="258">
        <f t="shared" si="50"/>
        <v>0</v>
      </c>
      <c r="Q185" s="258">
        <f t="shared" si="40"/>
        <v>0</v>
      </c>
      <c r="R185" s="258">
        <f t="shared" si="41"/>
        <v>0</v>
      </c>
      <c r="S185" s="258"/>
      <c r="T185" s="258">
        <f t="shared" si="42"/>
        <v>0</v>
      </c>
      <c r="U185" s="258">
        <f t="shared" si="51"/>
        <v>0</v>
      </c>
      <c r="V185" s="265">
        <f t="shared" ca="1" si="43"/>
        <v>115.96000000000002</v>
      </c>
      <c r="W185" s="260">
        <f t="shared" ca="1" si="52"/>
        <v>115.96000000000002</v>
      </c>
      <c r="X185" s="260">
        <f t="shared" ca="1" si="53"/>
        <v>115.96000000000002</v>
      </c>
      <c r="Y185" s="260">
        <f t="shared" ca="1" si="54"/>
        <v>0</v>
      </c>
      <c r="Z185" s="260">
        <f t="shared" ca="1" si="55"/>
        <v>0</v>
      </c>
      <c r="AA185" s="260">
        <f t="shared" ca="1" si="57"/>
        <v>0</v>
      </c>
      <c r="AB185" s="260">
        <f t="shared" ca="1" si="58"/>
        <v>0</v>
      </c>
      <c r="AC185" s="575">
        <f t="shared" ca="1" si="56"/>
        <v>0</v>
      </c>
      <c r="AD185" s="262"/>
      <c r="AE185" s="460"/>
      <c r="AF185" s="459"/>
      <c r="AG185" s="459"/>
      <c r="AH185" s="459"/>
      <c r="AI185" s="459"/>
      <c r="AJ185" s="861"/>
      <c r="AK185" s="861"/>
      <c r="AL185" s="459"/>
      <c r="AM185" s="459"/>
      <c r="AN185" s="459"/>
      <c r="AO185" s="459"/>
      <c r="AP185" s="459"/>
      <c r="AQ185" s="861"/>
      <c r="AR185" s="861"/>
      <c r="AS185" s="459"/>
      <c r="AT185" s="459"/>
      <c r="AU185" s="459"/>
      <c r="AV185" s="459"/>
      <c r="AW185" s="459"/>
      <c r="AX185" s="861"/>
      <c r="AY185" s="861"/>
      <c r="AZ185" s="459"/>
      <c r="BA185" s="459"/>
      <c r="BB185" s="459"/>
      <c r="BC185" s="459"/>
      <c r="BD185" s="459"/>
      <c r="BE185" s="861"/>
      <c r="BF185" s="861"/>
      <c r="BG185" s="459"/>
      <c r="BH185" s="459"/>
      <c r="BI185" s="459"/>
      <c r="BJ185" s="459"/>
      <c r="BK185" s="459"/>
      <c r="BL185" s="861"/>
      <c r="BM185" s="861"/>
      <c r="BN185" s="459"/>
      <c r="BO185" s="459"/>
      <c r="BP185" s="459"/>
      <c r="BQ185" s="459"/>
      <c r="BR185" s="459"/>
      <c r="BS185" s="861"/>
      <c r="BT185" s="861"/>
      <c r="BU185" s="459"/>
      <c r="BV185" s="459"/>
      <c r="BW185" s="459"/>
      <c r="BX185" s="459"/>
      <c r="BY185" s="459"/>
      <c r="BZ185" s="861"/>
      <c r="CA185" s="861"/>
      <c r="CB185" s="459"/>
      <c r="CC185" s="459"/>
      <c r="CD185" s="459"/>
      <c r="CE185" s="459"/>
      <c r="CF185" s="459"/>
      <c r="CG185" s="861"/>
      <c r="CH185" s="861"/>
      <c r="CI185" s="459"/>
      <c r="CJ185" s="459"/>
      <c r="CK185" s="459"/>
      <c r="CL185" s="459"/>
      <c r="CM185" s="459"/>
      <c r="CN185" s="861"/>
      <c r="CO185" s="861"/>
    </row>
    <row r="186" spans="1:93" s="263" customFormat="1" hidden="1">
      <c r="A186" s="857">
        <f>'MTG RTG September 2019'!A175</f>
        <v>0</v>
      </c>
      <c r="B186" s="289"/>
      <c r="C186" s="506" t="str">
        <f>'MTG RTG September 2019'!C175</f>
        <v>Nat Geo Wild</v>
      </c>
      <c r="D186" s="252" t="str">
        <f>'MTG RTG September 2019'!D175</f>
        <v>Prime Time</v>
      </c>
      <c r="E186" s="253" t="str">
        <f>'MTG RTG September 2019'!E175</f>
        <v>Sa-Su</v>
      </c>
      <c r="F186" s="254" t="str">
        <f>'MTG RTG September 2019'!F175</f>
        <v>17:30-23:59</v>
      </c>
      <c r="G186" s="904" t="str">
        <f>'MTG RTG September 2019'!G175</f>
        <v>PT</v>
      </c>
      <c r="H186" s="905">
        <f ca="1">SUMIF('MTG RTG September 2019'!$H$3:$M$4,$AC$9,'MTG RTG September 2019'!$H175:$M175)</f>
        <v>0.3</v>
      </c>
      <c r="I186" s="256">
        <f t="shared" ca="1" si="44"/>
        <v>579.80000000000007</v>
      </c>
      <c r="J186" s="906">
        <f t="shared" ca="1" si="45"/>
        <v>0</v>
      </c>
      <c r="K186" s="912">
        <f t="shared" ca="1" si="46"/>
        <v>0</v>
      </c>
      <c r="L186" s="913">
        <f t="shared" ca="1" si="47"/>
        <v>0</v>
      </c>
      <c r="M186" s="927">
        <f>'MTG RTG September 2019'!J175</f>
        <v>0.3</v>
      </c>
      <c r="N186" s="913">
        <f t="shared" si="48"/>
        <v>0</v>
      </c>
      <c r="O186" s="909">
        <f t="shared" si="49"/>
        <v>0</v>
      </c>
      <c r="P186" s="258">
        <f t="shared" si="50"/>
        <v>0</v>
      </c>
      <c r="Q186" s="258">
        <f t="shared" si="40"/>
        <v>0</v>
      </c>
      <c r="R186" s="258">
        <f t="shared" si="41"/>
        <v>0</v>
      </c>
      <c r="S186" s="258"/>
      <c r="T186" s="258">
        <f t="shared" si="42"/>
        <v>0</v>
      </c>
      <c r="U186" s="258">
        <f t="shared" si="51"/>
        <v>0</v>
      </c>
      <c r="V186" s="265">
        <f t="shared" ca="1" si="43"/>
        <v>173.94000000000003</v>
      </c>
      <c r="W186" s="260">
        <f t="shared" ca="1" si="52"/>
        <v>173.94000000000003</v>
      </c>
      <c r="X186" s="260">
        <f t="shared" ca="1" si="53"/>
        <v>173.94000000000003</v>
      </c>
      <c r="Y186" s="260">
        <f t="shared" ca="1" si="54"/>
        <v>0</v>
      </c>
      <c r="Z186" s="260">
        <f t="shared" ca="1" si="55"/>
        <v>0</v>
      </c>
      <c r="AA186" s="260">
        <f t="shared" ca="1" si="57"/>
        <v>0</v>
      </c>
      <c r="AB186" s="260">
        <f t="shared" ca="1" si="58"/>
        <v>0</v>
      </c>
      <c r="AC186" s="575">
        <f t="shared" ca="1" si="56"/>
        <v>0</v>
      </c>
      <c r="AD186" s="262"/>
      <c r="AE186" s="460"/>
      <c r="AF186" s="459"/>
      <c r="AG186" s="459"/>
      <c r="AH186" s="459"/>
      <c r="AI186" s="459"/>
      <c r="AJ186" s="861"/>
      <c r="AK186" s="861"/>
      <c r="AL186" s="459"/>
      <c r="AM186" s="459"/>
      <c r="AN186" s="459"/>
      <c r="AO186" s="459"/>
      <c r="AP186" s="459"/>
      <c r="AQ186" s="861"/>
      <c r="AR186" s="861"/>
      <c r="AS186" s="459"/>
      <c r="AT186" s="459"/>
      <c r="AU186" s="459"/>
      <c r="AV186" s="459"/>
      <c r="AW186" s="459"/>
      <c r="AX186" s="861"/>
      <c r="AY186" s="861"/>
      <c r="AZ186" s="459"/>
      <c r="BA186" s="459"/>
      <c r="BB186" s="459"/>
      <c r="BC186" s="459"/>
      <c r="BD186" s="459"/>
      <c r="BE186" s="861"/>
      <c r="BF186" s="861"/>
      <c r="BG186" s="459"/>
      <c r="BH186" s="459"/>
      <c r="BI186" s="459"/>
      <c r="BJ186" s="459"/>
      <c r="BK186" s="459"/>
      <c r="BL186" s="861"/>
      <c r="BM186" s="861"/>
      <c r="BN186" s="459"/>
      <c r="BO186" s="459"/>
      <c r="BP186" s="459"/>
      <c r="BQ186" s="459"/>
      <c r="BR186" s="459"/>
      <c r="BS186" s="861"/>
      <c r="BT186" s="861"/>
      <c r="BU186" s="459"/>
      <c r="BV186" s="459"/>
      <c r="BW186" s="459"/>
      <c r="BX186" s="459"/>
      <c r="BY186" s="459"/>
      <c r="BZ186" s="861"/>
      <c r="CA186" s="861"/>
      <c r="CB186" s="459"/>
      <c r="CC186" s="459"/>
      <c r="CD186" s="459"/>
      <c r="CE186" s="459"/>
      <c r="CF186" s="459"/>
      <c r="CG186" s="861"/>
      <c r="CH186" s="861"/>
      <c r="CI186" s="459"/>
      <c r="CJ186" s="459"/>
      <c r="CK186" s="459"/>
      <c r="CL186" s="459"/>
      <c r="CM186" s="459"/>
      <c r="CN186" s="861"/>
      <c r="CO186" s="861"/>
    </row>
    <row r="187" spans="1:93" s="263" customFormat="1" hidden="1">
      <c r="A187" s="857">
        <f>'MTG RTG September 2019'!A176</f>
        <v>0</v>
      </c>
      <c r="B187" s="289"/>
      <c r="C187" s="506" t="str">
        <f>'MTG RTG September 2019'!C176</f>
        <v>Nat Geo Wild</v>
      </c>
      <c r="D187" s="252" t="str">
        <f>'MTG RTG September 2019'!D176</f>
        <v>Prime Time</v>
      </c>
      <c r="E187" s="253" t="str">
        <f>'MTG RTG September 2019'!E176</f>
        <v>Sa-Su</v>
      </c>
      <c r="F187" s="254" t="str">
        <f>'MTG RTG September 2019'!F176</f>
        <v>17:30-23:59</v>
      </c>
      <c r="G187" s="904" t="str">
        <f>'MTG RTG September 2019'!G176</f>
        <v>PT</v>
      </c>
      <c r="H187" s="905">
        <f ca="1">SUMIF('MTG RTG September 2019'!$H$3:$M$4,$AC$9,'MTG RTG September 2019'!$H176:$M176)</f>
        <v>0.3</v>
      </c>
      <c r="I187" s="256">
        <f t="shared" ca="1" si="44"/>
        <v>579.80000000000007</v>
      </c>
      <c r="J187" s="906">
        <f t="shared" ca="1" si="45"/>
        <v>0</v>
      </c>
      <c r="K187" s="912">
        <f t="shared" ca="1" si="46"/>
        <v>0</v>
      </c>
      <c r="L187" s="913">
        <f t="shared" ca="1" si="47"/>
        <v>0</v>
      </c>
      <c r="M187" s="927">
        <f>'MTG RTG September 2019'!J176</f>
        <v>0.3</v>
      </c>
      <c r="N187" s="913">
        <f t="shared" si="48"/>
        <v>0</v>
      </c>
      <c r="O187" s="909">
        <f t="shared" si="49"/>
        <v>0</v>
      </c>
      <c r="P187" s="258">
        <f t="shared" si="50"/>
        <v>0</v>
      </c>
      <c r="Q187" s="258">
        <f t="shared" si="40"/>
        <v>0</v>
      </c>
      <c r="R187" s="258">
        <f t="shared" si="41"/>
        <v>0</v>
      </c>
      <c r="S187" s="258"/>
      <c r="T187" s="258">
        <f t="shared" si="42"/>
        <v>0</v>
      </c>
      <c r="U187" s="258">
        <f t="shared" si="51"/>
        <v>0</v>
      </c>
      <c r="V187" s="265">
        <f t="shared" ca="1" si="43"/>
        <v>173.94000000000003</v>
      </c>
      <c r="W187" s="260">
        <f t="shared" ca="1" si="52"/>
        <v>173.94000000000003</v>
      </c>
      <c r="X187" s="260">
        <f t="shared" ca="1" si="53"/>
        <v>173.94000000000003</v>
      </c>
      <c r="Y187" s="260">
        <f t="shared" ca="1" si="54"/>
        <v>0</v>
      </c>
      <c r="Z187" s="260">
        <f t="shared" ca="1" si="55"/>
        <v>0</v>
      </c>
      <c r="AA187" s="260">
        <f t="shared" ca="1" si="57"/>
        <v>0</v>
      </c>
      <c r="AB187" s="260">
        <f t="shared" ca="1" si="58"/>
        <v>0</v>
      </c>
      <c r="AC187" s="575">
        <f t="shared" ca="1" si="56"/>
        <v>0</v>
      </c>
      <c r="AD187" s="262"/>
      <c r="AE187" s="460"/>
      <c r="AF187" s="459"/>
      <c r="AG187" s="459"/>
      <c r="AH187" s="459"/>
      <c r="AI187" s="459"/>
      <c r="AJ187" s="861"/>
      <c r="AK187" s="861"/>
      <c r="AL187" s="459"/>
      <c r="AM187" s="459"/>
      <c r="AN187" s="459"/>
      <c r="AO187" s="459"/>
      <c r="AP187" s="459"/>
      <c r="AQ187" s="861"/>
      <c r="AR187" s="861"/>
      <c r="AS187" s="459"/>
      <c r="AT187" s="459"/>
      <c r="AU187" s="459"/>
      <c r="AV187" s="459"/>
      <c r="AW187" s="459"/>
      <c r="AX187" s="861"/>
      <c r="AY187" s="861"/>
      <c r="AZ187" s="459"/>
      <c r="BA187" s="459"/>
      <c r="BB187" s="459"/>
      <c r="BC187" s="459"/>
      <c r="BD187" s="459"/>
      <c r="BE187" s="861"/>
      <c r="BF187" s="861"/>
      <c r="BG187" s="459"/>
      <c r="BH187" s="459"/>
      <c r="BI187" s="459"/>
      <c r="BJ187" s="459"/>
      <c r="BK187" s="459"/>
      <c r="BL187" s="861"/>
      <c r="BM187" s="861"/>
      <c r="BN187" s="459"/>
      <c r="BO187" s="459"/>
      <c r="BP187" s="459"/>
      <c r="BQ187" s="459"/>
      <c r="BR187" s="459"/>
      <c r="BS187" s="861"/>
      <c r="BT187" s="861"/>
      <c r="BU187" s="459"/>
      <c r="BV187" s="459"/>
      <c r="BW187" s="459"/>
      <c r="BX187" s="459"/>
      <c r="BY187" s="459"/>
      <c r="BZ187" s="861"/>
      <c r="CA187" s="861"/>
      <c r="CB187" s="459"/>
      <c r="CC187" s="459"/>
      <c r="CD187" s="459"/>
      <c r="CE187" s="459"/>
      <c r="CF187" s="459"/>
      <c r="CG187" s="861"/>
      <c r="CH187" s="861"/>
      <c r="CI187" s="459"/>
      <c r="CJ187" s="459"/>
      <c r="CK187" s="459"/>
      <c r="CL187" s="459"/>
      <c r="CM187" s="459"/>
      <c r="CN187" s="861"/>
      <c r="CO187" s="861"/>
    </row>
    <row r="188" spans="1:93" s="263" customFormat="1" hidden="1">
      <c r="A188" s="857">
        <f>'MTG RTG September 2019'!A177</f>
        <v>0</v>
      </c>
      <c r="B188" s="289"/>
      <c r="C188" s="506" t="str">
        <f>'MTG RTG September 2019'!C177</f>
        <v>24 kitchen</v>
      </c>
      <c r="D188" s="252" t="str">
        <f>'MTG RTG September 2019'!D177</f>
        <v>Off Prime Time</v>
      </c>
      <c r="E188" s="253" t="str">
        <f>'MTG RTG September 2019'!E177</f>
        <v>Mo-Fr</v>
      </c>
      <c r="F188" s="254" t="str">
        <f>'MTG RTG September 2019'!F177</f>
        <v>24:00-17:29</v>
      </c>
      <c r="G188" s="904" t="str">
        <f>'MTG RTG September 2019'!G177</f>
        <v>NPT</v>
      </c>
      <c r="H188" s="905">
        <f ca="1">SUMIF('MTG RTG September 2019'!$H$3:$M$4,$AC$9,'MTG RTG September 2019'!$H177:$M177)</f>
        <v>0.1</v>
      </c>
      <c r="I188" s="256">
        <f t="shared" ca="1" si="44"/>
        <v>579.80000000000007</v>
      </c>
      <c r="J188" s="906">
        <f t="shared" ca="1" si="45"/>
        <v>0</v>
      </c>
      <c r="K188" s="912">
        <f t="shared" ca="1" si="46"/>
        <v>0</v>
      </c>
      <c r="L188" s="913">
        <f t="shared" ca="1" si="47"/>
        <v>0</v>
      </c>
      <c r="M188" s="927">
        <f>'MTG RTG September 2019'!J177</f>
        <v>0.1</v>
      </c>
      <c r="N188" s="913">
        <f t="shared" si="48"/>
        <v>0</v>
      </c>
      <c r="O188" s="909">
        <f t="shared" si="49"/>
        <v>0</v>
      </c>
      <c r="P188" s="258">
        <f t="shared" si="50"/>
        <v>0</v>
      </c>
      <c r="Q188" s="258">
        <f t="shared" si="40"/>
        <v>0</v>
      </c>
      <c r="R188" s="258">
        <f t="shared" si="41"/>
        <v>0</v>
      </c>
      <c r="S188" s="258"/>
      <c r="T188" s="258">
        <f t="shared" si="42"/>
        <v>0</v>
      </c>
      <c r="U188" s="258">
        <f t="shared" si="51"/>
        <v>0</v>
      </c>
      <c r="V188" s="265">
        <f t="shared" ca="1" si="43"/>
        <v>57.980000000000011</v>
      </c>
      <c r="W188" s="260">
        <f t="shared" ca="1" si="52"/>
        <v>57.980000000000011</v>
      </c>
      <c r="X188" s="260">
        <f t="shared" ca="1" si="53"/>
        <v>57.980000000000011</v>
      </c>
      <c r="Y188" s="260">
        <f t="shared" ca="1" si="54"/>
        <v>0</v>
      </c>
      <c r="Z188" s="260">
        <f t="shared" ca="1" si="55"/>
        <v>0</v>
      </c>
      <c r="AA188" s="260">
        <f t="shared" ca="1" si="57"/>
        <v>0</v>
      </c>
      <c r="AB188" s="260">
        <f t="shared" ca="1" si="58"/>
        <v>0</v>
      </c>
      <c r="AC188" s="575">
        <f t="shared" ca="1" si="56"/>
        <v>0</v>
      </c>
      <c r="AD188" s="262"/>
      <c r="AE188" s="460"/>
      <c r="AF188" s="459"/>
      <c r="AG188" s="459"/>
      <c r="AH188" s="459"/>
      <c r="AI188" s="459"/>
      <c r="AJ188" s="861"/>
      <c r="AK188" s="861"/>
      <c r="AL188" s="459"/>
      <c r="AM188" s="459"/>
      <c r="AN188" s="459"/>
      <c r="AO188" s="459"/>
      <c r="AP188" s="459"/>
      <c r="AQ188" s="861"/>
      <c r="AR188" s="861"/>
      <c r="AS188" s="459"/>
      <c r="AT188" s="459"/>
      <c r="AU188" s="459"/>
      <c r="AV188" s="459"/>
      <c r="AW188" s="459"/>
      <c r="AX188" s="861"/>
      <c r="AY188" s="861"/>
      <c r="AZ188" s="459"/>
      <c r="BA188" s="459"/>
      <c r="BB188" s="459"/>
      <c r="BC188" s="459"/>
      <c r="BD188" s="459"/>
      <c r="BE188" s="861"/>
      <c r="BF188" s="861"/>
      <c r="BG188" s="459"/>
      <c r="BH188" s="459"/>
      <c r="BI188" s="459"/>
      <c r="BJ188" s="459"/>
      <c r="BK188" s="459"/>
      <c r="BL188" s="861"/>
      <c r="BM188" s="861"/>
      <c r="BN188" s="459"/>
      <c r="BO188" s="459"/>
      <c r="BP188" s="459"/>
      <c r="BQ188" s="459"/>
      <c r="BR188" s="459"/>
      <c r="BS188" s="861"/>
      <c r="BT188" s="861"/>
      <c r="BU188" s="459"/>
      <c r="BV188" s="459"/>
      <c r="BW188" s="459"/>
      <c r="BX188" s="459"/>
      <c r="BY188" s="459"/>
      <c r="BZ188" s="861"/>
      <c r="CA188" s="861"/>
      <c r="CB188" s="459"/>
      <c r="CC188" s="459"/>
      <c r="CD188" s="459"/>
      <c r="CE188" s="459"/>
      <c r="CF188" s="459"/>
      <c r="CG188" s="861"/>
      <c r="CH188" s="861"/>
      <c r="CI188" s="459"/>
      <c r="CJ188" s="459"/>
      <c r="CK188" s="459"/>
      <c r="CL188" s="459"/>
      <c r="CM188" s="459"/>
      <c r="CN188" s="861"/>
      <c r="CO188" s="861"/>
    </row>
    <row r="189" spans="1:93" s="263" customFormat="1" hidden="1">
      <c r="A189" s="857">
        <f>'MTG RTG September 2019'!A178</f>
        <v>0</v>
      </c>
      <c r="B189" s="289"/>
      <c r="C189" s="506" t="str">
        <f>'MTG RTG September 2019'!C178</f>
        <v>24 kitchen</v>
      </c>
      <c r="D189" s="252" t="str">
        <f>'MTG RTG September 2019'!D178</f>
        <v>Prime Time</v>
      </c>
      <c r="E189" s="253" t="str">
        <f>'MTG RTG September 2019'!E178</f>
        <v>Mo-Fr</v>
      </c>
      <c r="F189" s="254" t="str">
        <f>'MTG RTG September 2019'!F178</f>
        <v>17:30-23:59</v>
      </c>
      <c r="G189" s="904" t="str">
        <f>'MTG RTG September 2019'!G178</f>
        <v>PT</v>
      </c>
      <c r="H189" s="905">
        <f ca="1">SUMIF('MTG RTG September 2019'!$H$3:$M$4,$AC$9,'MTG RTG September 2019'!$H178:$M178)</f>
        <v>0.1</v>
      </c>
      <c r="I189" s="256">
        <f t="shared" ca="1" si="44"/>
        <v>579.80000000000007</v>
      </c>
      <c r="J189" s="906">
        <f t="shared" ca="1" si="45"/>
        <v>0</v>
      </c>
      <c r="K189" s="912">
        <f t="shared" ca="1" si="46"/>
        <v>0</v>
      </c>
      <c r="L189" s="913">
        <f t="shared" ca="1" si="47"/>
        <v>0</v>
      </c>
      <c r="M189" s="927">
        <f>'MTG RTG September 2019'!J178</f>
        <v>0.1</v>
      </c>
      <c r="N189" s="913">
        <f t="shared" si="48"/>
        <v>0</v>
      </c>
      <c r="O189" s="909">
        <f t="shared" si="49"/>
        <v>0</v>
      </c>
      <c r="P189" s="258">
        <f t="shared" si="50"/>
        <v>0</v>
      </c>
      <c r="Q189" s="258">
        <f t="shared" si="40"/>
        <v>0</v>
      </c>
      <c r="R189" s="258">
        <f t="shared" si="41"/>
        <v>0</v>
      </c>
      <c r="S189" s="258"/>
      <c r="T189" s="258">
        <f t="shared" si="42"/>
        <v>0</v>
      </c>
      <c r="U189" s="258">
        <f t="shared" si="51"/>
        <v>0</v>
      </c>
      <c r="V189" s="265">
        <f t="shared" ca="1" si="43"/>
        <v>57.980000000000011</v>
      </c>
      <c r="W189" s="260">
        <f t="shared" ca="1" si="52"/>
        <v>57.980000000000011</v>
      </c>
      <c r="X189" s="260">
        <f t="shared" ca="1" si="53"/>
        <v>57.980000000000011</v>
      </c>
      <c r="Y189" s="260">
        <f t="shared" ca="1" si="54"/>
        <v>0</v>
      </c>
      <c r="Z189" s="260">
        <f t="shared" ca="1" si="55"/>
        <v>0</v>
      </c>
      <c r="AA189" s="260">
        <f t="shared" ca="1" si="57"/>
        <v>0</v>
      </c>
      <c r="AB189" s="260">
        <f t="shared" ca="1" si="58"/>
        <v>0</v>
      </c>
      <c r="AC189" s="575">
        <f t="shared" ca="1" si="56"/>
        <v>0</v>
      </c>
      <c r="AD189" s="262"/>
      <c r="AE189" s="460"/>
      <c r="AF189" s="459"/>
      <c r="AG189" s="459"/>
      <c r="AH189" s="459"/>
      <c r="AI189" s="459"/>
      <c r="AJ189" s="861"/>
      <c r="AK189" s="861"/>
      <c r="AL189" s="459"/>
      <c r="AM189" s="459"/>
      <c r="AN189" s="459"/>
      <c r="AO189" s="459"/>
      <c r="AP189" s="459"/>
      <c r="AQ189" s="861"/>
      <c r="AR189" s="861"/>
      <c r="AS189" s="459"/>
      <c r="AT189" s="459"/>
      <c r="AU189" s="459"/>
      <c r="AV189" s="459"/>
      <c r="AW189" s="459"/>
      <c r="AX189" s="861"/>
      <c r="AY189" s="861"/>
      <c r="AZ189" s="459"/>
      <c r="BA189" s="459"/>
      <c r="BB189" s="459"/>
      <c r="BC189" s="459"/>
      <c r="BD189" s="459"/>
      <c r="BE189" s="861"/>
      <c r="BF189" s="861"/>
      <c r="BG189" s="459"/>
      <c r="BH189" s="459"/>
      <c r="BI189" s="459"/>
      <c r="BJ189" s="459"/>
      <c r="BK189" s="459"/>
      <c r="BL189" s="861"/>
      <c r="BM189" s="861"/>
      <c r="BN189" s="459"/>
      <c r="BO189" s="459"/>
      <c r="BP189" s="459"/>
      <c r="BQ189" s="459"/>
      <c r="BR189" s="459"/>
      <c r="BS189" s="861"/>
      <c r="BT189" s="861"/>
      <c r="BU189" s="459"/>
      <c r="BV189" s="459"/>
      <c r="BW189" s="459"/>
      <c r="BX189" s="459"/>
      <c r="BY189" s="459"/>
      <c r="BZ189" s="861"/>
      <c r="CA189" s="861"/>
      <c r="CB189" s="459"/>
      <c r="CC189" s="459"/>
      <c r="CD189" s="459"/>
      <c r="CE189" s="459"/>
      <c r="CF189" s="459"/>
      <c r="CG189" s="861"/>
      <c r="CH189" s="861"/>
      <c r="CI189" s="459"/>
      <c r="CJ189" s="459"/>
      <c r="CK189" s="459"/>
      <c r="CL189" s="459"/>
      <c r="CM189" s="459"/>
      <c r="CN189" s="861"/>
      <c r="CO189" s="861"/>
    </row>
    <row r="190" spans="1:93" s="263" customFormat="1" hidden="1">
      <c r="A190" s="857">
        <f>'MTG RTG September 2019'!A179</f>
        <v>0</v>
      </c>
      <c r="B190" s="289"/>
      <c r="C190" s="506" t="str">
        <f>'MTG RTG September 2019'!C179</f>
        <v>24 kitchen</v>
      </c>
      <c r="D190" s="252" t="str">
        <f>'MTG RTG September 2019'!D179</f>
        <v>Prime Time</v>
      </c>
      <c r="E190" s="253" t="str">
        <f>'MTG RTG September 2019'!E179</f>
        <v>Mo-Fr</v>
      </c>
      <c r="F190" s="254" t="str">
        <f>'MTG RTG September 2019'!F179</f>
        <v>17:30-23:59</v>
      </c>
      <c r="G190" s="904" t="str">
        <f>'MTG RTG September 2019'!G179</f>
        <v>PT</v>
      </c>
      <c r="H190" s="905">
        <f ca="1">SUMIF('MTG RTG September 2019'!$H$3:$M$4,$AC$9,'MTG RTG September 2019'!$H179:$M179)</f>
        <v>0.1</v>
      </c>
      <c r="I190" s="256">
        <f t="shared" ca="1" si="44"/>
        <v>579.80000000000007</v>
      </c>
      <c r="J190" s="906">
        <f t="shared" ca="1" si="45"/>
        <v>0</v>
      </c>
      <c r="K190" s="912">
        <f t="shared" ca="1" si="46"/>
        <v>0</v>
      </c>
      <c r="L190" s="913">
        <f t="shared" ca="1" si="47"/>
        <v>0</v>
      </c>
      <c r="M190" s="927">
        <f>'MTG RTG September 2019'!J179</f>
        <v>0.1</v>
      </c>
      <c r="N190" s="913">
        <f t="shared" si="48"/>
        <v>0</v>
      </c>
      <c r="O190" s="909">
        <f t="shared" si="49"/>
        <v>0</v>
      </c>
      <c r="P190" s="258">
        <f t="shared" si="50"/>
        <v>0</v>
      </c>
      <c r="Q190" s="258">
        <f t="shared" si="40"/>
        <v>0</v>
      </c>
      <c r="R190" s="258">
        <f t="shared" si="41"/>
        <v>0</v>
      </c>
      <c r="S190" s="258"/>
      <c r="T190" s="258">
        <f t="shared" si="42"/>
        <v>0</v>
      </c>
      <c r="U190" s="258">
        <f t="shared" si="51"/>
        <v>0</v>
      </c>
      <c r="V190" s="265">
        <f t="shared" ca="1" si="43"/>
        <v>57.980000000000011</v>
      </c>
      <c r="W190" s="260">
        <f t="shared" ca="1" si="52"/>
        <v>57.980000000000011</v>
      </c>
      <c r="X190" s="260">
        <f t="shared" ca="1" si="53"/>
        <v>57.980000000000011</v>
      </c>
      <c r="Y190" s="260">
        <f t="shared" ca="1" si="54"/>
        <v>0</v>
      </c>
      <c r="Z190" s="260">
        <f t="shared" ca="1" si="55"/>
        <v>0</v>
      </c>
      <c r="AA190" s="260">
        <f t="shared" ca="1" si="57"/>
        <v>0</v>
      </c>
      <c r="AB190" s="260">
        <f t="shared" ca="1" si="58"/>
        <v>0</v>
      </c>
      <c r="AC190" s="575">
        <f t="shared" ca="1" si="56"/>
        <v>0</v>
      </c>
      <c r="AD190" s="262"/>
      <c r="AE190" s="460"/>
      <c r="AF190" s="459"/>
      <c r="AG190" s="459"/>
      <c r="AH190" s="459"/>
      <c r="AI190" s="459"/>
      <c r="AJ190" s="861"/>
      <c r="AK190" s="861"/>
      <c r="AL190" s="459"/>
      <c r="AM190" s="459"/>
      <c r="AN190" s="459"/>
      <c r="AO190" s="459"/>
      <c r="AP190" s="459"/>
      <c r="AQ190" s="861"/>
      <c r="AR190" s="861"/>
      <c r="AS190" s="459"/>
      <c r="AT190" s="459"/>
      <c r="AU190" s="459"/>
      <c r="AV190" s="459"/>
      <c r="AW190" s="459"/>
      <c r="AX190" s="861"/>
      <c r="AY190" s="861"/>
      <c r="AZ190" s="459"/>
      <c r="BA190" s="459"/>
      <c r="BB190" s="459"/>
      <c r="BC190" s="459"/>
      <c r="BD190" s="459"/>
      <c r="BE190" s="861"/>
      <c r="BF190" s="861"/>
      <c r="BG190" s="459"/>
      <c r="BH190" s="459"/>
      <c r="BI190" s="459"/>
      <c r="BJ190" s="459"/>
      <c r="BK190" s="459"/>
      <c r="BL190" s="861"/>
      <c r="BM190" s="861"/>
      <c r="BN190" s="459"/>
      <c r="BO190" s="459"/>
      <c r="BP190" s="459"/>
      <c r="BQ190" s="459"/>
      <c r="BR190" s="459"/>
      <c r="BS190" s="861"/>
      <c r="BT190" s="861"/>
      <c r="BU190" s="459"/>
      <c r="BV190" s="459"/>
      <c r="BW190" s="459"/>
      <c r="BX190" s="459"/>
      <c r="BY190" s="459"/>
      <c r="BZ190" s="861"/>
      <c r="CA190" s="861"/>
      <c r="CB190" s="459"/>
      <c r="CC190" s="459"/>
      <c r="CD190" s="459"/>
      <c r="CE190" s="459"/>
      <c r="CF190" s="459"/>
      <c r="CG190" s="861"/>
      <c r="CH190" s="861"/>
      <c r="CI190" s="459"/>
      <c r="CJ190" s="459"/>
      <c r="CK190" s="459"/>
      <c r="CL190" s="459"/>
      <c r="CM190" s="459"/>
      <c r="CN190" s="861"/>
      <c r="CO190" s="861"/>
    </row>
    <row r="191" spans="1:93" s="263" customFormat="1">
      <c r="A191" s="857">
        <f>'MTG RTG September 2019'!A180</f>
        <v>0</v>
      </c>
      <c r="B191" s="289"/>
      <c r="C191" s="506" t="str">
        <f>'MTG RTG September 2019'!C180</f>
        <v>24 kitchen</v>
      </c>
      <c r="D191" s="252" t="str">
        <f>'MTG RTG September 2019'!D180</f>
        <v>Off Prime Time</v>
      </c>
      <c r="E191" s="253" t="str">
        <f>'MTG RTG September 2019'!E180</f>
        <v>Sa-Su</v>
      </c>
      <c r="F191" s="254" t="str">
        <f>'MTG RTG September 2019'!F180</f>
        <v>24:00-17:29</v>
      </c>
      <c r="G191" s="904" t="str">
        <f>'MTG RTG September 2019'!G180</f>
        <v>NPT</v>
      </c>
      <c r="H191" s="905">
        <f ca="1">SUMIF('MTG RTG September 2019'!$H$3:$M$4,$AC$9,'MTG RTG September 2019'!$H180:$M180)</f>
        <v>0.1</v>
      </c>
      <c r="I191" s="256">
        <f t="shared" ca="1" si="44"/>
        <v>579.80000000000007</v>
      </c>
      <c r="J191" s="906">
        <f t="shared" ca="1" si="45"/>
        <v>0.2</v>
      </c>
      <c r="K191" s="912">
        <f t="shared" ca="1" si="46"/>
        <v>0.2</v>
      </c>
      <c r="L191" s="913">
        <f t="shared" ca="1" si="47"/>
        <v>0</v>
      </c>
      <c r="M191" s="927">
        <f>'MTG RTG September 2019'!J180</f>
        <v>0.1</v>
      </c>
      <c r="N191" s="913">
        <f t="shared" si="48"/>
        <v>0.2</v>
      </c>
      <c r="O191" s="909">
        <f t="shared" si="49"/>
        <v>2</v>
      </c>
      <c r="P191" s="258">
        <f t="shared" si="50"/>
        <v>0</v>
      </c>
      <c r="Q191" s="258">
        <f t="shared" si="40"/>
        <v>0</v>
      </c>
      <c r="R191" s="258">
        <f t="shared" si="41"/>
        <v>0</v>
      </c>
      <c r="S191" s="258"/>
      <c r="T191" s="258">
        <f t="shared" si="42"/>
        <v>0</v>
      </c>
      <c r="U191" s="258">
        <f t="shared" si="51"/>
        <v>2</v>
      </c>
      <c r="V191" s="265">
        <f t="shared" ca="1" si="43"/>
        <v>57.980000000000011</v>
      </c>
      <c r="W191" s="260">
        <f t="shared" ca="1" si="52"/>
        <v>57.980000000000011</v>
      </c>
      <c r="X191" s="260">
        <f t="shared" ca="1" si="53"/>
        <v>57.980000000000011</v>
      </c>
      <c r="Y191" s="260">
        <f t="shared" ca="1" si="54"/>
        <v>0</v>
      </c>
      <c r="Z191" s="260">
        <f t="shared" ca="1" si="55"/>
        <v>0</v>
      </c>
      <c r="AA191" s="260">
        <f t="shared" ca="1" si="57"/>
        <v>0</v>
      </c>
      <c r="AB191" s="260">
        <f t="shared" ca="1" si="58"/>
        <v>0</v>
      </c>
      <c r="AC191" s="575">
        <f t="shared" ca="1" si="56"/>
        <v>115.96000000000002</v>
      </c>
      <c r="AD191" s="262"/>
      <c r="AE191" s="460"/>
      <c r="AF191" s="459"/>
      <c r="AG191" s="459"/>
      <c r="AH191" s="459"/>
      <c r="AI191" s="459"/>
      <c r="AJ191" s="861"/>
      <c r="AK191" s="861"/>
      <c r="AL191" s="459"/>
      <c r="AM191" s="459"/>
      <c r="AN191" s="459"/>
      <c r="AO191" s="459"/>
      <c r="AP191" s="459"/>
      <c r="AQ191" s="861"/>
      <c r="AR191" s="861"/>
      <c r="AS191" s="459"/>
      <c r="AT191" s="459"/>
      <c r="AU191" s="459"/>
      <c r="AV191" s="459"/>
      <c r="AW191" s="459"/>
      <c r="AX191" s="861"/>
      <c r="AY191" s="861"/>
      <c r="AZ191" s="459"/>
      <c r="BA191" s="459"/>
      <c r="BB191" s="459"/>
      <c r="BC191" s="459"/>
      <c r="BD191" s="459"/>
      <c r="BE191" s="861" t="s">
        <v>347</v>
      </c>
      <c r="BF191" s="861" t="s">
        <v>347</v>
      </c>
      <c r="BG191" s="459"/>
      <c r="BH191" s="459"/>
      <c r="BI191" s="459"/>
      <c r="BJ191" s="459"/>
      <c r="BK191" s="459"/>
      <c r="BL191" s="861"/>
      <c r="BM191" s="861"/>
      <c r="BN191" s="459"/>
      <c r="BO191" s="459"/>
      <c r="BP191" s="459"/>
      <c r="BQ191" s="459"/>
      <c r="BR191" s="459"/>
      <c r="BS191" s="861"/>
      <c r="BT191" s="861"/>
      <c r="BU191" s="459"/>
      <c r="BV191" s="459"/>
      <c r="BW191" s="459"/>
      <c r="BX191" s="459"/>
      <c r="BY191" s="459"/>
      <c r="BZ191" s="861"/>
      <c r="CA191" s="861"/>
      <c r="CB191" s="459"/>
      <c r="CC191" s="459"/>
      <c r="CD191" s="459"/>
      <c r="CE191" s="459"/>
      <c r="CF191" s="459"/>
      <c r="CG191" s="861"/>
      <c r="CH191" s="861"/>
      <c r="CI191" s="459"/>
      <c r="CJ191" s="459"/>
      <c r="CK191" s="459"/>
      <c r="CL191" s="459"/>
      <c r="CM191" s="459"/>
      <c r="CN191" s="861"/>
      <c r="CO191" s="861"/>
    </row>
    <row r="192" spans="1:93" s="263" customFormat="1" hidden="1">
      <c r="A192" s="857">
        <f>'MTG RTG September 2019'!A181</f>
        <v>0</v>
      </c>
      <c r="B192" s="289"/>
      <c r="C192" s="506" t="str">
        <f>'MTG RTG September 2019'!C181</f>
        <v>24 kitchen</v>
      </c>
      <c r="D192" s="252" t="str">
        <f>'MTG RTG September 2019'!D181</f>
        <v>Off Prime Time</v>
      </c>
      <c r="E192" s="253" t="str">
        <f>'MTG RTG September 2019'!E181</f>
        <v>Sa-Su</v>
      </c>
      <c r="F192" s="254" t="str">
        <f>'MTG RTG September 2019'!F181</f>
        <v>24:00-17:29</v>
      </c>
      <c r="G192" s="904" t="str">
        <f>'MTG RTG September 2019'!G181</f>
        <v>NPT</v>
      </c>
      <c r="H192" s="905">
        <f ca="1">SUMIF('MTG RTG September 2019'!$H$3:$M$4,$AC$9,'MTG RTG September 2019'!$H181:$M181)</f>
        <v>0.1</v>
      </c>
      <c r="I192" s="256">
        <f t="shared" ca="1" si="44"/>
        <v>579.80000000000007</v>
      </c>
      <c r="J192" s="906">
        <f t="shared" ca="1" si="45"/>
        <v>0</v>
      </c>
      <c r="K192" s="912">
        <f t="shared" ca="1" si="46"/>
        <v>0</v>
      </c>
      <c r="L192" s="913">
        <f t="shared" ca="1" si="47"/>
        <v>0</v>
      </c>
      <c r="M192" s="927">
        <f>'MTG RTG September 2019'!J181</f>
        <v>0.1</v>
      </c>
      <c r="N192" s="913">
        <f t="shared" si="48"/>
        <v>0</v>
      </c>
      <c r="O192" s="909">
        <f t="shared" si="49"/>
        <v>0</v>
      </c>
      <c r="P192" s="258">
        <f t="shared" si="50"/>
        <v>0</v>
      </c>
      <c r="Q192" s="258">
        <f t="shared" si="40"/>
        <v>0</v>
      </c>
      <c r="R192" s="258">
        <f t="shared" si="41"/>
        <v>0</v>
      </c>
      <c r="S192" s="258"/>
      <c r="T192" s="258">
        <f t="shared" si="42"/>
        <v>0</v>
      </c>
      <c r="U192" s="258">
        <f t="shared" si="51"/>
        <v>0</v>
      </c>
      <c r="V192" s="265">
        <f t="shared" ca="1" si="43"/>
        <v>57.980000000000011</v>
      </c>
      <c r="W192" s="260">
        <f t="shared" ca="1" si="52"/>
        <v>57.980000000000011</v>
      </c>
      <c r="X192" s="260">
        <f t="shared" ca="1" si="53"/>
        <v>57.980000000000011</v>
      </c>
      <c r="Y192" s="260">
        <f t="shared" ca="1" si="54"/>
        <v>0</v>
      </c>
      <c r="Z192" s="260">
        <f t="shared" ca="1" si="55"/>
        <v>0</v>
      </c>
      <c r="AA192" s="260">
        <f t="shared" ca="1" si="57"/>
        <v>0</v>
      </c>
      <c r="AB192" s="260">
        <f t="shared" ca="1" si="58"/>
        <v>0</v>
      </c>
      <c r="AC192" s="575">
        <f t="shared" ca="1" si="56"/>
        <v>0</v>
      </c>
      <c r="AD192" s="262"/>
      <c r="AE192" s="460"/>
      <c r="AF192" s="459"/>
      <c r="AG192" s="459"/>
      <c r="AH192" s="459"/>
      <c r="AI192" s="459"/>
      <c r="AJ192" s="861"/>
      <c r="AK192" s="861"/>
      <c r="AL192" s="459"/>
      <c r="AM192" s="459"/>
      <c r="AN192" s="459"/>
      <c r="AO192" s="459"/>
      <c r="AP192" s="459"/>
      <c r="AQ192" s="861"/>
      <c r="AR192" s="861"/>
      <c r="AS192" s="459"/>
      <c r="AT192" s="459"/>
      <c r="AU192" s="459"/>
      <c r="AV192" s="459"/>
      <c r="AW192" s="459"/>
      <c r="AX192" s="861"/>
      <c r="AY192" s="861"/>
      <c r="AZ192" s="459"/>
      <c r="BA192" s="459"/>
      <c r="BB192" s="459"/>
      <c r="BC192" s="459"/>
      <c r="BD192" s="459"/>
      <c r="BE192" s="861"/>
      <c r="BF192" s="861"/>
      <c r="BG192" s="459"/>
      <c r="BH192" s="459"/>
      <c r="BI192" s="459"/>
      <c r="BJ192" s="459"/>
      <c r="BK192" s="459"/>
      <c r="BL192" s="861"/>
      <c r="BM192" s="861"/>
      <c r="BN192" s="459"/>
      <c r="BO192" s="459"/>
      <c r="BP192" s="459"/>
      <c r="BQ192" s="459"/>
      <c r="BR192" s="459"/>
      <c r="BS192" s="861"/>
      <c r="BT192" s="861"/>
      <c r="BU192" s="459"/>
      <c r="BV192" s="459"/>
      <c r="BW192" s="459"/>
      <c r="BX192" s="459"/>
      <c r="BY192" s="459"/>
      <c r="BZ192" s="861"/>
      <c r="CA192" s="861"/>
      <c r="CB192" s="459"/>
      <c r="CC192" s="459"/>
      <c r="CD192" s="459"/>
      <c r="CE192" s="459"/>
      <c r="CF192" s="459"/>
      <c r="CG192" s="861"/>
      <c r="CH192" s="861"/>
      <c r="CI192" s="459"/>
      <c r="CJ192" s="459"/>
      <c r="CK192" s="459"/>
      <c r="CL192" s="459"/>
      <c r="CM192" s="459"/>
      <c r="CN192" s="861"/>
      <c r="CO192" s="861"/>
    </row>
    <row r="193" spans="1:93" s="263" customFormat="1" hidden="1">
      <c r="A193" s="857">
        <f>'MTG RTG September 2019'!A182</f>
        <v>0</v>
      </c>
      <c r="B193" s="289"/>
      <c r="C193" s="506" t="str">
        <f>'MTG RTG September 2019'!C182</f>
        <v>24 kitchen</v>
      </c>
      <c r="D193" s="252" t="str">
        <f>'MTG RTG September 2019'!D182</f>
        <v>Prime Time</v>
      </c>
      <c r="E193" s="253" t="str">
        <f>'MTG RTG September 2019'!E182</f>
        <v>Sa-Su</v>
      </c>
      <c r="F193" s="254" t="str">
        <f>'MTG RTG September 2019'!F182</f>
        <v>17:30-23:59</v>
      </c>
      <c r="G193" s="904" t="str">
        <f>'MTG RTG September 2019'!G182</f>
        <v>PT</v>
      </c>
      <c r="H193" s="905">
        <f ca="1">SUMIF('MTG RTG September 2019'!$H$3:$M$4,$AC$9,'MTG RTG September 2019'!$H182:$M182)</f>
        <v>0.1</v>
      </c>
      <c r="I193" s="256">
        <f t="shared" ca="1" si="44"/>
        <v>579.80000000000007</v>
      </c>
      <c r="J193" s="906">
        <f t="shared" ca="1" si="45"/>
        <v>0</v>
      </c>
      <c r="K193" s="912">
        <f t="shared" ca="1" si="46"/>
        <v>0</v>
      </c>
      <c r="L193" s="913">
        <f t="shared" ca="1" si="47"/>
        <v>0</v>
      </c>
      <c r="M193" s="927">
        <f>'MTG RTG September 2019'!J182</f>
        <v>0.1</v>
      </c>
      <c r="N193" s="913">
        <f t="shared" si="48"/>
        <v>0</v>
      </c>
      <c r="O193" s="909">
        <f t="shared" si="49"/>
        <v>0</v>
      </c>
      <c r="P193" s="258">
        <f t="shared" si="50"/>
        <v>0</v>
      </c>
      <c r="Q193" s="258">
        <f t="shared" si="40"/>
        <v>0</v>
      </c>
      <c r="R193" s="258">
        <f t="shared" si="41"/>
        <v>0</v>
      </c>
      <c r="S193" s="258"/>
      <c r="T193" s="258">
        <f t="shared" si="42"/>
        <v>0</v>
      </c>
      <c r="U193" s="258">
        <f t="shared" si="51"/>
        <v>0</v>
      </c>
      <c r="V193" s="265">
        <f t="shared" ca="1" si="43"/>
        <v>57.980000000000011</v>
      </c>
      <c r="W193" s="260">
        <f t="shared" ca="1" si="52"/>
        <v>57.980000000000011</v>
      </c>
      <c r="X193" s="260">
        <f t="shared" ca="1" si="53"/>
        <v>57.980000000000011</v>
      </c>
      <c r="Y193" s="260">
        <f t="shared" ca="1" si="54"/>
        <v>0</v>
      </c>
      <c r="Z193" s="260">
        <f t="shared" ca="1" si="55"/>
        <v>0</v>
      </c>
      <c r="AA193" s="260">
        <f t="shared" ca="1" si="57"/>
        <v>0</v>
      </c>
      <c r="AB193" s="260">
        <f t="shared" ca="1" si="58"/>
        <v>0</v>
      </c>
      <c r="AC193" s="575">
        <f t="shared" ca="1" si="56"/>
        <v>0</v>
      </c>
      <c r="AD193" s="262"/>
      <c r="AE193" s="460"/>
      <c r="AF193" s="459"/>
      <c r="AG193" s="459"/>
      <c r="AH193" s="459"/>
      <c r="AI193" s="459"/>
      <c r="AJ193" s="861"/>
      <c r="AK193" s="861"/>
      <c r="AL193" s="459"/>
      <c r="AM193" s="459"/>
      <c r="AN193" s="459"/>
      <c r="AO193" s="459"/>
      <c r="AP193" s="459"/>
      <c r="AQ193" s="861"/>
      <c r="AR193" s="861"/>
      <c r="AS193" s="459"/>
      <c r="AT193" s="459"/>
      <c r="AU193" s="459"/>
      <c r="AV193" s="459"/>
      <c r="AW193" s="459"/>
      <c r="AX193" s="861"/>
      <c r="AY193" s="861"/>
      <c r="AZ193" s="459"/>
      <c r="BA193" s="459"/>
      <c r="BB193" s="459"/>
      <c r="BC193" s="459"/>
      <c r="BD193" s="459"/>
      <c r="BE193" s="861"/>
      <c r="BF193" s="861"/>
      <c r="BG193" s="459"/>
      <c r="BH193" s="459"/>
      <c r="BI193" s="459"/>
      <c r="BJ193" s="459"/>
      <c r="BK193" s="459"/>
      <c r="BL193" s="861"/>
      <c r="BM193" s="861"/>
      <c r="BN193" s="459"/>
      <c r="BO193" s="459"/>
      <c r="BP193" s="459"/>
      <c r="BQ193" s="459"/>
      <c r="BR193" s="459"/>
      <c r="BS193" s="861"/>
      <c r="BT193" s="861"/>
      <c r="BU193" s="459"/>
      <c r="BV193" s="459"/>
      <c r="BW193" s="459"/>
      <c r="BX193" s="459"/>
      <c r="BY193" s="459"/>
      <c r="BZ193" s="861"/>
      <c r="CA193" s="861"/>
      <c r="CB193" s="459"/>
      <c r="CC193" s="459"/>
      <c r="CD193" s="459"/>
      <c r="CE193" s="459"/>
      <c r="CF193" s="459"/>
      <c r="CG193" s="861"/>
      <c r="CH193" s="861"/>
      <c r="CI193" s="459"/>
      <c r="CJ193" s="459"/>
      <c r="CK193" s="459"/>
      <c r="CL193" s="459"/>
      <c r="CM193" s="459"/>
      <c r="CN193" s="861"/>
      <c r="CO193" s="861"/>
    </row>
    <row r="194" spans="1:93" s="263" customFormat="1" hidden="1">
      <c r="A194" s="857">
        <f>'MTG RTG September 2019'!A183</f>
        <v>0</v>
      </c>
      <c r="B194" s="289"/>
      <c r="C194" s="506" t="str">
        <f>'MTG RTG September 2019'!C183</f>
        <v>24 kitchen</v>
      </c>
      <c r="D194" s="252" t="str">
        <f>'MTG RTG September 2019'!D183</f>
        <v>Prime Time</v>
      </c>
      <c r="E194" s="253" t="str">
        <f>'MTG RTG September 2019'!E183</f>
        <v>Sa-Su</v>
      </c>
      <c r="F194" s="254" t="str">
        <f>'MTG RTG September 2019'!F183</f>
        <v>17:30-23:59</v>
      </c>
      <c r="G194" s="904" t="str">
        <f>'MTG RTG September 2019'!G183</f>
        <v>PT</v>
      </c>
      <c r="H194" s="905">
        <f ca="1">SUMIF('MTG RTG September 2019'!$H$3:$M$4,$AC$9,'MTG RTG September 2019'!$H183:$M183)</f>
        <v>0.1</v>
      </c>
      <c r="I194" s="256">
        <f t="shared" ca="1" si="44"/>
        <v>579.80000000000007</v>
      </c>
      <c r="J194" s="906">
        <f t="shared" ca="1" si="45"/>
        <v>0</v>
      </c>
      <c r="K194" s="912">
        <f t="shared" ca="1" si="46"/>
        <v>0</v>
      </c>
      <c r="L194" s="913">
        <f t="shared" ca="1" si="47"/>
        <v>0</v>
      </c>
      <c r="M194" s="927">
        <f>'MTG RTG September 2019'!J183</f>
        <v>0.1</v>
      </c>
      <c r="N194" s="913">
        <f t="shared" si="48"/>
        <v>0</v>
      </c>
      <c r="O194" s="909">
        <f t="shared" si="49"/>
        <v>0</v>
      </c>
      <c r="P194" s="258">
        <f t="shared" si="50"/>
        <v>0</v>
      </c>
      <c r="Q194" s="258">
        <f t="shared" si="40"/>
        <v>0</v>
      </c>
      <c r="R194" s="258">
        <f t="shared" si="41"/>
        <v>0</v>
      </c>
      <c r="S194" s="258"/>
      <c r="T194" s="258">
        <f t="shared" si="42"/>
        <v>0</v>
      </c>
      <c r="U194" s="258">
        <f t="shared" si="51"/>
        <v>0</v>
      </c>
      <c r="V194" s="265">
        <f t="shared" ca="1" si="43"/>
        <v>57.980000000000011</v>
      </c>
      <c r="W194" s="260">
        <f t="shared" ca="1" si="52"/>
        <v>57.980000000000011</v>
      </c>
      <c r="X194" s="260">
        <f t="shared" ca="1" si="53"/>
        <v>57.980000000000011</v>
      </c>
      <c r="Y194" s="260">
        <f t="shared" ca="1" si="54"/>
        <v>0</v>
      </c>
      <c r="Z194" s="260">
        <f t="shared" ca="1" si="55"/>
        <v>0</v>
      </c>
      <c r="AA194" s="260">
        <f t="shared" ca="1" si="57"/>
        <v>0</v>
      </c>
      <c r="AB194" s="260">
        <f t="shared" ca="1" si="58"/>
        <v>0</v>
      </c>
      <c r="AC194" s="575">
        <f t="shared" ca="1" si="56"/>
        <v>0</v>
      </c>
      <c r="AD194" s="262"/>
      <c r="AE194" s="460"/>
      <c r="AF194" s="459"/>
      <c r="AG194" s="459"/>
      <c r="AH194" s="459"/>
      <c r="AI194" s="459"/>
      <c r="AJ194" s="861"/>
      <c r="AK194" s="861"/>
      <c r="AL194" s="459"/>
      <c r="AM194" s="459"/>
      <c r="AN194" s="459"/>
      <c r="AO194" s="459"/>
      <c r="AP194" s="459"/>
      <c r="AQ194" s="861"/>
      <c r="AR194" s="861"/>
      <c r="AS194" s="459"/>
      <c r="AT194" s="459"/>
      <c r="AU194" s="459"/>
      <c r="AV194" s="459"/>
      <c r="AW194" s="459"/>
      <c r="AX194" s="861"/>
      <c r="AY194" s="861"/>
      <c r="AZ194" s="459"/>
      <c r="BA194" s="459"/>
      <c r="BB194" s="459"/>
      <c r="BC194" s="459"/>
      <c r="BD194" s="459"/>
      <c r="BE194" s="861"/>
      <c r="BF194" s="861"/>
      <c r="BG194" s="459"/>
      <c r="BH194" s="459"/>
      <c r="BI194" s="459"/>
      <c r="BJ194" s="459"/>
      <c r="BK194" s="459"/>
      <c r="BL194" s="861"/>
      <c r="BM194" s="861"/>
      <c r="BN194" s="459"/>
      <c r="BO194" s="459"/>
      <c r="BP194" s="459"/>
      <c r="BQ194" s="459"/>
      <c r="BR194" s="459"/>
      <c r="BS194" s="861"/>
      <c r="BT194" s="861"/>
      <c r="BU194" s="459"/>
      <c r="BV194" s="459"/>
      <c r="BW194" s="459"/>
      <c r="BX194" s="459"/>
      <c r="BY194" s="459"/>
      <c r="BZ194" s="861"/>
      <c r="CA194" s="861"/>
      <c r="CB194" s="459"/>
      <c r="CC194" s="459"/>
      <c r="CD194" s="459"/>
      <c r="CE194" s="459"/>
      <c r="CF194" s="459"/>
      <c r="CG194" s="861"/>
      <c r="CH194" s="861"/>
      <c r="CI194" s="459"/>
      <c r="CJ194" s="459"/>
      <c r="CK194" s="459"/>
      <c r="CL194" s="459"/>
      <c r="CM194" s="459"/>
      <c r="CN194" s="861"/>
      <c r="CO194" s="861"/>
    </row>
    <row r="195" spans="1:93" s="263" customFormat="1" hidden="1">
      <c r="A195" s="857">
        <f>'MTG RTG September 2019'!A184</f>
        <v>0</v>
      </c>
      <c r="B195" s="289"/>
      <c r="C195" s="506" t="str">
        <f>'MTG RTG September 2019'!C184</f>
        <v>AXN</v>
      </c>
      <c r="D195" s="252" t="str">
        <f>'MTG RTG September 2019'!D184</f>
        <v>Off Prime Time</v>
      </c>
      <c r="E195" s="253" t="str">
        <f>'MTG RTG September 2019'!E184</f>
        <v>Mo-Fr</v>
      </c>
      <c r="F195" s="254" t="str">
        <f>'MTG RTG September 2019'!F184</f>
        <v>24:00-17:29</v>
      </c>
      <c r="G195" s="904" t="str">
        <f>'MTG RTG September 2019'!G184</f>
        <v>NPT</v>
      </c>
      <c r="H195" s="905">
        <f ca="1">SUMIF('MTG RTG September 2019'!$H$3:$M$4,$AC$9,'MTG RTG September 2019'!$H184:$M184)</f>
        <v>0.1</v>
      </c>
      <c r="I195" s="256">
        <f t="shared" ca="1" si="44"/>
        <v>579.80000000000007</v>
      </c>
      <c r="J195" s="906">
        <f t="shared" ca="1" si="45"/>
        <v>0</v>
      </c>
      <c r="K195" s="912">
        <f t="shared" ca="1" si="46"/>
        <v>0</v>
      </c>
      <c r="L195" s="913">
        <f t="shared" ca="1" si="47"/>
        <v>0</v>
      </c>
      <c r="M195" s="927">
        <f>'MTG RTG September 2019'!J184</f>
        <v>0.1</v>
      </c>
      <c r="N195" s="913">
        <f t="shared" si="48"/>
        <v>0</v>
      </c>
      <c r="O195" s="909">
        <f t="shared" si="49"/>
        <v>0</v>
      </c>
      <c r="P195" s="258">
        <f t="shared" si="50"/>
        <v>0</v>
      </c>
      <c r="Q195" s="258">
        <f t="shared" si="40"/>
        <v>0</v>
      </c>
      <c r="R195" s="258">
        <f t="shared" si="41"/>
        <v>0</v>
      </c>
      <c r="S195" s="258"/>
      <c r="T195" s="258">
        <f t="shared" si="42"/>
        <v>0</v>
      </c>
      <c r="U195" s="258">
        <f t="shared" si="51"/>
        <v>0</v>
      </c>
      <c r="V195" s="265">
        <f t="shared" ca="1" si="43"/>
        <v>57.980000000000011</v>
      </c>
      <c r="W195" s="260">
        <f t="shared" ca="1" si="52"/>
        <v>57.980000000000011</v>
      </c>
      <c r="X195" s="260">
        <f t="shared" ca="1" si="53"/>
        <v>57.980000000000011</v>
      </c>
      <c r="Y195" s="260">
        <f t="shared" ca="1" si="54"/>
        <v>0</v>
      </c>
      <c r="Z195" s="260">
        <f t="shared" ca="1" si="55"/>
        <v>0</v>
      </c>
      <c r="AA195" s="260">
        <f t="shared" ca="1" si="57"/>
        <v>0</v>
      </c>
      <c r="AB195" s="260">
        <f t="shared" ca="1" si="58"/>
        <v>0</v>
      </c>
      <c r="AC195" s="575">
        <f t="shared" ca="1" si="56"/>
        <v>0</v>
      </c>
      <c r="AD195" s="262"/>
      <c r="AE195" s="460"/>
      <c r="AF195" s="459"/>
      <c r="AG195" s="459"/>
      <c r="AH195" s="459"/>
      <c r="AI195" s="459"/>
      <c r="AJ195" s="861"/>
      <c r="AK195" s="861"/>
      <c r="AL195" s="459"/>
      <c r="AM195" s="459"/>
      <c r="AN195" s="459"/>
      <c r="AO195" s="459"/>
      <c r="AP195" s="459"/>
      <c r="AQ195" s="861"/>
      <c r="AR195" s="861"/>
      <c r="AS195" s="459"/>
      <c r="AT195" s="459"/>
      <c r="AU195" s="459"/>
      <c r="AV195" s="459"/>
      <c r="AW195" s="459"/>
      <c r="AX195" s="861"/>
      <c r="AY195" s="861"/>
      <c r="AZ195" s="459"/>
      <c r="BA195" s="459"/>
      <c r="BB195" s="459"/>
      <c r="BC195" s="459"/>
      <c r="BD195" s="459"/>
      <c r="BE195" s="861"/>
      <c r="BF195" s="861"/>
      <c r="BG195" s="459"/>
      <c r="BH195" s="459"/>
      <c r="BI195" s="459"/>
      <c r="BJ195" s="459"/>
      <c r="BK195" s="459"/>
      <c r="BL195" s="861"/>
      <c r="BM195" s="861"/>
      <c r="BN195" s="459"/>
      <c r="BO195" s="459"/>
      <c r="BP195" s="459"/>
      <c r="BQ195" s="459"/>
      <c r="BR195" s="459"/>
      <c r="BS195" s="861"/>
      <c r="BT195" s="861"/>
      <c r="BU195" s="459"/>
      <c r="BV195" s="459"/>
      <c r="BW195" s="459"/>
      <c r="BX195" s="459"/>
      <c r="BY195" s="459"/>
      <c r="BZ195" s="861"/>
      <c r="CA195" s="861"/>
      <c r="CB195" s="459"/>
      <c r="CC195" s="459"/>
      <c r="CD195" s="459"/>
      <c r="CE195" s="459"/>
      <c r="CF195" s="459"/>
      <c r="CG195" s="861"/>
      <c r="CH195" s="861"/>
      <c r="CI195" s="459"/>
      <c r="CJ195" s="459"/>
      <c r="CK195" s="459"/>
      <c r="CL195" s="459"/>
      <c r="CM195" s="459"/>
      <c r="CN195" s="861"/>
      <c r="CO195" s="861"/>
    </row>
    <row r="196" spans="1:93" s="263" customFormat="1" hidden="1">
      <c r="A196" s="857">
        <f>'MTG RTG September 2019'!A185</f>
        <v>0</v>
      </c>
      <c r="B196" s="289"/>
      <c r="C196" s="506" t="str">
        <f>'MTG RTG September 2019'!C185</f>
        <v>AXN</v>
      </c>
      <c r="D196" s="252" t="str">
        <f>'MTG RTG September 2019'!D185</f>
        <v>Prime Time</v>
      </c>
      <c r="E196" s="253" t="str">
        <f>'MTG RTG September 2019'!E185</f>
        <v>Mo-Fr</v>
      </c>
      <c r="F196" s="254" t="str">
        <f>'MTG RTG September 2019'!F185</f>
        <v>17:30-23:59</v>
      </c>
      <c r="G196" s="904" t="str">
        <f>'MTG RTG September 2019'!G185</f>
        <v>PT</v>
      </c>
      <c r="H196" s="905">
        <f ca="1">SUMIF('MTG RTG September 2019'!$H$3:$M$4,$AC$9,'MTG RTG September 2019'!$H185:$M185)</f>
        <v>0.4</v>
      </c>
      <c r="I196" s="256">
        <f t="shared" ca="1" si="44"/>
        <v>579.80000000000007</v>
      </c>
      <c r="J196" s="906">
        <f t="shared" ca="1" si="45"/>
        <v>0</v>
      </c>
      <c r="K196" s="912">
        <f t="shared" ca="1" si="46"/>
        <v>0</v>
      </c>
      <c r="L196" s="913">
        <f t="shared" ca="1" si="47"/>
        <v>0</v>
      </c>
      <c r="M196" s="927">
        <f>'MTG RTG September 2019'!J185</f>
        <v>0.2</v>
      </c>
      <c r="N196" s="913">
        <f t="shared" si="48"/>
        <v>0</v>
      </c>
      <c r="O196" s="909">
        <f t="shared" si="49"/>
        <v>0</v>
      </c>
      <c r="P196" s="258">
        <f t="shared" si="50"/>
        <v>0</v>
      </c>
      <c r="Q196" s="258">
        <f t="shared" si="40"/>
        <v>0</v>
      </c>
      <c r="R196" s="258">
        <f t="shared" si="41"/>
        <v>0</v>
      </c>
      <c r="S196" s="258"/>
      <c r="T196" s="258">
        <f t="shared" si="42"/>
        <v>0</v>
      </c>
      <c r="U196" s="258">
        <f t="shared" si="51"/>
        <v>0</v>
      </c>
      <c r="V196" s="265">
        <f t="shared" ca="1" si="43"/>
        <v>231.92000000000004</v>
      </c>
      <c r="W196" s="260">
        <f t="shared" ca="1" si="52"/>
        <v>231.92000000000004</v>
      </c>
      <c r="X196" s="260">
        <f t="shared" ca="1" si="53"/>
        <v>231.92000000000004</v>
      </c>
      <c r="Y196" s="260">
        <f t="shared" ca="1" si="54"/>
        <v>0</v>
      </c>
      <c r="Z196" s="260">
        <f t="shared" ca="1" si="55"/>
        <v>0</v>
      </c>
      <c r="AA196" s="260">
        <f t="shared" ca="1" si="57"/>
        <v>0</v>
      </c>
      <c r="AB196" s="260">
        <f t="shared" ca="1" si="58"/>
        <v>0</v>
      </c>
      <c r="AC196" s="575">
        <f t="shared" ca="1" si="56"/>
        <v>0</v>
      </c>
      <c r="AD196" s="262"/>
      <c r="AE196" s="460"/>
      <c r="AF196" s="459"/>
      <c r="AG196" s="459"/>
      <c r="AH196" s="459"/>
      <c r="AI196" s="459"/>
      <c r="AJ196" s="861"/>
      <c r="AK196" s="861"/>
      <c r="AL196" s="459"/>
      <c r="AM196" s="459"/>
      <c r="AN196" s="459"/>
      <c r="AO196" s="459"/>
      <c r="AP196" s="459"/>
      <c r="AQ196" s="861"/>
      <c r="AR196" s="861"/>
      <c r="AS196" s="459"/>
      <c r="AT196" s="459"/>
      <c r="AU196" s="459"/>
      <c r="AV196" s="459"/>
      <c r="AW196" s="459"/>
      <c r="AX196" s="861"/>
      <c r="AY196" s="861"/>
      <c r="AZ196" s="459"/>
      <c r="BA196" s="459"/>
      <c r="BB196" s="459"/>
      <c r="BC196" s="459"/>
      <c r="BD196" s="459"/>
      <c r="BE196" s="861"/>
      <c r="BF196" s="861"/>
      <c r="BG196" s="459"/>
      <c r="BH196" s="459"/>
      <c r="BI196" s="459"/>
      <c r="BJ196" s="459"/>
      <c r="BK196" s="459"/>
      <c r="BL196" s="861"/>
      <c r="BM196" s="861"/>
      <c r="BN196" s="459"/>
      <c r="BO196" s="459"/>
      <c r="BP196" s="459"/>
      <c r="BQ196" s="459"/>
      <c r="BR196" s="459"/>
      <c r="BS196" s="861"/>
      <c r="BT196" s="861"/>
      <c r="BU196" s="459"/>
      <c r="BV196" s="459"/>
      <c r="BW196" s="459"/>
      <c r="BX196" s="459"/>
      <c r="BY196" s="459"/>
      <c r="BZ196" s="861"/>
      <c r="CA196" s="861"/>
      <c r="CB196" s="459"/>
      <c r="CC196" s="459"/>
      <c r="CD196" s="459"/>
      <c r="CE196" s="459"/>
      <c r="CF196" s="459"/>
      <c r="CG196" s="861"/>
      <c r="CH196" s="861"/>
      <c r="CI196" s="459"/>
      <c r="CJ196" s="459"/>
      <c r="CK196" s="459"/>
      <c r="CL196" s="459"/>
      <c r="CM196" s="459"/>
      <c r="CN196" s="861"/>
      <c r="CO196" s="861"/>
    </row>
    <row r="197" spans="1:93" s="263" customFormat="1" hidden="1">
      <c r="A197" s="857">
        <f>'MTG RTG September 2019'!A186</f>
        <v>0</v>
      </c>
      <c r="B197" s="289"/>
      <c r="C197" s="506" t="str">
        <f>'MTG RTG September 2019'!C186</f>
        <v>AXN</v>
      </c>
      <c r="D197" s="252" t="str">
        <f>'MTG RTG September 2019'!D186</f>
        <v>Prime Time</v>
      </c>
      <c r="E197" s="253" t="str">
        <f>'MTG RTG September 2019'!E186</f>
        <v>Mo-Fr</v>
      </c>
      <c r="F197" s="254" t="str">
        <f>'MTG RTG September 2019'!F186</f>
        <v>17:30-23:59</v>
      </c>
      <c r="G197" s="904" t="str">
        <f>'MTG RTG September 2019'!G186</f>
        <v>PT</v>
      </c>
      <c r="H197" s="905">
        <f ca="1">SUMIF('MTG RTG September 2019'!$H$3:$M$4,$AC$9,'MTG RTG September 2019'!$H186:$M186)</f>
        <v>0.4</v>
      </c>
      <c r="I197" s="256">
        <f t="shared" ca="1" si="44"/>
        <v>579.80000000000007</v>
      </c>
      <c r="J197" s="906">
        <f t="shared" ca="1" si="45"/>
        <v>0</v>
      </c>
      <c r="K197" s="912">
        <f t="shared" ca="1" si="46"/>
        <v>0</v>
      </c>
      <c r="L197" s="913">
        <f t="shared" ca="1" si="47"/>
        <v>0</v>
      </c>
      <c r="M197" s="927">
        <f>'MTG RTG September 2019'!J186</f>
        <v>0.2</v>
      </c>
      <c r="N197" s="913">
        <f t="shared" si="48"/>
        <v>0</v>
      </c>
      <c r="O197" s="909">
        <f t="shared" si="49"/>
        <v>0</v>
      </c>
      <c r="P197" s="258">
        <f t="shared" si="50"/>
        <v>0</v>
      </c>
      <c r="Q197" s="258">
        <f t="shared" si="40"/>
        <v>0</v>
      </c>
      <c r="R197" s="258">
        <f t="shared" si="41"/>
        <v>0</v>
      </c>
      <c r="S197" s="258"/>
      <c r="T197" s="258">
        <f t="shared" si="42"/>
        <v>0</v>
      </c>
      <c r="U197" s="258">
        <f t="shared" si="51"/>
        <v>0</v>
      </c>
      <c r="V197" s="265">
        <f t="shared" ca="1" si="43"/>
        <v>231.92000000000004</v>
      </c>
      <c r="W197" s="260">
        <f t="shared" ca="1" si="52"/>
        <v>231.92000000000004</v>
      </c>
      <c r="X197" s="260">
        <f t="shared" ca="1" si="53"/>
        <v>231.92000000000004</v>
      </c>
      <c r="Y197" s="260">
        <f t="shared" ca="1" si="54"/>
        <v>0</v>
      </c>
      <c r="Z197" s="260">
        <f t="shared" ca="1" si="55"/>
        <v>0</v>
      </c>
      <c r="AA197" s="260">
        <f t="shared" ca="1" si="57"/>
        <v>0</v>
      </c>
      <c r="AB197" s="260">
        <f t="shared" ca="1" si="58"/>
        <v>0</v>
      </c>
      <c r="AC197" s="575">
        <f t="shared" ca="1" si="56"/>
        <v>0</v>
      </c>
      <c r="AD197" s="262"/>
      <c r="AE197" s="460"/>
      <c r="AF197" s="459"/>
      <c r="AG197" s="459"/>
      <c r="AH197" s="459"/>
      <c r="AI197" s="459"/>
      <c r="AJ197" s="861"/>
      <c r="AK197" s="861"/>
      <c r="AL197" s="459"/>
      <c r="AM197" s="459"/>
      <c r="AN197" s="459"/>
      <c r="AO197" s="459"/>
      <c r="AP197" s="459"/>
      <c r="AQ197" s="861"/>
      <c r="AR197" s="861"/>
      <c r="AS197" s="459"/>
      <c r="AT197" s="459"/>
      <c r="AU197" s="459"/>
      <c r="AV197" s="459"/>
      <c r="AW197" s="459"/>
      <c r="AX197" s="861"/>
      <c r="AY197" s="861"/>
      <c r="AZ197" s="459"/>
      <c r="BA197" s="459"/>
      <c r="BB197" s="459"/>
      <c r="BC197" s="459"/>
      <c r="BD197" s="459"/>
      <c r="BE197" s="861"/>
      <c r="BF197" s="861"/>
      <c r="BG197" s="459"/>
      <c r="BH197" s="459"/>
      <c r="BI197" s="459"/>
      <c r="BJ197" s="459"/>
      <c r="BK197" s="459"/>
      <c r="BL197" s="861"/>
      <c r="BM197" s="861"/>
      <c r="BN197" s="459"/>
      <c r="BO197" s="459"/>
      <c r="BP197" s="459"/>
      <c r="BQ197" s="459"/>
      <c r="BR197" s="459"/>
      <c r="BS197" s="861"/>
      <c r="BT197" s="861"/>
      <c r="BU197" s="459"/>
      <c r="BV197" s="459"/>
      <c r="BW197" s="459"/>
      <c r="BX197" s="459"/>
      <c r="BY197" s="459"/>
      <c r="BZ197" s="861"/>
      <c r="CA197" s="861"/>
      <c r="CB197" s="459"/>
      <c r="CC197" s="459"/>
      <c r="CD197" s="459"/>
      <c r="CE197" s="459"/>
      <c r="CF197" s="459"/>
      <c r="CG197" s="861"/>
      <c r="CH197" s="861"/>
      <c r="CI197" s="459"/>
      <c r="CJ197" s="459"/>
      <c r="CK197" s="459"/>
      <c r="CL197" s="459"/>
      <c r="CM197" s="459"/>
      <c r="CN197" s="861"/>
      <c r="CO197" s="861"/>
    </row>
    <row r="198" spans="1:93" s="263" customFormat="1">
      <c r="A198" s="857">
        <f>'MTG RTG September 2019'!A187</f>
        <v>0</v>
      </c>
      <c r="B198" s="289"/>
      <c r="C198" s="506" t="str">
        <f>'MTG RTG September 2019'!C187</f>
        <v>AXN</v>
      </c>
      <c r="D198" s="252" t="str">
        <f>'MTG RTG September 2019'!D187</f>
        <v>Off Prime Time</v>
      </c>
      <c r="E198" s="253" t="str">
        <f>'MTG RTG September 2019'!E187</f>
        <v>Sa-Su</v>
      </c>
      <c r="F198" s="254" t="str">
        <f>'MTG RTG September 2019'!F187</f>
        <v>24:00-17:29</v>
      </c>
      <c r="G198" s="904" t="str">
        <f>'MTG RTG September 2019'!G187</f>
        <v>NPT</v>
      </c>
      <c r="H198" s="905">
        <f ca="1">SUMIF('MTG RTG September 2019'!$H$3:$M$4,$AC$9,'MTG RTG September 2019'!$H187:$M187)</f>
        <v>0.3</v>
      </c>
      <c r="I198" s="256">
        <f t="shared" ca="1" si="44"/>
        <v>579.80000000000007</v>
      </c>
      <c r="J198" s="906">
        <f t="shared" ca="1" si="45"/>
        <v>0.6</v>
      </c>
      <c r="K198" s="912">
        <f t="shared" ca="1" si="46"/>
        <v>0.6</v>
      </c>
      <c r="L198" s="913">
        <f t="shared" ca="1" si="47"/>
        <v>0</v>
      </c>
      <c r="M198" s="927">
        <f>'MTG RTG September 2019'!J187</f>
        <v>0.2</v>
      </c>
      <c r="N198" s="913">
        <f t="shared" si="48"/>
        <v>0.4</v>
      </c>
      <c r="O198" s="909">
        <f t="shared" si="49"/>
        <v>2</v>
      </c>
      <c r="P198" s="258">
        <f t="shared" si="50"/>
        <v>0</v>
      </c>
      <c r="Q198" s="258">
        <f t="shared" si="40"/>
        <v>0</v>
      </c>
      <c r="R198" s="258">
        <f t="shared" si="41"/>
        <v>0</v>
      </c>
      <c r="S198" s="258"/>
      <c r="T198" s="258">
        <f t="shared" si="42"/>
        <v>0</v>
      </c>
      <c r="U198" s="258">
        <f t="shared" si="51"/>
        <v>2</v>
      </c>
      <c r="V198" s="265">
        <f t="shared" ca="1" si="43"/>
        <v>173.94000000000003</v>
      </c>
      <c r="W198" s="260">
        <f t="shared" ca="1" si="52"/>
        <v>173.94000000000003</v>
      </c>
      <c r="X198" s="260">
        <f t="shared" ca="1" si="53"/>
        <v>173.94000000000003</v>
      </c>
      <c r="Y198" s="260">
        <f t="shared" ca="1" si="54"/>
        <v>0</v>
      </c>
      <c r="Z198" s="260">
        <f t="shared" ca="1" si="55"/>
        <v>0</v>
      </c>
      <c r="AA198" s="260">
        <f t="shared" ca="1" si="57"/>
        <v>0</v>
      </c>
      <c r="AB198" s="260">
        <f t="shared" ca="1" si="58"/>
        <v>0</v>
      </c>
      <c r="AC198" s="575">
        <f t="shared" ca="1" si="56"/>
        <v>347.88000000000005</v>
      </c>
      <c r="AD198" s="262"/>
      <c r="AE198" s="460"/>
      <c r="AF198" s="459"/>
      <c r="AG198" s="459"/>
      <c r="AH198" s="459"/>
      <c r="AI198" s="459"/>
      <c r="AJ198" s="861"/>
      <c r="AK198" s="861"/>
      <c r="AL198" s="459"/>
      <c r="AM198" s="459"/>
      <c r="AN198" s="459"/>
      <c r="AO198" s="459"/>
      <c r="AP198" s="459"/>
      <c r="AQ198" s="861"/>
      <c r="AR198" s="861"/>
      <c r="AS198" s="459"/>
      <c r="AT198" s="459"/>
      <c r="AU198" s="459"/>
      <c r="AV198" s="459"/>
      <c r="AW198" s="459"/>
      <c r="AX198" s="861"/>
      <c r="AY198" s="861"/>
      <c r="AZ198" s="459"/>
      <c r="BA198" s="459"/>
      <c r="BB198" s="459"/>
      <c r="BC198" s="459"/>
      <c r="BD198" s="459"/>
      <c r="BE198" s="861" t="s">
        <v>347</v>
      </c>
      <c r="BF198" s="861" t="s">
        <v>347</v>
      </c>
      <c r="BG198" s="459"/>
      <c r="BH198" s="459"/>
      <c r="BI198" s="459"/>
      <c r="BJ198" s="459"/>
      <c r="BK198" s="459"/>
      <c r="BL198" s="861"/>
      <c r="BM198" s="861"/>
      <c r="BN198" s="459"/>
      <c r="BO198" s="459"/>
      <c r="BP198" s="459"/>
      <c r="BQ198" s="459"/>
      <c r="BR198" s="459"/>
      <c r="BS198" s="861"/>
      <c r="BT198" s="861"/>
      <c r="BU198" s="459"/>
      <c r="BV198" s="459"/>
      <c r="BW198" s="459"/>
      <c r="BX198" s="459"/>
      <c r="BY198" s="459"/>
      <c r="BZ198" s="861"/>
      <c r="CA198" s="861"/>
      <c r="CB198" s="459"/>
      <c r="CC198" s="459"/>
      <c r="CD198" s="459"/>
      <c r="CE198" s="459"/>
      <c r="CF198" s="459"/>
      <c r="CG198" s="861"/>
      <c r="CH198" s="861"/>
      <c r="CI198" s="459"/>
      <c r="CJ198" s="459"/>
      <c r="CK198" s="459"/>
      <c r="CL198" s="459"/>
      <c r="CM198" s="459"/>
      <c r="CN198" s="861"/>
      <c r="CO198" s="861"/>
    </row>
    <row r="199" spans="1:93" s="263" customFormat="1" hidden="1">
      <c r="A199" s="857">
        <f>'MTG RTG September 2019'!A188</f>
        <v>0</v>
      </c>
      <c r="B199" s="289"/>
      <c r="C199" s="506" t="str">
        <f>'MTG RTG September 2019'!C188</f>
        <v>AXN</v>
      </c>
      <c r="D199" s="252" t="str">
        <f>'MTG RTG September 2019'!D188</f>
        <v>Off Prime Time</v>
      </c>
      <c r="E199" s="253" t="str">
        <f>'MTG RTG September 2019'!E188</f>
        <v>Sa-Su</v>
      </c>
      <c r="F199" s="254" t="str">
        <f>'MTG RTG September 2019'!F188</f>
        <v>24:00-17:29</v>
      </c>
      <c r="G199" s="904" t="str">
        <f>'MTG RTG September 2019'!G188</f>
        <v>NPT</v>
      </c>
      <c r="H199" s="905">
        <f ca="1">SUMIF('MTG RTG September 2019'!$H$3:$M$4,$AC$9,'MTG RTG September 2019'!$H188:$M188)</f>
        <v>0.3</v>
      </c>
      <c r="I199" s="256">
        <f t="shared" ca="1" si="44"/>
        <v>579.80000000000007</v>
      </c>
      <c r="J199" s="906">
        <f t="shared" ca="1" si="45"/>
        <v>0</v>
      </c>
      <c r="K199" s="912">
        <f t="shared" ca="1" si="46"/>
        <v>0</v>
      </c>
      <c r="L199" s="913">
        <f t="shared" ca="1" si="47"/>
        <v>0</v>
      </c>
      <c r="M199" s="927">
        <f>'MTG RTG September 2019'!J188</f>
        <v>0.2</v>
      </c>
      <c r="N199" s="913">
        <f t="shared" si="48"/>
        <v>0</v>
      </c>
      <c r="O199" s="909">
        <f t="shared" si="49"/>
        <v>0</v>
      </c>
      <c r="P199" s="258">
        <f t="shared" si="50"/>
        <v>0</v>
      </c>
      <c r="Q199" s="258">
        <f t="shared" si="40"/>
        <v>0</v>
      </c>
      <c r="R199" s="258">
        <f t="shared" si="41"/>
        <v>0</v>
      </c>
      <c r="S199" s="258"/>
      <c r="T199" s="258">
        <f t="shared" si="42"/>
        <v>0</v>
      </c>
      <c r="U199" s="258">
        <f t="shared" si="51"/>
        <v>0</v>
      </c>
      <c r="V199" s="265">
        <f t="shared" ca="1" si="43"/>
        <v>173.94000000000003</v>
      </c>
      <c r="W199" s="260">
        <f t="shared" ca="1" si="52"/>
        <v>173.94000000000003</v>
      </c>
      <c r="X199" s="260">
        <f t="shared" ca="1" si="53"/>
        <v>173.94000000000003</v>
      </c>
      <c r="Y199" s="260">
        <f t="shared" ca="1" si="54"/>
        <v>0</v>
      </c>
      <c r="Z199" s="260">
        <f t="shared" ca="1" si="55"/>
        <v>0</v>
      </c>
      <c r="AA199" s="260">
        <f t="shared" ca="1" si="57"/>
        <v>0</v>
      </c>
      <c r="AB199" s="260">
        <f t="shared" ca="1" si="58"/>
        <v>0</v>
      </c>
      <c r="AC199" s="575">
        <f t="shared" ca="1" si="56"/>
        <v>0</v>
      </c>
      <c r="AD199" s="262"/>
      <c r="AE199" s="460"/>
      <c r="AF199" s="459"/>
      <c r="AG199" s="459"/>
      <c r="AH199" s="459"/>
      <c r="AI199" s="459"/>
      <c r="AJ199" s="861"/>
      <c r="AK199" s="861"/>
      <c r="AL199" s="459"/>
      <c r="AM199" s="459"/>
      <c r="AN199" s="459"/>
      <c r="AO199" s="459"/>
      <c r="AP199" s="459"/>
      <c r="AQ199" s="861"/>
      <c r="AR199" s="861"/>
      <c r="AS199" s="459"/>
      <c r="AT199" s="459"/>
      <c r="AU199" s="459"/>
      <c r="AV199" s="459"/>
      <c r="AW199" s="459"/>
      <c r="AX199" s="861"/>
      <c r="AY199" s="861"/>
      <c r="AZ199" s="459"/>
      <c r="BA199" s="459"/>
      <c r="BB199" s="459"/>
      <c r="BC199" s="459"/>
      <c r="BD199" s="459"/>
      <c r="BE199" s="861"/>
      <c r="BF199" s="861"/>
      <c r="BG199" s="459"/>
      <c r="BH199" s="459"/>
      <c r="BI199" s="459"/>
      <c r="BJ199" s="459"/>
      <c r="BK199" s="459"/>
      <c r="BL199" s="861"/>
      <c r="BM199" s="861"/>
      <c r="BN199" s="459"/>
      <c r="BO199" s="459"/>
      <c r="BP199" s="459"/>
      <c r="BQ199" s="459"/>
      <c r="BR199" s="459"/>
      <c r="BS199" s="861"/>
      <c r="BT199" s="861"/>
      <c r="BU199" s="459"/>
      <c r="BV199" s="459"/>
      <c r="BW199" s="459"/>
      <c r="BX199" s="459"/>
      <c r="BY199" s="459"/>
      <c r="BZ199" s="861"/>
      <c r="CA199" s="861"/>
      <c r="CB199" s="459"/>
      <c r="CC199" s="459"/>
      <c r="CD199" s="459"/>
      <c r="CE199" s="459"/>
      <c r="CF199" s="459"/>
      <c r="CG199" s="861"/>
      <c r="CH199" s="861"/>
      <c r="CI199" s="459"/>
      <c r="CJ199" s="459"/>
      <c r="CK199" s="459"/>
      <c r="CL199" s="459"/>
      <c r="CM199" s="459"/>
      <c r="CN199" s="861"/>
      <c r="CO199" s="861"/>
    </row>
    <row r="200" spans="1:93" s="263" customFormat="1" hidden="1">
      <c r="A200" s="857">
        <f>'MTG RTG September 2019'!A189</f>
        <v>0</v>
      </c>
      <c r="B200" s="289"/>
      <c r="C200" s="506" t="str">
        <f>'MTG RTG September 2019'!C189</f>
        <v>AXN</v>
      </c>
      <c r="D200" s="252" t="str">
        <f>'MTG RTG September 2019'!D189</f>
        <v>Prime Time</v>
      </c>
      <c r="E200" s="253" t="str">
        <f>'MTG RTG September 2019'!E189</f>
        <v>Sa-Su</v>
      </c>
      <c r="F200" s="254" t="str">
        <f>'MTG RTG September 2019'!F189</f>
        <v>17:30-23:59</v>
      </c>
      <c r="G200" s="904" t="str">
        <f>'MTG RTG September 2019'!G189</f>
        <v>PT</v>
      </c>
      <c r="H200" s="905">
        <f ca="1">SUMIF('MTG RTG September 2019'!$H$3:$M$4,$AC$9,'MTG RTG September 2019'!$H189:$M189)</f>
        <v>0.6</v>
      </c>
      <c r="I200" s="256">
        <f t="shared" ca="1" si="44"/>
        <v>579.80000000000007</v>
      </c>
      <c r="J200" s="906">
        <f t="shared" ca="1" si="45"/>
        <v>0</v>
      </c>
      <c r="K200" s="912">
        <f t="shared" ca="1" si="46"/>
        <v>0</v>
      </c>
      <c r="L200" s="913">
        <f t="shared" ca="1" si="47"/>
        <v>0</v>
      </c>
      <c r="M200" s="927">
        <f>'MTG RTG September 2019'!J189</f>
        <v>0.4</v>
      </c>
      <c r="N200" s="913">
        <f t="shared" si="48"/>
        <v>0</v>
      </c>
      <c r="O200" s="909">
        <f t="shared" si="49"/>
        <v>0</v>
      </c>
      <c r="P200" s="258">
        <f t="shared" si="50"/>
        <v>0</v>
      </c>
      <c r="Q200" s="258">
        <f t="shared" si="40"/>
        <v>0</v>
      </c>
      <c r="R200" s="258">
        <f t="shared" si="41"/>
        <v>0</v>
      </c>
      <c r="S200" s="258"/>
      <c r="T200" s="258">
        <f t="shared" si="42"/>
        <v>0</v>
      </c>
      <c r="U200" s="258">
        <f t="shared" si="51"/>
        <v>0</v>
      </c>
      <c r="V200" s="265">
        <f t="shared" ca="1" si="43"/>
        <v>347.88000000000005</v>
      </c>
      <c r="W200" s="260">
        <f t="shared" ca="1" si="52"/>
        <v>347.88000000000005</v>
      </c>
      <c r="X200" s="260">
        <f t="shared" ca="1" si="53"/>
        <v>347.88000000000005</v>
      </c>
      <c r="Y200" s="260">
        <f t="shared" ca="1" si="54"/>
        <v>0</v>
      </c>
      <c r="Z200" s="260">
        <f t="shared" ca="1" si="55"/>
        <v>0</v>
      </c>
      <c r="AA200" s="260">
        <f t="shared" ca="1" si="57"/>
        <v>0</v>
      </c>
      <c r="AB200" s="260">
        <f t="shared" ca="1" si="58"/>
        <v>0</v>
      </c>
      <c r="AC200" s="575">
        <f t="shared" ca="1" si="56"/>
        <v>0</v>
      </c>
      <c r="AD200" s="262"/>
      <c r="AE200" s="460"/>
      <c r="AF200" s="459"/>
      <c r="AG200" s="459"/>
      <c r="AH200" s="459"/>
      <c r="AI200" s="459"/>
      <c r="AJ200" s="861"/>
      <c r="AK200" s="861"/>
      <c r="AL200" s="459"/>
      <c r="AM200" s="459"/>
      <c r="AN200" s="459"/>
      <c r="AO200" s="459"/>
      <c r="AP200" s="459"/>
      <c r="AQ200" s="861"/>
      <c r="AR200" s="861"/>
      <c r="AS200" s="459"/>
      <c r="AT200" s="459"/>
      <c r="AU200" s="459"/>
      <c r="AV200" s="459"/>
      <c r="AW200" s="459"/>
      <c r="AX200" s="861"/>
      <c r="AY200" s="861"/>
      <c r="AZ200" s="459"/>
      <c r="BA200" s="459"/>
      <c r="BB200" s="459"/>
      <c r="BC200" s="459"/>
      <c r="BD200" s="459"/>
      <c r="BE200" s="861"/>
      <c r="BF200" s="861"/>
      <c r="BG200" s="459"/>
      <c r="BH200" s="459"/>
      <c r="BI200" s="459"/>
      <c r="BJ200" s="459"/>
      <c r="BK200" s="459"/>
      <c r="BL200" s="861"/>
      <c r="BM200" s="861"/>
      <c r="BN200" s="459"/>
      <c r="BO200" s="459"/>
      <c r="BP200" s="459"/>
      <c r="BQ200" s="459"/>
      <c r="BR200" s="459"/>
      <c r="BS200" s="861"/>
      <c r="BT200" s="861"/>
      <c r="BU200" s="459"/>
      <c r="BV200" s="459"/>
      <c r="BW200" s="459"/>
      <c r="BX200" s="459"/>
      <c r="BY200" s="459"/>
      <c r="BZ200" s="861"/>
      <c r="CA200" s="861"/>
      <c r="CB200" s="459"/>
      <c r="CC200" s="459"/>
      <c r="CD200" s="459"/>
      <c r="CE200" s="459"/>
      <c r="CF200" s="459"/>
      <c r="CG200" s="861"/>
      <c r="CH200" s="861"/>
      <c r="CI200" s="459"/>
      <c r="CJ200" s="459"/>
      <c r="CK200" s="459"/>
      <c r="CL200" s="459"/>
      <c r="CM200" s="459"/>
      <c r="CN200" s="861"/>
      <c r="CO200" s="861"/>
    </row>
    <row r="201" spans="1:93" s="263" customFormat="1" hidden="1">
      <c r="A201" s="857">
        <f>'MTG RTG September 2019'!A190</f>
        <v>0</v>
      </c>
      <c r="B201" s="289"/>
      <c r="C201" s="506" t="str">
        <f>'MTG RTG September 2019'!C190</f>
        <v>AXN</v>
      </c>
      <c r="D201" s="252" t="str">
        <f>'MTG RTG September 2019'!D190</f>
        <v>Prime Time</v>
      </c>
      <c r="E201" s="253" t="str">
        <f>'MTG RTG September 2019'!E190</f>
        <v>Sa-Su</v>
      </c>
      <c r="F201" s="254" t="str">
        <f>'MTG RTG September 2019'!F190</f>
        <v>17:30-23:59</v>
      </c>
      <c r="G201" s="904" t="str">
        <f>'MTG RTG September 2019'!G190</f>
        <v>PT</v>
      </c>
      <c r="H201" s="905">
        <f ca="1">SUMIF('MTG RTG September 2019'!$H$3:$M$4,$AC$9,'MTG RTG September 2019'!$H190:$M190)</f>
        <v>0.6</v>
      </c>
      <c r="I201" s="256">
        <f t="shared" ca="1" si="44"/>
        <v>579.80000000000007</v>
      </c>
      <c r="J201" s="906">
        <f t="shared" ca="1" si="45"/>
        <v>0</v>
      </c>
      <c r="K201" s="912">
        <f t="shared" ca="1" si="46"/>
        <v>0</v>
      </c>
      <c r="L201" s="913">
        <f t="shared" ca="1" si="47"/>
        <v>0</v>
      </c>
      <c r="M201" s="927">
        <f>'MTG RTG September 2019'!J190</f>
        <v>0.4</v>
      </c>
      <c r="N201" s="913">
        <f t="shared" si="48"/>
        <v>0</v>
      </c>
      <c r="O201" s="909">
        <f t="shared" si="49"/>
        <v>0</v>
      </c>
      <c r="P201" s="258">
        <f t="shared" si="50"/>
        <v>0</v>
      </c>
      <c r="Q201" s="258">
        <f t="shared" si="40"/>
        <v>0</v>
      </c>
      <c r="R201" s="258">
        <f t="shared" si="41"/>
        <v>0</v>
      </c>
      <c r="S201" s="258"/>
      <c r="T201" s="258">
        <f t="shared" si="42"/>
        <v>0</v>
      </c>
      <c r="U201" s="258">
        <f t="shared" si="51"/>
        <v>0</v>
      </c>
      <c r="V201" s="265">
        <f t="shared" ca="1" si="43"/>
        <v>347.88000000000005</v>
      </c>
      <c r="W201" s="260">
        <f t="shared" ca="1" si="52"/>
        <v>347.88000000000005</v>
      </c>
      <c r="X201" s="260">
        <f t="shared" ca="1" si="53"/>
        <v>347.88000000000005</v>
      </c>
      <c r="Y201" s="260">
        <f t="shared" ca="1" si="54"/>
        <v>0</v>
      </c>
      <c r="Z201" s="260">
        <f t="shared" ca="1" si="55"/>
        <v>0</v>
      </c>
      <c r="AA201" s="260">
        <f t="shared" ca="1" si="57"/>
        <v>0</v>
      </c>
      <c r="AB201" s="260">
        <f t="shared" ca="1" si="58"/>
        <v>0</v>
      </c>
      <c r="AC201" s="575">
        <f t="shared" ca="1" si="56"/>
        <v>0</v>
      </c>
      <c r="AD201" s="262"/>
      <c r="AE201" s="460"/>
      <c r="AF201" s="459"/>
      <c r="AG201" s="459"/>
      <c r="AH201" s="459"/>
      <c r="AI201" s="459"/>
      <c r="AJ201" s="861"/>
      <c r="AK201" s="861"/>
      <c r="AL201" s="459"/>
      <c r="AM201" s="459"/>
      <c r="AN201" s="459"/>
      <c r="AO201" s="459"/>
      <c r="AP201" s="459"/>
      <c r="AQ201" s="861"/>
      <c r="AR201" s="861"/>
      <c r="AS201" s="459"/>
      <c r="AT201" s="459"/>
      <c r="AU201" s="459"/>
      <c r="AV201" s="459"/>
      <c r="AW201" s="459"/>
      <c r="AX201" s="861"/>
      <c r="AY201" s="861"/>
      <c r="AZ201" s="459"/>
      <c r="BA201" s="459"/>
      <c r="BB201" s="459"/>
      <c r="BC201" s="459"/>
      <c r="BD201" s="459"/>
      <c r="BE201" s="861"/>
      <c r="BF201" s="861"/>
      <c r="BG201" s="459"/>
      <c r="BH201" s="459"/>
      <c r="BI201" s="459"/>
      <c r="BJ201" s="459"/>
      <c r="BK201" s="459"/>
      <c r="BL201" s="861"/>
      <c r="BM201" s="861"/>
      <c r="BN201" s="459"/>
      <c r="BO201" s="459"/>
      <c r="BP201" s="459"/>
      <c r="BQ201" s="459"/>
      <c r="BR201" s="459"/>
      <c r="BS201" s="861"/>
      <c r="BT201" s="861"/>
      <c r="BU201" s="459"/>
      <c r="BV201" s="459"/>
      <c r="BW201" s="459"/>
      <c r="BX201" s="459"/>
      <c r="BY201" s="459"/>
      <c r="BZ201" s="861"/>
      <c r="CA201" s="861"/>
      <c r="CB201" s="459"/>
      <c r="CC201" s="459"/>
      <c r="CD201" s="459"/>
      <c r="CE201" s="459"/>
      <c r="CF201" s="459"/>
      <c r="CG201" s="861"/>
      <c r="CH201" s="861"/>
      <c r="CI201" s="459"/>
      <c r="CJ201" s="459"/>
      <c r="CK201" s="459"/>
      <c r="CL201" s="459"/>
      <c r="CM201" s="459"/>
      <c r="CN201" s="861"/>
      <c r="CO201" s="861"/>
    </row>
    <row r="202" spans="1:93" s="263" customFormat="1" hidden="1">
      <c r="A202" s="857">
        <f>'MTG RTG September 2019'!A191</f>
        <v>0</v>
      </c>
      <c r="B202" s="289" t="s">
        <v>110</v>
      </c>
      <c r="C202" s="506" t="str">
        <f>'MTG RTG September 2019'!C191</f>
        <v>Disney Channel</v>
      </c>
      <c r="D202" s="252" t="str">
        <f>'MTG RTG September 2019'!D191</f>
        <v>Off Prime Time</v>
      </c>
      <c r="E202" s="253" t="str">
        <f>'MTG RTG September 2019'!E191</f>
        <v>Mo-Fr</v>
      </c>
      <c r="F202" s="254" t="str">
        <f>'MTG RTG September 2019'!F191</f>
        <v>06:00-17:29</v>
      </c>
      <c r="G202" s="904" t="str">
        <f>'MTG RTG September 2019'!G191</f>
        <v>NPT</v>
      </c>
      <c r="H202" s="905">
        <f ca="1">SUMIF('MTG RTG September 2019'!$H$3:$M$4,$AC$9,'MTG RTG September 2019'!$H191:$M191)</f>
        <v>0.1</v>
      </c>
      <c r="I202" s="256">
        <f t="shared" ca="1" si="44"/>
        <v>579.80000000000007</v>
      </c>
      <c r="J202" s="906">
        <f t="shared" ca="1" si="45"/>
        <v>0</v>
      </c>
      <c r="K202" s="912">
        <f t="shared" ca="1" si="46"/>
        <v>0</v>
      </c>
      <c r="L202" s="913">
        <f t="shared" ca="1" si="47"/>
        <v>0</v>
      </c>
      <c r="M202" s="927">
        <f>'MTG RTG September 2019'!J191</f>
        <v>0.1</v>
      </c>
      <c r="N202" s="913">
        <f t="shared" si="48"/>
        <v>0</v>
      </c>
      <c r="O202" s="909">
        <f t="shared" si="49"/>
        <v>0</v>
      </c>
      <c r="P202" s="258">
        <f t="shared" si="50"/>
        <v>0</v>
      </c>
      <c r="Q202" s="258">
        <f t="shared" si="40"/>
        <v>0</v>
      </c>
      <c r="R202" s="258">
        <f t="shared" si="41"/>
        <v>0</v>
      </c>
      <c r="S202" s="258"/>
      <c r="T202" s="258">
        <f t="shared" si="42"/>
        <v>0</v>
      </c>
      <c r="U202" s="258">
        <f t="shared" si="51"/>
        <v>0</v>
      </c>
      <c r="V202" s="265">
        <f t="shared" ca="1" si="43"/>
        <v>57.980000000000011</v>
      </c>
      <c r="W202" s="260">
        <f t="shared" ca="1" si="52"/>
        <v>57.980000000000011</v>
      </c>
      <c r="X202" s="260">
        <f t="shared" ca="1" si="53"/>
        <v>57.980000000000011</v>
      </c>
      <c r="Y202" s="260">
        <f t="shared" ca="1" si="54"/>
        <v>0</v>
      </c>
      <c r="Z202" s="260">
        <f t="shared" ca="1" si="55"/>
        <v>0</v>
      </c>
      <c r="AA202" s="260">
        <f t="shared" ca="1" si="57"/>
        <v>0</v>
      </c>
      <c r="AB202" s="260">
        <f t="shared" ca="1" si="58"/>
        <v>0</v>
      </c>
      <c r="AC202" s="575">
        <f t="shared" ca="1" si="56"/>
        <v>0</v>
      </c>
      <c r="AD202" s="262"/>
      <c r="AE202" s="460"/>
      <c r="AF202" s="459"/>
      <c r="AG202" s="459"/>
      <c r="AH202" s="459"/>
      <c r="AI202" s="459"/>
      <c r="AJ202" s="861"/>
      <c r="AK202" s="861"/>
      <c r="AL202" s="459"/>
      <c r="AM202" s="459"/>
      <c r="AN202" s="459"/>
      <c r="AO202" s="459"/>
      <c r="AP202" s="459"/>
      <c r="AQ202" s="861"/>
      <c r="AR202" s="861"/>
      <c r="AS202" s="459"/>
      <c r="AT202" s="459"/>
      <c r="AU202" s="459"/>
      <c r="AV202" s="459"/>
      <c r="AW202" s="459"/>
      <c r="AX202" s="861"/>
      <c r="AY202" s="861"/>
      <c r="AZ202" s="459"/>
      <c r="BA202" s="459"/>
      <c r="BB202" s="459"/>
      <c r="BC202" s="459"/>
      <c r="BD202" s="459"/>
      <c r="BE202" s="861"/>
      <c r="BF202" s="861"/>
      <c r="BG202" s="459"/>
      <c r="BH202" s="459"/>
      <c r="BI202" s="459"/>
      <c r="BJ202" s="459"/>
      <c r="BK202" s="459"/>
      <c r="BL202" s="861"/>
      <c r="BM202" s="861"/>
      <c r="BN202" s="459"/>
      <c r="BO202" s="459"/>
      <c r="BP202" s="459"/>
      <c r="BQ202" s="459"/>
      <c r="BR202" s="459"/>
      <c r="BS202" s="861"/>
      <c r="BT202" s="861"/>
      <c r="BU202" s="459"/>
      <c r="BV202" s="459"/>
      <c r="BW202" s="459"/>
      <c r="BX202" s="459"/>
      <c r="BY202" s="459"/>
      <c r="BZ202" s="861"/>
      <c r="CA202" s="861"/>
      <c r="CB202" s="459"/>
      <c r="CC202" s="459"/>
      <c r="CD202" s="459"/>
      <c r="CE202" s="459"/>
      <c r="CF202" s="459"/>
      <c r="CG202" s="861"/>
      <c r="CH202" s="861"/>
      <c r="CI202" s="459"/>
      <c r="CJ202" s="459"/>
      <c r="CK202" s="459"/>
      <c r="CL202" s="459"/>
      <c r="CM202" s="459"/>
      <c r="CN202" s="861"/>
      <c r="CO202" s="861"/>
    </row>
    <row r="203" spans="1:93" s="263" customFormat="1" hidden="1">
      <c r="A203" s="857">
        <f>'MTG RTG September 2019'!A192</f>
        <v>0</v>
      </c>
      <c r="B203" s="289" t="s">
        <v>110</v>
      </c>
      <c r="C203" s="506" t="str">
        <f>'MTG RTG September 2019'!C192</f>
        <v>Disney Channel</v>
      </c>
      <c r="D203" s="252" t="str">
        <f>'MTG RTG September 2019'!D192</f>
        <v>Prime Time</v>
      </c>
      <c r="E203" s="253" t="str">
        <f>'MTG RTG September 2019'!E192</f>
        <v>Mo-Fr</v>
      </c>
      <c r="F203" s="254" t="str">
        <f>'MTG RTG September 2019'!F192</f>
        <v>17:30-23:59</v>
      </c>
      <c r="G203" s="904" t="str">
        <f>'MTG RTG September 2019'!G192</f>
        <v>PT</v>
      </c>
      <c r="H203" s="905">
        <f ca="1">SUMIF('MTG RTG September 2019'!$H$3:$M$4,$AC$9,'MTG RTG September 2019'!$H192:$M192)</f>
        <v>0.1</v>
      </c>
      <c r="I203" s="256">
        <f t="shared" ca="1" si="44"/>
        <v>579.80000000000007</v>
      </c>
      <c r="J203" s="906">
        <f t="shared" ca="1" si="45"/>
        <v>0</v>
      </c>
      <c r="K203" s="912">
        <f t="shared" ca="1" si="46"/>
        <v>0</v>
      </c>
      <c r="L203" s="913">
        <f t="shared" ca="1" si="47"/>
        <v>0</v>
      </c>
      <c r="M203" s="927">
        <f>'MTG RTG September 2019'!J192</f>
        <v>0.1</v>
      </c>
      <c r="N203" s="913">
        <f t="shared" si="48"/>
        <v>0</v>
      </c>
      <c r="O203" s="909">
        <f t="shared" si="49"/>
        <v>0</v>
      </c>
      <c r="P203" s="258">
        <f t="shared" si="50"/>
        <v>0</v>
      </c>
      <c r="Q203" s="258">
        <f t="shared" si="40"/>
        <v>0</v>
      </c>
      <c r="R203" s="258">
        <f t="shared" si="41"/>
        <v>0</v>
      </c>
      <c r="S203" s="258"/>
      <c r="T203" s="258">
        <f t="shared" si="42"/>
        <v>0</v>
      </c>
      <c r="U203" s="258">
        <f t="shared" si="51"/>
        <v>0</v>
      </c>
      <c r="V203" s="265">
        <f t="shared" ca="1" si="43"/>
        <v>57.980000000000011</v>
      </c>
      <c r="W203" s="260">
        <f t="shared" ca="1" si="52"/>
        <v>57.980000000000011</v>
      </c>
      <c r="X203" s="260">
        <f t="shared" ca="1" si="53"/>
        <v>57.980000000000011</v>
      </c>
      <c r="Y203" s="260">
        <f t="shared" ca="1" si="54"/>
        <v>0</v>
      </c>
      <c r="Z203" s="260">
        <f t="shared" ca="1" si="55"/>
        <v>0</v>
      </c>
      <c r="AA203" s="260">
        <f t="shared" ca="1" si="57"/>
        <v>0</v>
      </c>
      <c r="AB203" s="260">
        <f t="shared" ca="1" si="58"/>
        <v>0</v>
      </c>
      <c r="AC203" s="575">
        <f t="shared" ca="1" si="56"/>
        <v>0</v>
      </c>
      <c r="AD203" s="262"/>
      <c r="AE203" s="460"/>
      <c r="AF203" s="459"/>
      <c r="AG203" s="459"/>
      <c r="AH203" s="459"/>
      <c r="AI203" s="459"/>
      <c r="AJ203" s="861"/>
      <c r="AK203" s="861"/>
      <c r="AL203" s="459"/>
      <c r="AM203" s="459"/>
      <c r="AN203" s="459"/>
      <c r="AO203" s="459"/>
      <c r="AP203" s="459"/>
      <c r="AQ203" s="861"/>
      <c r="AR203" s="861"/>
      <c r="AS203" s="459"/>
      <c r="AT203" s="459"/>
      <c r="AU203" s="459"/>
      <c r="AV203" s="459"/>
      <c r="AW203" s="459"/>
      <c r="AX203" s="861"/>
      <c r="AY203" s="861"/>
      <c r="AZ203" s="459"/>
      <c r="BA203" s="459"/>
      <c r="BB203" s="459"/>
      <c r="BC203" s="459"/>
      <c r="BD203" s="459"/>
      <c r="BE203" s="861"/>
      <c r="BF203" s="861"/>
      <c r="BG203" s="459"/>
      <c r="BH203" s="459"/>
      <c r="BI203" s="459"/>
      <c r="BJ203" s="459"/>
      <c r="BK203" s="459"/>
      <c r="BL203" s="861"/>
      <c r="BM203" s="861"/>
      <c r="BN203" s="459"/>
      <c r="BO203" s="459"/>
      <c r="BP203" s="459"/>
      <c r="BQ203" s="459"/>
      <c r="BR203" s="459"/>
      <c r="BS203" s="861"/>
      <c r="BT203" s="861"/>
      <c r="BU203" s="459"/>
      <c r="BV203" s="459"/>
      <c r="BW203" s="459"/>
      <c r="BX203" s="459"/>
      <c r="BY203" s="459"/>
      <c r="BZ203" s="861"/>
      <c r="CA203" s="861"/>
      <c r="CB203" s="459"/>
      <c r="CC203" s="459"/>
      <c r="CD203" s="459"/>
      <c r="CE203" s="459"/>
      <c r="CF203" s="459"/>
      <c r="CG203" s="861"/>
      <c r="CH203" s="861"/>
      <c r="CI203" s="459"/>
      <c r="CJ203" s="459"/>
      <c r="CK203" s="459"/>
      <c r="CL203" s="459"/>
      <c r="CM203" s="459"/>
      <c r="CN203" s="861"/>
      <c r="CO203" s="861"/>
    </row>
    <row r="204" spans="1:93" s="263" customFormat="1" hidden="1">
      <c r="A204" s="857">
        <f>'MTG RTG September 2019'!A193</f>
        <v>0</v>
      </c>
      <c r="B204" s="289" t="s">
        <v>110</v>
      </c>
      <c r="C204" s="506" t="str">
        <f>'MTG RTG September 2019'!C193</f>
        <v>Disney Channel</v>
      </c>
      <c r="D204" s="252" t="str">
        <f>'MTG RTG September 2019'!D193</f>
        <v>Prime Time</v>
      </c>
      <c r="E204" s="253" t="str">
        <f>'MTG RTG September 2019'!E193</f>
        <v>Mo-Fr</v>
      </c>
      <c r="F204" s="254" t="str">
        <f>'MTG RTG September 2019'!F193</f>
        <v>17:30-23:59</v>
      </c>
      <c r="G204" s="904" t="str">
        <f>'MTG RTG September 2019'!G193</f>
        <v>PT</v>
      </c>
      <c r="H204" s="905">
        <f ca="1">SUMIF('MTG RTG September 2019'!$H$3:$M$4,$AC$9,'MTG RTG September 2019'!$H193:$M193)</f>
        <v>0.1</v>
      </c>
      <c r="I204" s="256">
        <f t="shared" ca="1" si="44"/>
        <v>579.80000000000007</v>
      </c>
      <c r="J204" s="906">
        <f t="shared" ca="1" si="45"/>
        <v>0</v>
      </c>
      <c r="K204" s="912">
        <f t="shared" ca="1" si="46"/>
        <v>0</v>
      </c>
      <c r="L204" s="913">
        <f t="shared" ca="1" si="47"/>
        <v>0</v>
      </c>
      <c r="M204" s="927">
        <f>'MTG RTG September 2019'!J193</f>
        <v>0.1</v>
      </c>
      <c r="N204" s="913">
        <f t="shared" si="48"/>
        <v>0</v>
      </c>
      <c r="O204" s="909">
        <f t="shared" si="49"/>
        <v>0</v>
      </c>
      <c r="P204" s="258">
        <f t="shared" si="50"/>
        <v>0</v>
      </c>
      <c r="Q204" s="258">
        <f t="shared" si="40"/>
        <v>0</v>
      </c>
      <c r="R204" s="258">
        <f t="shared" si="41"/>
        <v>0</v>
      </c>
      <c r="S204" s="258"/>
      <c r="T204" s="258">
        <f t="shared" si="42"/>
        <v>0</v>
      </c>
      <c r="U204" s="258">
        <f t="shared" si="51"/>
        <v>0</v>
      </c>
      <c r="V204" s="265">
        <f t="shared" ca="1" si="43"/>
        <v>57.980000000000011</v>
      </c>
      <c r="W204" s="260">
        <f t="shared" ca="1" si="52"/>
        <v>57.980000000000011</v>
      </c>
      <c r="X204" s="260">
        <f t="shared" ca="1" si="53"/>
        <v>57.980000000000011</v>
      </c>
      <c r="Y204" s="260">
        <f t="shared" ca="1" si="54"/>
        <v>0</v>
      </c>
      <c r="Z204" s="260">
        <f t="shared" ca="1" si="55"/>
        <v>0</v>
      </c>
      <c r="AA204" s="260">
        <f t="shared" ca="1" si="57"/>
        <v>0</v>
      </c>
      <c r="AB204" s="260">
        <f t="shared" ca="1" si="58"/>
        <v>0</v>
      </c>
      <c r="AC204" s="575">
        <f t="shared" ca="1" si="56"/>
        <v>0</v>
      </c>
      <c r="AD204" s="262"/>
      <c r="AE204" s="460"/>
      <c r="AF204" s="459"/>
      <c r="AG204" s="459"/>
      <c r="AH204" s="459"/>
      <c r="AI204" s="459"/>
      <c r="AJ204" s="861"/>
      <c r="AK204" s="861"/>
      <c r="AL204" s="459"/>
      <c r="AM204" s="459"/>
      <c r="AN204" s="459"/>
      <c r="AO204" s="459"/>
      <c r="AP204" s="459"/>
      <c r="AQ204" s="861"/>
      <c r="AR204" s="861"/>
      <c r="AS204" s="459"/>
      <c r="AT204" s="459"/>
      <c r="AU204" s="459"/>
      <c r="AV204" s="459"/>
      <c r="AW204" s="459"/>
      <c r="AX204" s="861"/>
      <c r="AY204" s="861"/>
      <c r="AZ204" s="459"/>
      <c r="BA204" s="459"/>
      <c r="BB204" s="459"/>
      <c r="BC204" s="459"/>
      <c r="BD204" s="459"/>
      <c r="BE204" s="861"/>
      <c r="BF204" s="861"/>
      <c r="BG204" s="459"/>
      <c r="BH204" s="459"/>
      <c r="BI204" s="459"/>
      <c r="BJ204" s="459"/>
      <c r="BK204" s="459"/>
      <c r="BL204" s="861"/>
      <c r="BM204" s="861"/>
      <c r="BN204" s="459"/>
      <c r="BO204" s="459"/>
      <c r="BP204" s="459"/>
      <c r="BQ204" s="459"/>
      <c r="BR204" s="459"/>
      <c r="BS204" s="861"/>
      <c r="BT204" s="861"/>
      <c r="BU204" s="459"/>
      <c r="BV204" s="459"/>
      <c r="BW204" s="459"/>
      <c r="BX204" s="459"/>
      <c r="BY204" s="459"/>
      <c r="BZ204" s="861"/>
      <c r="CA204" s="861"/>
      <c r="CB204" s="459"/>
      <c r="CC204" s="459"/>
      <c r="CD204" s="459"/>
      <c r="CE204" s="459"/>
      <c r="CF204" s="459"/>
      <c r="CG204" s="861"/>
      <c r="CH204" s="861"/>
      <c r="CI204" s="459"/>
      <c r="CJ204" s="459"/>
      <c r="CK204" s="459"/>
      <c r="CL204" s="459"/>
      <c r="CM204" s="459"/>
      <c r="CN204" s="861"/>
      <c r="CO204" s="861"/>
    </row>
    <row r="205" spans="1:93" s="263" customFormat="1" hidden="1">
      <c r="A205" s="857">
        <f>'MTG RTG September 2019'!A194</f>
        <v>0</v>
      </c>
      <c r="B205" s="289" t="s">
        <v>110</v>
      </c>
      <c r="C205" s="506" t="str">
        <f>'MTG RTG September 2019'!C194</f>
        <v>Disney Channel</v>
      </c>
      <c r="D205" s="252" t="str">
        <f>'MTG RTG September 2019'!D194</f>
        <v>Off Prime Time</v>
      </c>
      <c r="E205" s="253" t="str">
        <f>'MTG RTG September 2019'!E194</f>
        <v>Sa-Su</v>
      </c>
      <c r="F205" s="254" t="str">
        <f>'MTG RTG September 2019'!F194</f>
        <v>06:00-17:29</v>
      </c>
      <c r="G205" s="904" t="str">
        <f>'MTG RTG September 2019'!G194</f>
        <v>NPT</v>
      </c>
      <c r="H205" s="905">
        <f ca="1">SUMIF('MTG RTG September 2019'!$H$3:$M$4,$AC$9,'MTG RTG September 2019'!$H194:$M194)</f>
        <v>0.1</v>
      </c>
      <c r="I205" s="256">
        <f t="shared" ca="1" si="44"/>
        <v>579.80000000000007</v>
      </c>
      <c r="J205" s="906">
        <f t="shared" ca="1" si="45"/>
        <v>0</v>
      </c>
      <c r="K205" s="912">
        <f t="shared" ca="1" si="46"/>
        <v>0</v>
      </c>
      <c r="L205" s="913">
        <f t="shared" ca="1" si="47"/>
        <v>0</v>
      </c>
      <c r="M205" s="927">
        <f>'MTG RTG September 2019'!J194</f>
        <v>0.1</v>
      </c>
      <c r="N205" s="913">
        <f t="shared" si="48"/>
        <v>0</v>
      </c>
      <c r="O205" s="909">
        <f t="shared" si="49"/>
        <v>0</v>
      </c>
      <c r="P205" s="258">
        <f t="shared" si="50"/>
        <v>0</v>
      </c>
      <c r="Q205" s="258">
        <f t="shared" si="40"/>
        <v>0</v>
      </c>
      <c r="R205" s="258">
        <f t="shared" si="41"/>
        <v>0</v>
      </c>
      <c r="S205" s="258"/>
      <c r="T205" s="258">
        <f t="shared" si="42"/>
        <v>0</v>
      </c>
      <c r="U205" s="258">
        <f t="shared" si="51"/>
        <v>0</v>
      </c>
      <c r="V205" s="265">
        <f t="shared" ca="1" si="43"/>
        <v>57.980000000000011</v>
      </c>
      <c r="W205" s="260">
        <f t="shared" ca="1" si="52"/>
        <v>57.980000000000011</v>
      </c>
      <c r="X205" s="260">
        <f t="shared" ca="1" si="53"/>
        <v>57.980000000000011</v>
      </c>
      <c r="Y205" s="260">
        <f t="shared" ca="1" si="54"/>
        <v>0</v>
      </c>
      <c r="Z205" s="260">
        <f t="shared" ca="1" si="55"/>
        <v>0</v>
      </c>
      <c r="AA205" s="260">
        <f t="shared" ca="1" si="57"/>
        <v>0</v>
      </c>
      <c r="AB205" s="260">
        <f t="shared" ca="1" si="58"/>
        <v>0</v>
      </c>
      <c r="AC205" s="575">
        <f t="shared" ca="1" si="56"/>
        <v>0</v>
      </c>
      <c r="AD205" s="262"/>
      <c r="AE205" s="460"/>
      <c r="AF205" s="459"/>
      <c r="AG205" s="459"/>
      <c r="AH205" s="459"/>
      <c r="AI205" s="459"/>
      <c r="AJ205" s="861"/>
      <c r="AK205" s="861"/>
      <c r="AL205" s="459"/>
      <c r="AM205" s="459"/>
      <c r="AN205" s="459"/>
      <c r="AO205" s="459"/>
      <c r="AP205" s="459"/>
      <c r="AQ205" s="861"/>
      <c r="AR205" s="861"/>
      <c r="AS205" s="459"/>
      <c r="AT205" s="459"/>
      <c r="AU205" s="459"/>
      <c r="AV205" s="459"/>
      <c r="AW205" s="459"/>
      <c r="AX205" s="861"/>
      <c r="AY205" s="861"/>
      <c r="AZ205" s="459"/>
      <c r="BA205" s="459"/>
      <c r="BB205" s="459"/>
      <c r="BC205" s="459"/>
      <c r="BD205" s="459"/>
      <c r="BE205" s="861"/>
      <c r="BF205" s="861"/>
      <c r="BG205" s="459"/>
      <c r="BH205" s="459"/>
      <c r="BI205" s="459"/>
      <c r="BJ205" s="459"/>
      <c r="BK205" s="459"/>
      <c r="BL205" s="861"/>
      <c r="BM205" s="861"/>
      <c r="BN205" s="459"/>
      <c r="BO205" s="459"/>
      <c r="BP205" s="459"/>
      <c r="BQ205" s="459"/>
      <c r="BR205" s="459"/>
      <c r="BS205" s="861"/>
      <c r="BT205" s="861"/>
      <c r="BU205" s="459"/>
      <c r="BV205" s="459"/>
      <c r="BW205" s="459"/>
      <c r="BX205" s="459"/>
      <c r="BY205" s="459"/>
      <c r="BZ205" s="861"/>
      <c r="CA205" s="861"/>
      <c r="CB205" s="459"/>
      <c r="CC205" s="459"/>
      <c r="CD205" s="459"/>
      <c r="CE205" s="459"/>
      <c r="CF205" s="459"/>
      <c r="CG205" s="861"/>
      <c r="CH205" s="861"/>
      <c r="CI205" s="459"/>
      <c r="CJ205" s="459"/>
      <c r="CK205" s="459"/>
      <c r="CL205" s="459"/>
      <c r="CM205" s="459"/>
      <c r="CN205" s="861"/>
      <c r="CO205" s="861"/>
    </row>
    <row r="206" spans="1:93" s="263" customFormat="1" hidden="1">
      <c r="A206" s="857">
        <f>'MTG RTG September 2019'!A195</f>
        <v>0</v>
      </c>
      <c r="B206" s="289" t="s">
        <v>110</v>
      </c>
      <c r="C206" s="506" t="str">
        <f>'MTG RTG September 2019'!C195</f>
        <v>Disney Channel</v>
      </c>
      <c r="D206" s="252" t="str">
        <f>'MTG RTG September 2019'!D195</f>
        <v>Off Prime Time</v>
      </c>
      <c r="E206" s="253" t="str">
        <f>'MTG RTG September 2019'!E195</f>
        <v>Sa-Su</v>
      </c>
      <c r="F206" s="254" t="str">
        <f>'MTG RTG September 2019'!F195</f>
        <v>06:00-17:29</v>
      </c>
      <c r="G206" s="904" t="str">
        <f>'MTG RTG September 2019'!G195</f>
        <v>NPT</v>
      </c>
      <c r="H206" s="905">
        <f ca="1">SUMIF('MTG RTG September 2019'!$H$3:$M$4,$AC$9,'MTG RTG September 2019'!$H195:$M195)</f>
        <v>0.1</v>
      </c>
      <c r="I206" s="256">
        <f t="shared" ca="1" si="44"/>
        <v>579.80000000000007</v>
      </c>
      <c r="J206" s="906">
        <f t="shared" ca="1" si="45"/>
        <v>0</v>
      </c>
      <c r="K206" s="912">
        <f t="shared" ca="1" si="46"/>
        <v>0</v>
      </c>
      <c r="L206" s="913">
        <f t="shared" ca="1" si="47"/>
        <v>0</v>
      </c>
      <c r="M206" s="927">
        <f>'MTG RTG September 2019'!J195</f>
        <v>0.1</v>
      </c>
      <c r="N206" s="913">
        <f t="shared" si="48"/>
        <v>0</v>
      </c>
      <c r="O206" s="909">
        <f t="shared" si="49"/>
        <v>0</v>
      </c>
      <c r="P206" s="258">
        <f t="shared" si="50"/>
        <v>0</v>
      </c>
      <c r="Q206" s="258">
        <f t="shared" si="40"/>
        <v>0</v>
      </c>
      <c r="R206" s="258">
        <f t="shared" si="41"/>
        <v>0</v>
      </c>
      <c r="S206" s="258"/>
      <c r="T206" s="258">
        <f t="shared" si="42"/>
        <v>0</v>
      </c>
      <c r="U206" s="258">
        <f t="shared" si="51"/>
        <v>0</v>
      </c>
      <c r="V206" s="265">
        <f t="shared" ca="1" si="43"/>
        <v>57.980000000000011</v>
      </c>
      <c r="W206" s="260">
        <f t="shared" ca="1" si="52"/>
        <v>57.980000000000011</v>
      </c>
      <c r="X206" s="260">
        <f t="shared" ca="1" si="53"/>
        <v>57.980000000000011</v>
      </c>
      <c r="Y206" s="260">
        <f t="shared" ca="1" si="54"/>
        <v>0</v>
      </c>
      <c r="Z206" s="260">
        <f t="shared" ca="1" si="55"/>
        <v>0</v>
      </c>
      <c r="AA206" s="260">
        <f t="shared" ca="1" si="57"/>
        <v>0</v>
      </c>
      <c r="AB206" s="260">
        <f t="shared" ca="1" si="58"/>
        <v>0</v>
      </c>
      <c r="AC206" s="575">
        <f t="shared" ca="1" si="56"/>
        <v>0</v>
      </c>
      <c r="AD206" s="262"/>
      <c r="AE206" s="460"/>
      <c r="AF206" s="459"/>
      <c r="AG206" s="459"/>
      <c r="AH206" s="459"/>
      <c r="AI206" s="459"/>
      <c r="AJ206" s="861"/>
      <c r="AK206" s="861"/>
      <c r="AL206" s="459"/>
      <c r="AM206" s="459"/>
      <c r="AN206" s="459"/>
      <c r="AO206" s="459"/>
      <c r="AP206" s="459"/>
      <c r="AQ206" s="861"/>
      <c r="AR206" s="861"/>
      <c r="AS206" s="459"/>
      <c r="AT206" s="459"/>
      <c r="AU206" s="459"/>
      <c r="AV206" s="459"/>
      <c r="AW206" s="459"/>
      <c r="AX206" s="861"/>
      <c r="AY206" s="861"/>
      <c r="AZ206" s="459"/>
      <c r="BA206" s="459"/>
      <c r="BB206" s="459"/>
      <c r="BC206" s="459"/>
      <c r="BD206" s="459"/>
      <c r="BE206" s="861"/>
      <c r="BF206" s="861"/>
      <c r="BG206" s="459"/>
      <c r="BH206" s="459"/>
      <c r="BI206" s="459"/>
      <c r="BJ206" s="459"/>
      <c r="BK206" s="459"/>
      <c r="BL206" s="861"/>
      <c r="BM206" s="861"/>
      <c r="BN206" s="459"/>
      <c r="BO206" s="459"/>
      <c r="BP206" s="459"/>
      <c r="BQ206" s="459"/>
      <c r="BR206" s="459"/>
      <c r="BS206" s="861"/>
      <c r="BT206" s="861"/>
      <c r="BU206" s="459"/>
      <c r="BV206" s="459"/>
      <c r="BW206" s="459"/>
      <c r="BX206" s="459"/>
      <c r="BY206" s="459"/>
      <c r="BZ206" s="861"/>
      <c r="CA206" s="861"/>
      <c r="CB206" s="459"/>
      <c r="CC206" s="459"/>
      <c r="CD206" s="459"/>
      <c r="CE206" s="459"/>
      <c r="CF206" s="459"/>
      <c r="CG206" s="861"/>
      <c r="CH206" s="861"/>
      <c r="CI206" s="459"/>
      <c r="CJ206" s="459"/>
      <c r="CK206" s="459"/>
      <c r="CL206" s="459"/>
      <c r="CM206" s="459"/>
      <c r="CN206" s="861"/>
      <c r="CO206" s="861"/>
    </row>
    <row r="207" spans="1:93" s="263" customFormat="1" hidden="1">
      <c r="A207" s="857">
        <f>'MTG RTG September 2019'!A196</f>
        <v>0</v>
      </c>
      <c r="B207" s="289" t="s">
        <v>110</v>
      </c>
      <c r="C207" s="506" t="str">
        <f>'MTG RTG September 2019'!C196</f>
        <v>Disney Channel</v>
      </c>
      <c r="D207" s="252" t="str">
        <f>'MTG RTG September 2019'!D196</f>
        <v>Prime Time</v>
      </c>
      <c r="E207" s="253" t="str">
        <f>'MTG RTG September 2019'!E196</f>
        <v>Sa-Su</v>
      </c>
      <c r="F207" s="254" t="str">
        <f>'MTG RTG September 2019'!F196</f>
        <v>17:30-23:59</v>
      </c>
      <c r="G207" s="904" t="str">
        <f>'MTG RTG September 2019'!G196</f>
        <v>PT</v>
      </c>
      <c r="H207" s="905">
        <f ca="1">SUMIF('MTG RTG September 2019'!$H$3:$M$4,$AC$9,'MTG RTG September 2019'!$H196:$M196)</f>
        <v>0.1</v>
      </c>
      <c r="I207" s="256">
        <f t="shared" ca="1" si="44"/>
        <v>579.80000000000007</v>
      </c>
      <c r="J207" s="906">
        <f t="shared" ca="1" si="45"/>
        <v>0</v>
      </c>
      <c r="K207" s="912">
        <f t="shared" ca="1" si="46"/>
        <v>0</v>
      </c>
      <c r="L207" s="913">
        <f t="shared" ca="1" si="47"/>
        <v>0</v>
      </c>
      <c r="M207" s="927">
        <f>'MTG RTG September 2019'!J196</f>
        <v>0.1</v>
      </c>
      <c r="N207" s="913">
        <f t="shared" si="48"/>
        <v>0</v>
      </c>
      <c r="O207" s="909">
        <f t="shared" si="49"/>
        <v>0</v>
      </c>
      <c r="P207" s="258">
        <f t="shared" si="50"/>
        <v>0</v>
      </c>
      <c r="Q207" s="258">
        <f t="shared" ref="Q207:Q222" si="59">COUNTIF(AE207:CO207,"C")</f>
        <v>0</v>
      </c>
      <c r="R207" s="258">
        <f t="shared" ref="R207:R222" si="60">COUNTIF(AE207:CO207,"D")</f>
        <v>0</v>
      </c>
      <c r="S207" s="258"/>
      <c r="T207" s="258">
        <f t="shared" ref="T207:T222" si="61">COUNTIF(AE207:CO207,"F")</f>
        <v>0</v>
      </c>
      <c r="U207" s="258">
        <f t="shared" si="51"/>
        <v>0</v>
      </c>
      <c r="V207" s="265">
        <f t="shared" ref="V207:V222" ca="1" si="62">$AC$12*$AC$11*H207</f>
        <v>57.980000000000011</v>
      </c>
      <c r="W207" s="260">
        <f t="shared" ca="1" si="52"/>
        <v>57.980000000000011</v>
      </c>
      <c r="X207" s="260">
        <f t="shared" ca="1" si="53"/>
        <v>57.980000000000011</v>
      </c>
      <c r="Y207" s="260">
        <f t="shared" ca="1" si="54"/>
        <v>0</v>
      </c>
      <c r="Z207" s="260">
        <f t="shared" ca="1" si="55"/>
        <v>0</v>
      </c>
      <c r="AA207" s="260">
        <f t="shared" ca="1" si="57"/>
        <v>0</v>
      </c>
      <c r="AB207" s="260">
        <f t="shared" ca="1" si="58"/>
        <v>0</v>
      </c>
      <c r="AC207" s="575">
        <f t="shared" ca="1" si="56"/>
        <v>0</v>
      </c>
      <c r="AD207" s="262"/>
      <c r="AE207" s="460"/>
      <c r="AF207" s="459"/>
      <c r="AG207" s="459"/>
      <c r="AH207" s="459"/>
      <c r="AI207" s="459"/>
      <c r="AJ207" s="861"/>
      <c r="AK207" s="861"/>
      <c r="AL207" s="459"/>
      <c r="AM207" s="459"/>
      <c r="AN207" s="459"/>
      <c r="AO207" s="459"/>
      <c r="AP207" s="459"/>
      <c r="AQ207" s="861"/>
      <c r="AR207" s="861"/>
      <c r="AS207" s="459"/>
      <c r="AT207" s="459"/>
      <c r="AU207" s="459"/>
      <c r="AV207" s="459"/>
      <c r="AW207" s="459"/>
      <c r="AX207" s="861"/>
      <c r="AY207" s="861"/>
      <c r="AZ207" s="459"/>
      <c r="BA207" s="459"/>
      <c r="BB207" s="459"/>
      <c r="BC207" s="459"/>
      <c r="BD207" s="459"/>
      <c r="BE207" s="861"/>
      <c r="BF207" s="861"/>
      <c r="BG207" s="459"/>
      <c r="BH207" s="459"/>
      <c r="BI207" s="459"/>
      <c r="BJ207" s="459"/>
      <c r="BK207" s="459"/>
      <c r="BL207" s="861"/>
      <c r="BM207" s="861"/>
      <c r="BN207" s="459"/>
      <c r="BO207" s="459"/>
      <c r="BP207" s="459"/>
      <c r="BQ207" s="459"/>
      <c r="BR207" s="459"/>
      <c r="BS207" s="861"/>
      <c r="BT207" s="861"/>
      <c r="BU207" s="459"/>
      <c r="BV207" s="459"/>
      <c r="BW207" s="459"/>
      <c r="BX207" s="459"/>
      <c r="BY207" s="459"/>
      <c r="BZ207" s="861"/>
      <c r="CA207" s="861"/>
      <c r="CB207" s="459"/>
      <c r="CC207" s="459"/>
      <c r="CD207" s="459"/>
      <c r="CE207" s="459"/>
      <c r="CF207" s="459"/>
      <c r="CG207" s="861"/>
      <c r="CH207" s="861"/>
      <c r="CI207" s="459"/>
      <c r="CJ207" s="459"/>
      <c r="CK207" s="459"/>
      <c r="CL207" s="459"/>
      <c r="CM207" s="459"/>
      <c r="CN207" s="861"/>
      <c r="CO207" s="861"/>
    </row>
    <row r="208" spans="1:93" s="263" customFormat="1" hidden="1">
      <c r="A208" s="857">
        <f>'MTG RTG September 2019'!A197</f>
        <v>0</v>
      </c>
      <c r="B208" s="289" t="s">
        <v>110</v>
      </c>
      <c r="C208" s="506" t="str">
        <f>'MTG RTG September 2019'!C197</f>
        <v>Disney Channel</v>
      </c>
      <c r="D208" s="252" t="str">
        <f>'MTG RTG September 2019'!D197</f>
        <v>Prime Time</v>
      </c>
      <c r="E208" s="253" t="str">
        <f>'MTG RTG September 2019'!E197</f>
        <v>Sa-Su</v>
      </c>
      <c r="F208" s="254" t="str">
        <f>'MTG RTG September 2019'!F197</f>
        <v>17:30-23:59</v>
      </c>
      <c r="G208" s="904" t="str">
        <f>'MTG RTG September 2019'!G197</f>
        <v>PT</v>
      </c>
      <c r="H208" s="905">
        <f ca="1">SUMIF('MTG RTG September 2019'!$H$3:$M$4,$AC$9,'MTG RTG September 2019'!$H197:$M197)</f>
        <v>0.1</v>
      </c>
      <c r="I208" s="256">
        <f t="shared" ref="I208:I226" ca="1" si="63">V208/H208</f>
        <v>579.80000000000007</v>
      </c>
      <c r="J208" s="906">
        <f t="shared" ref="J208:J226" ca="1" si="64">U208*H208</f>
        <v>0</v>
      </c>
      <c r="K208" s="912">
        <f t="shared" ref="K208:K222" ca="1" si="65">H208*O208</f>
        <v>0</v>
      </c>
      <c r="L208" s="913">
        <f t="shared" ref="L208:L222" ca="1" si="66">H208*P208</f>
        <v>0</v>
      </c>
      <c r="M208" s="927">
        <f>'MTG RTG September 2019'!J197</f>
        <v>0.1</v>
      </c>
      <c r="N208" s="913">
        <f t="shared" ref="N208:N222" si="67">U208*M208</f>
        <v>0</v>
      </c>
      <c r="O208" s="909">
        <f t="shared" ref="O208:O222" si="68">COUNTIF(AE208:CO208,"A")</f>
        <v>0</v>
      </c>
      <c r="P208" s="258">
        <f t="shared" ref="P208:P222" si="69">COUNTIF(AE208:CO208,"B")</f>
        <v>0</v>
      </c>
      <c r="Q208" s="258">
        <f t="shared" si="59"/>
        <v>0</v>
      </c>
      <c r="R208" s="258">
        <f t="shared" si="60"/>
        <v>0</v>
      </c>
      <c r="S208" s="258"/>
      <c r="T208" s="258">
        <f t="shared" si="61"/>
        <v>0</v>
      </c>
      <c r="U208" s="258">
        <f t="shared" ref="U208:U222" si="70">SUM(O208:T208)</f>
        <v>0</v>
      </c>
      <c r="V208" s="265">
        <f t="shared" ca="1" si="62"/>
        <v>57.980000000000011</v>
      </c>
      <c r="W208" s="260">
        <f t="shared" ca="1" si="52"/>
        <v>57.980000000000011</v>
      </c>
      <c r="X208" s="260">
        <f t="shared" ca="1" si="53"/>
        <v>57.980000000000011</v>
      </c>
      <c r="Y208" s="260">
        <f t="shared" ca="1" si="54"/>
        <v>0</v>
      </c>
      <c r="Z208" s="260">
        <f t="shared" ca="1" si="55"/>
        <v>0</v>
      </c>
      <c r="AA208" s="260">
        <f t="shared" ca="1" si="57"/>
        <v>0</v>
      </c>
      <c r="AB208" s="260">
        <f t="shared" ca="1" si="58"/>
        <v>0</v>
      </c>
      <c r="AC208" s="575">
        <f t="shared" ca="1" si="56"/>
        <v>0</v>
      </c>
      <c r="AD208" s="262"/>
      <c r="AE208" s="460"/>
      <c r="AF208" s="459"/>
      <c r="AG208" s="459"/>
      <c r="AH208" s="459"/>
      <c r="AI208" s="459"/>
      <c r="AJ208" s="861"/>
      <c r="AK208" s="861"/>
      <c r="AL208" s="459"/>
      <c r="AM208" s="459"/>
      <c r="AN208" s="459"/>
      <c r="AO208" s="459"/>
      <c r="AP208" s="459"/>
      <c r="AQ208" s="861"/>
      <c r="AR208" s="861"/>
      <c r="AS208" s="459"/>
      <c r="AT208" s="459"/>
      <c r="AU208" s="459"/>
      <c r="AV208" s="459"/>
      <c r="AW208" s="459"/>
      <c r="AX208" s="861"/>
      <c r="AY208" s="861"/>
      <c r="AZ208" s="459"/>
      <c r="BA208" s="459"/>
      <c r="BB208" s="459"/>
      <c r="BC208" s="459"/>
      <c r="BD208" s="459"/>
      <c r="BE208" s="861"/>
      <c r="BF208" s="861"/>
      <c r="BG208" s="459"/>
      <c r="BH208" s="459"/>
      <c r="BI208" s="459"/>
      <c r="BJ208" s="459"/>
      <c r="BK208" s="459"/>
      <c r="BL208" s="861"/>
      <c r="BM208" s="861"/>
      <c r="BN208" s="459"/>
      <c r="BO208" s="459"/>
      <c r="BP208" s="459"/>
      <c r="BQ208" s="459"/>
      <c r="BR208" s="459"/>
      <c r="BS208" s="861"/>
      <c r="BT208" s="861"/>
      <c r="BU208" s="459"/>
      <c r="BV208" s="459"/>
      <c r="BW208" s="459"/>
      <c r="BX208" s="459"/>
      <c r="BY208" s="459"/>
      <c r="BZ208" s="861"/>
      <c r="CA208" s="861"/>
      <c r="CB208" s="459"/>
      <c r="CC208" s="459"/>
      <c r="CD208" s="459"/>
      <c r="CE208" s="459"/>
      <c r="CF208" s="459"/>
      <c r="CG208" s="861"/>
      <c r="CH208" s="861"/>
      <c r="CI208" s="459"/>
      <c r="CJ208" s="459"/>
      <c r="CK208" s="459"/>
      <c r="CL208" s="459"/>
      <c r="CM208" s="459"/>
      <c r="CN208" s="861"/>
      <c r="CO208" s="861"/>
    </row>
    <row r="209" spans="1:93" s="263" customFormat="1" hidden="1">
      <c r="A209" s="857">
        <f>'MTG RTG September 2019'!A198</f>
        <v>0</v>
      </c>
      <c r="B209" s="289"/>
      <c r="C209" s="506" t="str">
        <f>'MTG RTG September 2019'!C198</f>
        <v>City TV</v>
      </c>
      <c r="D209" s="252" t="str">
        <f>'MTG RTG September 2019'!D198</f>
        <v>Off Prime Time</v>
      </c>
      <c r="E209" s="253" t="str">
        <f>'MTG RTG September 2019'!E198</f>
        <v>Mo-Fr</v>
      </c>
      <c r="F209" s="254" t="str">
        <f>'MTG RTG September 2019'!F198</f>
        <v>24:00-17:29</v>
      </c>
      <c r="G209" s="904" t="str">
        <f>'MTG RTG September 2019'!G198</f>
        <v>NPT</v>
      </c>
      <c r="H209" s="905">
        <f ca="1">SUMIF('MTG RTG September 2019'!$H$3:$M$4,$AC$9,'MTG RTG September 2019'!$H198:$M198)</f>
        <v>0.2</v>
      </c>
      <c r="I209" s="256">
        <f t="shared" ca="1" si="63"/>
        <v>579.80000000000007</v>
      </c>
      <c r="J209" s="906">
        <f t="shared" ca="1" si="64"/>
        <v>0</v>
      </c>
      <c r="K209" s="912">
        <f t="shared" ca="1" si="65"/>
        <v>0</v>
      </c>
      <c r="L209" s="913">
        <f t="shared" ca="1" si="66"/>
        <v>0</v>
      </c>
      <c r="M209" s="927">
        <f>'MTG RTG September 2019'!J198</f>
        <v>0.1</v>
      </c>
      <c r="N209" s="913">
        <f t="shared" si="67"/>
        <v>0</v>
      </c>
      <c r="O209" s="909">
        <f t="shared" si="68"/>
        <v>0</v>
      </c>
      <c r="P209" s="258">
        <f t="shared" si="69"/>
        <v>0</v>
      </c>
      <c r="Q209" s="258">
        <f t="shared" si="59"/>
        <v>0</v>
      </c>
      <c r="R209" s="258">
        <f t="shared" si="60"/>
        <v>0</v>
      </c>
      <c r="S209" s="258"/>
      <c r="T209" s="258">
        <f t="shared" si="61"/>
        <v>0</v>
      </c>
      <c r="U209" s="258">
        <f t="shared" si="70"/>
        <v>0</v>
      </c>
      <c r="V209" s="265">
        <f t="shared" ca="1" si="62"/>
        <v>115.96000000000002</v>
      </c>
      <c r="W209" s="260">
        <f t="shared" ca="1" si="52"/>
        <v>115.96000000000002</v>
      </c>
      <c r="X209" s="260">
        <f t="shared" ca="1" si="53"/>
        <v>115.96000000000002</v>
      </c>
      <c r="Y209" s="260">
        <f t="shared" ca="1" si="54"/>
        <v>0</v>
      </c>
      <c r="Z209" s="260">
        <f t="shared" ca="1" si="55"/>
        <v>0</v>
      </c>
      <c r="AA209" s="260">
        <f t="shared" ca="1" si="57"/>
        <v>0</v>
      </c>
      <c r="AB209" s="260">
        <f t="shared" ca="1" si="58"/>
        <v>0</v>
      </c>
      <c r="AC209" s="575">
        <f t="shared" ca="1" si="56"/>
        <v>0</v>
      </c>
      <c r="AD209" s="262"/>
      <c r="AE209" s="460"/>
      <c r="AF209" s="459"/>
      <c r="AG209" s="459"/>
      <c r="AH209" s="459"/>
      <c r="AI209" s="459"/>
      <c r="AJ209" s="861"/>
      <c r="AK209" s="861"/>
      <c r="AL209" s="459"/>
      <c r="AM209" s="459"/>
      <c r="AN209" s="459"/>
      <c r="AO209" s="459"/>
      <c r="AP209" s="459"/>
      <c r="AQ209" s="861"/>
      <c r="AR209" s="861"/>
      <c r="AS209" s="459"/>
      <c r="AT209" s="459"/>
      <c r="AU209" s="459"/>
      <c r="AV209" s="459"/>
      <c r="AW209" s="459"/>
      <c r="AX209" s="861"/>
      <c r="AY209" s="861"/>
      <c r="AZ209" s="459"/>
      <c r="BA209" s="459"/>
      <c r="BB209" s="459"/>
      <c r="BC209" s="459"/>
      <c r="BD209" s="459"/>
      <c r="BE209" s="861"/>
      <c r="BF209" s="861"/>
      <c r="BG209" s="459"/>
      <c r="BH209" s="459"/>
      <c r="BI209" s="459"/>
      <c r="BJ209" s="459"/>
      <c r="BK209" s="459"/>
      <c r="BL209" s="861"/>
      <c r="BM209" s="861"/>
      <c r="BN209" s="459"/>
      <c r="BO209" s="459"/>
      <c r="BP209" s="459"/>
      <c r="BQ209" s="459"/>
      <c r="BR209" s="459"/>
      <c r="BS209" s="861"/>
      <c r="BT209" s="861"/>
      <c r="BU209" s="459"/>
      <c r="BV209" s="459"/>
      <c r="BW209" s="459"/>
      <c r="BX209" s="459"/>
      <c r="BY209" s="459"/>
      <c r="BZ209" s="861"/>
      <c r="CA209" s="861"/>
      <c r="CB209" s="459"/>
      <c r="CC209" s="459"/>
      <c r="CD209" s="459"/>
      <c r="CE209" s="459"/>
      <c r="CF209" s="459"/>
      <c r="CG209" s="861"/>
      <c r="CH209" s="861"/>
      <c r="CI209" s="459"/>
      <c r="CJ209" s="459"/>
      <c r="CK209" s="459"/>
      <c r="CL209" s="459"/>
      <c r="CM209" s="459"/>
      <c r="CN209" s="861"/>
      <c r="CO209" s="861"/>
    </row>
    <row r="210" spans="1:93" s="263" customFormat="1" hidden="1">
      <c r="A210" s="857">
        <f>'MTG RTG September 2019'!A199</f>
        <v>0</v>
      </c>
      <c r="B210" s="289"/>
      <c r="C210" s="506" t="str">
        <f>'MTG RTG September 2019'!C199</f>
        <v>City TV</v>
      </c>
      <c r="D210" s="252" t="str">
        <f>'MTG RTG September 2019'!D199</f>
        <v>Prime Time</v>
      </c>
      <c r="E210" s="253" t="str">
        <f>'MTG RTG September 2019'!E199</f>
        <v>Mo-Fr</v>
      </c>
      <c r="F210" s="254" t="str">
        <f>'MTG RTG September 2019'!F199</f>
        <v>17:30-23:59</v>
      </c>
      <c r="G210" s="904" t="str">
        <f>'MTG RTG September 2019'!G199</f>
        <v>PT</v>
      </c>
      <c r="H210" s="905">
        <f ca="1">SUMIF('MTG RTG September 2019'!$H$3:$M$4,$AC$9,'MTG RTG September 2019'!$H199:$M199)</f>
        <v>0.2</v>
      </c>
      <c r="I210" s="256">
        <f t="shared" ca="1" si="63"/>
        <v>579.80000000000007</v>
      </c>
      <c r="J210" s="906">
        <f t="shared" ca="1" si="64"/>
        <v>0</v>
      </c>
      <c r="K210" s="912">
        <f t="shared" ca="1" si="65"/>
        <v>0</v>
      </c>
      <c r="L210" s="913">
        <f t="shared" ca="1" si="66"/>
        <v>0</v>
      </c>
      <c r="M210" s="927">
        <f>'MTG RTG September 2019'!J199</f>
        <v>0.1</v>
      </c>
      <c r="N210" s="913">
        <f t="shared" si="67"/>
        <v>0</v>
      </c>
      <c r="O210" s="909">
        <f t="shared" si="68"/>
        <v>0</v>
      </c>
      <c r="P210" s="258">
        <f t="shared" si="69"/>
        <v>0</v>
      </c>
      <c r="Q210" s="258">
        <f t="shared" si="59"/>
        <v>0</v>
      </c>
      <c r="R210" s="258">
        <f t="shared" si="60"/>
        <v>0</v>
      </c>
      <c r="S210" s="258"/>
      <c r="T210" s="258">
        <f t="shared" si="61"/>
        <v>0</v>
      </c>
      <c r="U210" s="258">
        <f t="shared" si="70"/>
        <v>0</v>
      </c>
      <c r="V210" s="265">
        <f t="shared" ca="1" si="62"/>
        <v>115.96000000000002</v>
      </c>
      <c r="W210" s="260">
        <f t="shared" ref="W210:W222" ca="1" si="71">V210*$H$3</f>
        <v>115.96000000000002</v>
      </c>
      <c r="X210" s="260">
        <f t="shared" ref="X210:X222" ca="1" si="72">V210*$H$4</f>
        <v>115.96000000000002</v>
      </c>
      <c r="Y210" s="260">
        <f t="shared" ref="Y210:Y222" ca="1" si="73">V210*$H$5</f>
        <v>0</v>
      </c>
      <c r="Z210" s="260">
        <f t="shared" ref="Z210:Z222" ca="1" si="74">V210*$H$6</f>
        <v>0</v>
      </c>
      <c r="AA210" s="260">
        <f ca="1">V210*$H$7</f>
        <v>0</v>
      </c>
      <c r="AB210" s="260">
        <f ca="1">V210*$H$8</f>
        <v>0</v>
      </c>
      <c r="AC210" s="575">
        <f t="shared" ref="AC210:AC222" ca="1" si="75">SUMPRODUCT(O210:T210,W210:AB210)</f>
        <v>0</v>
      </c>
      <c r="AD210" s="262"/>
      <c r="AE210" s="460"/>
      <c r="AF210" s="459"/>
      <c r="AG210" s="459"/>
      <c r="AH210" s="459"/>
      <c r="AI210" s="459"/>
      <c r="AJ210" s="861"/>
      <c r="AK210" s="861"/>
      <c r="AL210" s="459"/>
      <c r="AM210" s="459"/>
      <c r="AN210" s="459"/>
      <c r="AO210" s="459"/>
      <c r="AP210" s="459"/>
      <c r="AQ210" s="861"/>
      <c r="AR210" s="861"/>
      <c r="AS210" s="459"/>
      <c r="AT210" s="459"/>
      <c r="AU210" s="459"/>
      <c r="AV210" s="459"/>
      <c r="AW210" s="459"/>
      <c r="AX210" s="861"/>
      <c r="AY210" s="861"/>
      <c r="AZ210" s="459"/>
      <c r="BA210" s="459"/>
      <c r="BB210" s="459"/>
      <c r="BC210" s="459"/>
      <c r="BD210" s="459"/>
      <c r="BE210" s="861"/>
      <c r="BF210" s="861"/>
      <c r="BG210" s="459"/>
      <c r="BH210" s="459"/>
      <c r="BI210" s="459"/>
      <c r="BJ210" s="459"/>
      <c r="BK210" s="459"/>
      <c r="BL210" s="861"/>
      <c r="BM210" s="861"/>
      <c r="BN210" s="459"/>
      <c r="BO210" s="459"/>
      <c r="BP210" s="459"/>
      <c r="BQ210" s="459"/>
      <c r="BR210" s="459"/>
      <c r="BS210" s="861"/>
      <c r="BT210" s="861"/>
      <c r="BU210" s="459"/>
      <c r="BV210" s="459"/>
      <c r="BW210" s="459"/>
      <c r="BX210" s="459"/>
      <c r="BY210" s="459"/>
      <c r="BZ210" s="861"/>
      <c r="CA210" s="861"/>
      <c r="CB210" s="459"/>
      <c r="CC210" s="459"/>
      <c r="CD210" s="459"/>
      <c r="CE210" s="459"/>
      <c r="CF210" s="459"/>
      <c r="CG210" s="861"/>
      <c r="CH210" s="861"/>
      <c r="CI210" s="459"/>
      <c r="CJ210" s="459"/>
      <c r="CK210" s="459"/>
      <c r="CL210" s="459"/>
      <c r="CM210" s="459"/>
      <c r="CN210" s="861"/>
      <c r="CO210" s="861"/>
    </row>
    <row r="211" spans="1:93" s="263" customFormat="1">
      <c r="A211" s="857">
        <f>'MTG RTG September 2019'!A200</f>
        <v>0</v>
      </c>
      <c r="B211" s="289"/>
      <c r="C211" s="506" t="str">
        <f>'MTG RTG September 2019'!C200</f>
        <v>City TV</v>
      </c>
      <c r="D211" s="252" t="str">
        <f>'MTG RTG September 2019'!D200</f>
        <v>Prime Time</v>
      </c>
      <c r="E211" s="253" t="str">
        <f>'MTG RTG September 2019'!E200</f>
        <v>Mo-Fr</v>
      </c>
      <c r="F211" s="254" t="str">
        <f>'MTG RTG September 2019'!F200</f>
        <v>17:30-23:59</v>
      </c>
      <c r="G211" s="904" t="str">
        <f>'MTG RTG September 2019'!G200</f>
        <v>PT</v>
      </c>
      <c r="H211" s="905">
        <f ca="1">SUMIF('MTG RTG September 2019'!$H$3:$M$4,$AC$9,'MTG RTG September 2019'!$H200:$M200)</f>
        <v>0.2</v>
      </c>
      <c r="I211" s="256">
        <f t="shared" ca="1" si="63"/>
        <v>579.80000000000007</v>
      </c>
      <c r="J211" s="906">
        <f t="shared" ca="1" si="64"/>
        <v>0.4</v>
      </c>
      <c r="K211" s="912">
        <f t="shared" ca="1" si="65"/>
        <v>0.4</v>
      </c>
      <c r="L211" s="913">
        <f t="shared" ca="1" si="66"/>
        <v>0</v>
      </c>
      <c r="M211" s="927">
        <f>'MTG RTG September 2019'!J200</f>
        <v>0.1</v>
      </c>
      <c r="N211" s="913">
        <f t="shared" si="67"/>
        <v>0.2</v>
      </c>
      <c r="O211" s="909">
        <f t="shared" si="68"/>
        <v>2</v>
      </c>
      <c r="P211" s="258">
        <f t="shared" si="69"/>
        <v>0</v>
      </c>
      <c r="Q211" s="258">
        <f t="shared" si="59"/>
        <v>0</v>
      </c>
      <c r="R211" s="258">
        <f t="shared" si="60"/>
        <v>0</v>
      </c>
      <c r="S211" s="258"/>
      <c r="T211" s="258">
        <f t="shared" si="61"/>
        <v>0</v>
      </c>
      <c r="U211" s="258">
        <f t="shared" si="70"/>
        <v>2</v>
      </c>
      <c r="V211" s="265">
        <f t="shared" ca="1" si="62"/>
        <v>115.96000000000002</v>
      </c>
      <c r="W211" s="260">
        <f t="shared" ca="1" si="71"/>
        <v>115.96000000000002</v>
      </c>
      <c r="X211" s="260">
        <f t="shared" ca="1" si="72"/>
        <v>115.96000000000002</v>
      </c>
      <c r="Y211" s="260">
        <f t="shared" ca="1" si="73"/>
        <v>0</v>
      </c>
      <c r="Z211" s="260">
        <f t="shared" ca="1" si="74"/>
        <v>0</v>
      </c>
      <c r="AA211" s="260">
        <f t="shared" ref="AA211:AA222" ca="1" si="76">V211*$H$7</f>
        <v>0</v>
      </c>
      <c r="AB211" s="260">
        <f t="shared" ref="AB211:AB222" ca="1" si="77">V211*$H$8</f>
        <v>0</v>
      </c>
      <c r="AC211" s="575">
        <f t="shared" ca="1" si="75"/>
        <v>231.92000000000004</v>
      </c>
      <c r="AD211" s="262"/>
      <c r="AE211" s="460"/>
      <c r="AF211" s="459"/>
      <c r="AG211" s="459"/>
      <c r="AH211" s="459"/>
      <c r="AI211" s="459"/>
      <c r="AJ211" s="861"/>
      <c r="AK211" s="861"/>
      <c r="AL211" s="459"/>
      <c r="AM211" s="459"/>
      <c r="AN211" s="459"/>
      <c r="AO211" s="459"/>
      <c r="AP211" s="459"/>
      <c r="AQ211" s="861"/>
      <c r="AR211" s="861"/>
      <c r="AS211" s="459"/>
      <c r="AT211" s="459"/>
      <c r="AU211" s="459"/>
      <c r="AV211" s="459"/>
      <c r="AW211" s="459"/>
      <c r="AX211" s="861"/>
      <c r="AY211" s="861"/>
      <c r="AZ211" s="459"/>
      <c r="BA211" s="459"/>
      <c r="BB211" s="459" t="s">
        <v>347</v>
      </c>
      <c r="BC211" s="459"/>
      <c r="BD211" s="459" t="s">
        <v>347</v>
      </c>
      <c r="BE211" s="861"/>
      <c r="BF211" s="861"/>
      <c r="BG211" s="459"/>
      <c r="BH211" s="459"/>
      <c r="BI211" s="459"/>
      <c r="BJ211" s="459"/>
      <c r="BK211" s="459"/>
      <c r="BL211" s="861"/>
      <c r="BM211" s="861"/>
      <c r="BN211" s="459"/>
      <c r="BO211" s="459"/>
      <c r="BP211" s="459"/>
      <c r="BQ211" s="459"/>
      <c r="BR211" s="459"/>
      <c r="BS211" s="861"/>
      <c r="BT211" s="861"/>
      <c r="BU211" s="459"/>
      <c r="BV211" s="459"/>
      <c r="BW211" s="459"/>
      <c r="BX211" s="459"/>
      <c r="BY211" s="459"/>
      <c r="BZ211" s="861"/>
      <c r="CA211" s="861"/>
      <c r="CB211" s="459"/>
      <c r="CC211" s="459"/>
      <c r="CD211" s="459"/>
      <c r="CE211" s="459"/>
      <c r="CF211" s="459"/>
      <c r="CG211" s="861"/>
      <c r="CH211" s="861"/>
      <c r="CI211" s="459"/>
      <c r="CJ211" s="459"/>
      <c r="CK211" s="459"/>
      <c r="CL211" s="459"/>
      <c r="CM211" s="459"/>
      <c r="CN211" s="861"/>
      <c r="CO211" s="861"/>
    </row>
    <row r="212" spans="1:93" s="263" customFormat="1">
      <c r="A212" s="857">
        <f>'MTG RTG September 2019'!A201</f>
        <v>0</v>
      </c>
      <c r="B212" s="289"/>
      <c r="C212" s="506" t="str">
        <f>'MTG RTG September 2019'!C201</f>
        <v>City TV</v>
      </c>
      <c r="D212" s="252" t="str">
        <f>'MTG RTG September 2019'!D201</f>
        <v>Off Prime Time</v>
      </c>
      <c r="E212" s="253" t="str">
        <f>'MTG RTG September 2019'!E201</f>
        <v>Sa-Su</v>
      </c>
      <c r="F212" s="254" t="str">
        <f>'MTG RTG September 2019'!F201</f>
        <v>24:00-17:29</v>
      </c>
      <c r="G212" s="904" t="str">
        <f>'MTG RTG September 2019'!G201</f>
        <v>NPT</v>
      </c>
      <c r="H212" s="905">
        <f ca="1">SUMIF('MTG RTG September 2019'!$H$3:$M$4,$AC$9,'MTG RTG September 2019'!$H201:$M201)</f>
        <v>0.3</v>
      </c>
      <c r="I212" s="256">
        <f t="shared" ca="1" si="63"/>
        <v>579.80000000000007</v>
      </c>
      <c r="J212" s="906">
        <f t="shared" ca="1" si="64"/>
        <v>0.6</v>
      </c>
      <c r="K212" s="912">
        <f t="shared" ca="1" si="65"/>
        <v>0.6</v>
      </c>
      <c r="L212" s="913">
        <f t="shared" ca="1" si="66"/>
        <v>0</v>
      </c>
      <c r="M212" s="927">
        <f>'MTG RTG September 2019'!J201</f>
        <v>0.2</v>
      </c>
      <c r="N212" s="913">
        <f t="shared" si="67"/>
        <v>0.4</v>
      </c>
      <c r="O212" s="909">
        <f t="shared" si="68"/>
        <v>2</v>
      </c>
      <c r="P212" s="258">
        <f t="shared" si="69"/>
        <v>0</v>
      </c>
      <c r="Q212" s="258">
        <f t="shared" si="59"/>
        <v>0</v>
      </c>
      <c r="R212" s="258">
        <f t="shared" si="60"/>
        <v>0</v>
      </c>
      <c r="S212" s="258"/>
      <c r="T212" s="258">
        <f t="shared" si="61"/>
        <v>0</v>
      </c>
      <c r="U212" s="258">
        <f t="shared" si="70"/>
        <v>2</v>
      </c>
      <c r="V212" s="265">
        <f t="shared" ca="1" si="62"/>
        <v>173.94000000000003</v>
      </c>
      <c r="W212" s="260">
        <f t="shared" ca="1" si="71"/>
        <v>173.94000000000003</v>
      </c>
      <c r="X212" s="260">
        <f t="shared" ca="1" si="72"/>
        <v>173.94000000000003</v>
      </c>
      <c r="Y212" s="260">
        <f t="shared" ca="1" si="73"/>
        <v>0</v>
      </c>
      <c r="Z212" s="260">
        <f t="shared" ca="1" si="74"/>
        <v>0</v>
      </c>
      <c r="AA212" s="260">
        <f t="shared" ca="1" si="76"/>
        <v>0</v>
      </c>
      <c r="AB212" s="260">
        <f t="shared" ca="1" si="77"/>
        <v>0</v>
      </c>
      <c r="AC212" s="575">
        <f t="shared" ca="1" si="75"/>
        <v>347.88000000000005</v>
      </c>
      <c r="AD212" s="262"/>
      <c r="AE212" s="460"/>
      <c r="AF212" s="459"/>
      <c r="AG212" s="459"/>
      <c r="AH212" s="459"/>
      <c r="AI212" s="459"/>
      <c r="AJ212" s="861"/>
      <c r="AK212" s="861"/>
      <c r="AL212" s="459"/>
      <c r="AM212" s="459"/>
      <c r="AN212" s="459"/>
      <c r="AO212" s="459"/>
      <c r="AP212" s="459"/>
      <c r="AQ212" s="861"/>
      <c r="AR212" s="861"/>
      <c r="AS212" s="459"/>
      <c r="AT212" s="459"/>
      <c r="AU212" s="459"/>
      <c r="AV212" s="459"/>
      <c r="AW212" s="459"/>
      <c r="AX212" s="861"/>
      <c r="AY212" s="861"/>
      <c r="AZ212" s="459"/>
      <c r="BA212" s="459"/>
      <c r="BB212" s="459"/>
      <c r="BC212" s="459"/>
      <c r="BD212" s="459"/>
      <c r="BE212" s="861" t="s">
        <v>347</v>
      </c>
      <c r="BF212" s="861" t="s">
        <v>347</v>
      </c>
      <c r="BG212" s="459"/>
      <c r="BH212" s="459"/>
      <c r="BI212" s="459"/>
      <c r="BJ212" s="459"/>
      <c r="BK212" s="459"/>
      <c r="BL212" s="861"/>
      <c r="BM212" s="861"/>
      <c r="BN212" s="459"/>
      <c r="BO212" s="459"/>
      <c r="BP212" s="459"/>
      <c r="BQ212" s="459"/>
      <c r="BR212" s="459"/>
      <c r="BS212" s="861"/>
      <c r="BT212" s="861"/>
      <c r="BU212" s="459"/>
      <c r="BV212" s="459"/>
      <c r="BW212" s="459"/>
      <c r="BX212" s="459"/>
      <c r="BY212" s="459"/>
      <c r="BZ212" s="861"/>
      <c r="CA212" s="861"/>
      <c r="CB212" s="459"/>
      <c r="CC212" s="459"/>
      <c r="CD212" s="459"/>
      <c r="CE212" s="459"/>
      <c r="CF212" s="459"/>
      <c r="CG212" s="861"/>
      <c r="CH212" s="861"/>
      <c r="CI212" s="459"/>
      <c r="CJ212" s="459"/>
      <c r="CK212" s="459"/>
      <c r="CL212" s="459"/>
      <c r="CM212" s="459"/>
      <c r="CN212" s="861"/>
      <c r="CO212" s="861"/>
    </row>
    <row r="213" spans="1:93" s="263" customFormat="1" hidden="1">
      <c r="A213" s="857">
        <f>'MTG RTG September 2019'!A202</f>
        <v>0</v>
      </c>
      <c r="B213" s="289"/>
      <c r="C213" s="506" t="str">
        <f>'MTG RTG September 2019'!C202</f>
        <v>City TV</v>
      </c>
      <c r="D213" s="252" t="str">
        <f>'MTG RTG September 2019'!D202</f>
        <v>Off Prime Time</v>
      </c>
      <c r="E213" s="253" t="str">
        <f>'MTG RTG September 2019'!E202</f>
        <v>Sa-Su</v>
      </c>
      <c r="F213" s="254" t="str">
        <f>'MTG RTG September 2019'!F202</f>
        <v>24:00-17:29</v>
      </c>
      <c r="G213" s="904" t="str">
        <f>'MTG RTG September 2019'!G202</f>
        <v>NPT</v>
      </c>
      <c r="H213" s="905">
        <f ca="1">SUMIF('MTG RTG September 2019'!$H$3:$M$4,$AC$9,'MTG RTG September 2019'!$H202:$M202)</f>
        <v>0.3</v>
      </c>
      <c r="I213" s="256">
        <f t="shared" ca="1" si="63"/>
        <v>579.80000000000007</v>
      </c>
      <c r="J213" s="906">
        <f t="shared" ca="1" si="64"/>
        <v>0</v>
      </c>
      <c r="K213" s="912">
        <f t="shared" ca="1" si="65"/>
        <v>0</v>
      </c>
      <c r="L213" s="913">
        <f t="shared" ca="1" si="66"/>
        <v>0</v>
      </c>
      <c r="M213" s="927">
        <f>'MTG RTG September 2019'!J202</f>
        <v>0.2</v>
      </c>
      <c r="N213" s="913">
        <f t="shared" si="67"/>
        <v>0</v>
      </c>
      <c r="O213" s="909">
        <f t="shared" si="68"/>
        <v>0</v>
      </c>
      <c r="P213" s="258">
        <f t="shared" si="69"/>
        <v>0</v>
      </c>
      <c r="Q213" s="258">
        <f t="shared" si="59"/>
        <v>0</v>
      </c>
      <c r="R213" s="258">
        <f t="shared" si="60"/>
        <v>0</v>
      </c>
      <c r="S213" s="258"/>
      <c r="T213" s="258">
        <f t="shared" si="61"/>
        <v>0</v>
      </c>
      <c r="U213" s="258">
        <f t="shared" si="70"/>
        <v>0</v>
      </c>
      <c r="V213" s="265">
        <f t="shared" ca="1" si="62"/>
        <v>173.94000000000003</v>
      </c>
      <c r="W213" s="260">
        <f t="shared" ca="1" si="71"/>
        <v>173.94000000000003</v>
      </c>
      <c r="X213" s="260">
        <f t="shared" ca="1" si="72"/>
        <v>173.94000000000003</v>
      </c>
      <c r="Y213" s="260">
        <f t="shared" ca="1" si="73"/>
        <v>0</v>
      </c>
      <c r="Z213" s="260">
        <f t="shared" ca="1" si="74"/>
        <v>0</v>
      </c>
      <c r="AA213" s="260">
        <f t="shared" ca="1" si="76"/>
        <v>0</v>
      </c>
      <c r="AB213" s="260">
        <f t="shared" ca="1" si="77"/>
        <v>0</v>
      </c>
      <c r="AC213" s="575">
        <f t="shared" ca="1" si="75"/>
        <v>0</v>
      </c>
      <c r="AD213" s="262"/>
      <c r="AE213" s="460"/>
      <c r="AF213" s="459"/>
      <c r="AG213" s="459"/>
      <c r="AH213" s="459"/>
      <c r="AI213" s="459"/>
      <c r="AJ213" s="861"/>
      <c r="AK213" s="861"/>
      <c r="AL213" s="459"/>
      <c r="AM213" s="459"/>
      <c r="AN213" s="459"/>
      <c r="AO213" s="459"/>
      <c r="AP213" s="459"/>
      <c r="AQ213" s="861"/>
      <c r="AR213" s="861"/>
      <c r="AS213" s="459"/>
      <c r="AT213" s="459"/>
      <c r="AU213" s="459"/>
      <c r="AV213" s="459"/>
      <c r="AW213" s="459"/>
      <c r="AX213" s="861"/>
      <c r="AY213" s="861"/>
      <c r="AZ213" s="459"/>
      <c r="BA213" s="459"/>
      <c r="BB213" s="459"/>
      <c r="BC213" s="459"/>
      <c r="BD213" s="459"/>
      <c r="BE213" s="861"/>
      <c r="BF213" s="861"/>
      <c r="BG213" s="459"/>
      <c r="BH213" s="459"/>
      <c r="BI213" s="459"/>
      <c r="BJ213" s="459"/>
      <c r="BK213" s="459"/>
      <c r="BL213" s="861"/>
      <c r="BM213" s="861"/>
      <c r="BN213" s="459"/>
      <c r="BO213" s="459"/>
      <c r="BP213" s="459"/>
      <c r="BQ213" s="459"/>
      <c r="BR213" s="459"/>
      <c r="BS213" s="861"/>
      <c r="BT213" s="861"/>
      <c r="BU213" s="459"/>
      <c r="BV213" s="459"/>
      <c r="BW213" s="459"/>
      <c r="BX213" s="459"/>
      <c r="BY213" s="459"/>
      <c r="BZ213" s="861"/>
      <c r="CA213" s="861"/>
      <c r="CB213" s="459"/>
      <c r="CC213" s="459"/>
      <c r="CD213" s="459"/>
      <c r="CE213" s="459"/>
      <c r="CF213" s="459"/>
      <c r="CG213" s="861"/>
      <c r="CH213" s="861"/>
      <c r="CI213" s="459"/>
      <c r="CJ213" s="459"/>
      <c r="CK213" s="459"/>
      <c r="CL213" s="459"/>
      <c r="CM213" s="459"/>
      <c r="CN213" s="861"/>
      <c r="CO213" s="861"/>
    </row>
    <row r="214" spans="1:93" s="263" customFormat="1" hidden="1">
      <c r="A214" s="857">
        <f>'MTG RTG September 2019'!A203</f>
        <v>0</v>
      </c>
      <c r="B214" s="289"/>
      <c r="C214" s="506" t="str">
        <f>'MTG RTG September 2019'!C203</f>
        <v>City TV</v>
      </c>
      <c r="D214" s="252" t="str">
        <f>'MTG RTG September 2019'!D203</f>
        <v>Prime Time</v>
      </c>
      <c r="E214" s="253" t="str">
        <f>'MTG RTG September 2019'!E203</f>
        <v>Sa-Su</v>
      </c>
      <c r="F214" s="254" t="str">
        <f>'MTG RTG September 2019'!F203</f>
        <v>17:30-23:59</v>
      </c>
      <c r="G214" s="904" t="str">
        <f>'MTG RTG September 2019'!G203</f>
        <v>PT</v>
      </c>
      <c r="H214" s="905">
        <f ca="1">SUMIF('MTG RTG September 2019'!$H$3:$M$4,$AC$9,'MTG RTG September 2019'!$H203:$M203)</f>
        <v>0.2</v>
      </c>
      <c r="I214" s="256">
        <f t="shared" ca="1" si="63"/>
        <v>579.80000000000007</v>
      </c>
      <c r="J214" s="906">
        <f t="shared" ca="1" si="64"/>
        <v>0</v>
      </c>
      <c r="K214" s="912">
        <f t="shared" ca="1" si="65"/>
        <v>0</v>
      </c>
      <c r="L214" s="913">
        <f t="shared" ca="1" si="66"/>
        <v>0</v>
      </c>
      <c r="M214" s="927">
        <f>'MTG RTG September 2019'!J203</f>
        <v>0.2</v>
      </c>
      <c r="N214" s="913">
        <f t="shared" si="67"/>
        <v>0</v>
      </c>
      <c r="O214" s="909">
        <f t="shared" si="68"/>
        <v>0</v>
      </c>
      <c r="P214" s="258">
        <f t="shared" si="69"/>
        <v>0</v>
      </c>
      <c r="Q214" s="258">
        <f t="shared" si="59"/>
        <v>0</v>
      </c>
      <c r="R214" s="258">
        <f t="shared" si="60"/>
        <v>0</v>
      </c>
      <c r="S214" s="258"/>
      <c r="T214" s="258">
        <f t="shared" si="61"/>
        <v>0</v>
      </c>
      <c r="U214" s="258">
        <f t="shared" si="70"/>
        <v>0</v>
      </c>
      <c r="V214" s="265">
        <f t="shared" ca="1" si="62"/>
        <v>115.96000000000002</v>
      </c>
      <c r="W214" s="260">
        <f t="shared" ca="1" si="71"/>
        <v>115.96000000000002</v>
      </c>
      <c r="X214" s="260">
        <f t="shared" ca="1" si="72"/>
        <v>115.96000000000002</v>
      </c>
      <c r="Y214" s="260">
        <f t="shared" ca="1" si="73"/>
        <v>0</v>
      </c>
      <c r="Z214" s="260">
        <f t="shared" ca="1" si="74"/>
        <v>0</v>
      </c>
      <c r="AA214" s="260">
        <f t="shared" ca="1" si="76"/>
        <v>0</v>
      </c>
      <c r="AB214" s="260">
        <f t="shared" ca="1" si="77"/>
        <v>0</v>
      </c>
      <c r="AC214" s="575">
        <f t="shared" ca="1" si="75"/>
        <v>0</v>
      </c>
      <c r="AD214" s="262"/>
      <c r="AE214" s="460"/>
      <c r="AF214" s="459"/>
      <c r="AG214" s="459"/>
      <c r="AH214" s="459"/>
      <c r="AI214" s="459"/>
      <c r="AJ214" s="861"/>
      <c r="AK214" s="861"/>
      <c r="AL214" s="459"/>
      <c r="AM214" s="459"/>
      <c r="AN214" s="459"/>
      <c r="AO214" s="459"/>
      <c r="AP214" s="459"/>
      <c r="AQ214" s="861"/>
      <c r="AR214" s="861"/>
      <c r="AS214" s="459"/>
      <c r="AT214" s="459"/>
      <c r="AU214" s="459"/>
      <c r="AV214" s="459"/>
      <c r="AW214" s="459"/>
      <c r="AX214" s="861"/>
      <c r="AY214" s="861"/>
      <c r="AZ214" s="459"/>
      <c r="BA214" s="459"/>
      <c r="BB214" s="459"/>
      <c r="BC214" s="459"/>
      <c r="BD214" s="459"/>
      <c r="BE214" s="861"/>
      <c r="BF214" s="861"/>
      <c r="BG214" s="459"/>
      <c r="BH214" s="459"/>
      <c r="BI214" s="459"/>
      <c r="BJ214" s="459"/>
      <c r="BK214" s="459"/>
      <c r="BL214" s="861"/>
      <c r="BM214" s="861"/>
      <c r="BN214" s="459"/>
      <c r="BO214" s="459"/>
      <c r="BP214" s="459"/>
      <c r="BQ214" s="459"/>
      <c r="BR214" s="459"/>
      <c r="BS214" s="861"/>
      <c r="BT214" s="861"/>
      <c r="BU214" s="459"/>
      <c r="BV214" s="459"/>
      <c r="BW214" s="459"/>
      <c r="BX214" s="459"/>
      <c r="BY214" s="459"/>
      <c r="BZ214" s="861"/>
      <c r="CA214" s="861"/>
      <c r="CB214" s="459"/>
      <c r="CC214" s="459"/>
      <c r="CD214" s="459"/>
      <c r="CE214" s="459"/>
      <c r="CF214" s="459"/>
      <c r="CG214" s="861"/>
      <c r="CH214" s="861"/>
      <c r="CI214" s="459"/>
      <c r="CJ214" s="459"/>
      <c r="CK214" s="459"/>
      <c r="CL214" s="459"/>
      <c r="CM214" s="459"/>
      <c r="CN214" s="861"/>
      <c r="CO214" s="861"/>
    </row>
    <row r="215" spans="1:93" s="263" customFormat="1" hidden="1">
      <c r="A215" s="857">
        <f>'MTG RTG September 2019'!A204</f>
        <v>0</v>
      </c>
      <c r="B215" s="289"/>
      <c r="C215" s="506" t="str">
        <f>'MTG RTG September 2019'!C204</f>
        <v>City TV</v>
      </c>
      <c r="D215" s="252" t="str">
        <f>'MTG RTG September 2019'!D204</f>
        <v>Prime Time</v>
      </c>
      <c r="E215" s="253" t="str">
        <f>'MTG RTG September 2019'!E204</f>
        <v>Sa-Su</v>
      </c>
      <c r="F215" s="254" t="str">
        <f>'MTG RTG September 2019'!F204</f>
        <v>17:30-23:59</v>
      </c>
      <c r="G215" s="904" t="str">
        <f>'MTG RTG September 2019'!G204</f>
        <v>PT</v>
      </c>
      <c r="H215" s="905">
        <f ca="1">SUMIF('MTG RTG September 2019'!$H$3:$M$4,$AC$9,'MTG RTG September 2019'!$H204:$M204)</f>
        <v>0.2</v>
      </c>
      <c r="I215" s="256">
        <f t="shared" ca="1" si="63"/>
        <v>579.80000000000007</v>
      </c>
      <c r="J215" s="906">
        <f t="shared" ca="1" si="64"/>
        <v>0</v>
      </c>
      <c r="K215" s="912">
        <f t="shared" ca="1" si="65"/>
        <v>0</v>
      </c>
      <c r="L215" s="913">
        <f t="shared" ca="1" si="66"/>
        <v>0</v>
      </c>
      <c r="M215" s="927">
        <f>'MTG RTG September 2019'!J204</f>
        <v>0.2</v>
      </c>
      <c r="N215" s="913">
        <f t="shared" si="67"/>
        <v>0</v>
      </c>
      <c r="O215" s="909">
        <f t="shared" si="68"/>
        <v>0</v>
      </c>
      <c r="P215" s="258">
        <f t="shared" si="69"/>
        <v>0</v>
      </c>
      <c r="Q215" s="258">
        <f t="shared" si="59"/>
        <v>0</v>
      </c>
      <c r="R215" s="258">
        <f t="shared" si="60"/>
        <v>0</v>
      </c>
      <c r="S215" s="258"/>
      <c r="T215" s="258">
        <f t="shared" si="61"/>
        <v>0</v>
      </c>
      <c r="U215" s="258">
        <f t="shared" si="70"/>
        <v>0</v>
      </c>
      <c r="V215" s="265">
        <f t="shared" ca="1" si="62"/>
        <v>115.96000000000002</v>
      </c>
      <c r="W215" s="260">
        <f t="shared" ca="1" si="71"/>
        <v>115.96000000000002</v>
      </c>
      <c r="X215" s="260">
        <f t="shared" ca="1" si="72"/>
        <v>115.96000000000002</v>
      </c>
      <c r="Y215" s="260">
        <f t="shared" ca="1" si="73"/>
        <v>0</v>
      </c>
      <c r="Z215" s="260">
        <f t="shared" ca="1" si="74"/>
        <v>0</v>
      </c>
      <c r="AA215" s="260">
        <f t="shared" ca="1" si="76"/>
        <v>0</v>
      </c>
      <c r="AB215" s="260">
        <f t="shared" ca="1" si="77"/>
        <v>0</v>
      </c>
      <c r="AC215" s="575">
        <f t="shared" ca="1" si="75"/>
        <v>0</v>
      </c>
      <c r="AD215" s="262"/>
      <c r="AE215" s="460"/>
      <c r="AF215" s="459"/>
      <c r="AG215" s="459"/>
      <c r="AH215" s="459"/>
      <c r="AI215" s="459"/>
      <c r="AJ215" s="861"/>
      <c r="AK215" s="861"/>
      <c r="AL215" s="459"/>
      <c r="AM215" s="459"/>
      <c r="AN215" s="459"/>
      <c r="AO215" s="459"/>
      <c r="AP215" s="459"/>
      <c r="AQ215" s="861"/>
      <c r="AR215" s="861"/>
      <c r="AS215" s="459"/>
      <c r="AT215" s="459"/>
      <c r="AU215" s="459"/>
      <c r="AV215" s="459"/>
      <c r="AW215" s="459"/>
      <c r="AX215" s="861"/>
      <c r="AY215" s="861"/>
      <c r="AZ215" s="459"/>
      <c r="BA215" s="459"/>
      <c r="BB215" s="459"/>
      <c r="BC215" s="459"/>
      <c r="BD215" s="459"/>
      <c r="BE215" s="861"/>
      <c r="BF215" s="861"/>
      <c r="BG215" s="459"/>
      <c r="BH215" s="459"/>
      <c r="BI215" s="459"/>
      <c r="BJ215" s="459"/>
      <c r="BK215" s="459"/>
      <c r="BL215" s="861"/>
      <c r="BM215" s="861"/>
      <c r="BN215" s="459"/>
      <c r="BO215" s="459"/>
      <c r="BP215" s="459"/>
      <c r="BQ215" s="459"/>
      <c r="BR215" s="459"/>
      <c r="BS215" s="861"/>
      <c r="BT215" s="861"/>
      <c r="BU215" s="459"/>
      <c r="BV215" s="459"/>
      <c r="BW215" s="459"/>
      <c r="BX215" s="459"/>
      <c r="BY215" s="459"/>
      <c r="BZ215" s="861"/>
      <c r="CA215" s="861"/>
      <c r="CB215" s="459"/>
      <c r="CC215" s="459"/>
      <c r="CD215" s="459"/>
      <c r="CE215" s="459"/>
      <c r="CF215" s="459"/>
      <c r="CG215" s="861"/>
      <c r="CH215" s="861"/>
      <c r="CI215" s="459"/>
      <c r="CJ215" s="459"/>
      <c r="CK215" s="459"/>
      <c r="CL215" s="459"/>
      <c r="CM215" s="459"/>
      <c r="CN215" s="861"/>
      <c r="CO215" s="861"/>
    </row>
    <row r="216" spans="1:93" s="263" customFormat="1" hidden="1">
      <c r="A216" s="857">
        <f>'MTG RTG September 2019'!A205</f>
        <v>0</v>
      </c>
      <c r="B216" s="289"/>
      <c r="C216" s="506" t="str">
        <f>'MTG RTG September 2019'!C205</f>
        <v>The Voice</v>
      </c>
      <c r="D216" s="252" t="str">
        <f>'MTG RTG September 2019'!D205</f>
        <v>Off Prime Time</v>
      </c>
      <c r="E216" s="253" t="str">
        <f>'MTG RTG September 2019'!E205</f>
        <v>Mo-Fr</v>
      </c>
      <c r="F216" s="254" t="str">
        <f>'MTG RTG September 2019'!F205</f>
        <v>24:00-17:29</v>
      </c>
      <c r="G216" s="904" t="str">
        <f>'MTG RTG September 2019'!G205</f>
        <v>NPT</v>
      </c>
      <c r="H216" s="905">
        <f ca="1">SUMIF('MTG RTG September 2019'!$H$3:$M$4,$AC$9,'MTG RTG September 2019'!$H205:$M205)</f>
        <v>0.2</v>
      </c>
      <c r="I216" s="256">
        <f t="shared" ca="1" si="63"/>
        <v>579.80000000000007</v>
      </c>
      <c r="J216" s="906">
        <f t="shared" ca="1" si="64"/>
        <v>0</v>
      </c>
      <c r="K216" s="912">
        <f t="shared" ca="1" si="65"/>
        <v>0</v>
      </c>
      <c r="L216" s="913">
        <f t="shared" ca="1" si="66"/>
        <v>0</v>
      </c>
      <c r="M216" s="927">
        <f>'MTG RTG September 2019'!J205</f>
        <v>0.2</v>
      </c>
      <c r="N216" s="913">
        <f t="shared" si="67"/>
        <v>0</v>
      </c>
      <c r="O216" s="909">
        <f t="shared" si="68"/>
        <v>0</v>
      </c>
      <c r="P216" s="258">
        <f t="shared" si="69"/>
        <v>0</v>
      </c>
      <c r="Q216" s="258">
        <f t="shared" si="59"/>
        <v>0</v>
      </c>
      <c r="R216" s="258">
        <f t="shared" si="60"/>
        <v>0</v>
      </c>
      <c r="S216" s="258"/>
      <c r="T216" s="258">
        <f t="shared" si="61"/>
        <v>0</v>
      </c>
      <c r="U216" s="258">
        <f t="shared" si="70"/>
        <v>0</v>
      </c>
      <c r="V216" s="265">
        <f t="shared" ca="1" si="62"/>
        <v>115.96000000000002</v>
      </c>
      <c r="W216" s="260">
        <f t="shared" ca="1" si="71"/>
        <v>115.96000000000002</v>
      </c>
      <c r="X216" s="260">
        <f t="shared" ca="1" si="72"/>
        <v>115.96000000000002</v>
      </c>
      <c r="Y216" s="260">
        <f t="shared" ca="1" si="73"/>
        <v>0</v>
      </c>
      <c r="Z216" s="260">
        <f t="shared" ca="1" si="74"/>
        <v>0</v>
      </c>
      <c r="AA216" s="260">
        <f t="shared" ca="1" si="76"/>
        <v>0</v>
      </c>
      <c r="AB216" s="260">
        <f t="shared" ca="1" si="77"/>
        <v>0</v>
      </c>
      <c r="AC216" s="575">
        <f t="shared" ca="1" si="75"/>
        <v>0</v>
      </c>
      <c r="AD216" s="262"/>
      <c r="AE216" s="460"/>
      <c r="AF216" s="459"/>
      <c r="AG216" s="459"/>
      <c r="AH216" s="459"/>
      <c r="AI216" s="459"/>
      <c r="AJ216" s="861"/>
      <c r="AK216" s="861"/>
      <c r="AL216" s="459"/>
      <c r="AM216" s="459"/>
      <c r="AN216" s="459"/>
      <c r="AO216" s="459"/>
      <c r="AP216" s="459"/>
      <c r="AQ216" s="861"/>
      <c r="AR216" s="861"/>
      <c r="AS216" s="459"/>
      <c r="AT216" s="459"/>
      <c r="AU216" s="459"/>
      <c r="AV216" s="459"/>
      <c r="AW216" s="459"/>
      <c r="AX216" s="861"/>
      <c r="AY216" s="861"/>
      <c r="AZ216" s="459"/>
      <c r="BA216" s="459"/>
      <c r="BB216" s="459"/>
      <c r="BC216" s="459"/>
      <c r="BD216" s="459"/>
      <c r="BE216" s="861"/>
      <c r="BF216" s="861"/>
      <c r="BG216" s="459"/>
      <c r="BH216" s="459"/>
      <c r="BI216" s="459"/>
      <c r="BJ216" s="459"/>
      <c r="BK216" s="459"/>
      <c r="BL216" s="861"/>
      <c r="BM216" s="861"/>
      <c r="BN216" s="459"/>
      <c r="BO216" s="459"/>
      <c r="BP216" s="459"/>
      <c r="BQ216" s="459"/>
      <c r="BR216" s="459"/>
      <c r="BS216" s="861"/>
      <c r="BT216" s="861"/>
      <c r="BU216" s="459"/>
      <c r="BV216" s="459"/>
      <c r="BW216" s="459"/>
      <c r="BX216" s="459"/>
      <c r="BY216" s="459"/>
      <c r="BZ216" s="861"/>
      <c r="CA216" s="861"/>
      <c r="CB216" s="459"/>
      <c r="CC216" s="459"/>
      <c r="CD216" s="459"/>
      <c r="CE216" s="459"/>
      <c r="CF216" s="459"/>
      <c r="CG216" s="861"/>
      <c r="CH216" s="861"/>
      <c r="CI216" s="459"/>
      <c r="CJ216" s="459"/>
      <c r="CK216" s="459"/>
      <c r="CL216" s="459"/>
      <c r="CM216" s="459"/>
      <c r="CN216" s="861"/>
      <c r="CO216" s="861"/>
    </row>
    <row r="217" spans="1:93" s="263" customFormat="1" hidden="1">
      <c r="A217" s="857">
        <f>'MTG RTG September 2019'!A206</f>
        <v>0</v>
      </c>
      <c r="B217" s="289"/>
      <c r="C217" s="506" t="str">
        <f>'MTG RTG September 2019'!C206</f>
        <v>The Voice</v>
      </c>
      <c r="D217" s="252" t="str">
        <f>'MTG RTG September 2019'!D206</f>
        <v>Prime Time</v>
      </c>
      <c r="E217" s="253" t="str">
        <f>'MTG RTG September 2019'!E206</f>
        <v>Mo-Fr</v>
      </c>
      <c r="F217" s="254" t="str">
        <f>'MTG RTG September 2019'!F206</f>
        <v>17:30-23:59</v>
      </c>
      <c r="G217" s="904" t="str">
        <f>'MTG RTG September 2019'!G206</f>
        <v>PT</v>
      </c>
      <c r="H217" s="905">
        <f ca="1">SUMIF('MTG RTG September 2019'!$H$3:$M$4,$AC$9,'MTG RTG September 2019'!$H206:$M206)</f>
        <v>0.1</v>
      </c>
      <c r="I217" s="256">
        <f t="shared" ca="1" si="63"/>
        <v>579.80000000000007</v>
      </c>
      <c r="J217" s="906">
        <f t="shared" ca="1" si="64"/>
        <v>0</v>
      </c>
      <c r="K217" s="912">
        <f t="shared" ca="1" si="65"/>
        <v>0</v>
      </c>
      <c r="L217" s="913">
        <f t="shared" ca="1" si="66"/>
        <v>0</v>
      </c>
      <c r="M217" s="927">
        <f>'MTG RTG September 2019'!J206</f>
        <v>0.1</v>
      </c>
      <c r="N217" s="913">
        <f t="shared" si="67"/>
        <v>0</v>
      </c>
      <c r="O217" s="909">
        <f t="shared" si="68"/>
        <v>0</v>
      </c>
      <c r="P217" s="258">
        <f t="shared" si="69"/>
        <v>0</v>
      </c>
      <c r="Q217" s="258">
        <f t="shared" si="59"/>
        <v>0</v>
      </c>
      <c r="R217" s="258">
        <f t="shared" si="60"/>
        <v>0</v>
      </c>
      <c r="S217" s="258"/>
      <c r="T217" s="258">
        <f t="shared" si="61"/>
        <v>0</v>
      </c>
      <c r="U217" s="258">
        <f t="shared" si="70"/>
        <v>0</v>
      </c>
      <c r="V217" s="265">
        <f t="shared" ca="1" si="62"/>
        <v>57.980000000000011</v>
      </c>
      <c r="W217" s="260">
        <f t="shared" ca="1" si="71"/>
        <v>57.980000000000011</v>
      </c>
      <c r="X217" s="260">
        <f t="shared" ca="1" si="72"/>
        <v>57.980000000000011</v>
      </c>
      <c r="Y217" s="260">
        <f t="shared" ca="1" si="73"/>
        <v>0</v>
      </c>
      <c r="Z217" s="260">
        <f t="shared" ca="1" si="74"/>
        <v>0</v>
      </c>
      <c r="AA217" s="260">
        <f t="shared" ca="1" si="76"/>
        <v>0</v>
      </c>
      <c r="AB217" s="260">
        <f t="shared" ca="1" si="77"/>
        <v>0</v>
      </c>
      <c r="AC217" s="575">
        <f t="shared" ca="1" si="75"/>
        <v>0</v>
      </c>
      <c r="AD217" s="262"/>
      <c r="AE217" s="460"/>
      <c r="AF217" s="459"/>
      <c r="AG217" s="459"/>
      <c r="AH217" s="459"/>
      <c r="AI217" s="459"/>
      <c r="AJ217" s="861"/>
      <c r="AK217" s="861"/>
      <c r="AL217" s="459"/>
      <c r="AM217" s="459"/>
      <c r="AN217" s="459"/>
      <c r="AO217" s="459"/>
      <c r="AP217" s="459"/>
      <c r="AQ217" s="861"/>
      <c r="AR217" s="861"/>
      <c r="AS217" s="459"/>
      <c r="AT217" s="459"/>
      <c r="AU217" s="459"/>
      <c r="AV217" s="459"/>
      <c r="AW217" s="459"/>
      <c r="AX217" s="861"/>
      <c r="AY217" s="861"/>
      <c r="AZ217" s="459"/>
      <c r="BA217" s="459"/>
      <c r="BB217" s="459"/>
      <c r="BC217" s="459"/>
      <c r="BD217" s="459"/>
      <c r="BE217" s="861"/>
      <c r="BF217" s="861"/>
      <c r="BG217" s="459"/>
      <c r="BH217" s="459"/>
      <c r="BI217" s="459"/>
      <c r="BJ217" s="459"/>
      <c r="BK217" s="459"/>
      <c r="BL217" s="861"/>
      <c r="BM217" s="861"/>
      <c r="BN217" s="459"/>
      <c r="BO217" s="459"/>
      <c r="BP217" s="459"/>
      <c r="BQ217" s="459"/>
      <c r="BR217" s="459"/>
      <c r="BS217" s="861"/>
      <c r="BT217" s="861"/>
      <c r="BU217" s="459"/>
      <c r="BV217" s="459"/>
      <c r="BW217" s="459"/>
      <c r="BX217" s="459"/>
      <c r="BY217" s="459"/>
      <c r="BZ217" s="861"/>
      <c r="CA217" s="861"/>
      <c r="CB217" s="459"/>
      <c r="CC217" s="459"/>
      <c r="CD217" s="459"/>
      <c r="CE217" s="459"/>
      <c r="CF217" s="459"/>
      <c r="CG217" s="861"/>
      <c r="CH217" s="861"/>
      <c r="CI217" s="459"/>
      <c r="CJ217" s="459"/>
      <c r="CK217" s="459"/>
      <c r="CL217" s="459"/>
      <c r="CM217" s="459"/>
      <c r="CN217" s="861"/>
      <c r="CO217" s="861"/>
    </row>
    <row r="218" spans="1:93" s="263" customFormat="1" hidden="1">
      <c r="A218" s="857">
        <f>'MTG RTG September 2019'!A207</f>
        <v>0</v>
      </c>
      <c r="B218" s="289"/>
      <c r="C218" s="506" t="str">
        <f>'MTG RTG September 2019'!C207</f>
        <v>The Voice</v>
      </c>
      <c r="D218" s="252" t="str">
        <f>'MTG RTG September 2019'!D207</f>
        <v>Prime Time</v>
      </c>
      <c r="E218" s="253" t="str">
        <f>'MTG RTG September 2019'!E207</f>
        <v>Mo-Fr</v>
      </c>
      <c r="F218" s="254" t="str">
        <f>'MTG RTG September 2019'!F207</f>
        <v>17:30-23:59</v>
      </c>
      <c r="G218" s="904" t="str">
        <f>'MTG RTG September 2019'!G207</f>
        <v>PT</v>
      </c>
      <c r="H218" s="905">
        <f ca="1">SUMIF('MTG RTG September 2019'!$H$3:$M$4,$AC$9,'MTG RTG September 2019'!$H207:$M207)</f>
        <v>0.1</v>
      </c>
      <c r="I218" s="256">
        <f t="shared" ca="1" si="63"/>
        <v>579.80000000000007</v>
      </c>
      <c r="J218" s="906">
        <f t="shared" ca="1" si="64"/>
        <v>0</v>
      </c>
      <c r="K218" s="912">
        <f t="shared" ca="1" si="65"/>
        <v>0</v>
      </c>
      <c r="L218" s="913">
        <f t="shared" ca="1" si="66"/>
        <v>0</v>
      </c>
      <c r="M218" s="927">
        <f>'MTG RTG September 2019'!J207</f>
        <v>0.1</v>
      </c>
      <c r="N218" s="913">
        <f t="shared" si="67"/>
        <v>0</v>
      </c>
      <c r="O218" s="909">
        <f t="shared" si="68"/>
        <v>0</v>
      </c>
      <c r="P218" s="258">
        <f t="shared" si="69"/>
        <v>0</v>
      </c>
      <c r="Q218" s="258">
        <f t="shared" si="59"/>
        <v>0</v>
      </c>
      <c r="R218" s="258">
        <f t="shared" si="60"/>
        <v>0</v>
      </c>
      <c r="S218" s="258"/>
      <c r="T218" s="258">
        <f t="shared" si="61"/>
        <v>0</v>
      </c>
      <c r="U218" s="258">
        <f t="shared" si="70"/>
        <v>0</v>
      </c>
      <c r="V218" s="265">
        <f t="shared" ca="1" si="62"/>
        <v>57.980000000000011</v>
      </c>
      <c r="W218" s="260">
        <f t="shared" ca="1" si="71"/>
        <v>57.980000000000011</v>
      </c>
      <c r="X218" s="260">
        <f t="shared" ca="1" si="72"/>
        <v>57.980000000000011</v>
      </c>
      <c r="Y218" s="260">
        <f t="shared" ca="1" si="73"/>
        <v>0</v>
      </c>
      <c r="Z218" s="260">
        <f t="shared" ca="1" si="74"/>
        <v>0</v>
      </c>
      <c r="AA218" s="260">
        <f t="shared" ca="1" si="76"/>
        <v>0</v>
      </c>
      <c r="AB218" s="260">
        <f t="shared" ca="1" si="77"/>
        <v>0</v>
      </c>
      <c r="AC218" s="575">
        <f t="shared" ca="1" si="75"/>
        <v>0</v>
      </c>
      <c r="AD218" s="262"/>
      <c r="AE218" s="460"/>
      <c r="AF218" s="459"/>
      <c r="AG218" s="459"/>
      <c r="AH218" s="459"/>
      <c r="AI218" s="459"/>
      <c r="AJ218" s="861"/>
      <c r="AK218" s="861"/>
      <c r="AL218" s="459"/>
      <c r="AM218" s="459"/>
      <c r="AN218" s="459"/>
      <c r="AO218" s="459"/>
      <c r="AP218" s="459"/>
      <c r="AQ218" s="861"/>
      <c r="AR218" s="861"/>
      <c r="AS218" s="459"/>
      <c r="AT218" s="459"/>
      <c r="AU218" s="459"/>
      <c r="AV218" s="459"/>
      <c r="AW218" s="459"/>
      <c r="AX218" s="861"/>
      <c r="AY218" s="861"/>
      <c r="AZ218" s="459"/>
      <c r="BA218" s="459"/>
      <c r="BB218" s="459"/>
      <c r="BC218" s="459"/>
      <c r="BD218" s="459"/>
      <c r="BE218" s="861"/>
      <c r="BF218" s="861"/>
      <c r="BG218" s="459"/>
      <c r="BH218" s="459"/>
      <c r="BI218" s="459"/>
      <c r="BJ218" s="459"/>
      <c r="BK218" s="459"/>
      <c r="BL218" s="861"/>
      <c r="BM218" s="861"/>
      <c r="BN218" s="459"/>
      <c r="BO218" s="459"/>
      <c r="BP218" s="459"/>
      <c r="BQ218" s="459"/>
      <c r="BR218" s="459"/>
      <c r="BS218" s="861"/>
      <c r="BT218" s="861"/>
      <c r="BU218" s="459"/>
      <c r="BV218" s="459"/>
      <c r="BW218" s="459"/>
      <c r="BX218" s="459"/>
      <c r="BY218" s="459"/>
      <c r="BZ218" s="861"/>
      <c r="CA218" s="861"/>
      <c r="CB218" s="459"/>
      <c r="CC218" s="459"/>
      <c r="CD218" s="459"/>
      <c r="CE218" s="459"/>
      <c r="CF218" s="459"/>
      <c r="CG218" s="861"/>
      <c r="CH218" s="861"/>
      <c r="CI218" s="459"/>
      <c r="CJ218" s="459"/>
      <c r="CK218" s="459"/>
      <c r="CL218" s="459"/>
      <c r="CM218" s="459"/>
      <c r="CN218" s="861"/>
      <c r="CO218" s="861"/>
    </row>
    <row r="219" spans="1:93" s="263" customFormat="1">
      <c r="A219" s="857">
        <f>'MTG RTG September 2019'!A208</f>
        <v>0</v>
      </c>
      <c r="B219" s="289"/>
      <c r="C219" s="506" t="str">
        <f>'MTG RTG September 2019'!C208</f>
        <v>The Voice</v>
      </c>
      <c r="D219" s="252" t="str">
        <f>'MTG RTG September 2019'!D208</f>
        <v>Off Prime Time</v>
      </c>
      <c r="E219" s="253" t="str">
        <f>'MTG RTG September 2019'!E208</f>
        <v>Sa-Su</v>
      </c>
      <c r="F219" s="254" t="str">
        <f>'MTG RTG September 2019'!F208</f>
        <v>24:00-17:29</v>
      </c>
      <c r="G219" s="904" t="str">
        <f>'MTG RTG September 2019'!G208</f>
        <v>NPT</v>
      </c>
      <c r="H219" s="905">
        <f ca="1">SUMIF('MTG RTG September 2019'!$H$3:$M$4,$AC$9,'MTG RTG September 2019'!$H208:$M208)</f>
        <v>0.3</v>
      </c>
      <c r="I219" s="256">
        <f t="shared" ca="1" si="63"/>
        <v>579.80000000000007</v>
      </c>
      <c r="J219" s="906">
        <f t="shared" ca="1" si="64"/>
        <v>0.3</v>
      </c>
      <c r="K219" s="912">
        <f t="shared" ca="1" si="65"/>
        <v>0.3</v>
      </c>
      <c r="L219" s="913">
        <f t="shared" ca="1" si="66"/>
        <v>0</v>
      </c>
      <c r="M219" s="927">
        <f>'MTG RTG September 2019'!J208</f>
        <v>0.3</v>
      </c>
      <c r="N219" s="913">
        <f t="shared" si="67"/>
        <v>0.3</v>
      </c>
      <c r="O219" s="909">
        <f t="shared" si="68"/>
        <v>1</v>
      </c>
      <c r="P219" s="258">
        <f t="shared" si="69"/>
        <v>0</v>
      </c>
      <c r="Q219" s="258">
        <f t="shared" si="59"/>
        <v>0</v>
      </c>
      <c r="R219" s="258">
        <f t="shared" si="60"/>
        <v>0</v>
      </c>
      <c r="S219" s="258"/>
      <c r="T219" s="258">
        <f t="shared" si="61"/>
        <v>0</v>
      </c>
      <c r="U219" s="258">
        <f t="shared" si="70"/>
        <v>1</v>
      </c>
      <c r="V219" s="265">
        <f t="shared" ca="1" si="62"/>
        <v>173.94000000000003</v>
      </c>
      <c r="W219" s="260">
        <f t="shared" ca="1" si="71"/>
        <v>173.94000000000003</v>
      </c>
      <c r="X219" s="260">
        <f t="shared" ca="1" si="72"/>
        <v>173.94000000000003</v>
      </c>
      <c r="Y219" s="260">
        <f t="shared" ca="1" si="73"/>
        <v>0</v>
      </c>
      <c r="Z219" s="260">
        <f t="shared" ca="1" si="74"/>
        <v>0</v>
      </c>
      <c r="AA219" s="260">
        <f t="shared" ca="1" si="76"/>
        <v>0</v>
      </c>
      <c r="AB219" s="260">
        <f t="shared" ca="1" si="77"/>
        <v>0</v>
      </c>
      <c r="AC219" s="575">
        <f t="shared" ca="1" si="75"/>
        <v>173.94000000000003</v>
      </c>
      <c r="AD219" s="262"/>
      <c r="AE219" s="460"/>
      <c r="AF219" s="459"/>
      <c r="AG219" s="459"/>
      <c r="AH219" s="459"/>
      <c r="AI219" s="459"/>
      <c r="AJ219" s="861"/>
      <c r="AK219" s="861"/>
      <c r="AL219" s="459"/>
      <c r="AM219" s="459"/>
      <c r="AN219" s="459"/>
      <c r="AO219" s="459"/>
      <c r="AP219" s="459"/>
      <c r="AQ219" s="861"/>
      <c r="AR219" s="861"/>
      <c r="AS219" s="459"/>
      <c r="AT219" s="459"/>
      <c r="AU219" s="459"/>
      <c r="AV219" s="459"/>
      <c r="AW219" s="459"/>
      <c r="AX219" s="861"/>
      <c r="AY219" s="861"/>
      <c r="AZ219" s="459"/>
      <c r="BA219" s="459"/>
      <c r="BB219" s="459"/>
      <c r="BC219" s="459"/>
      <c r="BD219" s="459"/>
      <c r="BE219" s="861" t="s">
        <v>347</v>
      </c>
      <c r="BF219" s="861"/>
      <c r="BG219" s="459"/>
      <c r="BH219" s="459"/>
      <c r="BI219" s="459"/>
      <c r="BJ219" s="459"/>
      <c r="BK219" s="459"/>
      <c r="BL219" s="861"/>
      <c r="BM219" s="861"/>
      <c r="BN219" s="459"/>
      <c r="BO219" s="459"/>
      <c r="BP219" s="459"/>
      <c r="BQ219" s="459"/>
      <c r="BR219" s="459"/>
      <c r="BS219" s="861"/>
      <c r="BT219" s="861"/>
      <c r="BU219" s="459"/>
      <c r="BV219" s="459"/>
      <c r="BW219" s="459"/>
      <c r="BX219" s="459"/>
      <c r="BY219" s="459"/>
      <c r="BZ219" s="861"/>
      <c r="CA219" s="861"/>
      <c r="CB219" s="459"/>
      <c r="CC219" s="459"/>
      <c r="CD219" s="459"/>
      <c r="CE219" s="459"/>
      <c r="CF219" s="459"/>
      <c r="CG219" s="861"/>
      <c r="CH219" s="861"/>
      <c r="CI219" s="459"/>
      <c r="CJ219" s="459"/>
      <c r="CK219" s="459"/>
      <c r="CL219" s="459"/>
      <c r="CM219" s="459"/>
      <c r="CN219" s="861"/>
      <c r="CO219" s="861"/>
    </row>
    <row r="220" spans="1:93" s="263" customFormat="1" hidden="1">
      <c r="A220" s="857">
        <f>'MTG RTG September 2019'!A209</f>
        <v>0</v>
      </c>
      <c r="B220" s="289"/>
      <c r="C220" s="506" t="str">
        <f>'MTG RTG September 2019'!C209</f>
        <v>The Voice</v>
      </c>
      <c r="D220" s="252" t="str">
        <f>'MTG RTG September 2019'!D209</f>
        <v>Off Prime Time</v>
      </c>
      <c r="E220" s="253" t="str">
        <f>'MTG RTG September 2019'!E209</f>
        <v>Sa-Su</v>
      </c>
      <c r="F220" s="254" t="str">
        <f>'MTG RTG September 2019'!F209</f>
        <v>24:00-17:29</v>
      </c>
      <c r="G220" s="904" t="str">
        <f>'MTG RTG September 2019'!G209</f>
        <v>NPT</v>
      </c>
      <c r="H220" s="905">
        <f ca="1">SUMIF('MTG RTG September 2019'!$H$3:$M$4,$AC$9,'MTG RTG September 2019'!$H209:$M209)</f>
        <v>0.3</v>
      </c>
      <c r="I220" s="256">
        <f t="shared" ca="1" si="63"/>
        <v>579.80000000000007</v>
      </c>
      <c r="J220" s="906">
        <f t="shared" ca="1" si="64"/>
        <v>0</v>
      </c>
      <c r="K220" s="912">
        <f t="shared" ca="1" si="65"/>
        <v>0</v>
      </c>
      <c r="L220" s="913">
        <f t="shared" ca="1" si="66"/>
        <v>0</v>
      </c>
      <c r="M220" s="927">
        <f>'MTG RTG September 2019'!J209</f>
        <v>0.3</v>
      </c>
      <c r="N220" s="913">
        <f t="shared" si="67"/>
        <v>0</v>
      </c>
      <c r="O220" s="909">
        <f t="shared" si="68"/>
        <v>0</v>
      </c>
      <c r="P220" s="258">
        <f t="shared" si="69"/>
        <v>0</v>
      </c>
      <c r="Q220" s="258">
        <f t="shared" si="59"/>
        <v>0</v>
      </c>
      <c r="R220" s="258">
        <f t="shared" si="60"/>
        <v>0</v>
      </c>
      <c r="S220" s="258"/>
      <c r="T220" s="258">
        <f t="shared" si="61"/>
        <v>0</v>
      </c>
      <c r="U220" s="258">
        <f t="shared" si="70"/>
        <v>0</v>
      </c>
      <c r="V220" s="265">
        <f t="shared" ca="1" si="62"/>
        <v>173.94000000000003</v>
      </c>
      <c r="W220" s="260">
        <f t="shared" ca="1" si="71"/>
        <v>173.94000000000003</v>
      </c>
      <c r="X220" s="260">
        <f t="shared" ca="1" si="72"/>
        <v>173.94000000000003</v>
      </c>
      <c r="Y220" s="260">
        <f t="shared" ca="1" si="73"/>
        <v>0</v>
      </c>
      <c r="Z220" s="260">
        <f t="shared" ca="1" si="74"/>
        <v>0</v>
      </c>
      <c r="AA220" s="260">
        <f t="shared" ca="1" si="76"/>
        <v>0</v>
      </c>
      <c r="AB220" s="260">
        <f t="shared" ca="1" si="77"/>
        <v>0</v>
      </c>
      <c r="AC220" s="575">
        <f t="shared" ca="1" si="75"/>
        <v>0</v>
      </c>
      <c r="AD220" s="262"/>
      <c r="AE220" s="460"/>
      <c r="AF220" s="459"/>
      <c r="AG220" s="459"/>
      <c r="AH220" s="459"/>
      <c r="AI220" s="459"/>
      <c r="AJ220" s="861"/>
      <c r="AK220" s="861"/>
      <c r="AL220" s="459"/>
      <c r="AM220" s="459"/>
      <c r="AN220" s="459"/>
      <c r="AO220" s="459"/>
      <c r="AP220" s="459"/>
      <c r="AQ220" s="861"/>
      <c r="AR220" s="861"/>
      <c r="AS220" s="459"/>
      <c r="AT220" s="459"/>
      <c r="AU220" s="459"/>
      <c r="AV220" s="459"/>
      <c r="AW220" s="459"/>
      <c r="AX220" s="861"/>
      <c r="AY220" s="861"/>
      <c r="AZ220" s="459"/>
      <c r="BA220" s="459"/>
      <c r="BB220" s="459"/>
      <c r="BC220" s="459"/>
      <c r="BD220" s="459"/>
      <c r="BE220" s="861"/>
      <c r="BF220" s="861"/>
      <c r="BG220" s="459"/>
      <c r="BH220" s="459"/>
      <c r="BI220" s="459"/>
      <c r="BJ220" s="459"/>
      <c r="BK220" s="459"/>
      <c r="BL220" s="861"/>
      <c r="BM220" s="861"/>
      <c r="BN220" s="459"/>
      <c r="BO220" s="459"/>
      <c r="BP220" s="459"/>
      <c r="BQ220" s="459"/>
      <c r="BR220" s="459"/>
      <c r="BS220" s="861"/>
      <c r="BT220" s="861"/>
      <c r="BU220" s="459"/>
      <c r="BV220" s="459"/>
      <c r="BW220" s="459"/>
      <c r="BX220" s="459"/>
      <c r="BY220" s="459"/>
      <c r="BZ220" s="861"/>
      <c r="CA220" s="861"/>
      <c r="CB220" s="459"/>
      <c r="CC220" s="459"/>
      <c r="CD220" s="459"/>
      <c r="CE220" s="459"/>
      <c r="CF220" s="459"/>
      <c r="CG220" s="861"/>
      <c r="CH220" s="861"/>
      <c r="CI220" s="459"/>
      <c r="CJ220" s="459"/>
      <c r="CK220" s="459"/>
      <c r="CL220" s="459"/>
      <c r="CM220" s="459"/>
      <c r="CN220" s="861"/>
      <c r="CO220" s="861"/>
    </row>
    <row r="221" spans="1:93" s="263" customFormat="1" hidden="1">
      <c r="A221" s="857">
        <f>'MTG RTG September 2019'!A210</f>
        <v>0</v>
      </c>
      <c r="B221" s="289"/>
      <c r="C221" s="506" t="str">
        <f>'MTG RTG September 2019'!C210</f>
        <v>The Voice</v>
      </c>
      <c r="D221" s="252" t="str">
        <f>'MTG RTG September 2019'!D210</f>
        <v>Prime Time</v>
      </c>
      <c r="E221" s="253" t="str">
        <f>'MTG RTG September 2019'!E210</f>
        <v>Sa-Su</v>
      </c>
      <c r="F221" s="254" t="str">
        <f>'MTG RTG September 2019'!F210</f>
        <v>17:30-23:59</v>
      </c>
      <c r="G221" s="904" t="str">
        <f>'MTG RTG September 2019'!G210</f>
        <v>PT</v>
      </c>
      <c r="H221" s="905">
        <f ca="1">SUMIF('MTG RTG September 2019'!$H$3:$M$4,$AC$9,'MTG RTG September 2019'!$H210:$M210)</f>
        <v>0.1</v>
      </c>
      <c r="I221" s="256">
        <f t="shared" ca="1" si="63"/>
        <v>579.80000000000007</v>
      </c>
      <c r="J221" s="906">
        <f t="shared" ca="1" si="64"/>
        <v>0</v>
      </c>
      <c r="K221" s="912">
        <f t="shared" ca="1" si="65"/>
        <v>0</v>
      </c>
      <c r="L221" s="913">
        <f t="shared" ca="1" si="66"/>
        <v>0</v>
      </c>
      <c r="M221" s="927">
        <f>'MTG RTG September 2019'!J210</f>
        <v>0.2</v>
      </c>
      <c r="N221" s="913">
        <f t="shared" si="67"/>
        <v>0</v>
      </c>
      <c r="O221" s="909">
        <f t="shared" si="68"/>
        <v>0</v>
      </c>
      <c r="P221" s="258">
        <f t="shared" si="69"/>
        <v>0</v>
      </c>
      <c r="Q221" s="258">
        <f t="shared" si="59"/>
        <v>0</v>
      </c>
      <c r="R221" s="258">
        <f t="shared" si="60"/>
        <v>0</v>
      </c>
      <c r="S221" s="258"/>
      <c r="T221" s="258">
        <f t="shared" si="61"/>
        <v>0</v>
      </c>
      <c r="U221" s="258">
        <f t="shared" si="70"/>
        <v>0</v>
      </c>
      <c r="V221" s="265">
        <f t="shared" ca="1" si="62"/>
        <v>57.980000000000011</v>
      </c>
      <c r="W221" s="260">
        <f t="shared" ca="1" si="71"/>
        <v>57.980000000000011</v>
      </c>
      <c r="X221" s="260">
        <f t="shared" ca="1" si="72"/>
        <v>57.980000000000011</v>
      </c>
      <c r="Y221" s="260">
        <f t="shared" ca="1" si="73"/>
        <v>0</v>
      </c>
      <c r="Z221" s="260">
        <f t="shared" ca="1" si="74"/>
        <v>0</v>
      </c>
      <c r="AA221" s="260">
        <f t="shared" ca="1" si="76"/>
        <v>0</v>
      </c>
      <c r="AB221" s="260">
        <f t="shared" ca="1" si="77"/>
        <v>0</v>
      </c>
      <c r="AC221" s="575">
        <f t="shared" ca="1" si="75"/>
        <v>0</v>
      </c>
      <c r="AD221" s="262"/>
      <c r="AE221" s="460"/>
      <c r="AF221" s="459"/>
      <c r="AG221" s="459"/>
      <c r="AH221" s="459"/>
      <c r="AI221" s="459"/>
      <c r="AJ221" s="861"/>
      <c r="AK221" s="861"/>
      <c r="AL221" s="459"/>
      <c r="AM221" s="459"/>
      <c r="AN221" s="459"/>
      <c r="AO221" s="459"/>
      <c r="AP221" s="459"/>
      <c r="AQ221" s="861"/>
      <c r="AR221" s="861"/>
      <c r="AS221" s="459"/>
      <c r="AT221" s="459"/>
      <c r="AU221" s="459"/>
      <c r="AV221" s="459"/>
      <c r="AW221" s="459"/>
      <c r="AX221" s="861"/>
      <c r="AY221" s="861"/>
      <c r="AZ221" s="459"/>
      <c r="BA221" s="459"/>
      <c r="BB221" s="459"/>
      <c r="BC221" s="459"/>
      <c r="BD221" s="459"/>
      <c r="BE221" s="861"/>
      <c r="BF221" s="861"/>
      <c r="BG221" s="459"/>
      <c r="BH221" s="459"/>
      <c r="BI221" s="459"/>
      <c r="BJ221" s="459"/>
      <c r="BK221" s="459"/>
      <c r="BL221" s="861"/>
      <c r="BM221" s="861"/>
      <c r="BN221" s="459"/>
      <c r="BO221" s="459"/>
      <c r="BP221" s="459"/>
      <c r="BQ221" s="459"/>
      <c r="BR221" s="459"/>
      <c r="BS221" s="861"/>
      <c r="BT221" s="861"/>
      <c r="BU221" s="459"/>
      <c r="BV221" s="459"/>
      <c r="BW221" s="459"/>
      <c r="BX221" s="459"/>
      <c r="BY221" s="459"/>
      <c r="BZ221" s="861"/>
      <c r="CA221" s="861"/>
      <c r="CB221" s="459"/>
      <c r="CC221" s="459"/>
      <c r="CD221" s="459"/>
      <c r="CE221" s="459"/>
      <c r="CF221" s="459"/>
      <c r="CG221" s="861"/>
      <c r="CH221" s="861"/>
      <c r="CI221" s="459"/>
      <c r="CJ221" s="459"/>
      <c r="CK221" s="459"/>
      <c r="CL221" s="459"/>
      <c r="CM221" s="459"/>
      <c r="CN221" s="861"/>
      <c r="CO221" s="861"/>
    </row>
    <row r="222" spans="1:93" s="263" customFormat="1" hidden="1">
      <c r="A222" s="857">
        <f>'MTG RTG September 2019'!A211</f>
        <v>0</v>
      </c>
      <c r="B222" s="289"/>
      <c r="C222" s="506" t="str">
        <f>'MTG RTG September 2019'!C211</f>
        <v>The Voice</v>
      </c>
      <c r="D222" s="252" t="str">
        <f>'MTG RTG September 2019'!D211</f>
        <v>Prime Time</v>
      </c>
      <c r="E222" s="253" t="str">
        <f>'MTG RTG September 2019'!E211</f>
        <v>Sa-Su</v>
      </c>
      <c r="F222" s="254" t="str">
        <f>'MTG RTG September 2019'!F211</f>
        <v>17:30-23:59</v>
      </c>
      <c r="G222" s="904" t="str">
        <f>'MTG RTG September 2019'!G211</f>
        <v>PT</v>
      </c>
      <c r="H222" s="905">
        <f ca="1">SUMIF('MTG RTG September 2019'!$H$3:$M$4,$AC$9,'MTG RTG September 2019'!$H211:$M211)</f>
        <v>0.1</v>
      </c>
      <c r="I222" s="256">
        <f t="shared" ca="1" si="63"/>
        <v>579.80000000000007</v>
      </c>
      <c r="J222" s="906">
        <f t="shared" ca="1" si="64"/>
        <v>0</v>
      </c>
      <c r="K222" s="912">
        <f t="shared" ca="1" si="65"/>
        <v>0</v>
      </c>
      <c r="L222" s="913">
        <f t="shared" ca="1" si="66"/>
        <v>0</v>
      </c>
      <c r="M222" s="927">
        <f>'MTG RTG September 2019'!J211</f>
        <v>0.2</v>
      </c>
      <c r="N222" s="913">
        <f t="shared" si="67"/>
        <v>0</v>
      </c>
      <c r="O222" s="909">
        <f t="shared" si="68"/>
        <v>0</v>
      </c>
      <c r="P222" s="258">
        <f t="shared" si="69"/>
        <v>0</v>
      </c>
      <c r="Q222" s="258">
        <f t="shared" si="59"/>
        <v>0</v>
      </c>
      <c r="R222" s="258">
        <f t="shared" si="60"/>
        <v>0</v>
      </c>
      <c r="S222" s="258"/>
      <c r="T222" s="258">
        <f t="shared" si="61"/>
        <v>0</v>
      </c>
      <c r="U222" s="258">
        <f t="shared" si="70"/>
        <v>0</v>
      </c>
      <c r="V222" s="265">
        <f t="shared" ca="1" si="62"/>
        <v>57.980000000000011</v>
      </c>
      <c r="W222" s="260">
        <f t="shared" ca="1" si="71"/>
        <v>57.980000000000011</v>
      </c>
      <c r="X222" s="260">
        <f t="shared" ca="1" si="72"/>
        <v>57.980000000000011</v>
      </c>
      <c r="Y222" s="260">
        <f t="shared" ca="1" si="73"/>
        <v>0</v>
      </c>
      <c r="Z222" s="260">
        <f t="shared" ca="1" si="74"/>
        <v>0</v>
      </c>
      <c r="AA222" s="260">
        <f t="shared" ca="1" si="76"/>
        <v>0</v>
      </c>
      <c r="AB222" s="260">
        <f t="shared" ca="1" si="77"/>
        <v>0</v>
      </c>
      <c r="AC222" s="575">
        <f t="shared" ca="1" si="75"/>
        <v>0</v>
      </c>
      <c r="AD222" s="262"/>
      <c r="AE222" s="460"/>
      <c r="AF222" s="459"/>
      <c r="AG222" s="459"/>
      <c r="AH222" s="459"/>
      <c r="AI222" s="459"/>
      <c r="AJ222" s="861"/>
      <c r="AK222" s="861"/>
      <c r="AL222" s="459"/>
      <c r="AM222" s="459"/>
      <c r="AN222" s="459"/>
      <c r="AO222" s="459"/>
      <c r="AP222" s="459"/>
      <c r="AQ222" s="861"/>
      <c r="AR222" s="861"/>
      <c r="AS222" s="459"/>
      <c r="AT222" s="459"/>
      <c r="AU222" s="459"/>
      <c r="AV222" s="459"/>
      <c r="AW222" s="459"/>
      <c r="AX222" s="861"/>
      <c r="AY222" s="861"/>
      <c r="AZ222" s="459"/>
      <c r="BA222" s="459"/>
      <c r="BB222" s="459"/>
      <c r="BC222" s="459"/>
      <c r="BD222" s="459"/>
      <c r="BE222" s="861"/>
      <c r="BF222" s="861"/>
      <c r="BG222" s="459"/>
      <c r="BH222" s="459"/>
      <c r="BI222" s="459"/>
      <c r="BJ222" s="459"/>
      <c r="BK222" s="459"/>
      <c r="BL222" s="861"/>
      <c r="BM222" s="861"/>
      <c r="BN222" s="459"/>
      <c r="BO222" s="459"/>
      <c r="BP222" s="459"/>
      <c r="BQ222" s="459"/>
      <c r="BR222" s="459"/>
      <c r="BS222" s="861"/>
      <c r="BT222" s="861"/>
      <c r="BU222" s="459"/>
      <c r="BV222" s="459"/>
      <c r="BW222" s="459"/>
      <c r="BX222" s="459"/>
      <c r="BY222" s="459"/>
      <c r="BZ222" s="861"/>
      <c r="CA222" s="861"/>
      <c r="CB222" s="459"/>
      <c r="CC222" s="459"/>
      <c r="CD222" s="459"/>
      <c r="CE222" s="459"/>
      <c r="CF222" s="459"/>
      <c r="CG222" s="861"/>
      <c r="CH222" s="861"/>
      <c r="CI222" s="459"/>
      <c r="CJ222" s="459"/>
      <c r="CK222" s="459"/>
      <c r="CL222" s="459"/>
      <c r="CM222" s="459"/>
      <c r="CN222" s="861"/>
      <c r="CO222" s="861"/>
    </row>
    <row r="223" spans="1:93" s="263" customFormat="1" hidden="1">
      <c r="A223" s="857">
        <f>'MTG RTG September 2019'!A212</f>
        <v>0</v>
      </c>
      <c r="B223" s="289"/>
      <c r="C223" s="506" t="str">
        <f>'MTG RTG September 2019'!C212</f>
        <v>Magic TV</v>
      </c>
      <c r="D223" s="252" t="str">
        <f>'MTG RTG September 2019'!D212</f>
        <v>Off Prime Time</v>
      </c>
      <c r="E223" s="253" t="str">
        <f>'MTG RTG September 2019'!E212</f>
        <v>Mo-Fr</v>
      </c>
      <c r="F223" s="254" t="str">
        <f>'MTG RTG September 2019'!F212</f>
        <v>24:00-17:29</v>
      </c>
      <c r="G223" s="904" t="str">
        <f>'MTG RTG September 2019'!G212</f>
        <v>NPT</v>
      </c>
      <c r="H223" s="905">
        <f ca="1">SUMIF('MTG RTG September 2019'!$H$3:$M$4,$AC$9,'MTG RTG September 2019'!$H212:$M212)</f>
        <v>0.05</v>
      </c>
      <c r="I223" s="256">
        <f t="shared" ca="1" si="63"/>
        <v>579.80000000000007</v>
      </c>
      <c r="J223" s="906">
        <f t="shared" ca="1" si="64"/>
        <v>0</v>
      </c>
      <c r="K223" s="912">
        <f t="shared" ref="K223:K226" ca="1" si="78">H223*O223</f>
        <v>0</v>
      </c>
      <c r="L223" s="913">
        <f t="shared" ref="L223:L226" ca="1" si="79">H223*P223</f>
        <v>0</v>
      </c>
      <c r="M223" s="927">
        <f>'MTG RTG September 2019'!J212</f>
        <v>0.05</v>
      </c>
      <c r="N223" s="913">
        <f t="shared" ref="N223:N226" si="80">U223*M223</f>
        <v>0</v>
      </c>
      <c r="O223" s="909">
        <f t="shared" ref="O223:O226" si="81">COUNTIF(AE223:CO223,"A")</f>
        <v>0</v>
      </c>
      <c r="P223" s="258">
        <f t="shared" ref="P223:P226" si="82">COUNTIF(AE223:CO223,"B")</f>
        <v>0</v>
      </c>
      <c r="Q223" s="258">
        <f t="shared" ref="Q223:Q226" si="83">COUNTIF(AE223:CO223,"C")</f>
        <v>0</v>
      </c>
      <c r="R223" s="258">
        <f t="shared" ref="R223:R226" si="84">COUNTIF(AE223:CO223,"D")</f>
        <v>0</v>
      </c>
      <c r="S223" s="258"/>
      <c r="T223" s="258">
        <f t="shared" ref="T223:T226" si="85">COUNTIF(AE223:CO223,"F")</f>
        <v>0</v>
      </c>
      <c r="U223" s="258">
        <f t="shared" ref="U223:U226" si="86">SUM(O223:T223)</f>
        <v>0</v>
      </c>
      <c r="V223" s="265">
        <f t="shared" ref="V223:V226" ca="1" si="87">$AC$12*$AC$11*H223</f>
        <v>28.990000000000006</v>
      </c>
      <c r="W223" s="260">
        <f t="shared" ref="W223:W226" ca="1" si="88">V223*$H$3</f>
        <v>28.990000000000006</v>
      </c>
      <c r="X223" s="260">
        <f t="shared" ref="X223:X226" ca="1" si="89">V223*$H$4</f>
        <v>28.990000000000006</v>
      </c>
      <c r="Y223" s="260">
        <f t="shared" ref="Y223:Y226" ca="1" si="90">V223*$H$5</f>
        <v>0</v>
      </c>
      <c r="Z223" s="260">
        <f t="shared" ref="Z223:Z226" ca="1" si="91">V223*$H$6</f>
        <v>0</v>
      </c>
      <c r="AA223" s="260">
        <f t="shared" ref="AA223:AA226" ca="1" si="92">V223*$H$7</f>
        <v>0</v>
      </c>
      <c r="AB223" s="260">
        <f t="shared" ref="AB223:AB226" ca="1" si="93">V223*$H$8</f>
        <v>0</v>
      </c>
      <c r="AC223" s="575">
        <f t="shared" ref="AC223:AC226" ca="1" si="94">SUMPRODUCT(O223:T223,W223:AB223)</f>
        <v>0</v>
      </c>
      <c r="AD223" s="262"/>
      <c r="AE223" s="460"/>
      <c r="AF223" s="459"/>
      <c r="AG223" s="459"/>
      <c r="AH223" s="459"/>
      <c r="AI223" s="459"/>
      <c r="AJ223" s="861"/>
      <c r="AK223" s="861"/>
      <c r="AL223" s="459"/>
      <c r="AM223" s="459"/>
      <c r="AN223" s="459"/>
      <c r="AO223" s="459"/>
      <c r="AP223" s="459"/>
      <c r="AQ223" s="861"/>
      <c r="AR223" s="861"/>
      <c r="AS223" s="459"/>
      <c r="AT223" s="459"/>
      <c r="AU223" s="459"/>
      <c r="AV223" s="459"/>
      <c r="AW223" s="459"/>
      <c r="AX223" s="861"/>
      <c r="AY223" s="861"/>
      <c r="AZ223" s="459"/>
      <c r="BA223" s="459"/>
      <c r="BB223" s="459"/>
      <c r="BC223" s="459"/>
      <c r="BD223" s="459"/>
      <c r="BE223" s="861"/>
      <c r="BF223" s="861"/>
      <c r="BG223" s="459"/>
      <c r="BH223" s="459"/>
      <c r="BI223" s="459"/>
      <c r="BJ223" s="459"/>
      <c r="BK223" s="459"/>
      <c r="BL223" s="861"/>
      <c r="BM223" s="861"/>
      <c r="BN223" s="459"/>
      <c r="BO223" s="459"/>
      <c r="BP223" s="459"/>
      <c r="BQ223" s="459"/>
      <c r="BR223" s="459"/>
      <c r="BS223" s="861"/>
      <c r="BT223" s="861"/>
      <c r="BU223" s="459"/>
      <c r="BV223" s="459"/>
      <c r="BW223" s="459"/>
      <c r="BX223" s="459"/>
      <c r="BY223" s="459"/>
      <c r="BZ223" s="861"/>
      <c r="CA223" s="861"/>
      <c r="CB223" s="459"/>
      <c r="CC223" s="459"/>
      <c r="CD223" s="459"/>
      <c r="CE223" s="459"/>
      <c r="CF223" s="459"/>
      <c r="CG223" s="861"/>
      <c r="CH223" s="861"/>
      <c r="CI223" s="459"/>
      <c r="CJ223" s="459"/>
      <c r="CK223" s="459"/>
      <c r="CL223" s="459"/>
      <c r="CM223" s="459"/>
      <c r="CN223" s="861"/>
      <c r="CO223" s="861"/>
    </row>
    <row r="224" spans="1:93" s="263" customFormat="1" hidden="1">
      <c r="A224" s="857">
        <f>'MTG RTG September 2019'!A213</f>
        <v>0</v>
      </c>
      <c r="B224" s="289"/>
      <c r="C224" s="506" t="str">
        <f>'MTG RTG September 2019'!C213</f>
        <v>Magic TV</v>
      </c>
      <c r="D224" s="252" t="str">
        <f>'MTG RTG September 2019'!D213</f>
        <v>Prime Time</v>
      </c>
      <c r="E224" s="253" t="str">
        <f>'MTG RTG September 2019'!E213</f>
        <v>Mo-Fr</v>
      </c>
      <c r="F224" s="254" t="str">
        <f>'MTG RTG September 2019'!F213</f>
        <v>17:30-23:59</v>
      </c>
      <c r="G224" s="904" t="str">
        <f>'MTG RTG September 2019'!G213</f>
        <v>PT</v>
      </c>
      <c r="H224" s="905">
        <f ca="1">SUMIF('MTG RTG September 2019'!$H$3:$M$4,$AC$9,'MTG RTG September 2019'!$H213:$M213)</f>
        <v>0.05</v>
      </c>
      <c r="I224" s="256">
        <f t="shared" ca="1" si="63"/>
        <v>579.80000000000007</v>
      </c>
      <c r="J224" s="906">
        <f t="shared" ca="1" si="64"/>
        <v>0</v>
      </c>
      <c r="K224" s="912">
        <f t="shared" ca="1" si="78"/>
        <v>0</v>
      </c>
      <c r="L224" s="913">
        <f t="shared" ca="1" si="79"/>
        <v>0</v>
      </c>
      <c r="M224" s="927">
        <f>'MTG RTG September 2019'!J213</f>
        <v>0.05</v>
      </c>
      <c r="N224" s="913">
        <f t="shared" si="80"/>
        <v>0</v>
      </c>
      <c r="O224" s="909">
        <f t="shared" si="81"/>
        <v>0</v>
      </c>
      <c r="P224" s="258">
        <f t="shared" si="82"/>
        <v>0</v>
      </c>
      <c r="Q224" s="258">
        <f t="shared" si="83"/>
        <v>0</v>
      </c>
      <c r="R224" s="258">
        <f t="shared" si="84"/>
        <v>0</v>
      </c>
      <c r="S224" s="258"/>
      <c r="T224" s="258">
        <f t="shared" si="85"/>
        <v>0</v>
      </c>
      <c r="U224" s="258">
        <f t="shared" si="86"/>
        <v>0</v>
      </c>
      <c r="V224" s="265">
        <f t="shared" ca="1" si="87"/>
        <v>28.990000000000006</v>
      </c>
      <c r="W224" s="260">
        <f t="shared" ca="1" si="88"/>
        <v>28.990000000000006</v>
      </c>
      <c r="X224" s="260">
        <f t="shared" ca="1" si="89"/>
        <v>28.990000000000006</v>
      </c>
      <c r="Y224" s="260">
        <f t="shared" ca="1" si="90"/>
        <v>0</v>
      </c>
      <c r="Z224" s="260">
        <f t="shared" ca="1" si="91"/>
        <v>0</v>
      </c>
      <c r="AA224" s="260">
        <f t="shared" ca="1" si="92"/>
        <v>0</v>
      </c>
      <c r="AB224" s="260">
        <f t="shared" ca="1" si="93"/>
        <v>0</v>
      </c>
      <c r="AC224" s="575">
        <f t="shared" ca="1" si="94"/>
        <v>0</v>
      </c>
      <c r="AD224" s="262"/>
      <c r="AE224" s="460"/>
      <c r="AF224" s="459"/>
      <c r="AG224" s="459"/>
      <c r="AH224" s="459"/>
      <c r="AI224" s="459"/>
      <c r="AJ224" s="861"/>
      <c r="AK224" s="861"/>
      <c r="AL224" s="459"/>
      <c r="AM224" s="459"/>
      <c r="AN224" s="459"/>
      <c r="AO224" s="459"/>
      <c r="AP224" s="459"/>
      <c r="AQ224" s="861"/>
      <c r="AR224" s="861"/>
      <c r="AS224" s="459"/>
      <c r="AT224" s="459"/>
      <c r="AU224" s="459"/>
      <c r="AV224" s="459"/>
      <c r="AW224" s="459"/>
      <c r="AX224" s="861"/>
      <c r="AY224" s="861"/>
      <c r="AZ224" s="459"/>
      <c r="BA224" s="459"/>
      <c r="BB224" s="459"/>
      <c r="BC224" s="459"/>
      <c r="BD224" s="459"/>
      <c r="BE224" s="861"/>
      <c r="BF224" s="861"/>
      <c r="BG224" s="459"/>
      <c r="BH224" s="459"/>
      <c r="BI224" s="459"/>
      <c r="BJ224" s="459"/>
      <c r="BK224" s="459"/>
      <c r="BL224" s="861"/>
      <c r="BM224" s="861"/>
      <c r="BN224" s="459"/>
      <c r="BO224" s="459"/>
      <c r="BP224" s="459"/>
      <c r="BQ224" s="459"/>
      <c r="BR224" s="459"/>
      <c r="BS224" s="861"/>
      <c r="BT224" s="861"/>
      <c r="BU224" s="459"/>
      <c r="BV224" s="459"/>
      <c r="BW224" s="459"/>
      <c r="BX224" s="459"/>
      <c r="BY224" s="459"/>
      <c r="BZ224" s="861"/>
      <c r="CA224" s="861"/>
      <c r="CB224" s="459"/>
      <c r="CC224" s="459"/>
      <c r="CD224" s="459"/>
      <c r="CE224" s="459"/>
      <c r="CF224" s="459"/>
      <c r="CG224" s="861"/>
      <c r="CH224" s="861"/>
      <c r="CI224" s="459"/>
      <c r="CJ224" s="459"/>
      <c r="CK224" s="459"/>
      <c r="CL224" s="459"/>
      <c r="CM224" s="459"/>
      <c r="CN224" s="861"/>
      <c r="CO224" s="861"/>
    </row>
    <row r="225" spans="1:93" s="263" customFormat="1" hidden="1">
      <c r="A225" s="857">
        <f>'MTG RTG September 2019'!A214</f>
        <v>0</v>
      </c>
      <c r="B225" s="289"/>
      <c r="C225" s="506" t="str">
        <f>'MTG RTG September 2019'!C214</f>
        <v>Magic TV</v>
      </c>
      <c r="D225" s="252" t="str">
        <f>'MTG RTG September 2019'!D214</f>
        <v>Prime Time</v>
      </c>
      <c r="E225" s="253" t="str">
        <f>'MTG RTG September 2019'!E214</f>
        <v>Mo-Fr</v>
      </c>
      <c r="F225" s="254" t="str">
        <f>'MTG RTG September 2019'!F214</f>
        <v>17:30-23:59</v>
      </c>
      <c r="G225" s="904" t="str">
        <f>'MTG RTG September 2019'!G214</f>
        <v>PT</v>
      </c>
      <c r="H225" s="905">
        <f ca="1">SUMIF('MTG RTG September 2019'!$H$3:$M$4,$AC$9,'MTG RTG September 2019'!$H214:$M214)</f>
        <v>0.05</v>
      </c>
      <c r="I225" s="256">
        <f t="shared" ca="1" si="63"/>
        <v>579.80000000000007</v>
      </c>
      <c r="J225" s="906">
        <f t="shared" ca="1" si="64"/>
        <v>0</v>
      </c>
      <c r="K225" s="912">
        <f t="shared" ca="1" si="78"/>
        <v>0</v>
      </c>
      <c r="L225" s="913">
        <f t="shared" ca="1" si="79"/>
        <v>0</v>
      </c>
      <c r="M225" s="927">
        <f>'MTG RTG September 2019'!J214</f>
        <v>0.05</v>
      </c>
      <c r="N225" s="913">
        <f t="shared" si="80"/>
        <v>0</v>
      </c>
      <c r="O225" s="909">
        <f t="shared" si="81"/>
        <v>0</v>
      </c>
      <c r="P225" s="258">
        <f t="shared" si="82"/>
        <v>0</v>
      </c>
      <c r="Q225" s="258">
        <f t="shared" si="83"/>
        <v>0</v>
      </c>
      <c r="R225" s="258">
        <f t="shared" si="84"/>
        <v>0</v>
      </c>
      <c r="S225" s="258"/>
      <c r="T225" s="258">
        <f t="shared" si="85"/>
        <v>0</v>
      </c>
      <c r="U225" s="258">
        <f t="shared" si="86"/>
        <v>0</v>
      </c>
      <c r="V225" s="265">
        <f t="shared" ca="1" si="87"/>
        <v>28.990000000000006</v>
      </c>
      <c r="W225" s="260">
        <f t="shared" ca="1" si="88"/>
        <v>28.990000000000006</v>
      </c>
      <c r="X225" s="260">
        <f t="shared" ca="1" si="89"/>
        <v>28.990000000000006</v>
      </c>
      <c r="Y225" s="260">
        <f t="shared" ca="1" si="90"/>
        <v>0</v>
      </c>
      <c r="Z225" s="260">
        <f t="shared" ca="1" si="91"/>
        <v>0</v>
      </c>
      <c r="AA225" s="260">
        <f t="shared" ca="1" si="92"/>
        <v>0</v>
      </c>
      <c r="AB225" s="260">
        <f t="shared" ca="1" si="93"/>
        <v>0</v>
      </c>
      <c r="AC225" s="575">
        <f t="shared" ca="1" si="94"/>
        <v>0</v>
      </c>
      <c r="AD225" s="262"/>
      <c r="AE225" s="460"/>
      <c r="AF225" s="459"/>
      <c r="AG225" s="459"/>
      <c r="AH225" s="459"/>
      <c r="AI225" s="459"/>
      <c r="AJ225" s="861"/>
      <c r="AK225" s="861"/>
      <c r="AL225" s="459"/>
      <c r="AM225" s="459"/>
      <c r="AN225" s="459"/>
      <c r="AO225" s="459"/>
      <c r="AP225" s="459"/>
      <c r="AQ225" s="861"/>
      <c r="AR225" s="861"/>
      <c r="AS225" s="459"/>
      <c r="AT225" s="459"/>
      <c r="AU225" s="459"/>
      <c r="AV225" s="459"/>
      <c r="AW225" s="459"/>
      <c r="AX225" s="861"/>
      <c r="AY225" s="861"/>
      <c r="AZ225" s="459"/>
      <c r="BA225" s="459"/>
      <c r="BB225" s="459"/>
      <c r="BC225" s="459"/>
      <c r="BD225" s="459"/>
      <c r="BE225" s="861"/>
      <c r="BF225" s="861"/>
      <c r="BG225" s="459"/>
      <c r="BH225" s="459"/>
      <c r="BI225" s="459"/>
      <c r="BJ225" s="459"/>
      <c r="BK225" s="459"/>
      <c r="BL225" s="861"/>
      <c r="BM225" s="861"/>
      <c r="BN225" s="459"/>
      <c r="BO225" s="459"/>
      <c r="BP225" s="459"/>
      <c r="BQ225" s="459"/>
      <c r="BR225" s="459"/>
      <c r="BS225" s="861"/>
      <c r="BT225" s="861"/>
      <c r="BU225" s="459"/>
      <c r="BV225" s="459"/>
      <c r="BW225" s="459"/>
      <c r="BX225" s="459"/>
      <c r="BY225" s="459"/>
      <c r="BZ225" s="861"/>
      <c r="CA225" s="861"/>
      <c r="CB225" s="459"/>
      <c r="CC225" s="459"/>
      <c r="CD225" s="459"/>
      <c r="CE225" s="459"/>
      <c r="CF225" s="459"/>
      <c r="CG225" s="861"/>
      <c r="CH225" s="861"/>
      <c r="CI225" s="459"/>
      <c r="CJ225" s="459"/>
      <c r="CK225" s="459"/>
      <c r="CL225" s="459"/>
      <c r="CM225" s="459"/>
      <c r="CN225" s="861"/>
      <c r="CO225" s="861"/>
    </row>
    <row r="226" spans="1:93" s="263" customFormat="1">
      <c r="A226" s="857">
        <f>'MTG RTG September 2019'!A215</f>
        <v>0</v>
      </c>
      <c r="B226" s="289"/>
      <c r="C226" s="506" t="str">
        <f>'MTG RTG September 2019'!C215</f>
        <v>Magic TV</v>
      </c>
      <c r="D226" s="252" t="str">
        <f>'MTG RTG September 2019'!D215</f>
        <v>Off Prime Time</v>
      </c>
      <c r="E226" s="253" t="str">
        <f>'MTG RTG September 2019'!E215</f>
        <v>Sa-Su</v>
      </c>
      <c r="F226" s="254" t="str">
        <f>'MTG RTG September 2019'!F215</f>
        <v>24:00-17:29</v>
      </c>
      <c r="G226" s="904" t="str">
        <f>'MTG RTG September 2019'!G215</f>
        <v>NPT</v>
      </c>
      <c r="H226" s="905">
        <f ca="1">SUMIF('MTG RTG September 2019'!$H$3:$M$4,$AC$9,'MTG RTG September 2019'!$H215:$M215)</f>
        <v>0.05</v>
      </c>
      <c r="I226" s="256">
        <f t="shared" ca="1" si="63"/>
        <v>579.80000000000007</v>
      </c>
      <c r="J226" s="906">
        <f t="shared" ca="1" si="64"/>
        <v>0.05</v>
      </c>
      <c r="K226" s="912">
        <f t="shared" ca="1" si="78"/>
        <v>0.05</v>
      </c>
      <c r="L226" s="913">
        <f t="shared" ca="1" si="79"/>
        <v>0</v>
      </c>
      <c r="M226" s="927">
        <f>'MTG RTG September 2019'!J215</f>
        <v>0.05</v>
      </c>
      <c r="N226" s="913">
        <f t="shared" si="80"/>
        <v>0.05</v>
      </c>
      <c r="O226" s="909">
        <f t="shared" si="81"/>
        <v>1</v>
      </c>
      <c r="P226" s="258">
        <f t="shared" si="82"/>
        <v>0</v>
      </c>
      <c r="Q226" s="258">
        <f t="shared" si="83"/>
        <v>0</v>
      </c>
      <c r="R226" s="258">
        <f t="shared" si="84"/>
        <v>0</v>
      </c>
      <c r="S226" s="258"/>
      <c r="T226" s="258">
        <f t="shared" si="85"/>
        <v>0</v>
      </c>
      <c r="U226" s="258">
        <f t="shared" si="86"/>
        <v>1</v>
      </c>
      <c r="V226" s="265">
        <f t="shared" ca="1" si="87"/>
        <v>28.990000000000006</v>
      </c>
      <c r="W226" s="260">
        <f t="shared" ca="1" si="88"/>
        <v>28.990000000000006</v>
      </c>
      <c r="X226" s="260">
        <f t="shared" ca="1" si="89"/>
        <v>28.990000000000006</v>
      </c>
      <c r="Y226" s="260">
        <f t="shared" ca="1" si="90"/>
        <v>0</v>
      </c>
      <c r="Z226" s="260">
        <f t="shared" ca="1" si="91"/>
        <v>0</v>
      </c>
      <c r="AA226" s="260">
        <f t="shared" ca="1" si="92"/>
        <v>0</v>
      </c>
      <c r="AB226" s="260">
        <f t="shared" ca="1" si="93"/>
        <v>0</v>
      </c>
      <c r="AC226" s="575">
        <f t="shared" ca="1" si="94"/>
        <v>28.990000000000006</v>
      </c>
      <c r="AD226" s="262"/>
      <c r="AE226" s="460"/>
      <c r="AF226" s="459"/>
      <c r="AG226" s="459"/>
      <c r="AH226" s="459"/>
      <c r="AI226" s="459"/>
      <c r="AJ226" s="861"/>
      <c r="AK226" s="861"/>
      <c r="AL226" s="459"/>
      <c r="AM226" s="459"/>
      <c r="AN226" s="459"/>
      <c r="AO226" s="459"/>
      <c r="AP226" s="459"/>
      <c r="AQ226" s="861"/>
      <c r="AR226" s="861"/>
      <c r="AS226" s="459"/>
      <c r="AT226" s="459"/>
      <c r="AU226" s="459"/>
      <c r="AV226" s="459"/>
      <c r="AW226" s="459"/>
      <c r="AX226" s="861"/>
      <c r="AY226" s="861"/>
      <c r="AZ226" s="459"/>
      <c r="BA226" s="459"/>
      <c r="BB226" s="459"/>
      <c r="BC226" s="459"/>
      <c r="BD226" s="459"/>
      <c r="BE226" s="861"/>
      <c r="BF226" s="861" t="s">
        <v>347</v>
      </c>
      <c r="BG226" s="459"/>
      <c r="BH226" s="459"/>
      <c r="BI226" s="459"/>
      <c r="BJ226" s="459"/>
      <c r="BK226" s="459"/>
      <c r="BL226" s="861"/>
      <c r="BM226" s="861"/>
      <c r="BN226" s="459"/>
      <c r="BO226" s="459"/>
      <c r="BP226" s="459"/>
      <c r="BQ226" s="459"/>
      <c r="BR226" s="459"/>
      <c r="BS226" s="861"/>
      <c r="BT226" s="861"/>
      <c r="BU226" s="459"/>
      <c r="BV226" s="459"/>
      <c r="BW226" s="459"/>
      <c r="BX226" s="459"/>
      <c r="BY226" s="459"/>
      <c r="BZ226" s="861"/>
      <c r="CA226" s="861"/>
      <c r="CB226" s="459"/>
      <c r="CC226" s="459"/>
      <c r="CD226" s="459"/>
      <c r="CE226" s="459"/>
      <c r="CF226" s="459"/>
      <c r="CG226" s="861"/>
      <c r="CH226" s="861"/>
      <c r="CI226" s="459"/>
      <c r="CJ226" s="459"/>
      <c r="CK226" s="459"/>
      <c r="CL226" s="459"/>
      <c r="CM226" s="459"/>
      <c r="CN226" s="861"/>
      <c r="CO226" s="861"/>
    </row>
    <row r="227" spans="1:93" s="263" customFormat="1" hidden="1">
      <c r="A227" s="857"/>
      <c r="B227" s="289"/>
      <c r="C227" s="506" t="str">
        <f>'MTG RTG September 2019'!C216</f>
        <v>Magic TV</v>
      </c>
      <c r="D227" s="252" t="str">
        <f>'MTG RTG September 2019'!D216</f>
        <v>Off Prime Time</v>
      </c>
      <c r="E227" s="253" t="str">
        <f>'MTG RTG September 2019'!E216</f>
        <v>Sa-Su</v>
      </c>
      <c r="F227" s="254" t="str">
        <f>'MTG RTG September 2019'!F216</f>
        <v>24:00-17:29</v>
      </c>
      <c r="G227" s="904" t="str">
        <f>'MTG RTG September 2019'!G216</f>
        <v>NPT</v>
      </c>
      <c r="H227" s="905">
        <f ca="1">SUMIF('MTG RTG September 2019'!$H$3:$M$4,$AC$9,'MTG RTG September 2019'!$H216:$M216)</f>
        <v>0.05</v>
      </c>
      <c r="I227" s="256">
        <f t="shared" ref="I227:I249" ca="1" si="95">V227/H227</f>
        <v>579.80000000000007</v>
      </c>
      <c r="J227" s="906">
        <f t="shared" ref="J227:J249" ca="1" si="96">U227*H227</f>
        <v>0</v>
      </c>
      <c r="K227" s="912">
        <f t="shared" ref="K227:K249" ca="1" si="97">H227*O227</f>
        <v>0</v>
      </c>
      <c r="L227" s="913">
        <f t="shared" ref="L227:L249" ca="1" si="98">H227*P227</f>
        <v>0</v>
      </c>
      <c r="M227" s="927">
        <f>'MTG RTG September 2019'!J216</f>
        <v>0.05</v>
      </c>
      <c r="N227" s="913">
        <f t="shared" ref="N227:N249" si="99">U227*M227</f>
        <v>0</v>
      </c>
      <c r="O227" s="909">
        <f t="shared" ref="O227:O249" si="100">COUNTIF(AE227:CO227,"A")</f>
        <v>0</v>
      </c>
      <c r="P227" s="258">
        <f t="shared" ref="P227:P249" si="101">COUNTIF(AE227:CO227,"B")</f>
        <v>0</v>
      </c>
      <c r="Q227" s="258">
        <f t="shared" ref="Q227:Q249" si="102">COUNTIF(AE227:CO227,"C")</f>
        <v>0</v>
      </c>
      <c r="R227" s="258">
        <f t="shared" ref="R227:R249" si="103">COUNTIF(AE227:CO227,"D")</f>
        <v>0</v>
      </c>
      <c r="S227" s="258"/>
      <c r="T227" s="258">
        <f t="shared" ref="T227:T249" si="104">COUNTIF(AE227:CO227,"F")</f>
        <v>0</v>
      </c>
      <c r="U227" s="258">
        <f t="shared" ref="U227:U249" si="105">SUM(O227:T227)</f>
        <v>0</v>
      </c>
      <c r="V227" s="265">
        <f t="shared" ref="V227:V249" ca="1" si="106">$AC$12*$AC$11*H227</f>
        <v>28.990000000000006</v>
      </c>
      <c r="W227" s="260">
        <f t="shared" ref="W227:W249" ca="1" si="107">V227*$H$3</f>
        <v>28.990000000000006</v>
      </c>
      <c r="X227" s="260">
        <f t="shared" ref="X227:X249" ca="1" si="108">V227*$H$4</f>
        <v>28.990000000000006</v>
      </c>
      <c r="Y227" s="260">
        <f t="shared" ref="Y227:Y249" ca="1" si="109">V227*$H$5</f>
        <v>0</v>
      </c>
      <c r="Z227" s="260">
        <f t="shared" ref="Z227:Z249" ca="1" si="110">V227*$H$6</f>
        <v>0</v>
      </c>
      <c r="AA227" s="260">
        <f t="shared" ref="AA227:AA249" ca="1" si="111">V227*$H$7</f>
        <v>0</v>
      </c>
      <c r="AB227" s="260">
        <f t="shared" ref="AB227:AB249" ca="1" si="112">V227*$H$8</f>
        <v>0</v>
      </c>
      <c r="AC227" s="575">
        <f t="shared" ref="AC227:AC249" ca="1" si="113">SUMPRODUCT(O227:T227,W227:AB227)</f>
        <v>0</v>
      </c>
      <c r="AD227" s="262"/>
      <c r="AE227" s="460"/>
      <c r="AF227" s="459"/>
      <c r="AG227" s="459"/>
      <c r="AH227" s="459"/>
      <c r="AI227" s="459"/>
      <c r="AJ227" s="861"/>
      <c r="AK227" s="861"/>
      <c r="AL227" s="459"/>
      <c r="AM227" s="459"/>
      <c r="AN227" s="459"/>
      <c r="AO227" s="459"/>
      <c r="AP227" s="459"/>
      <c r="AQ227" s="861"/>
      <c r="AR227" s="861"/>
      <c r="AS227" s="459"/>
      <c r="AT227" s="459"/>
      <c r="AU227" s="459"/>
      <c r="AV227" s="459"/>
      <c r="AW227" s="459"/>
      <c r="AX227" s="861"/>
      <c r="AY227" s="861"/>
      <c r="AZ227" s="459"/>
      <c r="BA227" s="459"/>
      <c r="BB227" s="459"/>
      <c r="BC227" s="459"/>
      <c r="BD227" s="459"/>
      <c r="BE227" s="861"/>
      <c r="BF227" s="861"/>
      <c r="BG227" s="459"/>
      <c r="BH227" s="459"/>
      <c r="BI227" s="459"/>
      <c r="BJ227" s="459"/>
      <c r="BK227" s="459"/>
      <c r="BL227" s="861"/>
      <c r="BM227" s="861"/>
      <c r="BN227" s="459"/>
      <c r="BO227" s="459"/>
      <c r="BP227" s="459"/>
      <c r="BQ227" s="459"/>
      <c r="BR227" s="459"/>
      <c r="BS227" s="861"/>
      <c r="BT227" s="861"/>
      <c r="BU227" s="459"/>
      <c r="BV227" s="459"/>
      <c r="BW227" s="459"/>
      <c r="BX227" s="459"/>
      <c r="BY227" s="459"/>
      <c r="BZ227" s="861"/>
      <c r="CA227" s="861"/>
      <c r="CB227" s="459"/>
      <c r="CC227" s="459"/>
      <c r="CD227" s="459"/>
      <c r="CE227" s="459"/>
      <c r="CF227" s="459"/>
      <c r="CG227" s="861"/>
      <c r="CH227" s="861"/>
      <c r="CI227" s="459"/>
      <c r="CJ227" s="459"/>
      <c r="CK227" s="459"/>
      <c r="CL227" s="459"/>
      <c r="CM227" s="459"/>
      <c r="CN227" s="861"/>
      <c r="CO227" s="861"/>
    </row>
    <row r="228" spans="1:93" s="263" customFormat="1" hidden="1">
      <c r="A228" s="857"/>
      <c r="B228" s="289"/>
      <c r="C228" s="506" t="str">
        <f>'MTG RTG September 2019'!C217</f>
        <v>Magic TV</v>
      </c>
      <c r="D228" s="252" t="str">
        <f>'MTG RTG September 2019'!D217</f>
        <v>Prime Time</v>
      </c>
      <c r="E228" s="253" t="str">
        <f>'MTG RTG September 2019'!E217</f>
        <v>Sa-Su</v>
      </c>
      <c r="F228" s="254" t="str">
        <f>'MTG RTG September 2019'!F217</f>
        <v>17:30-23:59</v>
      </c>
      <c r="G228" s="904" t="str">
        <f>'MTG RTG September 2019'!G217</f>
        <v>PT</v>
      </c>
      <c r="H228" s="905">
        <f ca="1">SUMIF('MTG RTG September 2019'!$H$3:$M$4,$AC$9,'MTG RTG September 2019'!$H217:$M217)</f>
        <v>0.05</v>
      </c>
      <c r="I228" s="256">
        <f t="shared" ca="1" si="95"/>
        <v>579.80000000000007</v>
      </c>
      <c r="J228" s="906">
        <f t="shared" ca="1" si="96"/>
        <v>0</v>
      </c>
      <c r="K228" s="912">
        <f t="shared" ca="1" si="97"/>
        <v>0</v>
      </c>
      <c r="L228" s="913">
        <f t="shared" ca="1" si="98"/>
        <v>0</v>
      </c>
      <c r="M228" s="927">
        <f>'MTG RTG September 2019'!J217</f>
        <v>0.05</v>
      </c>
      <c r="N228" s="913">
        <f t="shared" si="99"/>
        <v>0</v>
      </c>
      <c r="O228" s="909">
        <f t="shared" si="100"/>
        <v>0</v>
      </c>
      <c r="P228" s="258">
        <f t="shared" si="101"/>
        <v>0</v>
      </c>
      <c r="Q228" s="258">
        <f t="shared" si="102"/>
        <v>0</v>
      </c>
      <c r="R228" s="258">
        <f t="shared" si="103"/>
        <v>0</v>
      </c>
      <c r="S228" s="258"/>
      <c r="T228" s="258">
        <f t="shared" si="104"/>
        <v>0</v>
      </c>
      <c r="U228" s="258">
        <f t="shared" si="105"/>
        <v>0</v>
      </c>
      <c r="V228" s="265">
        <f t="shared" ca="1" si="106"/>
        <v>28.990000000000006</v>
      </c>
      <c r="W228" s="260">
        <f t="shared" ca="1" si="107"/>
        <v>28.990000000000006</v>
      </c>
      <c r="X228" s="260">
        <f t="shared" ca="1" si="108"/>
        <v>28.990000000000006</v>
      </c>
      <c r="Y228" s="260">
        <f t="shared" ca="1" si="109"/>
        <v>0</v>
      </c>
      <c r="Z228" s="260">
        <f t="shared" ca="1" si="110"/>
        <v>0</v>
      </c>
      <c r="AA228" s="260">
        <f t="shared" ca="1" si="111"/>
        <v>0</v>
      </c>
      <c r="AB228" s="260">
        <f t="shared" ca="1" si="112"/>
        <v>0</v>
      </c>
      <c r="AC228" s="575">
        <f t="shared" ca="1" si="113"/>
        <v>0</v>
      </c>
      <c r="AD228" s="262"/>
      <c r="AE228" s="460"/>
      <c r="AF228" s="459"/>
      <c r="AG228" s="459"/>
      <c r="AH228" s="459"/>
      <c r="AI228" s="459"/>
      <c r="AJ228" s="861"/>
      <c r="AK228" s="861"/>
      <c r="AL228" s="459"/>
      <c r="AM228" s="459"/>
      <c r="AN228" s="459"/>
      <c r="AO228" s="459"/>
      <c r="AP228" s="459"/>
      <c r="AQ228" s="861"/>
      <c r="AR228" s="861"/>
      <c r="AS228" s="459"/>
      <c r="AT228" s="459"/>
      <c r="AU228" s="459"/>
      <c r="AV228" s="459"/>
      <c r="AW228" s="459"/>
      <c r="AX228" s="861"/>
      <c r="AY228" s="861"/>
      <c r="AZ228" s="459"/>
      <c r="BA228" s="459"/>
      <c r="BB228" s="459"/>
      <c r="BC228" s="459"/>
      <c r="BD228" s="459"/>
      <c r="BE228" s="861"/>
      <c r="BF228" s="861"/>
      <c r="BG228" s="459"/>
      <c r="BH228" s="459"/>
      <c r="BI228" s="459"/>
      <c r="BJ228" s="459"/>
      <c r="BK228" s="459"/>
      <c r="BL228" s="861"/>
      <c r="BM228" s="861"/>
      <c r="BN228" s="459"/>
      <c r="BO228" s="459"/>
      <c r="BP228" s="459"/>
      <c r="BQ228" s="459"/>
      <c r="BR228" s="459"/>
      <c r="BS228" s="861"/>
      <c r="BT228" s="861"/>
      <c r="BU228" s="459"/>
      <c r="BV228" s="459"/>
      <c r="BW228" s="459"/>
      <c r="BX228" s="459"/>
      <c r="BY228" s="459"/>
      <c r="BZ228" s="861"/>
      <c r="CA228" s="861"/>
      <c r="CB228" s="459"/>
      <c r="CC228" s="459"/>
      <c r="CD228" s="459"/>
      <c r="CE228" s="459"/>
      <c r="CF228" s="459"/>
      <c r="CG228" s="861"/>
      <c r="CH228" s="861"/>
      <c r="CI228" s="459"/>
      <c r="CJ228" s="459"/>
      <c r="CK228" s="459"/>
      <c r="CL228" s="459"/>
      <c r="CM228" s="459"/>
      <c r="CN228" s="861"/>
      <c r="CO228" s="861"/>
    </row>
    <row r="229" spans="1:93" s="263" customFormat="1" hidden="1">
      <c r="A229" s="857"/>
      <c r="B229" s="289"/>
      <c r="C229" s="506" t="str">
        <f>'MTG RTG September 2019'!C218</f>
        <v>Magic TV</v>
      </c>
      <c r="D229" s="252" t="str">
        <f>'MTG RTG September 2019'!D218</f>
        <v>Prime Time</v>
      </c>
      <c r="E229" s="253" t="str">
        <f>'MTG RTG September 2019'!E218</f>
        <v>Sa-Su</v>
      </c>
      <c r="F229" s="254" t="str">
        <f>'MTG RTG September 2019'!F218</f>
        <v>17:30-23:59</v>
      </c>
      <c r="G229" s="904" t="str">
        <f>'MTG RTG September 2019'!G218</f>
        <v>PT</v>
      </c>
      <c r="H229" s="905">
        <f ca="1">SUMIF('MTG RTG September 2019'!$H$3:$M$4,$AC$9,'MTG RTG September 2019'!$H218:$M218)</f>
        <v>0.05</v>
      </c>
      <c r="I229" s="256">
        <f t="shared" ca="1" si="95"/>
        <v>579.80000000000007</v>
      </c>
      <c r="J229" s="906">
        <f t="shared" ca="1" si="96"/>
        <v>0</v>
      </c>
      <c r="K229" s="912">
        <f t="shared" ca="1" si="97"/>
        <v>0</v>
      </c>
      <c r="L229" s="913">
        <f t="shared" ca="1" si="98"/>
        <v>0</v>
      </c>
      <c r="M229" s="927">
        <f>'MTG RTG September 2019'!J218</f>
        <v>0.05</v>
      </c>
      <c r="N229" s="913">
        <f t="shared" si="99"/>
        <v>0</v>
      </c>
      <c r="O229" s="909">
        <f t="shared" si="100"/>
        <v>0</v>
      </c>
      <c r="P229" s="258">
        <f t="shared" si="101"/>
        <v>0</v>
      </c>
      <c r="Q229" s="258">
        <f t="shared" si="102"/>
        <v>0</v>
      </c>
      <c r="R229" s="258">
        <f t="shared" si="103"/>
        <v>0</v>
      </c>
      <c r="S229" s="258"/>
      <c r="T229" s="258">
        <f t="shared" si="104"/>
        <v>0</v>
      </c>
      <c r="U229" s="258">
        <f t="shared" si="105"/>
        <v>0</v>
      </c>
      <c r="V229" s="265">
        <f t="shared" ca="1" si="106"/>
        <v>28.990000000000006</v>
      </c>
      <c r="W229" s="260">
        <f t="shared" ca="1" si="107"/>
        <v>28.990000000000006</v>
      </c>
      <c r="X229" s="260">
        <f t="shared" ca="1" si="108"/>
        <v>28.990000000000006</v>
      </c>
      <c r="Y229" s="260">
        <f t="shared" ca="1" si="109"/>
        <v>0</v>
      </c>
      <c r="Z229" s="260">
        <f t="shared" ca="1" si="110"/>
        <v>0</v>
      </c>
      <c r="AA229" s="260">
        <f t="shared" ca="1" si="111"/>
        <v>0</v>
      </c>
      <c r="AB229" s="260">
        <f t="shared" ca="1" si="112"/>
        <v>0</v>
      </c>
      <c r="AC229" s="575">
        <f t="shared" ca="1" si="113"/>
        <v>0</v>
      </c>
      <c r="AD229" s="262"/>
      <c r="AE229" s="460"/>
      <c r="AF229" s="459"/>
      <c r="AG229" s="459"/>
      <c r="AH229" s="459"/>
      <c r="AI229" s="459"/>
      <c r="AJ229" s="861"/>
      <c r="AK229" s="861"/>
      <c r="AL229" s="459"/>
      <c r="AM229" s="459"/>
      <c r="AN229" s="459"/>
      <c r="AO229" s="459"/>
      <c r="AP229" s="459"/>
      <c r="AQ229" s="861"/>
      <c r="AR229" s="861"/>
      <c r="AS229" s="459"/>
      <c r="AT229" s="459"/>
      <c r="AU229" s="459"/>
      <c r="AV229" s="459"/>
      <c r="AW229" s="459"/>
      <c r="AX229" s="861"/>
      <c r="AY229" s="861"/>
      <c r="AZ229" s="459"/>
      <c r="BA229" s="459"/>
      <c r="BB229" s="459"/>
      <c r="BC229" s="459"/>
      <c r="BD229" s="459"/>
      <c r="BE229" s="861"/>
      <c r="BF229" s="861"/>
      <c r="BG229" s="459"/>
      <c r="BH229" s="459"/>
      <c r="BI229" s="459"/>
      <c r="BJ229" s="459"/>
      <c r="BK229" s="459"/>
      <c r="BL229" s="861"/>
      <c r="BM229" s="861"/>
      <c r="BN229" s="459"/>
      <c r="BO229" s="459"/>
      <c r="BP229" s="459"/>
      <c r="BQ229" s="459"/>
      <c r="BR229" s="459"/>
      <c r="BS229" s="861"/>
      <c r="BT229" s="861"/>
      <c r="BU229" s="459"/>
      <c r="BV229" s="459"/>
      <c r="BW229" s="459"/>
      <c r="BX229" s="459"/>
      <c r="BY229" s="459"/>
      <c r="BZ229" s="861"/>
      <c r="CA229" s="861"/>
      <c r="CB229" s="459"/>
      <c r="CC229" s="459"/>
      <c r="CD229" s="459"/>
      <c r="CE229" s="459"/>
      <c r="CF229" s="459"/>
      <c r="CG229" s="861"/>
      <c r="CH229" s="861"/>
      <c r="CI229" s="459"/>
      <c r="CJ229" s="459"/>
      <c r="CK229" s="459"/>
      <c r="CL229" s="459"/>
      <c r="CM229" s="459"/>
      <c r="CN229" s="861"/>
      <c r="CO229" s="861"/>
    </row>
    <row r="230" spans="1:93" s="263" customFormat="1" hidden="1">
      <c r="A230" s="857"/>
      <c r="B230" s="289" t="s">
        <v>110</v>
      </c>
      <c r="C230" s="506" t="str">
        <f>'MTG RTG September 2019'!C219</f>
        <v>Nova Sport</v>
      </c>
      <c r="D230" s="252" t="str">
        <f>'MTG RTG September 2019'!D219</f>
        <v>Off Prime Time</v>
      </c>
      <c r="E230" s="253" t="str">
        <f>'MTG RTG September 2019'!E219</f>
        <v>Mo-Fr</v>
      </c>
      <c r="F230" s="254" t="str">
        <f>'MTG RTG September 2019'!F219</f>
        <v>24:00-17:29</v>
      </c>
      <c r="G230" s="904" t="str">
        <f>'MTG RTG September 2019'!G219</f>
        <v>NPT</v>
      </c>
      <c r="H230" s="905">
        <f ca="1">SUMIF('MTG RTG September 2019'!$H$3:$M$4,$AC$9,'MTG RTG September 2019'!$H219:$M219)</f>
        <v>0.05</v>
      </c>
      <c r="I230" s="256">
        <f t="shared" ca="1" si="95"/>
        <v>579.80000000000007</v>
      </c>
      <c r="J230" s="906">
        <f t="shared" ca="1" si="96"/>
        <v>0</v>
      </c>
      <c r="K230" s="912">
        <f t="shared" ca="1" si="97"/>
        <v>0</v>
      </c>
      <c r="L230" s="913">
        <f t="shared" ca="1" si="98"/>
        <v>0</v>
      </c>
      <c r="M230" s="927">
        <f>'MTG RTG September 2019'!J219</f>
        <v>0.05</v>
      </c>
      <c r="N230" s="913">
        <f t="shared" si="99"/>
        <v>0</v>
      </c>
      <c r="O230" s="909">
        <f t="shared" si="100"/>
        <v>0</v>
      </c>
      <c r="P230" s="258">
        <f t="shared" si="101"/>
        <v>0</v>
      </c>
      <c r="Q230" s="258">
        <f t="shared" si="102"/>
        <v>0</v>
      </c>
      <c r="R230" s="258">
        <f t="shared" si="103"/>
        <v>0</v>
      </c>
      <c r="S230" s="258"/>
      <c r="T230" s="258">
        <f t="shared" si="104"/>
        <v>0</v>
      </c>
      <c r="U230" s="258">
        <f t="shared" si="105"/>
        <v>0</v>
      </c>
      <c r="V230" s="265">
        <f t="shared" ca="1" si="106"/>
        <v>28.990000000000006</v>
      </c>
      <c r="W230" s="260">
        <f t="shared" ca="1" si="107"/>
        <v>28.990000000000006</v>
      </c>
      <c r="X230" s="260">
        <f t="shared" ca="1" si="108"/>
        <v>28.990000000000006</v>
      </c>
      <c r="Y230" s="260">
        <f t="shared" ca="1" si="109"/>
        <v>0</v>
      </c>
      <c r="Z230" s="260">
        <f t="shared" ca="1" si="110"/>
        <v>0</v>
      </c>
      <c r="AA230" s="260">
        <f t="shared" ca="1" si="111"/>
        <v>0</v>
      </c>
      <c r="AB230" s="260">
        <f t="shared" ca="1" si="112"/>
        <v>0</v>
      </c>
      <c r="AC230" s="575">
        <f t="shared" ca="1" si="113"/>
        <v>0</v>
      </c>
      <c r="AD230" s="262"/>
      <c r="AE230" s="460"/>
      <c r="AF230" s="459"/>
      <c r="AG230" s="459"/>
      <c r="AH230" s="459"/>
      <c r="AI230" s="459"/>
      <c r="AJ230" s="861"/>
      <c r="AK230" s="861"/>
      <c r="AL230" s="459"/>
      <c r="AM230" s="459"/>
      <c r="AN230" s="459"/>
      <c r="AO230" s="459"/>
      <c r="AP230" s="459"/>
      <c r="AQ230" s="861"/>
      <c r="AR230" s="861"/>
      <c r="AS230" s="459"/>
      <c r="AT230" s="459"/>
      <c r="AU230" s="459"/>
      <c r="AV230" s="459"/>
      <c r="AW230" s="459"/>
      <c r="AX230" s="861"/>
      <c r="AY230" s="861"/>
      <c r="AZ230" s="459"/>
      <c r="BA230" s="459"/>
      <c r="BB230" s="459"/>
      <c r="BC230" s="459"/>
      <c r="BD230" s="459"/>
      <c r="BE230" s="861"/>
      <c r="BF230" s="861"/>
      <c r="BG230" s="459"/>
      <c r="BH230" s="459"/>
      <c r="BI230" s="459"/>
      <c r="BJ230" s="459"/>
      <c r="BK230" s="459"/>
      <c r="BL230" s="861"/>
      <c r="BM230" s="861"/>
      <c r="BN230" s="459"/>
      <c r="BO230" s="459"/>
      <c r="BP230" s="459"/>
      <c r="BQ230" s="459"/>
      <c r="BR230" s="459"/>
      <c r="BS230" s="861"/>
      <c r="BT230" s="861"/>
      <c r="BU230" s="459"/>
      <c r="BV230" s="459"/>
      <c r="BW230" s="459"/>
      <c r="BX230" s="459"/>
      <c r="BY230" s="459"/>
      <c r="BZ230" s="861"/>
      <c r="CA230" s="861"/>
      <c r="CB230" s="459"/>
      <c r="CC230" s="459"/>
      <c r="CD230" s="459"/>
      <c r="CE230" s="459"/>
      <c r="CF230" s="459"/>
      <c r="CG230" s="861"/>
      <c r="CH230" s="861"/>
      <c r="CI230" s="459"/>
      <c r="CJ230" s="459"/>
      <c r="CK230" s="459"/>
      <c r="CL230" s="459"/>
      <c r="CM230" s="459"/>
      <c r="CN230" s="861"/>
      <c r="CO230" s="861"/>
    </row>
    <row r="231" spans="1:93" s="263" customFormat="1" hidden="1">
      <c r="A231" s="857"/>
      <c r="B231" s="289" t="s">
        <v>110</v>
      </c>
      <c r="C231" s="506" t="str">
        <f>'MTG RTG September 2019'!C220</f>
        <v>Nova Sport</v>
      </c>
      <c r="D231" s="252" t="str">
        <f>'MTG RTG September 2019'!D220</f>
        <v>Prime Time</v>
      </c>
      <c r="E231" s="253" t="str">
        <f>'MTG RTG September 2019'!E220</f>
        <v>Mo-Fr</v>
      </c>
      <c r="F231" s="254" t="str">
        <f>'MTG RTG September 2019'!F220</f>
        <v>17:30-23:59</v>
      </c>
      <c r="G231" s="904" t="str">
        <f>'MTG RTG September 2019'!G220</f>
        <v>PT</v>
      </c>
      <c r="H231" s="905">
        <f ca="1">SUMIF('MTG RTG September 2019'!$H$3:$M$4,$AC$9,'MTG RTG September 2019'!$H220:$M220)</f>
        <v>0.05</v>
      </c>
      <c r="I231" s="256">
        <f t="shared" ca="1" si="95"/>
        <v>579.80000000000007</v>
      </c>
      <c r="J231" s="906">
        <f t="shared" ca="1" si="96"/>
        <v>0</v>
      </c>
      <c r="K231" s="912">
        <f t="shared" ca="1" si="97"/>
        <v>0</v>
      </c>
      <c r="L231" s="913">
        <f t="shared" ca="1" si="98"/>
        <v>0</v>
      </c>
      <c r="M231" s="927">
        <f>'MTG RTG September 2019'!J220</f>
        <v>0.05</v>
      </c>
      <c r="N231" s="913">
        <f t="shared" si="99"/>
        <v>0</v>
      </c>
      <c r="O231" s="909">
        <f t="shared" si="100"/>
        <v>0</v>
      </c>
      <c r="P231" s="258">
        <f t="shared" si="101"/>
        <v>0</v>
      </c>
      <c r="Q231" s="258">
        <f t="shared" si="102"/>
        <v>0</v>
      </c>
      <c r="R231" s="258">
        <f t="shared" si="103"/>
        <v>0</v>
      </c>
      <c r="S231" s="258"/>
      <c r="T231" s="258">
        <f t="shared" si="104"/>
        <v>0</v>
      </c>
      <c r="U231" s="258">
        <f t="shared" si="105"/>
        <v>0</v>
      </c>
      <c r="V231" s="265">
        <f t="shared" ca="1" si="106"/>
        <v>28.990000000000006</v>
      </c>
      <c r="W231" s="260">
        <f t="shared" ca="1" si="107"/>
        <v>28.990000000000006</v>
      </c>
      <c r="X231" s="260">
        <f t="shared" ca="1" si="108"/>
        <v>28.990000000000006</v>
      </c>
      <c r="Y231" s="260">
        <f t="shared" ca="1" si="109"/>
        <v>0</v>
      </c>
      <c r="Z231" s="260">
        <f t="shared" ca="1" si="110"/>
        <v>0</v>
      </c>
      <c r="AA231" s="260">
        <f t="shared" ca="1" si="111"/>
        <v>0</v>
      </c>
      <c r="AB231" s="260">
        <f t="shared" ca="1" si="112"/>
        <v>0</v>
      </c>
      <c r="AC231" s="575">
        <f t="shared" ca="1" si="113"/>
        <v>0</v>
      </c>
      <c r="AD231" s="262"/>
      <c r="AE231" s="460"/>
      <c r="AF231" s="459"/>
      <c r="AG231" s="459"/>
      <c r="AH231" s="459"/>
      <c r="AI231" s="459"/>
      <c r="AJ231" s="861"/>
      <c r="AK231" s="861"/>
      <c r="AL231" s="459"/>
      <c r="AM231" s="459"/>
      <c r="AN231" s="459"/>
      <c r="AO231" s="459"/>
      <c r="AP231" s="459"/>
      <c r="AQ231" s="861"/>
      <c r="AR231" s="861"/>
      <c r="AS231" s="459"/>
      <c r="AT231" s="459"/>
      <c r="AU231" s="459"/>
      <c r="AV231" s="459"/>
      <c r="AW231" s="459"/>
      <c r="AX231" s="861"/>
      <c r="AY231" s="861"/>
      <c r="AZ231" s="459"/>
      <c r="BA231" s="459"/>
      <c r="BB231" s="459"/>
      <c r="BC231" s="459"/>
      <c r="BD231" s="459"/>
      <c r="BE231" s="861"/>
      <c r="BF231" s="861"/>
      <c r="BG231" s="459"/>
      <c r="BH231" s="459"/>
      <c r="BI231" s="459"/>
      <c r="BJ231" s="459"/>
      <c r="BK231" s="459"/>
      <c r="BL231" s="861"/>
      <c r="BM231" s="861"/>
      <c r="BN231" s="459"/>
      <c r="BO231" s="459"/>
      <c r="BP231" s="459"/>
      <c r="BQ231" s="459"/>
      <c r="BR231" s="459"/>
      <c r="BS231" s="861"/>
      <c r="BT231" s="861"/>
      <c r="BU231" s="459"/>
      <c r="BV231" s="459"/>
      <c r="BW231" s="459"/>
      <c r="BX231" s="459"/>
      <c r="BY231" s="459"/>
      <c r="BZ231" s="861"/>
      <c r="CA231" s="861"/>
      <c r="CB231" s="459"/>
      <c r="CC231" s="459"/>
      <c r="CD231" s="459"/>
      <c r="CE231" s="459"/>
      <c r="CF231" s="459"/>
      <c r="CG231" s="861"/>
      <c r="CH231" s="861"/>
      <c r="CI231" s="459"/>
      <c r="CJ231" s="459"/>
      <c r="CK231" s="459"/>
      <c r="CL231" s="459"/>
      <c r="CM231" s="459"/>
      <c r="CN231" s="861"/>
      <c r="CO231" s="861"/>
    </row>
    <row r="232" spans="1:93" s="263" customFormat="1" hidden="1">
      <c r="A232" s="857"/>
      <c r="B232" s="289" t="s">
        <v>110</v>
      </c>
      <c r="C232" s="506" t="str">
        <f>'MTG RTG September 2019'!C221</f>
        <v>Nova Sport</v>
      </c>
      <c r="D232" s="252" t="str">
        <f>'MTG RTG September 2019'!D221</f>
        <v>Prime Time</v>
      </c>
      <c r="E232" s="253" t="str">
        <f>'MTG RTG September 2019'!E221</f>
        <v>Mo-Fr</v>
      </c>
      <c r="F232" s="254" t="str">
        <f>'MTG RTG September 2019'!F221</f>
        <v>17:30-23:59</v>
      </c>
      <c r="G232" s="904" t="str">
        <f>'MTG RTG September 2019'!G221</f>
        <v>PT</v>
      </c>
      <c r="H232" s="905">
        <f ca="1">SUMIF('MTG RTG September 2019'!$H$3:$M$4,$AC$9,'MTG RTG September 2019'!$H221:$M221)</f>
        <v>0.05</v>
      </c>
      <c r="I232" s="256">
        <f t="shared" ca="1" si="95"/>
        <v>579.80000000000007</v>
      </c>
      <c r="J232" s="906">
        <f t="shared" ca="1" si="96"/>
        <v>0</v>
      </c>
      <c r="K232" s="912">
        <f t="shared" ca="1" si="97"/>
        <v>0</v>
      </c>
      <c r="L232" s="913">
        <f t="shared" ca="1" si="98"/>
        <v>0</v>
      </c>
      <c r="M232" s="927">
        <f>'MTG RTG September 2019'!J221</f>
        <v>0.05</v>
      </c>
      <c r="N232" s="913">
        <f t="shared" si="99"/>
        <v>0</v>
      </c>
      <c r="O232" s="909">
        <f t="shared" si="100"/>
        <v>0</v>
      </c>
      <c r="P232" s="258">
        <f t="shared" si="101"/>
        <v>0</v>
      </c>
      <c r="Q232" s="258">
        <f t="shared" si="102"/>
        <v>0</v>
      </c>
      <c r="R232" s="258">
        <f t="shared" si="103"/>
        <v>0</v>
      </c>
      <c r="S232" s="258"/>
      <c r="T232" s="258">
        <f t="shared" si="104"/>
        <v>0</v>
      </c>
      <c r="U232" s="258">
        <f t="shared" si="105"/>
        <v>0</v>
      </c>
      <c r="V232" s="265">
        <f t="shared" ca="1" si="106"/>
        <v>28.990000000000006</v>
      </c>
      <c r="W232" s="260">
        <f t="shared" ca="1" si="107"/>
        <v>28.990000000000006</v>
      </c>
      <c r="X232" s="260">
        <f t="shared" ca="1" si="108"/>
        <v>28.990000000000006</v>
      </c>
      <c r="Y232" s="260">
        <f t="shared" ca="1" si="109"/>
        <v>0</v>
      </c>
      <c r="Z232" s="260">
        <f t="shared" ca="1" si="110"/>
        <v>0</v>
      </c>
      <c r="AA232" s="260">
        <f t="shared" ca="1" si="111"/>
        <v>0</v>
      </c>
      <c r="AB232" s="260">
        <f t="shared" ca="1" si="112"/>
        <v>0</v>
      </c>
      <c r="AC232" s="575">
        <f t="shared" ca="1" si="113"/>
        <v>0</v>
      </c>
      <c r="AD232" s="262"/>
      <c r="AE232" s="460"/>
      <c r="AF232" s="459"/>
      <c r="AG232" s="459"/>
      <c r="AH232" s="459"/>
      <c r="AI232" s="459"/>
      <c r="AJ232" s="861"/>
      <c r="AK232" s="861"/>
      <c r="AL232" s="459"/>
      <c r="AM232" s="459"/>
      <c r="AN232" s="459"/>
      <c r="AO232" s="459"/>
      <c r="AP232" s="459"/>
      <c r="AQ232" s="861"/>
      <c r="AR232" s="861"/>
      <c r="AS232" s="459"/>
      <c r="AT232" s="459"/>
      <c r="AU232" s="459"/>
      <c r="AV232" s="459"/>
      <c r="AW232" s="459"/>
      <c r="AX232" s="861"/>
      <c r="AY232" s="861"/>
      <c r="AZ232" s="459"/>
      <c r="BA232" s="459"/>
      <c r="BB232" s="459"/>
      <c r="BC232" s="459"/>
      <c r="BD232" s="459"/>
      <c r="BE232" s="861"/>
      <c r="BF232" s="861"/>
      <c r="BG232" s="459"/>
      <c r="BH232" s="459"/>
      <c r="BI232" s="459"/>
      <c r="BJ232" s="459"/>
      <c r="BK232" s="459"/>
      <c r="BL232" s="861"/>
      <c r="BM232" s="861"/>
      <c r="BN232" s="459"/>
      <c r="BO232" s="459"/>
      <c r="BP232" s="459"/>
      <c r="BQ232" s="459"/>
      <c r="BR232" s="459"/>
      <c r="BS232" s="861"/>
      <c r="BT232" s="861"/>
      <c r="BU232" s="459"/>
      <c r="BV232" s="459"/>
      <c r="BW232" s="459"/>
      <c r="BX232" s="459"/>
      <c r="BY232" s="459"/>
      <c r="BZ232" s="861"/>
      <c r="CA232" s="861"/>
      <c r="CB232" s="459"/>
      <c r="CC232" s="459"/>
      <c r="CD232" s="459"/>
      <c r="CE232" s="459"/>
      <c r="CF232" s="459"/>
      <c r="CG232" s="861"/>
      <c r="CH232" s="861"/>
      <c r="CI232" s="459"/>
      <c r="CJ232" s="459"/>
      <c r="CK232" s="459"/>
      <c r="CL232" s="459"/>
      <c r="CM232" s="459"/>
      <c r="CN232" s="861"/>
      <c r="CO232" s="861"/>
    </row>
    <row r="233" spans="1:93" s="263" customFormat="1" hidden="1">
      <c r="A233" s="857"/>
      <c r="B233" s="289" t="s">
        <v>110</v>
      </c>
      <c r="C233" s="506" t="str">
        <f>'MTG RTG September 2019'!C222</f>
        <v>Nova Sport</v>
      </c>
      <c r="D233" s="252" t="str">
        <f>'MTG RTG September 2019'!D222</f>
        <v>Off Prime Time</v>
      </c>
      <c r="E233" s="253" t="str">
        <f>'MTG RTG September 2019'!E222</f>
        <v>Sa-Su</v>
      </c>
      <c r="F233" s="254" t="str">
        <f>'MTG RTG September 2019'!F222</f>
        <v>24:00-17:29</v>
      </c>
      <c r="G233" s="904" t="str">
        <f>'MTG RTG September 2019'!G222</f>
        <v>NPT</v>
      </c>
      <c r="H233" s="905">
        <f ca="1">SUMIF('MTG RTG September 2019'!$H$3:$M$4,$AC$9,'MTG RTG September 2019'!$H222:$M222)</f>
        <v>0.05</v>
      </c>
      <c r="I233" s="256">
        <f t="shared" ca="1" si="95"/>
        <v>579.80000000000007</v>
      </c>
      <c r="J233" s="906">
        <f t="shared" ca="1" si="96"/>
        <v>0</v>
      </c>
      <c r="K233" s="912">
        <f t="shared" ca="1" si="97"/>
        <v>0</v>
      </c>
      <c r="L233" s="913">
        <f t="shared" ca="1" si="98"/>
        <v>0</v>
      </c>
      <c r="M233" s="927">
        <f>'MTG RTG September 2019'!J222</f>
        <v>0.05</v>
      </c>
      <c r="N233" s="913">
        <f t="shared" si="99"/>
        <v>0</v>
      </c>
      <c r="O233" s="909">
        <f t="shared" si="100"/>
        <v>0</v>
      </c>
      <c r="P233" s="258">
        <f t="shared" si="101"/>
        <v>0</v>
      </c>
      <c r="Q233" s="258">
        <f t="shared" si="102"/>
        <v>0</v>
      </c>
      <c r="R233" s="258">
        <f t="shared" si="103"/>
        <v>0</v>
      </c>
      <c r="S233" s="258"/>
      <c r="T233" s="258">
        <f t="shared" si="104"/>
        <v>0</v>
      </c>
      <c r="U233" s="258">
        <f t="shared" si="105"/>
        <v>0</v>
      </c>
      <c r="V233" s="265">
        <f t="shared" ca="1" si="106"/>
        <v>28.990000000000006</v>
      </c>
      <c r="W233" s="260">
        <f t="shared" ca="1" si="107"/>
        <v>28.990000000000006</v>
      </c>
      <c r="X233" s="260">
        <f t="shared" ca="1" si="108"/>
        <v>28.990000000000006</v>
      </c>
      <c r="Y233" s="260">
        <f t="shared" ca="1" si="109"/>
        <v>0</v>
      </c>
      <c r="Z233" s="260">
        <f t="shared" ca="1" si="110"/>
        <v>0</v>
      </c>
      <c r="AA233" s="260">
        <f t="shared" ca="1" si="111"/>
        <v>0</v>
      </c>
      <c r="AB233" s="260">
        <f t="shared" ca="1" si="112"/>
        <v>0</v>
      </c>
      <c r="AC233" s="575">
        <f t="shared" ca="1" si="113"/>
        <v>0</v>
      </c>
      <c r="AD233" s="262"/>
      <c r="AE233" s="460"/>
      <c r="AF233" s="459"/>
      <c r="AG233" s="459"/>
      <c r="AH233" s="459"/>
      <c r="AI233" s="459"/>
      <c r="AJ233" s="861"/>
      <c r="AK233" s="861"/>
      <c r="AL233" s="459"/>
      <c r="AM233" s="459"/>
      <c r="AN233" s="459"/>
      <c r="AO233" s="459"/>
      <c r="AP233" s="459"/>
      <c r="AQ233" s="861"/>
      <c r="AR233" s="861"/>
      <c r="AS233" s="459"/>
      <c r="AT233" s="459"/>
      <c r="AU233" s="459"/>
      <c r="AV233" s="459"/>
      <c r="AW233" s="459"/>
      <c r="AX233" s="861"/>
      <c r="AY233" s="861"/>
      <c r="AZ233" s="459"/>
      <c r="BA233" s="459"/>
      <c r="BB233" s="459"/>
      <c r="BC233" s="459"/>
      <c r="BD233" s="459"/>
      <c r="BE233" s="861"/>
      <c r="BF233" s="861"/>
      <c r="BG233" s="459"/>
      <c r="BH233" s="459"/>
      <c r="BI233" s="459"/>
      <c r="BJ233" s="459"/>
      <c r="BK233" s="459"/>
      <c r="BL233" s="861"/>
      <c r="BM233" s="861"/>
      <c r="BN233" s="459"/>
      <c r="BO233" s="459"/>
      <c r="BP233" s="459"/>
      <c r="BQ233" s="459"/>
      <c r="BR233" s="459"/>
      <c r="BS233" s="861"/>
      <c r="BT233" s="861"/>
      <c r="BU233" s="459"/>
      <c r="BV233" s="459"/>
      <c r="BW233" s="459"/>
      <c r="BX233" s="459"/>
      <c r="BY233" s="459"/>
      <c r="BZ233" s="861"/>
      <c r="CA233" s="861"/>
      <c r="CB233" s="459"/>
      <c r="CC233" s="459"/>
      <c r="CD233" s="459"/>
      <c r="CE233" s="459"/>
      <c r="CF233" s="459"/>
      <c r="CG233" s="861"/>
      <c r="CH233" s="861"/>
      <c r="CI233" s="459"/>
      <c r="CJ233" s="459"/>
      <c r="CK233" s="459"/>
      <c r="CL233" s="459"/>
      <c r="CM233" s="459"/>
      <c r="CN233" s="861"/>
      <c r="CO233" s="861"/>
    </row>
    <row r="234" spans="1:93" s="263" customFormat="1" hidden="1">
      <c r="A234" s="857"/>
      <c r="B234" s="289" t="s">
        <v>110</v>
      </c>
      <c r="C234" s="506" t="str">
        <f>'MTG RTG September 2019'!C223</f>
        <v>Nova Sport</v>
      </c>
      <c r="D234" s="252" t="str">
        <f>'MTG RTG September 2019'!D223</f>
        <v>Off Prime Time</v>
      </c>
      <c r="E234" s="253" t="str">
        <f>'MTG RTG September 2019'!E223</f>
        <v>Sa-Su</v>
      </c>
      <c r="F234" s="254" t="str">
        <f>'MTG RTG September 2019'!F223</f>
        <v>24:00-17:29</v>
      </c>
      <c r="G234" s="904" t="str">
        <f>'MTG RTG September 2019'!G223</f>
        <v>NPT</v>
      </c>
      <c r="H234" s="905">
        <f ca="1">SUMIF('MTG RTG September 2019'!$H$3:$M$4,$AC$9,'MTG RTG September 2019'!$H223:$M223)</f>
        <v>0.05</v>
      </c>
      <c r="I234" s="256">
        <f t="shared" ca="1" si="95"/>
        <v>579.80000000000007</v>
      </c>
      <c r="J234" s="906">
        <f t="shared" ca="1" si="96"/>
        <v>0</v>
      </c>
      <c r="K234" s="912">
        <f t="shared" ca="1" si="97"/>
        <v>0</v>
      </c>
      <c r="L234" s="913">
        <f t="shared" ca="1" si="98"/>
        <v>0</v>
      </c>
      <c r="M234" s="927">
        <f>'MTG RTG September 2019'!J223</f>
        <v>0.05</v>
      </c>
      <c r="N234" s="913">
        <f t="shared" si="99"/>
        <v>0</v>
      </c>
      <c r="O234" s="909">
        <f t="shared" si="100"/>
        <v>0</v>
      </c>
      <c r="P234" s="258">
        <f t="shared" si="101"/>
        <v>0</v>
      </c>
      <c r="Q234" s="258">
        <f t="shared" si="102"/>
        <v>0</v>
      </c>
      <c r="R234" s="258">
        <f t="shared" si="103"/>
        <v>0</v>
      </c>
      <c r="S234" s="258"/>
      <c r="T234" s="258">
        <f t="shared" si="104"/>
        <v>0</v>
      </c>
      <c r="U234" s="258">
        <f t="shared" si="105"/>
        <v>0</v>
      </c>
      <c r="V234" s="265">
        <f t="shared" ca="1" si="106"/>
        <v>28.990000000000006</v>
      </c>
      <c r="W234" s="260">
        <f t="shared" ca="1" si="107"/>
        <v>28.990000000000006</v>
      </c>
      <c r="X234" s="260">
        <f t="shared" ca="1" si="108"/>
        <v>28.990000000000006</v>
      </c>
      <c r="Y234" s="260">
        <f t="shared" ca="1" si="109"/>
        <v>0</v>
      </c>
      <c r="Z234" s="260">
        <f t="shared" ca="1" si="110"/>
        <v>0</v>
      </c>
      <c r="AA234" s="260">
        <f t="shared" ca="1" si="111"/>
        <v>0</v>
      </c>
      <c r="AB234" s="260">
        <f t="shared" ca="1" si="112"/>
        <v>0</v>
      </c>
      <c r="AC234" s="575">
        <f t="shared" ca="1" si="113"/>
        <v>0</v>
      </c>
      <c r="AD234" s="262"/>
      <c r="AE234" s="460"/>
      <c r="AF234" s="459"/>
      <c r="AG234" s="459"/>
      <c r="AH234" s="459"/>
      <c r="AI234" s="459"/>
      <c r="AJ234" s="861"/>
      <c r="AK234" s="861"/>
      <c r="AL234" s="459"/>
      <c r="AM234" s="459"/>
      <c r="AN234" s="459"/>
      <c r="AO234" s="459"/>
      <c r="AP234" s="459"/>
      <c r="AQ234" s="861"/>
      <c r="AR234" s="861"/>
      <c r="AS234" s="459"/>
      <c r="AT234" s="459"/>
      <c r="AU234" s="459"/>
      <c r="AV234" s="459"/>
      <c r="AW234" s="459"/>
      <c r="AX234" s="861"/>
      <c r="AY234" s="861"/>
      <c r="AZ234" s="459"/>
      <c r="BA234" s="459"/>
      <c r="BB234" s="459"/>
      <c r="BC234" s="459"/>
      <c r="BD234" s="459"/>
      <c r="BE234" s="861"/>
      <c r="BF234" s="861"/>
      <c r="BG234" s="459"/>
      <c r="BH234" s="459"/>
      <c r="BI234" s="459"/>
      <c r="BJ234" s="459"/>
      <c r="BK234" s="459"/>
      <c r="BL234" s="861"/>
      <c r="BM234" s="861"/>
      <c r="BN234" s="459"/>
      <c r="BO234" s="459"/>
      <c r="BP234" s="459"/>
      <c r="BQ234" s="459"/>
      <c r="BR234" s="459"/>
      <c r="BS234" s="861"/>
      <c r="BT234" s="861"/>
      <c r="BU234" s="459"/>
      <c r="BV234" s="459"/>
      <c r="BW234" s="459"/>
      <c r="BX234" s="459"/>
      <c r="BY234" s="459"/>
      <c r="BZ234" s="861"/>
      <c r="CA234" s="861"/>
      <c r="CB234" s="459"/>
      <c r="CC234" s="459"/>
      <c r="CD234" s="459"/>
      <c r="CE234" s="459"/>
      <c r="CF234" s="459"/>
      <c r="CG234" s="861"/>
      <c r="CH234" s="861"/>
      <c r="CI234" s="459"/>
      <c r="CJ234" s="459"/>
      <c r="CK234" s="459"/>
      <c r="CL234" s="459"/>
      <c r="CM234" s="459"/>
      <c r="CN234" s="861"/>
      <c r="CO234" s="861"/>
    </row>
    <row r="235" spans="1:93" s="263" customFormat="1" hidden="1">
      <c r="A235" s="857"/>
      <c r="B235" s="289" t="s">
        <v>110</v>
      </c>
      <c r="C235" s="506" t="str">
        <f>'MTG RTG September 2019'!C224</f>
        <v>Nova Sport</v>
      </c>
      <c r="D235" s="252" t="str">
        <f>'MTG RTG September 2019'!D224</f>
        <v>Prime Time</v>
      </c>
      <c r="E235" s="253" t="str">
        <f>'MTG RTG September 2019'!E224</f>
        <v>Sa-Su</v>
      </c>
      <c r="F235" s="254" t="str">
        <f>'MTG RTG September 2019'!F224</f>
        <v>17:30-23:59</v>
      </c>
      <c r="G235" s="904" t="str">
        <f>'MTG RTG September 2019'!G224</f>
        <v>PT</v>
      </c>
      <c r="H235" s="905">
        <f ca="1">SUMIF('MTG RTG September 2019'!$H$3:$M$4,$AC$9,'MTG RTG September 2019'!$H224:$M224)</f>
        <v>0.05</v>
      </c>
      <c r="I235" s="256">
        <f t="shared" ca="1" si="95"/>
        <v>579.80000000000007</v>
      </c>
      <c r="J235" s="906">
        <f t="shared" ca="1" si="96"/>
        <v>0</v>
      </c>
      <c r="K235" s="912">
        <f t="shared" ca="1" si="97"/>
        <v>0</v>
      </c>
      <c r="L235" s="913">
        <f t="shared" ca="1" si="98"/>
        <v>0</v>
      </c>
      <c r="M235" s="927">
        <f>'MTG RTG September 2019'!J224</f>
        <v>0.05</v>
      </c>
      <c r="N235" s="913">
        <f t="shared" si="99"/>
        <v>0</v>
      </c>
      <c r="O235" s="909">
        <f t="shared" si="100"/>
        <v>0</v>
      </c>
      <c r="P235" s="258">
        <f t="shared" si="101"/>
        <v>0</v>
      </c>
      <c r="Q235" s="258">
        <f t="shared" si="102"/>
        <v>0</v>
      </c>
      <c r="R235" s="258">
        <f t="shared" si="103"/>
        <v>0</v>
      </c>
      <c r="S235" s="258"/>
      <c r="T235" s="258">
        <f t="shared" si="104"/>
        <v>0</v>
      </c>
      <c r="U235" s="258">
        <f t="shared" si="105"/>
        <v>0</v>
      </c>
      <c r="V235" s="265">
        <f t="shared" ca="1" si="106"/>
        <v>28.990000000000006</v>
      </c>
      <c r="W235" s="260">
        <f t="shared" ca="1" si="107"/>
        <v>28.990000000000006</v>
      </c>
      <c r="X235" s="260">
        <f t="shared" ca="1" si="108"/>
        <v>28.990000000000006</v>
      </c>
      <c r="Y235" s="260">
        <f t="shared" ca="1" si="109"/>
        <v>0</v>
      </c>
      <c r="Z235" s="260">
        <f t="shared" ca="1" si="110"/>
        <v>0</v>
      </c>
      <c r="AA235" s="260">
        <f t="shared" ca="1" si="111"/>
        <v>0</v>
      </c>
      <c r="AB235" s="260">
        <f t="shared" ca="1" si="112"/>
        <v>0</v>
      </c>
      <c r="AC235" s="575">
        <f t="shared" ca="1" si="113"/>
        <v>0</v>
      </c>
      <c r="AD235" s="262"/>
      <c r="AE235" s="460"/>
      <c r="AF235" s="459"/>
      <c r="AG235" s="459"/>
      <c r="AH235" s="459"/>
      <c r="AI235" s="459"/>
      <c r="AJ235" s="861"/>
      <c r="AK235" s="861"/>
      <c r="AL235" s="459"/>
      <c r="AM235" s="459"/>
      <c r="AN235" s="459"/>
      <c r="AO235" s="459"/>
      <c r="AP235" s="459"/>
      <c r="AQ235" s="861"/>
      <c r="AR235" s="861"/>
      <c r="AS235" s="459"/>
      <c r="AT235" s="459"/>
      <c r="AU235" s="459"/>
      <c r="AV235" s="459"/>
      <c r="AW235" s="459"/>
      <c r="AX235" s="861"/>
      <c r="AY235" s="861"/>
      <c r="AZ235" s="459"/>
      <c r="BA235" s="459"/>
      <c r="BB235" s="459"/>
      <c r="BC235" s="459"/>
      <c r="BD235" s="459"/>
      <c r="BE235" s="861"/>
      <c r="BF235" s="861"/>
      <c r="BG235" s="459"/>
      <c r="BH235" s="459"/>
      <c r="BI235" s="459"/>
      <c r="BJ235" s="459"/>
      <c r="BK235" s="459"/>
      <c r="BL235" s="861"/>
      <c r="BM235" s="861"/>
      <c r="BN235" s="459"/>
      <c r="BO235" s="459"/>
      <c r="BP235" s="459"/>
      <c r="BQ235" s="459"/>
      <c r="BR235" s="459"/>
      <c r="BS235" s="861"/>
      <c r="BT235" s="861"/>
      <c r="BU235" s="459"/>
      <c r="BV235" s="459"/>
      <c r="BW235" s="459"/>
      <c r="BX235" s="459"/>
      <c r="BY235" s="459"/>
      <c r="BZ235" s="861"/>
      <c r="CA235" s="861"/>
      <c r="CB235" s="459"/>
      <c r="CC235" s="459"/>
      <c r="CD235" s="459"/>
      <c r="CE235" s="459"/>
      <c r="CF235" s="459"/>
      <c r="CG235" s="861"/>
      <c r="CH235" s="861"/>
      <c r="CI235" s="459"/>
      <c r="CJ235" s="459"/>
      <c r="CK235" s="459"/>
      <c r="CL235" s="459"/>
      <c r="CM235" s="459"/>
      <c r="CN235" s="861"/>
      <c r="CO235" s="861"/>
    </row>
    <row r="236" spans="1:93" s="263" customFormat="1" hidden="1">
      <c r="A236" s="857"/>
      <c r="B236" s="289" t="s">
        <v>110</v>
      </c>
      <c r="C236" s="506" t="str">
        <f>'MTG RTG September 2019'!C225</f>
        <v>Nova Sport</v>
      </c>
      <c r="D236" s="252" t="str">
        <f>'MTG RTG September 2019'!D225</f>
        <v>Prime Time</v>
      </c>
      <c r="E236" s="253" t="str">
        <f>'MTG RTG September 2019'!E225</f>
        <v>Sa-Su</v>
      </c>
      <c r="F236" s="254" t="str">
        <f>'MTG RTG September 2019'!F225</f>
        <v>17:30-23:59</v>
      </c>
      <c r="G236" s="904" t="str">
        <f>'MTG RTG September 2019'!G225</f>
        <v>PT</v>
      </c>
      <c r="H236" s="905">
        <f ca="1">SUMIF('MTG RTG September 2019'!$H$3:$M$4,$AC$9,'MTG RTG September 2019'!$H225:$M225)</f>
        <v>0.05</v>
      </c>
      <c r="I236" s="256">
        <f t="shared" ca="1" si="95"/>
        <v>579.80000000000007</v>
      </c>
      <c r="J236" s="906">
        <f t="shared" ca="1" si="96"/>
        <v>0</v>
      </c>
      <c r="K236" s="912">
        <f t="shared" ca="1" si="97"/>
        <v>0</v>
      </c>
      <c r="L236" s="913">
        <f t="shared" ca="1" si="98"/>
        <v>0</v>
      </c>
      <c r="M236" s="927">
        <f>'MTG RTG September 2019'!J225</f>
        <v>0.05</v>
      </c>
      <c r="N236" s="913">
        <f t="shared" si="99"/>
        <v>0</v>
      </c>
      <c r="O236" s="909">
        <f t="shared" si="100"/>
        <v>0</v>
      </c>
      <c r="P236" s="258">
        <f t="shared" si="101"/>
        <v>0</v>
      </c>
      <c r="Q236" s="258">
        <f t="shared" si="102"/>
        <v>0</v>
      </c>
      <c r="R236" s="258">
        <f t="shared" si="103"/>
        <v>0</v>
      </c>
      <c r="S236" s="258"/>
      <c r="T236" s="258">
        <f t="shared" si="104"/>
        <v>0</v>
      </c>
      <c r="U236" s="258">
        <f t="shared" si="105"/>
        <v>0</v>
      </c>
      <c r="V236" s="265">
        <f t="shared" ca="1" si="106"/>
        <v>28.990000000000006</v>
      </c>
      <c r="W236" s="260">
        <f t="shared" ca="1" si="107"/>
        <v>28.990000000000006</v>
      </c>
      <c r="X236" s="260">
        <f t="shared" ca="1" si="108"/>
        <v>28.990000000000006</v>
      </c>
      <c r="Y236" s="260">
        <f t="shared" ca="1" si="109"/>
        <v>0</v>
      </c>
      <c r="Z236" s="260">
        <f t="shared" ca="1" si="110"/>
        <v>0</v>
      </c>
      <c r="AA236" s="260">
        <f t="shared" ca="1" si="111"/>
        <v>0</v>
      </c>
      <c r="AB236" s="260">
        <f t="shared" ca="1" si="112"/>
        <v>0</v>
      </c>
      <c r="AC236" s="575">
        <f t="shared" ca="1" si="113"/>
        <v>0</v>
      </c>
      <c r="AD236" s="262"/>
      <c r="AE236" s="460"/>
      <c r="AF236" s="459"/>
      <c r="AG236" s="459"/>
      <c r="AH236" s="459"/>
      <c r="AI236" s="459"/>
      <c r="AJ236" s="861"/>
      <c r="AK236" s="861"/>
      <c r="AL236" s="459"/>
      <c r="AM236" s="459"/>
      <c r="AN236" s="459"/>
      <c r="AO236" s="459"/>
      <c r="AP236" s="459"/>
      <c r="AQ236" s="861"/>
      <c r="AR236" s="861"/>
      <c r="AS236" s="459"/>
      <c r="AT236" s="459"/>
      <c r="AU236" s="459"/>
      <c r="AV236" s="459"/>
      <c r="AW236" s="459"/>
      <c r="AX236" s="861"/>
      <c r="AY236" s="861"/>
      <c r="AZ236" s="459"/>
      <c r="BA236" s="459"/>
      <c r="BB236" s="459"/>
      <c r="BC236" s="459"/>
      <c r="BD236" s="459"/>
      <c r="BE236" s="861"/>
      <c r="BF236" s="861"/>
      <c r="BG236" s="459"/>
      <c r="BH236" s="459"/>
      <c r="BI236" s="459"/>
      <c r="BJ236" s="459"/>
      <c r="BK236" s="459"/>
      <c r="BL236" s="861"/>
      <c r="BM236" s="861"/>
      <c r="BN236" s="459"/>
      <c r="BO236" s="459"/>
      <c r="BP236" s="459"/>
      <c r="BQ236" s="459"/>
      <c r="BR236" s="459"/>
      <c r="BS236" s="861"/>
      <c r="BT236" s="861"/>
      <c r="BU236" s="459"/>
      <c r="BV236" s="459"/>
      <c r="BW236" s="459"/>
      <c r="BX236" s="459"/>
      <c r="BY236" s="459"/>
      <c r="BZ236" s="861"/>
      <c r="CA236" s="861"/>
      <c r="CB236" s="459"/>
      <c r="CC236" s="459"/>
      <c r="CD236" s="459"/>
      <c r="CE236" s="459"/>
      <c r="CF236" s="459"/>
      <c r="CG236" s="861"/>
      <c r="CH236" s="861"/>
      <c r="CI236" s="459"/>
      <c r="CJ236" s="459"/>
      <c r="CK236" s="459"/>
      <c r="CL236" s="459"/>
      <c r="CM236" s="459"/>
      <c r="CN236" s="861"/>
      <c r="CO236" s="861"/>
    </row>
    <row r="237" spans="1:93" s="263" customFormat="1" hidden="1">
      <c r="A237" s="857"/>
      <c r="B237" s="289" t="s">
        <v>110</v>
      </c>
      <c r="C237" s="506">
        <f>'MTG RTG September 2019'!C226</f>
        <v>0</v>
      </c>
      <c r="D237" s="252">
        <f>'MTG RTG September 2019'!D226</f>
        <v>0</v>
      </c>
      <c r="E237" s="253">
        <f>'MTG RTG September 2019'!E226</f>
        <v>0</v>
      </c>
      <c r="F237" s="254">
        <f>'MTG RTG September 2019'!F226</f>
        <v>0</v>
      </c>
      <c r="G237" s="904">
        <f>'MTG RTG September 2019'!G226</f>
        <v>0</v>
      </c>
      <c r="H237" s="905">
        <f ca="1">SUMIF('MTG RTG September 2019'!$H$3:$M$4,$AC$9,'MTG RTG September 2019'!$H226:$M226)</f>
        <v>0</v>
      </c>
      <c r="I237" s="256" t="e">
        <f t="shared" ca="1" si="95"/>
        <v>#DIV/0!</v>
      </c>
      <c r="J237" s="906">
        <f t="shared" ca="1" si="96"/>
        <v>0</v>
      </c>
      <c r="K237" s="912">
        <f t="shared" ca="1" si="97"/>
        <v>0</v>
      </c>
      <c r="L237" s="913">
        <f t="shared" ca="1" si="98"/>
        <v>0</v>
      </c>
      <c r="M237" s="927">
        <f>'MTG RTG September 2019'!J226</f>
        <v>0</v>
      </c>
      <c r="N237" s="913">
        <f t="shared" si="99"/>
        <v>0</v>
      </c>
      <c r="O237" s="909">
        <f t="shared" si="100"/>
        <v>0</v>
      </c>
      <c r="P237" s="258">
        <f t="shared" si="101"/>
        <v>0</v>
      </c>
      <c r="Q237" s="258">
        <f t="shared" si="102"/>
        <v>0</v>
      </c>
      <c r="R237" s="258">
        <f t="shared" si="103"/>
        <v>0</v>
      </c>
      <c r="S237" s="258"/>
      <c r="T237" s="258">
        <f t="shared" si="104"/>
        <v>0</v>
      </c>
      <c r="U237" s="258">
        <f t="shared" si="105"/>
        <v>0</v>
      </c>
      <c r="V237" s="265">
        <f t="shared" ca="1" si="106"/>
        <v>0</v>
      </c>
      <c r="W237" s="260">
        <f t="shared" ca="1" si="107"/>
        <v>0</v>
      </c>
      <c r="X237" s="260">
        <f t="shared" ca="1" si="108"/>
        <v>0</v>
      </c>
      <c r="Y237" s="260">
        <f t="shared" ca="1" si="109"/>
        <v>0</v>
      </c>
      <c r="Z237" s="260">
        <f t="shared" ca="1" si="110"/>
        <v>0</v>
      </c>
      <c r="AA237" s="260">
        <f t="shared" ca="1" si="111"/>
        <v>0</v>
      </c>
      <c r="AB237" s="260">
        <f t="shared" ca="1" si="112"/>
        <v>0</v>
      </c>
      <c r="AC237" s="575">
        <f t="shared" ca="1" si="113"/>
        <v>0</v>
      </c>
      <c r="AD237" s="262"/>
      <c r="AE237" s="460"/>
      <c r="AF237" s="459"/>
      <c r="AG237" s="459"/>
      <c r="AH237" s="459"/>
      <c r="AI237" s="459"/>
      <c r="AJ237" s="861"/>
      <c r="AK237" s="861"/>
      <c r="AL237" s="459"/>
      <c r="AM237" s="459"/>
      <c r="AN237" s="459"/>
      <c r="AO237" s="459"/>
      <c r="AP237" s="459"/>
      <c r="AQ237" s="861"/>
      <c r="AR237" s="861"/>
      <c r="AS237" s="459"/>
      <c r="AT237" s="459"/>
      <c r="AU237" s="459"/>
      <c r="AV237" s="459"/>
      <c r="AW237" s="459"/>
      <c r="AX237" s="861"/>
      <c r="AY237" s="861"/>
      <c r="AZ237" s="459"/>
      <c r="BA237" s="459"/>
      <c r="BB237" s="459"/>
      <c r="BC237" s="459"/>
      <c r="BD237" s="459"/>
      <c r="BE237" s="861"/>
      <c r="BF237" s="861"/>
      <c r="BG237" s="459"/>
      <c r="BH237" s="459"/>
      <c r="BI237" s="459"/>
      <c r="BJ237" s="459"/>
      <c r="BK237" s="459"/>
      <c r="BL237" s="861"/>
      <c r="BM237" s="861"/>
      <c r="BN237" s="459"/>
      <c r="BO237" s="459"/>
      <c r="BP237" s="459"/>
      <c r="BQ237" s="459"/>
      <c r="BR237" s="459"/>
      <c r="BS237" s="861"/>
      <c r="BT237" s="861"/>
      <c r="BU237" s="459"/>
      <c r="BV237" s="459"/>
      <c r="BW237" s="459"/>
      <c r="BX237" s="459"/>
      <c r="BY237" s="459"/>
      <c r="BZ237" s="861"/>
      <c r="CA237" s="861"/>
      <c r="CB237" s="459"/>
      <c r="CC237" s="459"/>
      <c r="CD237" s="459"/>
      <c r="CE237" s="459"/>
      <c r="CF237" s="459"/>
      <c r="CG237" s="861"/>
      <c r="CH237" s="861"/>
      <c r="CI237" s="459"/>
      <c r="CJ237" s="459"/>
      <c r="CK237" s="459"/>
      <c r="CL237" s="459"/>
      <c r="CM237" s="459"/>
      <c r="CN237" s="861"/>
      <c r="CO237" s="861"/>
    </row>
    <row r="238" spans="1:93" s="263" customFormat="1" hidden="1">
      <c r="A238" s="857"/>
      <c r="B238" s="289" t="s">
        <v>110</v>
      </c>
      <c r="C238" s="506">
        <f>'MTG RTG September 2019'!C227</f>
        <v>0</v>
      </c>
      <c r="D238" s="252">
        <f>'MTG RTG September 2019'!D227</f>
        <v>0</v>
      </c>
      <c r="E238" s="253">
        <f>'MTG RTG September 2019'!E227</f>
        <v>0</v>
      </c>
      <c r="F238" s="254">
        <f>'MTG RTG September 2019'!F227</f>
        <v>0</v>
      </c>
      <c r="G238" s="904">
        <f>'MTG RTG September 2019'!G227</f>
        <v>0</v>
      </c>
      <c r="H238" s="905">
        <f ca="1">SUMIF('MTG RTG September 2019'!$H$3:$M$4,$AC$9,'MTG RTG September 2019'!$H227:$M227)</f>
        <v>0</v>
      </c>
      <c r="I238" s="256" t="e">
        <f t="shared" ca="1" si="95"/>
        <v>#DIV/0!</v>
      </c>
      <c r="J238" s="906">
        <f t="shared" ca="1" si="96"/>
        <v>0</v>
      </c>
      <c r="K238" s="912">
        <f t="shared" ca="1" si="97"/>
        <v>0</v>
      </c>
      <c r="L238" s="913">
        <f t="shared" ca="1" si="98"/>
        <v>0</v>
      </c>
      <c r="M238" s="927">
        <f>'MTG RTG September 2019'!J227</f>
        <v>0</v>
      </c>
      <c r="N238" s="913">
        <f t="shared" si="99"/>
        <v>0</v>
      </c>
      <c r="O238" s="909">
        <f t="shared" si="100"/>
        <v>0</v>
      </c>
      <c r="P238" s="258">
        <f t="shared" si="101"/>
        <v>0</v>
      </c>
      <c r="Q238" s="258">
        <f t="shared" si="102"/>
        <v>0</v>
      </c>
      <c r="R238" s="258">
        <f t="shared" si="103"/>
        <v>0</v>
      </c>
      <c r="S238" s="258"/>
      <c r="T238" s="258">
        <f t="shared" si="104"/>
        <v>0</v>
      </c>
      <c r="U238" s="258">
        <f t="shared" si="105"/>
        <v>0</v>
      </c>
      <c r="V238" s="265">
        <f t="shared" ca="1" si="106"/>
        <v>0</v>
      </c>
      <c r="W238" s="260">
        <f t="shared" ca="1" si="107"/>
        <v>0</v>
      </c>
      <c r="X238" s="260">
        <f t="shared" ca="1" si="108"/>
        <v>0</v>
      </c>
      <c r="Y238" s="260">
        <f t="shared" ca="1" si="109"/>
        <v>0</v>
      </c>
      <c r="Z238" s="260">
        <f t="shared" ca="1" si="110"/>
        <v>0</v>
      </c>
      <c r="AA238" s="260">
        <f t="shared" ca="1" si="111"/>
        <v>0</v>
      </c>
      <c r="AB238" s="260">
        <f t="shared" ca="1" si="112"/>
        <v>0</v>
      </c>
      <c r="AC238" s="575">
        <f t="shared" ca="1" si="113"/>
        <v>0</v>
      </c>
      <c r="AD238" s="262"/>
      <c r="AE238" s="460"/>
      <c r="AF238" s="459"/>
      <c r="AG238" s="459"/>
      <c r="AH238" s="459"/>
      <c r="AI238" s="459"/>
      <c r="AJ238" s="861"/>
      <c r="AK238" s="861"/>
      <c r="AL238" s="459"/>
      <c r="AM238" s="459"/>
      <c r="AN238" s="459"/>
      <c r="AO238" s="459"/>
      <c r="AP238" s="459"/>
      <c r="AQ238" s="861"/>
      <c r="AR238" s="861"/>
      <c r="AS238" s="459"/>
      <c r="AT238" s="459"/>
      <c r="AU238" s="459"/>
      <c r="AV238" s="459"/>
      <c r="AW238" s="459"/>
      <c r="AX238" s="861"/>
      <c r="AY238" s="861"/>
      <c r="AZ238" s="459"/>
      <c r="BA238" s="459"/>
      <c r="BB238" s="459"/>
      <c r="BC238" s="459"/>
      <c r="BD238" s="459"/>
      <c r="BE238" s="861"/>
      <c r="BF238" s="861"/>
      <c r="BG238" s="459"/>
      <c r="BH238" s="459"/>
      <c r="BI238" s="459"/>
      <c r="BJ238" s="459"/>
      <c r="BK238" s="459"/>
      <c r="BL238" s="861"/>
      <c r="BM238" s="861"/>
      <c r="BN238" s="459"/>
      <c r="BO238" s="459"/>
      <c r="BP238" s="459"/>
      <c r="BQ238" s="459"/>
      <c r="BR238" s="459"/>
      <c r="BS238" s="861"/>
      <c r="BT238" s="861"/>
      <c r="BU238" s="459"/>
      <c r="BV238" s="459"/>
      <c r="BW238" s="459"/>
      <c r="BX238" s="459"/>
      <c r="BY238" s="459"/>
      <c r="BZ238" s="861"/>
      <c r="CA238" s="861"/>
      <c r="CB238" s="459"/>
      <c r="CC238" s="459"/>
      <c r="CD238" s="459"/>
      <c r="CE238" s="459"/>
      <c r="CF238" s="459"/>
      <c r="CG238" s="861"/>
      <c r="CH238" s="861"/>
      <c r="CI238" s="459"/>
      <c r="CJ238" s="459"/>
      <c r="CK238" s="459"/>
      <c r="CL238" s="459"/>
      <c r="CM238" s="459"/>
      <c r="CN238" s="861"/>
      <c r="CO238" s="861"/>
    </row>
    <row r="239" spans="1:93" s="263" customFormat="1" hidden="1">
      <c r="A239" s="857"/>
      <c r="B239" s="289" t="s">
        <v>110</v>
      </c>
      <c r="C239" s="506">
        <f>'MTG RTG September 2019'!C228</f>
        <v>0</v>
      </c>
      <c r="D239" s="252">
        <f>'MTG RTG September 2019'!D228</f>
        <v>0</v>
      </c>
      <c r="E239" s="253">
        <f>'MTG RTG September 2019'!E228</f>
        <v>0</v>
      </c>
      <c r="F239" s="254">
        <f>'MTG RTG September 2019'!F228</f>
        <v>0</v>
      </c>
      <c r="G239" s="904">
        <f>'MTG RTG September 2019'!G228</f>
        <v>0</v>
      </c>
      <c r="H239" s="905">
        <f ca="1">SUMIF('MTG RTG September 2019'!$H$3:$M$4,$AC$9,'MTG RTG September 2019'!$H228:$M228)</f>
        <v>0</v>
      </c>
      <c r="I239" s="256" t="e">
        <f t="shared" ca="1" si="95"/>
        <v>#DIV/0!</v>
      </c>
      <c r="J239" s="906">
        <f t="shared" ca="1" si="96"/>
        <v>0</v>
      </c>
      <c r="K239" s="912">
        <f t="shared" ca="1" si="97"/>
        <v>0</v>
      </c>
      <c r="L239" s="913">
        <f t="shared" ca="1" si="98"/>
        <v>0</v>
      </c>
      <c r="M239" s="927">
        <f>'MTG RTG September 2019'!J228</f>
        <v>0</v>
      </c>
      <c r="N239" s="913">
        <f t="shared" si="99"/>
        <v>0</v>
      </c>
      <c r="O239" s="909">
        <f t="shared" si="100"/>
        <v>0</v>
      </c>
      <c r="P239" s="258">
        <f t="shared" si="101"/>
        <v>0</v>
      </c>
      <c r="Q239" s="258">
        <f t="shared" si="102"/>
        <v>0</v>
      </c>
      <c r="R239" s="258">
        <f t="shared" si="103"/>
        <v>0</v>
      </c>
      <c r="S239" s="258"/>
      <c r="T239" s="258">
        <f t="shared" si="104"/>
        <v>0</v>
      </c>
      <c r="U239" s="258">
        <f t="shared" si="105"/>
        <v>0</v>
      </c>
      <c r="V239" s="265">
        <f t="shared" ca="1" si="106"/>
        <v>0</v>
      </c>
      <c r="W239" s="260">
        <f t="shared" ca="1" si="107"/>
        <v>0</v>
      </c>
      <c r="X239" s="260">
        <f t="shared" ca="1" si="108"/>
        <v>0</v>
      </c>
      <c r="Y239" s="260">
        <f t="shared" ca="1" si="109"/>
        <v>0</v>
      </c>
      <c r="Z239" s="260">
        <f t="shared" ca="1" si="110"/>
        <v>0</v>
      </c>
      <c r="AA239" s="260">
        <f t="shared" ca="1" si="111"/>
        <v>0</v>
      </c>
      <c r="AB239" s="260">
        <f t="shared" ca="1" si="112"/>
        <v>0</v>
      </c>
      <c r="AC239" s="575">
        <f t="shared" ca="1" si="113"/>
        <v>0</v>
      </c>
      <c r="AD239" s="262"/>
      <c r="AE239" s="460"/>
      <c r="AF239" s="459"/>
      <c r="AG239" s="459"/>
      <c r="AH239" s="459"/>
      <c r="AI239" s="459"/>
      <c r="AJ239" s="861"/>
      <c r="AK239" s="861"/>
      <c r="AL239" s="459"/>
      <c r="AM239" s="459"/>
      <c r="AN239" s="459"/>
      <c r="AO239" s="459"/>
      <c r="AP239" s="459"/>
      <c r="AQ239" s="861"/>
      <c r="AR239" s="861"/>
      <c r="AS239" s="459"/>
      <c r="AT239" s="459"/>
      <c r="AU239" s="459"/>
      <c r="AV239" s="459"/>
      <c r="AW239" s="459"/>
      <c r="AX239" s="861"/>
      <c r="AY239" s="861"/>
      <c r="AZ239" s="459"/>
      <c r="BA239" s="459"/>
      <c r="BB239" s="459"/>
      <c r="BC239" s="459"/>
      <c r="BD239" s="459"/>
      <c r="BE239" s="861"/>
      <c r="BF239" s="861"/>
      <c r="BG239" s="459"/>
      <c r="BH239" s="459"/>
      <c r="BI239" s="459"/>
      <c r="BJ239" s="459"/>
      <c r="BK239" s="459"/>
      <c r="BL239" s="861"/>
      <c r="BM239" s="861"/>
      <c r="BN239" s="459"/>
      <c r="BO239" s="459"/>
      <c r="BP239" s="459"/>
      <c r="BQ239" s="459"/>
      <c r="BR239" s="459"/>
      <c r="BS239" s="861"/>
      <c r="BT239" s="861"/>
      <c r="BU239" s="459"/>
      <c r="BV239" s="459"/>
      <c r="BW239" s="459"/>
      <c r="BX239" s="459"/>
      <c r="BY239" s="459"/>
      <c r="BZ239" s="861"/>
      <c r="CA239" s="861"/>
      <c r="CB239" s="459"/>
      <c r="CC239" s="459"/>
      <c r="CD239" s="459"/>
      <c r="CE239" s="459"/>
      <c r="CF239" s="459"/>
      <c r="CG239" s="861"/>
      <c r="CH239" s="861"/>
      <c r="CI239" s="459"/>
      <c r="CJ239" s="459"/>
      <c r="CK239" s="459"/>
      <c r="CL239" s="459"/>
      <c r="CM239" s="459"/>
      <c r="CN239" s="861"/>
      <c r="CO239" s="861"/>
    </row>
    <row r="240" spans="1:93" s="263" customFormat="1" hidden="1">
      <c r="A240" s="857"/>
      <c r="B240" s="289" t="s">
        <v>110</v>
      </c>
      <c r="C240" s="506">
        <f>'MTG RTG September 2019'!C229</f>
        <v>0</v>
      </c>
      <c r="D240" s="252">
        <f>'MTG RTG September 2019'!D229</f>
        <v>0</v>
      </c>
      <c r="E240" s="253">
        <f>'MTG RTG September 2019'!E229</f>
        <v>0</v>
      </c>
      <c r="F240" s="254">
        <f>'MTG RTG September 2019'!F229</f>
        <v>0</v>
      </c>
      <c r="G240" s="904">
        <f>'MTG RTG September 2019'!G229</f>
        <v>0</v>
      </c>
      <c r="H240" s="905">
        <f ca="1">SUMIF('MTG RTG September 2019'!$H$3:$M$4,$AC$9,'MTG RTG September 2019'!$H229:$M229)</f>
        <v>0</v>
      </c>
      <c r="I240" s="256" t="e">
        <f t="shared" ca="1" si="95"/>
        <v>#DIV/0!</v>
      </c>
      <c r="J240" s="906">
        <f t="shared" ca="1" si="96"/>
        <v>0</v>
      </c>
      <c r="K240" s="912">
        <f t="shared" ca="1" si="97"/>
        <v>0</v>
      </c>
      <c r="L240" s="913">
        <f t="shared" ca="1" si="98"/>
        <v>0</v>
      </c>
      <c r="M240" s="927">
        <f>'MTG RTG September 2019'!J229</f>
        <v>0</v>
      </c>
      <c r="N240" s="913">
        <f t="shared" si="99"/>
        <v>0</v>
      </c>
      <c r="O240" s="909">
        <f t="shared" si="100"/>
        <v>0</v>
      </c>
      <c r="P240" s="258">
        <f t="shared" si="101"/>
        <v>0</v>
      </c>
      <c r="Q240" s="258">
        <f t="shared" si="102"/>
        <v>0</v>
      </c>
      <c r="R240" s="258">
        <f t="shared" si="103"/>
        <v>0</v>
      </c>
      <c r="S240" s="258"/>
      <c r="T240" s="258">
        <f t="shared" si="104"/>
        <v>0</v>
      </c>
      <c r="U240" s="258">
        <f t="shared" si="105"/>
        <v>0</v>
      </c>
      <c r="V240" s="265">
        <f t="shared" ca="1" si="106"/>
        <v>0</v>
      </c>
      <c r="W240" s="260">
        <f t="shared" ca="1" si="107"/>
        <v>0</v>
      </c>
      <c r="X240" s="260">
        <f t="shared" ca="1" si="108"/>
        <v>0</v>
      </c>
      <c r="Y240" s="260">
        <f t="shared" ca="1" si="109"/>
        <v>0</v>
      </c>
      <c r="Z240" s="260">
        <f t="shared" ca="1" si="110"/>
        <v>0</v>
      </c>
      <c r="AA240" s="260">
        <f t="shared" ca="1" si="111"/>
        <v>0</v>
      </c>
      <c r="AB240" s="260">
        <f t="shared" ca="1" si="112"/>
        <v>0</v>
      </c>
      <c r="AC240" s="575">
        <f t="shared" ca="1" si="113"/>
        <v>0</v>
      </c>
      <c r="AD240" s="262"/>
      <c r="AE240" s="460"/>
      <c r="AF240" s="459"/>
      <c r="AG240" s="459"/>
      <c r="AH240" s="459"/>
      <c r="AI240" s="459"/>
      <c r="AJ240" s="861"/>
      <c r="AK240" s="861"/>
      <c r="AL240" s="459"/>
      <c r="AM240" s="459"/>
      <c r="AN240" s="459"/>
      <c r="AO240" s="459"/>
      <c r="AP240" s="459"/>
      <c r="AQ240" s="861"/>
      <c r="AR240" s="861"/>
      <c r="AS240" s="459"/>
      <c r="AT240" s="459"/>
      <c r="AU240" s="459"/>
      <c r="AV240" s="459"/>
      <c r="AW240" s="459"/>
      <c r="AX240" s="861"/>
      <c r="AY240" s="861"/>
      <c r="AZ240" s="459"/>
      <c r="BA240" s="459"/>
      <c r="BB240" s="459"/>
      <c r="BC240" s="459"/>
      <c r="BD240" s="459"/>
      <c r="BE240" s="861"/>
      <c r="BF240" s="861"/>
      <c r="BG240" s="459"/>
      <c r="BH240" s="459"/>
      <c r="BI240" s="459"/>
      <c r="BJ240" s="459"/>
      <c r="BK240" s="459"/>
      <c r="BL240" s="861"/>
      <c r="BM240" s="861"/>
      <c r="BN240" s="459"/>
      <c r="BO240" s="459"/>
      <c r="BP240" s="459"/>
      <c r="BQ240" s="459"/>
      <c r="BR240" s="459"/>
      <c r="BS240" s="861"/>
      <c r="BT240" s="861"/>
      <c r="BU240" s="459"/>
      <c r="BV240" s="459"/>
      <c r="BW240" s="459"/>
      <c r="BX240" s="459"/>
      <c r="BY240" s="459"/>
      <c r="BZ240" s="861"/>
      <c r="CA240" s="861"/>
      <c r="CB240" s="459"/>
      <c r="CC240" s="459"/>
      <c r="CD240" s="459"/>
      <c r="CE240" s="459"/>
      <c r="CF240" s="459"/>
      <c r="CG240" s="861"/>
      <c r="CH240" s="861"/>
      <c r="CI240" s="459"/>
      <c r="CJ240" s="459"/>
      <c r="CK240" s="459"/>
      <c r="CL240" s="459"/>
      <c r="CM240" s="459"/>
      <c r="CN240" s="861"/>
      <c r="CO240" s="861"/>
    </row>
    <row r="241" spans="1:94" s="263" customFormat="1" hidden="1">
      <c r="A241" s="857"/>
      <c r="B241" s="289" t="s">
        <v>110</v>
      </c>
      <c r="C241" s="506">
        <f>'MTG RTG September 2019'!C230</f>
        <v>0</v>
      </c>
      <c r="D241" s="252">
        <f>'MTG RTG September 2019'!D230</f>
        <v>0</v>
      </c>
      <c r="E241" s="253">
        <f>'MTG RTG September 2019'!E230</f>
        <v>0</v>
      </c>
      <c r="F241" s="254">
        <f>'MTG RTG September 2019'!F230</f>
        <v>0</v>
      </c>
      <c r="G241" s="904">
        <f>'MTG RTG September 2019'!G230</f>
        <v>0</v>
      </c>
      <c r="H241" s="905">
        <f ca="1">SUMIF('MTG RTG September 2019'!$H$3:$M$4,$AC$9,'MTG RTG September 2019'!$H230:$M230)</f>
        <v>0</v>
      </c>
      <c r="I241" s="256" t="e">
        <f t="shared" ca="1" si="95"/>
        <v>#DIV/0!</v>
      </c>
      <c r="J241" s="906">
        <f t="shared" ca="1" si="96"/>
        <v>0</v>
      </c>
      <c r="K241" s="912">
        <f t="shared" ca="1" si="97"/>
        <v>0</v>
      </c>
      <c r="L241" s="913">
        <f t="shared" ca="1" si="98"/>
        <v>0</v>
      </c>
      <c r="M241" s="927">
        <f>'MTG RTG September 2019'!J230</f>
        <v>0</v>
      </c>
      <c r="N241" s="913">
        <f t="shared" si="99"/>
        <v>0</v>
      </c>
      <c r="O241" s="909">
        <f t="shared" si="100"/>
        <v>0</v>
      </c>
      <c r="P241" s="258">
        <f t="shared" si="101"/>
        <v>0</v>
      </c>
      <c r="Q241" s="258">
        <f t="shared" si="102"/>
        <v>0</v>
      </c>
      <c r="R241" s="258">
        <f t="shared" si="103"/>
        <v>0</v>
      </c>
      <c r="S241" s="258"/>
      <c r="T241" s="258">
        <f t="shared" si="104"/>
        <v>0</v>
      </c>
      <c r="U241" s="258">
        <f t="shared" si="105"/>
        <v>0</v>
      </c>
      <c r="V241" s="265">
        <f t="shared" ca="1" si="106"/>
        <v>0</v>
      </c>
      <c r="W241" s="260">
        <f t="shared" ca="1" si="107"/>
        <v>0</v>
      </c>
      <c r="X241" s="260">
        <f t="shared" ca="1" si="108"/>
        <v>0</v>
      </c>
      <c r="Y241" s="260">
        <f t="shared" ca="1" si="109"/>
        <v>0</v>
      </c>
      <c r="Z241" s="260">
        <f t="shared" ca="1" si="110"/>
        <v>0</v>
      </c>
      <c r="AA241" s="260">
        <f t="shared" ca="1" si="111"/>
        <v>0</v>
      </c>
      <c r="AB241" s="260">
        <f t="shared" ca="1" si="112"/>
        <v>0</v>
      </c>
      <c r="AC241" s="575">
        <f t="shared" ca="1" si="113"/>
        <v>0</v>
      </c>
      <c r="AD241" s="262"/>
      <c r="AE241" s="460"/>
      <c r="AF241" s="459"/>
      <c r="AG241" s="459"/>
      <c r="AH241" s="459"/>
      <c r="AI241" s="459"/>
      <c r="AJ241" s="861"/>
      <c r="AK241" s="861"/>
      <c r="AL241" s="459"/>
      <c r="AM241" s="459"/>
      <c r="AN241" s="459"/>
      <c r="AO241" s="459"/>
      <c r="AP241" s="459"/>
      <c r="AQ241" s="861"/>
      <c r="AR241" s="861"/>
      <c r="AS241" s="459"/>
      <c r="AT241" s="459"/>
      <c r="AU241" s="459"/>
      <c r="AV241" s="459"/>
      <c r="AW241" s="459"/>
      <c r="AX241" s="861"/>
      <c r="AY241" s="861"/>
      <c r="AZ241" s="459"/>
      <c r="BA241" s="459"/>
      <c r="BB241" s="459"/>
      <c r="BC241" s="459"/>
      <c r="BD241" s="459"/>
      <c r="BE241" s="861"/>
      <c r="BF241" s="861"/>
      <c r="BG241" s="459"/>
      <c r="BH241" s="459"/>
      <c r="BI241" s="459"/>
      <c r="BJ241" s="459"/>
      <c r="BK241" s="459"/>
      <c r="BL241" s="861"/>
      <c r="BM241" s="861"/>
      <c r="BN241" s="459"/>
      <c r="BO241" s="459"/>
      <c r="BP241" s="459"/>
      <c r="BQ241" s="459"/>
      <c r="BR241" s="459"/>
      <c r="BS241" s="861"/>
      <c r="BT241" s="861"/>
      <c r="BU241" s="459"/>
      <c r="BV241" s="459"/>
      <c r="BW241" s="459"/>
      <c r="BX241" s="459"/>
      <c r="BY241" s="459"/>
      <c r="BZ241" s="861"/>
      <c r="CA241" s="861"/>
      <c r="CB241" s="459"/>
      <c r="CC241" s="459"/>
      <c r="CD241" s="459"/>
      <c r="CE241" s="459"/>
      <c r="CF241" s="459"/>
      <c r="CG241" s="861"/>
      <c r="CH241" s="861"/>
      <c r="CI241" s="459"/>
      <c r="CJ241" s="459"/>
      <c r="CK241" s="459"/>
      <c r="CL241" s="459"/>
      <c r="CM241" s="459"/>
      <c r="CN241" s="861"/>
      <c r="CO241" s="861"/>
    </row>
    <row r="242" spans="1:94" s="263" customFormat="1" hidden="1">
      <c r="A242" s="857"/>
      <c r="B242" s="289" t="s">
        <v>110</v>
      </c>
      <c r="C242" s="506">
        <f>'MTG RTG September 2019'!C231</f>
        <v>0</v>
      </c>
      <c r="D242" s="252">
        <f>'MTG RTG September 2019'!D231</f>
        <v>0</v>
      </c>
      <c r="E242" s="253">
        <f>'MTG RTG September 2019'!E231</f>
        <v>0</v>
      </c>
      <c r="F242" s="254">
        <f>'MTG RTG September 2019'!F231</f>
        <v>0</v>
      </c>
      <c r="G242" s="904">
        <f>'MTG RTG September 2019'!G231</f>
        <v>0</v>
      </c>
      <c r="H242" s="905">
        <f ca="1">SUMIF('MTG RTG September 2019'!$H$3:$M$4,$AC$9,'MTG RTG September 2019'!$H231:$M231)</f>
        <v>0</v>
      </c>
      <c r="I242" s="256" t="e">
        <f t="shared" ca="1" si="95"/>
        <v>#DIV/0!</v>
      </c>
      <c r="J242" s="906">
        <f t="shared" ca="1" si="96"/>
        <v>0</v>
      </c>
      <c r="K242" s="912">
        <f t="shared" ca="1" si="97"/>
        <v>0</v>
      </c>
      <c r="L242" s="913">
        <f t="shared" ca="1" si="98"/>
        <v>0</v>
      </c>
      <c r="M242" s="927">
        <f>'MTG RTG September 2019'!J231</f>
        <v>0</v>
      </c>
      <c r="N242" s="913">
        <f t="shared" si="99"/>
        <v>0</v>
      </c>
      <c r="O242" s="909">
        <f t="shared" si="100"/>
        <v>0</v>
      </c>
      <c r="P242" s="258">
        <f t="shared" si="101"/>
        <v>0</v>
      </c>
      <c r="Q242" s="258">
        <f t="shared" si="102"/>
        <v>0</v>
      </c>
      <c r="R242" s="258">
        <f t="shared" si="103"/>
        <v>0</v>
      </c>
      <c r="S242" s="258"/>
      <c r="T242" s="258">
        <f t="shared" si="104"/>
        <v>0</v>
      </c>
      <c r="U242" s="258">
        <f t="shared" si="105"/>
        <v>0</v>
      </c>
      <c r="V242" s="265">
        <f t="shared" ca="1" si="106"/>
        <v>0</v>
      </c>
      <c r="W242" s="260">
        <f t="shared" ca="1" si="107"/>
        <v>0</v>
      </c>
      <c r="X242" s="260">
        <f t="shared" ca="1" si="108"/>
        <v>0</v>
      </c>
      <c r="Y242" s="260">
        <f t="shared" ca="1" si="109"/>
        <v>0</v>
      </c>
      <c r="Z242" s="260">
        <f t="shared" ca="1" si="110"/>
        <v>0</v>
      </c>
      <c r="AA242" s="260">
        <f t="shared" ca="1" si="111"/>
        <v>0</v>
      </c>
      <c r="AB242" s="260">
        <f t="shared" ca="1" si="112"/>
        <v>0</v>
      </c>
      <c r="AC242" s="575">
        <f t="shared" ca="1" si="113"/>
        <v>0</v>
      </c>
      <c r="AD242" s="262"/>
      <c r="AE242" s="460"/>
      <c r="AF242" s="459"/>
      <c r="AG242" s="459"/>
      <c r="AH242" s="459"/>
      <c r="AI242" s="459"/>
      <c r="AJ242" s="861"/>
      <c r="AK242" s="861"/>
      <c r="AL242" s="459"/>
      <c r="AM242" s="459"/>
      <c r="AN242" s="459"/>
      <c r="AO242" s="459"/>
      <c r="AP242" s="459"/>
      <c r="AQ242" s="861"/>
      <c r="AR242" s="861"/>
      <c r="AS242" s="459"/>
      <c r="AT242" s="459"/>
      <c r="AU242" s="459"/>
      <c r="AV242" s="459"/>
      <c r="AW242" s="459"/>
      <c r="AX242" s="861"/>
      <c r="AY242" s="861"/>
      <c r="AZ242" s="459"/>
      <c r="BA242" s="459"/>
      <c r="BB242" s="459"/>
      <c r="BC242" s="459"/>
      <c r="BD242" s="459"/>
      <c r="BE242" s="861"/>
      <c r="BF242" s="861"/>
      <c r="BG242" s="459"/>
      <c r="BH242" s="459"/>
      <c r="BI242" s="459"/>
      <c r="BJ242" s="459"/>
      <c r="BK242" s="459"/>
      <c r="BL242" s="861"/>
      <c r="BM242" s="861"/>
      <c r="BN242" s="459"/>
      <c r="BO242" s="459"/>
      <c r="BP242" s="459"/>
      <c r="BQ242" s="459"/>
      <c r="BR242" s="459"/>
      <c r="BS242" s="861"/>
      <c r="BT242" s="861"/>
      <c r="BU242" s="459"/>
      <c r="BV242" s="459"/>
      <c r="BW242" s="459"/>
      <c r="BX242" s="459"/>
      <c r="BY242" s="459"/>
      <c r="BZ242" s="861"/>
      <c r="CA242" s="861"/>
      <c r="CB242" s="459"/>
      <c r="CC242" s="459"/>
      <c r="CD242" s="459"/>
      <c r="CE242" s="459"/>
      <c r="CF242" s="459"/>
      <c r="CG242" s="861"/>
      <c r="CH242" s="861"/>
      <c r="CI242" s="459"/>
      <c r="CJ242" s="459"/>
      <c r="CK242" s="459"/>
      <c r="CL242" s="459"/>
      <c r="CM242" s="459"/>
      <c r="CN242" s="861"/>
      <c r="CO242" s="861"/>
    </row>
    <row r="243" spans="1:94" s="263" customFormat="1" hidden="1">
      <c r="A243" s="857"/>
      <c r="B243" s="289" t="s">
        <v>110</v>
      </c>
      <c r="C243" s="506">
        <f>'MTG RTG September 2019'!C232</f>
        <v>0</v>
      </c>
      <c r="D243" s="252">
        <f>'MTG RTG September 2019'!D232</f>
        <v>0</v>
      </c>
      <c r="E243" s="253">
        <f>'MTG RTG September 2019'!E232</f>
        <v>0</v>
      </c>
      <c r="F243" s="254">
        <f>'MTG RTG September 2019'!F232</f>
        <v>0</v>
      </c>
      <c r="G243" s="904">
        <f>'MTG RTG September 2019'!G232</f>
        <v>0</v>
      </c>
      <c r="H243" s="905">
        <f ca="1">SUMIF('MTG RTG September 2019'!$H$3:$M$4,$AC$9,'MTG RTG September 2019'!$H232:$M232)</f>
        <v>0</v>
      </c>
      <c r="I243" s="256" t="e">
        <f t="shared" ca="1" si="95"/>
        <v>#DIV/0!</v>
      </c>
      <c r="J243" s="906">
        <f t="shared" ca="1" si="96"/>
        <v>0</v>
      </c>
      <c r="K243" s="912">
        <f t="shared" ca="1" si="97"/>
        <v>0</v>
      </c>
      <c r="L243" s="913">
        <f t="shared" ca="1" si="98"/>
        <v>0</v>
      </c>
      <c r="M243" s="927">
        <f>'MTG RTG September 2019'!J232</f>
        <v>0</v>
      </c>
      <c r="N243" s="913">
        <f t="shared" si="99"/>
        <v>0</v>
      </c>
      <c r="O243" s="909">
        <f t="shared" si="100"/>
        <v>0</v>
      </c>
      <c r="P243" s="258">
        <f t="shared" si="101"/>
        <v>0</v>
      </c>
      <c r="Q243" s="258">
        <f t="shared" si="102"/>
        <v>0</v>
      </c>
      <c r="R243" s="258">
        <f t="shared" si="103"/>
        <v>0</v>
      </c>
      <c r="S243" s="258"/>
      <c r="T243" s="258">
        <f t="shared" si="104"/>
        <v>0</v>
      </c>
      <c r="U243" s="258">
        <f t="shared" si="105"/>
        <v>0</v>
      </c>
      <c r="V243" s="265">
        <f t="shared" ca="1" si="106"/>
        <v>0</v>
      </c>
      <c r="W243" s="260">
        <f t="shared" ca="1" si="107"/>
        <v>0</v>
      </c>
      <c r="X243" s="260">
        <f t="shared" ca="1" si="108"/>
        <v>0</v>
      </c>
      <c r="Y243" s="260">
        <f t="shared" ca="1" si="109"/>
        <v>0</v>
      </c>
      <c r="Z243" s="260">
        <f t="shared" ca="1" si="110"/>
        <v>0</v>
      </c>
      <c r="AA243" s="260">
        <f t="shared" ca="1" si="111"/>
        <v>0</v>
      </c>
      <c r="AB243" s="260">
        <f t="shared" ca="1" si="112"/>
        <v>0</v>
      </c>
      <c r="AC243" s="575">
        <f t="shared" ca="1" si="113"/>
        <v>0</v>
      </c>
      <c r="AD243" s="262"/>
      <c r="AE243" s="460"/>
      <c r="AF243" s="459"/>
      <c r="AG243" s="459"/>
      <c r="AH243" s="459"/>
      <c r="AI243" s="459"/>
      <c r="AJ243" s="861"/>
      <c r="AK243" s="861"/>
      <c r="AL243" s="459"/>
      <c r="AM243" s="459"/>
      <c r="AN243" s="459"/>
      <c r="AO243" s="459"/>
      <c r="AP243" s="459"/>
      <c r="AQ243" s="861"/>
      <c r="AR243" s="861"/>
      <c r="AS243" s="459"/>
      <c r="AT243" s="459"/>
      <c r="AU243" s="459"/>
      <c r="AV243" s="459"/>
      <c r="AW243" s="459"/>
      <c r="AX243" s="861"/>
      <c r="AY243" s="861"/>
      <c r="AZ243" s="459"/>
      <c r="BA243" s="459"/>
      <c r="BB243" s="459"/>
      <c r="BC243" s="459"/>
      <c r="BD243" s="459"/>
      <c r="BE243" s="861"/>
      <c r="BF243" s="861"/>
      <c r="BG243" s="459"/>
      <c r="BH243" s="459"/>
      <c r="BI243" s="459"/>
      <c r="BJ243" s="459"/>
      <c r="BK243" s="459"/>
      <c r="BL243" s="861"/>
      <c r="BM243" s="861"/>
      <c r="BN243" s="459"/>
      <c r="BO243" s="459"/>
      <c r="BP243" s="459"/>
      <c r="BQ243" s="459"/>
      <c r="BR243" s="459"/>
      <c r="BS243" s="861"/>
      <c r="BT243" s="861"/>
      <c r="BU243" s="459"/>
      <c r="BV243" s="459"/>
      <c r="BW243" s="459"/>
      <c r="BX243" s="459"/>
      <c r="BY243" s="459"/>
      <c r="BZ243" s="861"/>
      <c r="CA243" s="861"/>
      <c r="CB243" s="459"/>
      <c r="CC243" s="459"/>
      <c r="CD243" s="459"/>
      <c r="CE243" s="459"/>
      <c r="CF243" s="459"/>
      <c r="CG243" s="861"/>
      <c r="CH243" s="861"/>
      <c r="CI243" s="459"/>
      <c r="CJ243" s="459"/>
      <c r="CK243" s="459"/>
      <c r="CL243" s="459"/>
      <c r="CM243" s="459"/>
      <c r="CN243" s="861"/>
      <c r="CO243" s="861"/>
    </row>
    <row r="244" spans="1:94" s="263" customFormat="1" hidden="1">
      <c r="A244" s="857"/>
      <c r="B244" s="289" t="s">
        <v>110</v>
      </c>
      <c r="C244" s="506">
        <f>'MTG RTG September 2019'!C233</f>
        <v>0</v>
      </c>
      <c r="D244" s="252">
        <f>'MTG RTG September 2019'!D233</f>
        <v>0</v>
      </c>
      <c r="E244" s="253">
        <f>'MTG RTG September 2019'!E233</f>
        <v>0</v>
      </c>
      <c r="F244" s="254">
        <f>'MTG RTG September 2019'!F233</f>
        <v>0</v>
      </c>
      <c r="G244" s="904">
        <f>'MTG RTG September 2019'!G233</f>
        <v>0</v>
      </c>
      <c r="H244" s="905">
        <f ca="1">SUMIF('MTG RTG September 2019'!$H$3:$M$4,$AC$9,'MTG RTG September 2019'!$H233:$M233)</f>
        <v>0</v>
      </c>
      <c r="I244" s="256" t="e">
        <f t="shared" ca="1" si="95"/>
        <v>#DIV/0!</v>
      </c>
      <c r="J244" s="906">
        <f t="shared" ca="1" si="96"/>
        <v>0</v>
      </c>
      <c r="K244" s="912">
        <f t="shared" ca="1" si="97"/>
        <v>0</v>
      </c>
      <c r="L244" s="913">
        <f t="shared" ca="1" si="98"/>
        <v>0</v>
      </c>
      <c r="M244" s="927">
        <f>'MTG RTG September 2019'!J233</f>
        <v>0</v>
      </c>
      <c r="N244" s="913">
        <f t="shared" si="99"/>
        <v>0</v>
      </c>
      <c r="O244" s="909">
        <f t="shared" si="100"/>
        <v>0</v>
      </c>
      <c r="P244" s="258">
        <f t="shared" si="101"/>
        <v>0</v>
      </c>
      <c r="Q244" s="258">
        <f t="shared" si="102"/>
        <v>0</v>
      </c>
      <c r="R244" s="258">
        <f t="shared" si="103"/>
        <v>0</v>
      </c>
      <c r="S244" s="258"/>
      <c r="T244" s="258">
        <f t="shared" si="104"/>
        <v>0</v>
      </c>
      <c r="U244" s="258">
        <f t="shared" si="105"/>
        <v>0</v>
      </c>
      <c r="V244" s="265">
        <f t="shared" ca="1" si="106"/>
        <v>0</v>
      </c>
      <c r="W244" s="260">
        <f t="shared" ca="1" si="107"/>
        <v>0</v>
      </c>
      <c r="X244" s="260">
        <f t="shared" ca="1" si="108"/>
        <v>0</v>
      </c>
      <c r="Y244" s="260">
        <f t="shared" ca="1" si="109"/>
        <v>0</v>
      </c>
      <c r="Z244" s="260">
        <f t="shared" ca="1" si="110"/>
        <v>0</v>
      </c>
      <c r="AA244" s="260">
        <f t="shared" ca="1" si="111"/>
        <v>0</v>
      </c>
      <c r="AB244" s="260">
        <f t="shared" ca="1" si="112"/>
        <v>0</v>
      </c>
      <c r="AC244" s="575">
        <f t="shared" ca="1" si="113"/>
        <v>0</v>
      </c>
      <c r="AD244" s="262"/>
      <c r="AE244" s="460"/>
      <c r="AF244" s="459"/>
      <c r="AG244" s="459"/>
      <c r="AH244" s="459"/>
      <c r="AI244" s="459"/>
      <c r="AJ244" s="861"/>
      <c r="AK244" s="861"/>
      <c r="AL244" s="459"/>
      <c r="AM244" s="459"/>
      <c r="AN244" s="459"/>
      <c r="AO244" s="459"/>
      <c r="AP244" s="459"/>
      <c r="AQ244" s="861"/>
      <c r="AR244" s="861"/>
      <c r="AS244" s="459"/>
      <c r="AT244" s="459"/>
      <c r="AU244" s="459"/>
      <c r="AV244" s="459"/>
      <c r="AW244" s="459"/>
      <c r="AX244" s="861"/>
      <c r="AY244" s="861"/>
      <c r="AZ244" s="459"/>
      <c r="BA244" s="459"/>
      <c r="BB244" s="459"/>
      <c r="BC244" s="459"/>
      <c r="BD244" s="459"/>
      <c r="BE244" s="861"/>
      <c r="BF244" s="861"/>
      <c r="BG244" s="459"/>
      <c r="BH244" s="459"/>
      <c r="BI244" s="459"/>
      <c r="BJ244" s="459"/>
      <c r="BK244" s="459"/>
      <c r="BL244" s="861"/>
      <c r="BM244" s="861"/>
      <c r="BN244" s="459"/>
      <c r="BO244" s="459"/>
      <c r="BP244" s="459"/>
      <c r="BQ244" s="459"/>
      <c r="BR244" s="459"/>
      <c r="BS244" s="861"/>
      <c r="BT244" s="861"/>
      <c r="BU244" s="459"/>
      <c r="BV244" s="459"/>
      <c r="BW244" s="459"/>
      <c r="BX244" s="459"/>
      <c r="BY244" s="459"/>
      <c r="BZ244" s="861"/>
      <c r="CA244" s="861"/>
      <c r="CB244" s="459"/>
      <c r="CC244" s="459"/>
      <c r="CD244" s="459"/>
      <c r="CE244" s="459"/>
      <c r="CF244" s="459"/>
      <c r="CG244" s="861"/>
      <c r="CH244" s="861"/>
      <c r="CI244" s="459"/>
      <c r="CJ244" s="459"/>
      <c r="CK244" s="459"/>
      <c r="CL244" s="459"/>
      <c r="CM244" s="459"/>
      <c r="CN244" s="861"/>
      <c r="CO244" s="861"/>
    </row>
    <row r="245" spans="1:94" s="263" customFormat="1" hidden="1">
      <c r="A245" s="857"/>
      <c r="B245" s="289" t="s">
        <v>110</v>
      </c>
      <c r="C245" s="506">
        <f>'MTG RTG September 2019'!C234</f>
        <v>0</v>
      </c>
      <c r="D245" s="252">
        <f>'MTG RTG September 2019'!D234</f>
        <v>0</v>
      </c>
      <c r="E245" s="253">
        <f>'MTG RTG September 2019'!E234</f>
        <v>0</v>
      </c>
      <c r="F245" s="254">
        <f>'MTG RTG September 2019'!F234</f>
        <v>0</v>
      </c>
      <c r="G245" s="904">
        <f>'MTG RTG September 2019'!G234</f>
        <v>0</v>
      </c>
      <c r="H245" s="905">
        <f ca="1">SUMIF('MTG RTG September 2019'!$H$3:$M$4,$AC$9,'MTG RTG September 2019'!$H234:$M234)</f>
        <v>0</v>
      </c>
      <c r="I245" s="256" t="e">
        <f t="shared" ca="1" si="95"/>
        <v>#DIV/0!</v>
      </c>
      <c r="J245" s="906">
        <f t="shared" ca="1" si="96"/>
        <v>0</v>
      </c>
      <c r="K245" s="912">
        <f t="shared" ca="1" si="97"/>
        <v>0</v>
      </c>
      <c r="L245" s="913">
        <f t="shared" ca="1" si="98"/>
        <v>0</v>
      </c>
      <c r="M245" s="927">
        <f>'MTG RTG September 2019'!J234</f>
        <v>0</v>
      </c>
      <c r="N245" s="913">
        <f t="shared" si="99"/>
        <v>0</v>
      </c>
      <c r="O245" s="909">
        <f t="shared" si="100"/>
        <v>0</v>
      </c>
      <c r="P245" s="258">
        <f t="shared" si="101"/>
        <v>0</v>
      </c>
      <c r="Q245" s="258">
        <f t="shared" si="102"/>
        <v>0</v>
      </c>
      <c r="R245" s="258">
        <f t="shared" si="103"/>
        <v>0</v>
      </c>
      <c r="S245" s="258"/>
      <c r="T245" s="258">
        <f t="shared" si="104"/>
        <v>0</v>
      </c>
      <c r="U245" s="258">
        <f t="shared" si="105"/>
        <v>0</v>
      </c>
      <c r="V245" s="265">
        <f t="shared" ca="1" si="106"/>
        <v>0</v>
      </c>
      <c r="W245" s="260">
        <f t="shared" ca="1" si="107"/>
        <v>0</v>
      </c>
      <c r="X245" s="260">
        <f t="shared" ca="1" si="108"/>
        <v>0</v>
      </c>
      <c r="Y245" s="260">
        <f t="shared" ca="1" si="109"/>
        <v>0</v>
      </c>
      <c r="Z245" s="260">
        <f t="shared" ca="1" si="110"/>
        <v>0</v>
      </c>
      <c r="AA245" s="260">
        <f t="shared" ca="1" si="111"/>
        <v>0</v>
      </c>
      <c r="AB245" s="260">
        <f t="shared" ca="1" si="112"/>
        <v>0</v>
      </c>
      <c r="AC245" s="575">
        <f t="shared" ca="1" si="113"/>
        <v>0</v>
      </c>
      <c r="AD245" s="262"/>
      <c r="AE245" s="460"/>
      <c r="AF245" s="459"/>
      <c r="AG245" s="459"/>
      <c r="AH245" s="459"/>
      <c r="AI245" s="459"/>
      <c r="AJ245" s="861"/>
      <c r="AK245" s="861"/>
      <c r="AL245" s="459"/>
      <c r="AM245" s="459"/>
      <c r="AN245" s="459"/>
      <c r="AO245" s="459"/>
      <c r="AP245" s="459"/>
      <c r="AQ245" s="861"/>
      <c r="AR245" s="861"/>
      <c r="AS245" s="459"/>
      <c r="AT245" s="459"/>
      <c r="AU245" s="459"/>
      <c r="AV245" s="459"/>
      <c r="AW245" s="459"/>
      <c r="AX245" s="861"/>
      <c r="AY245" s="861"/>
      <c r="AZ245" s="459"/>
      <c r="BA245" s="459"/>
      <c r="BB245" s="459"/>
      <c r="BC245" s="459"/>
      <c r="BD245" s="459"/>
      <c r="BE245" s="861"/>
      <c r="BF245" s="861"/>
      <c r="BG245" s="459"/>
      <c r="BH245" s="459"/>
      <c r="BI245" s="459"/>
      <c r="BJ245" s="459"/>
      <c r="BK245" s="459"/>
      <c r="BL245" s="861"/>
      <c r="BM245" s="861"/>
      <c r="BN245" s="459"/>
      <c r="BO245" s="459"/>
      <c r="BP245" s="459"/>
      <c r="BQ245" s="459"/>
      <c r="BR245" s="459"/>
      <c r="BS245" s="861"/>
      <c r="BT245" s="861"/>
      <c r="BU245" s="459"/>
      <c r="BV245" s="459"/>
      <c r="BW245" s="459"/>
      <c r="BX245" s="459"/>
      <c r="BY245" s="459"/>
      <c r="BZ245" s="861"/>
      <c r="CA245" s="861"/>
      <c r="CB245" s="459"/>
      <c r="CC245" s="459"/>
      <c r="CD245" s="459"/>
      <c r="CE245" s="459"/>
      <c r="CF245" s="459"/>
      <c r="CG245" s="861"/>
      <c r="CH245" s="861"/>
      <c r="CI245" s="459"/>
      <c r="CJ245" s="459"/>
      <c r="CK245" s="459"/>
      <c r="CL245" s="459"/>
      <c r="CM245" s="459"/>
      <c r="CN245" s="861"/>
      <c r="CO245" s="861"/>
    </row>
    <row r="246" spans="1:94" s="263" customFormat="1" hidden="1">
      <c r="A246" s="857"/>
      <c r="B246" s="289" t="s">
        <v>110</v>
      </c>
      <c r="C246" s="506">
        <f>'MTG RTG September 2019'!C235</f>
        <v>0</v>
      </c>
      <c r="D246" s="252">
        <f>'MTG RTG September 2019'!D235</f>
        <v>0</v>
      </c>
      <c r="E246" s="253">
        <f>'MTG RTG September 2019'!E235</f>
        <v>0</v>
      </c>
      <c r="F246" s="254">
        <f>'MTG RTG September 2019'!F235</f>
        <v>0</v>
      </c>
      <c r="G246" s="904">
        <f>'MTG RTG September 2019'!G235</f>
        <v>0</v>
      </c>
      <c r="H246" s="905">
        <f ca="1">SUMIF('MTG RTG September 2019'!$H$3:$M$4,$AC$9,'MTG RTG September 2019'!$H235:$M235)</f>
        <v>0</v>
      </c>
      <c r="I246" s="256" t="e">
        <f t="shared" ca="1" si="95"/>
        <v>#DIV/0!</v>
      </c>
      <c r="J246" s="906">
        <f t="shared" ca="1" si="96"/>
        <v>0</v>
      </c>
      <c r="K246" s="912">
        <f t="shared" ca="1" si="97"/>
        <v>0</v>
      </c>
      <c r="L246" s="913">
        <f t="shared" ca="1" si="98"/>
        <v>0</v>
      </c>
      <c r="M246" s="927">
        <f>'MTG RTG September 2019'!J235</f>
        <v>0</v>
      </c>
      <c r="N246" s="913">
        <f t="shared" si="99"/>
        <v>0</v>
      </c>
      <c r="O246" s="909">
        <f t="shared" si="100"/>
        <v>0</v>
      </c>
      <c r="P246" s="258">
        <f t="shared" si="101"/>
        <v>0</v>
      </c>
      <c r="Q246" s="258">
        <f t="shared" si="102"/>
        <v>0</v>
      </c>
      <c r="R246" s="258">
        <f t="shared" si="103"/>
        <v>0</v>
      </c>
      <c r="S246" s="258"/>
      <c r="T246" s="258">
        <f t="shared" si="104"/>
        <v>0</v>
      </c>
      <c r="U246" s="258">
        <f t="shared" si="105"/>
        <v>0</v>
      </c>
      <c r="V246" s="265">
        <f t="shared" ca="1" si="106"/>
        <v>0</v>
      </c>
      <c r="W246" s="260">
        <f t="shared" ca="1" si="107"/>
        <v>0</v>
      </c>
      <c r="X246" s="260">
        <f t="shared" ca="1" si="108"/>
        <v>0</v>
      </c>
      <c r="Y246" s="260">
        <f t="shared" ca="1" si="109"/>
        <v>0</v>
      </c>
      <c r="Z246" s="260">
        <f t="shared" ca="1" si="110"/>
        <v>0</v>
      </c>
      <c r="AA246" s="260">
        <f t="shared" ca="1" si="111"/>
        <v>0</v>
      </c>
      <c r="AB246" s="260">
        <f t="shared" ca="1" si="112"/>
        <v>0</v>
      </c>
      <c r="AC246" s="575">
        <f t="shared" ca="1" si="113"/>
        <v>0</v>
      </c>
      <c r="AD246" s="262"/>
      <c r="AE246" s="460"/>
      <c r="AF246" s="459"/>
      <c r="AG246" s="459"/>
      <c r="AH246" s="459"/>
      <c r="AI246" s="459"/>
      <c r="AJ246" s="861"/>
      <c r="AK246" s="861"/>
      <c r="AL246" s="459"/>
      <c r="AM246" s="459"/>
      <c r="AN246" s="459"/>
      <c r="AO246" s="459"/>
      <c r="AP246" s="459"/>
      <c r="AQ246" s="861"/>
      <c r="AR246" s="861"/>
      <c r="AS246" s="459"/>
      <c r="AT246" s="459"/>
      <c r="AU246" s="459"/>
      <c r="AV246" s="459"/>
      <c r="AW246" s="459"/>
      <c r="AX246" s="861"/>
      <c r="AY246" s="861"/>
      <c r="AZ246" s="459"/>
      <c r="BA246" s="459"/>
      <c r="BB246" s="459"/>
      <c r="BC246" s="459"/>
      <c r="BD246" s="459"/>
      <c r="BE246" s="861"/>
      <c r="BF246" s="861"/>
      <c r="BG246" s="459"/>
      <c r="BH246" s="459"/>
      <c r="BI246" s="459"/>
      <c r="BJ246" s="459"/>
      <c r="BK246" s="459"/>
      <c r="BL246" s="861"/>
      <c r="BM246" s="861"/>
      <c r="BN246" s="459"/>
      <c r="BO246" s="459"/>
      <c r="BP246" s="459"/>
      <c r="BQ246" s="459"/>
      <c r="BR246" s="459"/>
      <c r="BS246" s="861"/>
      <c r="BT246" s="861"/>
      <c r="BU246" s="459"/>
      <c r="BV246" s="459"/>
      <c r="BW246" s="459"/>
      <c r="BX246" s="459"/>
      <c r="BY246" s="459"/>
      <c r="BZ246" s="861"/>
      <c r="CA246" s="861"/>
      <c r="CB246" s="459"/>
      <c r="CC246" s="459"/>
      <c r="CD246" s="459"/>
      <c r="CE246" s="459"/>
      <c r="CF246" s="459"/>
      <c r="CG246" s="861"/>
      <c r="CH246" s="861"/>
      <c r="CI246" s="459"/>
      <c r="CJ246" s="459"/>
      <c r="CK246" s="459"/>
      <c r="CL246" s="459"/>
      <c r="CM246" s="459"/>
      <c r="CN246" s="861"/>
      <c r="CO246" s="861"/>
    </row>
    <row r="247" spans="1:94" s="263" customFormat="1" hidden="1">
      <c r="A247" s="857"/>
      <c r="B247" s="289" t="s">
        <v>110</v>
      </c>
      <c r="C247" s="506">
        <f>'MTG RTG September 2019'!C236</f>
        <v>0</v>
      </c>
      <c r="D247" s="252">
        <f>'MTG RTG September 2019'!D236</f>
        <v>0</v>
      </c>
      <c r="E247" s="253">
        <f>'MTG RTG September 2019'!E236</f>
        <v>0</v>
      </c>
      <c r="F247" s="254">
        <f>'MTG RTG September 2019'!F236</f>
        <v>0</v>
      </c>
      <c r="G247" s="904">
        <f>'MTG RTG September 2019'!G236</f>
        <v>0</v>
      </c>
      <c r="H247" s="905">
        <f ca="1">SUMIF('MTG RTG September 2019'!$H$3:$M$4,$AC$9,'MTG RTG September 2019'!$H236:$M236)</f>
        <v>0</v>
      </c>
      <c r="I247" s="256" t="e">
        <f t="shared" ca="1" si="95"/>
        <v>#DIV/0!</v>
      </c>
      <c r="J247" s="906">
        <f t="shared" ca="1" si="96"/>
        <v>0</v>
      </c>
      <c r="K247" s="912">
        <f t="shared" ca="1" si="97"/>
        <v>0</v>
      </c>
      <c r="L247" s="913">
        <f t="shared" ca="1" si="98"/>
        <v>0</v>
      </c>
      <c r="M247" s="927">
        <f>'MTG RTG September 2019'!J236</f>
        <v>0</v>
      </c>
      <c r="N247" s="913">
        <f t="shared" si="99"/>
        <v>0</v>
      </c>
      <c r="O247" s="909">
        <f t="shared" si="100"/>
        <v>0</v>
      </c>
      <c r="P247" s="258">
        <f t="shared" si="101"/>
        <v>0</v>
      </c>
      <c r="Q247" s="258">
        <f t="shared" si="102"/>
        <v>0</v>
      </c>
      <c r="R247" s="258">
        <f t="shared" si="103"/>
        <v>0</v>
      </c>
      <c r="S247" s="258"/>
      <c r="T247" s="258">
        <f t="shared" si="104"/>
        <v>0</v>
      </c>
      <c r="U247" s="258">
        <f t="shared" si="105"/>
        <v>0</v>
      </c>
      <c r="V247" s="265">
        <f t="shared" ca="1" si="106"/>
        <v>0</v>
      </c>
      <c r="W247" s="260">
        <f t="shared" ca="1" si="107"/>
        <v>0</v>
      </c>
      <c r="X247" s="260">
        <f t="shared" ca="1" si="108"/>
        <v>0</v>
      </c>
      <c r="Y247" s="260">
        <f t="shared" ca="1" si="109"/>
        <v>0</v>
      </c>
      <c r="Z247" s="260">
        <f t="shared" ca="1" si="110"/>
        <v>0</v>
      </c>
      <c r="AA247" s="260">
        <f t="shared" ca="1" si="111"/>
        <v>0</v>
      </c>
      <c r="AB247" s="260">
        <f t="shared" ca="1" si="112"/>
        <v>0</v>
      </c>
      <c r="AC247" s="575">
        <f t="shared" ca="1" si="113"/>
        <v>0</v>
      </c>
      <c r="AD247" s="262"/>
      <c r="AE247" s="460"/>
      <c r="AF247" s="459"/>
      <c r="AG247" s="459"/>
      <c r="AH247" s="459"/>
      <c r="AI247" s="459"/>
      <c r="AJ247" s="861"/>
      <c r="AK247" s="861"/>
      <c r="AL247" s="459"/>
      <c r="AM247" s="459"/>
      <c r="AN247" s="459"/>
      <c r="AO247" s="459"/>
      <c r="AP247" s="459"/>
      <c r="AQ247" s="861"/>
      <c r="AR247" s="861"/>
      <c r="AS247" s="459"/>
      <c r="AT247" s="459"/>
      <c r="AU247" s="459"/>
      <c r="AV247" s="459"/>
      <c r="AW247" s="459"/>
      <c r="AX247" s="861"/>
      <c r="AY247" s="861"/>
      <c r="AZ247" s="459"/>
      <c r="BA247" s="459"/>
      <c r="BB247" s="459"/>
      <c r="BC247" s="459"/>
      <c r="BD247" s="459"/>
      <c r="BE247" s="861"/>
      <c r="BF247" s="861"/>
      <c r="BG247" s="459"/>
      <c r="BH247" s="459"/>
      <c r="BI247" s="459"/>
      <c r="BJ247" s="459"/>
      <c r="BK247" s="459"/>
      <c r="BL247" s="861"/>
      <c r="BM247" s="861"/>
      <c r="BN247" s="459"/>
      <c r="BO247" s="459"/>
      <c r="BP247" s="459"/>
      <c r="BQ247" s="459"/>
      <c r="BR247" s="459"/>
      <c r="BS247" s="861"/>
      <c r="BT247" s="861"/>
      <c r="BU247" s="459"/>
      <c r="BV247" s="459"/>
      <c r="BW247" s="459"/>
      <c r="BX247" s="459"/>
      <c r="BY247" s="459"/>
      <c r="BZ247" s="861"/>
      <c r="CA247" s="861"/>
      <c r="CB247" s="459"/>
      <c r="CC247" s="459"/>
      <c r="CD247" s="459"/>
      <c r="CE247" s="459"/>
      <c r="CF247" s="459"/>
      <c r="CG247" s="861"/>
      <c r="CH247" s="861"/>
      <c r="CI247" s="459"/>
      <c r="CJ247" s="459"/>
      <c r="CK247" s="459"/>
      <c r="CL247" s="459"/>
      <c r="CM247" s="459"/>
      <c r="CN247" s="861"/>
      <c r="CO247" s="861"/>
    </row>
    <row r="248" spans="1:94" s="263" customFormat="1" hidden="1">
      <c r="A248" s="857"/>
      <c r="B248" s="289" t="s">
        <v>110</v>
      </c>
      <c r="C248" s="506">
        <f>'MTG RTG September 2019'!C237</f>
        <v>0</v>
      </c>
      <c r="D248" s="252">
        <f>'MTG RTG September 2019'!D237</f>
        <v>0</v>
      </c>
      <c r="E248" s="253">
        <f>'MTG RTG September 2019'!E237</f>
        <v>0</v>
      </c>
      <c r="F248" s="254">
        <f>'MTG RTG September 2019'!F237</f>
        <v>0</v>
      </c>
      <c r="G248" s="904">
        <f>'MTG RTG September 2019'!G237</f>
        <v>0</v>
      </c>
      <c r="H248" s="905">
        <f ca="1">SUMIF('MTG RTG September 2019'!$H$3:$M$4,$AC$9,'MTG RTG September 2019'!$H237:$M237)</f>
        <v>0</v>
      </c>
      <c r="I248" s="256" t="e">
        <f t="shared" ca="1" si="95"/>
        <v>#DIV/0!</v>
      </c>
      <c r="J248" s="906">
        <f t="shared" ca="1" si="96"/>
        <v>0</v>
      </c>
      <c r="K248" s="912">
        <f t="shared" ca="1" si="97"/>
        <v>0</v>
      </c>
      <c r="L248" s="913">
        <f t="shared" ca="1" si="98"/>
        <v>0</v>
      </c>
      <c r="M248" s="927">
        <f>'MTG RTG September 2019'!J237</f>
        <v>0</v>
      </c>
      <c r="N248" s="913">
        <f t="shared" si="99"/>
        <v>0</v>
      </c>
      <c r="O248" s="909">
        <f t="shared" si="100"/>
        <v>0</v>
      </c>
      <c r="P248" s="258">
        <f t="shared" si="101"/>
        <v>0</v>
      </c>
      <c r="Q248" s="258">
        <f t="shared" si="102"/>
        <v>0</v>
      </c>
      <c r="R248" s="258">
        <f t="shared" si="103"/>
        <v>0</v>
      </c>
      <c r="S248" s="258"/>
      <c r="T248" s="258">
        <f t="shared" si="104"/>
        <v>0</v>
      </c>
      <c r="U248" s="258">
        <f t="shared" si="105"/>
        <v>0</v>
      </c>
      <c r="V248" s="265">
        <f t="shared" ca="1" si="106"/>
        <v>0</v>
      </c>
      <c r="W248" s="260">
        <f t="shared" ca="1" si="107"/>
        <v>0</v>
      </c>
      <c r="X248" s="260">
        <f t="shared" ca="1" si="108"/>
        <v>0</v>
      </c>
      <c r="Y248" s="260">
        <f t="shared" ca="1" si="109"/>
        <v>0</v>
      </c>
      <c r="Z248" s="260">
        <f t="shared" ca="1" si="110"/>
        <v>0</v>
      </c>
      <c r="AA248" s="260">
        <f t="shared" ca="1" si="111"/>
        <v>0</v>
      </c>
      <c r="AB248" s="260">
        <f t="shared" ca="1" si="112"/>
        <v>0</v>
      </c>
      <c r="AC248" s="575">
        <f t="shared" ca="1" si="113"/>
        <v>0</v>
      </c>
      <c r="AD248" s="262"/>
      <c r="AE248" s="460"/>
      <c r="AF248" s="459"/>
      <c r="AG248" s="459"/>
      <c r="AH248" s="459"/>
      <c r="AI248" s="459"/>
      <c r="AJ248" s="861"/>
      <c r="AK248" s="861"/>
      <c r="AL248" s="459"/>
      <c r="AM248" s="459"/>
      <c r="AN248" s="459"/>
      <c r="AO248" s="459"/>
      <c r="AP248" s="459"/>
      <c r="AQ248" s="861"/>
      <c r="AR248" s="861"/>
      <c r="AS248" s="459"/>
      <c r="AT248" s="459"/>
      <c r="AU248" s="459"/>
      <c r="AV248" s="459"/>
      <c r="AW248" s="459"/>
      <c r="AX248" s="861"/>
      <c r="AY248" s="861"/>
      <c r="AZ248" s="459"/>
      <c r="BA248" s="459"/>
      <c r="BB248" s="459"/>
      <c r="BC248" s="459"/>
      <c r="BD248" s="459"/>
      <c r="BE248" s="861"/>
      <c r="BF248" s="861"/>
      <c r="BG248" s="459"/>
      <c r="BH248" s="459"/>
      <c r="BI248" s="459"/>
      <c r="BJ248" s="459"/>
      <c r="BK248" s="459"/>
      <c r="BL248" s="861"/>
      <c r="BM248" s="861"/>
      <c r="BN248" s="459"/>
      <c r="BO248" s="459"/>
      <c r="BP248" s="459"/>
      <c r="BQ248" s="459"/>
      <c r="BR248" s="459"/>
      <c r="BS248" s="861"/>
      <c r="BT248" s="861"/>
      <c r="BU248" s="459"/>
      <c r="BV248" s="459"/>
      <c r="BW248" s="459"/>
      <c r="BX248" s="459"/>
      <c r="BY248" s="459"/>
      <c r="BZ248" s="861"/>
      <c r="CA248" s="861"/>
      <c r="CB248" s="459"/>
      <c r="CC248" s="459"/>
      <c r="CD248" s="459"/>
      <c r="CE248" s="459"/>
      <c r="CF248" s="459"/>
      <c r="CG248" s="861"/>
      <c r="CH248" s="861"/>
      <c r="CI248" s="459"/>
      <c r="CJ248" s="459"/>
      <c r="CK248" s="459"/>
      <c r="CL248" s="459"/>
      <c r="CM248" s="459"/>
      <c r="CN248" s="861"/>
      <c r="CO248" s="861"/>
    </row>
    <row r="249" spans="1:94" s="263" customFormat="1" hidden="1">
      <c r="A249" s="857"/>
      <c r="B249" s="289" t="s">
        <v>110</v>
      </c>
      <c r="C249" s="506">
        <f>'MTG RTG September 2019'!C238</f>
        <v>0</v>
      </c>
      <c r="D249" s="252">
        <f>'MTG RTG September 2019'!D238</f>
        <v>0</v>
      </c>
      <c r="E249" s="253">
        <f>'MTG RTG September 2019'!E238</f>
        <v>0</v>
      </c>
      <c r="F249" s="254">
        <f>'MTG RTG September 2019'!F238</f>
        <v>0</v>
      </c>
      <c r="G249" s="904">
        <f>'MTG RTG September 2019'!G238</f>
        <v>0</v>
      </c>
      <c r="H249" s="905">
        <f ca="1">SUMIF('MTG RTG September 2019'!$H$3:$M$4,$AC$9,'MTG RTG September 2019'!$H238:$M238)</f>
        <v>0</v>
      </c>
      <c r="I249" s="256" t="e">
        <f t="shared" ca="1" si="95"/>
        <v>#DIV/0!</v>
      </c>
      <c r="J249" s="906">
        <f t="shared" ca="1" si="96"/>
        <v>0</v>
      </c>
      <c r="K249" s="912">
        <f t="shared" ca="1" si="97"/>
        <v>0</v>
      </c>
      <c r="L249" s="913">
        <f t="shared" ca="1" si="98"/>
        <v>0</v>
      </c>
      <c r="M249" s="927">
        <f>'MTG RTG September 2019'!J238</f>
        <v>0</v>
      </c>
      <c r="N249" s="913">
        <f t="shared" si="99"/>
        <v>0</v>
      </c>
      <c r="O249" s="909">
        <f t="shared" si="100"/>
        <v>0</v>
      </c>
      <c r="P249" s="258">
        <f t="shared" si="101"/>
        <v>0</v>
      </c>
      <c r="Q249" s="258">
        <f t="shared" si="102"/>
        <v>0</v>
      </c>
      <c r="R249" s="258">
        <f t="shared" si="103"/>
        <v>0</v>
      </c>
      <c r="S249" s="258"/>
      <c r="T249" s="258">
        <f t="shared" si="104"/>
        <v>0</v>
      </c>
      <c r="U249" s="258">
        <f t="shared" si="105"/>
        <v>0</v>
      </c>
      <c r="V249" s="265">
        <f t="shared" ca="1" si="106"/>
        <v>0</v>
      </c>
      <c r="W249" s="260">
        <f t="shared" ca="1" si="107"/>
        <v>0</v>
      </c>
      <c r="X249" s="260">
        <f t="shared" ca="1" si="108"/>
        <v>0</v>
      </c>
      <c r="Y249" s="260">
        <f t="shared" ca="1" si="109"/>
        <v>0</v>
      </c>
      <c r="Z249" s="260">
        <f t="shared" ca="1" si="110"/>
        <v>0</v>
      </c>
      <c r="AA249" s="260">
        <f t="shared" ca="1" si="111"/>
        <v>0</v>
      </c>
      <c r="AB249" s="260">
        <f t="shared" ca="1" si="112"/>
        <v>0</v>
      </c>
      <c r="AC249" s="575">
        <f t="shared" ca="1" si="113"/>
        <v>0</v>
      </c>
      <c r="AD249" s="262"/>
      <c r="AE249" s="460"/>
      <c r="AF249" s="459"/>
      <c r="AG249" s="459"/>
      <c r="AH249" s="459"/>
      <c r="AI249" s="459"/>
      <c r="AJ249" s="861"/>
      <c r="AK249" s="861"/>
      <c r="AL249" s="459"/>
      <c r="AM249" s="459"/>
      <c r="AN249" s="459"/>
      <c r="AO249" s="459"/>
      <c r="AP249" s="459"/>
      <c r="AQ249" s="861"/>
      <c r="AR249" s="861"/>
      <c r="AS249" s="459"/>
      <c r="AT249" s="459"/>
      <c r="AU249" s="459"/>
      <c r="AV249" s="459"/>
      <c r="AW249" s="459"/>
      <c r="AX249" s="861"/>
      <c r="AY249" s="861"/>
      <c r="AZ249" s="459"/>
      <c r="BA249" s="459"/>
      <c r="BB249" s="459"/>
      <c r="BC249" s="459"/>
      <c r="BD249" s="459"/>
      <c r="BE249" s="861"/>
      <c r="BF249" s="861"/>
      <c r="BG249" s="459"/>
      <c r="BH249" s="459"/>
      <c r="BI249" s="459"/>
      <c r="BJ249" s="459"/>
      <c r="BK249" s="459"/>
      <c r="BL249" s="861"/>
      <c r="BM249" s="861"/>
      <c r="BN249" s="459"/>
      <c r="BO249" s="459"/>
      <c r="BP249" s="459"/>
      <c r="BQ249" s="459"/>
      <c r="BR249" s="459"/>
      <c r="BS249" s="861"/>
      <c r="BT249" s="861"/>
      <c r="BU249" s="459"/>
      <c r="BV249" s="459"/>
      <c r="BW249" s="459"/>
      <c r="BX249" s="459"/>
      <c r="BY249" s="459"/>
      <c r="BZ249" s="861"/>
      <c r="CA249" s="861"/>
      <c r="CB249" s="459"/>
      <c r="CC249" s="459"/>
      <c r="CD249" s="459"/>
      <c r="CE249" s="459"/>
      <c r="CF249" s="459"/>
      <c r="CG249" s="861"/>
      <c r="CH249" s="861"/>
      <c r="CI249" s="459"/>
      <c r="CJ249" s="459"/>
      <c r="CK249" s="459"/>
      <c r="CL249" s="459"/>
      <c r="CM249" s="459"/>
      <c r="CN249" s="861"/>
      <c r="CO249" s="861"/>
    </row>
    <row r="250" spans="1:94" hidden="1">
      <c r="A250" s="101"/>
      <c r="B250" s="290"/>
      <c r="C250" s="102"/>
      <c r="D250" s="102"/>
      <c r="E250" s="102"/>
      <c r="F250" s="102"/>
      <c r="G250" s="103"/>
      <c r="H250" s="478">
        <f ca="1">SUM(H15:H249)</f>
        <v>356.60000000000082</v>
      </c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</row>
    <row r="251" spans="1:94">
      <c r="A251" s="104"/>
      <c r="C251" s="105"/>
      <c r="D251" s="105"/>
      <c r="E251" s="105"/>
      <c r="F251" s="105"/>
      <c r="G251" s="106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5"/>
      <c r="AE251" s="344">
        <f t="shared" ref="AE251:BJ251" si="114">COUNTA(AE15:AE249)</f>
        <v>0</v>
      </c>
      <c r="AF251" s="248">
        <f t="shared" si="114"/>
        <v>0</v>
      </c>
      <c r="AG251" s="248">
        <f t="shared" si="114"/>
        <v>0</v>
      </c>
      <c r="AH251" s="248">
        <f t="shared" si="114"/>
        <v>0</v>
      </c>
      <c r="AI251" s="248">
        <f t="shared" si="114"/>
        <v>0</v>
      </c>
      <c r="AJ251" s="248">
        <f t="shared" si="114"/>
        <v>0</v>
      </c>
      <c r="AK251" s="345">
        <f t="shared" si="114"/>
        <v>0</v>
      </c>
      <c r="AL251" s="344">
        <f t="shared" si="114"/>
        <v>0</v>
      </c>
      <c r="AM251" s="248">
        <f t="shared" si="114"/>
        <v>0</v>
      </c>
      <c r="AN251" s="248">
        <f t="shared" si="114"/>
        <v>0</v>
      </c>
      <c r="AO251" s="248">
        <f t="shared" si="114"/>
        <v>0</v>
      </c>
      <c r="AP251" s="248">
        <f t="shared" si="114"/>
        <v>0</v>
      </c>
      <c r="AQ251" s="248">
        <f t="shared" si="114"/>
        <v>0</v>
      </c>
      <c r="AR251" s="345">
        <f t="shared" si="114"/>
        <v>0</v>
      </c>
      <c r="AS251" s="344">
        <f t="shared" si="114"/>
        <v>0</v>
      </c>
      <c r="AT251" s="248">
        <f t="shared" si="114"/>
        <v>0</v>
      </c>
      <c r="AU251" s="248">
        <f t="shared" si="114"/>
        <v>0</v>
      </c>
      <c r="AV251" s="248">
        <f t="shared" si="114"/>
        <v>0</v>
      </c>
      <c r="AW251" s="248">
        <f t="shared" si="114"/>
        <v>0</v>
      </c>
      <c r="AX251" s="248">
        <f t="shared" si="114"/>
        <v>0</v>
      </c>
      <c r="AY251" s="345">
        <f t="shared" si="114"/>
        <v>0</v>
      </c>
      <c r="AZ251" s="344">
        <f t="shared" si="114"/>
        <v>0</v>
      </c>
      <c r="BA251" s="248">
        <f t="shared" si="114"/>
        <v>0</v>
      </c>
      <c r="BB251" s="248">
        <f t="shared" si="114"/>
        <v>8</v>
      </c>
      <c r="BC251" s="248">
        <f t="shared" si="114"/>
        <v>7</v>
      </c>
      <c r="BD251" s="248">
        <f t="shared" si="114"/>
        <v>6</v>
      </c>
      <c r="BE251" s="248">
        <f t="shared" si="114"/>
        <v>11</v>
      </c>
      <c r="BF251" s="345">
        <f t="shared" si="114"/>
        <v>11</v>
      </c>
      <c r="BG251" s="344">
        <f t="shared" si="114"/>
        <v>0</v>
      </c>
      <c r="BH251" s="248">
        <f t="shared" si="114"/>
        <v>0</v>
      </c>
      <c r="BI251" s="248">
        <f t="shared" si="114"/>
        <v>0</v>
      </c>
      <c r="BJ251" s="248">
        <f t="shared" si="114"/>
        <v>0</v>
      </c>
      <c r="BK251" s="248">
        <f t="shared" ref="BK251:CO251" si="115">COUNTA(BK15:BK249)</f>
        <v>0</v>
      </c>
      <c r="BL251" s="248">
        <f t="shared" si="115"/>
        <v>0</v>
      </c>
      <c r="BM251" s="345">
        <f t="shared" si="115"/>
        <v>0</v>
      </c>
      <c r="BN251" s="344">
        <f t="shared" si="115"/>
        <v>0</v>
      </c>
      <c r="BO251" s="248">
        <f t="shared" si="115"/>
        <v>0</v>
      </c>
      <c r="BP251" s="248">
        <f t="shared" si="115"/>
        <v>0</v>
      </c>
      <c r="BQ251" s="248">
        <f t="shared" si="115"/>
        <v>0</v>
      </c>
      <c r="BR251" s="248">
        <f t="shared" si="115"/>
        <v>0</v>
      </c>
      <c r="BS251" s="248">
        <f t="shared" si="115"/>
        <v>0</v>
      </c>
      <c r="BT251" s="345">
        <f t="shared" si="115"/>
        <v>0</v>
      </c>
      <c r="BU251" s="344">
        <f t="shared" si="115"/>
        <v>0</v>
      </c>
      <c r="BV251" s="248">
        <f t="shared" si="115"/>
        <v>0</v>
      </c>
      <c r="BW251" s="248">
        <f t="shared" si="115"/>
        <v>0</v>
      </c>
      <c r="BX251" s="248">
        <f t="shared" si="115"/>
        <v>0</v>
      </c>
      <c r="BY251" s="248">
        <f t="shared" si="115"/>
        <v>0</v>
      </c>
      <c r="BZ251" s="248">
        <f t="shared" si="115"/>
        <v>0</v>
      </c>
      <c r="CA251" s="345">
        <f t="shared" si="115"/>
        <v>0</v>
      </c>
      <c r="CB251" s="344">
        <f t="shared" si="115"/>
        <v>0</v>
      </c>
      <c r="CC251" s="248">
        <f t="shared" si="115"/>
        <v>0</v>
      </c>
      <c r="CD251" s="248">
        <f t="shared" si="115"/>
        <v>0</v>
      </c>
      <c r="CE251" s="248">
        <f t="shared" si="115"/>
        <v>0</v>
      </c>
      <c r="CF251" s="248">
        <f t="shared" si="115"/>
        <v>0</v>
      </c>
      <c r="CG251" s="248">
        <f t="shared" si="115"/>
        <v>0</v>
      </c>
      <c r="CH251" s="345">
        <f t="shared" si="115"/>
        <v>0</v>
      </c>
      <c r="CI251" s="344">
        <f t="shared" si="115"/>
        <v>0</v>
      </c>
      <c r="CJ251" s="248">
        <f t="shared" si="115"/>
        <v>0</v>
      </c>
      <c r="CK251" s="248">
        <f t="shared" si="115"/>
        <v>0</v>
      </c>
      <c r="CL251" s="248">
        <f t="shared" si="115"/>
        <v>0</v>
      </c>
      <c r="CM251" s="248">
        <f t="shared" si="115"/>
        <v>0</v>
      </c>
      <c r="CN251" s="248">
        <f t="shared" si="115"/>
        <v>0</v>
      </c>
      <c r="CO251" s="345">
        <f t="shared" si="115"/>
        <v>0</v>
      </c>
      <c r="CP251" s="507" t="s">
        <v>70</v>
      </c>
    </row>
    <row r="252" spans="1:94" ht="14.25" thickBot="1">
      <c r="A252" s="107"/>
      <c r="B252" s="291"/>
      <c r="C252" s="107"/>
      <c r="D252" s="107"/>
      <c r="E252" s="107"/>
      <c r="F252" s="107"/>
      <c r="G252" s="107"/>
      <c r="H252" s="107"/>
      <c r="I252" s="107"/>
      <c r="J252" s="79"/>
      <c r="K252" s="79"/>
      <c r="L252" s="79"/>
      <c r="M252" s="79"/>
      <c r="N252" s="79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E252" s="2180">
        <f>SUM(AE251:AK251)</f>
        <v>0</v>
      </c>
      <c r="AF252" s="2181"/>
      <c r="AG252" s="2181"/>
      <c r="AH252" s="2181"/>
      <c r="AI252" s="2181"/>
      <c r="AJ252" s="2181"/>
      <c r="AK252" s="2182"/>
      <c r="AL252" s="2180">
        <f>SUM(AL251:AR251)</f>
        <v>0</v>
      </c>
      <c r="AM252" s="2181"/>
      <c r="AN252" s="2181"/>
      <c r="AO252" s="2181"/>
      <c r="AP252" s="2181"/>
      <c r="AQ252" s="2181"/>
      <c r="AR252" s="2182"/>
      <c r="AS252" s="2180">
        <f>SUM(AS251:AY251)</f>
        <v>0</v>
      </c>
      <c r="AT252" s="2181"/>
      <c r="AU252" s="2181"/>
      <c r="AV252" s="2181"/>
      <c r="AW252" s="2181"/>
      <c r="AX252" s="2181"/>
      <c r="AY252" s="2182"/>
      <c r="AZ252" s="2180">
        <f>SUM(AZ251:BF251)</f>
        <v>43</v>
      </c>
      <c r="BA252" s="2181"/>
      <c r="BB252" s="2181"/>
      <c r="BC252" s="2181"/>
      <c r="BD252" s="2181"/>
      <c r="BE252" s="2181"/>
      <c r="BF252" s="2182"/>
      <c r="BG252" s="2180">
        <f>SUM(BG251:BM251)</f>
        <v>0</v>
      </c>
      <c r="BH252" s="2181"/>
      <c r="BI252" s="2181"/>
      <c r="BJ252" s="2181"/>
      <c r="BK252" s="2181"/>
      <c r="BL252" s="2181"/>
      <c r="BM252" s="2182"/>
      <c r="BN252" s="2180">
        <f>SUM(BN251:BT251)</f>
        <v>0</v>
      </c>
      <c r="BO252" s="2181"/>
      <c r="BP252" s="2181"/>
      <c r="BQ252" s="2181"/>
      <c r="BR252" s="2181"/>
      <c r="BS252" s="2181"/>
      <c r="BT252" s="2182"/>
      <c r="BU252" s="2180">
        <f>SUM(BU251:CA251)</f>
        <v>0</v>
      </c>
      <c r="BV252" s="2181"/>
      <c r="BW252" s="2181"/>
      <c r="BX252" s="2181"/>
      <c r="BY252" s="2181"/>
      <c r="BZ252" s="2181"/>
      <c r="CA252" s="2182"/>
      <c r="CB252" s="2180">
        <f>SUM(CB251:CH251)</f>
        <v>0</v>
      </c>
      <c r="CC252" s="2181"/>
      <c r="CD252" s="2181"/>
      <c r="CE252" s="2181"/>
      <c r="CF252" s="2181"/>
      <c r="CG252" s="2181"/>
      <c r="CH252" s="2182"/>
      <c r="CI252" s="2180">
        <f>SUM(CI251:CO251)</f>
        <v>0</v>
      </c>
      <c r="CJ252" s="2181"/>
      <c r="CK252" s="2181"/>
      <c r="CL252" s="2181"/>
      <c r="CM252" s="2181"/>
      <c r="CN252" s="2181"/>
      <c r="CO252" s="2182"/>
      <c r="CP252" s="508" t="s">
        <v>71</v>
      </c>
    </row>
    <row r="253" spans="1:94" ht="13.5" thickBot="1">
      <c r="A253" s="108"/>
      <c r="B253" s="292"/>
      <c r="C253" s="110"/>
      <c r="D253" s="111"/>
      <c r="E253" s="112"/>
      <c r="F253" s="113"/>
      <c r="G253" s="114"/>
      <c r="H253" s="113"/>
      <c r="I253" s="113"/>
      <c r="J253" s="859">
        <f ca="1">SUM(J15:J249)</f>
        <v>58.049999999999983</v>
      </c>
      <c r="K253" s="894">
        <f ca="1">SUM(K15:K249)</f>
        <v>58.049999999999983</v>
      </c>
      <c r="L253" s="395">
        <f ca="1">SUM(L15:L249)</f>
        <v>0</v>
      </c>
      <c r="M253" s="928"/>
      <c r="N253" s="930">
        <f>SUM(N15:N249)</f>
        <v>49.449999999999982</v>
      </c>
      <c r="O253" s="245">
        <f>SUM(O15:O249)</f>
        <v>43</v>
      </c>
      <c r="P253" s="245">
        <f>SUM(P15:P251)</f>
        <v>0</v>
      </c>
      <c r="Q253" s="245">
        <f>SUM(Q15:Q251)</f>
        <v>0</v>
      </c>
      <c r="R253" s="245">
        <f>SUM(R15:R251)</f>
        <v>0</v>
      </c>
      <c r="S253" s="245">
        <f>SUM(S15:S251)</f>
        <v>0</v>
      </c>
      <c r="T253" s="245">
        <f>SUM(T15:T251)</f>
        <v>0</v>
      </c>
      <c r="U253" s="245">
        <f>SUM(U15:U249)</f>
        <v>43</v>
      </c>
      <c r="V253" s="115"/>
      <c r="W253" s="115"/>
      <c r="X253" s="115"/>
      <c r="Y253" s="115"/>
      <c r="Z253" s="115"/>
      <c r="AA253" s="115"/>
      <c r="AB253" s="115"/>
      <c r="AC253" s="845">
        <f ca="1">SUM(AC15:AC249)</f>
        <v>33657.389999999992</v>
      </c>
      <c r="AD253" s="5"/>
      <c r="AE253" s="346">
        <f t="shared" ref="AE253:BJ253" si="116">SUMIF((AE15:AE249),"A",$H$15:$H$249)+SUMIF((AE15:AE249),"B",$H$15:$H$249)</f>
        <v>0</v>
      </c>
      <c r="AF253" s="346">
        <f t="shared" si="116"/>
        <v>0</v>
      </c>
      <c r="AG253" s="346">
        <f t="shared" si="116"/>
        <v>0</v>
      </c>
      <c r="AH253" s="346">
        <f t="shared" si="116"/>
        <v>0</v>
      </c>
      <c r="AI253" s="346">
        <f t="shared" si="116"/>
        <v>0</v>
      </c>
      <c r="AJ253" s="346">
        <f t="shared" si="116"/>
        <v>0</v>
      </c>
      <c r="AK253" s="346">
        <f t="shared" si="116"/>
        <v>0</v>
      </c>
      <c r="AL253" s="346">
        <f t="shared" si="116"/>
        <v>0</v>
      </c>
      <c r="AM253" s="346">
        <f t="shared" si="116"/>
        <v>0</v>
      </c>
      <c r="AN253" s="346">
        <f t="shared" si="116"/>
        <v>0</v>
      </c>
      <c r="AO253" s="346">
        <f t="shared" si="116"/>
        <v>0</v>
      </c>
      <c r="AP253" s="346">
        <f t="shared" si="116"/>
        <v>0</v>
      </c>
      <c r="AQ253" s="346">
        <f t="shared" si="116"/>
        <v>0</v>
      </c>
      <c r="AR253" s="346">
        <f t="shared" si="116"/>
        <v>0</v>
      </c>
      <c r="AS253" s="346">
        <f t="shared" si="116"/>
        <v>0</v>
      </c>
      <c r="AT253" s="346">
        <f t="shared" si="116"/>
        <v>0</v>
      </c>
      <c r="AU253" s="346">
        <f t="shared" si="116"/>
        <v>0</v>
      </c>
      <c r="AV253" s="346">
        <f t="shared" si="116"/>
        <v>0</v>
      </c>
      <c r="AW253" s="346">
        <f t="shared" si="116"/>
        <v>0</v>
      </c>
      <c r="AX253" s="346">
        <f t="shared" si="116"/>
        <v>0</v>
      </c>
      <c r="AY253" s="346">
        <f t="shared" si="116"/>
        <v>0</v>
      </c>
      <c r="AZ253" s="346">
        <f t="shared" si="116"/>
        <v>0</v>
      </c>
      <c r="BA253" s="346">
        <f t="shared" si="116"/>
        <v>0</v>
      </c>
      <c r="BB253" s="346">
        <f t="shared" ca="1" si="116"/>
        <v>7.1000000000000005</v>
      </c>
      <c r="BC253" s="346">
        <f t="shared" ca="1" si="116"/>
        <v>18.7</v>
      </c>
      <c r="BD253" s="346">
        <f t="shared" ca="1" si="116"/>
        <v>17.2</v>
      </c>
      <c r="BE253" s="346">
        <f t="shared" ca="1" si="116"/>
        <v>6.9999999999999982</v>
      </c>
      <c r="BF253" s="346">
        <f t="shared" ca="1" si="116"/>
        <v>8.0499999999999989</v>
      </c>
      <c r="BG253" s="346">
        <f t="shared" si="116"/>
        <v>0</v>
      </c>
      <c r="BH253" s="346">
        <f t="shared" si="116"/>
        <v>0</v>
      </c>
      <c r="BI253" s="346">
        <f t="shared" si="116"/>
        <v>0</v>
      </c>
      <c r="BJ253" s="346">
        <f t="shared" si="116"/>
        <v>0</v>
      </c>
      <c r="BK253" s="346">
        <f t="shared" ref="BK253:CO253" si="117">SUMIF((BK15:BK249),"A",$H$15:$H$249)+SUMIF((BK15:BK249),"B",$H$15:$H$249)</f>
        <v>0</v>
      </c>
      <c r="BL253" s="346">
        <f t="shared" si="117"/>
        <v>0</v>
      </c>
      <c r="BM253" s="346">
        <f t="shared" si="117"/>
        <v>0</v>
      </c>
      <c r="BN253" s="346">
        <f t="shared" si="117"/>
        <v>0</v>
      </c>
      <c r="BO253" s="346">
        <f t="shared" si="117"/>
        <v>0</v>
      </c>
      <c r="BP253" s="346">
        <f t="shared" si="117"/>
        <v>0</v>
      </c>
      <c r="BQ253" s="346">
        <f t="shared" si="117"/>
        <v>0</v>
      </c>
      <c r="BR253" s="346">
        <f t="shared" si="117"/>
        <v>0</v>
      </c>
      <c r="BS253" s="346">
        <f t="shared" si="117"/>
        <v>0</v>
      </c>
      <c r="BT253" s="346">
        <f t="shared" si="117"/>
        <v>0</v>
      </c>
      <c r="BU253" s="346">
        <f t="shared" si="117"/>
        <v>0</v>
      </c>
      <c r="BV253" s="346">
        <f t="shared" si="117"/>
        <v>0</v>
      </c>
      <c r="BW253" s="346">
        <f t="shared" si="117"/>
        <v>0</v>
      </c>
      <c r="BX253" s="346">
        <f t="shared" si="117"/>
        <v>0</v>
      </c>
      <c r="BY253" s="346">
        <f t="shared" si="117"/>
        <v>0</v>
      </c>
      <c r="BZ253" s="346">
        <f t="shared" si="117"/>
        <v>0</v>
      </c>
      <c r="CA253" s="346">
        <f t="shared" si="117"/>
        <v>0</v>
      </c>
      <c r="CB253" s="346">
        <f t="shared" si="117"/>
        <v>0</v>
      </c>
      <c r="CC253" s="346">
        <f t="shared" si="117"/>
        <v>0</v>
      </c>
      <c r="CD253" s="346">
        <f t="shared" si="117"/>
        <v>0</v>
      </c>
      <c r="CE253" s="346">
        <f t="shared" si="117"/>
        <v>0</v>
      </c>
      <c r="CF253" s="346">
        <f t="shared" si="117"/>
        <v>0</v>
      </c>
      <c r="CG253" s="346">
        <f t="shared" si="117"/>
        <v>0</v>
      </c>
      <c r="CH253" s="346">
        <f t="shared" si="117"/>
        <v>0</v>
      </c>
      <c r="CI253" s="346">
        <f t="shared" si="117"/>
        <v>0</v>
      </c>
      <c r="CJ253" s="346">
        <f t="shared" si="117"/>
        <v>0</v>
      </c>
      <c r="CK253" s="346">
        <f t="shared" si="117"/>
        <v>0</v>
      </c>
      <c r="CL253" s="346">
        <f t="shared" si="117"/>
        <v>0</v>
      </c>
      <c r="CM253" s="346">
        <f t="shared" si="117"/>
        <v>0</v>
      </c>
      <c r="CN253" s="346">
        <f t="shared" si="117"/>
        <v>0</v>
      </c>
      <c r="CO253" s="346">
        <f t="shared" si="117"/>
        <v>0</v>
      </c>
      <c r="CP253" s="509" t="s">
        <v>216</v>
      </c>
    </row>
    <row r="254" spans="1:94" ht="14.25" thickBot="1">
      <c r="A254" s="116"/>
      <c r="B254" s="293"/>
      <c r="P254" s="117"/>
      <c r="Q254" s="117"/>
      <c r="R254" s="117"/>
      <c r="S254" s="117"/>
      <c r="T254" s="117"/>
      <c r="U254" s="117"/>
      <c r="V254" s="117"/>
      <c r="W254" s="118"/>
      <c r="X254" s="18"/>
      <c r="Y254" s="18"/>
      <c r="Z254" s="18"/>
      <c r="AA254" s="18"/>
      <c r="AB254" s="18"/>
      <c r="AD254" s="5"/>
      <c r="AE254" s="2187">
        <f>SUM(AE253:AK253)</f>
        <v>0</v>
      </c>
      <c r="AF254" s="2188"/>
      <c r="AG254" s="2188"/>
      <c r="AH254" s="2188"/>
      <c r="AI254" s="2188"/>
      <c r="AJ254" s="2188"/>
      <c r="AK254" s="2189"/>
      <c r="AL254" s="2190">
        <f>SUM(AL253:AR253)</f>
        <v>0</v>
      </c>
      <c r="AM254" s="2191"/>
      <c r="AN254" s="2191"/>
      <c r="AO254" s="2191"/>
      <c r="AP254" s="2191"/>
      <c r="AQ254" s="2191"/>
      <c r="AR254" s="2192"/>
      <c r="AS254" s="2190">
        <f>SUM(AS253:AY253)</f>
        <v>0</v>
      </c>
      <c r="AT254" s="2191"/>
      <c r="AU254" s="2191"/>
      <c r="AV254" s="2191"/>
      <c r="AW254" s="2191"/>
      <c r="AX254" s="2191"/>
      <c r="AY254" s="2192"/>
      <c r="AZ254" s="2190">
        <f ca="1">SUM(AZ253:BF253)</f>
        <v>58.05</v>
      </c>
      <c r="BA254" s="2191"/>
      <c r="BB254" s="2191"/>
      <c r="BC254" s="2191"/>
      <c r="BD254" s="2191"/>
      <c r="BE254" s="2191"/>
      <c r="BF254" s="2192"/>
      <c r="BG254" s="2190">
        <f>SUM(BG253:BM253)</f>
        <v>0</v>
      </c>
      <c r="BH254" s="2191"/>
      <c r="BI254" s="2191"/>
      <c r="BJ254" s="2191"/>
      <c r="BK254" s="2191"/>
      <c r="BL254" s="2191"/>
      <c r="BM254" s="2192"/>
      <c r="BN254" s="2190">
        <f>SUM(BN253:BT253)</f>
        <v>0</v>
      </c>
      <c r="BO254" s="2191"/>
      <c r="BP254" s="2191"/>
      <c r="BQ254" s="2191"/>
      <c r="BR254" s="2191"/>
      <c r="BS254" s="2191"/>
      <c r="BT254" s="2192"/>
      <c r="BU254" s="2190">
        <f>SUM(BU253:CA253)</f>
        <v>0</v>
      </c>
      <c r="BV254" s="2191"/>
      <c r="BW254" s="2191"/>
      <c r="BX254" s="2191"/>
      <c r="BY254" s="2191"/>
      <c r="BZ254" s="2191"/>
      <c r="CA254" s="2192"/>
      <c r="CB254" s="2190">
        <f>SUM(CB253:CH253)</f>
        <v>0</v>
      </c>
      <c r="CC254" s="2191"/>
      <c r="CD254" s="2191"/>
      <c r="CE254" s="2191"/>
      <c r="CF254" s="2191"/>
      <c r="CG254" s="2191"/>
      <c r="CH254" s="2192"/>
      <c r="CI254" s="2190">
        <f>SUM(CI253:CO253)</f>
        <v>0</v>
      </c>
      <c r="CJ254" s="2191"/>
      <c r="CK254" s="2191"/>
      <c r="CL254" s="2191"/>
      <c r="CM254" s="2191"/>
      <c r="CN254" s="2191"/>
      <c r="CO254" s="2192"/>
      <c r="CP254" s="550" t="s">
        <v>217</v>
      </c>
    </row>
    <row r="255" spans="1:94" ht="14.25" thickBot="1">
      <c r="A255" s="85"/>
      <c r="B255" s="286"/>
      <c r="C255" s="5"/>
      <c r="D255" s="5"/>
      <c r="E255" s="12"/>
      <c r="F255" s="5"/>
      <c r="G255" s="5"/>
      <c r="H255" s="2155" t="s">
        <v>8</v>
      </c>
      <c r="I255" s="2156"/>
      <c r="J255" s="496" t="s">
        <v>72</v>
      </c>
      <c r="K255" s="819"/>
      <c r="L255" s="819"/>
      <c r="M255" s="819"/>
      <c r="N255" s="819"/>
      <c r="O255" s="2155" t="s">
        <v>72</v>
      </c>
      <c r="P255" s="2157"/>
      <c r="Q255" s="2157"/>
      <c r="R255" s="2157"/>
      <c r="S255" s="2157"/>
      <c r="T255" s="2157"/>
      <c r="U255" s="2156"/>
      <c r="V255" s="2158" t="s">
        <v>42</v>
      </c>
      <c r="W255" s="2159"/>
      <c r="X255" s="2159"/>
      <c r="Y255" s="2159"/>
      <c r="Z255" s="2159"/>
      <c r="AA255" s="2159"/>
      <c r="AB255" s="2159"/>
      <c r="AC255" s="2160"/>
      <c r="AE255" s="2211"/>
      <c r="AF255" s="2211"/>
      <c r="AG255" s="2211"/>
      <c r="AH255" s="2211"/>
      <c r="AI255" s="2211"/>
      <c r="AJ255" s="2211"/>
      <c r="AK255" s="2211"/>
      <c r="AL255" s="2211"/>
      <c r="AM255" s="2211"/>
      <c r="AN255" s="2211"/>
      <c r="AO255" s="2211"/>
      <c r="AP255" s="2211"/>
      <c r="AQ255" s="2211"/>
      <c r="AR255" s="2211"/>
      <c r="AS255" s="2211"/>
      <c r="AT255" s="2211"/>
      <c r="AU255" s="2211"/>
      <c r="AV255" s="2211"/>
      <c r="AW255" s="2211"/>
      <c r="AX255" s="2211"/>
      <c r="AY255" s="2211"/>
      <c r="AZ255" s="2211"/>
      <c r="BA255" s="2211"/>
      <c r="BB255" s="2211"/>
      <c r="BC255" s="2211"/>
      <c r="BD255" s="2211"/>
      <c r="BE255" s="2211"/>
      <c r="BF255" s="2211"/>
      <c r="BG255" s="2211"/>
      <c r="BH255" s="2211"/>
      <c r="BI255" s="2211"/>
      <c r="BJ255" s="2211"/>
      <c r="BK255" s="2211"/>
      <c r="BL255" s="2211"/>
      <c r="BM255" s="2211"/>
      <c r="BN255" s="2211"/>
      <c r="BO255" s="2211"/>
      <c r="BP255" s="2211"/>
      <c r="BQ255" s="2211"/>
      <c r="BR255" s="2211"/>
      <c r="BS255" s="2211"/>
      <c r="BT255" s="2211"/>
      <c r="BU255" s="2211"/>
      <c r="BV255" s="2211"/>
      <c r="BW255" s="2211"/>
      <c r="BX255" s="2211"/>
      <c r="BY255" s="2211"/>
      <c r="BZ255" s="2211"/>
      <c r="CA255" s="2211"/>
      <c r="CB255" s="2211"/>
      <c r="CC255" s="2211"/>
      <c r="CD255" s="2211"/>
      <c r="CE255" s="2211"/>
      <c r="CF255" s="2211"/>
      <c r="CG255" s="2211"/>
      <c r="CH255" s="2211"/>
      <c r="CI255" s="2211"/>
      <c r="CJ255" s="2211"/>
      <c r="CK255" s="2211"/>
      <c r="CL255" s="2211"/>
      <c r="CM255" s="2211"/>
      <c r="CN255" s="2211"/>
      <c r="CO255" s="2211"/>
      <c r="CP255" s="553" t="s">
        <v>217</v>
      </c>
    </row>
    <row r="256" spans="1:94" ht="13.5" thickBot="1">
      <c r="A256" s="85"/>
      <c r="B256" s="286"/>
      <c r="C256" s="5"/>
      <c r="D256" s="8"/>
      <c r="E256" s="5"/>
      <c r="F256" s="6"/>
      <c r="G256" s="5"/>
      <c r="H256" s="119" t="s">
        <v>43</v>
      </c>
      <c r="I256" s="120" t="s">
        <v>0</v>
      </c>
      <c r="J256" s="495" t="s">
        <v>43</v>
      </c>
      <c r="K256" s="532"/>
      <c r="L256" s="532"/>
      <c r="M256" s="532"/>
      <c r="N256" s="532"/>
      <c r="O256" s="120" t="str">
        <f>F3</f>
        <v>A</v>
      </c>
      <c r="P256" s="119" t="str">
        <f>F4</f>
        <v>B</v>
      </c>
      <c r="Q256" s="120">
        <f>F5</f>
        <v>0</v>
      </c>
      <c r="R256" s="119">
        <f>F6</f>
        <v>0</v>
      </c>
      <c r="U256" s="120" t="s">
        <v>0</v>
      </c>
      <c r="V256" s="244" t="s">
        <v>43</v>
      </c>
      <c r="W256" s="444"/>
      <c r="X256" s="242"/>
      <c r="Y256" s="243">
        <f>R3</f>
        <v>0</v>
      </c>
      <c r="Z256" s="121">
        <f>R4</f>
        <v>0</v>
      </c>
      <c r="AA256" s="120">
        <f>R5</f>
        <v>0</v>
      </c>
      <c r="AB256" s="122">
        <f>R6</f>
        <v>0</v>
      </c>
      <c r="AC256" s="123" t="s">
        <v>0</v>
      </c>
      <c r="AE256" s="2212"/>
      <c r="AF256" s="2212"/>
      <c r="AG256" s="2212"/>
      <c r="AH256" s="2212"/>
      <c r="AI256" s="2212"/>
      <c r="AJ256" s="2212"/>
      <c r="AK256" s="2212"/>
      <c r="AL256" s="2212"/>
      <c r="AM256" s="2212"/>
      <c r="AN256" s="2212"/>
      <c r="AO256" s="2212"/>
      <c r="AP256" s="2212"/>
      <c r="AQ256" s="2212"/>
      <c r="AR256" s="2212"/>
      <c r="AS256" s="2212"/>
      <c r="AT256" s="2212"/>
      <c r="AU256" s="2212"/>
      <c r="AV256" s="2212"/>
      <c r="AW256" s="2212"/>
      <c r="AX256" s="2212"/>
      <c r="AY256" s="2212"/>
      <c r="AZ256" s="2212"/>
      <c r="BA256" s="2212"/>
      <c r="BB256" s="2212"/>
      <c r="BC256" s="2212"/>
      <c r="BD256" s="2212"/>
      <c r="BE256" s="2212"/>
      <c r="BF256" s="2212"/>
      <c r="BG256" s="2212"/>
      <c r="BH256" s="2212"/>
      <c r="BI256" s="2212"/>
      <c r="BJ256" s="2212"/>
      <c r="BK256" s="2212"/>
      <c r="BL256" s="2212"/>
      <c r="BM256" s="2212"/>
      <c r="BN256" s="2212"/>
      <c r="BO256" s="2212"/>
      <c r="BP256" s="2212"/>
      <c r="BQ256" s="2212"/>
      <c r="BR256" s="2212"/>
      <c r="BS256" s="2212"/>
      <c r="BT256" s="2212"/>
      <c r="BU256" s="2212"/>
      <c r="BV256" s="2212"/>
      <c r="BW256" s="2212"/>
      <c r="BX256" s="2212"/>
      <c r="BY256" s="2212"/>
      <c r="BZ256" s="2212"/>
      <c r="CA256" s="2212"/>
      <c r="CB256" s="2212"/>
      <c r="CC256" s="2212"/>
      <c r="CD256" s="2212"/>
      <c r="CE256" s="2212"/>
      <c r="CF256" s="2212"/>
      <c r="CG256" s="2212"/>
      <c r="CH256" s="2212"/>
      <c r="CI256" s="2212"/>
      <c r="CJ256" s="2212"/>
      <c r="CK256" s="2212"/>
      <c r="CL256" s="2212"/>
      <c r="CM256" s="2212"/>
      <c r="CN256" s="2212"/>
      <c r="CO256" s="2212"/>
      <c r="CP256" s="487"/>
    </row>
    <row r="257" spans="1:94" ht="20.25" customHeight="1">
      <c r="A257" s="85"/>
      <c r="B257" s="286"/>
      <c r="C257" s="5"/>
      <c r="D257" s="50" t="s">
        <v>73</v>
      </c>
      <c r="E257" s="124" t="s">
        <v>74</v>
      </c>
      <c r="F257" s="125"/>
      <c r="G257" s="51" t="s">
        <v>75</v>
      </c>
      <c r="H257" s="52">
        <f ca="1">I257/I259</f>
        <v>0.41429801894918189</v>
      </c>
      <c r="I257" s="277">
        <f ca="1">SUMIF($G$15:$G$249,G257,$J$15:$J$249)</f>
        <v>24.050000000000008</v>
      </c>
      <c r="J257" s="52">
        <f>U257/U259</f>
        <v>0.58139534883720934</v>
      </c>
      <c r="K257" s="52"/>
      <c r="L257" s="52"/>
      <c r="M257" s="52"/>
      <c r="N257" s="52"/>
      <c r="O257" s="51">
        <f t="shared" ref="O257:T257" si="118">SUMIF($G$15:$G$249,$G$257,O15:O249)</f>
        <v>25</v>
      </c>
      <c r="P257" s="51">
        <f t="shared" si="118"/>
        <v>0</v>
      </c>
      <c r="Q257" s="51">
        <f t="shared" si="118"/>
        <v>0</v>
      </c>
      <c r="R257" s="51">
        <f t="shared" si="118"/>
        <v>0</v>
      </c>
      <c r="S257" s="51">
        <f t="shared" si="118"/>
        <v>0</v>
      </c>
      <c r="T257" s="51">
        <f t="shared" si="118"/>
        <v>0</v>
      </c>
      <c r="U257" s="51">
        <f>SUMIF($G$15:$G$249,G257,$U$15:$U$249)</f>
        <v>25</v>
      </c>
      <c r="V257" s="52">
        <f ca="1">AC257/AC259</f>
        <v>0.41429801894918178</v>
      </c>
      <c r="W257" s="52"/>
      <c r="X257" s="278"/>
      <c r="Y257" s="278"/>
      <c r="Z257" s="278"/>
      <c r="AA257" s="278"/>
      <c r="AB257" s="278"/>
      <c r="AC257" s="279">
        <f ca="1">SUMIF($G$15:$G$249,G257,$AC$15:$AC$249)</f>
        <v>13944.189999999999</v>
      </c>
      <c r="AE257" s="2106"/>
      <c r="AF257" s="2106"/>
      <c r="AG257" s="2106"/>
      <c r="AH257" s="2106"/>
      <c r="AI257" s="2106"/>
      <c r="AJ257" s="2106"/>
      <c r="AK257" s="2106"/>
      <c r="AL257" s="2106"/>
      <c r="AM257" s="2106"/>
      <c r="AN257" s="2106"/>
      <c r="AO257" s="2106"/>
      <c r="AP257" s="2106"/>
      <c r="AQ257" s="2106"/>
      <c r="AR257" s="2106"/>
      <c r="AS257" s="2106"/>
      <c r="AT257" s="2106"/>
      <c r="AU257" s="2106"/>
      <c r="AV257" s="2106"/>
      <c r="AW257" s="2106"/>
      <c r="AX257" s="2106"/>
      <c r="AY257" s="2106"/>
      <c r="AZ257" s="2106"/>
      <c r="BA257" s="2106"/>
      <c r="BB257" s="2106"/>
      <c r="BC257" s="2106"/>
      <c r="BD257" s="2106"/>
      <c r="BE257" s="2106"/>
      <c r="BF257" s="2106"/>
      <c r="BG257" s="2106"/>
      <c r="BH257" s="2106"/>
      <c r="BI257" s="2106"/>
      <c r="BJ257" s="2106"/>
      <c r="BK257" s="2106"/>
      <c r="BL257" s="2106"/>
      <c r="BM257" s="2106"/>
      <c r="BN257" s="2106"/>
      <c r="BO257" s="2106"/>
      <c r="BP257" s="2106"/>
      <c r="BQ257" s="2106"/>
      <c r="BR257" s="2106"/>
      <c r="BS257" s="2106"/>
      <c r="BT257" s="2106"/>
      <c r="BU257" s="2106"/>
      <c r="BV257" s="2106"/>
      <c r="BW257" s="2106"/>
      <c r="BX257" s="2106"/>
      <c r="BY257" s="2106"/>
      <c r="BZ257" s="2106"/>
      <c r="CA257" s="2106"/>
      <c r="CB257" s="2106"/>
      <c r="CC257" s="2106"/>
      <c r="CD257" s="2106"/>
      <c r="CE257" s="2106"/>
      <c r="CF257" s="2106"/>
      <c r="CG257" s="2106"/>
      <c r="CH257" s="2106"/>
      <c r="CI257" s="2106"/>
      <c r="CJ257" s="2106"/>
      <c r="CK257" s="2106"/>
      <c r="CL257" s="2106"/>
      <c r="CM257" s="2106"/>
      <c r="CN257" s="2106"/>
      <c r="CO257" s="2106"/>
      <c r="CP257" s="488"/>
    </row>
    <row r="258" spans="1:94" ht="20.25" customHeight="1" thickBot="1">
      <c r="A258" s="85"/>
      <c r="B258" s="286"/>
      <c r="C258" s="5"/>
      <c r="D258" s="126" t="s">
        <v>14</v>
      </c>
      <c r="E258" s="127" t="s">
        <v>76</v>
      </c>
      <c r="F258" s="128"/>
      <c r="G258" s="280" t="s">
        <v>31</v>
      </c>
      <c r="H258" s="281">
        <f ca="1">I258/I259</f>
        <v>0.58570198105081817</v>
      </c>
      <c r="I258" s="282">
        <f ca="1">SUMIF($G$15:$G$249,G258,$J$15:$J$249)</f>
        <v>33.999999999999993</v>
      </c>
      <c r="J258" s="281">
        <f>U258/U259</f>
        <v>0.41860465116279072</v>
      </c>
      <c r="K258" s="281"/>
      <c r="L258" s="281"/>
      <c r="M258" s="281"/>
      <c r="N258" s="281"/>
      <c r="O258" s="384">
        <f t="shared" ref="O258:T258" si="119">SUMIF($G$15:$G$249,$G$258,O15:O249)</f>
        <v>18</v>
      </c>
      <c r="P258" s="384">
        <f t="shared" si="119"/>
        <v>0</v>
      </c>
      <c r="Q258" s="384">
        <f t="shared" si="119"/>
        <v>0</v>
      </c>
      <c r="R258" s="384">
        <f t="shared" si="119"/>
        <v>0</v>
      </c>
      <c r="S258" s="384">
        <f t="shared" si="119"/>
        <v>0</v>
      </c>
      <c r="T258" s="384">
        <f t="shared" si="119"/>
        <v>0</v>
      </c>
      <c r="U258" s="280">
        <f>SUMIF($G$15:$G$249,G258,$U$15:$U$249)</f>
        <v>18</v>
      </c>
      <c r="V258" s="281">
        <f ca="1">AC258/AC259</f>
        <v>0.58570198105081817</v>
      </c>
      <c r="W258" s="281"/>
      <c r="X258" s="283"/>
      <c r="Y258" s="283"/>
      <c r="Z258" s="283"/>
      <c r="AA258" s="283"/>
      <c r="AB258" s="283"/>
      <c r="AC258" s="129">
        <f ca="1">SUMIF($G$15:$G$249,G258,$AC$15:$AC$249)</f>
        <v>19713.199999999993</v>
      </c>
      <c r="CP258" s="487"/>
    </row>
    <row r="259" spans="1:94" ht="15.75" thickBot="1">
      <c r="A259" s="85"/>
      <c r="B259" s="286"/>
      <c r="C259" s="5"/>
      <c r="D259"/>
      <c r="E259" s="12"/>
      <c r="F259" s="5"/>
      <c r="G259" s="2200" t="s">
        <v>239</v>
      </c>
      <c r="H259" s="2201"/>
      <c r="I259" s="916">
        <f ca="1">SUBTOTAL(9,I257:I258)</f>
        <v>58.05</v>
      </c>
      <c r="J259" s="8"/>
      <c r="K259" s="8"/>
      <c r="L259" s="8"/>
      <c r="M259" s="8"/>
      <c r="N259" s="8"/>
      <c r="O259" s="386">
        <f t="shared" ref="O259:T259" si="120">SUBTOTAL(9,O257:O258)</f>
        <v>43</v>
      </c>
      <c r="P259" s="386">
        <f t="shared" si="120"/>
        <v>0</v>
      </c>
      <c r="Q259" s="386">
        <f t="shared" si="120"/>
        <v>0</v>
      </c>
      <c r="R259" s="386">
        <f t="shared" si="120"/>
        <v>0</v>
      </c>
      <c r="S259" s="386">
        <f t="shared" si="120"/>
        <v>0</v>
      </c>
      <c r="T259" s="387">
        <f t="shared" si="120"/>
        <v>0</v>
      </c>
      <c r="U259" s="842">
        <f>SUM(U257:U258)</f>
        <v>43</v>
      </c>
      <c r="W259" s="219"/>
      <c r="X259" s="6"/>
      <c r="AC259" s="845">
        <f ca="1">SUM(AC257:AC258)</f>
        <v>33657.389999999992</v>
      </c>
      <c r="AE259" s="2202"/>
      <c r="AF259" s="2202"/>
      <c r="AG259" s="2202"/>
      <c r="AH259" s="2202"/>
      <c r="AI259" s="2202"/>
      <c r="AJ259" s="2202"/>
      <c r="AK259" s="2202"/>
      <c r="AM259"/>
      <c r="AN259"/>
      <c r="AO259"/>
      <c r="AP259"/>
      <c r="AT259"/>
      <c r="AU259"/>
      <c r="AV259"/>
      <c r="AW259"/>
      <c r="CP259" s="488"/>
    </row>
    <row r="260" spans="1:94" ht="15.75" thickBot="1">
      <c r="A260" s="85"/>
      <c r="B260" s="286"/>
      <c r="C260" s="5"/>
      <c r="D260" s="576"/>
      <c r="E260" s="12"/>
      <c r="F260" s="5"/>
      <c r="G260" s="2203" t="s">
        <v>240</v>
      </c>
      <c r="H260" s="2204"/>
      <c r="I260" s="917">
        <f>N253</f>
        <v>49.449999999999982</v>
      </c>
      <c r="J260" s="443"/>
      <c r="K260" s="443"/>
      <c r="L260" s="443"/>
      <c r="M260" s="443"/>
      <c r="N260" s="443"/>
      <c r="O260" s="349"/>
      <c r="P260" s="350"/>
      <c r="Q260" s="350"/>
      <c r="R260" s="350"/>
      <c r="S260" s="350"/>
      <c r="T260" s="350"/>
      <c r="U260" s="273"/>
      <c r="V260" s="8"/>
      <c r="W260" s="453"/>
      <c r="AC260" s="818"/>
      <c r="AD260" s="159" t="s">
        <v>80</v>
      </c>
      <c r="AE260" s="952">
        <f t="shared" ref="AE260:AN273" si="121">COUNTIFS(AE$15:AE$249,$F$3,$C$15:$C$249,$AD260)+COUNTIFS(AE$15:AE$249,$F$4,$C$15:$C$249,$AD260)</f>
        <v>0</v>
      </c>
      <c r="AF260" s="952">
        <f t="shared" si="121"/>
        <v>0</v>
      </c>
      <c r="AG260" s="952">
        <f t="shared" si="121"/>
        <v>0</v>
      </c>
      <c r="AH260" s="952">
        <f t="shared" si="121"/>
        <v>0</v>
      </c>
      <c r="AI260" s="952">
        <f t="shared" si="121"/>
        <v>0</v>
      </c>
      <c r="AJ260" s="953">
        <f t="shared" si="121"/>
        <v>0</v>
      </c>
      <c r="AK260" s="953">
        <f t="shared" si="121"/>
        <v>0</v>
      </c>
      <c r="AL260" s="952">
        <f t="shared" si="121"/>
        <v>0</v>
      </c>
      <c r="AM260" s="952">
        <f t="shared" si="121"/>
        <v>0</v>
      </c>
      <c r="AN260" s="952">
        <f t="shared" si="121"/>
        <v>0</v>
      </c>
      <c r="AO260" s="952">
        <f t="shared" ref="AO260:AX273" si="122">COUNTIFS(AO$15:AO$249,$F$3,$C$15:$C$249,$AD260)+COUNTIFS(AO$15:AO$249,$F$4,$C$15:$C$249,$AD260)</f>
        <v>0</v>
      </c>
      <c r="AP260" s="952">
        <f t="shared" si="122"/>
        <v>0</v>
      </c>
      <c r="AQ260" s="953">
        <f t="shared" si="122"/>
        <v>0</v>
      </c>
      <c r="AR260" s="953">
        <f t="shared" si="122"/>
        <v>0</v>
      </c>
      <c r="AS260" s="952">
        <f t="shared" si="122"/>
        <v>0</v>
      </c>
      <c r="AT260" s="952">
        <f t="shared" si="122"/>
        <v>0</v>
      </c>
      <c r="AU260" s="952">
        <f t="shared" si="122"/>
        <v>0</v>
      </c>
      <c r="AV260" s="952">
        <f t="shared" si="122"/>
        <v>0</v>
      </c>
      <c r="AW260" s="952">
        <f t="shared" si="122"/>
        <v>0</v>
      </c>
      <c r="AX260" s="953">
        <f t="shared" si="122"/>
        <v>0</v>
      </c>
      <c r="AY260" s="953">
        <f t="shared" ref="AY260:BH273" si="123">COUNTIFS(AY$15:AY$249,$F$3,$C$15:$C$249,$AD260)+COUNTIFS(AY$15:AY$249,$F$4,$C$15:$C$249,$AD260)</f>
        <v>0</v>
      </c>
      <c r="AZ260" s="952">
        <f t="shared" si="123"/>
        <v>0</v>
      </c>
      <c r="BA260" s="952">
        <f t="shared" si="123"/>
        <v>0</v>
      </c>
      <c r="BB260" s="952">
        <f t="shared" si="123"/>
        <v>1</v>
      </c>
      <c r="BC260" s="952">
        <f t="shared" si="123"/>
        <v>2</v>
      </c>
      <c r="BD260" s="952">
        <f t="shared" si="123"/>
        <v>2</v>
      </c>
      <c r="BE260" s="953">
        <f t="shared" si="123"/>
        <v>1</v>
      </c>
      <c r="BF260" s="953">
        <f t="shared" si="123"/>
        <v>1</v>
      </c>
      <c r="BG260" s="952">
        <f t="shared" si="123"/>
        <v>0</v>
      </c>
      <c r="BH260" s="952">
        <f t="shared" si="123"/>
        <v>0</v>
      </c>
      <c r="BI260" s="952">
        <f t="shared" ref="BI260:BR273" si="124">COUNTIFS(BI$15:BI$249,$F$3,$C$15:$C$249,$AD260)+COUNTIFS(BI$15:BI$249,$F$4,$C$15:$C$249,$AD260)</f>
        <v>0</v>
      </c>
      <c r="BJ260" s="952">
        <f t="shared" si="124"/>
        <v>0</v>
      </c>
      <c r="BK260" s="952">
        <f t="shared" si="124"/>
        <v>0</v>
      </c>
      <c r="BL260" s="953">
        <f t="shared" si="124"/>
        <v>0</v>
      </c>
      <c r="BM260" s="953">
        <f t="shared" si="124"/>
        <v>0</v>
      </c>
      <c r="BN260" s="952">
        <f t="shared" si="124"/>
        <v>0</v>
      </c>
      <c r="BO260" s="952">
        <f t="shared" si="124"/>
        <v>0</v>
      </c>
      <c r="BP260" s="952">
        <f t="shared" si="124"/>
        <v>0</v>
      </c>
      <c r="BQ260" s="952">
        <f t="shared" si="124"/>
        <v>0</v>
      </c>
      <c r="BR260" s="952">
        <f t="shared" si="124"/>
        <v>0</v>
      </c>
      <c r="BS260" s="953">
        <f t="shared" ref="BS260:CB273" si="125">COUNTIFS(BS$15:BS$249,$F$3,$C$15:$C$249,$AD260)+COUNTIFS(BS$15:BS$249,$F$4,$C$15:$C$249,$AD260)</f>
        <v>0</v>
      </c>
      <c r="BT260" s="953">
        <f t="shared" si="125"/>
        <v>0</v>
      </c>
      <c r="BU260" s="952">
        <f t="shared" si="125"/>
        <v>0</v>
      </c>
      <c r="BV260" s="952">
        <f t="shared" si="125"/>
        <v>0</v>
      </c>
      <c r="BW260" s="952">
        <f t="shared" si="125"/>
        <v>0</v>
      </c>
      <c r="BX260" s="952">
        <f t="shared" si="125"/>
        <v>0</v>
      </c>
      <c r="BY260" s="952">
        <f t="shared" si="125"/>
        <v>0</v>
      </c>
      <c r="BZ260" s="953">
        <f t="shared" si="125"/>
        <v>0</v>
      </c>
      <c r="CA260" s="953">
        <f t="shared" si="125"/>
        <v>0</v>
      </c>
      <c r="CB260" s="952">
        <f t="shared" si="125"/>
        <v>0</v>
      </c>
      <c r="CC260" s="952">
        <f t="shared" ref="CC260:CO273" si="126">COUNTIFS(CC$15:CC$249,$F$3,$C$15:$C$249,$AD260)+COUNTIFS(CC$15:CC$249,$F$4,$C$15:$C$249,$AD260)</f>
        <v>0</v>
      </c>
      <c r="CD260" s="952">
        <f t="shared" si="126"/>
        <v>0</v>
      </c>
      <c r="CE260" s="952">
        <f t="shared" si="126"/>
        <v>0</v>
      </c>
      <c r="CF260" s="952">
        <f t="shared" si="126"/>
        <v>0</v>
      </c>
      <c r="CG260" s="953">
        <f t="shared" si="126"/>
        <v>0</v>
      </c>
      <c r="CH260" s="953">
        <f t="shared" si="126"/>
        <v>0</v>
      </c>
      <c r="CI260" s="952">
        <f t="shared" si="126"/>
        <v>0</v>
      </c>
      <c r="CJ260" s="952">
        <f t="shared" si="126"/>
        <v>0</v>
      </c>
      <c r="CK260" s="952">
        <f t="shared" si="126"/>
        <v>0</v>
      </c>
      <c r="CL260" s="952">
        <f t="shared" si="126"/>
        <v>0</v>
      </c>
      <c r="CM260" s="952">
        <f t="shared" si="126"/>
        <v>0</v>
      </c>
      <c r="CN260" s="953">
        <f t="shared" si="126"/>
        <v>0</v>
      </c>
      <c r="CO260" s="953">
        <f t="shared" si="126"/>
        <v>0</v>
      </c>
      <c r="CP260" s="615">
        <f>SUM(AE260:CO260)</f>
        <v>7</v>
      </c>
    </row>
    <row r="261" spans="1:94" ht="14.25">
      <c r="A261" s="85"/>
      <c r="B261" s="286"/>
      <c r="C261" s="5"/>
      <c r="D261" s="576"/>
      <c r="E261" s="12"/>
      <c r="F261" s="5"/>
      <c r="G261" s="5"/>
      <c r="H261" s="343"/>
      <c r="I261" s="539"/>
      <c r="J261" s="443"/>
      <c r="K261" s="443"/>
      <c r="L261" s="443"/>
      <c r="M261" s="443"/>
      <c r="N261" s="443"/>
      <c r="O261" s="349"/>
      <c r="P261" s="350"/>
      <c r="Q261" s="350"/>
      <c r="R261" s="350"/>
      <c r="S261" s="350"/>
      <c r="T261" s="350"/>
      <c r="U261" s="273"/>
      <c r="V261" s="8"/>
      <c r="W261" s="453"/>
      <c r="AC261" s="818"/>
      <c r="AD261" s="1015" t="s">
        <v>69</v>
      </c>
      <c r="AE261" s="952">
        <f t="shared" si="121"/>
        <v>0</v>
      </c>
      <c r="AF261" s="952">
        <f t="shared" si="121"/>
        <v>0</v>
      </c>
      <c r="AG261" s="952">
        <f t="shared" si="121"/>
        <v>0</v>
      </c>
      <c r="AH261" s="952">
        <f t="shared" si="121"/>
        <v>0</v>
      </c>
      <c r="AI261" s="952">
        <f t="shared" si="121"/>
        <v>0</v>
      </c>
      <c r="AJ261" s="953">
        <f t="shared" si="121"/>
        <v>0</v>
      </c>
      <c r="AK261" s="953">
        <f t="shared" si="121"/>
        <v>0</v>
      </c>
      <c r="AL261" s="952">
        <f t="shared" si="121"/>
        <v>0</v>
      </c>
      <c r="AM261" s="952">
        <f t="shared" si="121"/>
        <v>0</v>
      </c>
      <c r="AN261" s="952">
        <f t="shared" si="121"/>
        <v>0</v>
      </c>
      <c r="AO261" s="952">
        <f t="shared" si="122"/>
        <v>0</v>
      </c>
      <c r="AP261" s="952">
        <f t="shared" si="122"/>
        <v>0</v>
      </c>
      <c r="AQ261" s="953">
        <f t="shared" si="122"/>
        <v>0</v>
      </c>
      <c r="AR261" s="953">
        <f t="shared" si="122"/>
        <v>0</v>
      </c>
      <c r="AS261" s="952">
        <f t="shared" si="122"/>
        <v>0</v>
      </c>
      <c r="AT261" s="952">
        <f t="shared" si="122"/>
        <v>0</v>
      </c>
      <c r="AU261" s="952">
        <f t="shared" si="122"/>
        <v>0</v>
      </c>
      <c r="AV261" s="952">
        <f t="shared" si="122"/>
        <v>0</v>
      </c>
      <c r="AW261" s="952">
        <f t="shared" si="122"/>
        <v>0</v>
      </c>
      <c r="AX261" s="953">
        <f t="shared" si="122"/>
        <v>0</v>
      </c>
      <c r="AY261" s="953">
        <f t="shared" si="123"/>
        <v>0</v>
      </c>
      <c r="AZ261" s="952">
        <f t="shared" si="123"/>
        <v>0</v>
      </c>
      <c r="BA261" s="952">
        <f t="shared" si="123"/>
        <v>0</v>
      </c>
      <c r="BB261" s="952">
        <f t="shared" si="123"/>
        <v>1</v>
      </c>
      <c r="BC261" s="952">
        <f t="shared" si="123"/>
        <v>1</v>
      </c>
      <c r="BD261" s="952">
        <f t="shared" si="123"/>
        <v>1</v>
      </c>
      <c r="BE261" s="953">
        <f t="shared" si="123"/>
        <v>1</v>
      </c>
      <c r="BF261" s="953">
        <f t="shared" si="123"/>
        <v>1</v>
      </c>
      <c r="BG261" s="952">
        <f t="shared" si="123"/>
        <v>0</v>
      </c>
      <c r="BH261" s="952">
        <f t="shared" si="123"/>
        <v>0</v>
      </c>
      <c r="BI261" s="952">
        <f t="shared" si="124"/>
        <v>0</v>
      </c>
      <c r="BJ261" s="952">
        <f t="shared" si="124"/>
        <v>0</v>
      </c>
      <c r="BK261" s="952">
        <f t="shared" si="124"/>
        <v>0</v>
      </c>
      <c r="BL261" s="953">
        <f t="shared" si="124"/>
        <v>0</v>
      </c>
      <c r="BM261" s="953">
        <f t="shared" si="124"/>
        <v>0</v>
      </c>
      <c r="BN261" s="952">
        <f t="shared" si="124"/>
        <v>0</v>
      </c>
      <c r="BO261" s="952">
        <f t="shared" si="124"/>
        <v>0</v>
      </c>
      <c r="BP261" s="952">
        <f t="shared" si="124"/>
        <v>0</v>
      </c>
      <c r="BQ261" s="952">
        <f t="shared" si="124"/>
        <v>0</v>
      </c>
      <c r="BR261" s="952">
        <f t="shared" si="124"/>
        <v>0</v>
      </c>
      <c r="BS261" s="953">
        <f t="shared" si="125"/>
        <v>0</v>
      </c>
      <c r="BT261" s="953">
        <f t="shared" si="125"/>
        <v>0</v>
      </c>
      <c r="BU261" s="952">
        <f t="shared" si="125"/>
        <v>0</v>
      </c>
      <c r="BV261" s="952">
        <f t="shared" si="125"/>
        <v>0</v>
      </c>
      <c r="BW261" s="952">
        <f t="shared" si="125"/>
        <v>0</v>
      </c>
      <c r="BX261" s="952">
        <f t="shared" si="125"/>
        <v>0</v>
      </c>
      <c r="BY261" s="952">
        <f t="shared" si="125"/>
        <v>0</v>
      </c>
      <c r="BZ261" s="953">
        <f t="shared" si="125"/>
        <v>0</v>
      </c>
      <c r="CA261" s="953">
        <f t="shared" si="125"/>
        <v>0</v>
      </c>
      <c r="CB261" s="952">
        <f t="shared" si="125"/>
        <v>0</v>
      </c>
      <c r="CC261" s="952">
        <f t="shared" si="126"/>
        <v>0</v>
      </c>
      <c r="CD261" s="952">
        <f t="shared" si="126"/>
        <v>0</v>
      </c>
      <c r="CE261" s="952">
        <f t="shared" si="126"/>
        <v>0</v>
      </c>
      <c r="CF261" s="952">
        <f t="shared" si="126"/>
        <v>0</v>
      </c>
      <c r="CG261" s="953">
        <f t="shared" si="126"/>
        <v>0</v>
      </c>
      <c r="CH261" s="953">
        <f t="shared" si="126"/>
        <v>0</v>
      </c>
      <c r="CI261" s="952">
        <f t="shared" si="126"/>
        <v>0</v>
      </c>
      <c r="CJ261" s="952">
        <f t="shared" si="126"/>
        <v>0</v>
      </c>
      <c r="CK261" s="952">
        <f t="shared" si="126"/>
        <v>0</v>
      </c>
      <c r="CL261" s="952">
        <f t="shared" si="126"/>
        <v>0</v>
      </c>
      <c r="CM261" s="952">
        <f t="shared" si="126"/>
        <v>0</v>
      </c>
      <c r="CN261" s="953">
        <f t="shared" si="126"/>
        <v>0</v>
      </c>
      <c r="CO261" s="953">
        <f t="shared" si="126"/>
        <v>0</v>
      </c>
      <c r="CP261" s="615">
        <f t="shared" ref="CP261:CP274" si="127">SUM(AE261:CO261)</f>
        <v>5</v>
      </c>
    </row>
    <row r="262" spans="1:94" ht="16.5" thickBot="1">
      <c r="A262" s="85"/>
      <c r="B262" s="286"/>
      <c r="C262" s="5"/>
      <c r="H262" s="454"/>
      <c r="I262" s="456"/>
      <c r="J262" s="443"/>
      <c r="K262" s="443"/>
      <c r="L262" s="443"/>
      <c r="M262" s="443"/>
      <c r="N262" s="443"/>
      <c r="O262" s="349"/>
      <c r="P262" s="272"/>
      <c r="Q262" s="350"/>
      <c r="R262" s="350"/>
      <c r="S262" s="350"/>
      <c r="T262" s="350"/>
      <c r="U262" s="273"/>
      <c r="AD262" s="159" t="s">
        <v>81</v>
      </c>
      <c r="AE262" s="952">
        <f t="shared" si="121"/>
        <v>0</v>
      </c>
      <c r="AF262" s="952">
        <f t="shared" si="121"/>
        <v>0</v>
      </c>
      <c r="AG262" s="952">
        <f t="shared" si="121"/>
        <v>0</v>
      </c>
      <c r="AH262" s="952">
        <f t="shared" si="121"/>
        <v>0</v>
      </c>
      <c r="AI262" s="952">
        <f t="shared" si="121"/>
        <v>0</v>
      </c>
      <c r="AJ262" s="953">
        <f t="shared" si="121"/>
        <v>0</v>
      </c>
      <c r="AK262" s="953">
        <f t="shared" si="121"/>
        <v>0</v>
      </c>
      <c r="AL262" s="952">
        <f t="shared" si="121"/>
        <v>0</v>
      </c>
      <c r="AM262" s="952">
        <f t="shared" si="121"/>
        <v>0</v>
      </c>
      <c r="AN262" s="952">
        <f t="shared" si="121"/>
        <v>0</v>
      </c>
      <c r="AO262" s="952">
        <f t="shared" si="122"/>
        <v>0</v>
      </c>
      <c r="AP262" s="952">
        <f t="shared" si="122"/>
        <v>0</v>
      </c>
      <c r="AQ262" s="953">
        <f t="shared" si="122"/>
        <v>0</v>
      </c>
      <c r="AR262" s="953">
        <f t="shared" si="122"/>
        <v>0</v>
      </c>
      <c r="AS262" s="952">
        <f t="shared" si="122"/>
        <v>0</v>
      </c>
      <c r="AT262" s="952">
        <f t="shared" si="122"/>
        <v>0</v>
      </c>
      <c r="AU262" s="952">
        <f t="shared" si="122"/>
        <v>0</v>
      </c>
      <c r="AV262" s="952">
        <f t="shared" si="122"/>
        <v>0</v>
      </c>
      <c r="AW262" s="952">
        <f t="shared" si="122"/>
        <v>0</v>
      </c>
      <c r="AX262" s="953">
        <f t="shared" si="122"/>
        <v>0</v>
      </c>
      <c r="AY262" s="953">
        <f t="shared" si="123"/>
        <v>0</v>
      </c>
      <c r="AZ262" s="952">
        <f t="shared" si="123"/>
        <v>0</v>
      </c>
      <c r="BA262" s="952">
        <f t="shared" si="123"/>
        <v>0</v>
      </c>
      <c r="BB262" s="952">
        <f t="shared" si="123"/>
        <v>1</v>
      </c>
      <c r="BC262" s="952">
        <f t="shared" si="123"/>
        <v>1</v>
      </c>
      <c r="BD262" s="952">
        <f t="shared" si="123"/>
        <v>0</v>
      </c>
      <c r="BE262" s="953">
        <f t="shared" si="123"/>
        <v>0</v>
      </c>
      <c r="BF262" s="953">
        <f t="shared" si="123"/>
        <v>1</v>
      </c>
      <c r="BG262" s="952">
        <f t="shared" si="123"/>
        <v>0</v>
      </c>
      <c r="BH262" s="952">
        <f t="shared" si="123"/>
        <v>0</v>
      </c>
      <c r="BI262" s="952">
        <f t="shared" si="124"/>
        <v>0</v>
      </c>
      <c r="BJ262" s="952">
        <f t="shared" si="124"/>
        <v>0</v>
      </c>
      <c r="BK262" s="952">
        <f t="shared" si="124"/>
        <v>0</v>
      </c>
      <c r="BL262" s="953">
        <f t="shared" si="124"/>
        <v>0</v>
      </c>
      <c r="BM262" s="953">
        <f t="shared" si="124"/>
        <v>0</v>
      </c>
      <c r="BN262" s="952">
        <f t="shared" si="124"/>
        <v>0</v>
      </c>
      <c r="BO262" s="952">
        <f t="shared" si="124"/>
        <v>0</v>
      </c>
      <c r="BP262" s="952">
        <f t="shared" si="124"/>
        <v>0</v>
      </c>
      <c r="BQ262" s="952">
        <f t="shared" si="124"/>
        <v>0</v>
      </c>
      <c r="BR262" s="952">
        <f t="shared" si="124"/>
        <v>0</v>
      </c>
      <c r="BS262" s="953">
        <f t="shared" si="125"/>
        <v>0</v>
      </c>
      <c r="BT262" s="953">
        <f t="shared" si="125"/>
        <v>0</v>
      </c>
      <c r="BU262" s="952">
        <f t="shared" si="125"/>
        <v>0</v>
      </c>
      <c r="BV262" s="952">
        <f t="shared" si="125"/>
        <v>0</v>
      </c>
      <c r="BW262" s="952">
        <f t="shared" si="125"/>
        <v>0</v>
      </c>
      <c r="BX262" s="952">
        <f t="shared" si="125"/>
        <v>0</v>
      </c>
      <c r="BY262" s="952">
        <f t="shared" si="125"/>
        <v>0</v>
      </c>
      <c r="BZ262" s="953">
        <f t="shared" si="125"/>
        <v>0</v>
      </c>
      <c r="CA262" s="953">
        <f t="shared" si="125"/>
        <v>0</v>
      </c>
      <c r="CB262" s="952">
        <f t="shared" si="125"/>
        <v>0</v>
      </c>
      <c r="CC262" s="952">
        <f t="shared" si="126"/>
        <v>0</v>
      </c>
      <c r="CD262" s="952">
        <f t="shared" si="126"/>
        <v>0</v>
      </c>
      <c r="CE262" s="952">
        <f t="shared" si="126"/>
        <v>0</v>
      </c>
      <c r="CF262" s="952">
        <f t="shared" si="126"/>
        <v>0</v>
      </c>
      <c r="CG262" s="953">
        <f t="shared" si="126"/>
        <v>0</v>
      </c>
      <c r="CH262" s="953">
        <f t="shared" si="126"/>
        <v>0</v>
      </c>
      <c r="CI262" s="952">
        <f t="shared" si="126"/>
        <v>0</v>
      </c>
      <c r="CJ262" s="952">
        <f t="shared" si="126"/>
        <v>0</v>
      </c>
      <c r="CK262" s="952">
        <f t="shared" si="126"/>
        <v>0</v>
      </c>
      <c r="CL262" s="952">
        <f t="shared" si="126"/>
        <v>0</v>
      </c>
      <c r="CM262" s="952">
        <f t="shared" si="126"/>
        <v>0</v>
      </c>
      <c r="CN262" s="953">
        <f t="shared" si="126"/>
        <v>0</v>
      </c>
      <c r="CO262" s="953">
        <f t="shared" si="126"/>
        <v>0</v>
      </c>
      <c r="CP262" s="615">
        <f t="shared" si="127"/>
        <v>3</v>
      </c>
    </row>
    <row r="263" spans="1:94">
      <c r="A263" s="85"/>
      <c r="B263" s="286"/>
      <c r="C263" s="5"/>
      <c r="D263" s="130" t="s">
        <v>57</v>
      </c>
      <c r="E263" s="2205">
        <f ca="1">IF(G262="Yes",AC259*(1+E262),AC259)</f>
        <v>33657.389999999992</v>
      </c>
      <c r="F263" s="2206"/>
      <c r="H263" s="343"/>
      <c r="J263" s="610"/>
      <c r="K263" s="610"/>
      <c r="L263" s="610"/>
      <c r="M263" s="610"/>
      <c r="N263" s="610"/>
      <c r="Q263" s="8"/>
      <c r="R263" s="8"/>
      <c r="S263" s="8"/>
      <c r="T263" s="8"/>
      <c r="Y263" s="23"/>
      <c r="Z263" s="23"/>
      <c r="AA263" s="23"/>
      <c r="AB263" s="23"/>
      <c r="AD263" s="159" t="s">
        <v>128</v>
      </c>
      <c r="AE263" s="952">
        <f t="shared" si="121"/>
        <v>0</v>
      </c>
      <c r="AF263" s="952">
        <f t="shared" si="121"/>
        <v>0</v>
      </c>
      <c r="AG263" s="952">
        <f t="shared" si="121"/>
        <v>0</v>
      </c>
      <c r="AH263" s="952">
        <f t="shared" si="121"/>
        <v>0</v>
      </c>
      <c r="AI263" s="952">
        <f t="shared" si="121"/>
        <v>0</v>
      </c>
      <c r="AJ263" s="953">
        <f t="shared" si="121"/>
        <v>0</v>
      </c>
      <c r="AK263" s="953">
        <f t="shared" si="121"/>
        <v>0</v>
      </c>
      <c r="AL263" s="952">
        <f t="shared" si="121"/>
        <v>0</v>
      </c>
      <c r="AM263" s="952">
        <f t="shared" si="121"/>
        <v>0</v>
      </c>
      <c r="AN263" s="952">
        <f t="shared" si="121"/>
        <v>0</v>
      </c>
      <c r="AO263" s="952">
        <f t="shared" si="122"/>
        <v>0</v>
      </c>
      <c r="AP263" s="952">
        <f t="shared" si="122"/>
        <v>0</v>
      </c>
      <c r="AQ263" s="953">
        <f t="shared" si="122"/>
        <v>0</v>
      </c>
      <c r="AR263" s="953">
        <f t="shared" si="122"/>
        <v>0</v>
      </c>
      <c r="AS263" s="952">
        <f t="shared" si="122"/>
        <v>0</v>
      </c>
      <c r="AT263" s="952">
        <f t="shared" si="122"/>
        <v>0</v>
      </c>
      <c r="AU263" s="952">
        <f t="shared" si="122"/>
        <v>0</v>
      </c>
      <c r="AV263" s="952">
        <f t="shared" si="122"/>
        <v>0</v>
      </c>
      <c r="AW263" s="952">
        <f t="shared" si="122"/>
        <v>0</v>
      </c>
      <c r="AX263" s="953">
        <f t="shared" si="122"/>
        <v>0</v>
      </c>
      <c r="AY263" s="953">
        <f t="shared" si="123"/>
        <v>0</v>
      </c>
      <c r="AZ263" s="952">
        <f t="shared" si="123"/>
        <v>0</v>
      </c>
      <c r="BA263" s="952">
        <f t="shared" si="123"/>
        <v>0</v>
      </c>
      <c r="BB263" s="952">
        <f t="shared" si="123"/>
        <v>1</v>
      </c>
      <c r="BC263" s="952">
        <f t="shared" si="123"/>
        <v>1</v>
      </c>
      <c r="BD263" s="952">
        <f t="shared" si="123"/>
        <v>1</v>
      </c>
      <c r="BE263" s="953">
        <f t="shared" si="123"/>
        <v>1</v>
      </c>
      <c r="BF263" s="953">
        <f t="shared" si="123"/>
        <v>0</v>
      </c>
      <c r="BG263" s="952">
        <f t="shared" si="123"/>
        <v>0</v>
      </c>
      <c r="BH263" s="952">
        <f t="shared" si="123"/>
        <v>0</v>
      </c>
      <c r="BI263" s="952">
        <f t="shared" si="124"/>
        <v>0</v>
      </c>
      <c r="BJ263" s="952">
        <f t="shared" si="124"/>
        <v>0</v>
      </c>
      <c r="BK263" s="952">
        <f t="shared" si="124"/>
        <v>0</v>
      </c>
      <c r="BL263" s="953">
        <f t="shared" si="124"/>
        <v>0</v>
      </c>
      <c r="BM263" s="953">
        <f t="shared" si="124"/>
        <v>0</v>
      </c>
      <c r="BN263" s="952">
        <f t="shared" si="124"/>
        <v>0</v>
      </c>
      <c r="BO263" s="952">
        <f t="shared" si="124"/>
        <v>0</v>
      </c>
      <c r="BP263" s="952">
        <f t="shared" si="124"/>
        <v>0</v>
      </c>
      <c r="BQ263" s="952">
        <f t="shared" si="124"/>
        <v>0</v>
      </c>
      <c r="BR263" s="952">
        <f t="shared" si="124"/>
        <v>0</v>
      </c>
      <c r="BS263" s="953">
        <f t="shared" si="125"/>
        <v>0</v>
      </c>
      <c r="BT263" s="953">
        <f t="shared" si="125"/>
        <v>0</v>
      </c>
      <c r="BU263" s="952">
        <f t="shared" si="125"/>
        <v>0</v>
      </c>
      <c r="BV263" s="952">
        <f t="shared" si="125"/>
        <v>0</v>
      </c>
      <c r="BW263" s="952">
        <f t="shared" si="125"/>
        <v>0</v>
      </c>
      <c r="BX263" s="952">
        <f t="shared" si="125"/>
        <v>0</v>
      </c>
      <c r="BY263" s="952">
        <f t="shared" si="125"/>
        <v>0</v>
      </c>
      <c r="BZ263" s="953">
        <f t="shared" si="125"/>
        <v>0</v>
      </c>
      <c r="CA263" s="953">
        <f t="shared" si="125"/>
        <v>0</v>
      </c>
      <c r="CB263" s="952">
        <f t="shared" si="125"/>
        <v>0</v>
      </c>
      <c r="CC263" s="952">
        <f t="shared" si="126"/>
        <v>0</v>
      </c>
      <c r="CD263" s="952">
        <f t="shared" si="126"/>
        <v>0</v>
      </c>
      <c r="CE263" s="952">
        <f t="shared" si="126"/>
        <v>0</v>
      </c>
      <c r="CF263" s="952">
        <f t="shared" si="126"/>
        <v>0</v>
      </c>
      <c r="CG263" s="953">
        <f t="shared" si="126"/>
        <v>0</v>
      </c>
      <c r="CH263" s="953">
        <f t="shared" si="126"/>
        <v>0</v>
      </c>
      <c r="CI263" s="952">
        <f t="shared" si="126"/>
        <v>0</v>
      </c>
      <c r="CJ263" s="952">
        <f t="shared" si="126"/>
        <v>0</v>
      </c>
      <c r="CK263" s="952">
        <f t="shared" si="126"/>
        <v>0</v>
      </c>
      <c r="CL263" s="952">
        <f t="shared" si="126"/>
        <v>0</v>
      </c>
      <c r="CM263" s="952">
        <f t="shared" si="126"/>
        <v>0</v>
      </c>
      <c r="CN263" s="953">
        <f t="shared" si="126"/>
        <v>0</v>
      </c>
      <c r="CO263" s="953">
        <f t="shared" si="126"/>
        <v>0</v>
      </c>
      <c r="CP263" s="615">
        <f>SUM(AE263:CO263)</f>
        <v>4</v>
      </c>
    </row>
    <row r="264" spans="1:94" ht="14.25">
      <c r="A264" s="85"/>
      <c r="B264" s="286"/>
      <c r="C264" s="5"/>
      <c r="D264" s="131" t="s">
        <v>16</v>
      </c>
      <c r="E264" s="2198">
        <v>0.49</v>
      </c>
      <c r="F264" s="2199"/>
      <c r="I264" s="456"/>
      <c r="J264" s="8"/>
      <c r="K264" s="8"/>
      <c r="L264" s="8"/>
      <c r="M264" s="8"/>
      <c r="N264" s="8"/>
      <c r="Q264" s="8"/>
      <c r="R264" s="8"/>
      <c r="S264" s="8"/>
      <c r="T264" s="8"/>
      <c r="AD264" s="159" t="s">
        <v>137</v>
      </c>
      <c r="AE264" s="952">
        <f t="shared" si="121"/>
        <v>0</v>
      </c>
      <c r="AF264" s="952">
        <f t="shared" si="121"/>
        <v>0</v>
      </c>
      <c r="AG264" s="952">
        <f t="shared" si="121"/>
        <v>0</v>
      </c>
      <c r="AH264" s="952">
        <f t="shared" si="121"/>
        <v>0</v>
      </c>
      <c r="AI264" s="952">
        <f t="shared" si="121"/>
        <v>0</v>
      </c>
      <c r="AJ264" s="953">
        <f t="shared" si="121"/>
        <v>0</v>
      </c>
      <c r="AK264" s="953">
        <f t="shared" si="121"/>
        <v>0</v>
      </c>
      <c r="AL264" s="952">
        <f t="shared" si="121"/>
        <v>0</v>
      </c>
      <c r="AM264" s="952">
        <f t="shared" si="121"/>
        <v>0</v>
      </c>
      <c r="AN264" s="952">
        <f t="shared" si="121"/>
        <v>0</v>
      </c>
      <c r="AO264" s="952">
        <f t="shared" si="122"/>
        <v>0</v>
      </c>
      <c r="AP264" s="952">
        <f t="shared" si="122"/>
        <v>0</v>
      </c>
      <c r="AQ264" s="953">
        <f t="shared" si="122"/>
        <v>0</v>
      </c>
      <c r="AR264" s="953">
        <f t="shared" si="122"/>
        <v>0</v>
      </c>
      <c r="AS264" s="952">
        <f t="shared" si="122"/>
        <v>0</v>
      </c>
      <c r="AT264" s="952">
        <f t="shared" si="122"/>
        <v>0</v>
      </c>
      <c r="AU264" s="952">
        <f t="shared" si="122"/>
        <v>0</v>
      </c>
      <c r="AV264" s="952">
        <f t="shared" si="122"/>
        <v>0</v>
      </c>
      <c r="AW264" s="952">
        <f t="shared" si="122"/>
        <v>0</v>
      </c>
      <c r="AX264" s="953">
        <f t="shared" si="122"/>
        <v>0</v>
      </c>
      <c r="AY264" s="953">
        <f t="shared" si="123"/>
        <v>0</v>
      </c>
      <c r="AZ264" s="952">
        <f t="shared" si="123"/>
        <v>0</v>
      </c>
      <c r="BA264" s="952">
        <f t="shared" si="123"/>
        <v>0</v>
      </c>
      <c r="BB264" s="952">
        <f t="shared" si="123"/>
        <v>1</v>
      </c>
      <c r="BC264" s="952">
        <f t="shared" si="123"/>
        <v>1</v>
      </c>
      <c r="BD264" s="952">
        <f t="shared" si="123"/>
        <v>0</v>
      </c>
      <c r="BE264" s="953">
        <f t="shared" si="123"/>
        <v>0</v>
      </c>
      <c r="BF264" s="953">
        <f t="shared" si="123"/>
        <v>0</v>
      </c>
      <c r="BG264" s="952">
        <f t="shared" si="123"/>
        <v>0</v>
      </c>
      <c r="BH264" s="952">
        <f t="shared" si="123"/>
        <v>0</v>
      </c>
      <c r="BI264" s="952">
        <f t="shared" si="124"/>
        <v>0</v>
      </c>
      <c r="BJ264" s="952">
        <f t="shared" si="124"/>
        <v>0</v>
      </c>
      <c r="BK264" s="952">
        <f t="shared" si="124"/>
        <v>0</v>
      </c>
      <c r="BL264" s="953">
        <f t="shared" si="124"/>
        <v>0</v>
      </c>
      <c r="BM264" s="953">
        <f t="shared" si="124"/>
        <v>0</v>
      </c>
      <c r="BN264" s="952">
        <f t="shared" si="124"/>
        <v>0</v>
      </c>
      <c r="BO264" s="952">
        <f t="shared" si="124"/>
        <v>0</v>
      </c>
      <c r="BP264" s="952">
        <f t="shared" si="124"/>
        <v>0</v>
      </c>
      <c r="BQ264" s="952">
        <f t="shared" si="124"/>
        <v>0</v>
      </c>
      <c r="BR264" s="952">
        <f t="shared" si="124"/>
        <v>0</v>
      </c>
      <c r="BS264" s="953">
        <f t="shared" si="125"/>
        <v>0</v>
      </c>
      <c r="BT264" s="953">
        <f t="shared" si="125"/>
        <v>0</v>
      </c>
      <c r="BU264" s="952">
        <f t="shared" si="125"/>
        <v>0</v>
      </c>
      <c r="BV264" s="952">
        <f t="shared" si="125"/>
        <v>0</v>
      </c>
      <c r="BW264" s="952">
        <f t="shared" si="125"/>
        <v>0</v>
      </c>
      <c r="BX264" s="952">
        <f t="shared" si="125"/>
        <v>0</v>
      </c>
      <c r="BY264" s="952">
        <f t="shared" si="125"/>
        <v>0</v>
      </c>
      <c r="BZ264" s="953">
        <f t="shared" si="125"/>
        <v>0</v>
      </c>
      <c r="CA264" s="953">
        <f t="shared" si="125"/>
        <v>0</v>
      </c>
      <c r="CB264" s="952">
        <f t="shared" si="125"/>
        <v>0</v>
      </c>
      <c r="CC264" s="952">
        <f t="shared" si="126"/>
        <v>0</v>
      </c>
      <c r="CD264" s="952">
        <f t="shared" si="126"/>
        <v>0</v>
      </c>
      <c r="CE264" s="952">
        <f t="shared" si="126"/>
        <v>0</v>
      </c>
      <c r="CF264" s="952">
        <f t="shared" si="126"/>
        <v>0</v>
      </c>
      <c r="CG264" s="953">
        <f t="shared" si="126"/>
        <v>0</v>
      </c>
      <c r="CH264" s="953">
        <f t="shared" si="126"/>
        <v>0</v>
      </c>
      <c r="CI264" s="952">
        <f t="shared" si="126"/>
        <v>0</v>
      </c>
      <c r="CJ264" s="952">
        <f t="shared" si="126"/>
        <v>0</v>
      </c>
      <c r="CK264" s="952">
        <f t="shared" si="126"/>
        <v>0</v>
      </c>
      <c r="CL264" s="952">
        <f t="shared" si="126"/>
        <v>0</v>
      </c>
      <c r="CM264" s="952">
        <f t="shared" si="126"/>
        <v>0</v>
      </c>
      <c r="CN264" s="953">
        <f t="shared" si="126"/>
        <v>0</v>
      </c>
      <c r="CO264" s="953">
        <f t="shared" si="126"/>
        <v>0</v>
      </c>
      <c r="CP264" s="615">
        <f t="shared" si="127"/>
        <v>2</v>
      </c>
    </row>
    <row r="265" spans="1:94" ht="14.25">
      <c r="A265" s="85"/>
      <c r="B265" s="286"/>
      <c r="C265" s="5"/>
      <c r="D265" s="35" t="s">
        <v>17</v>
      </c>
      <c r="E265" s="2198"/>
      <c r="F265" s="2199"/>
      <c r="I265" s="539"/>
      <c r="J265" s="8"/>
      <c r="K265" s="8"/>
      <c r="L265" s="8"/>
      <c r="M265" s="8"/>
      <c r="N265" s="8"/>
      <c r="AD265" s="159" t="s">
        <v>138</v>
      </c>
      <c r="AE265" s="952">
        <f t="shared" si="121"/>
        <v>0</v>
      </c>
      <c r="AF265" s="952">
        <f t="shared" si="121"/>
        <v>0</v>
      </c>
      <c r="AG265" s="952">
        <f t="shared" si="121"/>
        <v>0</v>
      </c>
      <c r="AH265" s="952">
        <f t="shared" si="121"/>
        <v>0</v>
      </c>
      <c r="AI265" s="952">
        <f t="shared" si="121"/>
        <v>0</v>
      </c>
      <c r="AJ265" s="953">
        <f t="shared" si="121"/>
        <v>0</v>
      </c>
      <c r="AK265" s="953">
        <f t="shared" si="121"/>
        <v>0</v>
      </c>
      <c r="AL265" s="952">
        <f t="shared" si="121"/>
        <v>0</v>
      </c>
      <c r="AM265" s="952">
        <f t="shared" si="121"/>
        <v>0</v>
      </c>
      <c r="AN265" s="952">
        <f t="shared" si="121"/>
        <v>0</v>
      </c>
      <c r="AO265" s="952">
        <f t="shared" si="122"/>
        <v>0</v>
      </c>
      <c r="AP265" s="952">
        <f t="shared" si="122"/>
        <v>0</v>
      </c>
      <c r="AQ265" s="953">
        <f t="shared" si="122"/>
        <v>0</v>
      </c>
      <c r="AR265" s="953">
        <f t="shared" si="122"/>
        <v>0</v>
      </c>
      <c r="AS265" s="952">
        <f t="shared" si="122"/>
        <v>0</v>
      </c>
      <c r="AT265" s="952">
        <f t="shared" si="122"/>
        <v>0</v>
      </c>
      <c r="AU265" s="952">
        <f t="shared" si="122"/>
        <v>0</v>
      </c>
      <c r="AV265" s="952">
        <f t="shared" si="122"/>
        <v>0</v>
      </c>
      <c r="AW265" s="952">
        <f t="shared" si="122"/>
        <v>0</v>
      </c>
      <c r="AX265" s="953">
        <f t="shared" si="122"/>
        <v>0</v>
      </c>
      <c r="AY265" s="953">
        <f t="shared" si="123"/>
        <v>0</v>
      </c>
      <c r="AZ265" s="952">
        <f t="shared" si="123"/>
        <v>0</v>
      </c>
      <c r="BA265" s="952">
        <f t="shared" si="123"/>
        <v>0</v>
      </c>
      <c r="BB265" s="952">
        <f t="shared" si="123"/>
        <v>0</v>
      </c>
      <c r="BC265" s="952">
        <f t="shared" si="123"/>
        <v>0</v>
      </c>
      <c r="BD265" s="952">
        <f t="shared" si="123"/>
        <v>0</v>
      </c>
      <c r="BE265" s="953">
        <f t="shared" si="123"/>
        <v>1</v>
      </c>
      <c r="BF265" s="953">
        <f t="shared" si="123"/>
        <v>1</v>
      </c>
      <c r="BG265" s="952">
        <f t="shared" si="123"/>
        <v>0</v>
      </c>
      <c r="BH265" s="952">
        <f t="shared" si="123"/>
        <v>0</v>
      </c>
      <c r="BI265" s="952">
        <f t="shared" si="124"/>
        <v>0</v>
      </c>
      <c r="BJ265" s="952">
        <f t="shared" si="124"/>
        <v>0</v>
      </c>
      <c r="BK265" s="952">
        <f t="shared" si="124"/>
        <v>0</v>
      </c>
      <c r="BL265" s="953">
        <f t="shared" si="124"/>
        <v>0</v>
      </c>
      <c r="BM265" s="953">
        <f t="shared" si="124"/>
        <v>0</v>
      </c>
      <c r="BN265" s="952">
        <f t="shared" si="124"/>
        <v>0</v>
      </c>
      <c r="BO265" s="952">
        <f t="shared" si="124"/>
        <v>0</v>
      </c>
      <c r="BP265" s="952">
        <f t="shared" si="124"/>
        <v>0</v>
      </c>
      <c r="BQ265" s="952">
        <f t="shared" si="124"/>
        <v>0</v>
      </c>
      <c r="BR265" s="952">
        <f t="shared" si="124"/>
        <v>0</v>
      </c>
      <c r="BS265" s="953">
        <f t="shared" si="125"/>
        <v>0</v>
      </c>
      <c r="BT265" s="953">
        <f t="shared" si="125"/>
        <v>0</v>
      </c>
      <c r="BU265" s="952">
        <f t="shared" si="125"/>
        <v>0</v>
      </c>
      <c r="BV265" s="952">
        <f t="shared" si="125"/>
        <v>0</v>
      </c>
      <c r="BW265" s="952">
        <f t="shared" si="125"/>
        <v>0</v>
      </c>
      <c r="BX265" s="952">
        <f t="shared" si="125"/>
        <v>0</v>
      </c>
      <c r="BY265" s="952">
        <f t="shared" si="125"/>
        <v>0</v>
      </c>
      <c r="BZ265" s="953">
        <f t="shared" si="125"/>
        <v>0</v>
      </c>
      <c r="CA265" s="953">
        <f t="shared" si="125"/>
        <v>0</v>
      </c>
      <c r="CB265" s="952">
        <f t="shared" si="125"/>
        <v>0</v>
      </c>
      <c r="CC265" s="952">
        <f t="shared" si="126"/>
        <v>0</v>
      </c>
      <c r="CD265" s="952">
        <f t="shared" si="126"/>
        <v>0</v>
      </c>
      <c r="CE265" s="952">
        <f t="shared" si="126"/>
        <v>0</v>
      </c>
      <c r="CF265" s="952">
        <f t="shared" si="126"/>
        <v>0</v>
      </c>
      <c r="CG265" s="953">
        <f t="shared" si="126"/>
        <v>0</v>
      </c>
      <c r="CH265" s="953">
        <f t="shared" si="126"/>
        <v>0</v>
      </c>
      <c r="CI265" s="952">
        <f t="shared" si="126"/>
        <v>0</v>
      </c>
      <c r="CJ265" s="952">
        <f t="shared" si="126"/>
        <v>0</v>
      </c>
      <c r="CK265" s="952">
        <f t="shared" si="126"/>
        <v>0</v>
      </c>
      <c r="CL265" s="952">
        <f t="shared" si="126"/>
        <v>0</v>
      </c>
      <c r="CM265" s="952">
        <f t="shared" si="126"/>
        <v>0</v>
      </c>
      <c r="CN265" s="953">
        <f t="shared" si="126"/>
        <v>0</v>
      </c>
      <c r="CO265" s="953">
        <f t="shared" si="126"/>
        <v>0</v>
      </c>
      <c r="CP265" s="615">
        <f t="shared" si="127"/>
        <v>2</v>
      </c>
    </row>
    <row r="266" spans="1:94" ht="14.25">
      <c r="A266" s="85"/>
      <c r="B266" s="286"/>
      <c r="C266" s="5"/>
      <c r="D266" s="35" t="s">
        <v>77</v>
      </c>
      <c r="E266" s="2198"/>
      <c r="F266" s="2199"/>
      <c r="I266" s="456"/>
      <c r="J266" s="8"/>
      <c r="K266" s="929"/>
      <c r="L266" s="8"/>
      <c r="M266" s="8"/>
      <c r="N266" s="8"/>
      <c r="AD266" s="159" t="s">
        <v>139</v>
      </c>
      <c r="AE266" s="952">
        <f t="shared" si="121"/>
        <v>0</v>
      </c>
      <c r="AF266" s="952">
        <f t="shared" si="121"/>
        <v>0</v>
      </c>
      <c r="AG266" s="952">
        <f t="shared" si="121"/>
        <v>0</v>
      </c>
      <c r="AH266" s="952">
        <f t="shared" si="121"/>
        <v>0</v>
      </c>
      <c r="AI266" s="952">
        <f t="shared" si="121"/>
        <v>0</v>
      </c>
      <c r="AJ266" s="953">
        <f t="shared" si="121"/>
        <v>0</v>
      </c>
      <c r="AK266" s="953">
        <f t="shared" si="121"/>
        <v>0</v>
      </c>
      <c r="AL266" s="952">
        <f t="shared" si="121"/>
        <v>0</v>
      </c>
      <c r="AM266" s="952">
        <f t="shared" si="121"/>
        <v>0</v>
      </c>
      <c r="AN266" s="952">
        <f t="shared" si="121"/>
        <v>0</v>
      </c>
      <c r="AO266" s="952">
        <f t="shared" si="122"/>
        <v>0</v>
      </c>
      <c r="AP266" s="952">
        <f t="shared" si="122"/>
        <v>0</v>
      </c>
      <c r="AQ266" s="953">
        <f t="shared" si="122"/>
        <v>0</v>
      </c>
      <c r="AR266" s="953">
        <f t="shared" si="122"/>
        <v>0</v>
      </c>
      <c r="AS266" s="952">
        <f t="shared" si="122"/>
        <v>0</v>
      </c>
      <c r="AT266" s="952">
        <f t="shared" si="122"/>
        <v>0</v>
      </c>
      <c r="AU266" s="952">
        <f t="shared" si="122"/>
        <v>0</v>
      </c>
      <c r="AV266" s="952">
        <f t="shared" si="122"/>
        <v>0</v>
      </c>
      <c r="AW266" s="952">
        <f t="shared" si="122"/>
        <v>0</v>
      </c>
      <c r="AX266" s="953">
        <f t="shared" si="122"/>
        <v>0</v>
      </c>
      <c r="AY266" s="953">
        <f t="shared" si="123"/>
        <v>0</v>
      </c>
      <c r="AZ266" s="952">
        <f t="shared" si="123"/>
        <v>0</v>
      </c>
      <c r="BA266" s="952">
        <f t="shared" si="123"/>
        <v>0</v>
      </c>
      <c r="BB266" s="952">
        <f t="shared" si="123"/>
        <v>1</v>
      </c>
      <c r="BC266" s="952">
        <f t="shared" si="123"/>
        <v>0</v>
      </c>
      <c r="BD266" s="952">
        <f t="shared" si="123"/>
        <v>1</v>
      </c>
      <c r="BE266" s="953">
        <f t="shared" si="123"/>
        <v>1</v>
      </c>
      <c r="BF266" s="953">
        <f t="shared" si="123"/>
        <v>1</v>
      </c>
      <c r="BG266" s="952">
        <f t="shared" si="123"/>
        <v>0</v>
      </c>
      <c r="BH266" s="952">
        <f t="shared" si="123"/>
        <v>0</v>
      </c>
      <c r="BI266" s="952">
        <f t="shared" si="124"/>
        <v>0</v>
      </c>
      <c r="BJ266" s="952">
        <f t="shared" si="124"/>
        <v>0</v>
      </c>
      <c r="BK266" s="952">
        <f t="shared" si="124"/>
        <v>0</v>
      </c>
      <c r="BL266" s="953">
        <f t="shared" si="124"/>
        <v>0</v>
      </c>
      <c r="BM266" s="953">
        <f t="shared" si="124"/>
        <v>0</v>
      </c>
      <c r="BN266" s="952">
        <f t="shared" si="124"/>
        <v>0</v>
      </c>
      <c r="BO266" s="952">
        <f t="shared" si="124"/>
        <v>0</v>
      </c>
      <c r="BP266" s="952">
        <f t="shared" si="124"/>
        <v>0</v>
      </c>
      <c r="BQ266" s="952">
        <f t="shared" si="124"/>
        <v>0</v>
      </c>
      <c r="BR266" s="952">
        <f t="shared" si="124"/>
        <v>0</v>
      </c>
      <c r="BS266" s="953">
        <f t="shared" si="125"/>
        <v>0</v>
      </c>
      <c r="BT266" s="953">
        <f t="shared" si="125"/>
        <v>0</v>
      </c>
      <c r="BU266" s="952">
        <f t="shared" si="125"/>
        <v>0</v>
      </c>
      <c r="BV266" s="952">
        <f t="shared" si="125"/>
        <v>0</v>
      </c>
      <c r="BW266" s="952">
        <f t="shared" si="125"/>
        <v>0</v>
      </c>
      <c r="BX266" s="952">
        <f t="shared" si="125"/>
        <v>0</v>
      </c>
      <c r="BY266" s="952">
        <f t="shared" si="125"/>
        <v>0</v>
      </c>
      <c r="BZ266" s="953">
        <f t="shared" si="125"/>
        <v>0</v>
      </c>
      <c r="CA266" s="953">
        <f t="shared" si="125"/>
        <v>0</v>
      </c>
      <c r="CB266" s="952">
        <f t="shared" si="125"/>
        <v>0</v>
      </c>
      <c r="CC266" s="952">
        <f t="shared" si="126"/>
        <v>0</v>
      </c>
      <c r="CD266" s="952">
        <f t="shared" si="126"/>
        <v>0</v>
      </c>
      <c r="CE266" s="952">
        <f t="shared" si="126"/>
        <v>0</v>
      </c>
      <c r="CF266" s="952">
        <f t="shared" si="126"/>
        <v>0</v>
      </c>
      <c r="CG266" s="953">
        <f t="shared" si="126"/>
        <v>0</v>
      </c>
      <c r="CH266" s="953">
        <f t="shared" si="126"/>
        <v>0</v>
      </c>
      <c r="CI266" s="952">
        <f t="shared" si="126"/>
        <v>0</v>
      </c>
      <c r="CJ266" s="952">
        <f t="shared" si="126"/>
        <v>0</v>
      </c>
      <c r="CK266" s="952">
        <f t="shared" si="126"/>
        <v>0</v>
      </c>
      <c r="CL266" s="952">
        <f t="shared" si="126"/>
        <v>0</v>
      </c>
      <c r="CM266" s="952">
        <f t="shared" si="126"/>
        <v>0</v>
      </c>
      <c r="CN266" s="953">
        <f t="shared" si="126"/>
        <v>0</v>
      </c>
      <c r="CO266" s="953">
        <f t="shared" si="126"/>
        <v>0</v>
      </c>
      <c r="CP266" s="615">
        <f t="shared" si="127"/>
        <v>4</v>
      </c>
    </row>
    <row r="267" spans="1:94">
      <c r="A267" s="85"/>
      <c r="B267" s="286"/>
      <c r="C267" s="5"/>
      <c r="D267" s="35" t="s">
        <v>44</v>
      </c>
      <c r="E267" s="2198"/>
      <c r="F267" s="2199"/>
      <c r="I267"/>
      <c r="J267" s="8"/>
      <c r="K267" s="8"/>
      <c r="L267" s="8"/>
      <c r="M267" s="8"/>
      <c r="N267" s="8"/>
      <c r="AD267" s="159" t="s">
        <v>320</v>
      </c>
      <c r="AE267" s="952">
        <f t="shared" si="121"/>
        <v>0</v>
      </c>
      <c r="AF267" s="952">
        <f t="shared" si="121"/>
        <v>0</v>
      </c>
      <c r="AG267" s="952">
        <f t="shared" si="121"/>
        <v>0</v>
      </c>
      <c r="AH267" s="952">
        <f t="shared" si="121"/>
        <v>0</v>
      </c>
      <c r="AI267" s="952">
        <f t="shared" si="121"/>
        <v>0</v>
      </c>
      <c r="AJ267" s="953">
        <f t="shared" si="121"/>
        <v>0</v>
      </c>
      <c r="AK267" s="953">
        <f t="shared" si="121"/>
        <v>0</v>
      </c>
      <c r="AL267" s="952">
        <f t="shared" si="121"/>
        <v>0</v>
      </c>
      <c r="AM267" s="952">
        <f t="shared" si="121"/>
        <v>0</v>
      </c>
      <c r="AN267" s="952">
        <f t="shared" si="121"/>
        <v>0</v>
      </c>
      <c r="AO267" s="952">
        <f t="shared" si="122"/>
        <v>0</v>
      </c>
      <c r="AP267" s="952">
        <f t="shared" si="122"/>
        <v>0</v>
      </c>
      <c r="AQ267" s="953">
        <f t="shared" si="122"/>
        <v>0</v>
      </c>
      <c r="AR267" s="953">
        <f t="shared" si="122"/>
        <v>0</v>
      </c>
      <c r="AS267" s="952">
        <f t="shared" si="122"/>
        <v>0</v>
      </c>
      <c r="AT267" s="952">
        <f t="shared" si="122"/>
        <v>0</v>
      </c>
      <c r="AU267" s="952">
        <f t="shared" si="122"/>
        <v>0</v>
      </c>
      <c r="AV267" s="952">
        <f t="shared" si="122"/>
        <v>0</v>
      </c>
      <c r="AW267" s="952">
        <f t="shared" si="122"/>
        <v>0</v>
      </c>
      <c r="AX267" s="953">
        <f t="shared" si="122"/>
        <v>0</v>
      </c>
      <c r="AY267" s="953">
        <f t="shared" si="123"/>
        <v>0</v>
      </c>
      <c r="AZ267" s="952">
        <f t="shared" si="123"/>
        <v>0</v>
      </c>
      <c r="BA267" s="952">
        <f t="shared" si="123"/>
        <v>0</v>
      </c>
      <c r="BB267" s="952">
        <f t="shared" si="123"/>
        <v>1</v>
      </c>
      <c r="BC267" s="952">
        <f t="shared" si="123"/>
        <v>1</v>
      </c>
      <c r="BD267" s="952">
        <f t="shared" si="123"/>
        <v>0</v>
      </c>
      <c r="BE267" s="953">
        <f t="shared" si="123"/>
        <v>1</v>
      </c>
      <c r="BF267" s="953">
        <f t="shared" si="123"/>
        <v>1</v>
      </c>
      <c r="BG267" s="952">
        <f t="shared" si="123"/>
        <v>0</v>
      </c>
      <c r="BH267" s="952">
        <f t="shared" si="123"/>
        <v>0</v>
      </c>
      <c r="BI267" s="952">
        <f t="shared" si="124"/>
        <v>0</v>
      </c>
      <c r="BJ267" s="952">
        <f t="shared" si="124"/>
        <v>0</v>
      </c>
      <c r="BK267" s="952">
        <f t="shared" si="124"/>
        <v>0</v>
      </c>
      <c r="BL267" s="953">
        <f t="shared" si="124"/>
        <v>0</v>
      </c>
      <c r="BM267" s="953">
        <f t="shared" si="124"/>
        <v>0</v>
      </c>
      <c r="BN267" s="952">
        <f t="shared" si="124"/>
        <v>0</v>
      </c>
      <c r="BO267" s="952">
        <f t="shared" si="124"/>
        <v>0</v>
      </c>
      <c r="BP267" s="952">
        <f t="shared" si="124"/>
        <v>0</v>
      </c>
      <c r="BQ267" s="952">
        <f t="shared" si="124"/>
        <v>0</v>
      </c>
      <c r="BR267" s="952">
        <f t="shared" si="124"/>
        <v>0</v>
      </c>
      <c r="BS267" s="953">
        <f t="shared" si="125"/>
        <v>0</v>
      </c>
      <c r="BT267" s="953">
        <f t="shared" si="125"/>
        <v>0</v>
      </c>
      <c r="BU267" s="952">
        <f t="shared" si="125"/>
        <v>0</v>
      </c>
      <c r="BV267" s="952">
        <f t="shared" si="125"/>
        <v>0</v>
      </c>
      <c r="BW267" s="952">
        <f t="shared" si="125"/>
        <v>0</v>
      </c>
      <c r="BX267" s="952">
        <f t="shared" si="125"/>
        <v>0</v>
      </c>
      <c r="BY267" s="952">
        <f t="shared" si="125"/>
        <v>0</v>
      </c>
      <c r="BZ267" s="953">
        <f t="shared" si="125"/>
        <v>0</v>
      </c>
      <c r="CA267" s="953">
        <f t="shared" si="125"/>
        <v>0</v>
      </c>
      <c r="CB267" s="952">
        <f t="shared" si="125"/>
        <v>0</v>
      </c>
      <c r="CC267" s="952">
        <f t="shared" si="126"/>
        <v>0</v>
      </c>
      <c r="CD267" s="952">
        <f t="shared" si="126"/>
        <v>0</v>
      </c>
      <c r="CE267" s="952">
        <f t="shared" si="126"/>
        <v>0</v>
      </c>
      <c r="CF267" s="952">
        <f t="shared" si="126"/>
        <v>0</v>
      </c>
      <c r="CG267" s="953">
        <f t="shared" si="126"/>
        <v>0</v>
      </c>
      <c r="CH267" s="953">
        <f t="shared" si="126"/>
        <v>0</v>
      </c>
      <c r="CI267" s="952">
        <f t="shared" si="126"/>
        <v>0</v>
      </c>
      <c r="CJ267" s="952">
        <f t="shared" si="126"/>
        <v>0</v>
      </c>
      <c r="CK267" s="952">
        <f t="shared" si="126"/>
        <v>0</v>
      </c>
      <c r="CL267" s="952">
        <f t="shared" si="126"/>
        <v>0</v>
      </c>
      <c r="CM267" s="952">
        <f t="shared" si="126"/>
        <v>0</v>
      </c>
      <c r="CN267" s="953">
        <f t="shared" si="126"/>
        <v>0</v>
      </c>
      <c r="CO267" s="953">
        <f t="shared" si="126"/>
        <v>0</v>
      </c>
      <c r="CP267" s="615">
        <f t="shared" si="127"/>
        <v>4</v>
      </c>
    </row>
    <row r="268" spans="1:94" ht="13.5" thickBot="1">
      <c r="A268" s="85"/>
      <c r="B268" s="286"/>
      <c r="C268" s="5"/>
      <c r="D268" s="132" t="s">
        <v>15</v>
      </c>
      <c r="E268" s="2195"/>
      <c r="F268" s="2196"/>
      <c r="I268"/>
      <c r="J268" s="8"/>
      <c r="K268" s="8"/>
      <c r="L268" s="8"/>
      <c r="M268" s="8"/>
      <c r="N268" s="8"/>
      <c r="AD268" s="159" t="s">
        <v>192</v>
      </c>
      <c r="AE268" s="952">
        <f t="shared" si="121"/>
        <v>0</v>
      </c>
      <c r="AF268" s="952">
        <f t="shared" si="121"/>
        <v>0</v>
      </c>
      <c r="AG268" s="952">
        <f t="shared" si="121"/>
        <v>0</v>
      </c>
      <c r="AH268" s="952">
        <f t="shared" si="121"/>
        <v>0</v>
      </c>
      <c r="AI268" s="952">
        <f t="shared" si="121"/>
        <v>0</v>
      </c>
      <c r="AJ268" s="953">
        <f t="shared" si="121"/>
        <v>0</v>
      </c>
      <c r="AK268" s="953">
        <f t="shared" si="121"/>
        <v>0</v>
      </c>
      <c r="AL268" s="952">
        <f t="shared" si="121"/>
        <v>0</v>
      </c>
      <c r="AM268" s="952">
        <f t="shared" si="121"/>
        <v>0</v>
      </c>
      <c r="AN268" s="952">
        <f t="shared" si="121"/>
        <v>0</v>
      </c>
      <c r="AO268" s="952">
        <f t="shared" si="122"/>
        <v>0</v>
      </c>
      <c r="AP268" s="952">
        <f t="shared" si="122"/>
        <v>0</v>
      </c>
      <c r="AQ268" s="953">
        <f t="shared" si="122"/>
        <v>0</v>
      </c>
      <c r="AR268" s="953">
        <f t="shared" si="122"/>
        <v>0</v>
      </c>
      <c r="AS268" s="952">
        <f t="shared" si="122"/>
        <v>0</v>
      </c>
      <c r="AT268" s="952">
        <f t="shared" si="122"/>
        <v>0</v>
      </c>
      <c r="AU268" s="952">
        <f t="shared" si="122"/>
        <v>0</v>
      </c>
      <c r="AV268" s="952">
        <f t="shared" si="122"/>
        <v>0</v>
      </c>
      <c r="AW268" s="952">
        <f t="shared" si="122"/>
        <v>0</v>
      </c>
      <c r="AX268" s="953">
        <f t="shared" si="122"/>
        <v>0</v>
      </c>
      <c r="AY268" s="953">
        <f t="shared" si="123"/>
        <v>0</v>
      </c>
      <c r="AZ268" s="952">
        <f t="shared" si="123"/>
        <v>0</v>
      </c>
      <c r="BA268" s="952">
        <f t="shared" si="123"/>
        <v>0</v>
      </c>
      <c r="BB268" s="952">
        <f t="shared" si="123"/>
        <v>0</v>
      </c>
      <c r="BC268" s="952">
        <f t="shared" si="123"/>
        <v>0</v>
      </c>
      <c r="BD268" s="952">
        <f t="shared" si="123"/>
        <v>0</v>
      </c>
      <c r="BE268" s="953">
        <f t="shared" si="123"/>
        <v>1</v>
      </c>
      <c r="BF268" s="953">
        <f t="shared" si="123"/>
        <v>1</v>
      </c>
      <c r="BG268" s="952">
        <f t="shared" si="123"/>
        <v>0</v>
      </c>
      <c r="BH268" s="952">
        <f t="shared" si="123"/>
        <v>0</v>
      </c>
      <c r="BI268" s="952">
        <f t="shared" si="124"/>
        <v>0</v>
      </c>
      <c r="BJ268" s="952">
        <f t="shared" si="124"/>
        <v>0</v>
      </c>
      <c r="BK268" s="952">
        <f t="shared" si="124"/>
        <v>0</v>
      </c>
      <c r="BL268" s="953">
        <f t="shared" si="124"/>
        <v>0</v>
      </c>
      <c r="BM268" s="953">
        <f t="shared" si="124"/>
        <v>0</v>
      </c>
      <c r="BN268" s="952">
        <f t="shared" si="124"/>
        <v>0</v>
      </c>
      <c r="BO268" s="952">
        <f t="shared" si="124"/>
        <v>0</v>
      </c>
      <c r="BP268" s="952">
        <f t="shared" si="124"/>
        <v>0</v>
      </c>
      <c r="BQ268" s="952">
        <f t="shared" si="124"/>
        <v>0</v>
      </c>
      <c r="BR268" s="952">
        <f t="shared" si="124"/>
        <v>0</v>
      </c>
      <c r="BS268" s="953">
        <f t="shared" si="125"/>
        <v>0</v>
      </c>
      <c r="BT268" s="953">
        <f t="shared" si="125"/>
        <v>0</v>
      </c>
      <c r="BU268" s="952">
        <f t="shared" si="125"/>
        <v>0</v>
      </c>
      <c r="BV268" s="952">
        <f t="shared" si="125"/>
        <v>0</v>
      </c>
      <c r="BW268" s="952">
        <f t="shared" si="125"/>
        <v>0</v>
      </c>
      <c r="BX268" s="952">
        <f t="shared" si="125"/>
        <v>0</v>
      </c>
      <c r="BY268" s="952">
        <f t="shared" si="125"/>
        <v>0</v>
      </c>
      <c r="BZ268" s="953">
        <f t="shared" si="125"/>
        <v>0</v>
      </c>
      <c r="CA268" s="953">
        <f t="shared" si="125"/>
        <v>0</v>
      </c>
      <c r="CB268" s="952">
        <f t="shared" si="125"/>
        <v>0</v>
      </c>
      <c r="CC268" s="952">
        <f t="shared" si="126"/>
        <v>0</v>
      </c>
      <c r="CD268" s="952">
        <f t="shared" si="126"/>
        <v>0</v>
      </c>
      <c r="CE268" s="952">
        <f t="shared" si="126"/>
        <v>0</v>
      </c>
      <c r="CF268" s="952">
        <f t="shared" si="126"/>
        <v>0</v>
      </c>
      <c r="CG268" s="953">
        <f t="shared" si="126"/>
        <v>0</v>
      </c>
      <c r="CH268" s="953">
        <f t="shared" si="126"/>
        <v>0</v>
      </c>
      <c r="CI268" s="952">
        <f t="shared" si="126"/>
        <v>0</v>
      </c>
      <c r="CJ268" s="952">
        <f t="shared" si="126"/>
        <v>0</v>
      </c>
      <c r="CK268" s="952">
        <f t="shared" si="126"/>
        <v>0</v>
      </c>
      <c r="CL268" s="952">
        <f t="shared" si="126"/>
        <v>0</v>
      </c>
      <c r="CM268" s="952">
        <f t="shared" si="126"/>
        <v>0</v>
      </c>
      <c r="CN268" s="953">
        <f t="shared" si="126"/>
        <v>0</v>
      </c>
      <c r="CO268" s="953">
        <f t="shared" si="126"/>
        <v>0</v>
      </c>
      <c r="CP268" s="615">
        <f t="shared" si="127"/>
        <v>2</v>
      </c>
    </row>
    <row r="269" spans="1:94" ht="17.25" customHeight="1" thickTop="1">
      <c r="A269" s="85"/>
      <c r="B269" s="286"/>
      <c r="C269" s="5"/>
      <c r="D269" s="133" t="s">
        <v>78</v>
      </c>
      <c r="E269" s="2164">
        <f>SUBTOTAL(9,E264:F268)</f>
        <v>0.49</v>
      </c>
      <c r="F269" s="2197"/>
      <c r="I269"/>
      <c r="J269" s="8"/>
      <c r="K269" s="8"/>
      <c r="L269" s="8"/>
      <c r="M269" s="8"/>
      <c r="N269" s="8"/>
      <c r="AD269" s="159" t="s">
        <v>191</v>
      </c>
      <c r="AE269" s="952">
        <f t="shared" si="121"/>
        <v>0</v>
      </c>
      <c r="AF269" s="952">
        <f t="shared" si="121"/>
        <v>0</v>
      </c>
      <c r="AG269" s="952">
        <f t="shared" si="121"/>
        <v>0</v>
      </c>
      <c r="AH269" s="952">
        <f t="shared" si="121"/>
        <v>0</v>
      </c>
      <c r="AI269" s="952">
        <f t="shared" si="121"/>
        <v>0</v>
      </c>
      <c r="AJ269" s="953">
        <f t="shared" si="121"/>
        <v>0</v>
      </c>
      <c r="AK269" s="953">
        <f t="shared" si="121"/>
        <v>0</v>
      </c>
      <c r="AL269" s="952">
        <f t="shared" si="121"/>
        <v>0</v>
      </c>
      <c r="AM269" s="952">
        <f t="shared" si="121"/>
        <v>0</v>
      </c>
      <c r="AN269" s="952">
        <f t="shared" si="121"/>
        <v>0</v>
      </c>
      <c r="AO269" s="952">
        <f t="shared" si="122"/>
        <v>0</v>
      </c>
      <c r="AP269" s="952">
        <f t="shared" si="122"/>
        <v>0</v>
      </c>
      <c r="AQ269" s="953">
        <f t="shared" si="122"/>
        <v>0</v>
      </c>
      <c r="AR269" s="953">
        <f t="shared" si="122"/>
        <v>0</v>
      </c>
      <c r="AS269" s="952">
        <f t="shared" si="122"/>
        <v>0</v>
      </c>
      <c r="AT269" s="952">
        <f t="shared" si="122"/>
        <v>0</v>
      </c>
      <c r="AU269" s="952">
        <f t="shared" si="122"/>
        <v>0</v>
      </c>
      <c r="AV269" s="952">
        <f t="shared" si="122"/>
        <v>0</v>
      </c>
      <c r="AW269" s="952">
        <f t="shared" si="122"/>
        <v>0</v>
      </c>
      <c r="AX269" s="953">
        <f t="shared" si="122"/>
        <v>0</v>
      </c>
      <c r="AY269" s="953">
        <f t="shared" si="123"/>
        <v>0</v>
      </c>
      <c r="AZ269" s="952">
        <f t="shared" si="123"/>
        <v>0</v>
      </c>
      <c r="BA269" s="952">
        <f t="shared" si="123"/>
        <v>0</v>
      </c>
      <c r="BB269" s="952">
        <f t="shared" si="123"/>
        <v>0</v>
      </c>
      <c r="BC269" s="952">
        <f t="shared" si="123"/>
        <v>0</v>
      </c>
      <c r="BD269" s="952">
        <f t="shared" si="123"/>
        <v>0</v>
      </c>
      <c r="BE269" s="953">
        <f t="shared" si="123"/>
        <v>1</v>
      </c>
      <c r="BF269" s="953">
        <f t="shared" si="123"/>
        <v>1</v>
      </c>
      <c r="BG269" s="952">
        <f t="shared" si="123"/>
        <v>0</v>
      </c>
      <c r="BH269" s="952">
        <f t="shared" si="123"/>
        <v>0</v>
      </c>
      <c r="BI269" s="952">
        <f t="shared" si="124"/>
        <v>0</v>
      </c>
      <c r="BJ269" s="952">
        <f t="shared" si="124"/>
        <v>0</v>
      </c>
      <c r="BK269" s="952">
        <f t="shared" si="124"/>
        <v>0</v>
      </c>
      <c r="BL269" s="953">
        <f t="shared" si="124"/>
        <v>0</v>
      </c>
      <c r="BM269" s="953">
        <f t="shared" si="124"/>
        <v>0</v>
      </c>
      <c r="BN269" s="952">
        <f t="shared" si="124"/>
        <v>0</v>
      </c>
      <c r="BO269" s="952">
        <f t="shared" si="124"/>
        <v>0</v>
      </c>
      <c r="BP269" s="952">
        <f t="shared" si="124"/>
        <v>0</v>
      </c>
      <c r="BQ269" s="952">
        <f t="shared" si="124"/>
        <v>0</v>
      </c>
      <c r="BR269" s="952">
        <f t="shared" si="124"/>
        <v>0</v>
      </c>
      <c r="BS269" s="953">
        <f t="shared" si="125"/>
        <v>0</v>
      </c>
      <c r="BT269" s="953">
        <f t="shared" si="125"/>
        <v>0</v>
      </c>
      <c r="BU269" s="952">
        <f t="shared" si="125"/>
        <v>0</v>
      </c>
      <c r="BV269" s="952">
        <f t="shared" si="125"/>
        <v>0</v>
      </c>
      <c r="BW269" s="952">
        <f t="shared" si="125"/>
        <v>0</v>
      </c>
      <c r="BX269" s="952">
        <f t="shared" si="125"/>
        <v>0</v>
      </c>
      <c r="BY269" s="952">
        <f t="shared" si="125"/>
        <v>0</v>
      </c>
      <c r="BZ269" s="953">
        <f t="shared" si="125"/>
        <v>0</v>
      </c>
      <c r="CA269" s="953">
        <f t="shared" si="125"/>
        <v>0</v>
      </c>
      <c r="CB269" s="952">
        <f t="shared" si="125"/>
        <v>0</v>
      </c>
      <c r="CC269" s="952">
        <f t="shared" si="126"/>
        <v>0</v>
      </c>
      <c r="CD269" s="952">
        <f t="shared" si="126"/>
        <v>0</v>
      </c>
      <c r="CE269" s="952">
        <f t="shared" si="126"/>
        <v>0</v>
      </c>
      <c r="CF269" s="952">
        <f t="shared" si="126"/>
        <v>0</v>
      </c>
      <c r="CG269" s="953">
        <f t="shared" si="126"/>
        <v>0</v>
      </c>
      <c r="CH269" s="953">
        <f t="shared" si="126"/>
        <v>0</v>
      </c>
      <c r="CI269" s="952">
        <f t="shared" si="126"/>
        <v>0</v>
      </c>
      <c r="CJ269" s="952">
        <f t="shared" si="126"/>
        <v>0</v>
      </c>
      <c r="CK269" s="952">
        <f t="shared" si="126"/>
        <v>0</v>
      </c>
      <c r="CL269" s="952">
        <f t="shared" si="126"/>
        <v>0</v>
      </c>
      <c r="CM269" s="952">
        <f t="shared" si="126"/>
        <v>0</v>
      </c>
      <c r="CN269" s="953">
        <f t="shared" si="126"/>
        <v>0</v>
      </c>
      <c r="CO269" s="953">
        <f t="shared" si="126"/>
        <v>0</v>
      </c>
      <c r="CP269" s="615">
        <f t="shared" si="127"/>
        <v>2</v>
      </c>
    </row>
    <row r="270" spans="1:94" ht="15.75" customHeight="1">
      <c r="A270" s="85"/>
      <c r="B270" s="286"/>
      <c r="C270" s="5"/>
      <c r="D270" s="134" t="s">
        <v>111</v>
      </c>
      <c r="E270" s="2166">
        <f ca="1">E263-E263*E269</f>
        <v>17165.268899999995</v>
      </c>
      <c r="F270" s="2207"/>
      <c r="H270" s="454"/>
      <c r="I270" s="456"/>
      <c r="AD270" s="159" t="s">
        <v>171</v>
      </c>
      <c r="AE270" s="952">
        <f t="shared" si="121"/>
        <v>0</v>
      </c>
      <c r="AF270" s="952">
        <f t="shared" si="121"/>
        <v>0</v>
      </c>
      <c r="AG270" s="952">
        <f t="shared" si="121"/>
        <v>0</v>
      </c>
      <c r="AH270" s="952">
        <f t="shared" si="121"/>
        <v>0</v>
      </c>
      <c r="AI270" s="952">
        <f t="shared" si="121"/>
        <v>0</v>
      </c>
      <c r="AJ270" s="953">
        <f t="shared" si="121"/>
        <v>0</v>
      </c>
      <c r="AK270" s="953">
        <f t="shared" si="121"/>
        <v>0</v>
      </c>
      <c r="AL270" s="952">
        <f t="shared" si="121"/>
        <v>0</v>
      </c>
      <c r="AM270" s="952">
        <f t="shared" si="121"/>
        <v>0</v>
      </c>
      <c r="AN270" s="952">
        <f t="shared" si="121"/>
        <v>0</v>
      </c>
      <c r="AO270" s="952">
        <f t="shared" si="122"/>
        <v>0</v>
      </c>
      <c r="AP270" s="952">
        <f t="shared" si="122"/>
        <v>0</v>
      </c>
      <c r="AQ270" s="953">
        <f t="shared" si="122"/>
        <v>0</v>
      </c>
      <c r="AR270" s="953">
        <f t="shared" si="122"/>
        <v>0</v>
      </c>
      <c r="AS270" s="952">
        <f t="shared" si="122"/>
        <v>0</v>
      </c>
      <c r="AT270" s="952">
        <f t="shared" si="122"/>
        <v>0</v>
      </c>
      <c r="AU270" s="952">
        <f t="shared" si="122"/>
        <v>0</v>
      </c>
      <c r="AV270" s="952">
        <f t="shared" si="122"/>
        <v>0</v>
      </c>
      <c r="AW270" s="952">
        <f t="shared" si="122"/>
        <v>0</v>
      </c>
      <c r="AX270" s="953">
        <f t="shared" si="122"/>
        <v>0</v>
      </c>
      <c r="AY270" s="953">
        <f t="shared" si="123"/>
        <v>0</v>
      </c>
      <c r="AZ270" s="952">
        <f t="shared" si="123"/>
        <v>0</v>
      </c>
      <c r="BA270" s="952">
        <f t="shared" si="123"/>
        <v>0</v>
      </c>
      <c r="BB270" s="952">
        <f t="shared" si="123"/>
        <v>0</v>
      </c>
      <c r="BC270" s="952">
        <f t="shared" si="123"/>
        <v>0</v>
      </c>
      <c r="BD270" s="952">
        <f t="shared" si="123"/>
        <v>0</v>
      </c>
      <c r="BE270" s="953">
        <f t="shared" si="123"/>
        <v>1</v>
      </c>
      <c r="BF270" s="953">
        <f t="shared" si="123"/>
        <v>1</v>
      </c>
      <c r="BG270" s="952">
        <f t="shared" si="123"/>
        <v>0</v>
      </c>
      <c r="BH270" s="952">
        <f t="shared" si="123"/>
        <v>0</v>
      </c>
      <c r="BI270" s="952">
        <f t="shared" si="124"/>
        <v>0</v>
      </c>
      <c r="BJ270" s="952">
        <f t="shared" si="124"/>
        <v>0</v>
      </c>
      <c r="BK270" s="952">
        <f t="shared" si="124"/>
        <v>0</v>
      </c>
      <c r="BL270" s="953">
        <f t="shared" si="124"/>
        <v>0</v>
      </c>
      <c r="BM270" s="953">
        <f t="shared" si="124"/>
        <v>0</v>
      </c>
      <c r="BN270" s="952">
        <f t="shared" si="124"/>
        <v>0</v>
      </c>
      <c r="BO270" s="952">
        <f t="shared" si="124"/>
        <v>0</v>
      </c>
      <c r="BP270" s="952">
        <f t="shared" si="124"/>
        <v>0</v>
      </c>
      <c r="BQ270" s="952">
        <f t="shared" si="124"/>
        <v>0</v>
      </c>
      <c r="BR270" s="952">
        <f t="shared" si="124"/>
        <v>0</v>
      </c>
      <c r="BS270" s="953">
        <f t="shared" si="125"/>
        <v>0</v>
      </c>
      <c r="BT270" s="953">
        <f t="shared" si="125"/>
        <v>0</v>
      </c>
      <c r="BU270" s="952">
        <f t="shared" si="125"/>
        <v>0</v>
      </c>
      <c r="BV270" s="952">
        <f t="shared" si="125"/>
        <v>0</v>
      </c>
      <c r="BW270" s="952">
        <f t="shared" si="125"/>
        <v>0</v>
      </c>
      <c r="BX270" s="952">
        <f t="shared" si="125"/>
        <v>0</v>
      </c>
      <c r="BY270" s="952">
        <f t="shared" si="125"/>
        <v>0</v>
      </c>
      <c r="BZ270" s="953">
        <f t="shared" si="125"/>
        <v>0</v>
      </c>
      <c r="CA270" s="953">
        <f t="shared" si="125"/>
        <v>0</v>
      </c>
      <c r="CB270" s="952">
        <f t="shared" si="125"/>
        <v>0</v>
      </c>
      <c r="CC270" s="952">
        <f t="shared" si="126"/>
        <v>0</v>
      </c>
      <c r="CD270" s="952">
        <f t="shared" si="126"/>
        <v>0</v>
      </c>
      <c r="CE270" s="952">
        <f t="shared" si="126"/>
        <v>0</v>
      </c>
      <c r="CF270" s="952">
        <f t="shared" si="126"/>
        <v>0</v>
      </c>
      <c r="CG270" s="953">
        <f t="shared" si="126"/>
        <v>0</v>
      </c>
      <c r="CH270" s="953">
        <f t="shared" si="126"/>
        <v>0</v>
      </c>
      <c r="CI270" s="952">
        <f t="shared" si="126"/>
        <v>0</v>
      </c>
      <c r="CJ270" s="952">
        <f t="shared" si="126"/>
        <v>0</v>
      </c>
      <c r="CK270" s="952">
        <f t="shared" si="126"/>
        <v>0</v>
      </c>
      <c r="CL270" s="952">
        <f t="shared" si="126"/>
        <v>0</v>
      </c>
      <c r="CM270" s="952">
        <f t="shared" si="126"/>
        <v>0</v>
      </c>
      <c r="CN270" s="953">
        <f t="shared" si="126"/>
        <v>0</v>
      </c>
      <c r="CO270" s="953">
        <f t="shared" si="126"/>
        <v>0</v>
      </c>
      <c r="CP270" s="615">
        <f t="shared" si="127"/>
        <v>2</v>
      </c>
    </row>
    <row r="271" spans="1:94" ht="15.75" customHeight="1">
      <c r="A271" s="85"/>
      <c r="B271" s="286"/>
      <c r="C271" s="5"/>
      <c r="D271"/>
      <c r="E271"/>
      <c r="F271"/>
      <c r="H271" s="454"/>
      <c r="I271" s="456"/>
      <c r="AD271" s="159" t="s">
        <v>195</v>
      </c>
      <c r="AE271" s="952">
        <f t="shared" si="121"/>
        <v>0</v>
      </c>
      <c r="AF271" s="952">
        <f t="shared" si="121"/>
        <v>0</v>
      </c>
      <c r="AG271" s="952">
        <f t="shared" si="121"/>
        <v>0</v>
      </c>
      <c r="AH271" s="952">
        <f t="shared" si="121"/>
        <v>0</v>
      </c>
      <c r="AI271" s="952">
        <f t="shared" si="121"/>
        <v>0</v>
      </c>
      <c r="AJ271" s="953">
        <f t="shared" si="121"/>
        <v>0</v>
      </c>
      <c r="AK271" s="953">
        <f t="shared" si="121"/>
        <v>0</v>
      </c>
      <c r="AL271" s="952">
        <f t="shared" si="121"/>
        <v>0</v>
      </c>
      <c r="AM271" s="952">
        <f t="shared" si="121"/>
        <v>0</v>
      </c>
      <c r="AN271" s="952">
        <f t="shared" si="121"/>
        <v>0</v>
      </c>
      <c r="AO271" s="952">
        <f t="shared" si="122"/>
        <v>0</v>
      </c>
      <c r="AP271" s="952">
        <f t="shared" si="122"/>
        <v>0</v>
      </c>
      <c r="AQ271" s="953">
        <f t="shared" si="122"/>
        <v>0</v>
      </c>
      <c r="AR271" s="953">
        <f t="shared" si="122"/>
        <v>0</v>
      </c>
      <c r="AS271" s="952">
        <f t="shared" si="122"/>
        <v>0</v>
      </c>
      <c r="AT271" s="952">
        <f t="shared" si="122"/>
        <v>0</v>
      </c>
      <c r="AU271" s="952">
        <f t="shared" si="122"/>
        <v>0</v>
      </c>
      <c r="AV271" s="952">
        <f t="shared" si="122"/>
        <v>0</v>
      </c>
      <c r="AW271" s="952">
        <f t="shared" si="122"/>
        <v>0</v>
      </c>
      <c r="AX271" s="953">
        <f t="shared" si="122"/>
        <v>0</v>
      </c>
      <c r="AY271" s="953">
        <f t="shared" si="123"/>
        <v>0</v>
      </c>
      <c r="AZ271" s="952">
        <f t="shared" si="123"/>
        <v>0</v>
      </c>
      <c r="BA271" s="952">
        <f t="shared" si="123"/>
        <v>0</v>
      </c>
      <c r="BB271" s="952">
        <f t="shared" si="123"/>
        <v>1</v>
      </c>
      <c r="BC271" s="952">
        <f t="shared" si="123"/>
        <v>0</v>
      </c>
      <c r="BD271" s="952">
        <f t="shared" si="123"/>
        <v>1</v>
      </c>
      <c r="BE271" s="953">
        <f t="shared" si="123"/>
        <v>1</v>
      </c>
      <c r="BF271" s="953">
        <f t="shared" si="123"/>
        <v>1</v>
      </c>
      <c r="BG271" s="952">
        <f t="shared" si="123"/>
        <v>0</v>
      </c>
      <c r="BH271" s="952">
        <f t="shared" si="123"/>
        <v>0</v>
      </c>
      <c r="BI271" s="952">
        <f t="shared" si="124"/>
        <v>0</v>
      </c>
      <c r="BJ271" s="952">
        <f t="shared" si="124"/>
        <v>0</v>
      </c>
      <c r="BK271" s="952">
        <f t="shared" si="124"/>
        <v>0</v>
      </c>
      <c r="BL271" s="953">
        <f t="shared" si="124"/>
        <v>0</v>
      </c>
      <c r="BM271" s="953">
        <f t="shared" si="124"/>
        <v>0</v>
      </c>
      <c r="BN271" s="952">
        <f t="shared" si="124"/>
        <v>0</v>
      </c>
      <c r="BO271" s="952">
        <f t="shared" si="124"/>
        <v>0</v>
      </c>
      <c r="BP271" s="952">
        <f t="shared" si="124"/>
        <v>0</v>
      </c>
      <c r="BQ271" s="952">
        <f t="shared" si="124"/>
        <v>0</v>
      </c>
      <c r="BR271" s="952">
        <f t="shared" si="124"/>
        <v>0</v>
      </c>
      <c r="BS271" s="953">
        <f t="shared" si="125"/>
        <v>0</v>
      </c>
      <c r="BT271" s="953">
        <f t="shared" si="125"/>
        <v>0</v>
      </c>
      <c r="BU271" s="952">
        <f t="shared" si="125"/>
        <v>0</v>
      </c>
      <c r="BV271" s="952">
        <f t="shared" si="125"/>
        <v>0</v>
      </c>
      <c r="BW271" s="952">
        <f t="shared" si="125"/>
        <v>0</v>
      </c>
      <c r="BX271" s="952">
        <f t="shared" si="125"/>
        <v>0</v>
      </c>
      <c r="BY271" s="952">
        <f t="shared" si="125"/>
        <v>0</v>
      </c>
      <c r="BZ271" s="953">
        <f t="shared" si="125"/>
        <v>0</v>
      </c>
      <c r="CA271" s="953">
        <f t="shared" si="125"/>
        <v>0</v>
      </c>
      <c r="CB271" s="952">
        <f t="shared" si="125"/>
        <v>0</v>
      </c>
      <c r="CC271" s="952">
        <f t="shared" si="126"/>
        <v>0</v>
      </c>
      <c r="CD271" s="952">
        <f t="shared" si="126"/>
        <v>0</v>
      </c>
      <c r="CE271" s="952">
        <f t="shared" si="126"/>
        <v>0</v>
      </c>
      <c r="CF271" s="952">
        <f t="shared" si="126"/>
        <v>0</v>
      </c>
      <c r="CG271" s="953">
        <f t="shared" si="126"/>
        <v>0</v>
      </c>
      <c r="CH271" s="953">
        <f t="shared" si="126"/>
        <v>0</v>
      </c>
      <c r="CI271" s="952">
        <f t="shared" si="126"/>
        <v>0</v>
      </c>
      <c r="CJ271" s="952">
        <f t="shared" si="126"/>
        <v>0</v>
      </c>
      <c r="CK271" s="952">
        <f t="shared" si="126"/>
        <v>0</v>
      </c>
      <c r="CL271" s="952">
        <f t="shared" si="126"/>
        <v>0</v>
      </c>
      <c r="CM271" s="952">
        <f t="shared" si="126"/>
        <v>0</v>
      </c>
      <c r="CN271" s="953">
        <f t="shared" si="126"/>
        <v>0</v>
      </c>
      <c r="CO271" s="953">
        <f t="shared" si="126"/>
        <v>0</v>
      </c>
      <c r="CP271" s="615">
        <f t="shared" si="127"/>
        <v>4</v>
      </c>
    </row>
    <row r="272" spans="1:94" s="1098" customFormat="1" ht="15.75" customHeight="1">
      <c r="A272" s="85"/>
      <c r="B272" s="286"/>
      <c r="C272" s="5"/>
      <c r="D272"/>
      <c r="E272"/>
      <c r="F272"/>
      <c r="H272" s="454"/>
      <c r="I272" s="456"/>
      <c r="AD272" s="159" t="s">
        <v>345</v>
      </c>
      <c r="AE272" s="952">
        <f t="shared" si="121"/>
        <v>0</v>
      </c>
      <c r="AF272" s="952">
        <f t="shared" si="121"/>
        <v>0</v>
      </c>
      <c r="AG272" s="952">
        <f t="shared" si="121"/>
        <v>0</v>
      </c>
      <c r="AH272" s="952">
        <f t="shared" si="121"/>
        <v>0</v>
      </c>
      <c r="AI272" s="952">
        <f t="shared" si="121"/>
        <v>0</v>
      </c>
      <c r="AJ272" s="953">
        <f t="shared" si="121"/>
        <v>0</v>
      </c>
      <c r="AK272" s="953">
        <f t="shared" si="121"/>
        <v>0</v>
      </c>
      <c r="AL272" s="952">
        <f t="shared" si="121"/>
        <v>0</v>
      </c>
      <c r="AM272" s="952">
        <f t="shared" si="121"/>
        <v>0</v>
      </c>
      <c r="AN272" s="952">
        <f t="shared" si="121"/>
        <v>0</v>
      </c>
      <c r="AO272" s="952">
        <f t="shared" si="122"/>
        <v>0</v>
      </c>
      <c r="AP272" s="952">
        <f t="shared" si="122"/>
        <v>0</v>
      </c>
      <c r="AQ272" s="953">
        <f t="shared" si="122"/>
        <v>0</v>
      </c>
      <c r="AR272" s="953">
        <f t="shared" si="122"/>
        <v>0</v>
      </c>
      <c r="AS272" s="952">
        <f t="shared" si="122"/>
        <v>0</v>
      </c>
      <c r="AT272" s="952">
        <f t="shared" si="122"/>
        <v>0</v>
      </c>
      <c r="AU272" s="952">
        <f t="shared" si="122"/>
        <v>0</v>
      </c>
      <c r="AV272" s="952">
        <f t="shared" si="122"/>
        <v>0</v>
      </c>
      <c r="AW272" s="952">
        <f t="shared" si="122"/>
        <v>0</v>
      </c>
      <c r="AX272" s="953">
        <f t="shared" si="122"/>
        <v>0</v>
      </c>
      <c r="AY272" s="953">
        <f t="shared" si="123"/>
        <v>0</v>
      </c>
      <c r="AZ272" s="952">
        <f t="shared" si="123"/>
        <v>0</v>
      </c>
      <c r="BA272" s="952">
        <f t="shared" si="123"/>
        <v>0</v>
      </c>
      <c r="BB272" s="952">
        <f t="shared" si="123"/>
        <v>0</v>
      </c>
      <c r="BC272" s="952">
        <f t="shared" si="123"/>
        <v>0</v>
      </c>
      <c r="BD272" s="952">
        <f t="shared" si="123"/>
        <v>0</v>
      </c>
      <c r="BE272" s="953">
        <f t="shared" si="123"/>
        <v>1</v>
      </c>
      <c r="BF272" s="953">
        <f t="shared" si="123"/>
        <v>0</v>
      </c>
      <c r="BG272" s="952">
        <f t="shared" si="123"/>
        <v>0</v>
      </c>
      <c r="BH272" s="952">
        <f t="shared" si="123"/>
        <v>0</v>
      </c>
      <c r="BI272" s="952">
        <f t="shared" si="124"/>
        <v>0</v>
      </c>
      <c r="BJ272" s="952">
        <f t="shared" si="124"/>
        <v>0</v>
      </c>
      <c r="BK272" s="952">
        <f t="shared" si="124"/>
        <v>0</v>
      </c>
      <c r="BL272" s="953">
        <f t="shared" si="124"/>
        <v>0</v>
      </c>
      <c r="BM272" s="953">
        <f t="shared" si="124"/>
        <v>0</v>
      </c>
      <c r="BN272" s="952">
        <f t="shared" si="124"/>
        <v>0</v>
      </c>
      <c r="BO272" s="952">
        <f t="shared" si="124"/>
        <v>0</v>
      </c>
      <c r="BP272" s="952">
        <f t="shared" si="124"/>
        <v>0</v>
      </c>
      <c r="BQ272" s="952">
        <f t="shared" si="124"/>
        <v>0</v>
      </c>
      <c r="BR272" s="952">
        <f t="shared" si="124"/>
        <v>0</v>
      </c>
      <c r="BS272" s="953">
        <f t="shared" si="125"/>
        <v>0</v>
      </c>
      <c r="BT272" s="953">
        <f t="shared" si="125"/>
        <v>0</v>
      </c>
      <c r="BU272" s="952">
        <f t="shared" si="125"/>
        <v>0</v>
      </c>
      <c r="BV272" s="952">
        <f t="shared" si="125"/>
        <v>0</v>
      </c>
      <c r="BW272" s="952">
        <f t="shared" si="125"/>
        <v>0</v>
      </c>
      <c r="BX272" s="952">
        <f t="shared" si="125"/>
        <v>0</v>
      </c>
      <c r="BY272" s="952">
        <f t="shared" si="125"/>
        <v>0</v>
      </c>
      <c r="BZ272" s="953">
        <f t="shared" si="125"/>
        <v>0</v>
      </c>
      <c r="CA272" s="953">
        <f t="shared" si="125"/>
        <v>0</v>
      </c>
      <c r="CB272" s="952">
        <f t="shared" si="125"/>
        <v>0</v>
      </c>
      <c r="CC272" s="952">
        <f t="shared" si="126"/>
        <v>0</v>
      </c>
      <c r="CD272" s="952">
        <f t="shared" si="126"/>
        <v>0</v>
      </c>
      <c r="CE272" s="952">
        <f t="shared" si="126"/>
        <v>0</v>
      </c>
      <c r="CF272" s="952">
        <f t="shared" si="126"/>
        <v>0</v>
      </c>
      <c r="CG272" s="953">
        <f t="shared" si="126"/>
        <v>0</v>
      </c>
      <c r="CH272" s="953">
        <f t="shared" si="126"/>
        <v>0</v>
      </c>
      <c r="CI272" s="952">
        <f t="shared" si="126"/>
        <v>0</v>
      </c>
      <c r="CJ272" s="952">
        <f t="shared" si="126"/>
        <v>0</v>
      </c>
      <c r="CK272" s="952">
        <f t="shared" si="126"/>
        <v>0</v>
      </c>
      <c r="CL272" s="952">
        <f t="shared" si="126"/>
        <v>0</v>
      </c>
      <c r="CM272" s="952">
        <f t="shared" si="126"/>
        <v>0</v>
      </c>
      <c r="CN272" s="953">
        <f t="shared" si="126"/>
        <v>0</v>
      </c>
      <c r="CO272" s="953">
        <f t="shared" si="126"/>
        <v>0</v>
      </c>
      <c r="CP272" s="615"/>
    </row>
    <row r="273" spans="1:94" s="1098" customFormat="1" ht="15.75" customHeight="1" thickBot="1">
      <c r="A273" s="85"/>
      <c r="B273" s="286"/>
      <c r="C273" s="5"/>
      <c r="D273"/>
      <c r="E273"/>
      <c r="F273"/>
      <c r="H273" s="454"/>
      <c r="I273" s="456"/>
      <c r="AD273" s="159" t="s">
        <v>382</v>
      </c>
      <c r="AE273" s="952">
        <f t="shared" si="121"/>
        <v>0</v>
      </c>
      <c r="AF273" s="952">
        <f t="shared" si="121"/>
        <v>0</v>
      </c>
      <c r="AG273" s="952">
        <f t="shared" si="121"/>
        <v>0</v>
      </c>
      <c r="AH273" s="952">
        <f t="shared" si="121"/>
        <v>0</v>
      </c>
      <c r="AI273" s="952">
        <f t="shared" si="121"/>
        <v>0</v>
      </c>
      <c r="AJ273" s="953">
        <f t="shared" si="121"/>
        <v>0</v>
      </c>
      <c r="AK273" s="953">
        <f t="shared" si="121"/>
        <v>0</v>
      </c>
      <c r="AL273" s="952">
        <f t="shared" si="121"/>
        <v>0</v>
      </c>
      <c r="AM273" s="952">
        <f t="shared" si="121"/>
        <v>0</v>
      </c>
      <c r="AN273" s="952">
        <f t="shared" si="121"/>
        <v>0</v>
      </c>
      <c r="AO273" s="952">
        <f t="shared" si="122"/>
        <v>0</v>
      </c>
      <c r="AP273" s="952">
        <f t="shared" si="122"/>
        <v>0</v>
      </c>
      <c r="AQ273" s="953">
        <f t="shared" si="122"/>
        <v>0</v>
      </c>
      <c r="AR273" s="953">
        <f t="shared" si="122"/>
        <v>0</v>
      </c>
      <c r="AS273" s="952">
        <f t="shared" si="122"/>
        <v>0</v>
      </c>
      <c r="AT273" s="952">
        <f t="shared" si="122"/>
        <v>0</v>
      </c>
      <c r="AU273" s="952">
        <f t="shared" si="122"/>
        <v>0</v>
      </c>
      <c r="AV273" s="952">
        <f t="shared" si="122"/>
        <v>0</v>
      </c>
      <c r="AW273" s="952">
        <f t="shared" si="122"/>
        <v>0</v>
      </c>
      <c r="AX273" s="953">
        <f t="shared" si="122"/>
        <v>0</v>
      </c>
      <c r="AY273" s="953">
        <f t="shared" si="123"/>
        <v>0</v>
      </c>
      <c r="AZ273" s="952">
        <f t="shared" si="123"/>
        <v>0</v>
      </c>
      <c r="BA273" s="952">
        <f t="shared" si="123"/>
        <v>0</v>
      </c>
      <c r="BB273" s="952">
        <f t="shared" si="123"/>
        <v>0</v>
      </c>
      <c r="BC273" s="952">
        <f t="shared" si="123"/>
        <v>0</v>
      </c>
      <c r="BD273" s="952">
        <f t="shared" si="123"/>
        <v>0</v>
      </c>
      <c r="BE273" s="953">
        <f t="shared" si="123"/>
        <v>0</v>
      </c>
      <c r="BF273" s="953">
        <f t="shared" si="123"/>
        <v>1</v>
      </c>
      <c r="BG273" s="952">
        <f t="shared" si="123"/>
        <v>0</v>
      </c>
      <c r="BH273" s="952">
        <f t="shared" si="123"/>
        <v>0</v>
      </c>
      <c r="BI273" s="952">
        <f t="shared" si="124"/>
        <v>0</v>
      </c>
      <c r="BJ273" s="952">
        <f t="shared" si="124"/>
        <v>0</v>
      </c>
      <c r="BK273" s="952">
        <f t="shared" si="124"/>
        <v>0</v>
      </c>
      <c r="BL273" s="953">
        <f t="shared" si="124"/>
        <v>0</v>
      </c>
      <c r="BM273" s="953">
        <f t="shared" si="124"/>
        <v>0</v>
      </c>
      <c r="BN273" s="952">
        <f t="shared" si="124"/>
        <v>0</v>
      </c>
      <c r="BO273" s="952">
        <f t="shared" si="124"/>
        <v>0</v>
      </c>
      <c r="BP273" s="952">
        <f t="shared" si="124"/>
        <v>0</v>
      </c>
      <c r="BQ273" s="952">
        <f t="shared" si="124"/>
        <v>0</v>
      </c>
      <c r="BR273" s="952">
        <f t="shared" si="124"/>
        <v>0</v>
      </c>
      <c r="BS273" s="953">
        <f t="shared" si="125"/>
        <v>0</v>
      </c>
      <c r="BT273" s="953">
        <f t="shared" si="125"/>
        <v>0</v>
      </c>
      <c r="BU273" s="952">
        <f t="shared" si="125"/>
        <v>0</v>
      </c>
      <c r="BV273" s="952">
        <f t="shared" si="125"/>
        <v>0</v>
      </c>
      <c r="BW273" s="952">
        <f t="shared" si="125"/>
        <v>0</v>
      </c>
      <c r="BX273" s="952">
        <f t="shared" si="125"/>
        <v>0</v>
      </c>
      <c r="BY273" s="952">
        <f t="shared" si="125"/>
        <v>0</v>
      </c>
      <c r="BZ273" s="953">
        <f t="shared" si="125"/>
        <v>0</v>
      </c>
      <c r="CA273" s="953">
        <f t="shared" si="125"/>
        <v>0</v>
      </c>
      <c r="CB273" s="952">
        <f t="shared" si="125"/>
        <v>0</v>
      </c>
      <c r="CC273" s="952">
        <f t="shared" si="126"/>
        <v>0</v>
      </c>
      <c r="CD273" s="952">
        <f t="shared" si="126"/>
        <v>0</v>
      </c>
      <c r="CE273" s="952">
        <f t="shared" si="126"/>
        <v>0</v>
      </c>
      <c r="CF273" s="952">
        <f t="shared" si="126"/>
        <v>0</v>
      </c>
      <c r="CG273" s="953">
        <f t="shared" si="126"/>
        <v>0</v>
      </c>
      <c r="CH273" s="953">
        <f t="shared" si="126"/>
        <v>0</v>
      </c>
      <c r="CI273" s="952">
        <f t="shared" si="126"/>
        <v>0</v>
      </c>
      <c r="CJ273" s="952">
        <f t="shared" si="126"/>
        <v>0</v>
      </c>
      <c r="CK273" s="952">
        <f t="shared" si="126"/>
        <v>0</v>
      </c>
      <c r="CL273" s="952">
        <f t="shared" si="126"/>
        <v>0</v>
      </c>
      <c r="CM273" s="952">
        <f t="shared" si="126"/>
        <v>0</v>
      </c>
      <c r="CN273" s="953">
        <f t="shared" si="126"/>
        <v>0</v>
      </c>
      <c r="CO273" s="953">
        <f t="shared" si="126"/>
        <v>0</v>
      </c>
      <c r="CP273" s="615"/>
    </row>
    <row r="274" spans="1:94" ht="15.75" customHeight="1" thickBot="1">
      <c r="A274" s="85"/>
      <c r="B274" s="286"/>
      <c r="C274" s="5"/>
      <c r="D274"/>
      <c r="E274"/>
      <c r="F274"/>
      <c r="H274" s="454"/>
      <c r="I274" s="456"/>
      <c r="AD274" s="956" t="s">
        <v>0</v>
      </c>
      <c r="AE274" s="961">
        <f>SUM(AE260:AE273)</f>
        <v>0</v>
      </c>
      <c r="AF274" s="962">
        <f t="shared" ref="AF274:CO274" si="128">SUM(AF260:AF273)</f>
        <v>0</v>
      </c>
      <c r="AG274" s="962">
        <f t="shared" si="128"/>
        <v>0</v>
      </c>
      <c r="AH274" s="962">
        <f t="shared" si="128"/>
        <v>0</v>
      </c>
      <c r="AI274" s="962">
        <f t="shared" si="128"/>
        <v>0</v>
      </c>
      <c r="AJ274" s="962">
        <f t="shared" si="128"/>
        <v>0</v>
      </c>
      <c r="AK274" s="962">
        <f t="shared" si="128"/>
        <v>0</v>
      </c>
      <c r="AL274" s="962">
        <f t="shared" si="128"/>
        <v>0</v>
      </c>
      <c r="AM274" s="962">
        <f t="shared" si="128"/>
        <v>0</v>
      </c>
      <c r="AN274" s="962">
        <f t="shared" si="128"/>
        <v>0</v>
      </c>
      <c r="AO274" s="962">
        <f t="shared" si="128"/>
        <v>0</v>
      </c>
      <c r="AP274" s="962">
        <f t="shared" si="128"/>
        <v>0</v>
      </c>
      <c r="AQ274" s="962">
        <f t="shared" si="128"/>
        <v>0</v>
      </c>
      <c r="AR274" s="962">
        <f t="shared" si="128"/>
        <v>0</v>
      </c>
      <c r="AS274" s="962">
        <f t="shared" si="128"/>
        <v>0</v>
      </c>
      <c r="AT274" s="962">
        <f t="shared" si="128"/>
        <v>0</v>
      </c>
      <c r="AU274" s="962">
        <f t="shared" si="128"/>
        <v>0</v>
      </c>
      <c r="AV274" s="962">
        <f t="shared" si="128"/>
        <v>0</v>
      </c>
      <c r="AW274" s="962">
        <f t="shared" si="128"/>
        <v>0</v>
      </c>
      <c r="AX274" s="962">
        <f t="shared" si="128"/>
        <v>0</v>
      </c>
      <c r="AY274" s="962">
        <f t="shared" si="128"/>
        <v>0</v>
      </c>
      <c r="AZ274" s="962">
        <f t="shared" si="128"/>
        <v>0</v>
      </c>
      <c r="BA274" s="962">
        <f t="shared" si="128"/>
        <v>0</v>
      </c>
      <c r="BB274" s="962">
        <f t="shared" si="128"/>
        <v>8</v>
      </c>
      <c r="BC274" s="962">
        <f t="shared" si="128"/>
        <v>7</v>
      </c>
      <c r="BD274" s="962">
        <f t="shared" si="128"/>
        <v>6</v>
      </c>
      <c r="BE274" s="962">
        <f t="shared" si="128"/>
        <v>11</v>
      </c>
      <c r="BF274" s="962">
        <f t="shared" si="128"/>
        <v>11</v>
      </c>
      <c r="BG274" s="962">
        <f t="shared" si="128"/>
        <v>0</v>
      </c>
      <c r="BH274" s="962">
        <f t="shared" si="128"/>
        <v>0</v>
      </c>
      <c r="BI274" s="962">
        <f t="shared" si="128"/>
        <v>0</v>
      </c>
      <c r="BJ274" s="962">
        <f t="shared" si="128"/>
        <v>0</v>
      </c>
      <c r="BK274" s="962">
        <f t="shared" si="128"/>
        <v>0</v>
      </c>
      <c r="BL274" s="962">
        <f t="shared" si="128"/>
        <v>0</v>
      </c>
      <c r="BM274" s="962">
        <f t="shared" si="128"/>
        <v>0</v>
      </c>
      <c r="BN274" s="962">
        <f t="shared" si="128"/>
        <v>0</v>
      </c>
      <c r="BO274" s="962">
        <f t="shared" si="128"/>
        <v>0</v>
      </c>
      <c r="BP274" s="962">
        <f t="shared" si="128"/>
        <v>0</v>
      </c>
      <c r="BQ274" s="962">
        <f t="shared" si="128"/>
        <v>0</v>
      </c>
      <c r="BR274" s="962">
        <f t="shared" si="128"/>
        <v>0</v>
      </c>
      <c r="BS274" s="954">
        <f t="shared" si="128"/>
        <v>0</v>
      </c>
      <c r="BT274" s="954">
        <f t="shared" si="128"/>
        <v>0</v>
      </c>
      <c r="BU274" s="962">
        <f t="shared" si="128"/>
        <v>0</v>
      </c>
      <c r="BV274" s="962">
        <f t="shared" si="128"/>
        <v>0</v>
      </c>
      <c r="BW274" s="962">
        <f t="shared" si="128"/>
        <v>0</v>
      </c>
      <c r="BX274" s="962">
        <f t="shared" si="128"/>
        <v>0</v>
      </c>
      <c r="BY274" s="962">
        <f t="shared" si="128"/>
        <v>0</v>
      </c>
      <c r="BZ274" s="962">
        <f t="shared" si="128"/>
        <v>0</v>
      </c>
      <c r="CA274" s="962">
        <f t="shared" si="128"/>
        <v>0</v>
      </c>
      <c r="CB274" s="962">
        <f t="shared" si="128"/>
        <v>0</v>
      </c>
      <c r="CC274" s="962">
        <f t="shared" si="128"/>
        <v>0</v>
      </c>
      <c r="CD274" s="962">
        <f t="shared" si="128"/>
        <v>0</v>
      </c>
      <c r="CE274" s="962">
        <f t="shared" si="128"/>
        <v>0</v>
      </c>
      <c r="CF274" s="962">
        <f t="shared" si="128"/>
        <v>0</v>
      </c>
      <c r="CG274" s="962">
        <f t="shared" si="128"/>
        <v>0</v>
      </c>
      <c r="CH274" s="962">
        <f t="shared" si="128"/>
        <v>0</v>
      </c>
      <c r="CI274" s="962">
        <f t="shared" si="128"/>
        <v>0</v>
      </c>
      <c r="CJ274" s="962">
        <f t="shared" si="128"/>
        <v>0</v>
      </c>
      <c r="CK274" s="962">
        <f t="shared" si="128"/>
        <v>0</v>
      </c>
      <c r="CL274" s="962">
        <f t="shared" si="128"/>
        <v>0</v>
      </c>
      <c r="CM274" s="962">
        <f t="shared" si="128"/>
        <v>0</v>
      </c>
      <c r="CN274" s="962">
        <f t="shared" si="128"/>
        <v>0</v>
      </c>
      <c r="CO274" s="955">
        <f t="shared" si="128"/>
        <v>0</v>
      </c>
      <c r="CP274" s="615">
        <f t="shared" si="127"/>
        <v>43</v>
      </c>
    </row>
    <row r="275" spans="1:94">
      <c r="AD275" s="159"/>
    </row>
    <row r="276" spans="1:94" ht="36" customHeight="1">
      <c r="D276" s="824" t="s">
        <v>60</v>
      </c>
      <c r="E276" s="2208" t="s">
        <v>79</v>
      </c>
      <c r="F276" s="2209"/>
      <c r="G276" s="2210"/>
      <c r="H276" s="931" t="s">
        <v>241</v>
      </c>
      <c r="I276" s="932" t="s">
        <v>242</v>
      </c>
      <c r="AD276" s="159"/>
    </row>
    <row r="277" spans="1:94" ht="16.5" customHeight="1">
      <c r="D277" s="825" t="s">
        <v>80</v>
      </c>
      <c r="E277" s="821">
        <f t="shared" ref="E277:E292" ca="1" si="129">SUMIF($C$15:$C$249,D277,$AC$15:$AC$249)</f>
        <v>24467.560000000005</v>
      </c>
      <c r="F277" s="820">
        <f ca="1">E277/$E$293</f>
        <v>0.72695951765719224</v>
      </c>
      <c r="G277" s="829">
        <f ca="1">F277</f>
        <v>0.72695951765719224</v>
      </c>
      <c r="H277" s="923">
        <f t="shared" ref="H277:H292" ca="1" si="130">SUMIF($C$15:$C$249,D277,$J$15:$J$249)</f>
        <v>42.199999999999996</v>
      </c>
      <c r="I277" s="920">
        <f t="shared" ref="I277:I292" si="131">SUMIF($C$15:$C$249,D277,$N$15:$N$249)</f>
        <v>35.700000000000003</v>
      </c>
      <c r="J277" s="272"/>
      <c r="K277" s="272"/>
      <c r="L277" s="272"/>
      <c r="M277" s="272"/>
      <c r="N277" s="272"/>
      <c r="U277" s="273"/>
      <c r="AD277" s="159"/>
    </row>
    <row r="278" spans="1:94" ht="15" customHeight="1">
      <c r="D278" s="826" t="s">
        <v>69</v>
      </c>
      <c r="E278" s="822">
        <f t="shared" ca="1" si="129"/>
        <v>1913.3400000000004</v>
      </c>
      <c r="F278" s="136">
        <f t="shared" ref="F278:F288" ca="1" si="132">E278/$E$293</f>
        <v>5.6847545219638258E-2</v>
      </c>
      <c r="G278" s="2193">
        <f ca="1">SUM(F278:F292)</f>
        <v>0.27304048234280798</v>
      </c>
      <c r="H278" s="924">
        <f t="shared" ca="1" si="130"/>
        <v>3.3</v>
      </c>
      <c r="I278" s="921">
        <f t="shared" si="131"/>
        <v>3.1</v>
      </c>
      <c r="J278" s="272"/>
      <c r="K278" s="272"/>
      <c r="L278" s="272"/>
      <c r="M278" s="272"/>
      <c r="N278" s="272"/>
      <c r="U278" s="273"/>
      <c r="AD278" s="159"/>
    </row>
    <row r="279" spans="1:94" ht="15" customHeight="1">
      <c r="D279" s="826" t="s">
        <v>81</v>
      </c>
      <c r="E279" s="822">
        <f t="shared" ca="1" si="129"/>
        <v>1623.44</v>
      </c>
      <c r="F279" s="136">
        <f t="shared" ca="1" si="132"/>
        <v>4.8234280792420328E-2</v>
      </c>
      <c r="G279" s="2193"/>
      <c r="H279" s="924">
        <f t="shared" ca="1" si="130"/>
        <v>2.8</v>
      </c>
      <c r="I279" s="921">
        <f t="shared" si="131"/>
        <v>1.7</v>
      </c>
      <c r="J279" s="272"/>
      <c r="K279" s="272"/>
      <c r="L279" s="272"/>
      <c r="M279" s="272"/>
      <c r="N279" s="272"/>
      <c r="U279" s="273"/>
      <c r="AD279" s="159"/>
    </row>
    <row r="280" spans="1:94" ht="12.75" customHeight="1">
      <c r="D280" s="826" t="s">
        <v>128</v>
      </c>
      <c r="E280" s="822">
        <f t="shared" ca="1" si="129"/>
        <v>1971.3200000000002</v>
      </c>
      <c r="F280" s="136">
        <f t="shared" ca="1" si="132"/>
        <v>5.8570198105081829E-2</v>
      </c>
      <c r="G280" s="2193"/>
      <c r="H280" s="924">
        <f t="shared" ca="1" si="130"/>
        <v>3.4</v>
      </c>
      <c r="I280" s="921">
        <f t="shared" si="131"/>
        <v>3.4000000000000004</v>
      </c>
      <c r="J280" s="272"/>
      <c r="K280" s="272"/>
      <c r="L280" s="272"/>
      <c r="M280" s="272"/>
      <c r="N280" s="272"/>
      <c r="U280" s="273"/>
      <c r="AD280" s="159"/>
    </row>
    <row r="281" spans="1:94" ht="12.75" customHeight="1">
      <c r="D281" s="826" t="s">
        <v>137</v>
      </c>
      <c r="E281" s="822">
        <f t="shared" ca="1" si="129"/>
        <v>231.92000000000004</v>
      </c>
      <c r="F281" s="136">
        <f t="shared" ca="1" si="132"/>
        <v>6.8906115417743342E-3</v>
      </c>
      <c r="G281" s="2193"/>
      <c r="H281" s="924">
        <f t="shared" ca="1" si="130"/>
        <v>0.4</v>
      </c>
      <c r="I281" s="921">
        <f t="shared" si="131"/>
        <v>0.4</v>
      </c>
    </row>
    <row r="282" spans="1:94" ht="12.75" customHeight="1">
      <c r="D282" s="826" t="s">
        <v>138</v>
      </c>
      <c r="E282" s="822">
        <f t="shared" ca="1" si="129"/>
        <v>695.7600000000001</v>
      </c>
      <c r="F282" s="136">
        <f t="shared" ca="1" si="132"/>
        <v>2.0671834625323002E-2</v>
      </c>
      <c r="G282" s="2193"/>
      <c r="H282" s="924">
        <f t="shared" ca="1" si="130"/>
        <v>1.2</v>
      </c>
      <c r="I282" s="921">
        <f t="shared" si="131"/>
        <v>0.8</v>
      </c>
    </row>
    <row r="283" spans="1:94" ht="12.75" customHeight="1">
      <c r="D283" s="826" t="s">
        <v>139</v>
      </c>
      <c r="E283" s="822">
        <f t="shared" ca="1" si="129"/>
        <v>811.72000000000014</v>
      </c>
      <c r="F283" s="136">
        <f t="shared" ca="1" si="132"/>
        <v>2.4117140396210168E-2</v>
      </c>
      <c r="G283" s="2193"/>
      <c r="H283" s="924">
        <f t="shared" ca="1" si="130"/>
        <v>1.4</v>
      </c>
      <c r="I283" s="921">
        <f t="shared" si="131"/>
        <v>1.2000000000000002</v>
      </c>
    </row>
    <row r="284" spans="1:94" ht="12.75" customHeight="1">
      <c r="D284" s="826" t="s">
        <v>320</v>
      </c>
      <c r="E284" s="822">
        <f t="shared" ca="1" si="129"/>
        <v>463.84000000000009</v>
      </c>
      <c r="F284" s="136">
        <f t="shared" ca="1" si="132"/>
        <v>1.3781223083548668E-2</v>
      </c>
      <c r="G284" s="2193"/>
      <c r="H284" s="924">
        <f t="shared" ca="1" si="130"/>
        <v>0.8</v>
      </c>
      <c r="I284" s="921">
        <f t="shared" si="131"/>
        <v>1.2</v>
      </c>
    </row>
    <row r="285" spans="1:94" ht="15.75" customHeight="1">
      <c r="D285" s="826" t="s">
        <v>192</v>
      </c>
      <c r="E285" s="822">
        <f t="shared" ca="1" si="129"/>
        <v>115.96000000000002</v>
      </c>
      <c r="F285" s="136">
        <f t="shared" ca="1" si="132"/>
        <v>3.4453057708871671E-3</v>
      </c>
      <c r="G285" s="2193"/>
      <c r="H285" s="924">
        <f t="shared" ca="1" si="130"/>
        <v>0.2</v>
      </c>
      <c r="I285" s="921">
        <f t="shared" si="131"/>
        <v>0.2</v>
      </c>
    </row>
    <row r="286" spans="1:94" ht="14.25" customHeight="1">
      <c r="D286" s="826" t="s">
        <v>191</v>
      </c>
      <c r="E286" s="822">
        <f t="shared" ca="1" si="129"/>
        <v>231.92000000000004</v>
      </c>
      <c r="F286" s="136">
        <f t="shared" ca="1" si="132"/>
        <v>6.8906115417743342E-3</v>
      </c>
      <c r="G286" s="2193"/>
      <c r="H286" s="924">
        <f t="shared" ca="1" si="130"/>
        <v>0.4</v>
      </c>
      <c r="I286" s="921">
        <f t="shared" si="131"/>
        <v>0.4</v>
      </c>
    </row>
    <row r="287" spans="1:94" ht="12.75" customHeight="1">
      <c r="D287" s="826" t="s">
        <v>171</v>
      </c>
      <c r="E287" s="822">
        <f t="shared" ca="1" si="129"/>
        <v>347.88000000000005</v>
      </c>
      <c r="F287" s="136">
        <f t="shared" ca="1" si="132"/>
        <v>1.0335917312661501E-2</v>
      </c>
      <c r="G287" s="2193"/>
      <c r="H287" s="924">
        <f t="shared" ca="1" si="130"/>
        <v>0.6</v>
      </c>
      <c r="I287" s="921">
        <f t="shared" si="131"/>
        <v>0.4</v>
      </c>
    </row>
    <row r="288" spans="1:94" ht="12.75" customHeight="1">
      <c r="D288" s="826" t="s">
        <v>195</v>
      </c>
      <c r="E288" s="822">
        <f t="shared" ca="1" si="129"/>
        <v>579.80000000000007</v>
      </c>
      <c r="F288" s="136">
        <f t="shared" ca="1" si="132"/>
        <v>1.7226528854435832E-2</v>
      </c>
      <c r="G288" s="2193"/>
      <c r="H288" s="924">
        <f t="shared" ca="1" si="130"/>
        <v>1</v>
      </c>
      <c r="I288" s="921">
        <f t="shared" si="131"/>
        <v>0.60000000000000009</v>
      </c>
    </row>
    <row r="289" spans="4:9" ht="12.75" customHeight="1">
      <c r="D289" s="826" t="s">
        <v>345</v>
      </c>
      <c r="E289" s="822">
        <f t="shared" ca="1" si="129"/>
        <v>173.94000000000003</v>
      </c>
      <c r="F289" s="136">
        <f t="shared" ref="F289" ca="1" si="133">E289/$E$293</f>
        <v>5.1679586563307504E-3</v>
      </c>
      <c r="G289" s="2193"/>
      <c r="H289" s="918">
        <f t="shared" ca="1" si="130"/>
        <v>0.3</v>
      </c>
      <c r="I289" s="921">
        <f t="shared" si="131"/>
        <v>0.3</v>
      </c>
    </row>
    <row r="290" spans="4:9" ht="12.75" hidden="1" customHeight="1">
      <c r="D290" s="826" t="s">
        <v>196</v>
      </c>
      <c r="E290" s="822">
        <f t="shared" ca="1" si="129"/>
        <v>0</v>
      </c>
      <c r="F290" s="136">
        <f ca="1">E290/$E$293</f>
        <v>0</v>
      </c>
      <c r="G290" s="2193"/>
      <c r="H290" s="918">
        <f t="shared" ca="1" si="130"/>
        <v>0</v>
      </c>
      <c r="I290" s="921">
        <f t="shared" si="131"/>
        <v>0</v>
      </c>
    </row>
    <row r="291" spans="4:9" ht="12.75" customHeight="1">
      <c r="D291" s="826" t="s">
        <v>382</v>
      </c>
      <c r="E291" s="822">
        <f t="shared" ca="1" si="129"/>
        <v>28.990000000000006</v>
      </c>
      <c r="F291" s="136">
        <f ca="1">E291/$E$293</f>
        <v>8.6132644272179178E-4</v>
      </c>
      <c r="G291" s="2193"/>
      <c r="H291" s="918">
        <f t="shared" ca="1" si="130"/>
        <v>0.05</v>
      </c>
      <c r="I291" s="921">
        <f t="shared" si="131"/>
        <v>0.05</v>
      </c>
    </row>
    <row r="292" spans="4:9" ht="12.75" hidden="1" customHeight="1">
      <c r="D292" s="827" t="s">
        <v>194</v>
      </c>
      <c r="E292" s="823">
        <f t="shared" ca="1" si="129"/>
        <v>0</v>
      </c>
      <c r="F292" s="580">
        <f ca="1">E292/$E$293</f>
        <v>0</v>
      </c>
      <c r="G292" s="2194"/>
      <c r="H292" s="919">
        <f t="shared" ca="1" si="130"/>
        <v>0</v>
      </c>
      <c r="I292" s="922">
        <f t="shared" si="131"/>
        <v>0</v>
      </c>
    </row>
    <row r="293" spans="4:9">
      <c r="E293" s="828">
        <f ca="1">SUM(E277:E292)</f>
        <v>33657.39</v>
      </c>
      <c r="F293" s="137">
        <f ca="1">SUBTOTAL(9,F277:F292)</f>
        <v>1.0000000000000002</v>
      </c>
      <c r="H293" s="926">
        <f ca="1">SUM(H277:H292)</f>
        <v>58.049999999999983</v>
      </c>
      <c r="I293" s="925">
        <f>SUBTOTAL(9,I277:I292)</f>
        <v>49.45</v>
      </c>
    </row>
    <row r="297" spans="4:9">
      <c r="D297" s="504"/>
    </row>
    <row r="298" spans="4:9">
      <c r="D298" s="504" t="s">
        <v>323</v>
      </c>
    </row>
  </sheetData>
  <autoFilter ref="A14:CO250">
    <filterColumn colId="1">
      <filters blank="1"/>
    </filterColumn>
    <filterColumn colId="20">
      <customFilters>
        <customFilter operator="notEqual" val=" "/>
      </customFilters>
    </filterColumn>
  </autoFilter>
  <mergeCells count="68">
    <mergeCell ref="G260:H260"/>
    <mergeCell ref="G259:H259"/>
    <mergeCell ref="E263:F263"/>
    <mergeCell ref="BN256:BT256"/>
    <mergeCell ref="BU256:CA256"/>
    <mergeCell ref="AE259:AK259"/>
    <mergeCell ref="CB256:CH256"/>
    <mergeCell ref="CI256:CO256"/>
    <mergeCell ref="AE257:AK257"/>
    <mergeCell ref="BU257:CA257"/>
    <mergeCell ref="CB257:CH257"/>
    <mergeCell ref="CI257:CO257"/>
    <mergeCell ref="AL257:AR257"/>
    <mergeCell ref="AS257:AY257"/>
    <mergeCell ref="AZ257:BF257"/>
    <mergeCell ref="BG257:BM257"/>
    <mergeCell ref="BN257:BT257"/>
    <mergeCell ref="AE256:AK256"/>
    <mergeCell ref="AL256:AR256"/>
    <mergeCell ref="AS256:AY256"/>
    <mergeCell ref="AZ256:BF256"/>
    <mergeCell ref="BG256:BM256"/>
    <mergeCell ref="G278:G292"/>
    <mergeCell ref="E264:F264"/>
    <mergeCell ref="E265:F265"/>
    <mergeCell ref="E266:F266"/>
    <mergeCell ref="E267:F267"/>
    <mergeCell ref="E268:F268"/>
    <mergeCell ref="E269:F269"/>
    <mergeCell ref="E270:F270"/>
    <mergeCell ref="E276:G276"/>
    <mergeCell ref="BU254:CA254"/>
    <mergeCell ref="CB254:CH254"/>
    <mergeCell ref="CI254:CO254"/>
    <mergeCell ref="H255:I255"/>
    <mergeCell ref="O255:U255"/>
    <mergeCell ref="V255:AC255"/>
    <mergeCell ref="AE255:AK255"/>
    <mergeCell ref="AL255:AR255"/>
    <mergeCell ref="CB255:CH255"/>
    <mergeCell ref="CI255:CO255"/>
    <mergeCell ref="AS255:AY255"/>
    <mergeCell ref="AZ255:BF255"/>
    <mergeCell ref="BG255:BM255"/>
    <mergeCell ref="BN255:BT255"/>
    <mergeCell ref="BU255:CA255"/>
    <mergeCell ref="BN254:BT254"/>
    <mergeCell ref="AE252:AK252"/>
    <mergeCell ref="AL252:AR252"/>
    <mergeCell ref="AS252:AY252"/>
    <mergeCell ref="AZ252:BF252"/>
    <mergeCell ref="BG252:BM252"/>
    <mergeCell ref="AE254:AK254"/>
    <mergeCell ref="AL254:AR254"/>
    <mergeCell ref="AS254:AY254"/>
    <mergeCell ref="AZ254:BF254"/>
    <mergeCell ref="BG254:BM254"/>
    <mergeCell ref="BN252:BT252"/>
    <mergeCell ref="BU252:CA252"/>
    <mergeCell ref="CB252:CH252"/>
    <mergeCell ref="CI252:CO252"/>
    <mergeCell ref="BB10:CE10"/>
    <mergeCell ref="CF10:CO10"/>
    <mergeCell ref="H13:J13"/>
    <mergeCell ref="V13:Y13"/>
    <mergeCell ref="K13:L13"/>
    <mergeCell ref="M13:N13"/>
    <mergeCell ref="AE10:BA10"/>
  </mergeCells>
  <conditionalFormatting sqref="O253:AB253">
    <cfRule type="expression" dxfId="1574" priority="88" stopIfTrue="1">
      <formula>$G253="PT"</formula>
    </cfRule>
  </conditionalFormatting>
  <conditionalFormatting sqref="C15:AC249">
    <cfRule type="expression" dxfId="1573" priority="87" stopIfTrue="1">
      <formula>$G15="PT"</formula>
    </cfRule>
  </conditionalFormatting>
  <conditionalFormatting sqref="AE15:CO249">
    <cfRule type="expression" dxfId="1572" priority="86" stopIfTrue="1">
      <formula>$G15="PT"</formula>
    </cfRule>
  </conditionalFormatting>
  <conditionalFormatting sqref="P254:V254">
    <cfRule type="expression" dxfId="1571" priority="85" stopIfTrue="1">
      <formula>#REF!="PT"</formula>
    </cfRule>
  </conditionalFormatting>
  <conditionalFormatting sqref="A15:B249">
    <cfRule type="cellIs" dxfId="1570" priority="84" stopIfTrue="1" operator="greaterThan">
      <formula>0</formula>
    </cfRule>
  </conditionalFormatting>
  <conditionalFormatting sqref="O13:T14">
    <cfRule type="cellIs" dxfId="1569" priority="83" stopIfTrue="1" operator="greaterThan">
      <formula>0</formula>
    </cfRule>
  </conditionalFormatting>
  <conditionalFormatting sqref="AX77:CH77">
    <cfRule type="expression" dxfId="1568" priority="81" stopIfTrue="1">
      <formula>$G77="PT"</formula>
    </cfRule>
  </conditionalFormatting>
  <conditionalFormatting sqref="CN77:CO77">
    <cfRule type="expression" dxfId="1567" priority="80" stopIfTrue="1">
      <formula>$G77="PT"</formula>
    </cfRule>
  </conditionalFormatting>
  <conditionalFormatting sqref="AY77:CH77">
    <cfRule type="expression" dxfId="1566" priority="79" stopIfTrue="1">
      <formula>$G77="PT"</formula>
    </cfRule>
  </conditionalFormatting>
  <conditionalFormatting sqref="CN77:CO77">
    <cfRule type="expression" dxfId="1565" priority="78" stopIfTrue="1">
      <formula>$G77="PT"</formula>
    </cfRule>
  </conditionalFormatting>
  <conditionalFormatting sqref="AX77:CH77">
    <cfRule type="expression" dxfId="1564" priority="76" stopIfTrue="1">
      <formula>$G77="PT"</formula>
    </cfRule>
  </conditionalFormatting>
  <conditionalFormatting sqref="CN77:CO77">
    <cfRule type="expression" dxfId="1563" priority="75" stopIfTrue="1">
      <formula>$G77="PT"</formula>
    </cfRule>
  </conditionalFormatting>
  <conditionalFormatting sqref="AY77:CH77">
    <cfRule type="expression" dxfId="1562" priority="74" stopIfTrue="1">
      <formula>$G77="PT"</formula>
    </cfRule>
  </conditionalFormatting>
  <conditionalFormatting sqref="CN77:CO77">
    <cfRule type="expression" dxfId="1561" priority="73" stopIfTrue="1">
      <formula>$G77="PT"</formula>
    </cfRule>
  </conditionalFormatting>
  <conditionalFormatting sqref="AX77:CH77">
    <cfRule type="expression" dxfId="1560" priority="71" stopIfTrue="1">
      <formula>$G77="PT"</formula>
    </cfRule>
  </conditionalFormatting>
  <conditionalFormatting sqref="CN77:CO77">
    <cfRule type="expression" dxfId="1559" priority="70" stopIfTrue="1">
      <formula>$G77="PT"</formula>
    </cfRule>
  </conditionalFormatting>
  <conditionalFormatting sqref="AY77:CH77">
    <cfRule type="expression" dxfId="1558" priority="69" stopIfTrue="1">
      <formula>$G77="PT"</formula>
    </cfRule>
  </conditionalFormatting>
  <conditionalFormatting sqref="CN77:CO77">
    <cfRule type="expression" dxfId="1557" priority="68" stopIfTrue="1">
      <formula>$G77="PT"</formula>
    </cfRule>
  </conditionalFormatting>
  <conditionalFormatting sqref="AX77:CH77">
    <cfRule type="expression" dxfId="1556" priority="66" stopIfTrue="1">
      <formula>$G77="PT"</formula>
    </cfRule>
  </conditionalFormatting>
  <conditionalFormatting sqref="CN77:CO77">
    <cfRule type="expression" dxfId="1555" priority="65" stopIfTrue="1">
      <formula>$G77="PT"</formula>
    </cfRule>
  </conditionalFormatting>
  <conditionalFormatting sqref="AY77:CH77">
    <cfRule type="expression" dxfId="1554" priority="64" stopIfTrue="1">
      <formula>$G77="PT"</formula>
    </cfRule>
  </conditionalFormatting>
  <conditionalFormatting sqref="CN77:CO77">
    <cfRule type="expression" dxfId="1553" priority="63" stopIfTrue="1">
      <formula>$G77="PT"</formula>
    </cfRule>
  </conditionalFormatting>
  <conditionalFormatting sqref="BE77:CH77">
    <cfRule type="expression" dxfId="1552" priority="62" stopIfTrue="1">
      <formula>$G77="PT"</formula>
    </cfRule>
  </conditionalFormatting>
  <conditionalFormatting sqref="BE77:CH77">
    <cfRule type="expression" dxfId="1551" priority="61" stopIfTrue="1">
      <formula>$G77="PT"</formula>
    </cfRule>
  </conditionalFormatting>
  <conditionalFormatting sqref="BE77:CH77">
    <cfRule type="expression" dxfId="1550" priority="60" stopIfTrue="1">
      <formula>$G77="PT"</formula>
    </cfRule>
  </conditionalFormatting>
  <conditionalFormatting sqref="BE77:CH77">
    <cfRule type="expression" dxfId="1549" priority="59" stopIfTrue="1">
      <formula>$G77="PT"</formula>
    </cfRule>
  </conditionalFormatting>
  <conditionalFormatting sqref="BE77:CH77">
    <cfRule type="expression" dxfId="1548" priority="58" stopIfTrue="1">
      <formula>$G77="PT"</formula>
    </cfRule>
  </conditionalFormatting>
  <conditionalFormatting sqref="BE77:CH77">
    <cfRule type="expression" dxfId="1547" priority="57" stopIfTrue="1">
      <formula>$G77="PT"</formula>
    </cfRule>
  </conditionalFormatting>
  <conditionalFormatting sqref="BE77:CH77">
    <cfRule type="expression" dxfId="1546" priority="56" stopIfTrue="1">
      <formula>$G77="PT"</formula>
    </cfRule>
  </conditionalFormatting>
  <conditionalFormatting sqref="BE77:CH77">
    <cfRule type="expression" dxfId="1545" priority="55" stopIfTrue="1">
      <formula>$G77="PT"</formula>
    </cfRule>
  </conditionalFormatting>
  <conditionalFormatting sqref="CG77:CH77">
    <cfRule type="expression" dxfId="1544" priority="54" stopIfTrue="1">
      <formula>$G77="PT"</formula>
    </cfRule>
  </conditionalFormatting>
  <conditionalFormatting sqref="CG77:CH77">
    <cfRule type="expression" dxfId="1543" priority="53" stopIfTrue="1">
      <formula>$G77="PT"</formula>
    </cfRule>
  </conditionalFormatting>
  <conditionalFormatting sqref="CG77:CH77">
    <cfRule type="expression" dxfId="1542" priority="52" stopIfTrue="1">
      <formula>$G77="PT"</formula>
    </cfRule>
  </conditionalFormatting>
  <conditionalFormatting sqref="CG77:CH77">
    <cfRule type="expression" dxfId="1541" priority="51" stopIfTrue="1">
      <formula>$G77="PT"</formula>
    </cfRule>
  </conditionalFormatting>
  <conditionalFormatting sqref="CG77:CH77">
    <cfRule type="expression" dxfId="1540" priority="50" stopIfTrue="1">
      <formula>$G77="PT"</formula>
    </cfRule>
  </conditionalFormatting>
  <conditionalFormatting sqref="CG77:CH77">
    <cfRule type="expression" dxfId="1539" priority="49" stopIfTrue="1">
      <formula>$G77="PT"</formula>
    </cfRule>
  </conditionalFormatting>
  <conditionalFormatting sqref="CG77:CH77">
    <cfRule type="expression" dxfId="1538" priority="48" stopIfTrue="1">
      <formula>$G77="PT"</formula>
    </cfRule>
  </conditionalFormatting>
  <conditionalFormatting sqref="CG77:CH77">
    <cfRule type="expression" dxfId="1537" priority="47" stopIfTrue="1">
      <formula>$G77="PT"</formula>
    </cfRule>
  </conditionalFormatting>
  <conditionalFormatting sqref="AX77:CA77">
    <cfRule type="expression" dxfId="1536" priority="45" stopIfTrue="1">
      <formula>$G77="PT"</formula>
    </cfRule>
  </conditionalFormatting>
  <conditionalFormatting sqref="AY77:CA77">
    <cfRule type="expression" dxfId="1535" priority="44" stopIfTrue="1">
      <formula>$G77="PT"</formula>
    </cfRule>
  </conditionalFormatting>
  <conditionalFormatting sqref="AX77:CA77">
    <cfRule type="expression" dxfId="1534" priority="42" stopIfTrue="1">
      <formula>$G77="PT"</formula>
    </cfRule>
  </conditionalFormatting>
  <conditionalFormatting sqref="AY77:CA77">
    <cfRule type="expression" dxfId="1533" priority="41" stopIfTrue="1">
      <formula>$G77="PT"</formula>
    </cfRule>
  </conditionalFormatting>
  <conditionalFormatting sqref="AX77:CA77">
    <cfRule type="expression" dxfId="1532" priority="39" stopIfTrue="1">
      <formula>$G77="PT"</formula>
    </cfRule>
  </conditionalFormatting>
  <conditionalFormatting sqref="AY77:CA77">
    <cfRule type="expression" dxfId="1531" priority="38" stopIfTrue="1">
      <formula>$G77="PT"</formula>
    </cfRule>
  </conditionalFormatting>
  <conditionalFormatting sqref="AX77:CA77">
    <cfRule type="expression" dxfId="1530" priority="36" stopIfTrue="1">
      <formula>$G77="PT"</formula>
    </cfRule>
  </conditionalFormatting>
  <conditionalFormatting sqref="AY77:CA77">
    <cfRule type="expression" dxfId="1529" priority="35" stopIfTrue="1">
      <formula>$G77="PT"</formula>
    </cfRule>
  </conditionalFormatting>
  <conditionalFormatting sqref="BE77:CA77">
    <cfRule type="expression" dxfId="1528" priority="34" stopIfTrue="1">
      <formula>$G77="PT"</formula>
    </cfRule>
  </conditionalFormatting>
  <conditionalFormatting sqref="BE77:CA77">
    <cfRule type="expression" dxfId="1527" priority="33" stopIfTrue="1">
      <formula>$G77="PT"</formula>
    </cfRule>
  </conditionalFormatting>
  <conditionalFormatting sqref="BE77:CA77">
    <cfRule type="expression" dxfId="1526" priority="32" stopIfTrue="1">
      <formula>$G77="PT"</formula>
    </cfRule>
  </conditionalFormatting>
  <conditionalFormatting sqref="BE77:CA77">
    <cfRule type="expression" dxfId="1525" priority="31" stopIfTrue="1">
      <formula>$G77="PT"</formula>
    </cfRule>
  </conditionalFormatting>
  <conditionalFormatting sqref="BE77:CA77">
    <cfRule type="expression" dxfId="1524" priority="30" stopIfTrue="1">
      <formula>$G77="PT"</formula>
    </cfRule>
  </conditionalFormatting>
  <conditionalFormatting sqref="BE77:CA77">
    <cfRule type="expression" dxfId="1523" priority="29" stopIfTrue="1">
      <formula>$G77="PT"</formula>
    </cfRule>
  </conditionalFormatting>
  <conditionalFormatting sqref="BE77:CA77">
    <cfRule type="expression" dxfId="1522" priority="28" stopIfTrue="1">
      <formula>$G77="PT"</formula>
    </cfRule>
  </conditionalFormatting>
  <conditionalFormatting sqref="BE77:CA77">
    <cfRule type="expression" dxfId="1521" priority="27" stopIfTrue="1">
      <formula>$G77="PT"</formula>
    </cfRule>
  </conditionalFormatting>
  <conditionalFormatting sqref="CG77:CH77">
    <cfRule type="expression" dxfId="1520" priority="1" stopIfTrue="1">
      <formula>$G77="PT"</formula>
    </cfRule>
  </conditionalFormatting>
  <conditionalFormatting sqref="CG77:CH77">
    <cfRule type="expression" dxfId="1519" priority="16" stopIfTrue="1">
      <formula>$G77="PT"</formula>
    </cfRule>
  </conditionalFormatting>
  <conditionalFormatting sqref="CG77:CH77">
    <cfRule type="expression" dxfId="1518" priority="15" stopIfTrue="1">
      <formula>$G77="PT"</formula>
    </cfRule>
  </conditionalFormatting>
  <conditionalFormatting sqref="CG77:CH77">
    <cfRule type="expression" dxfId="1517" priority="14" stopIfTrue="1">
      <formula>$G77="PT"</formula>
    </cfRule>
  </conditionalFormatting>
  <conditionalFormatting sqref="CG77:CH77">
    <cfRule type="expression" dxfId="1516" priority="13" stopIfTrue="1">
      <formula>$G77="PT"</formula>
    </cfRule>
  </conditionalFormatting>
  <conditionalFormatting sqref="CG77:CH77">
    <cfRule type="expression" dxfId="1515" priority="12" stopIfTrue="1">
      <formula>$G77="PT"</formula>
    </cfRule>
  </conditionalFormatting>
  <conditionalFormatting sqref="CG77:CH77">
    <cfRule type="expression" dxfId="1514" priority="11" stopIfTrue="1">
      <formula>$G77="PT"</formula>
    </cfRule>
  </conditionalFormatting>
  <conditionalFormatting sqref="CG77:CH77">
    <cfRule type="expression" dxfId="1513" priority="10" stopIfTrue="1">
      <formula>$G77="PT"</formula>
    </cfRule>
  </conditionalFormatting>
  <conditionalFormatting sqref="CG77:CH77">
    <cfRule type="expression" dxfId="1512" priority="9" stopIfTrue="1">
      <formula>$G77="PT"</formula>
    </cfRule>
  </conditionalFormatting>
  <conditionalFormatting sqref="CG77:CH77">
    <cfRule type="expression" dxfId="1511" priority="8" stopIfTrue="1">
      <formula>$G77="PT"</formula>
    </cfRule>
  </conditionalFormatting>
  <conditionalFormatting sqref="CG77:CH77">
    <cfRule type="expression" dxfId="1510" priority="7" stopIfTrue="1">
      <formula>$G77="PT"</formula>
    </cfRule>
  </conditionalFormatting>
  <conditionalFormatting sqref="CG77:CH77">
    <cfRule type="expression" dxfId="1509" priority="6" stopIfTrue="1">
      <formula>$G77="PT"</formula>
    </cfRule>
  </conditionalFormatting>
  <conditionalFormatting sqref="CG77:CH77">
    <cfRule type="expression" dxfId="1508" priority="5" stopIfTrue="1">
      <formula>$G77="PT"</formula>
    </cfRule>
  </conditionalFormatting>
  <conditionalFormatting sqref="CG77:CH77">
    <cfRule type="expression" dxfId="1507" priority="4" stopIfTrue="1">
      <formula>$G77="PT"</formula>
    </cfRule>
  </conditionalFormatting>
  <conditionalFormatting sqref="CG77:CH77">
    <cfRule type="expression" dxfId="1506" priority="3" stopIfTrue="1">
      <formula>$G77="PT"</formula>
    </cfRule>
  </conditionalFormatting>
  <conditionalFormatting sqref="CG77:CH77">
    <cfRule type="expression" dxfId="1505" priority="2" stopIfTrue="1">
      <formula>$G77="PT"</formula>
    </cfRule>
  </conditionalFormatting>
  <dataValidations count="9">
    <dataValidation allowBlank="1" showInputMessage="1" showErrorMessage="1" prompt="Please enter the name of the TVC" sqref="E3:E8"/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G7:G8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G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G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G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rst TVC in seconds!" sqref="G3">
      <formula1>0</formula1>
      <formula2>180</formula2>
    </dataValidation>
    <dataValidation type="list" allowBlank="1" showInputMessage="1" showErrorMessage="1" prompt="Please, select the MONTH!" sqref="AC10">
      <formula1>"None, January,February,March,April,May,June,July,August,September,October,November,December"</formula1>
    </dataValidation>
    <dataValidation allowBlank="1" showInputMessage="1" showErrorMessage="1" prompt="Please enter the name of the Agency. If the Client is direct, the cell should be blank!" sqref="AC3:AC8"/>
    <dataValidation type="list" allowBlank="1" showInputMessage="1" showErrorMessage="1" errorTitle="TG" error="Invalid Target Audience!" prompt="Please, select one of the following target group!" sqref="AC9">
      <formula1>"None,A4-11,A12-17,A18-34,A18-49,A25-54,W18-34,W18-49,W25-54,M18-34,M18-49,M25-54,A18-49 U,W18-49 U,M18-49 U"</formula1>
    </dataValidation>
  </dataValidations>
  <pageMargins left="0.35433070866141703" right="0.47244094488188998" top="0.43307086614173201" bottom="0.47244094488188998" header="0.27559055118110198" footer="0.27559055118110198"/>
  <pageSetup paperSize="9" scale="30" orientation="landscape" r:id="rId1"/>
  <headerFooter alignWithMargins="0">
    <oddFooter>&amp;C&amp;D
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7030A0"/>
    <pageSetUpPr fitToPage="1"/>
  </sheetPr>
  <dimension ref="A1:CN269"/>
  <sheetViews>
    <sheetView showGridLines="0" showZeros="0" defaultGridColor="0" colorId="23" zoomScale="80" zoomScaleNormal="80" workbookViewId="0">
      <pane xSplit="5" ySplit="14" topLeftCell="F15" activePane="bottomRight" state="frozen"/>
      <selection pane="topRight" activeCell="F1" sqref="F1"/>
      <selection pane="bottomLeft" activeCell="A15" sqref="A15"/>
      <selection pane="bottomRight" activeCell="O265" sqref="O265"/>
    </sheetView>
  </sheetViews>
  <sheetFormatPr defaultColWidth="9.140625" defaultRowHeight="12.75"/>
  <cols>
    <col min="1" max="1" width="14" style="79" customWidth="1"/>
    <col min="2" max="2" width="2.42578125" style="151" bestFit="1" customWidth="1"/>
    <col min="3" max="3" width="23" style="64" customWidth="1"/>
    <col min="4" max="4" width="41.7109375" style="64" customWidth="1"/>
    <col min="5" max="5" width="25.7109375" style="64" customWidth="1"/>
    <col min="6" max="6" width="11.85546875" style="64" customWidth="1"/>
    <col min="7" max="7" width="10.28515625" style="64" bestFit="1" customWidth="1"/>
    <col min="8" max="8" width="11.7109375" style="64" bestFit="1" customWidth="1"/>
    <col min="9" max="9" width="14.140625" style="64" bestFit="1" customWidth="1"/>
    <col min="10" max="10" width="10.5703125" style="64" customWidth="1"/>
    <col min="11" max="12" width="12.140625" style="64" customWidth="1"/>
    <col min="13" max="13" width="7.85546875" style="64" hidden="1" customWidth="1"/>
    <col min="14" max="14" width="7.7109375" style="64" hidden="1" customWidth="1"/>
    <col min="15" max="15" width="7.85546875" style="64" customWidth="1"/>
    <col min="16" max="17" width="7.85546875" style="64" hidden="1" customWidth="1"/>
    <col min="18" max="18" width="6.85546875" style="64" hidden="1" customWidth="1"/>
    <col min="19" max="19" width="8.140625" style="64" customWidth="1"/>
    <col min="20" max="20" width="13" style="64" customWidth="1"/>
    <col min="21" max="21" width="13.140625" style="64" hidden="1" customWidth="1"/>
    <col min="22" max="22" width="11.5703125" style="64" customWidth="1"/>
    <col min="23" max="23" width="11.85546875" style="64" customWidth="1"/>
    <col min="24" max="24" width="10.5703125" style="64" hidden="1" customWidth="1"/>
    <col min="25" max="26" width="11.85546875" style="64" hidden="1" customWidth="1"/>
    <col min="27" max="27" width="15" style="64" customWidth="1"/>
    <col min="28" max="28" width="12.140625" style="64" customWidth="1"/>
    <col min="29" max="49" width="3.42578125" style="64" customWidth="1"/>
    <col min="50" max="56" width="3.5703125" style="64" customWidth="1"/>
    <col min="57" max="57" width="3" style="64" hidden="1" customWidth="1"/>
    <col min="58" max="91" width="3.5703125" style="64" hidden="1" customWidth="1"/>
    <col min="92" max="92" width="5.140625" style="64" customWidth="1"/>
    <col min="93" max="115" width="3.5703125" style="64" customWidth="1"/>
    <col min="116" max="16384" width="9.140625" style="64"/>
  </cols>
  <sheetData>
    <row r="1" spans="1:91" ht="13.5" thickBot="1">
      <c r="A1" s="77"/>
      <c r="B1" s="77"/>
      <c r="C1" s="78"/>
      <c r="D1" s="78"/>
      <c r="E1" s="5"/>
      <c r="F1" s="12"/>
      <c r="G1" s="5"/>
      <c r="H1" s="5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174"/>
      <c r="U1" s="8"/>
      <c r="V1" s="8"/>
      <c r="W1" s="8"/>
      <c r="X1" s="8"/>
      <c r="Y1" s="8"/>
      <c r="Z1" s="8"/>
      <c r="AA1" s="183"/>
      <c r="AB1" s="5"/>
    </row>
    <row r="2" spans="1:91" ht="13.5" thickBot="1">
      <c r="A2" s="78"/>
      <c r="B2" s="78"/>
      <c r="C2" s="78"/>
      <c r="D2" s="78"/>
      <c r="E2" s="204" t="s">
        <v>22</v>
      </c>
      <c r="F2" s="205" t="s">
        <v>41</v>
      </c>
      <c r="G2" s="206" t="s">
        <v>45</v>
      </c>
      <c r="H2" s="206" t="s">
        <v>20</v>
      </c>
      <c r="I2" s="206" t="s">
        <v>4</v>
      </c>
      <c r="J2" s="205" t="s">
        <v>43</v>
      </c>
      <c r="K2" s="205"/>
      <c r="L2" s="205"/>
      <c r="M2" s="205" t="s">
        <v>8</v>
      </c>
      <c r="N2" s="212" t="s">
        <v>188</v>
      </c>
      <c r="AB2" s="5"/>
    </row>
    <row r="3" spans="1:91">
      <c r="E3" s="200" t="s">
        <v>208</v>
      </c>
      <c r="F3" s="201" t="str">
        <f>IF(G3&lt;&gt;0,"A","-")</f>
        <v>A</v>
      </c>
      <c r="G3" s="80">
        <v>32</v>
      </c>
      <c r="H3" s="30">
        <f>SUMIF('Coeff MTG'!$A$2:$A$181,NBG_nonst!G3,'Coeff MTG'!$B$2:$B$181)</f>
        <v>1</v>
      </c>
      <c r="I3" s="399">
        <f>SUM(M15:M224)</f>
        <v>0</v>
      </c>
      <c r="J3" s="211">
        <f>I3/$I$9</f>
        <v>0</v>
      </c>
      <c r="K3" s="211"/>
      <c r="L3" s="211"/>
      <c r="M3" s="581">
        <f ca="1">(SUMPRODUCT(M15:M224,H15:H224))</f>
        <v>0</v>
      </c>
      <c r="N3" s="584">
        <f ca="1">M3*H3</f>
        <v>0</v>
      </c>
      <c r="S3" s="64">
        <f ca="1">N3*I34</f>
        <v>0</v>
      </c>
      <c r="T3" s="7" t="s">
        <v>104</v>
      </c>
      <c r="U3" s="8"/>
      <c r="V3" s="8"/>
      <c r="W3" s="8"/>
      <c r="X3" s="8"/>
      <c r="Y3" s="8"/>
      <c r="Z3" s="8"/>
      <c r="AA3" s="83" t="str">
        <f>SUMMARY_TV!B1</f>
        <v>DSK</v>
      </c>
      <c r="AB3" s="5"/>
    </row>
    <row r="4" spans="1:91">
      <c r="D4" s="817"/>
      <c r="E4" s="27" t="s">
        <v>209</v>
      </c>
      <c r="F4" s="28" t="s">
        <v>147</v>
      </c>
      <c r="G4" s="84">
        <v>5</v>
      </c>
      <c r="H4" s="30">
        <v>0.6</v>
      </c>
      <c r="I4" s="400">
        <f>SUM(N15:N224)</f>
        <v>0</v>
      </c>
      <c r="J4" s="56">
        <f>I4/$I$9</f>
        <v>0</v>
      </c>
      <c r="K4" s="56"/>
      <c r="L4" s="56"/>
      <c r="M4" s="582">
        <f ca="1">SUMPRODUCT(N15:N224,H15:H224)</f>
        <v>0</v>
      </c>
      <c r="N4" s="584">
        <f ca="1">M4*H4*$AC$235</f>
        <v>0</v>
      </c>
      <c r="S4" s="64">
        <f ca="1">N4*I34</f>
        <v>0</v>
      </c>
      <c r="T4" s="7" t="s">
        <v>105</v>
      </c>
      <c r="U4" s="8"/>
      <c r="V4" s="8"/>
      <c r="W4" s="8"/>
      <c r="X4" s="8"/>
      <c r="Y4" s="8"/>
      <c r="Z4" s="8"/>
      <c r="AA4" s="83" t="str">
        <f>SUMMARY_TV!B2</f>
        <v>Consumer Loan</v>
      </c>
      <c r="AB4" s="5"/>
    </row>
    <row r="5" spans="1:91">
      <c r="A5" s="85"/>
      <c r="B5" s="286"/>
      <c r="E5" s="27" t="s">
        <v>236</v>
      </c>
      <c r="F5" s="28" t="s">
        <v>161</v>
      </c>
      <c r="G5" s="84">
        <v>7</v>
      </c>
      <c r="H5" s="30">
        <v>0.6</v>
      </c>
      <c r="I5" s="400">
        <f>SUM(O15:O224)</f>
        <v>14</v>
      </c>
      <c r="J5" s="56">
        <f t="shared" ref="J5:J8" si="0">I5/$I$9</f>
        <v>1</v>
      </c>
      <c r="K5" s="56"/>
      <c r="L5" s="56"/>
      <c r="M5" s="56"/>
      <c r="N5" s="203"/>
      <c r="T5" s="7" t="s">
        <v>106</v>
      </c>
      <c r="U5" s="8"/>
      <c r="V5" s="8"/>
      <c r="W5" s="8"/>
      <c r="X5" s="8"/>
      <c r="Y5" s="8"/>
      <c r="Z5" s="8"/>
      <c r="AA5" s="83" t="str">
        <f>SUMMARY_TV!B3</f>
        <v>Café Commucations</v>
      </c>
      <c r="AB5" s="5"/>
    </row>
    <row r="6" spans="1:91">
      <c r="A6" s="85"/>
      <c r="B6" s="286"/>
      <c r="E6" s="27"/>
      <c r="F6" s="28"/>
      <c r="G6" s="84"/>
      <c r="H6" s="30">
        <f>SUMIF('Coeff MTG'!$A$2:$A$181,NBG_nonst!G6,'Coeff MTG'!$B$2:$B$181)</f>
        <v>0</v>
      </c>
      <c r="I6" s="401">
        <f>SUM(P15:P224)</f>
        <v>0</v>
      </c>
      <c r="J6" s="56">
        <f t="shared" si="0"/>
        <v>0</v>
      </c>
      <c r="K6" s="56"/>
      <c r="L6" s="56"/>
      <c r="M6" s="56"/>
      <c r="N6" s="203"/>
      <c r="T6" s="7" t="s">
        <v>107</v>
      </c>
      <c r="U6" s="8"/>
      <c r="V6" s="8"/>
      <c r="W6" s="8"/>
      <c r="X6" s="8"/>
      <c r="Y6" s="8"/>
      <c r="Z6" s="8"/>
      <c r="AA6" s="83" t="str">
        <f>SUMMARY_TV!B4</f>
        <v>09 Mar 2020 -  05 Apr 2020</v>
      </c>
      <c r="AB6" s="5"/>
    </row>
    <row r="7" spans="1:91">
      <c r="A7" s="85"/>
      <c r="B7" s="286"/>
      <c r="E7" s="27"/>
      <c r="F7" s="28" t="str">
        <f>IF(G7&lt;&gt;0,"E","-")</f>
        <v>-</v>
      </c>
      <c r="G7" s="84">
        <v>0</v>
      </c>
      <c r="H7" s="30">
        <f>SUMIF('Coeff MTG'!$A$2:$A$181,NBG_nonst!G7,'Coeff MTG'!$B$2:$B$181)</f>
        <v>0</v>
      </c>
      <c r="I7" s="401">
        <f>SUM(Q15:Q224)</f>
        <v>0</v>
      </c>
      <c r="J7" s="56">
        <f t="shared" si="0"/>
        <v>0</v>
      </c>
      <c r="K7" s="56"/>
      <c r="L7" s="56"/>
      <c r="M7" s="56"/>
      <c r="N7" s="203"/>
      <c r="T7" s="7"/>
      <c r="AA7" s="175"/>
      <c r="AB7" s="5"/>
    </row>
    <row r="8" spans="1:91" ht="13.5" thickBot="1">
      <c r="A8" s="85"/>
      <c r="B8" s="286"/>
      <c r="E8" s="31"/>
      <c r="F8" s="32" t="str">
        <f>IF(G8&lt;&gt;0,"F","-")</f>
        <v>-</v>
      </c>
      <c r="G8" s="198">
        <v>0</v>
      </c>
      <c r="H8" s="34">
        <f>SUMIF('Coeff MTG'!$A$2:$A$181,NBG_nonst!G8,'Coeff MTG'!$B$2:$B$181)</f>
        <v>0</v>
      </c>
      <c r="I8" s="402">
        <f>SUM(Q15:Q224)</f>
        <v>0</v>
      </c>
      <c r="J8" s="60">
        <f t="shared" si="0"/>
        <v>0</v>
      </c>
      <c r="K8" s="60"/>
      <c r="L8" s="60"/>
      <c r="M8" s="60"/>
      <c r="N8" s="86"/>
      <c r="T8" s="536" t="s">
        <v>156</v>
      </c>
      <c r="AA8" s="537"/>
      <c r="AB8" s="5"/>
    </row>
    <row r="9" spans="1:91" ht="13.5" thickBot="1">
      <c r="A9" s="85"/>
      <c r="B9" s="286"/>
      <c r="F9" s="87"/>
      <c r="G9" s="88"/>
      <c r="H9" s="89"/>
      <c r="I9" s="385">
        <f>SUBTOTAL(9,I3:I8)</f>
        <v>14</v>
      </c>
      <c r="J9" s="199">
        <f>SUM(J3:J8)</f>
        <v>1</v>
      </c>
      <c r="K9" s="199"/>
      <c r="L9" s="199"/>
      <c r="M9" s="583">
        <f ca="1">SUM(M3:M8)</f>
        <v>0</v>
      </c>
      <c r="N9" s="583">
        <f ca="1">SUBTOTAL(9,N3:N8)</f>
        <v>0</v>
      </c>
      <c r="S9" s="64">
        <f ca="1">SUBTOTAL(9,S3:S8)</f>
        <v>0</v>
      </c>
      <c r="T9" s="7" t="s">
        <v>108</v>
      </c>
      <c r="AA9" s="214" t="s">
        <v>23</v>
      </c>
      <c r="AC9" s="374">
        <v>11</v>
      </c>
      <c r="AD9" s="368" t="s">
        <v>59</v>
      </c>
      <c r="AE9" s="469"/>
      <c r="AF9" s="369"/>
      <c r="AG9" s="369"/>
      <c r="AH9" s="369"/>
      <c r="AI9" s="370"/>
      <c r="AJ9" s="371">
        <f>AC9+1</f>
        <v>12</v>
      </c>
      <c r="AK9" s="368" t="s">
        <v>59</v>
      </c>
      <c r="AL9" s="369"/>
      <c r="AM9" s="369"/>
      <c r="AN9" s="369"/>
      <c r="AO9" s="369"/>
      <c r="AP9" s="370"/>
      <c r="AQ9" s="371">
        <f>AJ9+1</f>
        <v>13</v>
      </c>
      <c r="AR9" s="372" t="s">
        <v>59</v>
      </c>
      <c r="AS9" s="368"/>
      <c r="AT9" s="369"/>
      <c r="AU9" s="369"/>
      <c r="AV9" s="369"/>
      <c r="AW9" s="369"/>
      <c r="AX9" s="371">
        <f>AQ9+1</f>
        <v>14</v>
      </c>
      <c r="AY9" s="368" t="s">
        <v>59</v>
      </c>
      <c r="AZ9" s="369"/>
      <c r="BA9" s="369"/>
      <c r="BB9" s="369"/>
      <c r="BC9" s="369"/>
      <c r="BD9" s="370"/>
      <c r="BE9" s="371">
        <f>AX9+1</f>
        <v>15</v>
      </c>
      <c r="BF9" s="368" t="s">
        <v>59</v>
      </c>
      <c r="BG9" s="369"/>
      <c r="BH9" s="369"/>
      <c r="BI9" s="369"/>
      <c r="BJ9" s="369"/>
      <c r="BK9" s="369"/>
      <c r="BL9" s="371">
        <f>BE9+1</f>
        <v>16</v>
      </c>
      <c r="BM9" s="368" t="s">
        <v>59</v>
      </c>
      <c r="BN9" s="369"/>
      <c r="BO9" s="369"/>
      <c r="BP9" s="369"/>
      <c r="BQ9" s="369"/>
      <c r="BR9" s="369"/>
      <c r="BS9" s="371">
        <f>BL9+1</f>
        <v>17</v>
      </c>
      <c r="BT9" s="368" t="s">
        <v>59</v>
      </c>
      <c r="BU9" s="369"/>
      <c r="BV9" s="369"/>
      <c r="BW9" s="369"/>
      <c r="BX9" s="369"/>
      <c r="BY9" s="369"/>
      <c r="BZ9" s="371">
        <f>BS9+1</f>
        <v>18</v>
      </c>
      <c r="CA9" s="368" t="s">
        <v>59</v>
      </c>
      <c r="CB9" s="369"/>
      <c r="CC9" s="369"/>
      <c r="CD9" s="369"/>
      <c r="CE9" s="369"/>
      <c r="CF9" s="369"/>
      <c r="CG9" s="535">
        <f>BZ9+1</f>
        <v>19</v>
      </c>
      <c r="CH9" s="368" t="s">
        <v>59</v>
      </c>
      <c r="CI9" s="369"/>
      <c r="CJ9" s="369"/>
      <c r="CK9" s="369"/>
      <c r="CL9" s="369"/>
      <c r="CM9" s="373"/>
    </row>
    <row r="10" spans="1:91" ht="13.5" thickBot="1">
      <c r="A10" s="85"/>
      <c r="B10" s="286"/>
      <c r="T10" s="10" t="s">
        <v>112</v>
      </c>
      <c r="U10" s="8"/>
      <c r="V10" s="8"/>
      <c r="W10" s="8"/>
      <c r="X10" s="8"/>
      <c r="Y10" s="8"/>
      <c r="Z10" s="8"/>
      <c r="AA10" s="90" t="s">
        <v>83</v>
      </c>
      <c r="AC10" s="1941" t="s">
        <v>325</v>
      </c>
      <c r="AD10" s="1942"/>
      <c r="AE10" s="1942"/>
      <c r="AF10" s="1942"/>
      <c r="AG10" s="1942"/>
      <c r="AH10" s="1942"/>
      <c r="AI10" s="1942"/>
      <c r="AJ10" s="1942"/>
      <c r="AK10" s="1942"/>
      <c r="AL10" s="1942"/>
      <c r="AM10" s="1942"/>
      <c r="AN10" s="1942"/>
      <c r="AO10" s="1942"/>
      <c r="AP10" s="1942"/>
      <c r="AQ10" s="1942"/>
      <c r="AR10" s="1942"/>
      <c r="AS10" s="1942"/>
      <c r="AT10" s="1942"/>
      <c r="AU10" s="1942"/>
      <c r="AV10" s="1942"/>
      <c r="AW10" s="1942"/>
      <c r="AX10" s="1942"/>
      <c r="AY10" s="1942"/>
      <c r="AZ10" s="1943" t="s">
        <v>326</v>
      </c>
      <c r="BA10" s="1943"/>
      <c r="BB10" s="1943"/>
      <c r="BC10" s="1943"/>
      <c r="BD10" s="1943"/>
      <c r="BE10" s="1943"/>
      <c r="BF10" s="1943"/>
      <c r="BG10" s="1943"/>
      <c r="BH10" s="1943"/>
      <c r="BI10" s="1943"/>
      <c r="BJ10" s="1943"/>
      <c r="BK10" s="1943"/>
      <c r="BL10" s="1943"/>
      <c r="BM10" s="1943"/>
      <c r="BN10" s="1943"/>
      <c r="BO10" s="1943"/>
      <c r="BP10" s="1943"/>
      <c r="BQ10" s="1943"/>
      <c r="BR10" s="1943"/>
      <c r="BS10" s="1943"/>
      <c r="BT10" s="1943"/>
      <c r="BU10" s="1943"/>
      <c r="BV10" s="1943"/>
      <c r="BW10" s="1943"/>
      <c r="BX10" s="1943"/>
      <c r="BY10" s="1943"/>
      <c r="BZ10" s="1943"/>
      <c r="CA10" s="1943"/>
      <c r="CB10" s="1943"/>
      <c r="CC10" s="1943"/>
      <c r="CD10" s="1944" t="s">
        <v>327</v>
      </c>
      <c r="CE10" s="1944"/>
      <c r="CF10" s="1944"/>
      <c r="CG10" s="1944"/>
      <c r="CH10" s="1944"/>
      <c r="CI10" s="1944"/>
      <c r="CJ10" s="1944"/>
      <c r="CK10" s="1944"/>
      <c r="CL10" s="1944"/>
      <c r="CM10" s="1945"/>
    </row>
    <row r="11" spans="1:91" ht="13.5" thickBot="1">
      <c r="A11" s="85"/>
      <c r="B11" s="286"/>
      <c r="T11" s="10" t="s">
        <v>58</v>
      </c>
      <c r="AA11" s="91">
        <v>1.3</v>
      </c>
      <c r="AC11" s="383" t="s">
        <v>64</v>
      </c>
      <c r="AD11" s="382" t="s">
        <v>65</v>
      </c>
      <c r="AE11" s="447" t="s">
        <v>66</v>
      </c>
      <c r="AF11" s="447" t="s">
        <v>67</v>
      </c>
      <c r="AG11" s="447" t="s">
        <v>68</v>
      </c>
      <c r="AH11" s="449" t="s">
        <v>62</v>
      </c>
      <c r="AI11" s="471" t="s">
        <v>63</v>
      </c>
      <c r="AJ11" s="382" t="s">
        <v>64</v>
      </c>
      <c r="AK11" s="447" t="s">
        <v>65</v>
      </c>
      <c r="AL11" s="447" t="s">
        <v>66</v>
      </c>
      <c r="AM11" s="382" t="s">
        <v>67</v>
      </c>
      <c r="AN11" s="447" t="s">
        <v>68</v>
      </c>
      <c r="AO11" s="540" t="s">
        <v>62</v>
      </c>
      <c r="AP11" s="471" t="s">
        <v>63</v>
      </c>
      <c r="AQ11" s="447" t="s">
        <v>64</v>
      </c>
      <c r="AR11" s="447" t="s">
        <v>65</v>
      </c>
      <c r="AS11" s="447" t="s">
        <v>66</v>
      </c>
      <c r="AT11" s="577" t="s">
        <v>67</v>
      </c>
      <c r="AU11" s="541" t="s">
        <v>68</v>
      </c>
      <c r="AV11" s="451" t="s">
        <v>62</v>
      </c>
      <c r="AW11" s="451" t="s">
        <v>63</v>
      </c>
      <c r="AX11" s="450" t="s">
        <v>64</v>
      </c>
      <c r="AY11" s="448" t="s">
        <v>65</v>
      </c>
      <c r="AZ11" s="450" t="s">
        <v>66</v>
      </c>
      <c r="BA11" s="450" t="s">
        <v>67</v>
      </c>
      <c r="BB11" s="448" t="s">
        <v>68</v>
      </c>
      <c r="BC11" s="451" t="s">
        <v>62</v>
      </c>
      <c r="BD11" s="451" t="s">
        <v>63</v>
      </c>
      <c r="BE11" s="448" t="s">
        <v>64</v>
      </c>
      <c r="BF11" s="450" t="s">
        <v>65</v>
      </c>
      <c r="BG11" s="448" t="s">
        <v>66</v>
      </c>
      <c r="BH11" s="578" t="s">
        <v>67</v>
      </c>
      <c r="BI11" s="450" t="s">
        <v>68</v>
      </c>
      <c r="BJ11" s="451" t="s">
        <v>62</v>
      </c>
      <c r="BK11" s="451" t="s">
        <v>63</v>
      </c>
      <c r="BL11" s="450" t="s">
        <v>64</v>
      </c>
      <c r="BM11" s="448" t="s">
        <v>65</v>
      </c>
      <c r="BN11" s="450" t="s">
        <v>66</v>
      </c>
      <c r="BO11" s="450" t="s">
        <v>67</v>
      </c>
      <c r="BP11" s="448" t="s">
        <v>68</v>
      </c>
      <c r="BQ11" s="451" t="s">
        <v>62</v>
      </c>
      <c r="BR11" s="451" t="s">
        <v>63</v>
      </c>
      <c r="BS11" s="541" t="s">
        <v>64</v>
      </c>
      <c r="BT11" s="450" t="s">
        <v>65</v>
      </c>
      <c r="BU11" s="450" t="s">
        <v>66</v>
      </c>
      <c r="BV11" s="450" t="s">
        <v>67</v>
      </c>
      <c r="BW11" s="450" t="s">
        <v>68</v>
      </c>
      <c r="BX11" s="451" t="s">
        <v>62</v>
      </c>
      <c r="BY11" s="451" t="s">
        <v>63</v>
      </c>
      <c r="BZ11" s="541" t="s">
        <v>64</v>
      </c>
      <c r="CA11" s="450" t="s">
        <v>65</v>
      </c>
      <c r="CB11" s="450" t="s">
        <v>66</v>
      </c>
      <c r="CC11" s="450" t="s">
        <v>67</v>
      </c>
      <c r="CD11" s="450" t="s">
        <v>68</v>
      </c>
      <c r="CE11" s="451" t="s">
        <v>62</v>
      </c>
      <c r="CF11" s="451" t="s">
        <v>63</v>
      </c>
      <c r="CG11" s="448" t="s">
        <v>64</v>
      </c>
      <c r="CH11" s="450" t="s">
        <v>65</v>
      </c>
      <c r="CI11" s="450" t="s">
        <v>66</v>
      </c>
      <c r="CJ11" s="450" t="s">
        <v>67</v>
      </c>
      <c r="CK11" s="450" t="s">
        <v>68</v>
      </c>
      <c r="CL11" s="451" t="s">
        <v>62</v>
      </c>
      <c r="CM11" s="452" t="s">
        <v>63</v>
      </c>
    </row>
    <row r="12" spans="1:91" ht="13.5" thickBot="1">
      <c r="A12" s="85"/>
      <c r="B12" s="286"/>
      <c r="C12" s="5"/>
      <c r="D12" s="11"/>
      <c r="E12" s="12"/>
      <c r="F12" s="5"/>
      <c r="G12" s="5"/>
      <c r="H12" s="5"/>
      <c r="I12" s="5"/>
      <c r="J12" s="6"/>
      <c r="K12" s="6"/>
      <c r="L12" s="6"/>
      <c r="M12" s="6"/>
      <c r="N12" s="6"/>
      <c r="O12" s="6"/>
      <c r="P12" s="6"/>
      <c r="Q12" s="6"/>
      <c r="R12" s="6"/>
      <c r="S12" s="6"/>
      <c r="T12" s="162" t="s">
        <v>7</v>
      </c>
      <c r="U12" s="5"/>
      <c r="V12" s="5"/>
      <c r="W12" s="5"/>
      <c r="X12" s="5"/>
      <c r="Y12" s="5"/>
      <c r="Z12" s="5"/>
      <c r="AA12" s="361"/>
      <c r="AC12" s="626">
        <v>43899</v>
      </c>
      <c r="AD12" s="627">
        <v>43900</v>
      </c>
      <c r="AE12" s="627">
        <v>43901</v>
      </c>
      <c r="AF12" s="627">
        <v>43902</v>
      </c>
      <c r="AG12" s="628">
        <v>43903</v>
      </c>
      <c r="AH12" s="629">
        <v>43904</v>
      </c>
      <c r="AI12" s="627">
        <v>43905</v>
      </c>
      <c r="AJ12" s="627">
        <v>43906</v>
      </c>
      <c r="AK12" s="627">
        <v>43907</v>
      </c>
      <c r="AL12" s="627">
        <v>43908</v>
      </c>
      <c r="AM12" s="628">
        <v>43909</v>
      </c>
      <c r="AN12" s="629">
        <v>43910</v>
      </c>
      <c r="AO12" s="627">
        <v>43911</v>
      </c>
      <c r="AP12" s="627">
        <v>43912</v>
      </c>
      <c r="AQ12" s="627">
        <v>43913</v>
      </c>
      <c r="AR12" s="627">
        <v>43914</v>
      </c>
      <c r="AS12" s="627">
        <v>43915</v>
      </c>
      <c r="AT12" s="627">
        <v>43916</v>
      </c>
      <c r="AU12" s="629">
        <v>43917</v>
      </c>
      <c r="AV12" s="627">
        <v>43918</v>
      </c>
      <c r="AW12" s="627">
        <v>43919</v>
      </c>
      <c r="AX12" s="627">
        <v>43920</v>
      </c>
      <c r="AY12" s="627">
        <v>43921</v>
      </c>
      <c r="AZ12" s="627">
        <v>43922</v>
      </c>
      <c r="BA12" s="628">
        <v>43923</v>
      </c>
      <c r="BB12" s="629">
        <v>43924</v>
      </c>
      <c r="BC12" s="627">
        <v>43925</v>
      </c>
      <c r="BD12" s="627">
        <v>43926</v>
      </c>
      <c r="BE12" s="627">
        <v>43927</v>
      </c>
      <c r="BF12" s="627">
        <v>43928</v>
      </c>
      <c r="BG12" s="627">
        <v>43929</v>
      </c>
      <c r="BH12" s="630">
        <v>43930</v>
      </c>
      <c r="BI12" s="631">
        <v>43931</v>
      </c>
      <c r="BJ12" s="631">
        <v>43932</v>
      </c>
      <c r="BK12" s="631">
        <v>43933</v>
      </c>
      <c r="BL12" s="631">
        <v>43934</v>
      </c>
      <c r="BM12" s="631">
        <v>43935</v>
      </c>
      <c r="BN12" s="631">
        <v>43936</v>
      </c>
      <c r="BO12" s="631">
        <v>43937</v>
      </c>
      <c r="BP12" s="631">
        <v>43938</v>
      </c>
      <c r="BQ12" s="631">
        <v>43939</v>
      </c>
      <c r="BR12" s="631">
        <v>43940</v>
      </c>
      <c r="BS12" s="632">
        <v>43941</v>
      </c>
      <c r="BT12" s="631">
        <v>43942</v>
      </c>
      <c r="BU12" s="631">
        <v>43943</v>
      </c>
      <c r="BV12" s="631">
        <v>43944</v>
      </c>
      <c r="BW12" s="631">
        <v>43945</v>
      </c>
      <c r="BX12" s="631">
        <v>43946</v>
      </c>
      <c r="BY12" s="631">
        <v>43947</v>
      </c>
      <c r="BZ12" s="631">
        <v>43948</v>
      </c>
      <c r="CA12" s="631">
        <v>43949</v>
      </c>
      <c r="CB12" s="631">
        <v>43950</v>
      </c>
      <c r="CC12" s="631">
        <v>43951</v>
      </c>
      <c r="CD12" s="631">
        <v>43952</v>
      </c>
      <c r="CE12" s="631">
        <v>43953</v>
      </c>
      <c r="CF12" s="631">
        <v>43954</v>
      </c>
      <c r="CG12" s="631">
        <v>43955</v>
      </c>
      <c r="CH12" s="631">
        <v>43956</v>
      </c>
      <c r="CI12" s="631">
        <v>43957</v>
      </c>
      <c r="CJ12" s="631">
        <v>43958</v>
      </c>
      <c r="CK12" s="631">
        <v>43959</v>
      </c>
      <c r="CL12" s="631">
        <v>43960</v>
      </c>
      <c r="CM12" s="633">
        <v>43961</v>
      </c>
    </row>
    <row r="13" spans="1:91" ht="13.5" thickBot="1">
      <c r="A13" s="92" t="s">
        <v>18</v>
      </c>
      <c r="B13" s="287"/>
      <c r="C13" s="606" t="s">
        <v>60</v>
      </c>
      <c r="D13" s="601" t="s">
        <v>1</v>
      </c>
      <c r="E13" s="603" t="s">
        <v>2</v>
      </c>
      <c r="F13" s="603" t="s">
        <v>3</v>
      </c>
      <c r="G13" s="37" t="s">
        <v>2</v>
      </c>
      <c r="H13" s="2219" t="str">
        <f>AA9</f>
        <v>A18-49</v>
      </c>
      <c r="I13" s="2220"/>
      <c r="J13" s="2184"/>
      <c r="K13" s="888"/>
      <c r="L13" s="888"/>
      <c r="M13" s="39" t="s">
        <v>4</v>
      </c>
      <c r="N13" s="40"/>
      <c r="O13" s="40"/>
      <c r="P13" s="40"/>
      <c r="Q13" s="41"/>
      <c r="R13" s="41"/>
      <c r="S13" s="220" t="s">
        <v>4</v>
      </c>
      <c r="T13" s="2150" t="s">
        <v>61</v>
      </c>
      <c r="U13" s="2151"/>
      <c r="V13" s="2151"/>
      <c r="W13" s="2151"/>
      <c r="X13" s="40"/>
      <c r="Y13" s="40"/>
      <c r="Z13" s="40"/>
      <c r="AA13" s="605" t="s">
        <v>0</v>
      </c>
      <c r="AC13" s="383" t="s">
        <v>64</v>
      </c>
      <c r="AD13" s="382" t="s">
        <v>65</v>
      </c>
      <c r="AE13" s="447" t="s">
        <v>66</v>
      </c>
      <c r="AF13" s="447" t="s">
        <v>67</v>
      </c>
      <c r="AG13" s="447" t="s">
        <v>68</v>
      </c>
      <c r="AH13" s="449" t="s">
        <v>62</v>
      </c>
      <c r="AI13" s="471" t="s">
        <v>63</v>
      </c>
      <c r="AJ13" s="382" t="s">
        <v>64</v>
      </c>
      <c r="AK13" s="447" t="s">
        <v>65</v>
      </c>
      <c r="AL13" s="447" t="s">
        <v>66</v>
      </c>
      <c r="AM13" s="382" t="s">
        <v>67</v>
      </c>
      <c r="AN13" s="447" t="s">
        <v>68</v>
      </c>
      <c r="AO13" s="540" t="s">
        <v>62</v>
      </c>
      <c r="AP13" s="471" t="s">
        <v>63</v>
      </c>
      <c r="AQ13" s="447" t="s">
        <v>64</v>
      </c>
      <c r="AR13" s="447" t="s">
        <v>65</v>
      </c>
      <c r="AS13" s="447" t="s">
        <v>66</v>
      </c>
      <c r="AT13" s="577" t="s">
        <v>67</v>
      </c>
      <c r="AU13" s="541" t="s">
        <v>68</v>
      </c>
      <c r="AV13" s="451" t="s">
        <v>62</v>
      </c>
      <c r="AW13" s="451" t="s">
        <v>63</v>
      </c>
      <c r="AX13" s="450" t="s">
        <v>64</v>
      </c>
      <c r="AY13" s="448" t="s">
        <v>65</v>
      </c>
      <c r="AZ13" s="450" t="s">
        <v>66</v>
      </c>
      <c r="BA13" s="450" t="s">
        <v>67</v>
      </c>
      <c r="BB13" s="448" t="s">
        <v>68</v>
      </c>
      <c r="BC13" s="451" t="s">
        <v>62</v>
      </c>
      <c r="BD13" s="451" t="s">
        <v>63</v>
      </c>
      <c r="BE13" s="448" t="s">
        <v>64</v>
      </c>
      <c r="BF13" s="450" t="s">
        <v>65</v>
      </c>
      <c r="BG13" s="448" t="s">
        <v>66</v>
      </c>
      <c r="BH13" s="578" t="s">
        <v>67</v>
      </c>
      <c r="BI13" s="450" t="s">
        <v>68</v>
      </c>
      <c r="BJ13" s="451" t="s">
        <v>62</v>
      </c>
      <c r="BK13" s="451" t="s">
        <v>63</v>
      </c>
      <c r="BL13" s="450" t="s">
        <v>64</v>
      </c>
      <c r="BM13" s="448" t="s">
        <v>65</v>
      </c>
      <c r="BN13" s="450" t="s">
        <v>66</v>
      </c>
      <c r="BO13" s="450" t="s">
        <v>67</v>
      </c>
      <c r="BP13" s="448" t="s">
        <v>68</v>
      </c>
      <c r="BQ13" s="451" t="s">
        <v>62</v>
      </c>
      <c r="BR13" s="451" t="s">
        <v>63</v>
      </c>
      <c r="BS13" s="541" t="s">
        <v>64</v>
      </c>
      <c r="BT13" s="450" t="s">
        <v>65</v>
      </c>
      <c r="BU13" s="450" t="s">
        <v>66</v>
      </c>
      <c r="BV13" s="450" t="s">
        <v>67</v>
      </c>
      <c r="BW13" s="450" t="s">
        <v>68</v>
      </c>
      <c r="BX13" s="451" t="s">
        <v>62</v>
      </c>
      <c r="BY13" s="451" t="s">
        <v>63</v>
      </c>
      <c r="BZ13" s="541" t="s">
        <v>64</v>
      </c>
      <c r="CA13" s="450" t="s">
        <v>65</v>
      </c>
      <c r="CB13" s="450" t="s">
        <v>66</v>
      </c>
      <c r="CC13" s="450" t="s">
        <v>67</v>
      </c>
      <c r="CD13" s="450" t="s">
        <v>68</v>
      </c>
      <c r="CE13" s="451" t="s">
        <v>62</v>
      </c>
      <c r="CF13" s="451" t="s">
        <v>63</v>
      </c>
      <c r="CG13" s="448" t="s">
        <v>64</v>
      </c>
      <c r="CH13" s="450" t="s">
        <v>65</v>
      </c>
      <c r="CI13" s="450" t="s">
        <v>66</v>
      </c>
      <c r="CJ13" s="450" t="s">
        <v>67</v>
      </c>
      <c r="CK13" s="450" t="s">
        <v>68</v>
      </c>
      <c r="CL13" s="451" t="s">
        <v>62</v>
      </c>
      <c r="CM13" s="452" t="s">
        <v>63</v>
      </c>
    </row>
    <row r="14" spans="1:91" ht="13.5" thickBot="1">
      <c r="A14" s="93" t="s">
        <v>48</v>
      </c>
      <c r="B14" s="288"/>
      <c r="C14" s="574"/>
      <c r="D14" s="573"/>
      <c r="E14" s="572"/>
      <c r="F14" s="572"/>
      <c r="G14" s="45" t="s">
        <v>25</v>
      </c>
      <c r="H14" s="47" t="s">
        <v>6</v>
      </c>
      <c r="I14" s="48" t="s">
        <v>7</v>
      </c>
      <c r="J14" s="49" t="s">
        <v>8</v>
      </c>
      <c r="K14" s="483" t="s">
        <v>230</v>
      </c>
      <c r="L14" s="483" t="s">
        <v>232</v>
      </c>
      <c r="M14" s="94" t="str">
        <f>$F$3</f>
        <v>A</v>
      </c>
      <c r="N14" s="95" t="str">
        <f>$F$4</f>
        <v>B</v>
      </c>
      <c r="O14" s="95" t="str">
        <f>$F$5</f>
        <v>C</v>
      </c>
      <c r="P14" s="95">
        <f>$F$6</f>
        <v>0</v>
      </c>
      <c r="Q14" s="96" t="str">
        <f>$F$7</f>
        <v>-</v>
      </c>
      <c r="R14" s="96" t="str">
        <f>$F$8</f>
        <v>-</v>
      </c>
      <c r="S14" s="97" t="s">
        <v>0</v>
      </c>
      <c r="T14" s="98">
        <v>30</v>
      </c>
      <c r="U14" s="99" t="str">
        <f>F3</f>
        <v>A</v>
      </c>
      <c r="V14" s="99" t="str">
        <f>F4</f>
        <v>B</v>
      </c>
      <c r="W14" s="99" t="str">
        <f>F5</f>
        <v>C</v>
      </c>
      <c r="X14" s="239">
        <f>F6</f>
        <v>0</v>
      </c>
      <c r="Y14" s="396" t="str">
        <f>Q14</f>
        <v>-</v>
      </c>
      <c r="Z14" s="396" t="str">
        <f>R14</f>
        <v>-</v>
      </c>
      <c r="AA14" s="571"/>
      <c r="AB14" s="8"/>
      <c r="AC14" s="626">
        <v>43899</v>
      </c>
      <c r="AD14" s="627">
        <v>43900</v>
      </c>
      <c r="AE14" s="627">
        <v>43901</v>
      </c>
      <c r="AF14" s="627">
        <v>43902</v>
      </c>
      <c r="AG14" s="628">
        <v>43903</v>
      </c>
      <c r="AH14" s="629">
        <v>43904</v>
      </c>
      <c r="AI14" s="627">
        <v>43905</v>
      </c>
      <c r="AJ14" s="627">
        <v>43906</v>
      </c>
      <c r="AK14" s="627">
        <v>43907</v>
      </c>
      <c r="AL14" s="627">
        <v>43908</v>
      </c>
      <c r="AM14" s="628">
        <v>43909</v>
      </c>
      <c r="AN14" s="629">
        <v>43910</v>
      </c>
      <c r="AO14" s="627">
        <v>43911</v>
      </c>
      <c r="AP14" s="627">
        <v>43912</v>
      </c>
      <c r="AQ14" s="627">
        <v>43913</v>
      </c>
      <c r="AR14" s="627">
        <v>43914</v>
      </c>
      <c r="AS14" s="627">
        <v>43915</v>
      </c>
      <c r="AT14" s="627">
        <v>43916</v>
      </c>
      <c r="AU14" s="629">
        <v>43917</v>
      </c>
      <c r="AV14" s="627">
        <v>43918</v>
      </c>
      <c r="AW14" s="627">
        <v>43919</v>
      </c>
      <c r="AX14" s="627">
        <v>43920</v>
      </c>
      <c r="AY14" s="627">
        <v>43921</v>
      </c>
      <c r="AZ14" s="627">
        <v>43922</v>
      </c>
      <c r="BA14" s="628">
        <v>43923</v>
      </c>
      <c r="BB14" s="629">
        <v>43924</v>
      </c>
      <c r="BC14" s="627">
        <v>43925</v>
      </c>
      <c r="BD14" s="627">
        <v>43926</v>
      </c>
      <c r="BE14" s="627">
        <v>43927</v>
      </c>
      <c r="BF14" s="627">
        <v>43928</v>
      </c>
      <c r="BG14" s="627">
        <v>43929</v>
      </c>
      <c r="BH14" s="630">
        <v>43930</v>
      </c>
      <c r="BI14" s="631">
        <v>43931</v>
      </c>
      <c r="BJ14" s="631">
        <v>43932</v>
      </c>
      <c r="BK14" s="631">
        <v>43933</v>
      </c>
      <c r="BL14" s="631">
        <v>43934</v>
      </c>
      <c r="BM14" s="631">
        <v>43935</v>
      </c>
      <c r="BN14" s="631">
        <v>43936</v>
      </c>
      <c r="BO14" s="631">
        <v>43937</v>
      </c>
      <c r="BP14" s="631">
        <v>43938</v>
      </c>
      <c r="BQ14" s="631">
        <v>43939</v>
      </c>
      <c r="BR14" s="631">
        <v>43940</v>
      </c>
      <c r="BS14" s="632">
        <v>43941</v>
      </c>
      <c r="BT14" s="631">
        <v>43942</v>
      </c>
      <c r="BU14" s="631">
        <v>43943</v>
      </c>
      <c r="BV14" s="631">
        <v>43944</v>
      </c>
      <c r="BW14" s="631">
        <v>43945</v>
      </c>
      <c r="BX14" s="631">
        <v>43946</v>
      </c>
      <c r="BY14" s="631">
        <v>43947</v>
      </c>
      <c r="BZ14" s="631">
        <v>43948</v>
      </c>
      <c r="CA14" s="631">
        <v>43949</v>
      </c>
      <c r="CB14" s="631">
        <v>43950</v>
      </c>
      <c r="CC14" s="631">
        <v>43951</v>
      </c>
      <c r="CD14" s="631">
        <v>43952</v>
      </c>
      <c r="CE14" s="631">
        <v>43953</v>
      </c>
      <c r="CF14" s="631">
        <v>43954</v>
      </c>
      <c r="CG14" s="631">
        <v>43955</v>
      </c>
      <c r="CH14" s="631">
        <v>43956</v>
      </c>
      <c r="CI14" s="631">
        <v>43957</v>
      </c>
      <c r="CJ14" s="631">
        <v>43958</v>
      </c>
      <c r="CK14" s="631">
        <v>43959</v>
      </c>
      <c r="CL14" s="631">
        <v>43960</v>
      </c>
      <c r="CM14" s="633">
        <v>43961</v>
      </c>
    </row>
    <row r="15" spans="1:91" s="263" customFormat="1" ht="13.5" thickBot="1">
      <c r="A15" s="857" t="str">
        <f>'MTG RTG September 2019'!A4</f>
        <v>On 03.03.2020 (06:20-12:00)</v>
      </c>
      <c r="B15" s="289" t="s">
        <v>110</v>
      </c>
      <c r="C15" s="506" t="str">
        <f>'MTG RTG September 2019'!C4</f>
        <v>Nova TV</v>
      </c>
      <c r="D15" s="252" t="str">
        <f>'MTG RTG September 2019'!D4</f>
        <v>Hello Bulgaria</v>
      </c>
      <c r="E15" s="253" t="str">
        <f>'MTG RTG September 2019'!E4</f>
        <v>Mo-Fr</v>
      </c>
      <c r="F15" s="254">
        <f>'MTG RTG September 2019'!F4</f>
        <v>0.2638888888888889</v>
      </c>
      <c r="G15" s="253" t="str">
        <f>'MTG RTG September 2019'!G4</f>
        <v>NPT</v>
      </c>
      <c r="H15" s="255">
        <f ca="1">SUMIF('MTG RTG September 2019'!$H$3:$M$4,$AA$9,'MTG RTG September 2019'!$H4:$M4)</f>
        <v>2.4</v>
      </c>
      <c r="I15" s="256">
        <f t="shared" ref="I15:I79" ca="1" si="1">T15/H15</f>
        <v>875</v>
      </c>
      <c r="J15" s="257">
        <f ca="1">K15+L15</f>
        <v>9.6</v>
      </c>
      <c r="K15" s="355">
        <f ca="1">H15*N15</f>
        <v>0</v>
      </c>
      <c r="L15" s="355">
        <f ca="1">H15*O15</f>
        <v>9.6</v>
      </c>
      <c r="M15" s="275">
        <f>COUNTIF(AC15:CM15,"A")</f>
        <v>0</v>
      </c>
      <c r="N15" s="258">
        <f>COUNTIF(AC15:CM15,"B")*2</f>
        <v>0</v>
      </c>
      <c r="O15" s="258">
        <f t="shared" ref="O15:O31" si="2">COUNTIF(AC15:CM15,"C")</f>
        <v>4</v>
      </c>
      <c r="P15" s="258">
        <f t="shared" ref="P15:P31" si="3">COUNTIF(AC15:CM15,"D")</f>
        <v>0</v>
      </c>
      <c r="Q15" s="258"/>
      <c r="R15" s="258">
        <f t="shared" ref="R15:R31" si="4">COUNTIF(AC15:CM15,"F")</f>
        <v>0</v>
      </c>
      <c r="S15" s="258">
        <f>SUM(M15:R15)</f>
        <v>4</v>
      </c>
      <c r="T15" s="265">
        <v>2100</v>
      </c>
      <c r="U15" s="260">
        <f>T15*$H$3</f>
        <v>2100</v>
      </c>
      <c r="V15" s="260">
        <f>T15*$H$4</f>
        <v>1260</v>
      </c>
      <c r="W15" s="260">
        <f>T15*$H$5</f>
        <v>1260</v>
      </c>
      <c r="X15" s="260">
        <f>T15*$H$6</f>
        <v>0</v>
      </c>
      <c r="Y15" s="260">
        <f>T15*$H$7</f>
        <v>0</v>
      </c>
      <c r="Z15" s="260">
        <f>T15*$H$8</f>
        <v>0</v>
      </c>
      <c r="AA15" s="575">
        <f>SUMPRODUCT(M15:R15,U15:Z15)</f>
        <v>5040</v>
      </c>
      <c r="AB15" s="262"/>
      <c r="AC15" s="1079"/>
      <c r="AD15" s="889" t="s">
        <v>161</v>
      </c>
      <c r="AE15" s="889"/>
      <c r="AF15" s="889"/>
      <c r="AG15" s="889"/>
      <c r="AH15" s="890"/>
      <c r="AI15" s="890"/>
      <c r="AJ15" s="889"/>
      <c r="AK15" s="889" t="s">
        <v>161</v>
      </c>
      <c r="AL15" s="889"/>
      <c r="AM15" s="889"/>
      <c r="AN15" s="889"/>
      <c r="AO15" s="890"/>
      <c r="AP15" s="890"/>
      <c r="AQ15" s="889"/>
      <c r="AR15" s="889"/>
      <c r="AS15" s="889"/>
      <c r="AT15" s="889"/>
      <c r="AU15" s="889" t="s">
        <v>161</v>
      </c>
      <c r="AV15" s="890"/>
      <c r="AW15" s="890"/>
      <c r="AX15" s="889"/>
      <c r="AY15" s="889"/>
      <c r="AZ15" s="889"/>
      <c r="BA15" s="889" t="s">
        <v>161</v>
      </c>
      <c r="BB15" s="889"/>
      <c r="BC15" s="890"/>
      <c r="BD15" s="890"/>
      <c r="BE15" s="889"/>
      <c r="BF15" s="889"/>
      <c r="BG15" s="889"/>
      <c r="BH15" s="889"/>
      <c r="BI15" s="889"/>
      <c r="BJ15" s="890"/>
      <c r="BK15" s="890"/>
      <c r="BL15" s="889"/>
      <c r="BM15" s="889"/>
      <c r="BN15" s="889"/>
      <c r="BO15" s="889"/>
      <c r="BP15" s="458"/>
      <c r="BQ15" s="861"/>
      <c r="BR15" s="861"/>
      <c r="BS15" s="458"/>
      <c r="BT15" s="458"/>
      <c r="BU15" s="458"/>
      <c r="BV15" s="458"/>
      <c r="BW15" s="458"/>
      <c r="BX15" s="861"/>
      <c r="BY15" s="861"/>
      <c r="BZ15" s="458"/>
      <c r="CA15" s="458"/>
      <c r="CB15" s="458"/>
      <c r="CC15" s="458"/>
      <c r="CD15" s="458"/>
      <c r="CE15" s="861"/>
      <c r="CF15" s="861"/>
      <c r="CG15" s="458"/>
      <c r="CH15" s="458"/>
      <c r="CI15" s="458"/>
      <c r="CJ15" s="458"/>
      <c r="CK15" s="458"/>
      <c r="CL15" s="861"/>
      <c r="CM15" s="861"/>
    </row>
    <row r="16" spans="1:91" s="263" customFormat="1">
      <c r="A16" s="857" t="str">
        <f>'MTG RTG September 2019'!A5</f>
        <v>except 03.03.2020</v>
      </c>
      <c r="B16" s="289" t="s">
        <v>110</v>
      </c>
      <c r="C16" s="506" t="str">
        <f>'MTG RTG September 2019'!C5</f>
        <v>Nova TV</v>
      </c>
      <c r="D16" s="252" t="str">
        <f>'MTG RTG September 2019'!D5</f>
        <v>Na Kafe</v>
      </c>
      <c r="E16" s="253" t="str">
        <f>'MTG RTG September 2019'!E5</f>
        <v>Mo-Fr</v>
      </c>
      <c r="F16" s="254">
        <f>'MTG RTG September 2019'!F5</f>
        <v>0.39583333333333331</v>
      </c>
      <c r="G16" s="253" t="str">
        <f>'MTG RTG September 2019'!G5</f>
        <v>NPT</v>
      </c>
      <c r="H16" s="255">
        <f ca="1">SUMIF('MTG RTG September 2019'!$H$3:$M$4,$AA$9,'MTG RTG September 2019'!$H5:$M5)</f>
        <v>1.6</v>
      </c>
      <c r="I16" s="256">
        <f t="shared" ref="I16" ca="1" si="5">T16/H16</f>
        <v>715.625</v>
      </c>
      <c r="J16" s="257">
        <f t="shared" ref="J16:J31" ca="1" si="6">K16+L16</f>
        <v>3.2</v>
      </c>
      <c r="K16" s="355">
        <f t="shared" ref="K16:K31" ca="1" si="7">H16*N16</f>
        <v>0</v>
      </c>
      <c r="L16" s="355">
        <f t="shared" ref="L16:L31" ca="1" si="8">H16*O16</f>
        <v>3.2</v>
      </c>
      <c r="M16" s="275">
        <f>COUNTIF(AC16:CM16,"A")</f>
        <v>0</v>
      </c>
      <c r="N16" s="258">
        <f t="shared" ref="N16:N31" si="9">COUNTIF(AC16:CM16,"B")*2</f>
        <v>0</v>
      </c>
      <c r="O16" s="258">
        <f t="shared" ref="O16" si="10">COUNTIF(AC16:CM16,"C")</f>
        <v>2</v>
      </c>
      <c r="P16" s="258">
        <f t="shared" ref="P16" si="11">COUNTIF(AC16:CM16,"D")</f>
        <v>0</v>
      </c>
      <c r="Q16" s="258"/>
      <c r="R16" s="258">
        <f t="shared" ref="R16" si="12">COUNTIF(AC16:CM16,"F")</f>
        <v>0</v>
      </c>
      <c r="S16" s="258">
        <f>SUM(M16:R16)</f>
        <v>2</v>
      </c>
      <c r="T16" s="265">
        <v>1145</v>
      </c>
      <c r="U16" s="260">
        <f>T16*$H$3</f>
        <v>1145</v>
      </c>
      <c r="V16" s="260">
        <f>T16*$H$4</f>
        <v>687</v>
      </c>
      <c r="W16" s="260">
        <f>T16*$H$5</f>
        <v>687</v>
      </c>
      <c r="X16" s="260">
        <f>T16*$H$6</f>
        <v>0</v>
      </c>
      <c r="Y16" s="260">
        <f>T16*$H$7</f>
        <v>0</v>
      </c>
      <c r="Z16" s="260">
        <f>T16*$H$8</f>
        <v>0</v>
      </c>
      <c r="AA16" s="575">
        <f t="shared" ref="AA16:AA79" si="13">SUMPRODUCT(M16:R16,U16:Z16)</f>
        <v>1374</v>
      </c>
      <c r="AB16" s="262"/>
      <c r="AC16" s="460"/>
      <c r="AD16" s="459"/>
      <c r="AE16" s="459"/>
      <c r="AF16" s="459"/>
      <c r="AG16" s="459"/>
      <c r="AH16" s="861"/>
      <c r="AI16" s="861"/>
      <c r="AJ16" s="459" t="s">
        <v>161</v>
      </c>
      <c r="AK16" s="459"/>
      <c r="AL16" s="459"/>
      <c r="AM16" s="459"/>
      <c r="AN16" s="459"/>
      <c r="AO16" s="861"/>
      <c r="AP16" s="861"/>
      <c r="AQ16" s="459" t="s">
        <v>161</v>
      </c>
      <c r="AR16" s="459"/>
      <c r="AS16" s="459"/>
      <c r="AT16" s="459"/>
      <c r="AU16" s="459"/>
      <c r="AV16" s="861"/>
      <c r="AW16" s="861"/>
      <c r="AX16" s="459"/>
      <c r="AY16" s="459"/>
      <c r="AZ16" s="459"/>
      <c r="BA16" s="459"/>
      <c r="BB16" s="459"/>
      <c r="BC16" s="861"/>
      <c r="BD16" s="861"/>
      <c r="BE16" s="459"/>
      <c r="BF16" s="459"/>
      <c r="BG16" s="459"/>
      <c r="BH16" s="459"/>
      <c r="BI16" s="459"/>
      <c r="BJ16" s="861"/>
      <c r="BK16" s="861"/>
      <c r="BL16" s="459"/>
      <c r="BM16" s="459"/>
      <c r="BN16" s="459"/>
      <c r="BO16" s="459"/>
      <c r="BP16" s="1046"/>
      <c r="BQ16" s="861"/>
      <c r="BR16" s="861"/>
      <c r="BS16" s="1046"/>
      <c r="BT16" s="1046"/>
      <c r="BU16" s="1046"/>
      <c r="BV16" s="1046"/>
      <c r="BW16" s="1046"/>
      <c r="BX16" s="861"/>
      <c r="BY16" s="861"/>
      <c r="BZ16" s="1046"/>
      <c r="CA16" s="1046"/>
      <c r="CB16" s="1046"/>
      <c r="CC16" s="1046"/>
      <c r="CD16" s="1046"/>
      <c r="CE16" s="861"/>
      <c r="CF16" s="861"/>
      <c r="CG16" s="1046"/>
      <c r="CH16" s="1046"/>
      <c r="CI16" s="1046"/>
      <c r="CJ16" s="1046"/>
      <c r="CK16" s="1046"/>
      <c r="CL16" s="861"/>
      <c r="CM16" s="861"/>
    </row>
    <row r="17" spans="1:91" s="263" customFormat="1" hidden="1">
      <c r="A17" s="857" t="str">
        <f>'MTG RTG September 2019'!A5</f>
        <v>except 03.03.2020</v>
      </c>
      <c r="B17" s="289"/>
      <c r="C17" s="506" t="str">
        <f>'MTG RTG September 2019'!C5</f>
        <v>Nova TV</v>
      </c>
      <c r="D17" s="252" t="str">
        <f>'MTG RTG September 2019'!D5</f>
        <v>Na Kafe</v>
      </c>
      <c r="E17" s="253" t="str">
        <f>'MTG RTG September 2019'!E5</f>
        <v>Mo-Fr</v>
      </c>
      <c r="F17" s="254">
        <f>'MTG RTG September 2019'!F5</f>
        <v>0.39583333333333331</v>
      </c>
      <c r="G17" s="253" t="str">
        <f>'MTG RTG September 2019'!G5</f>
        <v>NPT</v>
      </c>
      <c r="H17" s="255">
        <f ca="1">SUMIF('MTG RTG September 2019'!$H$3:$M$4,$AA$9,'MTG RTG September 2019'!$H5:$M5)</f>
        <v>1.6</v>
      </c>
      <c r="I17" s="256">
        <f t="shared" ca="1" si="1"/>
        <v>0</v>
      </c>
      <c r="J17" s="257">
        <f t="shared" ca="1" si="6"/>
        <v>0</v>
      </c>
      <c r="K17" s="355">
        <f t="shared" ca="1" si="7"/>
        <v>0</v>
      </c>
      <c r="L17" s="355">
        <f t="shared" ca="1" si="8"/>
        <v>0</v>
      </c>
      <c r="M17" s="258">
        <f t="shared" ref="M17:M31" si="14">COUNTIF(AC17:CM17,"A")</f>
        <v>0</v>
      </c>
      <c r="N17" s="258">
        <f t="shared" si="9"/>
        <v>0</v>
      </c>
      <c r="O17" s="258">
        <f t="shared" si="2"/>
        <v>0</v>
      </c>
      <c r="P17" s="258">
        <f t="shared" si="3"/>
        <v>0</v>
      </c>
      <c r="Q17" s="258"/>
      <c r="R17" s="258">
        <f t="shared" si="4"/>
        <v>0</v>
      </c>
      <c r="S17" s="258">
        <f t="shared" ref="S17:S31" si="15">SUM(M17:R17)</f>
        <v>0</v>
      </c>
      <c r="T17" s="265">
        <f t="shared" ref="T17:T79" ca="1" si="16">$AA$12*$AA$11*H17</f>
        <v>0</v>
      </c>
      <c r="U17" s="260">
        <f t="shared" ref="U17:U80" ca="1" si="17">T17*$H$3</f>
        <v>0</v>
      </c>
      <c r="V17" s="260">
        <f t="shared" ref="V17:V80" ca="1" si="18">T17*$H$4</f>
        <v>0</v>
      </c>
      <c r="W17" s="260">
        <f t="shared" ref="W17:W80" ca="1" si="19">T17*$H$5</f>
        <v>0</v>
      </c>
      <c r="X17" s="260">
        <f t="shared" ref="X17:X80" ca="1" si="20">T17*$H$6</f>
        <v>0</v>
      </c>
      <c r="Y17" s="260">
        <f t="shared" ref="Y17:Y82" ca="1" si="21">T17*$H$7</f>
        <v>0</v>
      </c>
      <c r="Z17" s="260">
        <f t="shared" ref="Z17:Z82" ca="1" si="22">T17*$H$8</f>
        <v>0</v>
      </c>
      <c r="AA17" s="575">
        <f t="shared" ca="1" si="13"/>
        <v>0</v>
      </c>
      <c r="AB17" s="262"/>
      <c r="AC17" s="460"/>
      <c r="AD17" s="459"/>
      <c r="AE17" s="459"/>
      <c r="AF17" s="459"/>
      <c r="AG17" s="459"/>
      <c r="AH17" s="861"/>
      <c r="AI17" s="861"/>
      <c r="AJ17" s="459"/>
      <c r="AK17" s="459"/>
      <c r="AL17" s="459"/>
      <c r="AM17" s="459"/>
      <c r="AN17" s="459"/>
      <c r="AO17" s="861"/>
      <c r="AP17" s="861"/>
      <c r="AQ17" s="459"/>
      <c r="AR17" s="459"/>
      <c r="AS17" s="459"/>
      <c r="AT17" s="459"/>
      <c r="AU17" s="459"/>
      <c r="AV17" s="861"/>
      <c r="AW17" s="861"/>
      <c r="AX17" s="459"/>
      <c r="AY17" s="459"/>
      <c r="AZ17" s="459"/>
      <c r="BA17" s="459"/>
      <c r="BB17" s="459"/>
      <c r="BC17" s="861"/>
      <c r="BD17" s="861"/>
      <c r="BE17" s="459"/>
      <c r="BF17" s="459"/>
      <c r="BG17" s="459"/>
      <c r="BH17" s="459"/>
      <c r="BI17" s="459"/>
      <c r="BJ17" s="861"/>
      <c r="BK17" s="861"/>
      <c r="BL17" s="459"/>
      <c r="BM17" s="459"/>
      <c r="BN17" s="459"/>
      <c r="BO17" s="459"/>
      <c r="BP17" s="459"/>
      <c r="BQ17" s="861"/>
      <c r="BR17" s="861"/>
      <c r="BS17" s="459"/>
      <c r="BT17" s="459"/>
      <c r="BU17" s="459"/>
      <c r="BV17" s="459"/>
      <c r="BW17" s="459"/>
      <c r="BX17" s="861"/>
      <c r="BY17" s="861"/>
      <c r="BZ17" s="459"/>
      <c r="CA17" s="459"/>
      <c r="CB17" s="459"/>
      <c r="CC17" s="459"/>
      <c r="CD17" s="459"/>
      <c r="CE17" s="861"/>
      <c r="CF17" s="861"/>
      <c r="CG17" s="459"/>
      <c r="CH17" s="459"/>
      <c r="CI17" s="459"/>
      <c r="CJ17" s="459"/>
      <c r="CK17" s="459"/>
      <c r="CL17" s="861"/>
      <c r="CM17" s="861"/>
    </row>
    <row r="18" spans="1:91" s="263" customFormat="1" hidden="1">
      <c r="A18" s="857">
        <f>'MTG RTG September 2019'!A6</f>
        <v>0</v>
      </c>
      <c r="B18" s="289"/>
      <c r="C18" s="506" t="str">
        <f>'MTG RTG September 2019'!C6</f>
        <v>Nova TV</v>
      </c>
      <c r="D18" s="252" t="str">
        <f>'MTG RTG September 2019'!D6</f>
        <v>News</v>
      </c>
      <c r="E18" s="253" t="str">
        <f>'MTG RTG September 2019'!E6</f>
        <v>Mo-Fr</v>
      </c>
      <c r="F18" s="254">
        <f>'MTG RTG September 2019'!F6</f>
        <v>0.5</v>
      </c>
      <c r="G18" s="253" t="str">
        <f>'MTG RTG September 2019'!G6</f>
        <v>NPT</v>
      </c>
      <c r="H18" s="255">
        <f ca="1">SUMIF('MTG RTG September 2019'!$H$3:$M$4,$AA$9,'MTG RTG September 2019'!$H6:$M6)</f>
        <v>2.2999999999999998</v>
      </c>
      <c r="I18" s="256">
        <f t="shared" ca="1" si="1"/>
        <v>0</v>
      </c>
      <c r="J18" s="257">
        <f t="shared" ca="1" si="6"/>
        <v>0</v>
      </c>
      <c r="K18" s="355">
        <f t="shared" ca="1" si="7"/>
        <v>0</v>
      </c>
      <c r="L18" s="355">
        <f t="shared" ca="1" si="8"/>
        <v>0</v>
      </c>
      <c r="M18" s="258">
        <f t="shared" si="14"/>
        <v>0</v>
      </c>
      <c r="N18" s="258">
        <f t="shared" si="9"/>
        <v>0</v>
      </c>
      <c r="O18" s="258">
        <f t="shared" si="2"/>
        <v>0</v>
      </c>
      <c r="P18" s="258">
        <f t="shared" si="3"/>
        <v>0</v>
      </c>
      <c r="Q18" s="258"/>
      <c r="R18" s="258">
        <f t="shared" si="4"/>
        <v>0</v>
      </c>
      <c r="S18" s="258">
        <f t="shared" si="15"/>
        <v>0</v>
      </c>
      <c r="T18" s="265">
        <f t="shared" ca="1" si="16"/>
        <v>0</v>
      </c>
      <c r="U18" s="260">
        <f t="shared" ca="1" si="17"/>
        <v>0</v>
      </c>
      <c r="V18" s="260">
        <f t="shared" ca="1" si="18"/>
        <v>0</v>
      </c>
      <c r="W18" s="260">
        <f t="shared" ca="1" si="19"/>
        <v>0</v>
      </c>
      <c r="X18" s="260">
        <f t="shared" ca="1" si="20"/>
        <v>0</v>
      </c>
      <c r="Y18" s="260">
        <f t="shared" ca="1" si="21"/>
        <v>0</v>
      </c>
      <c r="Z18" s="260">
        <f t="shared" ca="1" si="22"/>
        <v>0</v>
      </c>
      <c r="AA18" s="575">
        <f t="shared" ca="1" si="13"/>
        <v>0</v>
      </c>
      <c r="AB18" s="262"/>
      <c r="AC18" s="460"/>
      <c r="AD18" s="459"/>
      <c r="AE18" s="459"/>
      <c r="AF18" s="459"/>
      <c r="AG18" s="459"/>
      <c r="AH18" s="861"/>
      <c r="AI18" s="861"/>
      <c r="AJ18" s="459"/>
      <c r="AK18" s="459"/>
      <c r="AL18" s="459"/>
      <c r="AM18" s="459"/>
      <c r="AN18" s="459"/>
      <c r="AO18" s="861"/>
      <c r="AP18" s="861"/>
      <c r="AQ18" s="459"/>
      <c r="AR18" s="459"/>
      <c r="AS18" s="459"/>
      <c r="AT18" s="459"/>
      <c r="AU18" s="459"/>
      <c r="AV18" s="861"/>
      <c r="AW18" s="861"/>
      <c r="AX18" s="459"/>
      <c r="AY18" s="459"/>
      <c r="AZ18" s="459"/>
      <c r="BA18" s="459"/>
      <c r="BB18" s="459"/>
      <c r="BC18" s="861"/>
      <c r="BD18" s="861"/>
      <c r="BE18" s="459"/>
      <c r="BF18" s="459"/>
      <c r="BG18" s="459"/>
      <c r="BH18" s="459"/>
      <c r="BI18" s="459"/>
      <c r="BJ18" s="861"/>
      <c r="BK18" s="861"/>
      <c r="BL18" s="459"/>
      <c r="BM18" s="459"/>
      <c r="BN18" s="459"/>
      <c r="BO18" s="459"/>
      <c r="BP18" s="459"/>
      <c r="BQ18" s="861"/>
      <c r="BR18" s="861"/>
      <c r="BS18" s="459"/>
      <c r="BT18" s="459"/>
      <c r="BU18" s="459"/>
      <c r="BV18" s="459"/>
      <c r="BW18" s="459"/>
      <c r="BX18" s="861"/>
      <c r="BY18" s="861"/>
      <c r="BZ18" s="459"/>
      <c r="CA18" s="459"/>
      <c r="CB18" s="459"/>
      <c r="CC18" s="459"/>
      <c r="CD18" s="459"/>
      <c r="CE18" s="861"/>
      <c r="CF18" s="861"/>
      <c r="CG18" s="459"/>
      <c r="CH18" s="459"/>
      <c r="CI18" s="459"/>
      <c r="CJ18" s="459"/>
      <c r="CK18" s="459"/>
      <c r="CL18" s="861"/>
      <c r="CM18" s="861"/>
    </row>
    <row r="19" spans="1:91" s="263" customFormat="1" hidden="1">
      <c r="A19" s="857" t="str">
        <f>'MTG RTG September 2019'!A7</f>
        <v>On 03.03.2020 (12:30-14:00)</v>
      </c>
      <c r="B19" s="289"/>
      <c r="C19" s="506" t="str">
        <f>'MTG RTG September 2019'!C7</f>
        <v>Nova TV</v>
      </c>
      <c r="D19" s="252" t="str">
        <f>'MTG RTG September 2019'!D7</f>
        <v>Concert</v>
      </c>
      <c r="E19" s="253" t="str">
        <f>'MTG RTG September 2019'!E7</f>
        <v>Tu</v>
      </c>
      <c r="F19" s="254">
        <f>'MTG RTG September 2019'!F7</f>
        <v>0.52083333333333337</v>
      </c>
      <c r="G19" s="253" t="str">
        <f>'MTG RTG September 2019'!G7</f>
        <v>NPT</v>
      </c>
      <c r="H19" s="255">
        <f ca="1">SUMIF('MTG RTG September 2019'!$H$3:$M$4,$AA$9,'MTG RTG September 2019'!$H7:$M7)</f>
        <v>2.5</v>
      </c>
      <c r="I19" s="256">
        <f t="shared" ca="1" si="1"/>
        <v>0</v>
      </c>
      <c r="J19" s="257">
        <f t="shared" ca="1" si="6"/>
        <v>0</v>
      </c>
      <c r="K19" s="355">
        <f t="shared" ca="1" si="7"/>
        <v>0</v>
      </c>
      <c r="L19" s="355">
        <f t="shared" ca="1" si="8"/>
        <v>0</v>
      </c>
      <c r="M19" s="258">
        <f t="shared" si="14"/>
        <v>0</v>
      </c>
      <c r="N19" s="258">
        <f t="shared" si="9"/>
        <v>0</v>
      </c>
      <c r="O19" s="258">
        <f t="shared" si="2"/>
        <v>0</v>
      </c>
      <c r="P19" s="258">
        <f t="shared" si="3"/>
        <v>0</v>
      </c>
      <c r="Q19" s="258"/>
      <c r="R19" s="258">
        <f t="shared" si="4"/>
        <v>0</v>
      </c>
      <c r="S19" s="258">
        <f t="shared" si="15"/>
        <v>0</v>
      </c>
      <c r="T19" s="265">
        <f t="shared" ca="1" si="16"/>
        <v>0</v>
      </c>
      <c r="U19" s="260">
        <f t="shared" ca="1" si="17"/>
        <v>0</v>
      </c>
      <c r="V19" s="260">
        <f t="shared" ca="1" si="18"/>
        <v>0</v>
      </c>
      <c r="W19" s="260">
        <f t="shared" ca="1" si="19"/>
        <v>0</v>
      </c>
      <c r="X19" s="260">
        <f t="shared" ca="1" si="20"/>
        <v>0</v>
      </c>
      <c r="Y19" s="260">
        <f t="shared" ca="1" si="21"/>
        <v>0</v>
      </c>
      <c r="Z19" s="260">
        <f t="shared" ca="1" si="22"/>
        <v>0</v>
      </c>
      <c r="AA19" s="575">
        <f t="shared" ca="1" si="13"/>
        <v>0</v>
      </c>
      <c r="AB19" s="262"/>
      <c r="AC19" s="460"/>
      <c r="AD19" s="459"/>
      <c r="AE19" s="459"/>
      <c r="AF19" s="459"/>
      <c r="AG19" s="459"/>
      <c r="AH19" s="861"/>
      <c r="AI19" s="861"/>
      <c r="AJ19" s="459"/>
      <c r="AK19" s="459"/>
      <c r="AL19" s="459"/>
      <c r="AM19" s="459"/>
      <c r="AN19" s="459"/>
      <c r="AO19" s="861"/>
      <c r="AP19" s="861"/>
      <c r="AQ19" s="459"/>
      <c r="AR19" s="459"/>
      <c r="AS19" s="459"/>
      <c r="AT19" s="459"/>
      <c r="AU19" s="459"/>
      <c r="AV19" s="861"/>
      <c r="AW19" s="861"/>
      <c r="AX19" s="459"/>
      <c r="AY19" s="459"/>
      <c r="AZ19" s="459"/>
      <c r="BA19" s="459"/>
      <c r="BB19" s="459"/>
      <c r="BC19" s="861"/>
      <c r="BD19" s="861"/>
      <c r="BE19" s="459"/>
      <c r="BF19" s="459"/>
      <c r="BG19" s="459"/>
      <c r="BH19" s="459"/>
      <c r="BI19" s="459"/>
      <c r="BJ19" s="861"/>
      <c r="BK19" s="861"/>
      <c r="BL19" s="459"/>
      <c r="BM19" s="459"/>
      <c r="BN19" s="459"/>
      <c r="BO19" s="459"/>
      <c r="BP19" s="459"/>
      <c r="BQ19" s="861"/>
      <c r="BR19" s="861"/>
      <c r="BS19" s="459"/>
      <c r="BT19" s="459"/>
      <c r="BU19" s="459"/>
      <c r="BV19" s="459"/>
      <c r="BW19" s="459"/>
      <c r="BX19" s="861"/>
      <c r="BY19" s="861"/>
      <c r="BZ19" s="459"/>
      <c r="CA19" s="459"/>
      <c r="CB19" s="459"/>
      <c r="CC19" s="459"/>
      <c r="CD19" s="459"/>
      <c r="CE19" s="861"/>
      <c r="CF19" s="861"/>
      <c r="CG19" s="459"/>
      <c r="CH19" s="459"/>
      <c r="CI19" s="459"/>
      <c r="CJ19" s="459"/>
      <c r="CK19" s="459"/>
      <c r="CL19" s="861"/>
      <c r="CM19" s="861"/>
    </row>
    <row r="20" spans="1:91" s="263" customFormat="1" hidden="1">
      <c r="A20" s="857">
        <f>'MTG RTG September 2019'!A8</f>
        <v>0</v>
      </c>
      <c r="B20" s="289"/>
      <c r="C20" s="506" t="str">
        <f>'MTG RTG September 2019'!C8</f>
        <v>Nova TV</v>
      </c>
      <c r="D20" s="252" t="str">
        <f>'MTG RTG September 2019'!D8</f>
        <v>O Hayat Benim</v>
      </c>
      <c r="E20" s="253" t="str">
        <f>'MTG RTG September 2019'!E8</f>
        <v>Mo-Fr</v>
      </c>
      <c r="F20" s="254">
        <f>'MTG RTG September 2019'!F8</f>
        <v>0.52083333333333337</v>
      </c>
      <c r="G20" s="253" t="str">
        <f>'MTG RTG September 2019'!G8</f>
        <v>NPT</v>
      </c>
      <c r="H20" s="255">
        <f ca="1">SUMIF('MTG RTG September 2019'!$H$3:$M$4,$AA$9,'MTG RTG September 2019'!$H8:$M8)</f>
        <v>2.2999999999999998</v>
      </c>
      <c r="I20" s="256">
        <f t="shared" ca="1" si="1"/>
        <v>0</v>
      </c>
      <c r="J20" s="257">
        <f t="shared" ca="1" si="6"/>
        <v>0</v>
      </c>
      <c r="K20" s="355">
        <f t="shared" ca="1" si="7"/>
        <v>0</v>
      </c>
      <c r="L20" s="355">
        <f t="shared" ca="1" si="8"/>
        <v>0</v>
      </c>
      <c r="M20" s="258">
        <f t="shared" si="14"/>
        <v>0</v>
      </c>
      <c r="N20" s="258">
        <f t="shared" si="9"/>
        <v>0</v>
      </c>
      <c r="O20" s="258">
        <f t="shared" si="2"/>
        <v>0</v>
      </c>
      <c r="P20" s="258">
        <f t="shared" si="3"/>
        <v>0</v>
      </c>
      <c r="Q20" s="258"/>
      <c r="R20" s="258">
        <f t="shared" si="4"/>
        <v>0</v>
      </c>
      <c r="S20" s="258">
        <f t="shared" si="15"/>
        <v>0</v>
      </c>
      <c r="T20" s="265">
        <f t="shared" ca="1" si="16"/>
        <v>0</v>
      </c>
      <c r="U20" s="260">
        <f t="shared" ca="1" si="17"/>
        <v>0</v>
      </c>
      <c r="V20" s="260">
        <f t="shared" ca="1" si="18"/>
        <v>0</v>
      </c>
      <c r="W20" s="260">
        <f t="shared" ca="1" si="19"/>
        <v>0</v>
      </c>
      <c r="X20" s="260">
        <f t="shared" ca="1" si="20"/>
        <v>0</v>
      </c>
      <c r="Y20" s="260">
        <f t="shared" ca="1" si="21"/>
        <v>0</v>
      </c>
      <c r="Z20" s="260">
        <f t="shared" ca="1" si="22"/>
        <v>0</v>
      </c>
      <c r="AA20" s="575">
        <f t="shared" ca="1" si="13"/>
        <v>0</v>
      </c>
      <c r="AB20" s="262"/>
      <c r="AC20" s="460"/>
      <c r="AD20" s="459"/>
      <c r="AE20" s="459"/>
      <c r="AF20" s="459"/>
      <c r="AG20" s="459"/>
      <c r="AH20" s="861"/>
      <c r="AI20" s="861"/>
      <c r="AJ20" s="459"/>
      <c r="AK20" s="459"/>
      <c r="AL20" s="459"/>
      <c r="AM20" s="459"/>
      <c r="AN20" s="459"/>
      <c r="AO20" s="861"/>
      <c r="AP20" s="861"/>
      <c r="AQ20" s="459"/>
      <c r="AR20" s="459"/>
      <c r="AS20" s="459"/>
      <c r="AT20" s="459"/>
      <c r="AU20" s="459"/>
      <c r="AV20" s="861"/>
      <c r="AW20" s="861"/>
      <c r="AX20" s="459"/>
      <c r="AY20" s="459"/>
      <c r="AZ20" s="459"/>
      <c r="BA20" s="459"/>
      <c r="BB20" s="459"/>
      <c r="BC20" s="861"/>
      <c r="BD20" s="861"/>
      <c r="BE20" s="459"/>
      <c r="BF20" s="459"/>
      <c r="BG20" s="459"/>
      <c r="BH20" s="459"/>
      <c r="BI20" s="459"/>
      <c r="BJ20" s="861"/>
      <c r="BK20" s="861"/>
      <c r="BL20" s="459"/>
      <c r="BM20" s="459"/>
      <c r="BN20" s="459"/>
      <c r="BO20" s="459"/>
      <c r="BP20" s="459"/>
      <c r="BQ20" s="861"/>
      <c r="BR20" s="861"/>
      <c r="BS20" s="459"/>
      <c r="BT20" s="459"/>
      <c r="BU20" s="459"/>
      <c r="BV20" s="459"/>
      <c r="BW20" s="459"/>
      <c r="BX20" s="861"/>
      <c r="BY20" s="861"/>
      <c r="BZ20" s="459"/>
      <c r="CA20" s="459"/>
      <c r="CB20" s="459"/>
      <c r="CC20" s="459"/>
      <c r="CD20" s="459"/>
      <c r="CE20" s="861"/>
      <c r="CF20" s="861"/>
      <c r="CG20" s="459"/>
      <c r="CH20" s="459"/>
      <c r="CI20" s="459"/>
      <c r="CJ20" s="459"/>
      <c r="CK20" s="459"/>
      <c r="CL20" s="861"/>
      <c r="CM20" s="861"/>
    </row>
    <row r="21" spans="1:91" s="263" customFormat="1" hidden="1">
      <c r="A21" s="857">
        <f>'MTG RTG September 2019'!A9</f>
        <v>0</v>
      </c>
      <c r="B21" s="289"/>
      <c r="C21" s="506" t="str">
        <f>'MTG RTG September 2019'!C9</f>
        <v>Nova TV</v>
      </c>
      <c r="D21" s="252" t="str">
        <f>'MTG RTG September 2019'!D9</f>
        <v>Saathiya Saath Nibhana</v>
      </c>
      <c r="E21" s="253" t="str">
        <f>'MTG RTG September 2019'!E9</f>
        <v>Mo-Fr</v>
      </c>
      <c r="F21" s="254">
        <f>'MTG RTG September 2019'!F9</f>
        <v>0.5625</v>
      </c>
      <c r="G21" s="253" t="str">
        <f>'MTG RTG September 2019'!G9</f>
        <v>NPT</v>
      </c>
      <c r="H21" s="255">
        <f ca="1">SUMIF('MTG RTG September 2019'!$H$3:$M$4,$AA$9,'MTG RTG September 2019'!$H9:$M9)</f>
        <v>2.8</v>
      </c>
      <c r="I21" s="256">
        <f t="shared" ca="1" si="1"/>
        <v>0</v>
      </c>
      <c r="J21" s="257">
        <f t="shared" ca="1" si="6"/>
        <v>0</v>
      </c>
      <c r="K21" s="355">
        <f t="shared" ca="1" si="7"/>
        <v>0</v>
      </c>
      <c r="L21" s="355">
        <f t="shared" ca="1" si="8"/>
        <v>0</v>
      </c>
      <c r="M21" s="258">
        <f t="shared" si="14"/>
        <v>0</v>
      </c>
      <c r="N21" s="258">
        <f t="shared" si="9"/>
        <v>0</v>
      </c>
      <c r="O21" s="258">
        <f t="shared" si="2"/>
        <v>0</v>
      </c>
      <c r="P21" s="258">
        <f t="shared" si="3"/>
        <v>0</v>
      </c>
      <c r="Q21" s="258"/>
      <c r="R21" s="258">
        <f t="shared" si="4"/>
        <v>0</v>
      </c>
      <c r="S21" s="258">
        <f t="shared" si="15"/>
        <v>0</v>
      </c>
      <c r="T21" s="265">
        <f t="shared" ca="1" si="16"/>
        <v>0</v>
      </c>
      <c r="U21" s="260">
        <f t="shared" ca="1" si="17"/>
        <v>0</v>
      </c>
      <c r="V21" s="260">
        <f t="shared" ca="1" si="18"/>
        <v>0</v>
      </c>
      <c r="W21" s="260">
        <f t="shared" ca="1" si="19"/>
        <v>0</v>
      </c>
      <c r="X21" s="260">
        <f t="shared" ca="1" si="20"/>
        <v>0</v>
      </c>
      <c r="Y21" s="260">
        <f t="shared" ca="1" si="21"/>
        <v>0</v>
      </c>
      <c r="Z21" s="260">
        <f t="shared" ca="1" si="22"/>
        <v>0</v>
      </c>
      <c r="AA21" s="575">
        <f t="shared" ca="1" si="13"/>
        <v>0</v>
      </c>
      <c r="AB21" s="262"/>
      <c r="AC21" s="460"/>
      <c r="AD21" s="459"/>
      <c r="AE21" s="459"/>
      <c r="AF21" s="459"/>
      <c r="AG21" s="459"/>
      <c r="AH21" s="861"/>
      <c r="AI21" s="861"/>
      <c r="AJ21" s="459"/>
      <c r="AK21" s="459"/>
      <c r="AL21" s="459"/>
      <c r="AM21" s="459"/>
      <c r="AN21" s="459"/>
      <c r="AO21" s="861"/>
      <c r="AP21" s="861"/>
      <c r="AQ21" s="459"/>
      <c r="AR21" s="459"/>
      <c r="AS21" s="459"/>
      <c r="AT21" s="459"/>
      <c r="AU21" s="459"/>
      <c r="AV21" s="861"/>
      <c r="AW21" s="861"/>
      <c r="AX21" s="459"/>
      <c r="AY21" s="459"/>
      <c r="AZ21" s="459"/>
      <c r="BA21" s="459"/>
      <c r="BB21" s="459"/>
      <c r="BC21" s="861"/>
      <c r="BD21" s="861"/>
      <c r="BE21" s="459"/>
      <c r="BF21" s="459"/>
      <c r="BG21" s="459"/>
      <c r="BH21" s="459"/>
      <c r="BI21" s="459"/>
      <c r="BJ21" s="861"/>
      <c r="BK21" s="861"/>
      <c r="BL21" s="459"/>
      <c r="BM21" s="459"/>
      <c r="BN21" s="459"/>
      <c r="BO21" s="459"/>
      <c r="BP21" s="459"/>
      <c r="BQ21" s="861"/>
      <c r="BR21" s="861"/>
      <c r="BS21" s="459"/>
      <c r="BT21" s="459"/>
      <c r="BU21" s="459"/>
      <c r="BV21" s="459"/>
      <c r="BW21" s="459"/>
      <c r="BX21" s="861"/>
      <c r="BY21" s="861"/>
      <c r="BZ21" s="459"/>
      <c r="CA21" s="459"/>
      <c r="CB21" s="459"/>
      <c r="CC21" s="459"/>
      <c r="CD21" s="459"/>
      <c r="CE21" s="861"/>
      <c r="CF21" s="861"/>
      <c r="CG21" s="459"/>
      <c r="CH21" s="459"/>
      <c r="CI21" s="459"/>
      <c r="CJ21" s="459"/>
      <c r="CK21" s="459"/>
      <c r="CL21" s="861"/>
      <c r="CM21" s="861"/>
    </row>
    <row r="22" spans="1:91" s="263" customFormat="1" hidden="1">
      <c r="A22" s="857" t="str">
        <f>'MTG RTG September 2019'!A10</f>
        <v>On 03.03.2020 (14:00-16:00)</v>
      </c>
      <c r="B22" s="289"/>
      <c r="C22" s="506" t="str">
        <f>'MTG RTG September 2019'!C10</f>
        <v>Nova TV</v>
      </c>
      <c r="D22" s="252" t="str">
        <f>'MTG RTG September 2019'!D10</f>
        <v>Movie</v>
      </c>
      <c r="E22" s="253" t="str">
        <f>'MTG RTG September 2019'!E10</f>
        <v>Tu</v>
      </c>
      <c r="F22" s="254">
        <f>'MTG RTG September 2019'!F10</f>
        <v>0.58333333333333337</v>
      </c>
      <c r="G22" s="253" t="str">
        <f>'MTG RTG September 2019'!G10</f>
        <v>NPT</v>
      </c>
      <c r="H22" s="255">
        <f ca="1">SUMIF('MTG RTG September 2019'!$H$3:$M$4,$AA$9,'MTG RTG September 2019'!$H10:$M10)</f>
        <v>3</v>
      </c>
      <c r="I22" s="256">
        <f t="shared" ca="1" si="1"/>
        <v>0</v>
      </c>
      <c r="J22" s="257">
        <f t="shared" ca="1" si="6"/>
        <v>0</v>
      </c>
      <c r="K22" s="355">
        <f t="shared" ca="1" si="7"/>
        <v>0</v>
      </c>
      <c r="L22" s="355">
        <f t="shared" ca="1" si="8"/>
        <v>0</v>
      </c>
      <c r="M22" s="258">
        <f t="shared" si="14"/>
        <v>0</v>
      </c>
      <c r="N22" s="258">
        <f t="shared" si="9"/>
        <v>0</v>
      </c>
      <c r="O22" s="258">
        <f t="shared" si="2"/>
        <v>0</v>
      </c>
      <c r="P22" s="258">
        <f t="shared" si="3"/>
        <v>0</v>
      </c>
      <c r="Q22" s="258"/>
      <c r="R22" s="258">
        <f t="shared" si="4"/>
        <v>0</v>
      </c>
      <c r="S22" s="258">
        <f t="shared" si="15"/>
        <v>0</v>
      </c>
      <c r="T22" s="265">
        <f t="shared" ca="1" si="16"/>
        <v>0</v>
      </c>
      <c r="U22" s="260">
        <f t="shared" ca="1" si="17"/>
        <v>0</v>
      </c>
      <c r="V22" s="260">
        <f t="shared" ca="1" si="18"/>
        <v>0</v>
      </c>
      <c r="W22" s="260">
        <f t="shared" ca="1" si="19"/>
        <v>0</v>
      </c>
      <c r="X22" s="260">
        <f t="shared" ca="1" si="20"/>
        <v>0</v>
      </c>
      <c r="Y22" s="260">
        <f t="shared" ca="1" si="21"/>
        <v>0</v>
      </c>
      <c r="Z22" s="260">
        <f t="shared" ca="1" si="22"/>
        <v>0</v>
      </c>
      <c r="AA22" s="575">
        <f t="shared" ca="1" si="13"/>
        <v>0</v>
      </c>
      <c r="AB22" s="262"/>
      <c r="AC22" s="460"/>
      <c r="AD22" s="459"/>
      <c r="AE22" s="459"/>
      <c r="AF22" s="459"/>
      <c r="AG22" s="459"/>
      <c r="AH22" s="861"/>
      <c r="AI22" s="861"/>
      <c r="AJ22" s="459"/>
      <c r="AK22" s="459"/>
      <c r="AL22" s="459"/>
      <c r="AM22" s="459"/>
      <c r="AN22" s="459"/>
      <c r="AO22" s="861"/>
      <c r="AP22" s="861"/>
      <c r="AQ22" s="459"/>
      <c r="AR22" s="459"/>
      <c r="AS22" s="459"/>
      <c r="AT22" s="459"/>
      <c r="AU22" s="459"/>
      <c r="AV22" s="861"/>
      <c r="AW22" s="861"/>
      <c r="AX22" s="459"/>
      <c r="AY22" s="459"/>
      <c r="AZ22" s="459"/>
      <c r="BA22" s="459"/>
      <c r="BB22" s="459"/>
      <c r="BC22" s="861"/>
      <c r="BD22" s="861"/>
      <c r="BE22" s="459"/>
      <c r="BF22" s="459"/>
      <c r="BG22" s="459"/>
      <c r="BH22" s="459"/>
      <c r="BI22" s="459"/>
      <c r="BJ22" s="861"/>
      <c r="BK22" s="861"/>
      <c r="BL22" s="459"/>
      <c r="BM22" s="459"/>
      <c r="BN22" s="459"/>
      <c r="BO22" s="459"/>
      <c r="BP22" s="459"/>
      <c r="BQ22" s="861"/>
      <c r="BR22" s="861"/>
      <c r="BS22" s="459"/>
      <c r="BT22" s="459"/>
      <c r="BU22" s="459"/>
      <c r="BV22" s="459"/>
      <c r="BW22" s="459"/>
      <c r="BX22" s="861"/>
      <c r="BY22" s="861"/>
      <c r="BZ22" s="459"/>
      <c r="CA22" s="459"/>
      <c r="CB22" s="459"/>
      <c r="CC22" s="459"/>
      <c r="CD22" s="459"/>
      <c r="CE22" s="861"/>
      <c r="CF22" s="861"/>
      <c r="CG22" s="459"/>
      <c r="CH22" s="459"/>
      <c r="CI22" s="459"/>
      <c r="CJ22" s="459"/>
      <c r="CK22" s="459"/>
      <c r="CL22" s="861"/>
      <c r="CM22" s="861"/>
    </row>
    <row r="23" spans="1:91" s="263" customFormat="1" hidden="1">
      <c r="A23" s="857">
        <f>'MTG RTG September 2019'!A11</f>
        <v>0</v>
      </c>
      <c r="B23" s="289"/>
      <c r="C23" s="506" t="str">
        <f>'MTG RTG September 2019'!C11</f>
        <v>Nova TV</v>
      </c>
      <c r="D23" s="252" t="str">
        <f>'MTG RTG September 2019'!D11</f>
        <v>Karagul</v>
      </c>
      <c r="E23" s="253" t="str">
        <f>'MTG RTG September 2019'!E11</f>
        <v>Mo-Fr</v>
      </c>
      <c r="F23" s="254">
        <f>'MTG RTG September 2019'!F11</f>
        <v>0.625</v>
      </c>
      <c r="G23" s="253" t="str">
        <f>'MTG RTG September 2019'!G11</f>
        <v>NPT</v>
      </c>
      <c r="H23" s="255">
        <f ca="1">SUMIF('MTG RTG September 2019'!$H$3:$M$4,$AA$9,'MTG RTG September 2019'!$H11:$M11)</f>
        <v>2.2000000000000002</v>
      </c>
      <c r="I23" s="256">
        <f t="shared" ca="1" si="1"/>
        <v>0</v>
      </c>
      <c r="J23" s="257">
        <f t="shared" ca="1" si="6"/>
        <v>0</v>
      </c>
      <c r="K23" s="355">
        <f t="shared" ca="1" si="7"/>
        <v>0</v>
      </c>
      <c r="L23" s="355">
        <f t="shared" ca="1" si="8"/>
        <v>0</v>
      </c>
      <c r="M23" s="258">
        <f t="shared" si="14"/>
        <v>0</v>
      </c>
      <c r="N23" s="258">
        <f t="shared" si="9"/>
        <v>0</v>
      </c>
      <c r="O23" s="258">
        <f t="shared" si="2"/>
        <v>0</v>
      </c>
      <c r="P23" s="258">
        <f t="shared" si="3"/>
        <v>0</v>
      </c>
      <c r="Q23" s="258"/>
      <c r="R23" s="258">
        <f t="shared" si="4"/>
        <v>0</v>
      </c>
      <c r="S23" s="258">
        <f t="shared" si="15"/>
        <v>0</v>
      </c>
      <c r="T23" s="265">
        <f t="shared" ca="1" si="16"/>
        <v>0</v>
      </c>
      <c r="U23" s="260">
        <f t="shared" ca="1" si="17"/>
        <v>0</v>
      </c>
      <c r="V23" s="260">
        <f t="shared" ca="1" si="18"/>
        <v>0</v>
      </c>
      <c r="W23" s="260">
        <f t="shared" ca="1" si="19"/>
        <v>0</v>
      </c>
      <c r="X23" s="260">
        <f t="shared" ca="1" si="20"/>
        <v>0</v>
      </c>
      <c r="Y23" s="260">
        <f t="shared" ca="1" si="21"/>
        <v>0</v>
      </c>
      <c r="Z23" s="260">
        <f t="shared" ca="1" si="22"/>
        <v>0</v>
      </c>
      <c r="AA23" s="575">
        <f t="shared" ca="1" si="13"/>
        <v>0</v>
      </c>
      <c r="AB23" s="262"/>
      <c r="AC23" s="460"/>
      <c r="AD23" s="459"/>
      <c r="AE23" s="459"/>
      <c r="AF23" s="459"/>
      <c r="AG23" s="459"/>
      <c r="AH23" s="861"/>
      <c r="AI23" s="861"/>
      <c r="AJ23" s="459"/>
      <c r="AK23" s="459"/>
      <c r="AL23" s="459"/>
      <c r="AM23" s="459"/>
      <c r="AN23" s="459"/>
      <c r="AO23" s="861"/>
      <c r="AP23" s="861"/>
      <c r="AQ23" s="459"/>
      <c r="AR23" s="459"/>
      <c r="AS23" s="459"/>
      <c r="AT23" s="459"/>
      <c r="AU23" s="459"/>
      <c r="AV23" s="861"/>
      <c r="AW23" s="861"/>
      <c r="AX23" s="459"/>
      <c r="AY23" s="459"/>
      <c r="AZ23" s="459"/>
      <c r="BA23" s="459"/>
      <c r="BB23" s="459"/>
      <c r="BC23" s="861"/>
      <c r="BD23" s="861"/>
      <c r="BE23" s="459"/>
      <c r="BF23" s="459"/>
      <c r="BG23" s="459"/>
      <c r="BH23" s="459"/>
      <c r="BI23" s="459"/>
      <c r="BJ23" s="861"/>
      <c r="BK23" s="861"/>
      <c r="BL23" s="459"/>
      <c r="BM23" s="459"/>
      <c r="BN23" s="459"/>
      <c r="BO23" s="459"/>
      <c r="BP23" s="459"/>
      <c r="BQ23" s="861"/>
      <c r="BR23" s="861"/>
      <c r="BS23" s="459"/>
      <c r="BT23" s="459"/>
      <c r="BU23" s="459"/>
      <c r="BV23" s="459"/>
      <c r="BW23" s="459"/>
      <c r="BX23" s="861"/>
      <c r="BY23" s="861"/>
      <c r="BZ23" s="459"/>
      <c r="CA23" s="459"/>
      <c r="CB23" s="459"/>
      <c r="CC23" s="459"/>
      <c r="CD23" s="459"/>
      <c r="CE23" s="861"/>
      <c r="CF23" s="861"/>
      <c r="CG23" s="459"/>
      <c r="CH23" s="459"/>
      <c r="CI23" s="459"/>
      <c r="CJ23" s="459"/>
      <c r="CK23" s="459"/>
      <c r="CL23" s="861"/>
      <c r="CM23" s="861"/>
    </row>
    <row r="24" spans="1:91" s="263" customFormat="1" hidden="1">
      <c r="A24" s="857">
        <f>'MTG RTG September 2019'!A12</f>
        <v>0</v>
      </c>
      <c r="B24" s="289"/>
      <c r="C24" s="506" t="str">
        <f>'MTG RTG September 2019'!C12</f>
        <v>Nova TV</v>
      </c>
      <c r="D24" s="252" t="str">
        <f>'MTG RTG September 2019'!D12</f>
        <v>Afternoon News</v>
      </c>
      <c r="E24" s="253" t="str">
        <f>'MTG RTG September 2019'!E12</f>
        <v>Mo-Fr</v>
      </c>
      <c r="F24" s="254">
        <f>'MTG RTG September 2019'!F12</f>
        <v>0.66666666666666663</v>
      </c>
      <c r="G24" s="253" t="str">
        <f>'MTG RTG September 2019'!G12</f>
        <v>NPT</v>
      </c>
      <c r="H24" s="255">
        <f ca="1">SUMIF('MTG RTG September 2019'!$H$3:$M$4,$AA$9,'MTG RTG September 2019'!$H12:$M12)</f>
        <v>2.2000000000000002</v>
      </c>
      <c r="I24" s="256">
        <f t="shared" ca="1" si="1"/>
        <v>0</v>
      </c>
      <c r="J24" s="257">
        <f t="shared" ca="1" si="6"/>
        <v>0</v>
      </c>
      <c r="K24" s="355">
        <f t="shared" ca="1" si="7"/>
        <v>0</v>
      </c>
      <c r="L24" s="355">
        <f t="shared" ca="1" si="8"/>
        <v>0</v>
      </c>
      <c r="M24" s="258">
        <f t="shared" si="14"/>
        <v>0</v>
      </c>
      <c r="N24" s="258">
        <f t="shared" si="9"/>
        <v>0</v>
      </c>
      <c r="O24" s="258">
        <f t="shared" si="2"/>
        <v>0</v>
      </c>
      <c r="P24" s="258">
        <f t="shared" si="3"/>
        <v>0</v>
      </c>
      <c r="Q24" s="258"/>
      <c r="R24" s="258">
        <f t="shared" si="4"/>
        <v>0</v>
      </c>
      <c r="S24" s="258">
        <f t="shared" si="15"/>
        <v>0</v>
      </c>
      <c r="T24" s="265">
        <f t="shared" ca="1" si="16"/>
        <v>0</v>
      </c>
      <c r="U24" s="260">
        <f t="shared" ca="1" si="17"/>
        <v>0</v>
      </c>
      <c r="V24" s="260">
        <f t="shared" ca="1" si="18"/>
        <v>0</v>
      </c>
      <c r="W24" s="260">
        <f t="shared" ca="1" si="19"/>
        <v>0</v>
      </c>
      <c r="X24" s="260">
        <f t="shared" ca="1" si="20"/>
        <v>0</v>
      </c>
      <c r="Y24" s="260">
        <f t="shared" ca="1" si="21"/>
        <v>0</v>
      </c>
      <c r="Z24" s="260">
        <f t="shared" ca="1" si="22"/>
        <v>0</v>
      </c>
      <c r="AA24" s="575">
        <f t="shared" ca="1" si="13"/>
        <v>0</v>
      </c>
      <c r="AB24" s="262"/>
      <c r="AC24" s="460"/>
      <c r="AD24" s="459"/>
      <c r="AE24" s="459"/>
      <c r="AF24" s="459"/>
      <c r="AG24" s="459"/>
      <c r="AH24" s="861"/>
      <c r="AI24" s="861"/>
      <c r="AJ24" s="459"/>
      <c r="AK24" s="459"/>
      <c r="AL24" s="459"/>
      <c r="AM24" s="459"/>
      <c r="AN24" s="459"/>
      <c r="AO24" s="861"/>
      <c r="AP24" s="861"/>
      <c r="AQ24" s="459"/>
      <c r="AR24" s="459"/>
      <c r="AS24" s="459"/>
      <c r="AT24" s="459"/>
      <c r="AU24" s="459"/>
      <c r="AV24" s="861"/>
      <c r="AW24" s="861"/>
      <c r="AX24" s="459"/>
      <c r="AY24" s="459"/>
      <c r="AZ24" s="459"/>
      <c r="BA24" s="459"/>
      <c r="BB24" s="459"/>
      <c r="BC24" s="861"/>
      <c r="BD24" s="861"/>
      <c r="BE24" s="459"/>
      <c r="BF24" s="459"/>
      <c r="BG24" s="459"/>
      <c r="BH24" s="459"/>
      <c r="BI24" s="459"/>
      <c r="BJ24" s="861"/>
      <c r="BK24" s="861"/>
      <c r="BL24" s="459"/>
      <c r="BM24" s="459"/>
      <c r="BN24" s="459"/>
      <c r="BO24" s="459"/>
      <c r="BP24" s="459"/>
      <c r="BQ24" s="861"/>
      <c r="BR24" s="861"/>
      <c r="BS24" s="459"/>
      <c r="BT24" s="459"/>
      <c r="BU24" s="459"/>
      <c r="BV24" s="459"/>
      <c r="BW24" s="459"/>
      <c r="BX24" s="861"/>
      <c r="BY24" s="861"/>
      <c r="BZ24" s="459"/>
      <c r="CA24" s="459"/>
      <c r="CB24" s="459"/>
      <c r="CC24" s="459"/>
      <c r="CD24" s="459"/>
      <c r="CE24" s="861"/>
      <c r="CF24" s="861"/>
      <c r="CG24" s="459"/>
      <c r="CH24" s="459"/>
      <c r="CI24" s="459"/>
      <c r="CJ24" s="459"/>
      <c r="CK24" s="459"/>
      <c r="CL24" s="861"/>
      <c r="CM24" s="861"/>
    </row>
    <row r="25" spans="1:91" s="263" customFormat="1" hidden="1">
      <c r="A25" s="857" t="str">
        <f>'MTG RTG September 2019'!A13</f>
        <v>On 03.03.2020 (16:00-18:00)</v>
      </c>
      <c r="B25" s="289"/>
      <c r="C25" s="506" t="str">
        <f>'MTG RTG September 2019'!C13</f>
        <v>Nova TV</v>
      </c>
      <c r="D25" s="252" t="str">
        <f>'MTG RTG September 2019'!D13</f>
        <v>Movie</v>
      </c>
      <c r="E25" s="253" t="str">
        <f>'MTG RTG September 2019'!E13</f>
        <v>Tu</v>
      </c>
      <c r="F25" s="254">
        <f>'MTG RTG September 2019'!F13</f>
        <v>0.66666666666666663</v>
      </c>
      <c r="G25" s="253" t="str">
        <f>'MTG RTG September 2019'!G13</f>
        <v>NPT</v>
      </c>
      <c r="H25" s="255">
        <f ca="1">SUMIF('MTG RTG September 2019'!$H$3:$M$4,$AA$9,'MTG RTG September 2019'!$H13:$M13)</f>
        <v>3</v>
      </c>
      <c r="I25" s="256">
        <f t="shared" ca="1" si="1"/>
        <v>0</v>
      </c>
      <c r="J25" s="257">
        <f t="shared" ca="1" si="6"/>
        <v>0</v>
      </c>
      <c r="K25" s="355">
        <f t="shared" ca="1" si="7"/>
        <v>0</v>
      </c>
      <c r="L25" s="355">
        <f t="shared" ca="1" si="8"/>
        <v>0</v>
      </c>
      <c r="M25" s="258">
        <f t="shared" si="14"/>
        <v>0</v>
      </c>
      <c r="N25" s="258">
        <f t="shared" si="9"/>
        <v>0</v>
      </c>
      <c r="O25" s="258">
        <f t="shared" si="2"/>
        <v>0</v>
      </c>
      <c r="P25" s="258">
        <f t="shared" si="3"/>
        <v>0</v>
      </c>
      <c r="Q25" s="258"/>
      <c r="R25" s="258">
        <f t="shared" si="4"/>
        <v>0</v>
      </c>
      <c r="S25" s="258">
        <f t="shared" si="15"/>
        <v>0</v>
      </c>
      <c r="T25" s="265">
        <f t="shared" ca="1" si="16"/>
        <v>0</v>
      </c>
      <c r="U25" s="260">
        <f t="shared" ca="1" si="17"/>
        <v>0</v>
      </c>
      <c r="V25" s="260">
        <f t="shared" ca="1" si="18"/>
        <v>0</v>
      </c>
      <c r="W25" s="260">
        <f t="shared" ca="1" si="19"/>
        <v>0</v>
      </c>
      <c r="X25" s="260">
        <f t="shared" ca="1" si="20"/>
        <v>0</v>
      </c>
      <c r="Y25" s="260">
        <f t="shared" ca="1" si="21"/>
        <v>0</v>
      </c>
      <c r="Z25" s="260">
        <f t="shared" ca="1" si="22"/>
        <v>0</v>
      </c>
      <c r="AA25" s="575">
        <f t="shared" ca="1" si="13"/>
        <v>0</v>
      </c>
      <c r="AB25" s="262"/>
      <c r="AC25" s="460"/>
      <c r="AD25" s="459"/>
      <c r="AE25" s="459"/>
      <c r="AF25" s="459"/>
      <c r="AG25" s="459"/>
      <c r="AH25" s="861"/>
      <c r="AI25" s="861"/>
      <c r="AJ25" s="459"/>
      <c r="AK25" s="459"/>
      <c r="AL25" s="459"/>
      <c r="AM25" s="459"/>
      <c r="AN25" s="459"/>
      <c r="AO25" s="861"/>
      <c r="AP25" s="861"/>
      <c r="AQ25" s="459"/>
      <c r="AR25" s="459"/>
      <c r="AS25" s="459"/>
      <c r="AT25" s="459"/>
      <c r="AU25" s="459"/>
      <c r="AV25" s="861"/>
      <c r="AW25" s="861"/>
      <c r="AX25" s="459"/>
      <c r="AY25" s="459"/>
      <c r="AZ25" s="459"/>
      <c r="BA25" s="459"/>
      <c r="BB25" s="459"/>
      <c r="BC25" s="861"/>
      <c r="BD25" s="861"/>
      <c r="BE25" s="459"/>
      <c r="BF25" s="459"/>
      <c r="BG25" s="459"/>
      <c r="BH25" s="459"/>
      <c r="BI25" s="459"/>
      <c r="BJ25" s="861"/>
      <c r="BK25" s="861"/>
      <c r="BL25" s="459"/>
      <c r="BM25" s="459"/>
      <c r="BN25" s="459"/>
      <c r="BO25" s="459"/>
      <c r="BP25" s="459"/>
      <c r="BQ25" s="861"/>
      <c r="BR25" s="861"/>
      <c r="BS25" s="459"/>
      <c r="BT25" s="459"/>
      <c r="BU25" s="459"/>
      <c r="BV25" s="459"/>
      <c r="BW25" s="459"/>
      <c r="BX25" s="861"/>
      <c r="BY25" s="861"/>
      <c r="BZ25" s="459"/>
      <c r="CA25" s="459"/>
      <c r="CB25" s="459"/>
      <c r="CC25" s="459"/>
      <c r="CD25" s="459"/>
      <c r="CE25" s="861"/>
      <c r="CF25" s="861"/>
      <c r="CG25" s="459"/>
      <c r="CH25" s="459"/>
      <c r="CI25" s="459"/>
      <c r="CJ25" s="459"/>
      <c r="CK25" s="459"/>
      <c r="CL25" s="861"/>
      <c r="CM25" s="861"/>
    </row>
    <row r="26" spans="1:91" s="263" customFormat="1" hidden="1">
      <c r="A26" s="857">
        <f>'MTG RTG September 2019'!A14</f>
        <v>0</v>
      </c>
      <c r="B26" s="289"/>
      <c r="C26" s="506" t="str">
        <f>'MTG RTG September 2019'!C14</f>
        <v>Nova TV</v>
      </c>
      <c r="D26" s="252" t="str">
        <f>'MTG RTG September 2019'!D14</f>
        <v>Plus-Minus</v>
      </c>
      <c r="E26" s="253" t="str">
        <f>'MTG RTG September 2019'!E14</f>
        <v>Mo-Fr</v>
      </c>
      <c r="F26" s="254">
        <f>'MTG RTG September 2019'!F14</f>
        <v>0.67361111111111116</v>
      </c>
      <c r="G26" s="253" t="str">
        <f>'MTG RTG September 2019'!G14</f>
        <v>NPT</v>
      </c>
      <c r="H26" s="255">
        <f ca="1">SUMIF('MTG RTG September 2019'!$H$3:$M$4,$AA$9,'MTG RTG September 2019'!$H14:$M14)</f>
        <v>2.2000000000000002</v>
      </c>
      <c r="I26" s="256">
        <f t="shared" ca="1" si="1"/>
        <v>0</v>
      </c>
      <c r="J26" s="257">
        <f t="shared" ca="1" si="6"/>
        <v>0</v>
      </c>
      <c r="K26" s="355">
        <f t="shared" ca="1" si="7"/>
        <v>0</v>
      </c>
      <c r="L26" s="355">
        <f t="shared" ca="1" si="8"/>
        <v>0</v>
      </c>
      <c r="M26" s="258">
        <f t="shared" si="14"/>
        <v>0</v>
      </c>
      <c r="N26" s="258">
        <f t="shared" si="9"/>
        <v>0</v>
      </c>
      <c r="O26" s="258">
        <f t="shared" si="2"/>
        <v>0</v>
      </c>
      <c r="P26" s="258">
        <f t="shared" si="3"/>
        <v>0</v>
      </c>
      <c r="Q26" s="258"/>
      <c r="R26" s="258">
        <f t="shared" si="4"/>
        <v>0</v>
      </c>
      <c r="S26" s="258">
        <f t="shared" si="15"/>
        <v>0</v>
      </c>
      <c r="T26" s="265"/>
      <c r="U26" s="260">
        <f t="shared" si="17"/>
        <v>0</v>
      </c>
      <c r="V26" s="260">
        <f t="shared" si="18"/>
        <v>0</v>
      </c>
      <c r="W26" s="260">
        <f t="shared" si="19"/>
        <v>0</v>
      </c>
      <c r="X26" s="260">
        <f t="shared" si="20"/>
        <v>0</v>
      </c>
      <c r="Y26" s="260">
        <f t="shared" si="21"/>
        <v>0</v>
      </c>
      <c r="Z26" s="260">
        <f t="shared" si="22"/>
        <v>0</v>
      </c>
      <c r="AA26" s="575">
        <f t="shared" si="13"/>
        <v>0</v>
      </c>
      <c r="AB26" s="262"/>
      <c r="AC26" s="460"/>
      <c r="AD26" s="459"/>
      <c r="AE26" s="459"/>
      <c r="AF26" s="459"/>
      <c r="AG26" s="459"/>
      <c r="AH26" s="861"/>
      <c r="AI26" s="861"/>
      <c r="AJ26" s="459"/>
      <c r="AK26" s="459"/>
      <c r="AL26" s="459"/>
      <c r="AM26" s="459"/>
      <c r="AN26" s="459"/>
      <c r="AO26" s="861"/>
      <c r="AP26" s="861"/>
      <c r="AQ26" s="459"/>
      <c r="AR26" s="459"/>
      <c r="AS26" s="459"/>
      <c r="AT26" s="459"/>
      <c r="AU26" s="459"/>
      <c r="AV26" s="861"/>
      <c r="AW26" s="861"/>
      <c r="AX26" s="459"/>
      <c r="AY26" s="459"/>
      <c r="AZ26" s="459"/>
      <c r="BA26" s="459"/>
      <c r="BB26" s="459"/>
      <c r="BC26" s="861"/>
      <c r="BD26" s="861"/>
      <c r="BE26" s="459"/>
      <c r="BF26" s="459"/>
      <c r="BG26" s="459"/>
      <c r="BH26" s="459"/>
      <c r="BI26" s="459"/>
      <c r="BJ26" s="861"/>
      <c r="BK26" s="861"/>
      <c r="BL26" s="459"/>
      <c r="BM26" s="459"/>
      <c r="BN26" s="459"/>
      <c r="BO26" s="459"/>
      <c r="BP26" s="459"/>
      <c r="BQ26" s="861"/>
      <c r="BR26" s="861"/>
      <c r="BS26" s="459"/>
      <c r="BT26" s="459"/>
      <c r="BU26" s="459"/>
      <c r="BV26" s="459"/>
      <c r="BW26" s="459"/>
      <c r="BX26" s="861"/>
      <c r="BY26" s="861"/>
      <c r="BZ26" s="459"/>
      <c r="CA26" s="459"/>
      <c r="CB26" s="459"/>
      <c r="CC26" s="459"/>
      <c r="CD26" s="459"/>
      <c r="CE26" s="861"/>
      <c r="CF26" s="861"/>
      <c r="CG26" s="459"/>
      <c r="CH26" s="459"/>
      <c r="CI26" s="459"/>
      <c r="CJ26" s="459"/>
      <c r="CK26" s="459"/>
      <c r="CL26" s="861"/>
      <c r="CM26" s="861"/>
    </row>
    <row r="27" spans="1:91" s="263" customFormat="1" hidden="1">
      <c r="A27" s="857">
        <f>'MTG RTG September 2019'!A15</f>
        <v>0</v>
      </c>
      <c r="B27" s="289"/>
      <c r="C27" s="506" t="str">
        <f>'MTG RTG September 2019'!C15</f>
        <v>Nova TV</v>
      </c>
      <c r="D27" s="252" t="str">
        <f>'MTG RTG September 2019'!D15</f>
        <v>Elif</v>
      </c>
      <c r="E27" s="253" t="str">
        <f>'MTG RTG September 2019'!E15</f>
        <v>Mo-Fr</v>
      </c>
      <c r="F27" s="254">
        <f>'MTG RTG September 2019'!F15</f>
        <v>0.70833333333333337</v>
      </c>
      <c r="G27" s="253" t="str">
        <f>'MTG RTG September 2019'!G15</f>
        <v>NPT</v>
      </c>
      <c r="H27" s="255">
        <f ca="1">SUMIF('MTG RTG September 2019'!$H$3:$M$4,$AA$9,'MTG RTG September 2019'!$H15:$M15)</f>
        <v>3</v>
      </c>
      <c r="I27" s="256">
        <f t="shared" ca="1" si="1"/>
        <v>0</v>
      </c>
      <c r="J27" s="257">
        <f t="shared" ca="1" si="6"/>
        <v>0</v>
      </c>
      <c r="K27" s="355">
        <f t="shared" ca="1" si="7"/>
        <v>0</v>
      </c>
      <c r="L27" s="355">
        <f t="shared" ca="1" si="8"/>
        <v>0</v>
      </c>
      <c r="M27" s="258">
        <f t="shared" si="14"/>
        <v>0</v>
      </c>
      <c r="N27" s="258">
        <f t="shared" si="9"/>
        <v>0</v>
      </c>
      <c r="O27" s="258">
        <f t="shared" si="2"/>
        <v>0</v>
      </c>
      <c r="P27" s="258">
        <f t="shared" si="3"/>
        <v>0</v>
      </c>
      <c r="Q27" s="258"/>
      <c r="R27" s="258">
        <f t="shared" si="4"/>
        <v>0</v>
      </c>
      <c r="S27" s="258">
        <f t="shared" si="15"/>
        <v>0</v>
      </c>
      <c r="T27" s="265">
        <f t="shared" ca="1" si="16"/>
        <v>0</v>
      </c>
      <c r="U27" s="260">
        <f t="shared" ca="1" si="17"/>
        <v>0</v>
      </c>
      <c r="V27" s="260">
        <f t="shared" ca="1" si="18"/>
        <v>0</v>
      </c>
      <c r="W27" s="260">
        <f t="shared" ca="1" si="19"/>
        <v>0</v>
      </c>
      <c r="X27" s="260">
        <f t="shared" ca="1" si="20"/>
        <v>0</v>
      </c>
      <c r="Y27" s="260">
        <f t="shared" ca="1" si="21"/>
        <v>0</v>
      </c>
      <c r="Z27" s="260">
        <f t="shared" ca="1" si="22"/>
        <v>0</v>
      </c>
      <c r="AA27" s="575">
        <f t="shared" ca="1" si="13"/>
        <v>0</v>
      </c>
      <c r="AB27" s="262"/>
      <c r="AC27" s="460"/>
      <c r="AD27" s="459"/>
      <c r="AE27" s="459"/>
      <c r="AF27" s="459"/>
      <c r="AG27" s="459"/>
      <c r="AH27" s="861"/>
      <c r="AI27" s="861"/>
      <c r="AJ27" s="459"/>
      <c r="AK27" s="459"/>
      <c r="AL27" s="459"/>
      <c r="AM27" s="459"/>
      <c r="AN27" s="459"/>
      <c r="AO27" s="861"/>
      <c r="AP27" s="861"/>
      <c r="AQ27" s="459"/>
      <c r="AR27" s="459"/>
      <c r="AS27" s="459"/>
      <c r="AT27" s="459"/>
      <c r="AU27" s="459"/>
      <c r="AV27" s="861"/>
      <c r="AW27" s="861"/>
      <c r="AX27" s="459"/>
      <c r="AY27" s="459"/>
      <c r="AZ27" s="459"/>
      <c r="BA27" s="459"/>
      <c r="BB27" s="459"/>
      <c r="BC27" s="861"/>
      <c r="BD27" s="861"/>
      <c r="BE27" s="459"/>
      <c r="BF27" s="459"/>
      <c r="BG27" s="459"/>
      <c r="BH27" s="459"/>
      <c r="BI27" s="459"/>
      <c r="BJ27" s="861"/>
      <c r="BK27" s="861"/>
      <c r="BL27" s="459"/>
      <c r="BM27" s="459"/>
      <c r="BN27" s="459"/>
      <c r="BO27" s="459"/>
      <c r="BP27" s="459"/>
      <c r="BQ27" s="861"/>
      <c r="BR27" s="861"/>
      <c r="BS27" s="459"/>
      <c r="BT27" s="459"/>
      <c r="BU27" s="459"/>
      <c r="BV27" s="459"/>
      <c r="BW27" s="459"/>
      <c r="BX27" s="861"/>
      <c r="BY27" s="861"/>
      <c r="BZ27" s="459"/>
      <c r="CA27" s="459"/>
      <c r="CB27" s="459"/>
      <c r="CC27" s="459"/>
      <c r="CD27" s="459"/>
      <c r="CE27" s="861"/>
      <c r="CF27" s="861"/>
      <c r="CG27" s="459"/>
      <c r="CH27" s="459"/>
      <c r="CI27" s="459"/>
      <c r="CJ27" s="459"/>
      <c r="CK27" s="459"/>
      <c r="CL27" s="861"/>
      <c r="CM27" s="861"/>
    </row>
    <row r="28" spans="1:91" s="263" customFormat="1" hidden="1">
      <c r="A28" s="470">
        <f>'MTG RTG September 2019'!A16</f>
        <v>0</v>
      </c>
      <c r="B28" s="289"/>
      <c r="C28" s="506" t="str">
        <f>'MTG RTG September 2019'!C16</f>
        <v>Nova TV</v>
      </c>
      <c r="D28" s="252" t="str">
        <f>'MTG RTG September 2019'!D16</f>
        <v>Family Feud</v>
      </c>
      <c r="E28" s="253" t="str">
        <f>'MTG RTG September 2019'!E16</f>
        <v>Mo-Fr</v>
      </c>
      <c r="F28" s="254">
        <f>'MTG RTG September 2019'!F16</f>
        <v>0.75</v>
      </c>
      <c r="G28" s="253" t="str">
        <f>'MTG RTG September 2019'!G16</f>
        <v>PT</v>
      </c>
      <c r="H28" s="255">
        <f ca="1">SUMIF('MTG RTG September 2019'!$H$3:$M$4,$AA$9,'MTG RTG September 2019'!$H16:$M16)</f>
        <v>5.7</v>
      </c>
      <c r="I28" s="256">
        <f ca="1">T28/H28</f>
        <v>0</v>
      </c>
      <c r="J28" s="257">
        <f t="shared" ca="1" si="6"/>
        <v>0</v>
      </c>
      <c r="K28" s="355">
        <f t="shared" ca="1" si="7"/>
        <v>0</v>
      </c>
      <c r="L28" s="355">
        <f t="shared" ca="1" si="8"/>
        <v>0</v>
      </c>
      <c r="M28" s="258">
        <f t="shared" si="14"/>
        <v>0</v>
      </c>
      <c r="N28" s="258">
        <f t="shared" si="9"/>
        <v>0</v>
      </c>
      <c r="O28" s="258">
        <f t="shared" si="2"/>
        <v>0</v>
      </c>
      <c r="P28" s="258">
        <f t="shared" si="3"/>
        <v>0</v>
      </c>
      <c r="Q28" s="258"/>
      <c r="R28" s="258">
        <f t="shared" si="4"/>
        <v>0</v>
      </c>
      <c r="S28" s="258">
        <f t="shared" si="15"/>
        <v>0</v>
      </c>
      <c r="T28" s="265">
        <f t="shared" ca="1" si="16"/>
        <v>0</v>
      </c>
      <c r="U28" s="260">
        <f t="shared" ca="1" si="17"/>
        <v>0</v>
      </c>
      <c r="V28" s="260">
        <f t="shared" ca="1" si="18"/>
        <v>0</v>
      </c>
      <c r="W28" s="260">
        <f t="shared" ca="1" si="19"/>
        <v>0</v>
      </c>
      <c r="X28" s="260">
        <f t="shared" ca="1" si="20"/>
        <v>0</v>
      </c>
      <c r="Y28" s="260">
        <f t="shared" ca="1" si="21"/>
        <v>0</v>
      </c>
      <c r="Z28" s="260">
        <f t="shared" ca="1" si="22"/>
        <v>0</v>
      </c>
      <c r="AA28" s="575">
        <f t="shared" ca="1" si="13"/>
        <v>0</v>
      </c>
      <c r="AB28" s="262"/>
      <c r="AC28" s="460"/>
      <c r="AD28" s="459"/>
      <c r="AE28" s="459"/>
      <c r="AF28" s="459"/>
      <c r="AG28" s="459"/>
      <c r="AH28" s="861"/>
      <c r="AI28" s="861"/>
      <c r="AJ28" s="459"/>
      <c r="AK28" s="459"/>
      <c r="AL28" s="459"/>
      <c r="AM28" s="459"/>
      <c r="AN28" s="459"/>
      <c r="AO28" s="861"/>
      <c r="AP28" s="861"/>
      <c r="AQ28" s="459"/>
      <c r="AR28" s="459"/>
      <c r="AS28" s="459"/>
      <c r="AT28" s="459"/>
      <c r="AU28" s="459"/>
      <c r="AV28" s="861"/>
      <c r="AW28" s="861"/>
      <c r="AX28" s="459"/>
      <c r="AY28" s="459"/>
      <c r="AZ28" s="459"/>
      <c r="BA28" s="459"/>
      <c r="BB28" s="459"/>
      <c r="BC28" s="861"/>
      <c r="BD28" s="861"/>
      <c r="BE28" s="459"/>
      <c r="BF28" s="459"/>
      <c r="BG28" s="459"/>
      <c r="BH28" s="459"/>
      <c r="BI28" s="459"/>
      <c r="BJ28" s="861"/>
      <c r="BK28" s="861"/>
      <c r="BL28" s="459"/>
      <c r="BM28" s="459"/>
      <c r="BN28" s="459"/>
      <c r="BO28" s="459"/>
      <c r="BP28" s="459"/>
      <c r="BQ28" s="861"/>
      <c r="BR28" s="861"/>
      <c r="BS28" s="459"/>
      <c r="BT28" s="459"/>
      <c r="BU28" s="459"/>
      <c r="BV28" s="459"/>
      <c r="BW28" s="459"/>
      <c r="BX28" s="861"/>
      <c r="BY28" s="861"/>
      <c r="BZ28" s="459"/>
      <c r="CA28" s="459"/>
      <c r="CB28" s="459"/>
      <c r="CC28" s="459"/>
      <c r="CD28" s="459"/>
      <c r="CE28" s="861"/>
      <c r="CF28" s="861"/>
      <c r="CG28" s="459"/>
      <c r="CH28" s="459"/>
      <c r="CI28" s="459"/>
      <c r="CJ28" s="459"/>
      <c r="CK28" s="459"/>
      <c r="CL28" s="861"/>
      <c r="CM28" s="861"/>
    </row>
    <row r="29" spans="1:91" s="263" customFormat="1">
      <c r="A29" s="857">
        <f>'MTG RTG September 2019'!A17</f>
        <v>0</v>
      </c>
      <c r="B29" s="289" t="s">
        <v>110</v>
      </c>
      <c r="C29" s="506" t="str">
        <f>'MTG RTG September 2019'!C17</f>
        <v>Nova TV</v>
      </c>
      <c r="D29" s="252" t="str">
        <f>'MTG RTG September 2019'!D17</f>
        <v>Main News</v>
      </c>
      <c r="E29" s="253" t="str">
        <f>'MTG RTG September 2019'!E17</f>
        <v>Mo-Fr</v>
      </c>
      <c r="F29" s="254">
        <f>'MTG RTG September 2019'!F17</f>
        <v>0.79166666666666663</v>
      </c>
      <c r="G29" s="253" t="str">
        <f>'MTG RTG September 2019'!G17</f>
        <v>PT</v>
      </c>
      <c r="H29" s="255">
        <f ca="1">SUMIF('MTG RTG September 2019'!$H$3:$M$4,$AA$9,'MTG RTG September 2019'!$H17:$M17)</f>
        <v>9.1999999999999993</v>
      </c>
      <c r="I29" s="256">
        <f t="shared" ca="1" si="1"/>
        <v>787.50000000000011</v>
      </c>
      <c r="J29" s="257">
        <f t="shared" ca="1" si="6"/>
        <v>18.399999999999999</v>
      </c>
      <c r="K29" s="355">
        <f t="shared" ca="1" si="7"/>
        <v>0</v>
      </c>
      <c r="L29" s="355">
        <f t="shared" ca="1" si="8"/>
        <v>18.399999999999999</v>
      </c>
      <c r="M29" s="258">
        <f t="shared" si="14"/>
        <v>0</v>
      </c>
      <c r="N29" s="258">
        <f t="shared" si="9"/>
        <v>0</v>
      </c>
      <c r="O29" s="258">
        <f t="shared" si="2"/>
        <v>2</v>
      </c>
      <c r="P29" s="258">
        <f t="shared" si="3"/>
        <v>0</v>
      </c>
      <c r="Q29" s="258"/>
      <c r="R29" s="258">
        <f t="shared" si="4"/>
        <v>0</v>
      </c>
      <c r="S29" s="258">
        <f t="shared" si="15"/>
        <v>2</v>
      </c>
      <c r="T29" s="265">
        <v>7245</v>
      </c>
      <c r="U29" s="260">
        <f t="shared" si="17"/>
        <v>7245</v>
      </c>
      <c r="V29" s="260">
        <f t="shared" si="18"/>
        <v>4347</v>
      </c>
      <c r="W29" s="260">
        <f t="shared" si="19"/>
        <v>4347</v>
      </c>
      <c r="X29" s="260">
        <f t="shared" si="20"/>
        <v>0</v>
      </c>
      <c r="Y29" s="260">
        <f t="shared" si="21"/>
        <v>0</v>
      </c>
      <c r="Z29" s="260">
        <f t="shared" si="22"/>
        <v>0</v>
      </c>
      <c r="AA29" s="575">
        <f t="shared" si="13"/>
        <v>8694</v>
      </c>
      <c r="AB29" s="262"/>
      <c r="AC29" s="460"/>
      <c r="AD29" s="459"/>
      <c r="AE29" s="459" t="s">
        <v>161</v>
      </c>
      <c r="AF29" s="459"/>
      <c r="AG29" s="459"/>
      <c r="AH29" s="861"/>
      <c r="AI29" s="861"/>
      <c r="AJ29" s="459"/>
      <c r="AK29" s="459"/>
      <c r="AL29" s="459"/>
      <c r="AM29" s="459"/>
      <c r="AN29" s="459"/>
      <c r="AO29" s="861"/>
      <c r="AP29" s="861"/>
      <c r="AQ29" s="459"/>
      <c r="AR29" s="459"/>
      <c r="AS29" s="459"/>
      <c r="AT29" s="459" t="s">
        <v>161</v>
      </c>
      <c r="AU29" s="459"/>
      <c r="AV29" s="861"/>
      <c r="AW29" s="861"/>
      <c r="AX29" s="459"/>
      <c r="AY29" s="459"/>
      <c r="AZ29" s="459"/>
      <c r="BA29" s="459"/>
      <c r="BB29" s="459"/>
      <c r="BC29" s="861"/>
      <c r="BD29" s="861"/>
      <c r="BE29" s="459"/>
      <c r="BF29" s="459"/>
      <c r="BG29" s="459"/>
      <c r="BH29" s="459"/>
      <c r="BI29" s="459"/>
      <c r="BJ29" s="861"/>
      <c r="BK29" s="861"/>
      <c r="BL29" s="459"/>
      <c r="BM29" s="459"/>
      <c r="BN29" s="459"/>
      <c r="BO29" s="459"/>
      <c r="BP29" s="459"/>
      <c r="BQ29" s="861"/>
      <c r="BR29" s="861"/>
      <c r="BS29" s="459"/>
      <c r="BT29" s="459"/>
      <c r="BU29" s="459"/>
      <c r="BV29" s="459"/>
      <c r="BW29" s="459"/>
      <c r="BX29" s="861"/>
      <c r="BY29" s="861"/>
      <c r="BZ29" s="459"/>
      <c r="CA29" s="459"/>
      <c r="CB29" s="459"/>
      <c r="CC29" s="459"/>
      <c r="CD29" s="459"/>
      <c r="CE29" s="861"/>
      <c r="CF29" s="861"/>
      <c r="CG29" s="459"/>
      <c r="CH29" s="459"/>
      <c r="CI29" s="459"/>
      <c r="CJ29" s="459"/>
      <c r="CK29" s="459"/>
      <c r="CL29" s="861"/>
      <c r="CM29" s="861"/>
    </row>
    <row r="30" spans="1:91" s="263" customFormat="1" hidden="1">
      <c r="A30" s="470">
        <f>'MTG RTG September 2019'!A18</f>
        <v>0</v>
      </c>
      <c r="B30" s="289"/>
      <c r="C30" s="506" t="str">
        <f>'MTG RTG September 2019'!C18</f>
        <v>Nova TV</v>
      </c>
      <c r="D30" s="252" t="str">
        <f>'MTG RTG September 2019'!D18</f>
        <v>Your Face Sounds Familiar</v>
      </c>
      <c r="E30" s="253" t="str">
        <f>'MTG RTG September 2019'!E18</f>
        <v>Mo</v>
      </c>
      <c r="F30" s="254">
        <f>'MTG RTG September 2019'!F18</f>
        <v>0.83333333333333337</v>
      </c>
      <c r="G30" s="253" t="str">
        <f>'MTG RTG September 2019'!G18</f>
        <v>PT</v>
      </c>
      <c r="H30" s="255">
        <f ca="1">SUMIF('MTG RTG September 2019'!$H$3:$M$4,$AA$9,'MTG RTG September 2019'!$H18:$M18)</f>
        <v>14.5</v>
      </c>
      <c r="I30" s="256">
        <f t="shared" ca="1" si="1"/>
        <v>0</v>
      </c>
      <c r="J30" s="257">
        <f t="shared" ca="1" si="6"/>
        <v>0</v>
      </c>
      <c r="K30" s="355">
        <f t="shared" ca="1" si="7"/>
        <v>0</v>
      </c>
      <c r="L30" s="355">
        <f t="shared" ca="1" si="8"/>
        <v>0</v>
      </c>
      <c r="M30" s="258">
        <f t="shared" si="14"/>
        <v>0</v>
      </c>
      <c r="N30" s="258">
        <f t="shared" si="9"/>
        <v>0</v>
      </c>
      <c r="O30" s="258">
        <f t="shared" si="2"/>
        <v>0</v>
      </c>
      <c r="P30" s="258">
        <f t="shared" si="3"/>
        <v>0</v>
      </c>
      <c r="Q30" s="258"/>
      <c r="R30" s="258">
        <f t="shared" si="4"/>
        <v>0</v>
      </c>
      <c r="S30" s="258">
        <f t="shared" si="15"/>
        <v>0</v>
      </c>
      <c r="T30" s="265">
        <f t="shared" ca="1" si="16"/>
        <v>0</v>
      </c>
      <c r="U30" s="260">
        <f t="shared" ca="1" si="17"/>
        <v>0</v>
      </c>
      <c r="V30" s="260">
        <f t="shared" ca="1" si="18"/>
        <v>0</v>
      </c>
      <c r="W30" s="260">
        <f t="shared" ca="1" si="19"/>
        <v>0</v>
      </c>
      <c r="X30" s="260">
        <f t="shared" ca="1" si="20"/>
        <v>0</v>
      </c>
      <c r="Y30" s="260">
        <f t="shared" ca="1" si="21"/>
        <v>0</v>
      </c>
      <c r="Z30" s="260">
        <f t="shared" ca="1" si="22"/>
        <v>0</v>
      </c>
      <c r="AA30" s="575">
        <f t="shared" ca="1" si="13"/>
        <v>0</v>
      </c>
      <c r="AB30" s="262"/>
      <c r="AC30" s="1080"/>
      <c r="AD30" s="1081"/>
      <c r="AE30" s="1081"/>
      <c r="AF30" s="1081"/>
      <c r="AG30" s="459"/>
      <c r="AH30" s="861"/>
      <c r="AI30" s="861"/>
      <c r="AJ30" s="459"/>
      <c r="AK30" s="459"/>
      <c r="AL30" s="459"/>
      <c r="AM30" s="459"/>
      <c r="AN30" s="459"/>
      <c r="AO30" s="861"/>
      <c r="AP30" s="861"/>
      <c r="AQ30" s="459"/>
      <c r="AR30" s="459"/>
      <c r="AS30" s="459"/>
      <c r="AT30" s="459"/>
      <c r="AU30" s="459"/>
      <c r="AV30" s="861"/>
      <c r="AW30" s="861"/>
      <c r="AX30" s="459"/>
      <c r="AY30" s="459"/>
      <c r="AZ30" s="459"/>
      <c r="BA30" s="459"/>
      <c r="BB30" s="459"/>
      <c r="BC30" s="861"/>
      <c r="BD30" s="861"/>
      <c r="BE30" s="459"/>
      <c r="BF30" s="459"/>
      <c r="BG30" s="459"/>
      <c r="BH30" s="459"/>
      <c r="BI30" s="459"/>
      <c r="BJ30" s="861"/>
      <c r="BK30" s="861"/>
      <c r="BL30" s="459"/>
      <c r="BM30" s="459"/>
      <c r="BN30" s="459"/>
      <c r="BO30" s="459"/>
      <c r="BP30" s="459"/>
      <c r="BQ30" s="861"/>
      <c r="BR30" s="861"/>
      <c r="BS30" s="459"/>
      <c r="BT30" s="459"/>
      <c r="BU30" s="459"/>
      <c r="BV30" s="459"/>
      <c r="BW30" s="459"/>
      <c r="BX30" s="861"/>
      <c r="BY30" s="861"/>
      <c r="BZ30" s="459"/>
      <c r="CA30" s="459"/>
      <c r="CB30" s="459"/>
      <c r="CC30" s="459"/>
      <c r="CD30" s="459"/>
      <c r="CE30" s="861"/>
      <c r="CF30" s="861"/>
      <c r="CG30" s="459"/>
      <c r="CH30" s="459"/>
      <c r="CI30" s="459"/>
      <c r="CJ30" s="459"/>
      <c r="CK30" s="459"/>
      <c r="CL30" s="861"/>
      <c r="CM30" s="861"/>
    </row>
    <row r="31" spans="1:91" s="263" customFormat="1">
      <c r="A31" s="857">
        <f>'MTG RTG September 2019'!A19</f>
        <v>0</v>
      </c>
      <c r="B31" s="289" t="s">
        <v>110</v>
      </c>
      <c r="C31" s="506" t="str">
        <f>'MTG RTG September 2019'!C19</f>
        <v>Nova TV</v>
      </c>
      <c r="D31" s="252" t="str">
        <f>'MTG RTG September 2019'!D19</f>
        <v>Stolen Life</v>
      </c>
      <c r="E31" s="253" t="str">
        <f>'MTG RTG September 2019'!E19</f>
        <v>Tu-Fr</v>
      </c>
      <c r="F31" s="254">
        <f>'MTG RTG September 2019'!F19</f>
        <v>0.83333333333333337</v>
      </c>
      <c r="G31" s="253" t="str">
        <f>'MTG RTG September 2019'!G19</f>
        <v>PT</v>
      </c>
      <c r="H31" s="255">
        <f ca="1">SUMIF('MTG RTG September 2019'!$H$3:$M$4,$AA$9,'MTG RTG September 2019'!$H19:$M19)</f>
        <v>10</v>
      </c>
      <c r="I31" s="256">
        <f t="shared" ca="1" si="1"/>
        <v>853</v>
      </c>
      <c r="J31" s="257">
        <f t="shared" ca="1" si="6"/>
        <v>20</v>
      </c>
      <c r="K31" s="355">
        <f t="shared" ca="1" si="7"/>
        <v>0</v>
      </c>
      <c r="L31" s="355">
        <f t="shared" ca="1" si="8"/>
        <v>20</v>
      </c>
      <c r="M31" s="258">
        <f t="shared" si="14"/>
        <v>0</v>
      </c>
      <c r="N31" s="258">
        <f t="shared" si="9"/>
        <v>0</v>
      </c>
      <c r="O31" s="258">
        <f t="shared" si="2"/>
        <v>2</v>
      </c>
      <c r="P31" s="258">
        <f t="shared" si="3"/>
        <v>0</v>
      </c>
      <c r="Q31" s="258"/>
      <c r="R31" s="258">
        <f t="shared" si="4"/>
        <v>0</v>
      </c>
      <c r="S31" s="258">
        <f t="shared" si="15"/>
        <v>2</v>
      </c>
      <c r="T31" s="265">
        <v>8530</v>
      </c>
      <c r="U31" s="260">
        <f t="shared" si="17"/>
        <v>8530</v>
      </c>
      <c r="V31" s="260">
        <f t="shared" si="18"/>
        <v>5118</v>
      </c>
      <c r="W31" s="260">
        <f t="shared" si="19"/>
        <v>5118</v>
      </c>
      <c r="X31" s="260">
        <f t="shared" si="20"/>
        <v>0</v>
      </c>
      <c r="Y31" s="260">
        <f t="shared" si="21"/>
        <v>0</v>
      </c>
      <c r="Z31" s="260">
        <f t="shared" si="22"/>
        <v>0</v>
      </c>
      <c r="AA31" s="575">
        <f t="shared" si="13"/>
        <v>10236</v>
      </c>
      <c r="AB31" s="262"/>
      <c r="AC31" s="460"/>
      <c r="AD31" s="459"/>
      <c r="AE31" s="459"/>
      <c r="AF31" s="459"/>
      <c r="AG31" s="459"/>
      <c r="AH31" s="861"/>
      <c r="AI31" s="861"/>
      <c r="AJ31" s="459"/>
      <c r="AK31" s="459"/>
      <c r="AL31" s="459"/>
      <c r="AM31" s="459" t="s">
        <v>161</v>
      </c>
      <c r="AN31" s="459"/>
      <c r="AO31" s="861"/>
      <c r="AP31" s="861"/>
      <c r="AQ31" s="459"/>
      <c r="AR31" s="459"/>
      <c r="AS31" s="459"/>
      <c r="AT31" s="459"/>
      <c r="AU31" s="459"/>
      <c r="AV31" s="861"/>
      <c r="AW31" s="861"/>
      <c r="AX31" s="459"/>
      <c r="AY31" s="459"/>
      <c r="AZ31" s="459"/>
      <c r="BA31" s="459"/>
      <c r="BB31" s="459" t="s">
        <v>161</v>
      </c>
      <c r="BC31" s="861"/>
      <c r="BD31" s="861"/>
      <c r="BE31" s="459"/>
      <c r="BF31" s="459"/>
      <c r="BG31" s="459"/>
      <c r="BH31" s="459"/>
      <c r="BI31" s="459"/>
      <c r="BJ31" s="861"/>
      <c r="BK31" s="861"/>
      <c r="BL31" s="459"/>
      <c r="BM31" s="459"/>
      <c r="BN31" s="459"/>
      <c r="BO31" s="459"/>
      <c r="BP31" s="459"/>
      <c r="BQ31" s="861"/>
      <c r="BR31" s="861"/>
      <c r="BS31" s="459"/>
      <c r="BT31" s="459"/>
      <c r="BU31" s="459"/>
      <c r="BV31" s="459"/>
      <c r="BW31" s="459"/>
      <c r="BX31" s="861"/>
      <c r="BY31" s="861"/>
      <c r="BZ31" s="459"/>
      <c r="CA31" s="459"/>
      <c r="CB31" s="459"/>
      <c r="CC31" s="459"/>
      <c r="CD31" s="459"/>
      <c r="CE31" s="861"/>
      <c r="CF31" s="861"/>
      <c r="CG31" s="459"/>
      <c r="CH31" s="459"/>
      <c r="CI31" s="459"/>
      <c r="CJ31" s="459"/>
      <c r="CK31" s="459"/>
      <c r="CL31" s="861"/>
      <c r="CM31" s="861"/>
    </row>
    <row r="32" spans="1:91" s="263" customFormat="1" hidden="1">
      <c r="A32" s="470">
        <f>'MTG RTG September 2019'!A20</f>
        <v>0</v>
      </c>
      <c r="B32" s="289"/>
      <c r="C32" s="506" t="str">
        <f>'MTG RTG September 2019'!C20</f>
        <v>Nova TV</v>
      </c>
      <c r="D32" s="252" t="str">
        <f>'MTG RTG September 2019'!D20</f>
        <v>Hell`s Kitchen</v>
      </c>
      <c r="E32" s="253" t="str">
        <f>'MTG RTG September 2019'!E20</f>
        <v>Tu-Thu</v>
      </c>
      <c r="F32" s="254">
        <f>'MTG RTG September 2019'!F20</f>
        <v>0.875</v>
      </c>
      <c r="G32" s="253" t="str">
        <f>'MTG RTG September 2019'!G20</f>
        <v>PT</v>
      </c>
      <c r="H32" s="255">
        <f ca="1">SUMIF('MTG RTG September 2019'!$H$3:$M$4,$AA$9,'MTG RTG September 2019'!$H20:$M20)</f>
        <v>10.5</v>
      </c>
      <c r="I32" s="256">
        <f t="shared" ca="1" si="1"/>
        <v>0</v>
      </c>
      <c r="J32" s="257">
        <f t="shared" ref="J32:J95" ca="1" si="23">K32+L32</f>
        <v>0</v>
      </c>
      <c r="K32" s="355">
        <f t="shared" ref="K32:K95" ca="1" si="24">H32*N32</f>
        <v>0</v>
      </c>
      <c r="L32" s="355">
        <f t="shared" ref="L32:L95" ca="1" si="25">H32*O32</f>
        <v>0</v>
      </c>
      <c r="M32" s="258">
        <f t="shared" ref="M32:M95" si="26">COUNTIF(AC32:CM32,"A")</f>
        <v>0</v>
      </c>
      <c r="N32" s="258">
        <f t="shared" ref="N32:N95" si="27">COUNTIF(AC32:CM32,"B")*2</f>
        <v>0</v>
      </c>
      <c r="O32" s="258">
        <f t="shared" ref="O32:O95" si="28">COUNTIF(AC32:CM32,"C")</f>
        <v>0</v>
      </c>
      <c r="P32" s="258">
        <f t="shared" ref="P32:P95" si="29">COUNTIF(AC32:CM32,"D")</f>
        <v>0</v>
      </c>
      <c r="Q32" s="258"/>
      <c r="R32" s="258">
        <f t="shared" ref="R32:R95" si="30">COUNTIF(AC32:CM32,"F")</f>
        <v>0</v>
      </c>
      <c r="S32" s="258">
        <f t="shared" ref="S32:S95" si="31">SUM(M32:R32)</f>
        <v>0</v>
      </c>
      <c r="T32" s="265">
        <f t="shared" ca="1" si="16"/>
        <v>0</v>
      </c>
      <c r="U32" s="260">
        <f t="shared" ca="1" si="17"/>
        <v>0</v>
      </c>
      <c r="V32" s="260">
        <f t="shared" ca="1" si="18"/>
        <v>0</v>
      </c>
      <c r="W32" s="260">
        <f t="shared" ca="1" si="19"/>
        <v>0</v>
      </c>
      <c r="X32" s="260">
        <f t="shared" ca="1" si="20"/>
        <v>0</v>
      </c>
      <c r="Y32" s="260">
        <f t="shared" ca="1" si="21"/>
        <v>0</v>
      </c>
      <c r="Z32" s="260">
        <f t="shared" ca="1" si="22"/>
        <v>0</v>
      </c>
      <c r="AA32" s="575">
        <f t="shared" ca="1" si="13"/>
        <v>0</v>
      </c>
      <c r="AB32" s="262"/>
      <c r="AC32" s="460"/>
      <c r="AD32" s="459"/>
      <c r="AE32" s="459"/>
      <c r="AF32" s="459"/>
      <c r="AG32" s="459"/>
      <c r="AH32" s="861"/>
      <c r="AI32" s="861"/>
      <c r="AJ32" s="459"/>
      <c r="AK32" s="459"/>
      <c r="AL32" s="459"/>
      <c r="AM32" s="459"/>
      <c r="AN32" s="459"/>
      <c r="AO32" s="861"/>
      <c r="AP32" s="861"/>
      <c r="AQ32" s="459"/>
      <c r="AR32" s="459"/>
      <c r="AS32" s="459"/>
      <c r="AT32" s="459"/>
      <c r="AU32" s="459"/>
      <c r="AV32" s="861"/>
      <c r="AW32" s="861"/>
      <c r="AX32" s="459"/>
      <c r="AY32" s="459"/>
      <c r="AZ32" s="459"/>
      <c r="BA32" s="459"/>
      <c r="BB32" s="459"/>
      <c r="BC32" s="861"/>
      <c r="BD32" s="861"/>
      <c r="BE32" s="459"/>
      <c r="BF32" s="459"/>
      <c r="BG32" s="459"/>
      <c r="BH32" s="459"/>
      <c r="BI32" s="459"/>
      <c r="BJ32" s="861"/>
      <c r="BK32" s="861"/>
      <c r="BL32" s="459"/>
      <c r="BM32" s="459"/>
      <c r="BN32" s="459"/>
      <c r="BO32" s="459"/>
      <c r="BP32" s="459"/>
      <c r="BQ32" s="861"/>
      <c r="BR32" s="861"/>
      <c r="BS32" s="459"/>
      <c r="BT32" s="459"/>
      <c r="BU32" s="459"/>
      <c r="BV32" s="459"/>
      <c r="BW32" s="459"/>
      <c r="BX32" s="861"/>
      <c r="BY32" s="861"/>
      <c r="BZ32" s="459"/>
      <c r="CA32" s="459"/>
      <c r="CB32" s="459"/>
      <c r="CC32" s="459"/>
      <c r="CD32" s="459"/>
      <c r="CE32" s="861"/>
      <c r="CF32" s="861"/>
      <c r="CG32" s="459"/>
      <c r="CH32" s="459"/>
      <c r="CI32" s="459"/>
      <c r="CJ32" s="459"/>
      <c r="CK32" s="459"/>
      <c r="CL32" s="861"/>
      <c r="CM32" s="861"/>
    </row>
    <row r="33" spans="1:91" s="263" customFormat="1" hidden="1">
      <c r="A33" s="857">
        <f>'MTG RTG September 2019'!A21</f>
        <v>0</v>
      </c>
      <c r="B33" s="289"/>
      <c r="C33" s="506" t="str">
        <f>'MTG RTG September 2019'!C21</f>
        <v>Nova TV</v>
      </c>
      <c r="D33" s="252" t="str">
        <f>'MTG RTG September 2019'!D21</f>
        <v>All Inclusive</v>
      </c>
      <c r="E33" s="253" t="str">
        <f>'MTG RTG September 2019'!E21</f>
        <v>Fr</v>
      </c>
      <c r="F33" s="254">
        <f>'MTG RTG September 2019'!F21</f>
        <v>0.875</v>
      </c>
      <c r="G33" s="253" t="str">
        <f>'MTG RTG September 2019'!G21</f>
        <v>PT</v>
      </c>
      <c r="H33" s="255">
        <f ca="1">SUMIF('MTG RTG September 2019'!$H$3:$M$4,$AA$9,'MTG RTG September 2019'!$H21:$M21)</f>
        <v>9</v>
      </c>
      <c r="I33" s="256">
        <f t="shared" ca="1" si="1"/>
        <v>0</v>
      </c>
      <c r="J33" s="257">
        <f t="shared" ca="1" si="23"/>
        <v>0</v>
      </c>
      <c r="K33" s="355">
        <f t="shared" ca="1" si="24"/>
        <v>0</v>
      </c>
      <c r="L33" s="355">
        <f t="shared" ca="1" si="25"/>
        <v>0</v>
      </c>
      <c r="M33" s="258">
        <f t="shared" si="26"/>
        <v>0</v>
      </c>
      <c r="N33" s="258">
        <f t="shared" si="27"/>
        <v>0</v>
      </c>
      <c r="O33" s="258">
        <f t="shared" si="28"/>
        <v>0</v>
      </c>
      <c r="P33" s="258">
        <f t="shared" si="29"/>
        <v>0</v>
      </c>
      <c r="Q33" s="258"/>
      <c r="R33" s="258">
        <f t="shared" si="30"/>
        <v>0</v>
      </c>
      <c r="S33" s="258">
        <f t="shared" si="31"/>
        <v>0</v>
      </c>
      <c r="T33" s="265">
        <f t="shared" ca="1" si="16"/>
        <v>0</v>
      </c>
      <c r="U33" s="260">
        <f t="shared" ca="1" si="17"/>
        <v>0</v>
      </c>
      <c r="V33" s="260">
        <f t="shared" ca="1" si="18"/>
        <v>0</v>
      </c>
      <c r="W33" s="260">
        <f t="shared" ca="1" si="19"/>
        <v>0</v>
      </c>
      <c r="X33" s="260">
        <f t="shared" ca="1" si="20"/>
        <v>0</v>
      </c>
      <c r="Y33" s="260">
        <f t="shared" ca="1" si="21"/>
        <v>0</v>
      </c>
      <c r="Z33" s="260">
        <f t="shared" ca="1" si="22"/>
        <v>0</v>
      </c>
      <c r="AA33" s="575">
        <f t="shared" ca="1" si="13"/>
        <v>0</v>
      </c>
      <c r="AB33" s="262"/>
      <c r="AC33" s="460"/>
      <c r="AD33" s="459"/>
      <c r="AE33" s="459"/>
      <c r="AF33" s="459"/>
      <c r="AG33" s="459"/>
      <c r="AH33" s="861"/>
      <c r="AI33" s="861"/>
      <c r="AJ33" s="459"/>
      <c r="AK33" s="459"/>
      <c r="AL33" s="459"/>
      <c r="AM33" s="459"/>
      <c r="AN33" s="459"/>
      <c r="AO33" s="861"/>
      <c r="AP33" s="861"/>
      <c r="AQ33" s="459"/>
      <c r="AR33" s="459"/>
      <c r="AS33" s="459"/>
      <c r="AT33" s="459"/>
      <c r="AU33" s="459"/>
      <c r="AV33" s="861"/>
      <c r="AW33" s="861"/>
      <c r="AX33" s="459"/>
      <c r="AY33" s="459"/>
      <c r="AZ33" s="459"/>
      <c r="BA33" s="459"/>
      <c r="BB33" s="459"/>
      <c r="BC33" s="861"/>
      <c r="BD33" s="861"/>
      <c r="BE33" s="459"/>
      <c r="BF33" s="459"/>
      <c r="BG33" s="459"/>
      <c r="BH33" s="459"/>
      <c r="BI33" s="459"/>
      <c r="BJ33" s="861"/>
      <c r="BK33" s="861"/>
      <c r="BL33" s="459"/>
      <c r="BM33" s="459"/>
      <c r="BN33" s="459"/>
      <c r="BO33" s="459"/>
      <c r="BP33" s="459"/>
      <c r="BQ33" s="861"/>
      <c r="BR33" s="861"/>
      <c r="BS33" s="459"/>
      <c r="BT33" s="459"/>
      <c r="BU33" s="459"/>
      <c r="BV33" s="459"/>
      <c r="BW33" s="459"/>
      <c r="BX33" s="861"/>
      <c r="BY33" s="861"/>
      <c r="BZ33" s="459"/>
      <c r="CA33" s="459"/>
      <c r="CB33" s="459"/>
      <c r="CC33" s="459"/>
      <c r="CD33" s="459"/>
      <c r="CE33" s="861"/>
      <c r="CF33" s="861"/>
      <c r="CG33" s="459"/>
      <c r="CH33" s="459"/>
      <c r="CI33" s="459"/>
      <c r="CJ33" s="459"/>
      <c r="CK33" s="459"/>
      <c r="CL33" s="861"/>
      <c r="CM33" s="861"/>
    </row>
    <row r="34" spans="1:91" s="263" customFormat="1" hidden="1">
      <c r="A34" s="857">
        <f>'MTG RTG September 2019'!A22</f>
        <v>0</v>
      </c>
      <c r="B34" s="289"/>
      <c r="C34" s="506" t="str">
        <f>'MTG RTG September 2019'!C22</f>
        <v>Nova TV</v>
      </c>
      <c r="D34" s="252" t="str">
        <f>'MTG RTG September 2019'!D22</f>
        <v>Strawberry Moon</v>
      </c>
      <c r="E34" s="253" t="str">
        <f>'MTG RTG September 2019'!E22</f>
        <v>Tu</v>
      </c>
      <c r="F34" s="254">
        <f>'MTG RTG September 2019'!F22</f>
        <v>0.91666666666666663</v>
      </c>
      <c r="G34" s="253" t="str">
        <f>'MTG RTG September 2019'!G22</f>
        <v>PT</v>
      </c>
      <c r="H34" s="255">
        <f ca="1">SUMIF('MTG RTG September 2019'!$H$3:$M$4,$AA$9,'MTG RTG September 2019'!$H22:$M22)</f>
        <v>7.9</v>
      </c>
      <c r="I34" s="256">
        <f t="shared" ca="1" si="1"/>
        <v>873.41772151898726</v>
      </c>
      <c r="J34" s="257">
        <f t="shared" ca="1" si="23"/>
        <v>0</v>
      </c>
      <c r="K34" s="355">
        <f t="shared" ca="1" si="24"/>
        <v>0</v>
      </c>
      <c r="L34" s="355">
        <f t="shared" ca="1" si="25"/>
        <v>0</v>
      </c>
      <c r="M34" s="258">
        <f t="shared" si="26"/>
        <v>0</v>
      </c>
      <c r="N34" s="258">
        <f t="shared" si="27"/>
        <v>0</v>
      </c>
      <c r="O34" s="258">
        <f t="shared" si="28"/>
        <v>0</v>
      </c>
      <c r="P34" s="258">
        <f t="shared" si="29"/>
        <v>0</v>
      </c>
      <c r="Q34" s="258"/>
      <c r="R34" s="258">
        <f t="shared" si="30"/>
        <v>0</v>
      </c>
      <c r="S34" s="258">
        <f t="shared" si="31"/>
        <v>0</v>
      </c>
      <c r="T34" s="265">
        <v>6900</v>
      </c>
      <c r="U34" s="260">
        <f t="shared" si="17"/>
        <v>6900</v>
      </c>
      <c r="V34" s="260">
        <f t="shared" si="18"/>
        <v>4140</v>
      </c>
      <c r="W34" s="260">
        <f t="shared" si="19"/>
        <v>4140</v>
      </c>
      <c r="X34" s="260">
        <f t="shared" si="20"/>
        <v>0</v>
      </c>
      <c r="Y34" s="260">
        <f t="shared" si="21"/>
        <v>0</v>
      </c>
      <c r="Z34" s="260">
        <f t="shared" si="22"/>
        <v>0</v>
      </c>
      <c r="AA34" s="575">
        <f t="shared" si="13"/>
        <v>0</v>
      </c>
      <c r="AB34" s="262"/>
      <c r="AC34" s="460"/>
      <c r="AD34" s="459"/>
      <c r="AE34" s="459"/>
      <c r="AF34" s="459"/>
      <c r="AG34" s="459"/>
      <c r="AH34" s="861"/>
      <c r="AI34" s="861"/>
      <c r="AJ34" s="459"/>
      <c r="AK34" s="459"/>
      <c r="AL34" s="459"/>
      <c r="AM34" s="459"/>
      <c r="AN34" s="459"/>
      <c r="AO34" s="861"/>
      <c r="AP34" s="861"/>
      <c r="AQ34" s="459"/>
      <c r="AR34" s="459"/>
      <c r="AS34" s="459"/>
      <c r="AT34" s="459"/>
      <c r="AU34" s="459"/>
      <c r="AV34" s="861"/>
      <c r="AW34" s="861"/>
      <c r="AX34" s="459"/>
      <c r="AY34" s="459"/>
      <c r="AZ34" s="459"/>
      <c r="BA34" s="459"/>
      <c r="BB34" s="459"/>
      <c r="BC34" s="861"/>
      <c r="BD34" s="861"/>
      <c r="BE34" s="459"/>
      <c r="BF34" s="459"/>
      <c r="BG34" s="459"/>
      <c r="BH34" s="459"/>
      <c r="BI34" s="459"/>
      <c r="BJ34" s="861"/>
      <c r="BK34" s="861"/>
      <c r="BL34" s="459"/>
      <c r="BM34" s="459"/>
      <c r="BN34" s="459"/>
      <c r="BO34" s="459"/>
      <c r="BP34" s="459"/>
      <c r="BQ34" s="861"/>
      <c r="BR34" s="861"/>
      <c r="BS34" s="459"/>
      <c r="BT34" s="459"/>
      <c r="BU34" s="459"/>
      <c r="BV34" s="459"/>
      <c r="BW34" s="459"/>
      <c r="BX34" s="861"/>
      <c r="BY34" s="861"/>
      <c r="BZ34" s="459"/>
      <c r="CA34" s="459"/>
      <c r="CB34" s="459"/>
      <c r="CC34" s="459"/>
      <c r="CD34" s="459"/>
      <c r="CE34" s="861"/>
      <c r="CF34" s="861"/>
      <c r="CG34" s="459"/>
      <c r="CH34" s="459"/>
      <c r="CI34" s="459"/>
      <c r="CJ34" s="459"/>
      <c r="CK34" s="459"/>
      <c r="CL34" s="861"/>
      <c r="CM34" s="861"/>
    </row>
    <row r="35" spans="1:91" s="263" customFormat="1" hidden="1">
      <c r="A35" s="857">
        <f>'MTG RTG September 2019'!A23</f>
        <v>0</v>
      </c>
      <c r="B35" s="289"/>
      <c r="C35" s="506" t="str">
        <f>'MTG RTG September 2019'!C23</f>
        <v>Nova TV</v>
      </c>
      <c r="D35" s="252" t="str">
        <f>'MTG RTG September 2019'!D23</f>
        <v>Undercover Boss</v>
      </c>
      <c r="E35" s="253" t="str">
        <f>'MTG RTG September 2019'!E23</f>
        <v>Wed</v>
      </c>
      <c r="F35" s="254">
        <f>'MTG RTG September 2019'!F23</f>
        <v>0.91666666666666663</v>
      </c>
      <c r="G35" s="253" t="str">
        <f>'MTG RTG September 2019'!G23</f>
        <v>PT</v>
      </c>
      <c r="H35" s="255">
        <f ca="1">SUMIF('MTG RTG September 2019'!$H$3:$M$4,$AA$9,'MTG RTG September 2019'!$H23:$M23)</f>
        <v>7.6</v>
      </c>
      <c r="I35" s="256">
        <f t="shared" ca="1" si="1"/>
        <v>0</v>
      </c>
      <c r="J35" s="257">
        <f t="shared" ca="1" si="23"/>
        <v>0</v>
      </c>
      <c r="K35" s="355">
        <f t="shared" ca="1" si="24"/>
        <v>0</v>
      </c>
      <c r="L35" s="355">
        <f t="shared" ca="1" si="25"/>
        <v>0</v>
      </c>
      <c r="M35" s="258">
        <f t="shared" si="26"/>
        <v>0</v>
      </c>
      <c r="N35" s="258">
        <f t="shared" si="27"/>
        <v>0</v>
      </c>
      <c r="O35" s="258">
        <f t="shared" si="28"/>
        <v>0</v>
      </c>
      <c r="P35" s="258">
        <f t="shared" si="29"/>
        <v>0</v>
      </c>
      <c r="Q35" s="258"/>
      <c r="R35" s="258">
        <f t="shared" si="30"/>
        <v>0</v>
      </c>
      <c r="S35" s="258">
        <f t="shared" si="31"/>
        <v>0</v>
      </c>
      <c r="T35" s="265">
        <f t="shared" ca="1" si="16"/>
        <v>0</v>
      </c>
      <c r="U35" s="260">
        <f t="shared" ca="1" si="17"/>
        <v>0</v>
      </c>
      <c r="V35" s="260">
        <f t="shared" ca="1" si="18"/>
        <v>0</v>
      </c>
      <c r="W35" s="260">
        <f t="shared" ca="1" si="19"/>
        <v>0</v>
      </c>
      <c r="X35" s="260">
        <f t="shared" ca="1" si="20"/>
        <v>0</v>
      </c>
      <c r="Y35" s="260">
        <f t="shared" ca="1" si="21"/>
        <v>0</v>
      </c>
      <c r="Z35" s="260">
        <f t="shared" ca="1" si="22"/>
        <v>0</v>
      </c>
      <c r="AA35" s="575">
        <f t="shared" ca="1" si="13"/>
        <v>0</v>
      </c>
      <c r="AB35" s="262"/>
      <c r="AC35" s="460"/>
      <c r="AD35" s="459"/>
      <c r="AE35" s="459"/>
      <c r="AF35" s="459"/>
      <c r="AG35" s="459"/>
      <c r="AH35" s="861"/>
      <c r="AI35" s="861"/>
      <c r="AJ35" s="459"/>
      <c r="AK35" s="459"/>
      <c r="AL35" s="459"/>
      <c r="AM35" s="459"/>
      <c r="AN35" s="459"/>
      <c r="AO35" s="861"/>
      <c r="AP35" s="861"/>
      <c r="AQ35" s="459"/>
      <c r="AR35" s="459"/>
      <c r="AS35" s="459"/>
      <c r="AT35" s="459"/>
      <c r="AU35" s="459"/>
      <c r="AV35" s="861"/>
      <c r="AW35" s="861"/>
      <c r="AX35" s="459"/>
      <c r="AY35" s="459"/>
      <c r="AZ35" s="459"/>
      <c r="BA35" s="459"/>
      <c r="BB35" s="459"/>
      <c r="BC35" s="861"/>
      <c r="BD35" s="861"/>
      <c r="BE35" s="459"/>
      <c r="BF35" s="459"/>
      <c r="BG35" s="459"/>
      <c r="BH35" s="459"/>
      <c r="BI35" s="459"/>
      <c r="BJ35" s="861"/>
      <c r="BK35" s="861"/>
      <c r="BL35" s="459"/>
      <c r="BM35" s="459"/>
      <c r="BN35" s="459"/>
      <c r="BO35" s="459"/>
      <c r="BP35" s="459"/>
      <c r="BQ35" s="861"/>
      <c r="BR35" s="861"/>
      <c r="BS35" s="459"/>
      <c r="BT35" s="459"/>
      <c r="BU35" s="459"/>
      <c r="BV35" s="459"/>
      <c r="BW35" s="459"/>
      <c r="BX35" s="861"/>
      <c r="BY35" s="861"/>
      <c r="BZ35" s="459"/>
      <c r="CA35" s="459"/>
      <c r="CB35" s="459"/>
      <c r="CC35" s="459"/>
      <c r="CD35" s="459"/>
      <c r="CE35" s="861"/>
      <c r="CF35" s="861"/>
      <c r="CG35" s="459"/>
      <c r="CH35" s="459"/>
      <c r="CI35" s="459"/>
      <c r="CJ35" s="459"/>
      <c r="CK35" s="459"/>
      <c r="CL35" s="861"/>
      <c r="CM35" s="861"/>
    </row>
    <row r="36" spans="1:91" s="263" customFormat="1" hidden="1">
      <c r="A36" s="857">
        <f>'MTG RTG September 2019'!A24</f>
        <v>0</v>
      </c>
      <c r="B36" s="289"/>
      <c r="C36" s="506" t="str">
        <f>'MTG RTG September 2019'!C24</f>
        <v>Nova TV</v>
      </c>
      <c r="D36" s="252" t="str">
        <f>'MTG RTG September 2019'!D24</f>
        <v>Reality show</v>
      </c>
      <c r="E36" s="253" t="str">
        <f>'MTG RTG September 2019'!E24</f>
        <v>Thu</v>
      </c>
      <c r="F36" s="254">
        <f>'MTG RTG September 2019'!F24</f>
        <v>0.91666666666666663</v>
      </c>
      <c r="G36" s="253" t="str">
        <f>'MTG RTG September 2019'!G24</f>
        <v>PT</v>
      </c>
      <c r="H36" s="255">
        <f ca="1">SUMIF('MTG RTG September 2019'!$H$3:$M$4,$AA$9,'MTG RTG September 2019'!$H24:$M24)</f>
        <v>7</v>
      </c>
      <c r="I36" s="256">
        <f t="shared" ca="1" si="1"/>
        <v>0</v>
      </c>
      <c r="J36" s="257">
        <f t="shared" ca="1" si="23"/>
        <v>0</v>
      </c>
      <c r="K36" s="355">
        <f t="shared" ca="1" si="24"/>
        <v>0</v>
      </c>
      <c r="L36" s="355">
        <f t="shared" ca="1" si="25"/>
        <v>0</v>
      </c>
      <c r="M36" s="258">
        <f t="shared" si="26"/>
        <v>0</v>
      </c>
      <c r="N36" s="258">
        <f t="shared" si="27"/>
        <v>0</v>
      </c>
      <c r="O36" s="258">
        <f t="shared" si="28"/>
        <v>0</v>
      </c>
      <c r="P36" s="258">
        <f t="shared" si="29"/>
        <v>0</v>
      </c>
      <c r="Q36" s="258"/>
      <c r="R36" s="258">
        <f t="shared" si="30"/>
        <v>0</v>
      </c>
      <c r="S36" s="258">
        <f t="shared" si="31"/>
        <v>0</v>
      </c>
      <c r="T36" s="265">
        <f t="shared" ca="1" si="16"/>
        <v>0</v>
      </c>
      <c r="U36" s="260">
        <f t="shared" ca="1" si="17"/>
        <v>0</v>
      </c>
      <c r="V36" s="260">
        <f t="shared" ca="1" si="18"/>
        <v>0</v>
      </c>
      <c r="W36" s="260">
        <f t="shared" ca="1" si="19"/>
        <v>0</v>
      </c>
      <c r="X36" s="260">
        <f t="shared" ca="1" si="20"/>
        <v>0</v>
      </c>
      <c r="Y36" s="260">
        <f t="shared" ca="1" si="21"/>
        <v>0</v>
      </c>
      <c r="Z36" s="260">
        <f t="shared" ca="1" si="22"/>
        <v>0</v>
      </c>
      <c r="AA36" s="575">
        <f t="shared" ca="1" si="13"/>
        <v>0</v>
      </c>
      <c r="AB36" s="262"/>
      <c r="AC36" s="460"/>
      <c r="AD36" s="459"/>
      <c r="AE36" s="459"/>
      <c r="AF36" s="459"/>
      <c r="AG36" s="459"/>
      <c r="AH36" s="861"/>
      <c r="AI36" s="861"/>
      <c r="AJ36" s="459"/>
      <c r="AK36" s="459"/>
      <c r="AL36" s="459"/>
      <c r="AM36" s="459"/>
      <c r="AN36" s="459"/>
      <c r="AO36" s="861"/>
      <c r="AP36" s="861"/>
      <c r="AQ36" s="459"/>
      <c r="AR36" s="459"/>
      <c r="AS36" s="459"/>
      <c r="AT36" s="459"/>
      <c r="AU36" s="459"/>
      <c r="AV36" s="861"/>
      <c r="AW36" s="861"/>
      <c r="AX36" s="459"/>
      <c r="AY36" s="459"/>
      <c r="AZ36" s="459"/>
      <c r="BA36" s="459"/>
      <c r="BB36" s="459"/>
      <c r="BC36" s="861"/>
      <c r="BD36" s="861"/>
      <c r="BE36" s="459"/>
      <c r="BF36" s="459"/>
      <c r="BG36" s="459"/>
      <c r="BH36" s="459"/>
      <c r="BI36" s="459"/>
      <c r="BJ36" s="861"/>
      <c r="BK36" s="861"/>
      <c r="BL36" s="459"/>
      <c r="BM36" s="459"/>
      <c r="BN36" s="459"/>
      <c r="BO36" s="459"/>
      <c r="BP36" s="459"/>
      <c r="BQ36" s="861"/>
      <c r="BR36" s="861"/>
      <c r="BS36" s="459"/>
      <c r="BT36" s="459"/>
      <c r="BU36" s="459"/>
      <c r="BV36" s="459"/>
      <c r="BW36" s="459"/>
      <c r="BX36" s="861"/>
      <c r="BY36" s="861"/>
      <c r="BZ36" s="459"/>
      <c r="CA36" s="459"/>
      <c r="CB36" s="459"/>
      <c r="CC36" s="459"/>
      <c r="CD36" s="459"/>
      <c r="CE36" s="861"/>
      <c r="CF36" s="861"/>
      <c r="CG36" s="459"/>
      <c r="CH36" s="459"/>
      <c r="CI36" s="459"/>
      <c r="CJ36" s="459"/>
      <c r="CK36" s="459"/>
      <c r="CL36" s="861"/>
      <c r="CM36" s="861"/>
    </row>
    <row r="37" spans="1:91" s="263" customFormat="1" hidden="1">
      <c r="A37" s="857">
        <f>'MTG RTG September 2019'!A25</f>
        <v>0</v>
      </c>
      <c r="B37" s="289"/>
      <c r="C37" s="506" t="str">
        <f>'MTG RTG September 2019'!C25</f>
        <v>Nova TV</v>
      </c>
      <c r="D37" s="252" t="str">
        <f>'MTG RTG September 2019'!D25</f>
        <v>Families at crossroads</v>
      </c>
      <c r="E37" s="253" t="str">
        <f>'MTG RTG September 2019'!E25</f>
        <v>Fr</v>
      </c>
      <c r="F37" s="254">
        <f>'MTG RTG September 2019'!F25</f>
        <v>0.91666666666666663</v>
      </c>
      <c r="G37" s="253" t="str">
        <f>'MTG RTG September 2019'!G25</f>
        <v>PT</v>
      </c>
      <c r="H37" s="255">
        <f ca="1">SUMIF('MTG RTG September 2019'!$H$3:$M$4,$AA$9,'MTG RTG September 2019'!$H25:$M25)</f>
        <v>6.3</v>
      </c>
      <c r="I37" s="256">
        <f t="shared" ca="1" si="1"/>
        <v>0</v>
      </c>
      <c r="J37" s="257">
        <f t="shared" ca="1" si="23"/>
        <v>0</v>
      </c>
      <c r="K37" s="355">
        <f t="shared" ca="1" si="24"/>
        <v>0</v>
      </c>
      <c r="L37" s="355">
        <f t="shared" ca="1" si="25"/>
        <v>0</v>
      </c>
      <c r="M37" s="258">
        <f t="shared" si="26"/>
        <v>0</v>
      </c>
      <c r="N37" s="258">
        <f t="shared" si="27"/>
        <v>0</v>
      </c>
      <c r="O37" s="258">
        <f t="shared" si="28"/>
        <v>0</v>
      </c>
      <c r="P37" s="258">
        <f t="shared" si="29"/>
        <v>0</v>
      </c>
      <c r="Q37" s="258"/>
      <c r="R37" s="258">
        <f t="shared" si="30"/>
        <v>0</v>
      </c>
      <c r="S37" s="258">
        <f t="shared" si="31"/>
        <v>0</v>
      </c>
      <c r="T37" s="265">
        <f t="shared" ca="1" si="16"/>
        <v>0</v>
      </c>
      <c r="U37" s="260">
        <f t="shared" ca="1" si="17"/>
        <v>0</v>
      </c>
      <c r="V37" s="260">
        <f t="shared" ca="1" si="18"/>
        <v>0</v>
      </c>
      <c r="W37" s="260">
        <f t="shared" ca="1" si="19"/>
        <v>0</v>
      </c>
      <c r="X37" s="260">
        <f t="shared" ca="1" si="20"/>
        <v>0</v>
      </c>
      <c r="Y37" s="260">
        <f t="shared" ca="1" si="21"/>
        <v>0</v>
      </c>
      <c r="Z37" s="260">
        <f t="shared" ca="1" si="22"/>
        <v>0</v>
      </c>
      <c r="AA37" s="575">
        <f t="shared" ca="1" si="13"/>
        <v>0</v>
      </c>
      <c r="AB37" s="262"/>
      <c r="AC37" s="1080"/>
      <c r="AD37" s="1081"/>
      <c r="AE37" s="1081"/>
      <c r="AF37" s="1081"/>
      <c r="AG37" s="459"/>
      <c r="AH37" s="861"/>
      <c r="AI37" s="861"/>
      <c r="AJ37" s="459"/>
      <c r="AK37" s="459"/>
      <c r="AL37" s="459"/>
      <c r="AM37" s="459"/>
      <c r="AN37" s="459"/>
      <c r="AO37" s="861"/>
      <c r="AP37" s="861"/>
      <c r="AQ37" s="459"/>
      <c r="AR37" s="459"/>
      <c r="AS37" s="459"/>
      <c r="AT37" s="459"/>
      <c r="AU37" s="459"/>
      <c r="AV37" s="861"/>
      <c r="AW37" s="861"/>
      <c r="AX37" s="459"/>
      <c r="AY37" s="459"/>
      <c r="AZ37" s="459"/>
      <c r="BA37" s="459"/>
      <c r="BB37" s="459"/>
      <c r="BC37" s="861"/>
      <c r="BD37" s="861"/>
      <c r="BE37" s="459"/>
      <c r="BF37" s="459"/>
      <c r="BG37" s="459"/>
      <c r="BH37" s="459"/>
      <c r="BI37" s="459"/>
      <c r="BJ37" s="861"/>
      <c r="BK37" s="861"/>
      <c r="BL37" s="459"/>
      <c r="BM37" s="459"/>
      <c r="BN37" s="459"/>
      <c r="BO37" s="459"/>
      <c r="BP37" s="459"/>
      <c r="BQ37" s="861"/>
      <c r="BR37" s="861"/>
      <c r="BS37" s="459"/>
      <c r="BT37" s="459"/>
      <c r="BU37" s="459"/>
      <c r="BV37" s="459"/>
      <c r="BW37" s="459"/>
      <c r="BX37" s="861"/>
      <c r="BY37" s="861"/>
      <c r="BZ37" s="459"/>
      <c r="CA37" s="459"/>
      <c r="CB37" s="459"/>
      <c r="CC37" s="459"/>
      <c r="CD37" s="459"/>
      <c r="CE37" s="861"/>
      <c r="CF37" s="861"/>
      <c r="CG37" s="459"/>
      <c r="CH37" s="459"/>
      <c r="CI37" s="459"/>
      <c r="CJ37" s="459"/>
      <c r="CK37" s="459"/>
      <c r="CL37" s="861"/>
      <c r="CM37" s="861"/>
    </row>
    <row r="38" spans="1:91" s="263" customFormat="1" hidden="1">
      <c r="A38" s="857">
        <f>'MTG RTG September 2019'!A26</f>
        <v>0</v>
      </c>
      <c r="B38" s="289"/>
      <c r="C38" s="506" t="str">
        <f>'MTG RTG September 2019'!C26</f>
        <v>Nova TV</v>
      </c>
      <c r="D38" s="252" t="str">
        <f>'MTG RTG September 2019'!D26</f>
        <v>Late News</v>
      </c>
      <c r="E38" s="253" t="str">
        <f>'MTG RTG September 2019'!E26</f>
        <v>Mo-Fr</v>
      </c>
      <c r="F38" s="254">
        <f>'MTG RTG September 2019'!F26</f>
        <v>0.95833333333333337</v>
      </c>
      <c r="G38" s="253" t="str">
        <f>'MTG RTG September 2019'!G26</f>
        <v>PT</v>
      </c>
      <c r="H38" s="255">
        <f ca="1">SUMIF('MTG RTG September 2019'!$H$3:$M$4,$AA$9,'MTG RTG September 2019'!$H26:$M26)</f>
        <v>4.5999999999999996</v>
      </c>
      <c r="I38" s="256">
        <f t="shared" ca="1" si="1"/>
        <v>1016.304347826087</v>
      </c>
      <c r="J38" s="257">
        <f t="shared" ca="1" si="23"/>
        <v>0</v>
      </c>
      <c r="K38" s="355">
        <f t="shared" ca="1" si="24"/>
        <v>0</v>
      </c>
      <c r="L38" s="355">
        <f t="shared" ca="1" si="25"/>
        <v>0</v>
      </c>
      <c r="M38" s="258">
        <f t="shared" si="26"/>
        <v>0</v>
      </c>
      <c r="N38" s="258">
        <f t="shared" si="27"/>
        <v>0</v>
      </c>
      <c r="O38" s="258">
        <f t="shared" si="28"/>
        <v>0</v>
      </c>
      <c r="P38" s="258">
        <f t="shared" si="29"/>
        <v>0</v>
      </c>
      <c r="Q38" s="258"/>
      <c r="R38" s="258">
        <f t="shared" si="30"/>
        <v>0</v>
      </c>
      <c r="S38" s="258">
        <f t="shared" si="31"/>
        <v>0</v>
      </c>
      <c r="T38" s="265">
        <v>4675</v>
      </c>
      <c r="U38" s="260">
        <f t="shared" si="17"/>
        <v>4675</v>
      </c>
      <c r="V38" s="260">
        <f t="shared" si="18"/>
        <v>2805</v>
      </c>
      <c r="W38" s="260">
        <f t="shared" si="19"/>
        <v>2805</v>
      </c>
      <c r="X38" s="260">
        <f t="shared" si="20"/>
        <v>0</v>
      </c>
      <c r="Y38" s="260">
        <f t="shared" si="21"/>
        <v>0</v>
      </c>
      <c r="Z38" s="260">
        <f t="shared" si="22"/>
        <v>0</v>
      </c>
      <c r="AA38" s="575">
        <f t="shared" si="13"/>
        <v>0</v>
      </c>
      <c r="AB38" s="262"/>
      <c r="AC38" s="460"/>
      <c r="AD38" s="459"/>
      <c r="AE38" s="459"/>
      <c r="AF38" s="459"/>
      <c r="AG38" s="459"/>
      <c r="AH38" s="861"/>
      <c r="AI38" s="861"/>
      <c r="AJ38" s="459"/>
      <c r="AK38" s="459"/>
      <c r="AL38" s="459"/>
      <c r="AM38" s="459"/>
      <c r="AN38" s="459"/>
      <c r="AO38" s="861"/>
      <c r="AP38" s="861"/>
      <c r="AQ38" s="459"/>
      <c r="AR38" s="459"/>
      <c r="AS38" s="459"/>
      <c r="AT38" s="459"/>
      <c r="AU38" s="459"/>
      <c r="AV38" s="861"/>
      <c r="AW38" s="861"/>
      <c r="AX38" s="459"/>
      <c r="AY38" s="459"/>
      <c r="AZ38" s="459"/>
      <c r="BA38" s="459"/>
      <c r="BB38" s="459"/>
      <c r="BC38" s="861"/>
      <c r="BD38" s="861"/>
      <c r="BE38" s="459"/>
      <c r="BF38" s="459"/>
      <c r="BG38" s="459"/>
      <c r="BH38" s="459"/>
      <c r="BI38" s="459"/>
      <c r="BJ38" s="861"/>
      <c r="BK38" s="861"/>
      <c r="BL38" s="459"/>
      <c r="BM38" s="459"/>
      <c r="BN38" s="459"/>
      <c r="BO38" s="459"/>
      <c r="BP38" s="459"/>
      <c r="BQ38" s="861"/>
      <c r="BR38" s="861"/>
      <c r="BS38" s="459"/>
      <c r="BT38" s="459"/>
      <c r="BU38" s="459"/>
      <c r="BV38" s="459"/>
      <c r="BW38" s="459"/>
      <c r="BX38" s="861"/>
      <c r="BY38" s="861"/>
      <c r="BZ38" s="459"/>
      <c r="CA38" s="459"/>
      <c r="CB38" s="459"/>
      <c r="CC38" s="459"/>
      <c r="CD38" s="459"/>
      <c r="CE38" s="861"/>
      <c r="CF38" s="861"/>
      <c r="CG38" s="459"/>
      <c r="CH38" s="459"/>
      <c r="CI38" s="459"/>
      <c r="CJ38" s="459"/>
      <c r="CK38" s="459"/>
      <c r="CL38" s="861"/>
      <c r="CM38" s="861"/>
    </row>
    <row r="39" spans="1:91" s="263" customFormat="1" hidden="1">
      <c r="A39" s="857" t="str">
        <f>'MTG RTG September 2019'!A27</f>
        <v>From 05.03.2020 Shades of  blue</v>
      </c>
      <c r="B39" s="289"/>
      <c r="C39" s="506" t="str">
        <f>'MTG RTG September 2019'!C27</f>
        <v>Nova TV</v>
      </c>
      <c r="D39" s="252" t="str">
        <f>'MTG RTG September 2019'!D27</f>
        <v>The Good Wife (Series)</v>
      </c>
      <c r="E39" s="253" t="str">
        <f>'MTG RTG September 2019'!E27</f>
        <v>Mo-Fr</v>
      </c>
      <c r="F39" s="254">
        <f>'MTG RTG September 2019'!F27</f>
        <v>0.97916666666666663</v>
      </c>
      <c r="G39" s="253" t="str">
        <f>'MTG RTG September 2019'!G27</f>
        <v>PT</v>
      </c>
      <c r="H39" s="255">
        <f ca="1">SUMIF('MTG RTG September 2019'!$H$3:$M$4,$AA$9,'MTG RTG September 2019'!$H27:$M27)</f>
        <v>2.5</v>
      </c>
      <c r="I39" s="256">
        <f t="shared" ca="1" si="1"/>
        <v>0</v>
      </c>
      <c r="J39" s="257">
        <f t="shared" ca="1" si="23"/>
        <v>0</v>
      </c>
      <c r="K39" s="355">
        <f t="shared" ca="1" si="24"/>
        <v>0</v>
      </c>
      <c r="L39" s="355">
        <f t="shared" ca="1" si="25"/>
        <v>0</v>
      </c>
      <c r="M39" s="258">
        <f t="shared" si="26"/>
        <v>0</v>
      </c>
      <c r="N39" s="258">
        <f t="shared" si="27"/>
        <v>0</v>
      </c>
      <c r="O39" s="258">
        <f t="shared" si="28"/>
        <v>0</v>
      </c>
      <c r="P39" s="258">
        <f t="shared" si="29"/>
        <v>0</v>
      </c>
      <c r="Q39" s="258"/>
      <c r="R39" s="258">
        <f t="shared" si="30"/>
        <v>0</v>
      </c>
      <c r="S39" s="258">
        <f t="shared" si="31"/>
        <v>0</v>
      </c>
      <c r="T39" s="265">
        <f t="shared" ca="1" si="16"/>
        <v>0</v>
      </c>
      <c r="U39" s="260">
        <f t="shared" ca="1" si="17"/>
        <v>0</v>
      </c>
      <c r="V39" s="260">
        <f t="shared" ca="1" si="18"/>
        <v>0</v>
      </c>
      <c r="W39" s="260">
        <f t="shared" ca="1" si="19"/>
        <v>0</v>
      </c>
      <c r="X39" s="260">
        <f t="shared" ca="1" si="20"/>
        <v>0</v>
      </c>
      <c r="Y39" s="260">
        <f t="shared" ca="1" si="21"/>
        <v>0</v>
      </c>
      <c r="Z39" s="260">
        <f t="shared" ca="1" si="22"/>
        <v>0</v>
      </c>
      <c r="AA39" s="575">
        <f t="shared" ca="1" si="13"/>
        <v>0</v>
      </c>
      <c r="AB39" s="262"/>
      <c r="AC39" s="460"/>
      <c r="AD39" s="459"/>
      <c r="AE39" s="459"/>
      <c r="AF39" s="459"/>
      <c r="AG39" s="459"/>
      <c r="AH39" s="861"/>
      <c r="AI39" s="861"/>
      <c r="AJ39" s="459"/>
      <c r="AK39" s="459"/>
      <c r="AL39" s="459"/>
      <c r="AM39" s="459"/>
      <c r="AN39" s="459"/>
      <c r="AO39" s="861"/>
      <c r="AP39" s="861"/>
      <c r="AQ39" s="459"/>
      <c r="AR39" s="459"/>
      <c r="AS39" s="459"/>
      <c r="AT39" s="459"/>
      <c r="AU39" s="459"/>
      <c r="AV39" s="861"/>
      <c r="AW39" s="861"/>
      <c r="AX39" s="459"/>
      <c r="AY39" s="459"/>
      <c r="AZ39" s="459"/>
      <c r="BA39" s="459"/>
      <c r="BB39" s="459"/>
      <c r="BC39" s="861"/>
      <c r="BD39" s="861"/>
      <c r="BE39" s="459"/>
      <c r="BF39" s="459"/>
      <c r="BG39" s="459"/>
      <c r="BH39" s="459"/>
      <c r="BI39" s="459"/>
      <c r="BJ39" s="861"/>
      <c r="BK39" s="861"/>
      <c r="BL39" s="459"/>
      <c r="BM39" s="459"/>
      <c r="BN39" s="459"/>
      <c r="BO39" s="459"/>
      <c r="BP39" s="459"/>
      <c r="BQ39" s="861"/>
      <c r="BR39" s="861"/>
      <c r="BS39" s="459"/>
      <c r="BT39" s="459"/>
      <c r="BU39" s="459"/>
      <c r="BV39" s="459"/>
      <c r="BW39" s="459"/>
      <c r="BX39" s="861"/>
      <c r="BY39" s="861"/>
      <c r="BZ39" s="459"/>
      <c r="CA39" s="459"/>
      <c r="CB39" s="459"/>
      <c r="CC39" s="459"/>
      <c r="CD39" s="459"/>
      <c r="CE39" s="861"/>
      <c r="CF39" s="861"/>
      <c r="CG39" s="459"/>
      <c r="CH39" s="459"/>
      <c r="CI39" s="459"/>
      <c r="CJ39" s="459"/>
      <c r="CK39" s="459"/>
      <c r="CL39" s="861"/>
      <c r="CM39" s="861"/>
    </row>
    <row r="40" spans="1:91" s="263" customFormat="1" hidden="1">
      <c r="A40" s="857">
        <f>'MTG RTG September 2019'!A28</f>
        <v>0</v>
      </c>
      <c r="B40" s="289"/>
      <c r="C40" s="506" t="str">
        <f>'MTG RTG September 2019'!C28</f>
        <v>Nova TV</v>
      </c>
      <c r="D40" s="252" t="str">
        <f>'MTG RTG September 2019'!D28</f>
        <v>Series</v>
      </c>
      <c r="E40" s="253" t="str">
        <f>'MTG RTG September 2019'!E28</f>
        <v>Mo-Fr</v>
      </c>
      <c r="F40" s="254">
        <f>'MTG RTG September 2019'!F28</f>
        <v>2.0833333333333332E-2</v>
      </c>
      <c r="G40" s="253" t="str">
        <f>'MTG RTG September 2019'!G28</f>
        <v>NPT</v>
      </c>
      <c r="H40" s="255">
        <f ca="1">SUMIF('MTG RTG September 2019'!$H$3:$M$4,$AA$9,'MTG RTG September 2019'!$H28:$M28)</f>
        <v>1.5</v>
      </c>
      <c r="I40" s="256">
        <f t="shared" ca="1" si="1"/>
        <v>0</v>
      </c>
      <c r="J40" s="257">
        <f t="shared" ca="1" si="23"/>
        <v>0</v>
      </c>
      <c r="K40" s="355">
        <f t="shared" ca="1" si="24"/>
        <v>0</v>
      </c>
      <c r="L40" s="355">
        <f t="shared" ca="1" si="25"/>
        <v>0</v>
      </c>
      <c r="M40" s="258">
        <f t="shared" si="26"/>
        <v>0</v>
      </c>
      <c r="N40" s="258">
        <f t="shared" si="27"/>
        <v>0</v>
      </c>
      <c r="O40" s="258">
        <f t="shared" si="28"/>
        <v>0</v>
      </c>
      <c r="P40" s="258">
        <f t="shared" si="29"/>
        <v>0</v>
      </c>
      <c r="Q40" s="258"/>
      <c r="R40" s="258">
        <f t="shared" si="30"/>
        <v>0</v>
      </c>
      <c r="S40" s="258">
        <f t="shared" si="31"/>
        <v>0</v>
      </c>
      <c r="T40" s="265">
        <f t="shared" ca="1" si="16"/>
        <v>0</v>
      </c>
      <c r="U40" s="260">
        <f t="shared" ca="1" si="17"/>
        <v>0</v>
      </c>
      <c r="V40" s="260">
        <f t="shared" ca="1" si="18"/>
        <v>0</v>
      </c>
      <c r="W40" s="260">
        <f t="shared" ca="1" si="19"/>
        <v>0</v>
      </c>
      <c r="X40" s="260">
        <f t="shared" ca="1" si="20"/>
        <v>0</v>
      </c>
      <c r="Y40" s="260">
        <f t="shared" ca="1" si="21"/>
        <v>0</v>
      </c>
      <c r="Z40" s="260">
        <f t="shared" ca="1" si="22"/>
        <v>0</v>
      </c>
      <c r="AA40" s="575">
        <f t="shared" ca="1" si="13"/>
        <v>0</v>
      </c>
      <c r="AB40" s="262"/>
      <c r="AC40" s="460"/>
      <c r="AD40" s="459"/>
      <c r="AE40" s="459"/>
      <c r="AF40" s="459"/>
      <c r="AG40" s="459"/>
      <c r="AH40" s="861"/>
      <c r="AI40" s="861"/>
      <c r="AJ40" s="459"/>
      <c r="AK40" s="459"/>
      <c r="AL40" s="459"/>
      <c r="AM40" s="459"/>
      <c r="AN40" s="459"/>
      <c r="AO40" s="861"/>
      <c r="AP40" s="861"/>
      <c r="AQ40" s="459"/>
      <c r="AR40" s="459"/>
      <c r="AS40" s="459"/>
      <c r="AT40" s="459"/>
      <c r="AU40" s="459"/>
      <c r="AV40" s="861"/>
      <c r="AW40" s="861"/>
      <c r="AX40" s="459"/>
      <c r="AY40" s="459"/>
      <c r="AZ40" s="459"/>
      <c r="BA40" s="459"/>
      <c r="BB40" s="459"/>
      <c r="BC40" s="861"/>
      <c r="BD40" s="861"/>
      <c r="BE40" s="459"/>
      <c r="BF40" s="459"/>
      <c r="BG40" s="459"/>
      <c r="BH40" s="459"/>
      <c r="BI40" s="459"/>
      <c r="BJ40" s="861"/>
      <c r="BK40" s="861"/>
      <c r="BL40" s="459"/>
      <c r="BM40" s="459"/>
      <c r="BN40" s="459"/>
      <c r="BO40" s="459"/>
      <c r="BP40" s="459"/>
      <c r="BQ40" s="861"/>
      <c r="BR40" s="861"/>
      <c r="BS40" s="459"/>
      <c r="BT40" s="459"/>
      <c r="BU40" s="459"/>
      <c r="BV40" s="459"/>
      <c r="BW40" s="459"/>
      <c r="BX40" s="861"/>
      <c r="BY40" s="861"/>
      <c r="BZ40" s="459"/>
      <c r="CA40" s="459"/>
      <c r="CB40" s="459"/>
      <c r="CC40" s="459"/>
      <c r="CD40" s="459"/>
      <c r="CE40" s="861"/>
      <c r="CF40" s="861"/>
      <c r="CG40" s="459"/>
      <c r="CH40" s="459"/>
      <c r="CI40" s="459"/>
      <c r="CJ40" s="459"/>
      <c r="CK40" s="459"/>
      <c r="CL40" s="861"/>
      <c r="CM40" s="861"/>
    </row>
    <row r="41" spans="1:91" s="263" customFormat="1" hidden="1">
      <c r="A41" s="857">
        <f>'MTG RTG September 2019'!A29</f>
        <v>0</v>
      </c>
      <c r="B41" s="289"/>
      <c r="C41" s="506" t="str">
        <f>'MTG RTG September 2019'!C29</f>
        <v>Nova TV</v>
      </c>
      <c r="D41" s="252" t="str">
        <f>'MTG RTG September 2019'!D29</f>
        <v>Series</v>
      </c>
      <c r="E41" s="253" t="str">
        <f>'MTG RTG September 2019'!E29</f>
        <v>Sa</v>
      </c>
      <c r="F41" s="254">
        <f>'MTG RTG September 2019'!F29</f>
        <v>0.29166666666666669</v>
      </c>
      <c r="G41" s="253" t="str">
        <f>'MTG RTG September 2019'!G29</f>
        <v>NPT</v>
      </c>
      <c r="H41" s="255">
        <f ca="1">SUMIF('MTG RTG September 2019'!$H$3:$M$4,$AA$9,'MTG RTG September 2019'!$H29:$M29)</f>
        <v>0.6</v>
      </c>
      <c r="I41" s="256">
        <f t="shared" ca="1" si="1"/>
        <v>0</v>
      </c>
      <c r="J41" s="257">
        <f t="shared" ca="1" si="23"/>
        <v>0</v>
      </c>
      <c r="K41" s="355">
        <f t="shared" ca="1" si="24"/>
        <v>0</v>
      </c>
      <c r="L41" s="355">
        <f t="shared" ca="1" si="25"/>
        <v>0</v>
      </c>
      <c r="M41" s="258">
        <f t="shared" si="26"/>
        <v>0</v>
      </c>
      <c r="N41" s="258">
        <f t="shared" si="27"/>
        <v>0</v>
      </c>
      <c r="O41" s="258">
        <f t="shared" si="28"/>
        <v>0</v>
      </c>
      <c r="P41" s="258">
        <f t="shared" si="29"/>
        <v>0</v>
      </c>
      <c r="Q41" s="258"/>
      <c r="R41" s="258">
        <f t="shared" si="30"/>
        <v>0</v>
      </c>
      <c r="S41" s="258">
        <f t="shared" si="31"/>
        <v>0</v>
      </c>
      <c r="T41" s="265">
        <f t="shared" ca="1" si="16"/>
        <v>0</v>
      </c>
      <c r="U41" s="260">
        <f t="shared" ca="1" si="17"/>
        <v>0</v>
      </c>
      <c r="V41" s="260">
        <f t="shared" ca="1" si="18"/>
        <v>0</v>
      </c>
      <c r="W41" s="260">
        <f t="shared" ca="1" si="19"/>
        <v>0</v>
      </c>
      <c r="X41" s="260">
        <f t="shared" ca="1" si="20"/>
        <v>0</v>
      </c>
      <c r="Y41" s="260">
        <f t="shared" ca="1" si="21"/>
        <v>0</v>
      </c>
      <c r="Z41" s="260">
        <f t="shared" ca="1" si="22"/>
        <v>0</v>
      </c>
      <c r="AA41" s="575">
        <f t="shared" ca="1" si="13"/>
        <v>0</v>
      </c>
      <c r="AB41" s="262"/>
      <c r="AC41" s="460"/>
      <c r="AD41" s="459"/>
      <c r="AE41" s="459"/>
      <c r="AF41" s="459"/>
      <c r="AG41" s="459"/>
      <c r="AH41" s="861"/>
      <c r="AI41" s="861"/>
      <c r="AJ41" s="459"/>
      <c r="AK41" s="459"/>
      <c r="AL41" s="459"/>
      <c r="AM41" s="459"/>
      <c r="AN41" s="459"/>
      <c r="AO41" s="861"/>
      <c r="AP41" s="861"/>
      <c r="AQ41" s="459"/>
      <c r="AR41" s="459"/>
      <c r="AS41" s="459"/>
      <c r="AT41" s="459"/>
      <c r="AU41" s="459"/>
      <c r="AV41" s="861"/>
      <c r="AW41" s="861"/>
      <c r="AX41" s="459"/>
      <c r="AY41" s="459"/>
      <c r="AZ41" s="459"/>
      <c r="BA41" s="459"/>
      <c r="BB41" s="459"/>
      <c r="BC41" s="861"/>
      <c r="BD41" s="861"/>
      <c r="BE41" s="459"/>
      <c r="BF41" s="459"/>
      <c r="BG41" s="459"/>
      <c r="BH41" s="459"/>
      <c r="BI41" s="459"/>
      <c r="BJ41" s="861"/>
      <c r="BK41" s="861"/>
      <c r="BL41" s="459"/>
      <c r="BM41" s="459"/>
      <c r="BN41" s="459"/>
      <c r="BO41" s="459"/>
      <c r="BP41" s="459"/>
      <c r="BQ41" s="861"/>
      <c r="BR41" s="861"/>
      <c r="BS41" s="459"/>
      <c r="BT41" s="459"/>
      <c r="BU41" s="459"/>
      <c r="BV41" s="459"/>
      <c r="BW41" s="459"/>
      <c r="BX41" s="861"/>
      <c r="BY41" s="861"/>
      <c r="BZ41" s="459"/>
      <c r="CA41" s="459"/>
      <c r="CB41" s="459"/>
      <c r="CC41" s="459"/>
      <c r="CD41" s="459"/>
      <c r="CE41" s="861"/>
      <c r="CF41" s="861"/>
      <c r="CG41" s="459"/>
      <c r="CH41" s="459"/>
      <c r="CI41" s="459"/>
      <c r="CJ41" s="459"/>
      <c r="CK41" s="459"/>
      <c r="CL41" s="861"/>
      <c r="CM41" s="861"/>
    </row>
    <row r="42" spans="1:91" s="263" customFormat="1" hidden="1">
      <c r="A42" s="857">
        <f>'MTG RTG September 2019'!A30</f>
        <v>0</v>
      </c>
      <c r="B42" s="289"/>
      <c r="C42" s="506" t="str">
        <f>'MTG RTG September 2019'!C30</f>
        <v>Nova TV</v>
      </c>
      <c r="D42" s="252" t="str">
        <f>'MTG RTG September 2019'!D30</f>
        <v>Wake Up</v>
      </c>
      <c r="E42" s="253" t="str">
        <f>'MTG RTG September 2019'!E30</f>
        <v>Sa</v>
      </c>
      <c r="F42" s="254">
        <f>'MTG RTG September 2019'!F30</f>
        <v>0.3298611111111111</v>
      </c>
      <c r="G42" s="253" t="str">
        <f>'MTG RTG September 2019'!G30</f>
        <v>NPT</v>
      </c>
      <c r="H42" s="255">
        <f ca="1">SUMIF('MTG RTG September 2019'!$H$3:$M$4,$AA$9,'MTG RTG September 2019'!$H30:$M30)</f>
        <v>2.6</v>
      </c>
      <c r="I42" s="256">
        <f t="shared" ca="1" si="1"/>
        <v>0</v>
      </c>
      <c r="J42" s="257">
        <f t="shared" ca="1" si="23"/>
        <v>0</v>
      </c>
      <c r="K42" s="355">
        <f t="shared" ca="1" si="24"/>
        <v>0</v>
      </c>
      <c r="L42" s="355">
        <f t="shared" ca="1" si="25"/>
        <v>0</v>
      </c>
      <c r="M42" s="258">
        <f t="shared" si="26"/>
        <v>0</v>
      </c>
      <c r="N42" s="258">
        <f t="shared" si="27"/>
        <v>0</v>
      </c>
      <c r="O42" s="258">
        <f t="shared" si="28"/>
        <v>0</v>
      </c>
      <c r="P42" s="258">
        <f t="shared" si="29"/>
        <v>0</v>
      </c>
      <c r="Q42" s="258"/>
      <c r="R42" s="258">
        <f t="shared" si="30"/>
        <v>0</v>
      </c>
      <c r="S42" s="258">
        <f t="shared" si="31"/>
        <v>0</v>
      </c>
      <c r="T42" s="265">
        <f t="shared" ca="1" si="16"/>
        <v>0</v>
      </c>
      <c r="U42" s="260">
        <f t="shared" ca="1" si="17"/>
        <v>0</v>
      </c>
      <c r="V42" s="260">
        <f t="shared" ca="1" si="18"/>
        <v>0</v>
      </c>
      <c r="W42" s="260">
        <f t="shared" ca="1" si="19"/>
        <v>0</v>
      </c>
      <c r="X42" s="260">
        <f t="shared" ca="1" si="20"/>
        <v>0</v>
      </c>
      <c r="Y42" s="260">
        <f t="shared" ca="1" si="21"/>
        <v>0</v>
      </c>
      <c r="Z42" s="260">
        <f t="shared" ca="1" si="22"/>
        <v>0</v>
      </c>
      <c r="AA42" s="575">
        <f t="shared" ca="1" si="13"/>
        <v>0</v>
      </c>
      <c r="AB42" s="262"/>
      <c r="AC42" s="460"/>
      <c r="AD42" s="459"/>
      <c r="AE42" s="459"/>
      <c r="AF42" s="459"/>
      <c r="AG42" s="459"/>
      <c r="AH42" s="861"/>
      <c r="AI42" s="861"/>
      <c r="AJ42" s="459"/>
      <c r="AK42" s="459"/>
      <c r="AL42" s="459"/>
      <c r="AM42" s="459"/>
      <c r="AN42" s="459"/>
      <c r="AO42" s="861"/>
      <c r="AP42" s="861"/>
      <c r="AQ42" s="459"/>
      <c r="AR42" s="459"/>
      <c r="AS42" s="459"/>
      <c r="AT42" s="459"/>
      <c r="AU42" s="459"/>
      <c r="AV42" s="861"/>
      <c r="AW42" s="861"/>
      <c r="AX42" s="459"/>
      <c r="AY42" s="459"/>
      <c r="AZ42" s="459"/>
      <c r="BA42" s="459"/>
      <c r="BB42" s="459"/>
      <c r="BC42" s="861"/>
      <c r="BD42" s="861"/>
      <c r="BE42" s="459"/>
      <c r="BF42" s="459"/>
      <c r="BG42" s="459"/>
      <c r="BH42" s="459"/>
      <c r="BI42" s="459"/>
      <c r="BJ42" s="861"/>
      <c r="BK42" s="861"/>
      <c r="BL42" s="459"/>
      <c r="BM42" s="459"/>
      <c r="BN42" s="459"/>
      <c r="BO42" s="459"/>
      <c r="BP42" s="459"/>
      <c r="BQ42" s="861"/>
      <c r="BR42" s="861"/>
      <c r="BS42" s="459"/>
      <c r="BT42" s="459"/>
      <c r="BU42" s="459"/>
      <c r="BV42" s="459"/>
      <c r="BW42" s="459"/>
      <c r="BX42" s="861"/>
      <c r="BY42" s="861"/>
      <c r="BZ42" s="459"/>
      <c r="CA42" s="459"/>
      <c r="CB42" s="459"/>
      <c r="CC42" s="459"/>
      <c r="CD42" s="459"/>
      <c r="CE42" s="861"/>
      <c r="CF42" s="861"/>
      <c r="CG42" s="459"/>
      <c r="CH42" s="459"/>
      <c r="CI42" s="459"/>
      <c r="CJ42" s="459"/>
      <c r="CK42" s="459"/>
      <c r="CL42" s="861"/>
      <c r="CM42" s="861"/>
    </row>
    <row r="43" spans="1:91" s="263" customFormat="1" hidden="1">
      <c r="A43" s="857">
        <f>'MTG RTG September 2019'!A31</f>
        <v>0</v>
      </c>
      <c r="B43" s="289"/>
      <c r="C43" s="506" t="str">
        <f>'MTG RTG September 2019'!C31</f>
        <v>Nova TV</v>
      </c>
      <c r="D43" s="252" t="str">
        <f>'MTG RTG September 2019'!D31</f>
        <v>Court Show</v>
      </c>
      <c r="E43" s="253" t="str">
        <f>'MTG RTG September 2019'!E31</f>
        <v>Sa</v>
      </c>
      <c r="F43" s="254">
        <f>'MTG RTG September 2019'!F31</f>
        <v>0.45833333333333331</v>
      </c>
      <c r="G43" s="253" t="str">
        <f>'MTG RTG September 2019'!G31</f>
        <v>NPT</v>
      </c>
      <c r="H43" s="255">
        <f ca="1">SUMIF('MTG RTG September 2019'!$H$3:$M$4,$AA$9,'MTG RTG September 2019'!$H31:$M31)</f>
        <v>3.5</v>
      </c>
      <c r="I43" s="256">
        <f t="shared" ca="1" si="1"/>
        <v>0</v>
      </c>
      <c r="J43" s="257">
        <f t="shared" ca="1" si="23"/>
        <v>0</v>
      </c>
      <c r="K43" s="355">
        <f t="shared" ca="1" si="24"/>
        <v>0</v>
      </c>
      <c r="L43" s="355">
        <f t="shared" ca="1" si="25"/>
        <v>0</v>
      </c>
      <c r="M43" s="258">
        <f t="shared" si="26"/>
        <v>0</v>
      </c>
      <c r="N43" s="258">
        <f t="shared" si="27"/>
        <v>0</v>
      </c>
      <c r="O43" s="258">
        <f t="shared" si="28"/>
        <v>0</v>
      </c>
      <c r="P43" s="258">
        <f t="shared" si="29"/>
        <v>0</v>
      </c>
      <c r="Q43" s="258"/>
      <c r="R43" s="258">
        <f t="shared" si="30"/>
        <v>0</v>
      </c>
      <c r="S43" s="258">
        <f t="shared" si="31"/>
        <v>0</v>
      </c>
      <c r="T43" s="265">
        <f t="shared" ca="1" si="16"/>
        <v>0</v>
      </c>
      <c r="U43" s="260">
        <f t="shared" ca="1" si="17"/>
        <v>0</v>
      </c>
      <c r="V43" s="260">
        <f t="shared" ca="1" si="18"/>
        <v>0</v>
      </c>
      <c r="W43" s="260">
        <f t="shared" ca="1" si="19"/>
        <v>0</v>
      </c>
      <c r="X43" s="260">
        <f t="shared" ca="1" si="20"/>
        <v>0</v>
      </c>
      <c r="Y43" s="260">
        <f t="shared" ca="1" si="21"/>
        <v>0</v>
      </c>
      <c r="Z43" s="260">
        <f t="shared" ca="1" si="22"/>
        <v>0</v>
      </c>
      <c r="AA43" s="575">
        <f t="shared" ca="1" si="13"/>
        <v>0</v>
      </c>
      <c r="AB43" s="262"/>
      <c r="AC43" s="460"/>
      <c r="AD43" s="459"/>
      <c r="AE43" s="459"/>
      <c r="AF43" s="459"/>
      <c r="AG43" s="459"/>
      <c r="AH43" s="861"/>
      <c r="AI43" s="861"/>
      <c r="AJ43" s="459"/>
      <c r="AK43" s="459"/>
      <c r="AL43" s="459"/>
      <c r="AM43" s="459"/>
      <c r="AN43" s="459"/>
      <c r="AO43" s="861"/>
      <c r="AP43" s="861"/>
      <c r="AQ43" s="459"/>
      <c r="AR43" s="459"/>
      <c r="AS43" s="459"/>
      <c r="AT43" s="459"/>
      <c r="AU43" s="459"/>
      <c r="AV43" s="861"/>
      <c r="AW43" s="861"/>
      <c r="AX43" s="459"/>
      <c r="AY43" s="459"/>
      <c r="AZ43" s="459"/>
      <c r="BA43" s="459"/>
      <c r="BB43" s="459"/>
      <c r="BC43" s="861"/>
      <c r="BD43" s="861"/>
      <c r="BE43" s="459"/>
      <c r="BF43" s="459"/>
      <c r="BG43" s="459"/>
      <c r="BH43" s="459"/>
      <c r="BI43" s="459"/>
      <c r="BJ43" s="861"/>
      <c r="BK43" s="861"/>
      <c r="BL43" s="459"/>
      <c r="BM43" s="459"/>
      <c r="BN43" s="459"/>
      <c r="BO43" s="459"/>
      <c r="BP43" s="459"/>
      <c r="BQ43" s="861"/>
      <c r="BR43" s="861"/>
      <c r="BS43" s="459"/>
      <c r="BT43" s="459"/>
      <c r="BU43" s="459"/>
      <c r="BV43" s="459"/>
      <c r="BW43" s="459"/>
      <c r="BX43" s="861"/>
      <c r="BY43" s="861"/>
      <c r="BZ43" s="459"/>
      <c r="CA43" s="459"/>
      <c r="CB43" s="459"/>
      <c r="CC43" s="459"/>
      <c r="CD43" s="459"/>
      <c r="CE43" s="861"/>
      <c r="CF43" s="861"/>
      <c r="CG43" s="459"/>
      <c r="CH43" s="459"/>
      <c r="CI43" s="459"/>
      <c r="CJ43" s="459"/>
      <c r="CK43" s="459"/>
      <c r="CL43" s="861"/>
      <c r="CM43" s="861"/>
    </row>
    <row r="44" spans="1:91" s="263" customFormat="1" hidden="1">
      <c r="A44" s="857">
        <f>'MTG RTG September 2019'!A32</f>
        <v>0</v>
      </c>
      <c r="B44" s="289"/>
      <c r="C44" s="506" t="str">
        <f>'MTG RTG September 2019'!C32</f>
        <v>Nova TV</v>
      </c>
      <c r="D44" s="252" t="str">
        <f>'MTG RTG September 2019'!D32</f>
        <v>News</v>
      </c>
      <c r="E44" s="253" t="str">
        <f>'MTG RTG September 2019'!E32</f>
        <v>Sa</v>
      </c>
      <c r="F44" s="254">
        <f>'MTG RTG September 2019'!F32</f>
        <v>0.5</v>
      </c>
      <c r="G44" s="253" t="str">
        <f>'MTG RTG September 2019'!G32</f>
        <v>NPT</v>
      </c>
      <c r="H44" s="255">
        <f ca="1">SUMIF('MTG RTG September 2019'!$H$3:$M$4,$AA$9,'MTG RTG September 2019'!$H32:$M32)</f>
        <v>3.2</v>
      </c>
      <c r="I44" s="256">
        <f t="shared" ca="1" si="1"/>
        <v>0</v>
      </c>
      <c r="J44" s="257">
        <f t="shared" ca="1" si="23"/>
        <v>0</v>
      </c>
      <c r="K44" s="355">
        <f t="shared" ca="1" si="24"/>
        <v>0</v>
      </c>
      <c r="L44" s="355">
        <f t="shared" ca="1" si="25"/>
        <v>0</v>
      </c>
      <c r="M44" s="258">
        <f t="shared" si="26"/>
        <v>0</v>
      </c>
      <c r="N44" s="258">
        <f t="shared" si="27"/>
        <v>0</v>
      </c>
      <c r="O44" s="258">
        <f t="shared" si="28"/>
        <v>0</v>
      </c>
      <c r="P44" s="258">
        <f t="shared" si="29"/>
        <v>0</v>
      </c>
      <c r="Q44" s="258"/>
      <c r="R44" s="258">
        <f t="shared" si="30"/>
        <v>0</v>
      </c>
      <c r="S44" s="258">
        <f t="shared" si="31"/>
        <v>0</v>
      </c>
      <c r="T44" s="265">
        <f t="shared" ca="1" si="16"/>
        <v>0</v>
      </c>
      <c r="U44" s="260">
        <f t="shared" ca="1" si="17"/>
        <v>0</v>
      </c>
      <c r="V44" s="260">
        <f t="shared" ca="1" si="18"/>
        <v>0</v>
      </c>
      <c r="W44" s="260">
        <f t="shared" ca="1" si="19"/>
        <v>0</v>
      </c>
      <c r="X44" s="260">
        <f t="shared" ca="1" si="20"/>
        <v>0</v>
      </c>
      <c r="Y44" s="260">
        <f t="shared" ca="1" si="21"/>
        <v>0</v>
      </c>
      <c r="Z44" s="260">
        <f t="shared" ca="1" si="22"/>
        <v>0</v>
      </c>
      <c r="AA44" s="575">
        <f t="shared" ca="1" si="13"/>
        <v>0</v>
      </c>
      <c r="AB44" s="262"/>
      <c r="AC44" s="460"/>
      <c r="AD44" s="459"/>
      <c r="AE44" s="459"/>
      <c r="AF44" s="459"/>
      <c r="AG44" s="459"/>
      <c r="AH44" s="861"/>
      <c r="AI44" s="861"/>
      <c r="AJ44" s="459"/>
      <c r="AK44" s="459"/>
      <c r="AL44" s="459"/>
      <c r="AM44" s="459"/>
      <c r="AN44" s="459"/>
      <c r="AO44" s="861"/>
      <c r="AP44" s="861"/>
      <c r="AQ44" s="459"/>
      <c r="AR44" s="459"/>
      <c r="AS44" s="459"/>
      <c r="AT44" s="459"/>
      <c r="AU44" s="459"/>
      <c r="AV44" s="861"/>
      <c r="AW44" s="861"/>
      <c r="AX44" s="459"/>
      <c r="AY44" s="459"/>
      <c r="AZ44" s="459"/>
      <c r="BA44" s="459"/>
      <c r="BB44" s="459"/>
      <c r="BC44" s="861"/>
      <c r="BD44" s="861"/>
      <c r="BE44" s="459"/>
      <c r="BF44" s="459"/>
      <c r="BG44" s="459"/>
      <c r="BH44" s="459"/>
      <c r="BI44" s="459"/>
      <c r="BJ44" s="861"/>
      <c r="BK44" s="861"/>
      <c r="BL44" s="459"/>
      <c r="BM44" s="459"/>
      <c r="BN44" s="459"/>
      <c r="BO44" s="459"/>
      <c r="BP44" s="459"/>
      <c r="BQ44" s="861"/>
      <c r="BR44" s="861"/>
      <c r="BS44" s="459"/>
      <c r="BT44" s="459"/>
      <c r="BU44" s="459"/>
      <c r="BV44" s="459"/>
      <c r="BW44" s="459"/>
      <c r="BX44" s="861"/>
      <c r="BY44" s="861"/>
      <c r="BZ44" s="459"/>
      <c r="CA44" s="459"/>
      <c r="CB44" s="459"/>
      <c r="CC44" s="459"/>
      <c r="CD44" s="459"/>
      <c r="CE44" s="861"/>
      <c r="CF44" s="861"/>
      <c r="CG44" s="459"/>
      <c r="CH44" s="459"/>
      <c r="CI44" s="459"/>
      <c r="CJ44" s="459"/>
      <c r="CK44" s="459"/>
      <c r="CL44" s="861"/>
      <c r="CM44" s="861"/>
    </row>
    <row r="45" spans="1:91" s="263" customFormat="1" hidden="1">
      <c r="A45" s="857">
        <f>'MTG RTG September 2019'!A33</f>
        <v>0</v>
      </c>
      <c r="B45" s="289"/>
      <c r="C45" s="506" t="str">
        <f>'MTG RTG September 2019'!C33</f>
        <v>Nova TV</v>
      </c>
      <c r="D45" s="252" t="str">
        <f>'MTG RTG September 2019'!D33</f>
        <v>Temata Na Nova</v>
      </c>
      <c r="E45" s="253" t="str">
        <f>'MTG RTG September 2019'!E33</f>
        <v>Sa</v>
      </c>
      <c r="F45" s="254">
        <f>'MTG RTG September 2019'!F33</f>
        <v>0.52083333333333337</v>
      </c>
      <c r="G45" s="253" t="str">
        <f>'MTG RTG September 2019'!G33</f>
        <v>NPT</v>
      </c>
      <c r="H45" s="255">
        <f ca="1">SUMIF('MTG RTG September 2019'!$H$3:$M$4,$AA$9,'MTG RTG September 2019'!$H33:$M33)</f>
        <v>2.9</v>
      </c>
      <c r="I45" s="256">
        <f t="shared" ca="1" si="1"/>
        <v>0</v>
      </c>
      <c r="J45" s="257">
        <f t="shared" ca="1" si="23"/>
        <v>0</v>
      </c>
      <c r="K45" s="355">
        <f t="shared" ca="1" si="24"/>
        <v>0</v>
      </c>
      <c r="L45" s="355">
        <f t="shared" ca="1" si="25"/>
        <v>0</v>
      </c>
      <c r="M45" s="258">
        <f t="shared" si="26"/>
        <v>0</v>
      </c>
      <c r="N45" s="258">
        <f t="shared" si="27"/>
        <v>0</v>
      </c>
      <c r="O45" s="258">
        <f t="shared" si="28"/>
        <v>0</v>
      </c>
      <c r="P45" s="258">
        <f t="shared" si="29"/>
        <v>0</v>
      </c>
      <c r="Q45" s="258"/>
      <c r="R45" s="258">
        <f t="shared" si="30"/>
        <v>0</v>
      </c>
      <c r="S45" s="258">
        <f t="shared" si="31"/>
        <v>0</v>
      </c>
      <c r="T45" s="265">
        <f t="shared" ca="1" si="16"/>
        <v>0</v>
      </c>
      <c r="U45" s="260">
        <f t="shared" ca="1" si="17"/>
        <v>0</v>
      </c>
      <c r="V45" s="260">
        <f t="shared" ca="1" si="18"/>
        <v>0</v>
      </c>
      <c r="W45" s="260">
        <f t="shared" ca="1" si="19"/>
        <v>0</v>
      </c>
      <c r="X45" s="260">
        <f t="shared" ca="1" si="20"/>
        <v>0</v>
      </c>
      <c r="Y45" s="260">
        <f t="shared" ca="1" si="21"/>
        <v>0</v>
      </c>
      <c r="Z45" s="260">
        <f t="shared" ca="1" si="22"/>
        <v>0</v>
      </c>
      <c r="AA45" s="575">
        <f t="shared" ca="1" si="13"/>
        <v>0</v>
      </c>
      <c r="AB45" s="262"/>
      <c r="AC45" s="460"/>
      <c r="AD45" s="459"/>
      <c r="AE45" s="459"/>
      <c r="AF45" s="459"/>
      <c r="AG45" s="459"/>
      <c r="AH45" s="861"/>
      <c r="AI45" s="861"/>
      <c r="AJ45" s="459"/>
      <c r="AK45" s="459"/>
      <c r="AL45" s="459"/>
      <c r="AM45" s="459"/>
      <c r="AN45" s="459"/>
      <c r="AO45" s="861"/>
      <c r="AP45" s="861"/>
      <c r="AQ45" s="459"/>
      <c r="AR45" s="459"/>
      <c r="AS45" s="459"/>
      <c r="AT45" s="459"/>
      <c r="AU45" s="459"/>
      <c r="AV45" s="861"/>
      <c r="AW45" s="861"/>
      <c r="AX45" s="459"/>
      <c r="AY45" s="459"/>
      <c r="AZ45" s="459"/>
      <c r="BA45" s="459"/>
      <c r="BB45" s="459"/>
      <c r="BC45" s="861"/>
      <c r="BD45" s="861"/>
      <c r="BE45" s="459"/>
      <c r="BF45" s="459"/>
      <c r="BG45" s="459"/>
      <c r="BH45" s="459"/>
      <c r="BI45" s="459"/>
      <c r="BJ45" s="861"/>
      <c r="BK45" s="861"/>
      <c r="BL45" s="459"/>
      <c r="BM45" s="459"/>
      <c r="BN45" s="459"/>
      <c r="BO45" s="459"/>
      <c r="BP45" s="459"/>
      <c r="BQ45" s="861"/>
      <c r="BR45" s="861"/>
      <c r="BS45" s="459"/>
      <c r="BT45" s="459"/>
      <c r="BU45" s="459"/>
      <c r="BV45" s="459"/>
      <c r="BW45" s="459"/>
      <c r="BX45" s="861"/>
      <c r="BY45" s="861"/>
      <c r="BZ45" s="459"/>
      <c r="CA45" s="459"/>
      <c r="CB45" s="459"/>
      <c r="CC45" s="459"/>
      <c r="CD45" s="459"/>
      <c r="CE45" s="861"/>
      <c r="CF45" s="861"/>
      <c r="CG45" s="459"/>
      <c r="CH45" s="459"/>
      <c r="CI45" s="459"/>
      <c r="CJ45" s="459"/>
      <c r="CK45" s="459"/>
      <c r="CL45" s="861"/>
      <c r="CM45" s="861"/>
    </row>
    <row r="46" spans="1:91" s="263" customFormat="1" hidden="1">
      <c r="A46" s="857">
        <f>'MTG RTG September 2019'!A34</f>
        <v>0</v>
      </c>
      <c r="B46" s="289"/>
      <c r="C46" s="506" t="str">
        <f>'MTG RTG September 2019'!C34</f>
        <v>Nova TV</v>
      </c>
      <c r="D46" s="252" t="str">
        <f>'MTG RTG September 2019'!D34</f>
        <v>Movie</v>
      </c>
      <c r="E46" s="253" t="str">
        <f>'MTG RTG September 2019'!E34</f>
        <v>Sa</v>
      </c>
      <c r="F46" s="254">
        <f>'MTG RTG September 2019'!F34</f>
        <v>0.54166666666666663</v>
      </c>
      <c r="G46" s="253" t="str">
        <f>'MTG RTG September 2019'!G34</f>
        <v>NPT</v>
      </c>
      <c r="H46" s="255">
        <f ca="1">SUMIF('MTG RTG September 2019'!$H$3:$M$4,$AA$9,'MTG RTG September 2019'!$H34:$M34)</f>
        <v>2.5</v>
      </c>
      <c r="I46" s="256">
        <f t="shared" ca="1" si="1"/>
        <v>0</v>
      </c>
      <c r="J46" s="257">
        <f t="shared" ca="1" si="23"/>
        <v>0</v>
      </c>
      <c r="K46" s="355">
        <f t="shared" ca="1" si="24"/>
        <v>0</v>
      </c>
      <c r="L46" s="355">
        <f t="shared" ca="1" si="25"/>
        <v>0</v>
      </c>
      <c r="M46" s="258">
        <f t="shared" si="26"/>
        <v>0</v>
      </c>
      <c r="N46" s="258">
        <f t="shared" si="27"/>
        <v>0</v>
      </c>
      <c r="O46" s="258">
        <f t="shared" si="28"/>
        <v>0</v>
      </c>
      <c r="P46" s="258">
        <f t="shared" si="29"/>
        <v>0</v>
      </c>
      <c r="Q46" s="258"/>
      <c r="R46" s="258">
        <f t="shared" si="30"/>
        <v>0</v>
      </c>
      <c r="S46" s="258">
        <f t="shared" si="31"/>
        <v>0</v>
      </c>
      <c r="T46" s="265">
        <f t="shared" ca="1" si="16"/>
        <v>0</v>
      </c>
      <c r="U46" s="260">
        <f t="shared" ca="1" si="17"/>
        <v>0</v>
      </c>
      <c r="V46" s="260">
        <f t="shared" ca="1" si="18"/>
        <v>0</v>
      </c>
      <c r="W46" s="260">
        <f t="shared" ca="1" si="19"/>
        <v>0</v>
      </c>
      <c r="X46" s="260">
        <f t="shared" ca="1" si="20"/>
        <v>0</v>
      </c>
      <c r="Y46" s="260">
        <f t="shared" ca="1" si="21"/>
        <v>0</v>
      </c>
      <c r="Z46" s="260">
        <f t="shared" ca="1" si="22"/>
        <v>0</v>
      </c>
      <c r="AA46" s="575">
        <f t="shared" ca="1" si="13"/>
        <v>0</v>
      </c>
      <c r="AB46" s="262"/>
      <c r="AC46" s="460"/>
      <c r="AD46" s="459"/>
      <c r="AE46" s="459"/>
      <c r="AF46" s="459"/>
      <c r="AG46" s="459"/>
      <c r="AH46" s="861"/>
      <c r="AI46" s="861"/>
      <c r="AJ46" s="459"/>
      <c r="AK46" s="459"/>
      <c r="AL46" s="459"/>
      <c r="AM46" s="459"/>
      <c r="AN46" s="459"/>
      <c r="AO46" s="861"/>
      <c r="AP46" s="861"/>
      <c r="AQ46" s="459"/>
      <c r="AR46" s="459"/>
      <c r="AS46" s="459"/>
      <c r="AT46" s="459"/>
      <c r="AU46" s="459"/>
      <c r="AV46" s="861"/>
      <c r="AW46" s="861"/>
      <c r="AX46" s="459"/>
      <c r="AY46" s="459"/>
      <c r="AZ46" s="459"/>
      <c r="BA46" s="459"/>
      <c r="BB46" s="459"/>
      <c r="BC46" s="861"/>
      <c r="BD46" s="861"/>
      <c r="BE46" s="459"/>
      <c r="BF46" s="459"/>
      <c r="BG46" s="459"/>
      <c r="BH46" s="459"/>
      <c r="BI46" s="459"/>
      <c r="BJ46" s="861"/>
      <c r="BK46" s="861"/>
      <c r="BL46" s="459"/>
      <c r="BM46" s="459"/>
      <c r="BN46" s="459"/>
      <c r="BO46" s="459"/>
      <c r="BP46" s="459"/>
      <c r="BQ46" s="861"/>
      <c r="BR46" s="861"/>
      <c r="BS46" s="459"/>
      <c r="BT46" s="459"/>
      <c r="BU46" s="459"/>
      <c r="BV46" s="459"/>
      <c r="BW46" s="459"/>
      <c r="BX46" s="861"/>
      <c r="BY46" s="861"/>
      <c r="BZ46" s="459"/>
      <c r="CA46" s="459"/>
      <c r="CB46" s="459"/>
      <c r="CC46" s="459"/>
      <c r="CD46" s="459"/>
      <c r="CE46" s="861"/>
      <c r="CF46" s="861"/>
      <c r="CG46" s="459"/>
      <c r="CH46" s="459"/>
      <c r="CI46" s="459"/>
      <c r="CJ46" s="459"/>
      <c r="CK46" s="459"/>
      <c r="CL46" s="861"/>
      <c r="CM46" s="861"/>
    </row>
    <row r="47" spans="1:91" s="263" customFormat="1" hidden="1">
      <c r="A47" s="857">
        <f>'MTG RTG September 2019'!A35</f>
        <v>0</v>
      </c>
      <c r="B47" s="289"/>
      <c r="C47" s="506" t="str">
        <f>'MTG RTG September 2019'!C35</f>
        <v>Nova TV</v>
      </c>
      <c r="D47" s="252" t="str">
        <f>'MTG RTG September 2019'!D35</f>
        <v>Movie</v>
      </c>
      <c r="E47" s="253" t="str">
        <f>'MTG RTG September 2019'!E35</f>
        <v>Sa</v>
      </c>
      <c r="F47" s="254">
        <f>'MTG RTG September 2019'!F35</f>
        <v>0.625</v>
      </c>
      <c r="G47" s="253" t="str">
        <f>'MTG RTG September 2019'!G35</f>
        <v>NPT</v>
      </c>
      <c r="H47" s="255">
        <f ca="1">SUMIF('MTG RTG September 2019'!$H$3:$M$4,$AA$9,'MTG RTG September 2019'!$H35:$M35)</f>
        <v>2.7</v>
      </c>
      <c r="I47" s="256">
        <f t="shared" ca="1" si="1"/>
        <v>0</v>
      </c>
      <c r="J47" s="257">
        <f t="shared" ca="1" si="23"/>
        <v>0</v>
      </c>
      <c r="K47" s="355">
        <f t="shared" ca="1" si="24"/>
        <v>0</v>
      </c>
      <c r="L47" s="355">
        <f t="shared" ca="1" si="25"/>
        <v>0</v>
      </c>
      <c r="M47" s="258">
        <f t="shared" si="26"/>
        <v>0</v>
      </c>
      <c r="N47" s="258">
        <f t="shared" si="27"/>
        <v>0</v>
      </c>
      <c r="O47" s="258">
        <f t="shared" si="28"/>
        <v>0</v>
      </c>
      <c r="P47" s="258">
        <f t="shared" si="29"/>
        <v>0</v>
      </c>
      <c r="Q47" s="258"/>
      <c r="R47" s="258">
        <f t="shared" si="30"/>
        <v>0</v>
      </c>
      <c r="S47" s="258">
        <f t="shared" si="31"/>
        <v>0</v>
      </c>
      <c r="T47" s="265">
        <f t="shared" ca="1" si="16"/>
        <v>0</v>
      </c>
      <c r="U47" s="260">
        <f t="shared" ca="1" si="17"/>
        <v>0</v>
      </c>
      <c r="V47" s="260">
        <f t="shared" ca="1" si="18"/>
        <v>0</v>
      </c>
      <c r="W47" s="260">
        <f t="shared" ca="1" si="19"/>
        <v>0</v>
      </c>
      <c r="X47" s="260">
        <f t="shared" ca="1" si="20"/>
        <v>0</v>
      </c>
      <c r="Y47" s="260">
        <f t="shared" ca="1" si="21"/>
        <v>0</v>
      </c>
      <c r="Z47" s="260">
        <f t="shared" ca="1" si="22"/>
        <v>0</v>
      </c>
      <c r="AA47" s="575">
        <f t="shared" ca="1" si="13"/>
        <v>0</v>
      </c>
      <c r="AB47" s="262"/>
      <c r="AC47" s="460"/>
      <c r="AD47" s="459"/>
      <c r="AE47" s="459"/>
      <c r="AF47" s="459"/>
      <c r="AG47" s="459"/>
      <c r="AH47" s="861"/>
      <c r="AI47" s="861"/>
      <c r="AJ47" s="459"/>
      <c r="AK47" s="459"/>
      <c r="AL47" s="459"/>
      <c r="AM47" s="459"/>
      <c r="AN47" s="459"/>
      <c r="AO47" s="861"/>
      <c r="AP47" s="861"/>
      <c r="AQ47" s="459"/>
      <c r="AR47" s="459"/>
      <c r="AS47" s="459"/>
      <c r="AT47" s="459"/>
      <c r="AU47" s="459"/>
      <c r="AV47" s="861"/>
      <c r="AW47" s="861"/>
      <c r="AX47" s="459"/>
      <c r="AY47" s="459"/>
      <c r="AZ47" s="459"/>
      <c r="BA47" s="459"/>
      <c r="BB47" s="459"/>
      <c r="BC47" s="861"/>
      <c r="BD47" s="861"/>
      <c r="BE47" s="459"/>
      <c r="BF47" s="459"/>
      <c r="BG47" s="459"/>
      <c r="BH47" s="459"/>
      <c r="BI47" s="459"/>
      <c r="BJ47" s="861"/>
      <c r="BK47" s="861"/>
      <c r="BL47" s="459"/>
      <c r="BM47" s="459"/>
      <c r="BN47" s="459"/>
      <c r="BO47" s="459"/>
      <c r="BP47" s="459"/>
      <c r="BQ47" s="861"/>
      <c r="BR47" s="861"/>
      <c r="BS47" s="459"/>
      <c r="BT47" s="459"/>
      <c r="BU47" s="459"/>
      <c r="BV47" s="459"/>
      <c r="BW47" s="459"/>
      <c r="BX47" s="861"/>
      <c r="BY47" s="861"/>
      <c r="BZ47" s="459"/>
      <c r="CA47" s="459"/>
      <c r="CB47" s="459"/>
      <c r="CC47" s="459"/>
      <c r="CD47" s="459"/>
      <c r="CE47" s="861"/>
      <c r="CF47" s="861"/>
      <c r="CG47" s="459"/>
      <c r="CH47" s="459"/>
      <c r="CI47" s="459"/>
      <c r="CJ47" s="459"/>
      <c r="CK47" s="459"/>
      <c r="CL47" s="861"/>
      <c r="CM47" s="861"/>
    </row>
    <row r="48" spans="1:91" s="263" customFormat="1" hidden="1">
      <c r="A48" s="857">
        <f>'MTG RTG September 2019'!A36</f>
        <v>0</v>
      </c>
      <c r="B48" s="289"/>
      <c r="C48" s="506" t="str">
        <f>'MTG RTG September 2019'!C36</f>
        <v>Nova TV</v>
      </c>
      <c r="D48" s="252" t="str">
        <f>'MTG RTG September 2019'!D36</f>
        <v>Families at crossroads (RR)</v>
      </c>
      <c r="E48" s="253" t="str">
        <f>'MTG RTG September 2019'!E36</f>
        <v>Sa</v>
      </c>
      <c r="F48" s="254">
        <f>'MTG RTG September 2019'!F36</f>
        <v>0.70833333333333337</v>
      </c>
      <c r="G48" s="253" t="str">
        <f>'MTG RTG September 2019'!G36</f>
        <v>NPT</v>
      </c>
      <c r="H48" s="255">
        <f ca="1">SUMIF('MTG RTG September 2019'!$H$3:$M$4,$AA$9,'MTG RTG September 2019'!$H36:$M36)</f>
        <v>3.3</v>
      </c>
      <c r="I48" s="256">
        <f t="shared" ca="1" si="1"/>
        <v>0</v>
      </c>
      <c r="J48" s="257">
        <f t="shared" ca="1" si="23"/>
        <v>0</v>
      </c>
      <c r="K48" s="355">
        <f t="shared" ca="1" si="24"/>
        <v>0</v>
      </c>
      <c r="L48" s="355">
        <f t="shared" ca="1" si="25"/>
        <v>0</v>
      </c>
      <c r="M48" s="258">
        <f t="shared" si="26"/>
        <v>0</v>
      </c>
      <c r="N48" s="258">
        <f t="shared" si="27"/>
        <v>0</v>
      </c>
      <c r="O48" s="258">
        <f t="shared" si="28"/>
        <v>0</v>
      </c>
      <c r="P48" s="258">
        <f t="shared" si="29"/>
        <v>0</v>
      </c>
      <c r="Q48" s="258"/>
      <c r="R48" s="258">
        <f t="shared" si="30"/>
        <v>0</v>
      </c>
      <c r="S48" s="258">
        <f t="shared" si="31"/>
        <v>0</v>
      </c>
      <c r="T48" s="265">
        <f t="shared" ca="1" si="16"/>
        <v>0</v>
      </c>
      <c r="U48" s="260">
        <f t="shared" ca="1" si="17"/>
        <v>0</v>
      </c>
      <c r="V48" s="260">
        <f t="shared" ca="1" si="18"/>
        <v>0</v>
      </c>
      <c r="W48" s="260">
        <f t="shared" ca="1" si="19"/>
        <v>0</v>
      </c>
      <c r="X48" s="260">
        <f t="shared" ca="1" si="20"/>
        <v>0</v>
      </c>
      <c r="Y48" s="260">
        <f t="shared" ca="1" si="21"/>
        <v>0</v>
      </c>
      <c r="Z48" s="260">
        <f t="shared" ca="1" si="22"/>
        <v>0</v>
      </c>
      <c r="AA48" s="575">
        <f t="shared" ca="1" si="13"/>
        <v>0</v>
      </c>
      <c r="AB48" s="262"/>
      <c r="AC48" s="460"/>
      <c r="AD48" s="459"/>
      <c r="AE48" s="459"/>
      <c r="AF48" s="459"/>
      <c r="AG48" s="459"/>
      <c r="AH48" s="861"/>
      <c r="AI48" s="861"/>
      <c r="AJ48" s="459"/>
      <c r="AK48" s="459"/>
      <c r="AL48" s="459"/>
      <c r="AM48" s="459"/>
      <c r="AN48" s="459"/>
      <c r="AO48" s="861"/>
      <c r="AP48" s="861"/>
      <c r="AQ48" s="459"/>
      <c r="AR48" s="459"/>
      <c r="AS48" s="459"/>
      <c r="AT48" s="459"/>
      <c r="AU48" s="459"/>
      <c r="AV48" s="861"/>
      <c r="AW48" s="861"/>
      <c r="AX48" s="459"/>
      <c r="AY48" s="459"/>
      <c r="AZ48" s="459"/>
      <c r="BA48" s="459"/>
      <c r="BB48" s="459"/>
      <c r="BC48" s="861"/>
      <c r="BD48" s="861"/>
      <c r="BE48" s="459"/>
      <c r="BF48" s="459"/>
      <c r="BG48" s="459"/>
      <c r="BH48" s="459"/>
      <c r="BI48" s="459"/>
      <c r="BJ48" s="861"/>
      <c r="BK48" s="861"/>
      <c r="BL48" s="459"/>
      <c r="BM48" s="459"/>
      <c r="BN48" s="459"/>
      <c r="BO48" s="459"/>
      <c r="BP48" s="459"/>
      <c r="BQ48" s="861"/>
      <c r="BR48" s="861"/>
      <c r="BS48" s="459"/>
      <c r="BT48" s="459"/>
      <c r="BU48" s="459"/>
      <c r="BV48" s="459"/>
      <c r="BW48" s="459"/>
      <c r="BX48" s="861"/>
      <c r="BY48" s="861"/>
      <c r="BZ48" s="459"/>
      <c r="CA48" s="459"/>
      <c r="CB48" s="459"/>
      <c r="CC48" s="459"/>
      <c r="CD48" s="459"/>
      <c r="CE48" s="861"/>
      <c r="CF48" s="861"/>
      <c r="CG48" s="459"/>
      <c r="CH48" s="459"/>
      <c r="CI48" s="459"/>
      <c r="CJ48" s="459"/>
      <c r="CK48" s="459"/>
      <c r="CL48" s="861"/>
      <c r="CM48" s="861"/>
    </row>
    <row r="49" spans="1:91" s="263" customFormat="1" hidden="1">
      <c r="A49" s="857">
        <f>'MTG RTG September 2019'!A37</f>
        <v>0</v>
      </c>
      <c r="B49" s="289"/>
      <c r="C49" s="506" t="str">
        <f>'MTG RTG September 2019'!C37</f>
        <v>Nova TV</v>
      </c>
      <c r="D49" s="252" t="str">
        <f>'MTG RTG September 2019'!D37</f>
        <v>No Man's Land</v>
      </c>
      <c r="E49" s="253" t="str">
        <f>'MTG RTG September 2019'!E37</f>
        <v>Sa</v>
      </c>
      <c r="F49" s="254">
        <f>'MTG RTG September 2019'!F37</f>
        <v>0.75</v>
      </c>
      <c r="G49" s="253" t="str">
        <f>'MTG RTG September 2019'!G37</f>
        <v>PT</v>
      </c>
      <c r="H49" s="255">
        <f ca="1">SUMIF('MTG RTG September 2019'!$H$3:$M$4,$AA$9,'MTG RTG September 2019'!$H37:$M37)</f>
        <v>4.4000000000000004</v>
      </c>
      <c r="I49" s="256">
        <f t="shared" ca="1" si="1"/>
        <v>0</v>
      </c>
      <c r="J49" s="257">
        <f t="shared" ca="1" si="23"/>
        <v>0</v>
      </c>
      <c r="K49" s="355">
        <f t="shared" ca="1" si="24"/>
        <v>0</v>
      </c>
      <c r="L49" s="355">
        <f t="shared" ca="1" si="25"/>
        <v>0</v>
      </c>
      <c r="M49" s="258">
        <f t="shared" si="26"/>
        <v>0</v>
      </c>
      <c r="N49" s="258">
        <f t="shared" si="27"/>
        <v>0</v>
      </c>
      <c r="O49" s="258">
        <f t="shared" si="28"/>
        <v>0</v>
      </c>
      <c r="P49" s="258">
        <f t="shared" si="29"/>
        <v>0</v>
      </c>
      <c r="Q49" s="258"/>
      <c r="R49" s="258">
        <f t="shared" si="30"/>
        <v>0</v>
      </c>
      <c r="S49" s="258">
        <f t="shared" si="31"/>
        <v>0</v>
      </c>
      <c r="T49" s="265">
        <f t="shared" ca="1" si="16"/>
        <v>0</v>
      </c>
      <c r="U49" s="260">
        <f t="shared" ca="1" si="17"/>
        <v>0</v>
      </c>
      <c r="V49" s="260">
        <f t="shared" ca="1" si="18"/>
        <v>0</v>
      </c>
      <c r="W49" s="260">
        <f t="shared" ca="1" si="19"/>
        <v>0</v>
      </c>
      <c r="X49" s="260">
        <f t="shared" ca="1" si="20"/>
        <v>0</v>
      </c>
      <c r="Y49" s="260">
        <f t="shared" ca="1" si="21"/>
        <v>0</v>
      </c>
      <c r="Z49" s="260">
        <f t="shared" ca="1" si="22"/>
        <v>0</v>
      </c>
      <c r="AA49" s="575">
        <f t="shared" ca="1" si="13"/>
        <v>0</v>
      </c>
      <c r="AB49" s="262"/>
      <c r="AC49" s="460"/>
      <c r="AD49" s="459"/>
      <c r="AE49" s="459"/>
      <c r="AF49" s="459"/>
      <c r="AG49" s="459"/>
      <c r="AH49" s="861"/>
      <c r="AI49" s="861"/>
      <c r="AJ49" s="459"/>
      <c r="AK49" s="459"/>
      <c r="AL49" s="459"/>
      <c r="AM49" s="459"/>
      <c r="AN49" s="459"/>
      <c r="AO49" s="861"/>
      <c r="AP49" s="861"/>
      <c r="AQ49" s="459"/>
      <c r="AR49" s="459"/>
      <c r="AS49" s="459"/>
      <c r="AT49" s="459"/>
      <c r="AU49" s="459"/>
      <c r="AV49" s="861"/>
      <c r="AW49" s="861"/>
      <c r="AX49" s="459"/>
      <c r="AY49" s="459"/>
      <c r="AZ49" s="459"/>
      <c r="BA49" s="459"/>
      <c r="BB49" s="459"/>
      <c r="BC49" s="861"/>
      <c r="BD49" s="861"/>
      <c r="BE49" s="459"/>
      <c r="BF49" s="459"/>
      <c r="BG49" s="459"/>
      <c r="BH49" s="459"/>
      <c r="BI49" s="459"/>
      <c r="BJ49" s="861"/>
      <c r="BK49" s="861"/>
      <c r="BL49" s="459"/>
      <c r="BM49" s="459"/>
      <c r="BN49" s="459"/>
      <c r="BO49" s="459"/>
      <c r="BP49" s="459"/>
      <c r="BQ49" s="861"/>
      <c r="BR49" s="861"/>
      <c r="BS49" s="459"/>
      <c r="BT49" s="459"/>
      <c r="BU49" s="459"/>
      <c r="BV49" s="459"/>
      <c r="BW49" s="459"/>
      <c r="BX49" s="861"/>
      <c r="BY49" s="861"/>
      <c r="BZ49" s="459"/>
      <c r="CA49" s="459"/>
      <c r="CB49" s="459"/>
      <c r="CC49" s="459"/>
      <c r="CD49" s="459"/>
      <c r="CE49" s="861"/>
      <c r="CF49" s="861"/>
      <c r="CG49" s="459"/>
      <c r="CH49" s="459"/>
      <c r="CI49" s="459"/>
      <c r="CJ49" s="459"/>
      <c r="CK49" s="459"/>
      <c r="CL49" s="861"/>
      <c r="CM49" s="861"/>
    </row>
    <row r="50" spans="1:91" s="263" customFormat="1" hidden="1">
      <c r="A50" s="857">
        <f>'MTG RTG September 2019'!A38</f>
        <v>0</v>
      </c>
      <c r="B50" s="289"/>
      <c r="C50" s="506" t="str">
        <f>'MTG RTG September 2019'!C38</f>
        <v>Nova TV</v>
      </c>
      <c r="D50" s="252" t="str">
        <f>'MTG RTG September 2019'!D38</f>
        <v>Main News</v>
      </c>
      <c r="E50" s="253" t="str">
        <f>'MTG RTG September 2019'!E38</f>
        <v>Sa</v>
      </c>
      <c r="F50" s="254">
        <f>'MTG RTG September 2019'!F38</f>
        <v>0.79166666666666663</v>
      </c>
      <c r="G50" s="253" t="str">
        <f>'MTG RTG September 2019'!G38</f>
        <v>PT</v>
      </c>
      <c r="H50" s="255">
        <f ca="1">SUMIF('MTG RTG September 2019'!$H$3:$M$4,$AA$9,'MTG RTG September 2019'!$H38:$M38)</f>
        <v>7</v>
      </c>
      <c r="I50" s="256">
        <f t="shared" ca="1" si="1"/>
        <v>0</v>
      </c>
      <c r="J50" s="257">
        <f t="shared" ca="1" si="23"/>
        <v>0</v>
      </c>
      <c r="K50" s="355">
        <f t="shared" ca="1" si="24"/>
        <v>0</v>
      </c>
      <c r="L50" s="355">
        <f t="shared" ca="1" si="25"/>
        <v>0</v>
      </c>
      <c r="M50" s="258">
        <f t="shared" si="26"/>
        <v>0</v>
      </c>
      <c r="N50" s="258">
        <f t="shared" si="27"/>
        <v>0</v>
      </c>
      <c r="O50" s="258">
        <f t="shared" si="28"/>
        <v>0</v>
      </c>
      <c r="P50" s="258">
        <f t="shared" si="29"/>
        <v>0</v>
      </c>
      <c r="Q50" s="258"/>
      <c r="R50" s="258">
        <f t="shared" si="30"/>
        <v>0</v>
      </c>
      <c r="S50" s="258">
        <f t="shared" si="31"/>
        <v>0</v>
      </c>
      <c r="T50" s="265">
        <f t="shared" ca="1" si="16"/>
        <v>0</v>
      </c>
      <c r="U50" s="260">
        <f t="shared" ca="1" si="17"/>
        <v>0</v>
      </c>
      <c r="V50" s="260">
        <f t="shared" ca="1" si="18"/>
        <v>0</v>
      </c>
      <c r="W50" s="260">
        <f t="shared" ca="1" si="19"/>
        <v>0</v>
      </c>
      <c r="X50" s="260">
        <f t="shared" ca="1" si="20"/>
        <v>0</v>
      </c>
      <c r="Y50" s="260">
        <f t="shared" ca="1" si="21"/>
        <v>0</v>
      </c>
      <c r="Z50" s="260">
        <f t="shared" ca="1" si="22"/>
        <v>0</v>
      </c>
      <c r="AA50" s="575">
        <f t="shared" ca="1" si="13"/>
        <v>0</v>
      </c>
      <c r="AB50" s="262"/>
      <c r="AC50" s="460"/>
      <c r="AD50" s="459"/>
      <c r="AE50" s="459"/>
      <c r="AF50" s="459"/>
      <c r="AG50" s="459"/>
      <c r="AH50" s="861"/>
      <c r="AI50" s="861"/>
      <c r="AJ50" s="459"/>
      <c r="AK50" s="459"/>
      <c r="AL50" s="459"/>
      <c r="AM50" s="459"/>
      <c r="AN50" s="459"/>
      <c r="AO50" s="861"/>
      <c r="AP50" s="861"/>
      <c r="AQ50" s="459"/>
      <c r="AR50" s="459"/>
      <c r="AS50" s="459"/>
      <c r="AT50" s="459"/>
      <c r="AU50" s="459"/>
      <c r="AV50" s="861"/>
      <c r="AW50" s="861"/>
      <c r="AX50" s="459"/>
      <c r="AY50" s="459"/>
      <c r="AZ50" s="459"/>
      <c r="BA50" s="459"/>
      <c r="BB50" s="459"/>
      <c r="BC50" s="861"/>
      <c r="BD50" s="861"/>
      <c r="BE50" s="459"/>
      <c r="BF50" s="459"/>
      <c r="BG50" s="459"/>
      <c r="BH50" s="459"/>
      <c r="BI50" s="459"/>
      <c r="BJ50" s="861"/>
      <c r="BK50" s="861"/>
      <c r="BL50" s="459"/>
      <c r="BM50" s="459"/>
      <c r="BN50" s="459"/>
      <c r="BO50" s="459"/>
      <c r="BP50" s="459"/>
      <c r="BQ50" s="861"/>
      <c r="BR50" s="861"/>
      <c r="BS50" s="459"/>
      <c r="BT50" s="459"/>
      <c r="BU50" s="459"/>
      <c r="BV50" s="459"/>
      <c r="BW50" s="459"/>
      <c r="BX50" s="861"/>
      <c r="BY50" s="861"/>
      <c r="BZ50" s="459"/>
      <c r="CA50" s="459"/>
      <c r="CB50" s="459"/>
      <c r="CC50" s="459"/>
      <c r="CD50" s="459"/>
      <c r="CE50" s="861"/>
      <c r="CF50" s="861"/>
      <c r="CG50" s="459"/>
      <c r="CH50" s="459"/>
      <c r="CI50" s="459"/>
      <c r="CJ50" s="459"/>
      <c r="CK50" s="459"/>
      <c r="CL50" s="861"/>
      <c r="CM50" s="861"/>
    </row>
    <row r="51" spans="1:91" s="263" customFormat="1" hidden="1">
      <c r="A51" s="857">
        <f>'MTG RTG September 2019'!A39</f>
        <v>0</v>
      </c>
      <c r="B51" s="289"/>
      <c r="C51" s="506" t="str">
        <f>'MTG RTG September 2019'!C39</f>
        <v>Nova TV</v>
      </c>
      <c r="D51" s="252" t="str">
        <f>'MTG RTG September 2019'!D39</f>
        <v>Power Couple</v>
      </c>
      <c r="E51" s="253" t="str">
        <f>'MTG RTG September 2019'!E39</f>
        <v>Sa</v>
      </c>
      <c r="F51" s="254">
        <f>'MTG RTG September 2019'!F39</f>
        <v>0.83333333333333337</v>
      </c>
      <c r="G51" s="253" t="str">
        <f>'MTG RTG September 2019'!G39</f>
        <v>PT</v>
      </c>
      <c r="H51" s="255">
        <f ca="1">SUMIF('MTG RTG September 2019'!$H$3:$M$4,$AA$9,'MTG RTG September 2019'!$H39:$M39)</f>
        <v>8.8000000000000007</v>
      </c>
      <c r="I51" s="256">
        <f t="shared" ca="1" si="1"/>
        <v>0</v>
      </c>
      <c r="J51" s="257">
        <f t="shared" ca="1" si="23"/>
        <v>0</v>
      </c>
      <c r="K51" s="355">
        <f t="shared" ca="1" si="24"/>
        <v>0</v>
      </c>
      <c r="L51" s="355">
        <f t="shared" ca="1" si="25"/>
        <v>0</v>
      </c>
      <c r="M51" s="258">
        <f t="shared" si="26"/>
        <v>0</v>
      </c>
      <c r="N51" s="258">
        <f t="shared" si="27"/>
        <v>0</v>
      </c>
      <c r="O51" s="258">
        <f t="shared" si="28"/>
        <v>0</v>
      </c>
      <c r="P51" s="258">
        <f t="shared" si="29"/>
        <v>0</v>
      </c>
      <c r="Q51" s="258"/>
      <c r="R51" s="258">
        <f t="shared" si="30"/>
        <v>0</v>
      </c>
      <c r="S51" s="258">
        <f t="shared" si="31"/>
        <v>0</v>
      </c>
      <c r="T51" s="265">
        <f t="shared" ca="1" si="16"/>
        <v>0</v>
      </c>
      <c r="U51" s="260">
        <f t="shared" ca="1" si="17"/>
        <v>0</v>
      </c>
      <c r="V51" s="260">
        <f t="shared" ca="1" si="18"/>
        <v>0</v>
      </c>
      <c r="W51" s="260">
        <f t="shared" ca="1" si="19"/>
        <v>0</v>
      </c>
      <c r="X51" s="260">
        <f t="shared" ca="1" si="20"/>
        <v>0</v>
      </c>
      <c r="Y51" s="260">
        <f t="shared" ca="1" si="21"/>
        <v>0</v>
      </c>
      <c r="Z51" s="260">
        <f t="shared" ca="1" si="22"/>
        <v>0</v>
      </c>
      <c r="AA51" s="575">
        <f t="shared" ca="1" si="13"/>
        <v>0</v>
      </c>
      <c r="AB51" s="262"/>
      <c r="AC51" s="460"/>
      <c r="AD51" s="459"/>
      <c r="AE51" s="459"/>
      <c r="AF51" s="459"/>
      <c r="AG51" s="459"/>
      <c r="AH51" s="861"/>
      <c r="AI51" s="861"/>
      <c r="AJ51" s="459"/>
      <c r="AK51" s="459"/>
      <c r="AL51" s="459"/>
      <c r="AM51" s="459"/>
      <c r="AN51" s="459"/>
      <c r="AO51" s="861"/>
      <c r="AP51" s="861"/>
      <c r="AQ51" s="459"/>
      <c r="AR51" s="459"/>
      <c r="AS51" s="459"/>
      <c r="AT51" s="459"/>
      <c r="AU51" s="459"/>
      <c r="AV51" s="861"/>
      <c r="AW51" s="861"/>
      <c r="AX51" s="459"/>
      <c r="AY51" s="459"/>
      <c r="AZ51" s="459"/>
      <c r="BA51" s="459"/>
      <c r="BB51" s="459"/>
      <c r="BC51" s="861"/>
      <c r="BD51" s="861"/>
      <c r="BE51" s="459"/>
      <c r="BF51" s="459"/>
      <c r="BG51" s="459"/>
      <c r="BH51" s="459"/>
      <c r="BI51" s="459"/>
      <c r="BJ51" s="861"/>
      <c r="BK51" s="861"/>
      <c r="BL51" s="459"/>
      <c r="BM51" s="459"/>
      <c r="BN51" s="459"/>
      <c r="BO51" s="459"/>
      <c r="BP51" s="459"/>
      <c r="BQ51" s="861"/>
      <c r="BR51" s="861"/>
      <c r="BS51" s="459"/>
      <c r="BT51" s="459"/>
      <c r="BU51" s="459"/>
      <c r="BV51" s="459"/>
      <c r="BW51" s="459"/>
      <c r="BX51" s="861"/>
      <c r="BY51" s="861"/>
      <c r="BZ51" s="459"/>
      <c r="CA51" s="459"/>
      <c r="CB51" s="459"/>
      <c r="CC51" s="459"/>
      <c r="CD51" s="459"/>
      <c r="CE51" s="861"/>
      <c r="CF51" s="861"/>
      <c r="CG51" s="459"/>
      <c r="CH51" s="459"/>
      <c r="CI51" s="459"/>
      <c r="CJ51" s="459"/>
      <c r="CK51" s="459"/>
      <c r="CL51" s="861"/>
      <c r="CM51" s="861"/>
    </row>
    <row r="52" spans="1:91" s="263" customFormat="1" hidden="1">
      <c r="A52" s="857">
        <f>'MTG RTG September 2019'!A40</f>
        <v>0</v>
      </c>
      <c r="B52" s="289"/>
      <c r="C52" s="506" t="str">
        <f>'MTG RTG September 2019'!C40</f>
        <v>Nova TV</v>
      </c>
      <c r="D52" s="252" t="str">
        <f>'MTG RTG September 2019'!D40</f>
        <v>Movie</v>
      </c>
      <c r="E52" s="253" t="str">
        <f>'MTG RTG September 2019'!E40</f>
        <v>Sa</v>
      </c>
      <c r="F52" s="254">
        <f>'MTG RTG September 2019'!F40</f>
        <v>0.91666666666666663</v>
      </c>
      <c r="G52" s="253" t="str">
        <f>'MTG RTG September 2019'!G40</f>
        <v>PT</v>
      </c>
      <c r="H52" s="255">
        <f ca="1">SUMIF('MTG RTG September 2019'!$H$3:$M$4,$AA$9,'MTG RTG September 2019'!$H40:$M40)</f>
        <v>4</v>
      </c>
      <c r="I52" s="256">
        <f t="shared" ca="1" si="1"/>
        <v>0</v>
      </c>
      <c r="J52" s="257">
        <f t="shared" ca="1" si="23"/>
        <v>0</v>
      </c>
      <c r="K52" s="355">
        <f t="shared" ca="1" si="24"/>
        <v>0</v>
      </c>
      <c r="L52" s="355">
        <f t="shared" ca="1" si="25"/>
        <v>0</v>
      </c>
      <c r="M52" s="258">
        <f t="shared" si="26"/>
        <v>0</v>
      </c>
      <c r="N52" s="258">
        <f t="shared" si="27"/>
        <v>0</v>
      </c>
      <c r="O52" s="258">
        <f t="shared" si="28"/>
        <v>0</v>
      </c>
      <c r="P52" s="258">
        <f t="shared" si="29"/>
        <v>0</v>
      </c>
      <c r="Q52" s="258"/>
      <c r="R52" s="258">
        <f t="shared" si="30"/>
        <v>0</v>
      </c>
      <c r="S52" s="258">
        <f t="shared" si="31"/>
        <v>0</v>
      </c>
      <c r="T52" s="265">
        <f t="shared" ca="1" si="16"/>
        <v>0</v>
      </c>
      <c r="U52" s="260">
        <f t="shared" ca="1" si="17"/>
        <v>0</v>
      </c>
      <c r="V52" s="260">
        <f t="shared" ca="1" si="18"/>
        <v>0</v>
      </c>
      <c r="W52" s="260">
        <f t="shared" ca="1" si="19"/>
        <v>0</v>
      </c>
      <c r="X52" s="260">
        <f t="shared" ca="1" si="20"/>
        <v>0</v>
      </c>
      <c r="Y52" s="260">
        <f t="shared" ca="1" si="21"/>
        <v>0</v>
      </c>
      <c r="Z52" s="260">
        <f t="shared" ca="1" si="22"/>
        <v>0</v>
      </c>
      <c r="AA52" s="575">
        <f t="shared" ca="1" si="13"/>
        <v>0</v>
      </c>
      <c r="AB52" s="262"/>
      <c r="AC52" s="460"/>
      <c r="AD52" s="459"/>
      <c r="AE52" s="459"/>
      <c r="AF52" s="459"/>
      <c r="AG52" s="459"/>
      <c r="AH52" s="861"/>
      <c r="AI52" s="861"/>
      <c r="AJ52" s="459"/>
      <c r="AK52" s="459"/>
      <c r="AL52" s="459"/>
      <c r="AM52" s="459"/>
      <c r="AN52" s="459"/>
      <c r="AO52" s="861"/>
      <c r="AP52" s="861"/>
      <c r="AQ52" s="459"/>
      <c r="AR52" s="459"/>
      <c r="AS52" s="459"/>
      <c r="AT52" s="459"/>
      <c r="AU52" s="459"/>
      <c r="AV52" s="861"/>
      <c r="AW52" s="861"/>
      <c r="AX52" s="459"/>
      <c r="AY52" s="459"/>
      <c r="AZ52" s="459"/>
      <c r="BA52" s="459"/>
      <c r="BB52" s="459"/>
      <c r="BC52" s="861"/>
      <c r="BD52" s="861"/>
      <c r="BE52" s="459"/>
      <c r="BF52" s="459"/>
      <c r="BG52" s="459"/>
      <c r="BH52" s="459"/>
      <c r="BI52" s="459"/>
      <c r="BJ52" s="861"/>
      <c r="BK52" s="861"/>
      <c r="BL52" s="459"/>
      <c r="BM52" s="459"/>
      <c r="BN52" s="459"/>
      <c r="BO52" s="459"/>
      <c r="BP52" s="459"/>
      <c r="BQ52" s="861"/>
      <c r="BR52" s="861"/>
      <c r="BS52" s="459"/>
      <c r="BT52" s="459"/>
      <c r="BU52" s="459"/>
      <c r="BV52" s="459"/>
      <c r="BW52" s="459"/>
      <c r="BX52" s="861"/>
      <c r="BY52" s="861"/>
      <c r="BZ52" s="459"/>
      <c r="CA52" s="459"/>
      <c r="CB52" s="459"/>
      <c r="CC52" s="459"/>
      <c r="CD52" s="459"/>
      <c r="CE52" s="861"/>
      <c r="CF52" s="861"/>
      <c r="CG52" s="459"/>
      <c r="CH52" s="459"/>
      <c r="CI52" s="459"/>
      <c r="CJ52" s="459"/>
      <c r="CK52" s="459"/>
      <c r="CL52" s="861"/>
      <c r="CM52" s="861"/>
    </row>
    <row r="53" spans="1:91" s="263" customFormat="1" hidden="1">
      <c r="A53" s="857">
        <f>'MTG RTG September 2019'!A41</f>
        <v>0</v>
      </c>
      <c r="B53" s="289"/>
      <c r="C53" s="506" t="str">
        <f>'MTG RTG September 2019'!C41</f>
        <v>Nova TV</v>
      </c>
      <c r="D53" s="252" t="str">
        <f>'MTG RTG September 2019'!D41</f>
        <v>Night time</v>
      </c>
      <c r="E53" s="253" t="str">
        <f>'MTG RTG September 2019'!E41</f>
        <v>Sa</v>
      </c>
      <c r="F53" s="254">
        <f>'MTG RTG September 2019'!F41</f>
        <v>2.0833333333333332E-2</v>
      </c>
      <c r="G53" s="253" t="str">
        <f>'MTG RTG September 2019'!G41</f>
        <v>NPT</v>
      </c>
      <c r="H53" s="255">
        <f ca="1">SUMIF('MTG RTG September 2019'!$H$3:$M$4,$AA$9,'MTG RTG September 2019'!$H41:$M41)</f>
        <v>1</v>
      </c>
      <c r="I53" s="256">
        <f t="shared" ca="1" si="1"/>
        <v>0</v>
      </c>
      <c r="J53" s="257">
        <f t="shared" ca="1" si="23"/>
        <v>0</v>
      </c>
      <c r="K53" s="355">
        <f t="shared" ca="1" si="24"/>
        <v>0</v>
      </c>
      <c r="L53" s="355">
        <f t="shared" ca="1" si="25"/>
        <v>0</v>
      </c>
      <c r="M53" s="258">
        <f t="shared" si="26"/>
        <v>0</v>
      </c>
      <c r="N53" s="258">
        <f t="shared" si="27"/>
        <v>0</v>
      </c>
      <c r="O53" s="258">
        <f t="shared" si="28"/>
        <v>0</v>
      </c>
      <c r="P53" s="258">
        <f t="shared" si="29"/>
        <v>0</v>
      </c>
      <c r="Q53" s="258"/>
      <c r="R53" s="258">
        <f t="shared" si="30"/>
        <v>0</v>
      </c>
      <c r="S53" s="258">
        <f t="shared" si="31"/>
        <v>0</v>
      </c>
      <c r="T53" s="265">
        <f t="shared" ca="1" si="16"/>
        <v>0</v>
      </c>
      <c r="U53" s="260">
        <f t="shared" ca="1" si="17"/>
        <v>0</v>
      </c>
      <c r="V53" s="260">
        <f t="shared" ca="1" si="18"/>
        <v>0</v>
      </c>
      <c r="W53" s="260">
        <f t="shared" ca="1" si="19"/>
        <v>0</v>
      </c>
      <c r="X53" s="260">
        <f t="shared" ca="1" si="20"/>
        <v>0</v>
      </c>
      <c r="Y53" s="260">
        <f t="shared" ca="1" si="21"/>
        <v>0</v>
      </c>
      <c r="Z53" s="260">
        <f t="shared" ca="1" si="22"/>
        <v>0</v>
      </c>
      <c r="AA53" s="575">
        <f t="shared" ca="1" si="13"/>
        <v>0</v>
      </c>
      <c r="AB53" s="262"/>
      <c r="AC53" s="460"/>
      <c r="AD53" s="459"/>
      <c r="AE53" s="459"/>
      <c r="AF53" s="459"/>
      <c r="AG53" s="459"/>
      <c r="AH53" s="861"/>
      <c r="AI53" s="861"/>
      <c r="AJ53" s="459"/>
      <c r="AK53" s="459"/>
      <c r="AL53" s="459"/>
      <c r="AM53" s="459"/>
      <c r="AN53" s="459"/>
      <c r="AO53" s="861"/>
      <c r="AP53" s="861"/>
      <c r="AQ53" s="459"/>
      <c r="AR53" s="459"/>
      <c r="AS53" s="459"/>
      <c r="AT53" s="459"/>
      <c r="AU53" s="459"/>
      <c r="AV53" s="861"/>
      <c r="AW53" s="861"/>
      <c r="AX53" s="459"/>
      <c r="AY53" s="459"/>
      <c r="AZ53" s="459"/>
      <c r="BA53" s="459"/>
      <c r="BB53" s="459"/>
      <c r="BC53" s="861"/>
      <c r="BD53" s="861"/>
      <c r="BE53" s="459"/>
      <c r="BF53" s="459"/>
      <c r="BG53" s="459"/>
      <c r="BH53" s="459"/>
      <c r="BI53" s="459"/>
      <c r="BJ53" s="861"/>
      <c r="BK53" s="861"/>
      <c r="BL53" s="459"/>
      <c r="BM53" s="459"/>
      <c r="BN53" s="459"/>
      <c r="BO53" s="459"/>
      <c r="BP53" s="459"/>
      <c r="BQ53" s="861"/>
      <c r="BR53" s="861"/>
      <c r="BS53" s="459"/>
      <c r="BT53" s="459"/>
      <c r="BU53" s="459"/>
      <c r="BV53" s="459"/>
      <c r="BW53" s="459"/>
      <c r="BX53" s="861"/>
      <c r="BY53" s="861"/>
      <c r="BZ53" s="459"/>
      <c r="CA53" s="459"/>
      <c r="CB53" s="459"/>
      <c r="CC53" s="459"/>
      <c r="CD53" s="459"/>
      <c r="CE53" s="861"/>
      <c r="CF53" s="861"/>
      <c r="CG53" s="459"/>
      <c r="CH53" s="459"/>
      <c r="CI53" s="459"/>
      <c r="CJ53" s="459"/>
      <c r="CK53" s="459"/>
      <c r="CL53" s="861"/>
      <c r="CM53" s="861"/>
    </row>
    <row r="54" spans="1:91" s="263" customFormat="1" hidden="1">
      <c r="A54" s="857">
        <f>'MTG RTG September 2019'!A42</f>
        <v>0</v>
      </c>
      <c r="B54" s="289"/>
      <c r="C54" s="506" t="str">
        <f>'MTG RTG September 2019'!C42</f>
        <v>Nova TV</v>
      </c>
      <c r="D54" s="252" t="str">
        <f>'MTG RTG September 2019'!D42</f>
        <v>Series</v>
      </c>
      <c r="E54" s="253" t="str">
        <f>'MTG RTG September 2019'!E42</f>
        <v>Su</v>
      </c>
      <c r="F54" s="254">
        <f>'MTG RTG September 2019'!F42</f>
        <v>0.29166666666666669</v>
      </c>
      <c r="G54" s="253" t="str">
        <f>'MTG RTG September 2019'!G42</f>
        <v>NPT</v>
      </c>
      <c r="H54" s="255">
        <f ca="1">SUMIF('MTG RTG September 2019'!$H$3:$M$4,$AA$9,'MTG RTG September 2019'!$H42:$M42)</f>
        <v>0.6</v>
      </c>
      <c r="I54" s="256">
        <f t="shared" ca="1" si="1"/>
        <v>4341.666666666667</v>
      </c>
      <c r="J54" s="257">
        <f t="shared" ca="1" si="23"/>
        <v>0</v>
      </c>
      <c r="K54" s="355">
        <f t="shared" ca="1" si="24"/>
        <v>0</v>
      </c>
      <c r="L54" s="355">
        <f t="shared" ca="1" si="25"/>
        <v>0</v>
      </c>
      <c r="M54" s="258">
        <f t="shared" si="26"/>
        <v>0</v>
      </c>
      <c r="N54" s="258">
        <f t="shared" si="27"/>
        <v>0</v>
      </c>
      <c r="O54" s="258">
        <f t="shared" si="28"/>
        <v>0</v>
      </c>
      <c r="P54" s="258">
        <f t="shared" si="29"/>
        <v>0</v>
      </c>
      <c r="Q54" s="258"/>
      <c r="R54" s="258">
        <f t="shared" si="30"/>
        <v>0</v>
      </c>
      <c r="S54" s="258">
        <f t="shared" si="31"/>
        <v>0</v>
      </c>
      <c r="T54" s="265">
        <v>2605</v>
      </c>
      <c r="U54" s="260">
        <f t="shared" si="17"/>
        <v>2605</v>
      </c>
      <c r="V54" s="260">
        <f t="shared" si="18"/>
        <v>1563</v>
      </c>
      <c r="W54" s="260">
        <f t="shared" si="19"/>
        <v>1563</v>
      </c>
      <c r="X54" s="260">
        <f t="shared" si="20"/>
        <v>0</v>
      </c>
      <c r="Y54" s="260">
        <f t="shared" si="21"/>
        <v>0</v>
      </c>
      <c r="Z54" s="260">
        <f t="shared" si="22"/>
        <v>0</v>
      </c>
      <c r="AA54" s="575">
        <f t="shared" si="13"/>
        <v>0</v>
      </c>
      <c r="AB54" s="262"/>
      <c r="AC54" s="460"/>
      <c r="AD54" s="459"/>
      <c r="AE54" s="459"/>
      <c r="AF54" s="459"/>
      <c r="AG54" s="459"/>
      <c r="AH54" s="861"/>
      <c r="AI54" s="861"/>
      <c r="AJ54" s="459"/>
      <c r="AK54" s="459"/>
      <c r="AL54" s="459"/>
      <c r="AM54" s="459"/>
      <c r="AN54" s="459"/>
      <c r="AO54" s="861"/>
      <c r="AP54" s="861"/>
      <c r="AQ54" s="459"/>
      <c r="AR54" s="459"/>
      <c r="AS54" s="459"/>
      <c r="AT54" s="459"/>
      <c r="AU54" s="459"/>
      <c r="AV54" s="861"/>
      <c r="AW54" s="861"/>
      <c r="AX54" s="459"/>
      <c r="AY54" s="459"/>
      <c r="AZ54" s="459"/>
      <c r="BA54" s="459"/>
      <c r="BB54" s="459"/>
      <c r="BC54" s="861"/>
      <c r="BD54" s="861"/>
      <c r="BE54" s="459"/>
      <c r="BF54" s="459"/>
      <c r="BG54" s="459"/>
      <c r="BH54" s="459"/>
      <c r="BI54" s="459"/>
      <c r="BJ54" s="861"/>
      <c r="BK54" s="861"/>
      <c r="BL54" s="459"/>
      <c r="BM54" s="459"/>
      <c r="BN54" s="459"/>
      <c r="BO54" s="459"/>
      <c r="BP54" s="459"/>
      <c r="BQ54" s="861"/>
      <c r="BR54" s="861"/>
      <c r="BS54" s="459"/>
      <c r="BT54" s="459"/>
      <c r="BU54" s="459"/>
      <c r="BV54" s="459"/>
      <c r="BW54" s="459"/>
      <c r="BX54" s="861"/>
      <c r="BY54" s="861"/>
      <c r="BZ54" s="459"/>
      <c r="CA54" s="459"/>
      <c r="CB54" s="459"/>
      <c r="CC54" s="459"/>
      <c r="CD54" s="459"/>
      <c r="CE54" s="861"/>
      <c r="CF54" s="861"/>
      <c r="CG54" s="459"/>
      <c r="CH54" s="459"/>
      <c r="CI54" s="459"/>
      <c r="CJ54" s="459"/>
      <c r="CK54" s="459"/>
      <c r="CL54" s="861"/>
      <c r="CM54" s="861"/>
    </row>
    <row r="55" spans="1:91" s="263" customFormat="1" hidden="1">
      <c r="A55" s="857">
        <f>'MTG RTG September 2019'!A43</f>
        <v>0</v>
      </c>
      <c r="B55" s="289"/>
      <c r="C55" s="506" t="str">
        <f>'MTG RTG September 2019'!C43</f>
        <v>Nova TV</v>
      </c>
      <c r="D55" s="252" t="str">
        <f>'MTG RTG September 2019'!D43</f>
        <v>Wake Up</v>
      </c>
      <c r="E55" s="253" t="str">
        <f>'MTG RTG September 2019'!E43</f>
        <v>Su</v>
      </c>
      <c r="F55" s="254">
        <f>'MTG RTG September 2019'!F43</f>
        <v>0.3298611111111111</v>
      </c>
      <c r="G55" s="253" t="str">
        <f>'MTG RTG September 2019'!G43</f>
        <v>NPT</v>
      </c>
      <c r="H55" s="255">
        <f ca="1">SUMIF('MTG RTG September 2019'!$H$3:$M$4,$AA$9,'MTG RTG September 2019'!$H43:$M43)</f>
        <v>2.6</v>
      </c>
      <c r="I55" s="256">
        <f t="shared" ca="1" si="1"/>
        <v>0</v>
      </c>
      <c r="J55" s="257">
        <f t="shared" ca="1" si="23"/>
        <v>0</v>
      </c>
      <c r="K55" s="355">
        <f t="shared" ca="1" si="24"/>
        <v>0</v>
      </c>
      <c r="L55" s="355">
        <f t="shared" ca="1" si="25"/>
        <v>0</v>
      </c>
      <c r="M55" s="258">
        <f t="shared" si="26"/>
        <v>0</v>
      </c>
      <c r="N55" s="258">
        <f t="shared" si="27"/>
        <v>0</v>
      </c>
      <c r="O55" s="258">
        <f t="shared" si="28"/>
        <v>0</v>
      </c>
      <c r="P55" s="258">
        <f t="shared" si="29"/>
        <v>0</v>
      </c>
      <c r="Q55" s="258"/>
      <c r="R55" s="258">
        <f t="shared" si="30"/>
        <v>0</v>
      </c>
      <c r="S55" s="258">
        <f t="shared" si="31"/>
        <v>0</v>
      </c>
      <c r="T55" s="265">
        <f t="shared" ca="1" si="16"/>
        <v>0</v>
      </c>
      <c r="U55" s="260">
        <f t="shared" ca="1" si="17"/>
        <v>0</v>
      </c>
      <c r="V55" s="260">
        <f t="shared" ca="1" si="18"/>
        <v>0</v>
      </c>
      <c r="W55" s="260">
        <f t="shared" ca="1" si="19"/>
        <v>0</v>
      </c>
      <c r="X55" s="260">
        <f t="shared" ca="1" si="20"/>
        <v>0</v>
      </c>
      <c r="Y55" s="260">
        <f t="shared" ca="1" si="21"/>
        <v>0</v>
      </c>
      <c r="Z55" s="260">
        <f t="shared" ca="1" si="22"/>
        <v>0</v>
      </c>
      <c r="AA55" s="575">
        <f t="shared" ca="1" si="13"/>
        <v>0</v>
      </c>
      <c r="AB55" s="262"/>
      <c r="AC55" s="460"/>
      <c r="AD55" s="459"/>
      <c r="AE55" s="459"/>
      <c r="AF55" s="459"/>
      <c r="AG55" s="459"/>
      <c r="AH55" s="861"/>
      <c r="AI55" s="861"/>
      <c r="AJ55" s="459"/>
      <c r="AK55" s="459"/>
      <c r="AL55" s="459"/>
      <c r="AM55" s="459"/>
      <c r="AN55" s="459"/>
      <c r="AO55" s="861"/>
      <c r="AP55" s="861"/>
      <c r="AQ55" s="459"/>
      <c r="AR55" s="459"/>
      <c r="AS55" s="459"/>
      <c r="AT55" s="459"/>
      <c r="AU55" s="459"/>
      <c r="AV55" s="861"/>
      <c r="AW55" s="861"/>
      <c r="AX55" s="459"/>
      <c r="AY55" s="459"/>
      <c r="AZ55" s="459"/>
      <c r="BA55" s="459"/>
      <c r="BB55" s="459"/>
      <c r="BC55" s="861"/>
      <c r="BD55" s="861"/>
      <c r="BE55" s="459"/>
      <c r="BF55" s="459"/>
      <c r="BG55" s="459"/>
      <c r="BH55" s="459"/>
      <c r="BI55" s="459"/>
      <c r="BJ55" s="861"/>
      <c r="BK55" s="861"/>
      <c r="BL55" s="459"/>
      <c r="BM55" s="459"/>
      <c r="BN55" s="459"/>
      <c r="BO55" s="459"/>
      <c r="BP55" s="459"/>
      <c r="BQ55" s="861"/>
      <c r="BR55" s="861"/>
      <c r="BS55" s="459"/>
      <c r="BT55" s="459"/>
      <c r="BU55" s="459"/>
      <c r="BV55" s="459"/>
      <c r="BW55" s="459"/>
      <c r="BX55" s="861"/>
      <c r="BY55" s="861"/>
      <c r="BZ55" s="459"/>
      <c r="CA55" s="459"/>
      <c r="CB55" s="459"/>
      <c r="CC55" s="459"/>
      <c r="CD55" s="459"/>
      <c r="CE55" s="861"/>
      <c r="CF55" s="861"/>
      <c r="CG55" s="459"/>
      <c r="CH55" s="459"/>
      <c r="CI55" s="459"/>
      <c r="CJ55" s="459"/>
      <c r="CK55" s="459"/>
      <c r="CL55" s="861"/>
      <c r="CM55" s="861"/>
    </row>
    <row r="56" spans="1:91" s="263" customFormat="1" hidden="1">
      <c r="A56" s="857">
        <f>'MTG RTG September 2019'!A44</f>
        <v>0</v>
      </c>
      <c r="B56" s="289"/>
      <c r="C56" s="506" t="str">
        <f>'MTG RTG September 2019'!C44</f>
        <v>Nova TV</v>
      </c>
      <c r="D56" s="252" t="str">
        <f>'MTG RTG September 2019'!D44</f>
        <v>Court Show</v>
      </c>
      <c r="E56" s="253" t="str">
        <f>'MTG RTG September 2019'!E44</f>
        <v>Su</v>
      </c>
      <c r="F56" s="254">
        <f>'MTG RTG September 2019'!F44</f>
        <v>0.45833333333333331</v>
      </c>
      <c r="G56" s="253" t="str">
        <f>'MTG RTG September 2019'!G44</f>
        <v>NPT</v>
      </c>
      <c r="H56" s="255">
        <f ca="1">SUMIF('MTG RTG September 2019'!$H$3:$M$4,$AA$9,'MTG RTG September 2019'!$H44:$M44)</f>
        <v>3.5</v>
      </c>
      <c r="I56" s="256">
        <f t="shared" ca="1" si="1"/>
        <v>0</v>
      </c>
      <c r="J56" s="257">
        <f t="shared" ca="1" si="23"/>
        <v>0</v>
      </c>
      <c r="K56" s="355">
        <f t="shared" ca="1" si="24"/>
        <v>0</v>
      </c>
      <c r="L56" s="355">
        <f t="shared" ca="1" si="25"/>
        <v>0</v>
      </c>
      <c r="M56" s="258">
        <f t="shared" si="26"/>
        <v>0</v>
      </c>
      <c r="N56" s="258">
        <f t="shared" si="27"/>
        <v>0</v>
      </c>
      <c r="O56" s="258">
        <f t="shared" si="28"/>
        <v>0</v>
      </c>
      <c r="P56" s="258">
        <f t="shared" si="29"/>
        <v>0</v>
      </c>
      <c r="Q56" s="258"/>
      <c r="R56" s="258">
        <f t="shared" si="30"/>
        <v>0</v>
      </c>
      <c r="S56" s="258">
        <f t="shared" si="31"/>
        <v>0</v>
      </c>
      <c r="T56" s="265">
        <f t="shared" ca="1" si="16"/>
        <v>0</v>
      </c>
      <c r="U56" s="260">
        <f t="shared" ca="1" si="17"/>
        <v>0</v>
      </c>
      <c r="V56" s="260">
        <f t="shared" ca="1" si="18"/>
        <v>0</v>
      </c>
      <c r="W56" s="260">
        <f t="shared" ca="1" si="19"/>
        <v>0</v>
      </c>
      <c r="X56" s="260">
        <f t="shared" ca="1" si="20"/>
        <v>0</v>
      </c>
      <c r="Y56" s="260">
        <f t="shared" ca="1" si="21"/>
        <v>0</v>
      </c>
      <c r="Z56" s="260">
        <f t="shared" ca="1" si="22"/>
        <v>0</v>
      </c>
      <c r="AA56" s="575">
        <f t="shared" ca="1" si="13"/>
        <v>0</v>
      </c>
      <c r="AB56" s="262"/>
      <c r="AC56" s="460"/>
      <c r="AD56" s="459"/>
      <c r="AE56" s="459"/>
      <c r="AF56" s="459"/>
      <c r="AG56" s="459"/>
      <c r="AH56" s="861"/>
      <c r="AI56" s="861"/>
      <c r="AJ56" s="459"/>
      <c r="AK56" s="459"/>
      <c r="AL56" s="459"/>
      <c r="AM56" s="459"/>
      <c r="AN56" s="459"/>
      <c r="AO56" s="861"/>
      <c r="AP56" s="861"/>
      <c r="AQ56" s="459"/>
      <c r="AR56" s="459"/>
      <c r="AS56" s="459"/>
      <c r="AT56" s="459"/>
      <c r="AU56" s="459"/>
      <c r="AV56" s="861"/>
      <c r="AW56" s="861"/>
      <c r="AX56" s="459"/>
      <c r="AY56" s="459"/>
      <c r="AZ56" s="459"/>
      <c r="BA56" s="459"/>
      <c r="BB56" s="459"/>
      <c r="BC56" s="861"/>
      <c r="BD56" s="861"/>
      <c r="BE56" s="459"/>
      <c r="BF56" s="459"/>
      <c r="BG56" s="459"/>
      <c r="BH56" s="459"/>
      <c r="BI56" s="459"/>
      <c r="BJ56" s="861"/>
      <c r="BK56" s="861"/>
      <c r="BL56" s="459"/>
      <c r="BM56" s="459"/>
      <c r="BN56" s="459"/>
      <c r="BO56" s="459"/>
      <c r="BP56" s="459"/>
      <c r="BQ56" s="861"/>
      <c r="BR56" s="861"/>
      <c r="BS56" s="459"/>
      <c r="BT56" s="459"/>
      <c r="BU56" s="459"/>
      <c r="BV56" s="459"/>
      <c r="BW56" s="459"/>
      <c r="BX56" s="861"/>
      <c r="BY56" s="861"/>
      <c r="BZ56" s="459"/>
      <c r="CA56" s="459"/>
      <c r="CB56" s="459"/>
      <c r="CC56" s="459"/>
      <c r="CD56" s="459"/>
      <c r="CE56" s="861"/>
      <c r="CF56" s="861"/>
      <c r="CG56" s="459"/>
      <c r="CH56" s="459"/>
      <c r="CI56" s="459"/>
      <c r="CJ56" s="459"/>
      <c r="CK56" s="459"/>
      <c r="CL56" s="861"/>
      <c r="CM56" s="861"/>
    </row>
    <row r="57" spans="1:91" s="263" customFormat="1" hidden="1">
      <c r="A57" s="857">
        <f>'MTG RTG September 2019'!A45</f>
        <v>0</v>
      </c>
      <c r="B57" s="289"/>
      <c r="C57" s="506" t="str">
        <f>'MTG RTG September 2019'!C45</f>
        <v>Nova TV</v>
      </c>
      <c r="D57" s="252" t="str">
        <f>'MTG RTG September 2019'!D45</f>
        <v>News</v>
      </c>
      <c r="E57" s="253" t="str">
        <f>'MTG RTG September 2019'!E45</f>
        <v>Su</v>
      </c>
      <c r="F57" s="254">
        <f>'MTG RTG September 2019'!F45</f>
        <v>0.5</v>
      </c>
      <c r="G57" s="253" t="str">
        <f>'MTG RTG September 2019'!G45</f>
        <v>NPT</v>
      </c>
      <c r="H57" s="255">
        <f ca="1">SUMIF('MTG RTG September 2019'!$H$3:$M$4,$AA$9,'MTG RTG September 2019'!$H45:$M45)</f>
        <v>3.8</v>
      </c>
      <c r="I57" s="256">
        <f t="shared" ca="1" si="1"/>
        <v>0</v>
      </c>
      <c r="J57" s="257">
        <f t="shared" ca="1" si="23"/>
        <v>0</v>
      </c>
      <c r="K57" s="355">
        <f t="shared" ca="1" si="24"/>
        <v>0</v>
      </c>
      <c r="L57" s="355">
        <f t="shared" ca="1" si="25"/>
        <v>0</v>
      </c>
      <c r="M57" s="258">
        <f t="shared" si="26"/>
        <v>0</v>
      </c>
      <c r="N57" s="258">
        <f t="shared" si="27"/>
        <v>0</v>
      </c>
      <c r="O57" s="258">
        <f t="shared" si="28"/>
        <v>0</v>
      </c>
      <c r="P57" s="258">
        <f t="shared" si="29"/>
        <v>0</v>
      </c>
      <c r="Q57" s="258"/>
      <c r="R57" s="258">
        <f t="shared" si="30"/>
        <v>0</v>
      </c>
      <c r="S57" s="258">
        <f t="shared" si="31"/>
        <v>0</v>
      </c>
      <c r="T57" s="265">
        <f t="shared" ca="1" si="16"/>
        <v>0</v>
      </c>
      <c r="U57" s="260">
        <f t="shared" ca="1" si="17"/>
        <v>0</v>
      </c>
      <c r="V57" s="260">
        <f t="shared" ca="1" si="18"/>
        <v>0</v>
      </c>
      <c r="W57" s="260">
        <f t="shared" ca="1" si="19"/>
        <v>0</v>
      </c>
      <c r="X57" s="260">
        <f t="shared" ca="1" si="20"/>
        <v>0</v>
      </c>
      <c r="Y57" s="260">
        <f t="shared" ca="1" si="21"/>
        <v>0</v>
      </c>
      <c r="Z57" s="260">
        <f t="shared" ca="1" si="22"/>
        <v>0</v>
      </c>
      <c r="AA57" s="575">
        <f t="shared" ca="1" si="13"/>
        <v>0</v>
      </c>
      <c r="AB57" s="262"/>
      <c r="AC57" s="460"/>
      <c r="AD57" s="459"/>
      <c r="AE57" s="459"/>
      <c r="AF57" s="459"/>
      <c r="AG57" s="459"/>
      <c r="AH57" s="861"/>
      <c r="AI57" s="861"/>
      <c r="AJ57" s="459"/>
      <c r="AK57" s="459"/>
      <c r="AL57" s="459"/>
      <c r="AM57" s="459"/>
      <c r="AN57" s="459"/>
      <c r="AO57" s="861"/>
      <c r="AP57" s="861"/>
      <c r="AQ57" s="459"/>
      <c r="AR57" s="459"/>
      <c r="AS57" s="459"/>
      <c r="AT57" s="459"/>
      <c r="AU57" s="459"/>
      <c r="AV57" s="861"/>
      <c r="AW57" s="861"/>
      <c r="AX57" s="459"/>
      <c r="AY57" s="459"/>
      <c r="AZ57" s="459"/>
      <c r="BA57" s="459"/>
      <c r="BB57" s="459"/>
      <c r="BC57" s="861"/>
      <c r="BD57" s="861"/>
      <c r="BE57" s="459"/>
      <c r="BF57" s="459"/>
      <c r="BG57" s="459"/>
      <c r="BH57" s="459"/>
      <c r="BI57" s="459"/>
      <c r="BJ57" s="861"/>
      <c r="BK57" s="861"/>
      <c r="BL57" s="459"/>
      <c r="BM57" s="459"/>
      <c r="BN57" s="459"/>
      <c r="BO57" s="459"/>
      <c r="BP57" s="459"/>
      <c r="BQ57" s="861"/>
      <c r="BR57" s="861"/>
      <c r="BS57" s="459"/>
      <c r="BT57" s="459"/>
      <c r="BU57" s="459"/>
      <c r="BV57" s="459"/>
      <c r="BW57" s="459"/>
      <c r="BX57" s="861"/>
      <c r="BY57" s="861"/>
      <c r="BZ57" s="459"/>
      <c r="CA57" s="459"/>
      <c r="CB57" s="459"/>
      <c r="CC57" s="459"/>
      <c r="CD57" s="459"/>
      <c r="CE57" s="861"/>
      <c r="CF57" s="861"/>
      <c r="CG57" s="459"/>
      <c r="CH57" s="459"/>
      <c r="CI57" s="459"/>
      <c r="CJ57" s="459"/>
      <c r="CK57" s="459"/>
      <c r="CL57" s="861"/>
      <c r="CM57" s="861"/>
    </row>
    <row r="58" spans="1:91" s="263" customFormat="1" hidden="1">
      <c r="A58" s="857">
        <f>'MTG RTG September 2019'!A46</f>
        <v>0</v>
      </c>
      <c r="B58" s="289"/>
      <c r="C58" s="506" t="str">
        <f>'MTG RTG September 2019'!C46</f>
        <v>Nova TV</v>
      </c>
      <c r="D58" s="252" t="str">
        <f>'MTG RTG September 2019'!D46</f>
        <v>Movie</v>
      </c>
      <c r="E58" s="253" t="str">
        <f>'MTG RTG September 2019'!E46</f>
        <v>Su</v>
      </c>
      <c r="F58" s="254">
        <f>'MTG RTG September 2019'!F46</f>
        <v>0.52083333333333337</v>
      </c>
      <c r="G58" s="253" t="str">
        <f>'MTG RTG September 2019'!G46</f>
        <v>NPT</v>
      </c>
      <c r="H58" s="255">
        <f ca="1">SUMIF('MTG RTG September 2019'!$H$3:$M$4,$AA$9,'MTG RTG September 2019'!$H46:$M46)</f>
        <v>3.4</v>
      </c>
      <c r="I58" s="256">
        <f t="shared" ca="1" si="1"/>
        <v>0</v>
      </c>
      <c r="J58" s="257">
        <f t="shared" ca="1" si="23"/>
        <v>0</v>
      </c>
      <c r="K58" s="355">
        <f t="shared" ca="1" si="24"/>
        <v>0</v>
      </c>
      <c r="L58" s="355">
        <f t="shared" ca="1" si="25"/>
        <v>0</v>
      </c>
      <c r="M58" s="258">
        <f t="shared" si="26"/>
        <v>0</v>
      </c>
      <c r="N58" s="258">
        <f t="shared" si="27"/>
        <v>0</v>
      </c>
      <c r="O58" s="258">
        <f t="shared" si="28"/>
        <v>0</v>
      </c>
      <c r="P58" s="258">
        <f t="shared" si="29"/>
        <v>0</v>
      </c>
      <c r="Q58" s="258"/>
      <c r="R58" s="258">
        <f t="shared" si="30"/>
        <v>0</v>
      </c>
      <c r="S58" s="258">
        <f t="shared" si="31"/>
        <v>0</v>
      </c>
      <c r="T58" s="265">
        <f t="shared" ca="1" si="16"/>
        <v>0</v>
      </c>
      <c r="U58" s="260">
        <f t="shared" ca="1" si="17"/>
        <v>0</v>
      </c>
      <c r="V58" s="260">
        <f t="shared" ca="1" si="18"/>
        <v>0</v>
      </c>
      <c r="W58" s="260">
        <f t="shared" ca="1" si="19"/>
        <v>0</v>
      </c>
      <c r="X58" s="260">
        <f t="shared" ca="1" si="20"/>
        <v>0</v>
      </c>
      <c r="Y58" s="260">
        <f t="shared" ca="1" si="21"/>
        <v>0</v>
      </c>
      <c r="Z58" s="260">
        <f t="shared" ca="1" si="22"/>
        <v>0</v>
      </c>
      <c r="AA58" s="575">
        <f t="shared" ca="1" si="13"/>
        <v>0</v>
      </c>
      <c r="AB58" s="262"/>
      <c r="AC58" s="460"/>
      <c r="AD58" s="459"/>
      <c r="AE58" s="459"/>
      <c r="AF58" s="459"/>
      <c r="AG58" s="459"/>
      <c r="AH58" s="861"/>
      <c r="AI58" s="861"/>
      <c r="AJ58" s="459"/>
      <c r="AK58" s="459"/>
      <c r="AL58" s="459"/>
      <c r="AM58" s="459"/>
      <c r="AN58" s="459"/>
      <c r="AO58" s="861"/>
      <c r="AP58" s="861"/>
      <c r="AQ58" s="459"/>
      <c r="AR58" s="459"/>
      <c r="AS58" s="459"/>
      <c r="AT58" s="459"/>
      <c r="AU58" s="459"/>
      <c r="AV58" s="861"/>
      <c r="AW58" s="861"/>
      <c r="AX58" s="459"/>
      <c r="AY58" s="459"/>
      <c r="AZ58" s="459"/>
      <c r="BA58" s="459"/>
      <c r="BB58" s="459"/>
      <c r="BC58" s="861"/>
      <c r="BD58" s="861"/>
      <c r="BE58" s="459"/>
      <c r="BF58" s="459"/>
      <c r="BG58" s="459"/>
      <c r="BH58" s="459"/>
      <c r="BI58" s="459"/>
      <c r="BJ58" s="861"/>
      <c r="BK58" s="861"/>
      <c r="BL58" s="459"/>
      <c r="BM58" s="459"/>
      <c r="BN58" s="459"/>
      <c r="BO58" s="459"/>
      <c r="BP58" s="459"/>
      <c r="BQ58" s="861"/>
      <c r="BR58" s="861"/>
      <c r="BS58" s="459"/>
      <c r="BT58" s="459"/>
      <c r="BU58" s="459"/>
      <c r="BV58" s="459"/>
      <c r="BW58" s="459"/>
      <c r="BX58" s="861"/>
      <c r="BY58" s="861"/>
      <c r="BZ58" s="459"/>
      <c r="CA58" s="459"/>
      <c r="CB58" s="459"/>
      <c r="CC58" s="459"/>
      <c r="CD58" s="459"/>
      <c r="CE58" s="861"/>
      <c r="CF58" s="861"/>
      <c r="CG58" s="459"/>
      <c r="CH58" s="459"/>
      <c r="CI58" s="459"/>
      <c r="CJ58" s="459"/>
      <c r="CK58" s="459"/>
      <c r="CL58" s="861"/>
      <c r="CM58" s="861"/>
    </row>
    <row r="59" spans="1:91" s="263" customFormat="1" hidden="1">
      <c r="A59" s="857">
        <f>'MTG RTG September 2019'!A47</f>
        <v>0</v>
      </c>
      <c r="B59" s="289"/>
      <c r="C59" s="506" t="str">
        <f>'MTG RTG September 2019'!C47</f>
        <v>Nova TV</v>
      </c>
      <c r="D59" s="252" t="str">
        <f>'MTG RTG September 2019'!D47</f>
        <v>Movie</v>
      </c>
      <c r="E59" s="253" t="str">
        <f>'MTG RTG September 2019'!E47</f>
        <v>Su</v>
      </c>
      <c r="F59" s="254">
        <f>'MTG RTG September 2019'!F47</f>
        <v>0.59375</v>
      </c>
      <c r="G59" s="253" t="str">
        <f>'MTG RTG September 2019'!G47</f>
        <v>NPT</v>
      </c>
      <c r="H59" s="255">
        <f ca="1">SUMIF('MTG RTG September 2019'!$H$3:$M$4,$AA$9,'MTG RTG September 2019'!$H47:$M47)</f>
        <v>3.4</v>
      </c>
      <c r="I59" s="256">
        <f t="shared" ca="1" si="1"/>
        <v>0</v>
      </c>
      <c r="J59" s="257">
        <f t="shared" ca="1" si="23"/>
        <v>0</v>
      </c>
      <c r="K59" s="355">
        <f t="shared" ca="1" si="24"/>
        <v>0</v>
      </c>
      <c r="L59" s="355">
        <f t="shared" ca="1" si="25"/>
        <v>0</v>
      </c>
      <c r="M59" s="258">
        <f t="shared" si="26"/>
        <v>0</v>
      </c>
      <c r="N59" s="258">
        <f t="shared" si="27"/>
        <v>0</v>
      </c>
      <c r="O59" s="258">
        <f t="shared" si="28"/>
        <v>0</v>
      </c>
      <c r="P59" s="258">
        <f t="shared" si="29"/>
        <v>0</v>
      </c>
      <c r="Q59" s="258"/>
      <c r="R59" s="258">
        <f t="shared" si="30"/>
        <v>0</v>
      </c>
      <c r="S59" s="258">
        <f t="shared" si="31"/>
        <v>0</v>
      </c>
      <c r="T59" s="265">
        <f t="shared" ca="1" si="16"/>
        <v>0</v>
      </c>
      <c r="U59" s="260">
        <f t="shared" ca="1" si="17"/>
        <v>0</v>
      </c>
      <c r="V59" s="260">
        <f t="shared" ca="1" si="18"/>
        <v>0</v>
      </c>
      <c r="W59" s="260">
        <f t="shared" ca="1" si="19"/>
        <v>0</v>
      </c>
      <c r="X59" s="260">
        <f t="shared" ca="1" si="20"/>
        <v>0</v>
      </c>
      <c r="Y59" s="260">
        <f t="shared" ca="1" si="21"/>
        <v>0</v>
      </c>
      <c r="Z59" s="260">
        <f t="shared" ca="1" si="22"/>
        <v>0</v>
      </c>
      <c r="AA59" s="575">
        <f t="shared" ca="1" si="13"/>
        <v>0</v>
      </c>
      <c r="AB59" s="262"/>
      <c r="AC59" s="460"/>
      <c r="AD59" s="459"/>
      <c r="AE59" s="459"/>
      <c r="AF59" s="459"/>
      <c r="AG59" s="459"/>
      <c r="AH59" s="861"/>
      <c r="AI59" s="861"/>
      <c r="AJ59" s="459"/>
      <c r="AK59" s="459"/>
      <c r="AL59" s="459"/>
      <c r="AM59" s="459"/>
      <c r="AN59" s="459"/>
      <c r="AO59" s="861"/>
      <c r="AP59" s="861"/>
      <c r="AQ59" s="459"/>
      <c r="AR59" s="459"/>
      <c r="AS59" s="459"/>
      <c r="AT59" s="459"/>
      <c r="AU59" s="459"/>
      <c r="AV59" s="861"/>
      <c r="AW59" s="861"/>
      <c r="AX59" s="459"/>
      <c r="AY59" s="459"/>
      <c r="AZ59" s="459"/>
      <c r="BA59" s="459"/>
      <c r="BB59" s="459"/>
      <c r="BC59" s="861"/>
      <c r="BD59" s="861"/>
      <c r="BE59" s="459"/>
      <c r="BF59" s="459"/>
      <c r="BG59" s="459"/>
      <c r="BH59" s="459"/>
      <c r="BI59" s="459"/>
      <c r="BJ59" s="861"/>
      <c r="BK59" s="861"/>
      <c r="BL59" s="459"/>
      <c r="BM59" s="459"/>
      <c r="BN59" s="459"/>
      <c r="BO59" s="459"/>
      <c r="BP59" s="459"/>
      <c r="BQ59" s="861"/>
      <c r="BR59" s="861"/>
      <c r="BS59" s="459"/>
      <c r="BT59" s="459"/>
      <c r="BU59" s="459"/>
      <c r="BV59" s="459"/>
      <c r="BW59" s="459"/>
      <c r="BX59" s="861"/>
      <c r="BY59" s="861"/>
      <c r="BZ59" s="459"/>
      <c r="CA59" s="459"/>
      <c r="CB59" s="459"/>
      <c r="CC59" s="459"/>
      <c r="CD59" s="459"/>
      <c r="CE59" s="861"/>
      <c r="CF59" s="861"/>
      <c r="CG59" s="459"/>
      <c r="CH59" s="459"/>
      <c r="CI59" s="459"/>
      <c r="CJ59" s="459"/>
      <c r="CK59" s="459"/>
      <c r="CL59" s="861"/>
      <c r="CM59" s="861"/>
    </row>
    <row r="60" spans="1:91" s="263" customFormat="1" hidden="1">
      <c r="A60" s="470">
        <f>'MTG RTG September 2019'!A48</f>
        <v>0</v>
      </c>
      <c r="B60" s="289"/>
      <c r="C60" s="506" t="str">
        <f>'MTG RTG September 2019'!C48</f>
        <v>Nova TV</v>
      </c>
      <c r="D60" s="252" t="s">
        <v>237</v>
      </c>
      <c r="E60" s="253" t="str">
        <f>'MTG RTG September 2019'!E48</f>
        <v>Su</v>
      </c>
      <c r="F60" s="254">
        <f>'MTG RTG September 2019'!F48</f>
        <v>0.66666666666666663</v>
      </c>
      <c r="G60" s="253" t="str">
        <f>'MTG RTG September 2019'!G48</f>
        <v>NPT</v>
      </c>
      <c r="H60" s="255">
        <f ca="1">SUMIF('MTG RTG September 2019'!$H$3:$M$4,$AA$9,'MTG RTG September 2019'!$H48:$M48)</f>
        <v>3.4</v>
      </c>
      <c r="I60" s="256">
        <f t="shared" ca="1" si="1"/>
        <v>0</v>
      </c>
      <c r="J60" s="257">
        <f t="shared" ca="1" si="23"/>
        <v>0</v>
      </c>
      <c r="K60" s="355">
        <f t="shared" ca="1" si="24"/>
        <v>0</v>
      </c>
      <c r="L60" s="355">
        <f t="shared" ca="1" si="25"/>
        <v>0</v>
      </c>
      <c r="M60" s="258">
        <f t="shared" si="26"/>
        <v>0</v>
      </c>
      <c r="N60" s="258">
        <f t="shared" si="27"/>
        <v>0</v>
      </c>
      <c r="O60" s="258">
        <f t="shared" si="28"/>
        <v>0</v>
      </c>
      <c r="P60" s="258">
        <f t="shared" si="29"/>
        <v>0</v>
      </c>
      <c r="Q60" s="258"/>
      <c r="R60" s="258">
        <f t="shared" si="30"/>
        <v>0</v>
      </c>
      <c r="S60" s="258">
        <f t="shared" si="31"/>
        <v>0</v>
      </c>
      <c r="T60" s="265"/>
      <c r="U60" s="260">
        <f t="shared" si="17"/>
        <v>0</v>
      </c>
      <c r="V60" s="260">
        <f t="shared" si="18"/>
        <v>0</v>
      </c>
      <c r="W60" s="260">
        <f t="shared" si="19"/>
        <v>0</v>
      </c>
      <c r="X60" s="260">
        <f t="shared" si="20"/>
        <v>0</v>
      </c>
      <c r="Y60" s="260">
        <f t="shared" si="21"/>
        <v>0</v>
      </c>
      <c r="Z60" s="260">
        <f t="shared" si="22"/>
        <v>0</v>
      </c>
      <c r="AA60" s="575">
        <f t="shared" si="13"/>
        <v>0</v>
      </c>
      <c r="AB60" s="262"/>
      <c r="AC60" s="460"/>
      <c r="AD60" s="459"/>
      <c r="AE60" s="459"/>
      <c r="AF60" s="459"/>
      <c r="AG60" s="459"/>
      <c r="AH60" s="861"/>
      <c r="AI60" s="861"/>
      <c r="AJ60" s="459"/>
      <c r="AK60" s="459"/>
      <c r="AL60" s="459"/>
      <c r="AM60" s="459"/>
      <c r="AN60" s="459"/>
      <c r="AO60" s="861"/>
      <c r="AP60" s="861"/>
      <c r="AQ60" s="459"/>
      <c r="AR60" s="459"/>
      <c r="AS60" s="459"/>
      <c r="AT60" s="459"/>
      <c r="AU60" s="459"/>
      <c r="AV60" s="861"/>
      <c r="AW60" s="861"/>
      <c r="AX60" s="459"/>
      <c r="AY60" s="459"/>
      <c r="AZ60" s="459"/>
      <c r="BA60" s="459"/>
      <c r="BB60" s="459"/>
      <c r="BC60" s="861"/>
      <c r="BD60" s="861"/>
      <c r="BE60" s="459"/>
      <c r="BF60" s="459"/>
      <c r="BG60" s="459"/>
      <c r="BH60" s="459"/>
      <c r="BI60" s="459"/>
      <c r="BJ60" s="861"/>
      <c r="BK60" s="861"/>
      <c r="BL60" s="459"/>
      <c r="BM60" s="459"/>
      <c r="BN60" s="459"/>
      <c r="BO60" s="459"/>
      <c r="BP60" s="459"/>
      <c r="BQ60" s="861"/>
      <c r="BR60" s="861"/>
      <c r="BS60" s="459"/>
      <c r="BT60" s="459"/>
      <c r="BU60" s="459"/>
      <c r="BV60" s="459"/>
      <c r="BW60" s="459"/>
      <c r="BX60" s="861"/>
      <c r="BY60" s="861"/>
      <c r="BZ60" s="459"/>
      <c r="CA60" s="459"/>
      <c r="CB60" s="459"/>
      <c r="CC60" s="459"/>
      <c r="CD60" s="459"/>
      <c r="CE60" s="861"/>
      <c r="CF60" s="861"/>
      <c r="CG60" s="459"/>
      <c r="CH60" s="459"/>
      <c r="CI60" s="459"/>
      <c r="CJ60" s="459"/>
      <c r="CK60" s="459"/>
      <c r="CL60" s="861"/>
      <c r="CM60" s="861"/>
    </row>
    <row r="61" spans="1:91" s="263" customFormat="1" hidden="1">
      <c r="A61" s="470">
        <f>'MTG RTG September 2019'!A49</f>
        <v>0</v>
      </c>
      <c r="B61" s="289"/>
      <c r="C61" s="506" t="str">
        <f>'MTG RTG September 2019'!C49</f>
        <v>Nova TV</v>
      </c>
      <c r="D61" s="252" t="str">
        <f>'MTG RTG September 2019'!D49</f>
        <v>The Sunday of NOVA</v>
      </c>
      <c r="E61" s="253" t="str">
        <f>'MTG RTG September 2019'!E49</f>
        <v>Su</v>
      </c>
      <c r="F61" s="254">
        <f>'MTG RTG September 2019'!F49</f>
        <v>0.70486111111111116</v>
      </c>
      <c r="G61" s="253" t="str">
        <f>'MTG RTG September 2019'!G49</f>
        <v>NPT</v>
      </c>
      <c r="H61" s="255">
        <f ca="1">SUMIF('MTG RTG September 2019'!$H$3:$M$4,$AA$9,'MTG RTG September 2019'!$H49:$M49)</f>
        <v>3.6</v>
      </c>
      <c r="I61" s="256">
        <f t="shared" ca="1" si="1"/>
        <v>0</v>
      </c>
      <c r="J61" s="257">
        <f t="shared" ca="1" si="23"/>
        <v>0</v>
      </c>
      <c r="K61" s="355">
        <f t="shared" ca="1" si="24"/>
        <v>0</v>
      </c>
      <c r="L61" s="355">
        <f t="shared" ca="1" si="25"/>
        <v>0</v>
      </c>
      <c r="M61" s="258">
        <f t="shared" si="26"/>
        <v>0</v>
      </c>
      <c r="N61" s="258">
        <f t="shared" si="27"/>
        <v>0</v>
      </c>
      <c r="O61" s="258">
        <f t="shared" si="28"/>
        <v>0</v>
      </c>
      <c r="P61" s="258">
        <f t="shared" si="29"/>
        <v>0</v>
      </c>
      <c r="Q61" s="258"/>
      <c r="R61" s="258">
        <f t="shared" si="30"/>
        <v>0</v>
      </c>
      <c r="S61" s="258">
        <f t="shared" si="31"/>
        <v>0</v>
      </c>
      <c r="T61" s="265">
        <f t="shared" ca="1" si="16"/>
        <v>0</v>
      </c>
      <c r="U61" s="260">
        <f t="shared" ca="1" si="17"/>
        <v>0</v>
      </c>
      <c r="V61" s="260">
        <f t="shared" ca="1" si="18"/>
        <v>0</v>
      </c>
      <c r="W61" s="260">
        <f t="shared" ca="1" si="19"/>
        <v>0</v>
      </c>
      <c r="X61" s="260">
        <f t="shared" ca="1" si="20"/>
        <v>0</v>
      </c>
      <c r="Y61" s="260">
        <f t="shared" ca="1" si="21"/>
        <v>0</v>
      </c>
      <c r="Z61" s="260">
        <f t="shared" ca="1" si="22"/>
        <v>0</v>
      </c>
      <c r="AA61" s="575">
        <f t="shared" ca="1" si="13"/>
        <v>0</v>
      </c>
      <c r="AB61" s="262"/>
      <c r="AC61" s="460"/>
      <c r="AD61" s="459"/>
      <c r="AE61" s="459"/>
      <c r="AF61" s="459"/>
      <c r="AG61" s="459"/>
      <c r="AH61" s="861"/>
      <c r="AI61" s="861"/>
      <c r="AJ61" s="459"/>
      <c r="AK61" s="459"/>
      <c r="AL61" s="459"/>
      <c r="AM61" s="459"/>
      <c r="AN61" s="459"/>
      <c r="AO61" s="861"/>
      <c r="AP61" s="861"/>
      <c r="AQ61" s="459"/>
      <c r="AR61" s="459"/>
      <c r="AS61" s="459"/>
      <c r="AT61" s="459"/>
      <c r="AU61" s="459"/>
      <c r="AV61" s="861"/>
      <c r="AW61" s="861"/>
      <c r="AX61" s="459"/>
      <c r="AY61" s="459"/>
      <c r="AZ61" s="459"/>
      <c r="BA61" s="459"/>
      <c r="BB61" s="459"/>
      <c r="BC61" s="861"/>
      <c r="BD61" s="861"/>
      <c r="BE61" s="459"/>
      <c r="BF61" s="459"/>
      <c r="BG61" s="459"/>
      <c r="BH61" s="459"/>
      <c r="BI61" s="459"/>
      <c r="BJ61" s="861"/>
      <c r="BK61" s="861"/>
      <c r="BL61" s="459"/>
      <c r="BM61" s="459"/>
      <c r="BN61" s="459"/>
      <c r="BO61" s="459"/>
      <c r="BP61" s="459"/>
      <c r="BQ61" s="861"/>
      <c r="BR61" s="861"/>
      <c r="BS61" s="459"/>
      <c r="BT61" s="459"/>
      <c r="BU61" s="459"/>
      <c r="BV61" s="459"/>
      <c r="BW61" s="459"/>
      <c r="BX61" s="861"/>
      <c r="BY61" s="861"/>
      <c r="BZ61" s="459"/>
      <c r="CA61" s="459"/>
      <c r="CB61" s="459"/>
      <c r="CC61" s="459"/>
      <c r="CD61" s="459"/>
      <c r="CE61" s="861"/>
      <c r="CF61" s="861"/>
      <c r="CG61" s="459"/>
      <c r="CH61" s="459"/>
      <c r="CI61" s="459"/>
      <c r="CJ61" s="459"/>
      <c r="CK61" s="459"/>
      <c r="CL61" s="861"/>
      <c r="CM61" s="861"/>
    </row>
    <row r="62" spans="1:91" s="263" customFormat="1" hidden="1">
      <c r="A62" s="470">
        <f>'MTG RTG September 2019'!A50</f>
        <v>0</v>
      </c>
      <c r="B62" s="289"/>
      <c r="C62" s="506" t="str">
        <f>'MTG RTG September 2019'!C50</f>
        <v>Nova TV</v>
      </c>
      <c r="D62" s="252" t="str">
        <f>'MTG RTG September 2019'!D50</f>
        <v>Main News</v>
      </c>
      <c r="E62" s="253" t="str">
        <f>'MTG RTG September 2019'!E50</f>
        <v>Su</v>
      </c>
      <c r="F62" s="254">
        <f>'MTG RTG September 2019'!F50</f>
        <v>0.79166666666666663</v>
      </c>
      <c r="G62" s="253" t="str">
        <f>'MTG RTG September 2019'!G50</f>
        <v>PT</v>
      </c>
      <c r="H62" s="255">
        <f ca="1">SUMIF('MTG RTG September 2019'!$H$3:$M$4,$AA$9,'MTG RTG September 2019'!$H50:$M50)</f>
        <v>7.8</v>
      </c>
      <c r="I62" s="256">
        <f t="shared" ca="1" si="1"/>
        <v>0</v>
      </c>
      <c r="J62" s="257">
        <f t="shared" ca="1" si="23"/>
        <v>0</v>
      </c>
      <c r="K62" s="355">
        <f t="shared" ca="1" si="24"/>
        <v>0</v>
      </c>
      <c r="L62" s="355">
        <f t="shared" ca="1" si="25"/>
        <v>0</v>
      </c>
      <c r="M62" s="258">
        <f t="shared" si="26"/>
        <v>0</v>
      </c>
      <c r="N62" s="258">
        <f t="shared" si="27"/>
        <v>0</v>
      </c>
      <c r="O62" s="258">
        <f t="shared" si="28"/>
        <v>0</v>
      </c>
      <c r="P62" s="258">
        <f t="shared" si="29"/>
        <v>0</v>
      </c>
      <c r="Q62" s="258"/>
      <c r="R62" s="258">
        <f t="shared" si="30"/>
        <v>0</v>
      </c>
      <c r="S62" s="258">
        <f t="shared" si="31"/>
        <v>0</v>
      </c>
      <c r="T62" s="265">
        <f t="shared" ca="1" si="16"/>
        <v>0</v>
      </c>
      <c r="U62" s="260">
        <f t="shared" ca="1" si="17"/>
        <v>0</v>
      </c>
      <c r="V62" s="260">
        <f t="shared" ca="1" si="18"/>
        <v>0</v>
      </c>
      <c r="W62" s="260">
        <f t="shared" ca="1" si="19"/>
        <v>0</v>
      </c>
      <c r="X62" s="260">
        <f t="shared" ca="1" si="20"/>
        <v>0</v>
      </c>
      <c r="Y62" s="260">
        <f t="shared" ca="1" si="21"/>
        <v>0</v>
      </c>
      <c r="Z62" s="260">
        <f t="shared" ca="1" si="22"/>
        <v>0</v>
      </c>
      <c r="AA62" s="575">
        <f t="shared" ca="1" si="13"/>
        <v>0</v>
      </c>
      <c r="AB62" s="262"/>
      <c r="AC62" s="460"/>
      <c r="AD62" s="459"/>
      <c r="AE62" s="459"/>
      <c r="AF62" s="459"/>
      <c r="AG62" s="459"/>
      <c r="AH62" s="861"/>
      <c r="AI62" s="861"/>
      <c r="AJ62" s="459"/>
      <c r="AK62" s="459"/>
      <c r="AL62" s="459"/>
      <c r="AM62" s="459"/>
      <c r="AN62" s="459"/>
      <c r="AO62" s="861"/>
      <c r="AP62" s="861"/>
      <c r="AQ62" s="459"/>
      <c r="AR62" s="459"/>
      <c r="AS62" s="459"/>
      <c r="AT62" s="459"/>
      <c r="AU62" s="459"/>
      <c r="AV62" s="861"/>
      <c r="AW62" s="861"/>
      <c r="AX62" s="459"/>
      <c r="AY62" s="459"/>
      <c r="AZ62" s="459"/>
      <c r="BA62" s="459"/>
      <c r="BB62" s="459"/>
      <c r="BC62" s="861"/>
      <c r="BD62" s="861"/>
      <c r="BE62" s="459"/>
      <c r="BF62" s="459"/>
      <c r="BG62" s="459"/>
      <c r="BH62" s="459"/>
      <c r="BI62" s="459"/>
      <c r="BJ62" s="861"/>
      <c r="BK62" s="861"/>
      <c r="BL62" s="459"/>
      <c r="BM62" s="459"/>
      <c r="BN62" s="459"/>
      <c r="BO62" s="459"/>
      <c r="BP62" s="459"/>
      <c r="BQ62" s="861"/>
      <c r="BR62" s="861"/>
      <c r="BS62" s="459"/>
      <c r="BT62" s="459"/>
      <c r="BU62" s="459"/>
      <c r="BV62" s="459"/>
      <c r="BW62" s="459"/>
      <c r="BX62" s="861"/>
      <c r="BY62" s="861"/>
      <c r="BZ62" s="459"/>
      <c r="CA62" s="459"/>
      <c r="CB62" s="459"/>
      <c r="CC62" s="459"/>
      <c r="CD62" s="459"/>
      <c r="CE62" s="861"/>
      <c r="CF62" s="861"/>
      <c r="CG62" s="459"/>
      <c r="CH62" s="459"/>
      <c r="CI62" s="459"/>
      <c r="CJ62" s="459"/>
      <c r="CK62" s="459"/>
      <c r="CL62" s="861"/>
      <c r="CM62" s="861"/>
    </row>
    <row r="63" spans="1:91" s="263" customFormat="1" hidden="1">
      <c r="A63" s="857">
        <f>'MTG RTG September 2019'!A51</f>
        <v>0</v>
      </c>
      <c r="B63" s="289"/>
      <c r="C63" s="506" t="str">
        <f>'MTG RTG September 2019'!C51</f>
        <v>Nova TV</v>
      </c>
      <c r="D63" s="252" t="str">
        <f>'MTG RTG September 2019'!D51</f>
        <v>Power Couple</v>
      </c>
      <c r="E63" s="253" t="str">
        <f>'MTG RTG September 2019'!E51</f>
        <v>Su</v>
      </c>
      <c r="F63" s="254">
        <f>'MTG RTG September 2019'!F51</f>
        <v>0.83333333333333337</v>
      </c>
      <c r="G63" s="253" t="str">
        <f>'MTG RTG September 2019'!G51</f>
        <v>PT</v>
      </c>
      <c r="H63" s="255">
        <f ca="1">SUMIF('MTG RTG September 2019'!$H$3:$M$4,$AA$9,'MTG RTG September 2019'!$H51:$M51)</f>
        <v>8.8000000000000007</v>
      </c>
      <c r="I63" s="256">
        <f t="shared" ca="1" si="1"/>
        <v>0</v>
      </c>
      <c r="J63" s="257">
        <f t="shared" ca="1" si="23"/>
        <v>0</v>
      </c>
      <c r="K63" s="355">
        <f t="shared" ca="1" si="24"/>
        <v>0</v>
      </c>
      <c r="L63" s="355">
        <f t="shared" ca="1" si="25"/>
        <v>0</v>
      </c>
      <c r="M63" s="258">
        <f t="shared" si="26"/>
        <v>0</v>
      </c>
      <c r="N63" s="258">
        <f t="shared" si="27"/>
        <v>0</v>
      </c>
      <c r="O63" s="258">
        <f t="shared" si="28"/>
        <v>0</v>
      </c>
      <c r="P63" s="258">
        <f t="shared" si="29"/>
        <v>0</v>
      </c>
      <c r="Q63" s="258"/>
      <c r="R63" s="258">
        <f t="shared" si="30"/>
        <v>0</v>
      </c>
      <c r="S63" s="258">
        <f t="shared" si="31"/>
        <v>0</v>
      </c>
      <c r="T63" s="265">
        <f t="shared" ca="1" si="16"/>
        <v>0</v>
      </c>
      <c r="U63" s="260">
        <f t="shared" ca="1" si="17"/>
        <v>0</v>
      </c>
      <c r="V63" s="260">
        <f t="shared" ca="1" si="18"/>
        <v>0</v>
      </c>
      <c r="W63" s="260">
        <f t="shared" ca="1" si="19"/>
        <v>0</v>
      </c>
      <c r="X63" s="260">
        <f t="shared" ca="1" si="20"/>
        <v>0</v>
      </c>
      <c r="Y63" s="260">
        <f t="shared" ca="1" si="21"/>
        <v>0</v>
      </c>
      <c r="Z63" s="260">
        <f t="shared" ca="1" si="22"/>
        <v>0</v>
      </c>
      <c r="AA63" s="575">
        <f t="shared" ca="1" si="13"/>
        <v>0</v>
      </c>
      <c r="AB63" s="262"/>
      <c r="AC63" s="460"/>
      <c r="AD63" s="459"/>
      <c r="AE63" s="459"/>
      <c r="AF63" s="459"/>
      <c r="AG63" s="459"/>
      <c r="AH63" s="861"/>
      <c r="AI63" s="861"/>
      <c r="AJ63" s="459"/>
      <c r="AK63" s="459"/>
      <c r="AL63" s="459"/>
      <c r="AM63" s="459"/>
      <c r="AN63" s="459"/>
      <c r="AO63" s="861"/>
      <c r="AP63" s="861"/>
      <c r="AQ63" s="459"/>
      <c r="AR63" s="459"/>
      <c r="AS63" s="459"/>
      <c r="AT63" s="459"/>
      <c r="AU63" s="459"/>
      <c r="AV63" s="861"/>
      <c r="AW63" s="861"/>
      <c r="AX63" s="459"/>
      <c r="AY63" s="459"/>
      <c r="AZ63" s="459"/>
      <c r="BA63" s="459"/>
      <c r="BB63" s="459"/>
      <c r="BC63" s="861"/>
      <c r="BD63" s="861"/>
      <c r="BE63" s="459"/>
      <c r="BF63" s="459"/>
      <c r="BG63" s="459"/>
      <c r="BH63" s="459"/>
      <c r="BI63" s="459"/>
      <c r="BJ63" s="861"/>
      <c r="BK63" s="861"/>
      <c r="BL63" s="459"/>
      <c r="BM63" s="459"/>
      <c r="BN63" s="459"/>
      <c r="BO63" s="459"/>
      <c r="BP63" s="459"/>
      <c r="BQ63" s="861"/>
      <c r="BR63" s="861"/>
      <c r="BS63" s="459"/>
      <c r="BT63" s="459"/>
      <c r="BU63" s="459"/>
      <c r="BV63" s="459"/>
      <c r="BW63" s="459"/>
      <c r="BX63" s="861"/>
      <c r="BY63" s="861"/>
      <c r="BZ63" s="459"/>
      <c r="CA63" s="459"/>
      <c r="CB63" s="459"/>
      <c r="CC63" s="459"/>
      <c r="CD63" s="459"/>
      <c r="CE63" s="861"/>
      <c r="CF63" s="861"/>
      <c r="CG63" s="459"/>
      <c r="CH63" s="459"/>
      <c r="CI63" s="459"/>
      <c r="CJ63" s="459"/>
      <c r="CK63" s="459"/>
      <c r="CL63" s="861"/>
      <c r="CM63" s="861"/>
    </row>
    <row r="64" spans="1:91" s="263" customFormat="1" hidden="1">
      <c r="A64" s="857">
        <f>'MTG RTG September 2019'!A52</f>
        <v>0</v>
      </c>
      <c r="B64" s="289"/>
      <c r="C64" s="506" t="str">
        <f>'MTG RTG September 2019'!C52</f>
        <v>Nova TV</v>
      </c>
      <c r="D64" s="252" t="str">
        <f>'MTG RTG September 2019'!D52</f>
        <v>Movie</v>
      </c>
      <c r="E64" s="253" t="str">
        <f>'MTG RTG September 2019'!E52</f>
        <v>Su</v>
      </c>
      <c r="F64" s="254">
        <f>'MTG RTG September 2019'!F52</f>
        <v>0.91666666666666663</v>
      </c>
      <c r="G64" s="253" t="str">
        <f>'MTG RTG September 2019'!G52</f>
        <v>PT</v>
      </c>
      <c r="H64" s="255">
        <f ca="1">SUMIF('MTG RTG September 2019'!$H$3:$M$4,$AA$9,'MTG RTG September 2019'!$H52:$M52)</f>
        <v>3.9</v>
      </c>
      <c r="I64" s="256">
        <f t="shared" ca="1" si="1"/>
        <v>0</v>
      </c>
      <c r="J64" s="257">
        <f t="shared" ca="1" si="23"/>
        <v>0</v>
      </c>
      <c r="K64" s="355">
        <f t="shared" ca="1" si="24"/>
        <v>0</v>
      </c>
      <c r="L64" s="355">
        <f t="shared" ca="1" si="25"/>
        <v>0</v>
      </c>
      <c r="M64" s="258">
        <f t="shared" si="26"/>
        <v>0</v>
      </c>
      <c r="N64" s="258">
        <f t="shared" si="27"/>
        <v>0</v>
      </c>
      <c r="O64" s="258">
        <f t="shared" si="28"/>
        <v>0</v>
      </c>
      <c r="P64" s="258">
        <f t="shared" si="29"/>
        <v>0</v>
      </c>
      <c r="Q64" s="258"/>
      <c r="R64" s="258">
        <f t="shared" si="30"/>
        <v>0</v>
      </c>
      <c r="S64" s="258">
        <f t="shared" si="31"/>
        <v>0</v>
      </c>
      <c r="T64" s="265">
        <f t="shared" ca="1" si="16"/>
        <v>0</v>
      </c>
      <c r="U64" s="260">
        <f t="shared" ca="1" si="17"/>
        <v>0</v>
      </c>
      <c r="V64" s="260">
        <f t="shared" ca="1" si="18"/>
        <v>0</v>
      </c>
      <c r="W64" s="260">
        <f t="shared" ca="1" si="19"/>
        <v>0</v>
      </c>
      <c r="X64" s="260">
        <f t="shared" ca="1" si="20"/>
        <v>0</v>
      </c>
      <c r="Y64" s="260">
        <f t="shared" ca="1" si="21"/>
        <v>0</v>
      </c>
      <c r="Z64" s="260">
        <f t="shared" ca="1" si="22"/>
        <v>0</v>
      </c>
      <c r="AA64" s="575">
        <f t="shared" ca="1" si="13"/>
        <v>0</v>
      </c>
      <c r="AB64" s="262"/>
      <c r="AC64" s="460"/>
      <c r="AD64" s="459"/>
      <c r="AE64" s="459"/>
      <c r="AF64" s="459"/>
      <c r="AG64" s="459"/>
      <c r="AH64" s="861"/>
      <c r="AI64" s="861"/>
      <c r="AJ64" s="459"/>
      <c r="AK64" s="459"/>
      <c r="AL64" s="459"/>
      <c r="AM64" s="459"/>
      <c r="AN64" s="459"/>
      <c r="AO64" s="861"/>
      <c r="AP64" s="861"/>
      <c r="AQ64" s="459"/>
      <c r="AR64" s="459"/>
      <c r="AS64" s="459"/>
      <c r="AT64" s="459"/>
      <c r="AU64" s="459"/>
      <c r="AV64" s="861"/>
      <c r="AW64" s="861"/>
      <c r="AX64" s="459"/>
      <c r="AY64" s="459"/>
      <c r="AZ64" s="459"/>
      <c r="BA64" s="459"/>
      <c r="BB64" s="459"/>
      <c r="BC64" s="861"/>
      <c r="BD64" s="861"/>
      <c r="BE64" s="459"/>
      <c r="BF64" s="459"/>
      <c r="BG64" s="459"/>
      <c r="BH64" s="459"/>
      <c r="BI64" s="459"/>
      <c r="BJ64" s="861"/>
      <c r="BK64" s="861"/>
      <c r="BL64" s="459"/>
      <c r="BM64" s="459"/>
      <c r="BN64" s="459"/>
      <c r="BO64" s="459"/>
      <c r="BP64" s="459"/>
      <c r="BQ64" s="861"/>
      <c r="BR64" s="861"/>
      <c r="BS64" s="459"/>
      <c r="BT64" s="459"/>
      <c r="BU64" s="459"/>
      <c r="BV64" s="459"/>
      <c r="BW64" s="459"/>
      <c r="BX64" s="861"/>
      <c r="BY64" s="861"/>
      <c r="BZ64" s="459"/>
      <c r="CA64" s="459"/>
      <c r="CB64" s="459"/>
      <c r="CC64" s="459"/>
      <c r="CD64" s="459"/>
      <c r="CE64" s="861"/>
      <c r="CF64" s="861"/>
      <c r="CG64" s="459"/>
      <c r="CH64" s="459"/>
      <c r="CI64" s="459"/>
      <c r="CJ64" s="459"/>
      <c r="CK64" s="459"/>
      <c r="CL64" s="861"/>
      <c r="CM64" s="861"/>
    </row>
    <row r="65" spans="1:91" s="263" customFormat="1" hidden="1">
      <c r="A65" s="857">
        <f>'MTG RTG September 2019'!A53</f>
        <v>0</v>
      </c>
      <c r="B65" s="289"/>
      <c r="C65" s="506" t="str">
        <f>'MTG RTG September 2019'!C53</f>
        <v>Nova TV</v>
      </c>
      <c r="D65" s="252" t="str">
        <f>'MTG RTG September 2019'!D53</f>
        <v>Night time</v>
      </c>
      <c r="E65" s="253" t="str">
        <f>'MTG RTG September 2019'!E53</f>
        <v>Su</v>
      </c>
      <c r="F65" s="254">
        <f>'MTG RTG September 2019'!F53</f>
        <v>2.0833333333333332E-2</v>
      </c>
      <c r="G65" s="253" t="str">
        <f>'MTG RTG September 2019'!G53</f>
        <v>NPT</v>
      </c>
      <c r="H65" s="255">
        <f ca="1">SUMIF('MTG RTG September 2019'!$H$3:$M$4,$AA$9,'MTG RTG September 2019'!$H53:$M53)</f>
        <v>1</v>
      </c>
      <c r="I65" s="256">
        <f t="shared" ca="1" si="1"/>
        <v>0</v>
      </c>
      <c r="J65" s="257">
        <f t="shared" ca="1" si="23"/>
        <v>0</v>
      </c>
      <c r="K65" s="355">
        <f t="shared" ca="1" si="24"/>
        <v>0</v>
      </c>
      <c r="L65" s="355">
        <f t="shared" ca="1" si="25"/>
        <v>0</v>
      </c>
      <c r="M65" s="258">
        <f t="shared" si="26"/>
        <v>0</v>
      </c>
      <c r="N65" s="258">
        <f t="shared" si="27"/>
        <v>0</v>
      </c>
      <c r="O65" s="258">
        <f t="shared" si="28"/>
        <v>0</v>
      </c>
      <c r="P65" s="258">
        <f t="shared" si="29"/>
        <v>0</v>
      </c>
      <c r="Q65" s="258"/>
      <c r="R65" s="258">
        <f t="shared" si="30"/>
        <v>0</v>
      </c>
      <c r="S65" s="258">
        <f t="shared" si="31"/>
        <v>0</v>
      </c>
      <c r="T65" s="265">
        <f t="shared" ca="1" si="16"/>
        <v>0</v>
      </c>
      <c r="U65" s="260">
        <f t="shared" ca="1" si="17"/>
        <v>0</v>
      </c>
      <c r="V65" s="260">
        <f t="shared" ca="1" si="18"/>
        <v>0</v>
      </c>
      <c r="W65" s="260">
        <f t="shared" ca="1" si="19"/>
        <v>0</v>
      </c>
      <c r="X65" s="260">
        <f t="shared" ca="1" si="20"/>
        <v>0</v>
      </c>
      <c r="Y65" s="260">
        <f t="shared" ca="1" si="21"/>
        <v>0</v>
      </c>
      <c r="Z65" s="260">
        <f t="shared" ca="1" si="22"/>
        <v>0</v>
      </c>
      <c r="AA65" s="575">
        <f t="shared" ca="1" si="13"/>
        <v>0</v>
      </c>
      <c r="AB65" s="262"/>
      <c r="AC65" s="460"/>
      <c r="AD65" s="459"/>
      <c r="AE65" s="459"/>
      <c r="AF65" s="459"/>
      <c r="AG65" s="459"/>
      <c r="AH65" s="861"/>
      <c r="AI65" s="861"/>
      <c r="AJ65" s="459"/>
      <c r="AK65" s="459"/>
      <c r="AL65" s="459"/>
      <c r="AM65" s="459"/>
      <c r="AN65" s="459"/>
      <c r="AO65" s="861"/>
      <c r="AP65" s="861"/>
      <c r="AQ65" s="459"/>
      <c r="AR65" s="459"/>
      <c r="AS65" s="459"/>
      <c r="AT65" s="459"/>
      <c r="AU65" s="459"/>
      <c r="AV65" s="861"/>
      <c r="AW65" s="861"/>
      <c r="AX65" s="459"/>
      <c r="AY65" s="459"/>
      <c r="AZ65" s="459"/>
      <c r="BA65" s="459"/>
      <c r="BB65" s="459"/>
      <c r="BC65" s="861"/>
      <c r="BD65" s="861"/>
      <c r="BE65" s="459"/>
      <c r="BF65" s="459"/>
      <c r="BG65" s="459"/>
      <c r="BH65" s="459"/>
      <c r="BI65" s="459"/>
      <c r="BJ65" s="861"/>
      <c r="BK65" s="861"/>
      <c r="BL65" s="459"/>
      <c r="BM65" s="459"/>
      <c r="BN65" s="459"/>
      <c r="BO65" s="459"/>
      <c r="BP65" s="459"/>
      <c r="BQ65" s="861"/>
      <c r="BR65" s="861"/>
      <c r="BS65" s="459"/>
      <c r="BT65" s="459"/>
      <c r="BU65" s="459"/>
      <c r="BV65" s="459"/>
      <c r="BW65" s="459"/>
      <c r="BX65" s="861"/>
      <c r="BY65" s="861"/>
      <c r="BZ65" s="459"/>
      <c r="CA65" s="459"/>
      <c r="CB65" s="459"/>
      <c r="CC65" s="459"/>
      <c r="CD65" s="459"/>
      <c r="CE65" s="861"/>
      <c r="CF65" s="861"/>
      <c r="CG65" s="459"/>
      <c r="CH65" s="459"/>
      <c r="CI65" s="459"/>
      <c r="CJ65" s="459"/>
      <c r="CK65" s="459"/>
      <c r="CL65" s="861"/>
      <c r="CM65" s="861"/>
    </row>
    <row r="66" spans="1:91" s="263" customFormat="1" hidden="1">
      <c r="A66" s="857">
        <f>'MTG RTG September 2019'!A54</f>
        <v>0</v>
      </c>
      <c r="B66" s="289"/>
      <c r="C66" s="506" t="str">
        <f>'MTG RTG September 2019'!C54</f>
        <v>Diema</v>
      </c>
      <c r="D66" s="252" t="str">
        <f>'MTG RTG September 2019'!D54</f>
        <v>Series (FRR)</v>
      </c>
      <c r="E66" s="253" t="str">
        <f>'MTG RTG September 2019'!E54</f>
        <v>Mo-Fr</v>
      </c>
      <c r="F66" s="254">
        <f>'MTG RTG September 2019'!F54</f>
        <v>0.26041666666666669</v>
      </c>
      <c r="G66" s="253" t="str">
        <f>'MTG RTG September 2019'!G54</f>
        <v>NPT</v>
      </c>
      <c r="H66" s="255">
        <f ca="1">SUMIF('MTG RTG September 2019'!$H$3:$M$4,$AA$9,'MTG RTG September 2019'!$H54:$M54)</f>
        <v>0.1</v>
      </c>
      <c r="I66" s="256">
        <f t="shared" ca="1" si="1"/>
        <v>26050</v>
      </c>
      <c r="J66" s="257">
        <f t="shared" ca="1" si="23"/>
        <v>0</v>
      </c>
      <c r="K66" s="355">
        <f t="shared" ca="1" si="24"/>
        <v>0</v>
      </c>
      <c r="L66" s="355">
        <f t="shared" ca="1" si="25"/>
        <v>0</v>
      </c>
      <c r="M66" s="258">
        <f t="shared" si="26"/>
        <v>0</v>
      </c>
      <c r="N66" s="258">
        <f t="shared" si="27"/>
        <v>0</v>
      </c>
      <c r="O66" s="258">
        <f t="shared" si="28"/>
        <v>0</v>
      </c>
      <c r="P66" s="258">
        <f t="shared" si="29"/>
        <v>0</v>
      </c>
      <c r="Q66" s="258"/>
      <c r="R66" s="258">
        <f t="shared" si="30"/>
        <v>0</v>
      </c>
      <c r="S66" s="258">
        <f t="shared" si="31"/>
        <v>0</v>
      </c>
      <c r="T66" s="265">
        <v>2605</v>
      </c>
      <c r="U66" s="260">
        <f t="shared" si="17"/>
        <v>2605</v>
      </c>
      <c r="V66" s="260">
        <f t="shared" si="18"/>
        <v>1563</v>
      </c>
      <c r="W66" s="260">
        <f t="shared" si="19"/>
        <v>1563</v>
      </c>
      <c r="X66" s="260">
        <f t="shared" si="20"/>
        <v>0</v>
      </c>
      <c r="Y66" s="260">
        <f t="shared" si="21"/>
        <v>0</v>
      </c>
      <c r="Z66" s="260">
        <f t="shared" si="22"/>
        <v>0</v>
      </c>
      <c r="AA66" s="575">
        <f t="shared" si="13"/>
        <v>0</v>
      </c>
      <c r="AB66" s="262"/>
      <c r="AC66" s="460"/>
      <c r="AD66" s="459"/>
      <c r="AE66" s="459"/>
      <c r="AF66" s="459"/>
      <c r="AG66" s="459"/>
      <c r="AH66" s="861"/>
      <c r="AI66" s="861"/>
      <c r="AJ66" s="459"/>
      <c r="AK66" s="459"/>
      <c r="AL66" s="459"/>
      <c r="AM66" s="459"/>
      <c r="AN66" s="459"/>
      <c r="AO66" s="861"/>
      <c r="AP66" s="861"/>
      <c r="AQ66" s="459"/>
      <c r="AR66" s="459"/>
      <c r="AS66" s="459"/>
      <c r="AT66" s="459"/>
      <c r="AU66" s="459"/>
      <c r="AV66" s="861"/>
      <c r="AW66" s="861"/>
      <c r="AX66" s="459"/>
      <c r="AY66" s="459"/>
      <c r="AZ66" s="459"/>
      <c r="BA66" s="459"/>
      <c r="BB66" s="459"/>
      <c r="BC66" s="861"/>
      <c r="BD66" s="861"/>
      <c r="BE66" s="459"/>
      <c r="BF66" s="459"/>
      <c r="BG66" s="459"/>
      <c r="BH66" s="459"/>
      <c r="BI66" s="459"/>
      <c r="BJ66" s="861"/>
      <c r="BK66" s="861"/>
      <c r="BL66" s="459"/>
      <c r="BM66" s="459"/>
      <c r="BN66" s="459"/>
      <c r="BO66" s="459"/>
      <c r="BP66" s="459"/>
      <c r="BQ66" s="861"/>
      <c r="BR66" s="861"/>
      <c r="BS66" s="459"/>
      <c r="BT66" s="459"/>
      <c r="BU66" s="459"/>
      <c r="BV66" s="459"/>
      <c r="BW66" s="459"/>
      <c r="BX66" s="861"/>
      <c r="BY66" s="861"/>
      <c r="BZ66" s="459"/>
      <c r="CA66" s="459"/>
      <c r="CB66" s="459"/>
      <c r="CC66" s="459"/>
      <c r="CD66" s="459"/>
      <c r="CE66" s="861"/>
      <c r="CF66" s="861"/>
      <c r="CG66" s="459"/>
      <c r="CH66" s="459"/>
      <c r="CI66" s="459"/>
      <c r="CJ66" s="459"/>
      <c r="CK66" s="459"/>
      <c r="CL66" s="861"/>
      <c r="CM66" s="861"/>
    </row>
    <row r="67" spans="1:91" s="263" customFormat="1" hidden="1">
      <c r="A67" s="857">
        <f>'MTG RTG September 2019'!A55</f>
        <v>0</v>
      </c>
      <c r="B67" s="289"/>
      <c r="C67" s="506" t="str">
        <f>'MTG RTG September 2019'!C55</f>
        <v>Diema</v>
      </c>
      <c r="D67" s="252" t="str">
        <f>'MTG RTG September 2019'!D55</f>
        <v>Married with children (FRR)</v>
      </c>
      <c r="E67" s="253" t="str">
        <f>'MTG RTG September 2019'!E55</f>
        <v>Mo-Fr</v>
      </c>
      <c r="F67" s="254">
        <f>'MTG RTG September 2019'!F55</f>
        <v>0.30208333333333331</v>
      </c>
      <c r="G67" s="253" t="str">
        <f>'MTG RTG September 2019'!G55</f>
        <v>NPT</v>
      </c>
      <c r="H67" s="255">
        <f ca="1">SUMIF('MTG RTG September 2019'!$H$3:$M$4,$AA$9,'MTG RTG September 2019'!$H55:$M55)</f>
        <v>0.1</v>
      </c>
      <c r="I67" s="256">
        <f t="shared" ca="1" si="1"/>
        <v>0</v>
      </c>
      <c r="J67" s="257">
        <f t="shared" ca="1" si="23"/>
        <v>0</v>
      </c>
      <c r="K67" s="355">
        <f t="shared" ca="1" si="24"/>
        <v>0</v>
      </c>
      <c r="L67" s="355">
        <f t="shared" ca="1" si="25"/>
        <v>0</v>
      </c>
      <c r="M67" s="258">
        <f t="shared" si="26"/>
        <v>0</v>
      </c>
      <c r="N67" s="258">
        <f t="shared" si="27"/>
        <v>0</v>
      </c>
      <c r="O67" s="258">
        <f t="shared" si="28"/>
        <v>0</v>
      </c>
      <c r="P67" s="258">
        <f t="shared" si="29"/>
        <v>0</v>
      </c>
      <c r="Q67" s="258"/>
      <c r="R67" s="258">
        <f t="shared" si="30"/>
        <v>0</v>
      </c>
      <c r="S67" s="258">
        <f t="shared" si="31"/>
        <v>0</v>
      </c>
      <c r="T67" s="265">
        <f t="shared" ca="1" si="16"/>
        <v>0</v>
      </c>
      <c r="U67" s="260">
        <f t="shared" ca="1" si="17"/>
        <v>0</v>
      </c>
      <c r="V67" s="260">
        <f t="shared" ca="1" si="18"/>
        <v>0</v>
      </c>
      <c r="W67" s="260">
        <f t="shared" ca="1" si="19"/>
        <v>0</v>
      </c>
      <c r="X67" s="260">
        <f t="shared" ca="1" si="20"/>
        <v>0</v>
      </c>
      <c r="Y67" s="260">
        <f ca="1">T67*$H$7</f>
        <v>0</v>
      </c>
      <c r="Z67" s="260">
        <f ca="1">T67*$H$8</f>
        <v>0</v>
      </c>
      <c r="AA67" s="575">
        <f t="shared" ca="1" si="13"/>
        <v>0</v>
      </c>
      <c r="AB67" s="262"/>
      <c r="AC67" s="460"/>
      <c r="AD67" s="459"/>
      <c r="AE67" s="459"/>
      <c r="AF67" s="459"/>
      <c r="AG67" s="459"/>
      <c r="AH67" s="861"/>
      <c r="AI67" s="861"/>
      <c r="AJ67" s="459"/>
      <c r="AK67" s="459"/>
      <c r="AL67" s="459"/>
      <c r="AM67" s="459"/>
      <c r="AN67" s="459"/>
      <c r="AO67" s="861"/>
      <c r="AP67" s="861"/>
      <c r="AQ67" s="459"/>
      <c r="AR67" s="459"/>
      <c r="AS67" s="459"/>
      <c r="AT67" s="459"/>
      <c r="AU67" s="459"/>
      <c r="AV67" s="861"/>
      <c r="AW67" s="861"/>
      <c r="AX67" s="459"/>
      <c r="AY67" s="459"/>
      <c r="AZ67" s="459"/>
      <c r="BA67" s="459"/>
      <c r="BB67" s="459"/>
      <c r="BC67" s="861"/>
      <c r="BD67" s="861"/>
      <c r="BE67" s="459"/>
      <c r="BF67" s="459"/>
      <c r="BG67" s="459"/>
      <c r="BH67" s="459"/>
      <c r="BI67" s="459"/>
      <c r="BJ67" s="861"/>
      <c r="BK67" s="861"/>
      <c r="BL67" s="459"/>
      <c r="BM67" s="459"/>
      <c r="BN67" s="459"/>
      <c r="BO67" s="459"/>
      <c r="BP67" s="459"/>
      <c r="BQ67" s="861"/>
      <c r="BR67" s="861"/>
      <c r="BS67" s="459"/>
      <c r="BT67" s="459"/>
      <c r="BU67" s="459"/>
      <c r="BV67" s="459"/>
      <c r="BW67" s="459"/>
      <c r="BX67" s="861"/>
      <c r="BY67" s="861"/>
      <c r="BZ67" s="459"/>
      <c r="CA67" s="459"/>
      <c r="CB67" s="459"/>
      <c r="CC67" s="459"/>
      <c r="CD67" s="459"/>
      <c r="CE67" s="861"/>
      <c r="CF67" s="861"/>
      <c r="CG67" s="459"/>
      <c r="CH67" s="459"/>
      <c r="CI67" s="459"/>
      <c r="CJ67" s="459"/>
      <c r="CK67" s="459"/>
      <c r="CL67" s="861"/>
      <c r="CM67" s="861"/>
    </row>
    <row r="68" spans="1:91" s="263" customFormat="1" hidden="1">
      <c r="A68" s="857">
        <f>'MTG RTG September 2019'!A56</f>
        <v>0</v>
      </c>
      <c r="B68" s="289"/>
      <c r="C68" s="506" t="str">
        <f>'MTG RTG September 2019'!C56</f>
        <v>Diema</v>
      </c>
      <c r="D68" s="252" t="str">
        <f>'MTG RTG September 2019'!D56</f>
        <v>Walker Texas Ranger (FRR)</v>
      </c>
      <c r="E68" s="253" t="str">
        <f>'MTG RTG September 2019'!E56</f>
        <v>Mo-Fr</v>
      </c>
      <c r="F68" s="254">
        <f>'MTG RTG September 2019'!F56</f>
        <v>0.32291666666666669</v>
      </c>
      <c r="G68" s="253" t="str">
        <f>'MTG RTG September 2019'!G56</f>
        <v>NPT</v>
      </c>
      <c r="H68" s="255">
        <f ca="1">SUMIF('MTG RTG September 2019'!$H$3:$M$4,$AA$9,'MTG RTG September 2019'!$H56:$M56)</f>
        <v>0.1</v>
      </c>
      <c r="I68" s="256">
        <f t="shared" ca="1" si="1"/>
        <v>0</v>
      </c>
      <c r="J68" s="257">
        <f t="shared" ca="1" si="23"/>
        <v>0</v>
      </c>
      <c r="K68" s="355">
        <f t="shared" ca="1" si="24"/>
        <v>0</v>
      </c>
      <c r="L68" s="355">
        <f t="shared" ca="1" si="25"/>
        <v>0</v>
      </c>
      <c r="M68" s="258">
        <f t="shared" si="26"/>
        <v>0</v>
      </c>
      <c r="N68" s="258">
        <f t="shared" si="27"/>
        <v>0</v>
      </c>
      <c r="O68" s="258">
        <f t="shared" si="28"/>
        <v>0</v>
      </c>
      <c r="P68" s="258">
        <f t="shared" si="29"/>
        <v>0</v>
      </c>
      <c r="Q68" s="258"/>
      <c r="R68" s="258">
        <f t="shared" si="30"/>
        <v>0</v>
      </c>
      <c r="S68" s="258">
        <f t="shared" si="31"/>
        <v>0</v>
      </c>
      <c r="T68" s="265">
        <f t="shared" ca="1" si="16"/>
        <v>0</v>
      </c>
      <c r="U68" s="260">
        <f t="shared" ca="1" si="17"/>
        <v>0</v>
      </c>
      <c r="V68" s="260">
        <f t="shared" ca="1" si="18"/>
        <v>0</v>
      </c>
      <c r="W68" s="260">
        <f t="shared" ca="1" si="19"/>
        <v>0</v>
      </c>
      <c r="X68" s="260">
        <f t="shared" ca="1" si="20"/>
        <v>0</v>
      </c>
      <c r="Y68" s="260">
        <f ca="1">T68*$H$7</f>
        <v>0</v>
      </c>
      <c r="Z68" s="260">
        <f ca="1">T68*$H$8</f>
        <v>0</v>
      </c>
      <c r="AA68" s="575">
        <f t="shared" ca="1" si="13"/>
        <v>0</v>
      </c>
      <c r="AB68" s="262"/>
      <c r="AC68" s="460"/>
      <c r="AD68" s="459"/>
      <c r="AE68" s="459"/>
      <c r="AF68" s="459"/>
      <c r="AG68" s="459"/>
      <c r="AH68" s="861"/>
      <c r="AI68" s="861"/>
      <c r="AJ68" s="459"/>
      <c r="AK68" s="459"/>
      <c r="AL68" s="459"/>
      <c r="AM68" s="459"/>
      <c r="AN68" s="459"/>
      <c r="AO68" s="861"/>
      <c r="AP68" s="861"/>
      <c r="AQ68" s="459"/>
      <c r="AR68" s="459"/>
      <c r="AS68" s="459"/>
      <c r="AT68" s="459"/>
      <c r="AU68" s="459"/>
      <c r="AV68" s="861"/>
      <c r="AW68" s="861"/>
      <c r="AX68" s="459"/>
      <c r="AY68" s="459"/>
      <c r="AZ68" s="459"/>
      <c r="BA68" s="459"/>
      <c r="BB68" s="459"/>
      <c r="BC68" s="861"/>
      <c r="BD68" s="861"/>
      <c r="BE68" s="459"/>
      <c r="BF68" s="459"/>
      <c r="BG68" s="459"/>
      <c r="BH68" s="459"/>
      <c r="BI68" s="459"/>
      <c r="BJ68" s="861"/>
      <c r="BK68" s="861"/>
      <c r="BL68" s="459"/>
      <c r="BM68" s="459"/>
      <c r="BN68" s="459"/>
      <c r="BO68" s="459"/>
      <c r="BP68" s="459"/>
      <c r="BQ68" s="861"/>
      <c r="BR68" s="861"/>
      <c r="BS68" s="459"/>
      <c r="BT68" s="459"/>
      <c r="BU68" s="459"/>
      <c r="BV68" s="459"/>
      <c r="BW68" s="459"/>
      <c r="BX68" s="861"/>
      <c r="BY68" s="861"/>
      <c r="BZ68" s="459"/>
      <c r="CA68" s="459"/>
      <c r="CB68" s="459"/>
      <c r="CC68" s="459"/>
      <c r="CD68" s="459"/>
      <c r="CE68" s="861"/>
      <c r="CF68" s="861"/>
      <c r="CG68" s="459"/>
      <c r="CH68" s="459"/>
      <c r="CI68" s="459"/>
      <c r="CJ68" s="459"/>
      <c r="CK68" s="459"/>
      <c r="CL68" s="861"/>
      <c r="CM68" s="861"/>
    </row>
    <row r="69" spans="1:91" s="263" customFormat="1" hidden="1">
      <c r="A69" s="857">
        <f>'MTG RTG September 2019'!A57</f>
        <v>0</v>
      </c>
      <c r="B69" s="289"/>
      <c r="C69" s="506" t="str">
        <f>'MTG RTG September 2019'!C57</f>
        <v>Diema</v>
      </c>
      <c r="D69" s="252" t="str">
        <f>'MTG RTG September 2019'!D57</f>
        <v>Castle</v>
      </c>
      <c r="E69" s="253" t="str">
        <f>'MTG RTG September 2019'!E57</f>
        <v>Mo-Fr</v>
      </c>
      <c r="F69" s="254">
        <f>'MTG RTG September 2019'!F57</f>
        <v>0.36458333333333331</v>
      </c>
      <c r="G69" s="253" t="str">
        <f>'MTG RTG September 2019'!G57</f>
        <v>NPT</v>
      </c>
      <c r="H69" s="255">
        <f ca="1">SUMIF('MTG RTG September 2019'!$H$3:$M$4,$AA$9,'MTG RTG September 2019'!$H57:$M57)</f>
        <v>0.1</v>
      </c>
      <c r="I69" s="256">
        <f t="shared" ca="1" si="1"/>
        <v>0</v>
      </c>
      <c r="J69" s="257">
        <f t="shared" ca="1" si="23"/>
        <v>0</v>
      </c>
      <c r="K69" s="355">
        <f t="shared" ca="1" si="24"/>
        <v>0</v>
      </c>
      <c r="L69" s="355">
        <f t="shared" ca="1" si="25"/>
        <v>0</v>
      </c>
      <c r="M69" s="258">
        <f t="shared" si="26"/>
        <v>0</v>
      </c>
      <c r="N69" s="258">
        <f t="shared" si="27"/>
        <v>0</v>
      </c>
      <c r="O69" s="258">
        <f t="shared" si="28"/>
        <v>0</v>
      </c>
      <c r="P69" s="258">
        <f t="shared" si="29"/>
        <v>0</v>
      </c>
      <c r="Q69" s="258"/>
      <c r="R69" s="258">
        <f t="shared" si="30"/>
        <v>0</v>
      </c>
      <c r="S69" s="258">
        <f t="shared" si="31"/>
        <v>0</v>
      </c>
      <c r="T69" s="265">
        <f t="shared" ca="1" si="16"/>
        <v>0</v>
      </c>
      <c r="U69" s="260">
        <f t="shared" ca="1" si="17"/>
        <v>0</v>
      </c>
      <c r="V69" s="260">
        <f t="shared" ca="1" si="18"/>
        <v>0</v>
      </c>
      <c r="W69" s="260">
        <f t="shared" ca="1" si="19"/>
        <v>0</v>
      </c>
      <c r="X69" s="260">
        <f t="shared" ca="1" si="20"/>
        <v>0</v>
      </c>
      <c r="Y69" s="260">
        <f ca="1">T69*$H$7</f>
        <v>0</v>
      </c>
      <c r="Z69" s="260">
        <f ca="1">T69*$H$8</f>
        <v>0</v>
      </c>
      <c r="AA69" s="575">
        <f t="shared" ca="1" si="13"/>
        <v>0</v>
      </c>
      <c r="AB69" s="262"/>
      <c r="AC69" s="460"/>
      <c r="AD69" s="459"/>
      <c r="AE69" s="459"/>
      <c r="AF69" s="459"/>
      <c r="AG69" s="459"/>
      <c r="AH69" s="861"/>
      <c r="AI69" s="861"/>
      <c r="AJ69" s="459"/>
      <c r="AK69" s="459"/>
      <c r="AL69" s="459"/>
      <c r="AM69" s="459"/>
      <c r="AN69" s="459"/>
      <c r="AO69" s="861"/>
      <c r="AP69" s="861"/>
      <c r="AQ69" s="459"/>
      <c r="AR69" s="459"/>
      <c r="AS69" s="459"/>
      <c r="AT69" s="459"/>
      <c r="AU69" s="459"/>
      <c r="AV69" s="861"/>
      <c r="AW69" s="861"/>
      <c r="AX69" s="459"/>
      <c r="AY69" s="459"/>
      <c r="AZ69" s="459"/>
      <c r="BA69" s="459"/>
      <c r="BB69" s="459"/>
      <c r="BC69" s="861"/>
      <c r="BD69" s="861"/>
      <c r="BE69" s="459"/>
      <c r="BF69" s="459"/>
      <c r="BG69" s="459"/>
      <c r="BH69" s="459"/>
      <c r="BI69" s="459"/>
      <c r="BJ69" s="861"/>
      <c r="BK69" s="861"/>
      <c r="BL69" s="459"/>
      <c r="BM69" s="459"/>
      <c r="BN69" s="459"/>
      <c r="BO69" s="459"/>
      <c r="BP69" s="459"/>
      <c r="BQ69" s="861"/>
      <c r="BR69" s="861"/>
      <c r="BS69" s="459"/>
      <c r="BT69" s="459"/>
      <c r="BU69" s="459"/>
      <c r="BV69" s="459"/>
      <c r="BW69" s="459"/>
      <c r="BX69" s="861"/>
      <c r="BY69" s="861"/>
      <c r="BZ69" s="459"/>
      <c r="CA69" s="459"/>
      <c r="CB69" s="459"/>
      <c r="CC69" s="459"/>
      <c r="CD69" s="459"/>
      <c r="CE69" s="861"/>
      <c r="CF69" s="861"/>
      <c r="CG69" s="459"/>
      <c r="CH69" s="459"/>
      <c r="CI69" s="459"/>
      <c r="CJ69" s="459"/>
      <c r="CK69" s="459"/>
      <c r="CL69" s="861"/>
      <c r="CM69" s="861"/>
    </row>
    <row r="70" spans="1:91" s="263" customFormat="1" hidden="1">
      <c r="A70" s="470" t="str">
        <f>'MTG RTG September 2019'!A58</f>
        <v>From 27.03.2020 Knight Rider</v>
      </c>
      <c r="B70" s="289"/>
      <c r="C70" s="506" t="str">
        <f>'MTG RTG September 2019'!C58</f>
        <v>Diema</v>
      </c>
      <c r="D70" s="252" t="str">
        <f>'MTG RTG September 2019'!D58</f>
        <v>Kommissar Rex (FRR)</v>
      </c>
      <c r="E70" s="253" t="str">
        <f>'MTG RTG September 2019'!E58</f>
        <v>Mo-Fr</v>
      </c>
      <c r="F70" s="254">
        <f>'MTG RTG September 2019'!F58</f>
        <v>0.41666666666666669</v>
      </c>
      <c r="G70" s="253" t="str">
        <f>'MTG RTG September 2019'!G58</f>
        <v>NPT</v>
      </c>
      <c r="H70" s="255">
        <f ca="1">SUMIF('MTG RTG September 2019'!$H$3:$M$4,$AA$9,'MTG RTG September 2019'!$H58:$M58)</f>
        <v>0.1</v>
      </c>
      <c r="I70" s="256">
        <f t="shared" ca="1" si="1"/>
        <v>0</v>
      </c>
      <c r="J70" s="257">
        <f t="shared" ca="1" si="23"/>
        <v>0</v>
      </c>
      <c r="K70" s="355">
        <f t="shared" ca="1" si="24"/>
        <v>0</v>
      </c>
      <c r="L70" s="355">
        <f t="shared" ca="1" si="25"/>
        <v>0</v>
      </c>
      <c r="M70" s="258">
        <f t="shared" si="26"/>
        <v>0</v>
      </c>
      <c r="N70" s="258">
        <f t="shared" si="27"/>
        <v>0</v>
      </c>
      <c r="O70" s="258">
        <f t="shared" si="28"/>
        <v>0</v>
      </c>
      <c r="P70" s="258">
        <f t="shared" si="29"/>
        <v>0</v>
      </c>
      <c r="Q70" s="258"/>
      <c r="R70" s="258">
        <f t="shared" si="30"/>
        <v>0</v>
      </c>
      <c r="S70" s="258">
        <f t="shared" si="31"/>
        <v>0</v>
      </c>
      <c r="T70" s="265">
        <f t="shared" ca="1" si="16"/>
        <v>0</v>
      </c>
      <c r="U70" s="260">
        <f t="shared" ca="1" si="17"/>
        <v>0</v>
      </c>
      <c r="V70" s="260">
        <f t="shared" ca="1" si="18"/>
        <v>0</v>
      </c>
      <c r="W70" s="260">
        <f t="shared" ca="1" si="19"/>
        <v>0</v>
      </c>
      <c r="X70" s="260">
        <f t="shared" ca="1" si="20"/>
        <v>0</v>
      </c>
      <c r="Y70" s="260">
        <f t="shared" ca="1" si="21"/>
        <v>0</v>
      </c>
      <c r="Z70" s="260">
        <f t="shared" ca="1" si="22"/>
        <v>0</v>
      </c>
      <c r="AA70" s="575">
        <f t="shared" ca="1" si="13"/>
        <v>0</v>
      </c>
      <c r="AB70" s="262"/>
      <c r="AC70" s="460"/>
      <c r="AD70" s="459"/>
      <c r="AE70" s="459"/>
      <c r="AF70" s="459"/>
      <c r="AG70" s="459"/>
      <c r="AH70" s="861"/>
      <c r="AI70" s="861"/>
      <c r="AJ70" s="459"/>
      <c r="AK70" s="459"/>
      <c r="AL70" s="459"/>
      <c r="AM70" s="459"/>
      <c r="AN70" s="459"/>
      <c r="AO70" s="861"/>
      <c r="AP70" s="861"/>
      <c r="AQ70" s="459"/>
      <c r="AR70" s="459"/>
      <c r="AS70" s="459"/>
      <c r="AT70" s="459"/>
      <c r="AU70" s="459"/>
      <c r="AV70" s="861"/>
      <c r="AW70" s="861"/>
      <c r="AX70" s="459"/>
      <c r="AY70" s="459"/>
      <c r="AZ70" s="459"/>
      <c r="BA70" s="459"/>
      <c r="BB70" s="459"/>
      <c r="BC70" s="861"/>
      <c r="BD70" s="861"/>
      <c r="BE70" s="459"/>
      <c r="BF70" s="459"/>
      <c r="BG70" s="459"/>
      <c r="BH70" s="459"/>
      <c r="BI70" s="459"/>
      <c r="BJ70" s="861"/>
      <c r="BK70" s="861"/>
      <c r="BL70" s="459"/>
      <c r="BM70" s="459"/>
      <c r="BN70" s="459"/>
      <c r="BO70" s="459"/>
      <c r="BP70" s="459"/>
      <c r="BQ70" s="861"/>
      <c r="BR70" s="861"/>
      <c r="BS70" s="459"/>
      <c r="BT70" s="459"/>
      <c r="BU70" s="459"/>
      <c r="BV70" s="459"/>
      <c r="BW70" s="459"/>
      <c r="BX70" s="861"/>
      <c r="BY70" s="861"/>
      <c r="BZ70" s="459"/>
      <c r="CA70" s="459"/>
      <c r="CB70" s="459"/>
      <c r="CC70" s="459"/>
      <c r="CD70" s="459"/>
      <c r="CE70" s="861"/>
      <c r="CF70" s="861"/>
      <c r="CG70" s="459"/>
      <c r="CH70" s="459"/>
      <c r="CI70" s="459"/>
      <c r="CJ70" s="459"/>
      <c r="CK70" s="459"/>
      <c r="CL70" s="861"/>
      <c r="CM70" s="861"/>
    </row>
    <row r="71" spans="1:91" s="263" customFormat="1" hidden="1">
      <c r="A71" s="857" t="str">
        <f>'MTG RTG September 2019'!A59</f>
        <v>From 13.03.2020 Hawaii 5-0</v>
      </c>
      <c r="B71" s="289"/>
      <c r="C71" s="506" t="str">
        <f>'MTG RTG September 2019'!C59</f>
        <v>Diema</v>
      </c>
      <c r="D71" s="252" t="str">
        <f>'MTG RTG September 2019'!D59</f>
        <v>Scorpion (FRR)</v>
      </c>
      <c r="E71" s="253" t="str">
        <f>'MTG RTG September 2019'!E59</f>
        <v>Mo-Fr</v>
      </c>
      <c r="F71" s="254">
        <f>'MTG RTG September 2019'!F59</f>
        <v>0.45833333333333331</v>
      </c>
      <c r="G71" s="253" t="str">
        <f>'MTG RTG September 2019'!G59</f>
        <v>NPT</v>
      </c>
      <c r="H71" s="255">
        <f ca="1">SUMIF('MTG RTG September 2019'!$H$3:$M$4,$AA$9,'MTG RTG September 2019'!$H59:$M59)</f>
        <v>0.1</v>
      </c>
      <c r="I71" s="256">
        <f t="shared" ca="1" si="1"/>
        <v>0</v>
      </c>
      <c r="J71" s="257">
        <f t="shared" ca="1" si="23"/>
        <v>0</v>
      </c>
      <c r="K71" s="355">
        <f t="shared" ca="1" si="24"/>
        <v>0</v>
      </c>
      <c r="L71" s="355">
        <f t="shared" ca="1" si="25"/>
        <v>0</v>
      </c>
      <c r="M71" s="258">
        <f t="shared" si="26"/>
        <v>0</v>
      </c>
      <c r="N71" s="258">
        <f t="shared" si="27"/>
        <v>0</v>
      </c>
      <c r="O71" s="258">
        <f t="shared" si="28"/>
        <v>0</v>
      </c>
      <c r="P71" s="258">
        <f t="shared" si="29"/>
        <v>0</v>
      </c>
      <c r="Q71" s="258"/>
      <c r="R71" s="258">
        <f t="shared" si="30"/>
        <v>0</v>
      </c>
      <c r="S71" s="258">
        <f t="shared" si="31"/>
        <v>0</v>
      </c>
      <c r="T71" s="265">
        <f t="shared" ca="1" si="16"/>
        <v>0</v>
      </c>
      <c r="U71" s="260">
        <f t="shared" ca="1" si="17"/>
        <v>0</v>
      </c>
      <c r="V71" s="260">
        <f t="shared" ca="1" si="18"/>
        <v>0</v>
      </c>
      <c r="W71" s="260">
        <f t="shared" ca="1" si="19"/>
        <v>0</v>
      </c>
      <c r="X71" s="260">
        <f t="shared" ca="1" si="20"/>
        <v>0</v>
      </c>
      <c r="Y71" s="260">
        <f t="shared" ca="1" si="21"/>
        <v>0</v>
      </c>
      <c r="Z71" s="260">
        <f t="shared" ca="1" si="22"/>
        <v>0</v>
      </c>
      <c r="AA71" s="575">
        <f t="shared" ca="1" si="13"/>
        <v>0</v>
      </c>
      <c r="AB71" s="262"/>
      <c r="AC71" s="460"/>
      <c r="AD71" s="459"/>
      <c r="AE71" s="459"/>
      <c r="AF71" s="459"/>
      <c r="AG71" s="459"/>
      <c r="AH71" s="861"/>
      <c r="AI71" s="861"/>
      <c r="AJ71" s="459"/>
      <c r="AK71" s="459"/>
      <c r="AL71" s="459"/>
      <c r="AM71" s="459"/>
      <c r="AN71" s="459"/>
      <c r="AO71" s="861"/>
      <c r="AP71" s="861"/>
      <c r="AQ71" s="459"/>
      <c r="AR71" s="459"/>
      <c r="AS71" s="459"/>
      <c r="AT71" s="459"/>
      <c r="AU71" s="459"/>
      <c r="AV71" s="861"/>
      <c r="AW71" s="861"/>
      <c r="AX71" s="459"/>
      <c r="AY71" s="459"/>
      <c r="AZ71" s="459"/>
      <c r="BA71" s="459"/>
      <c r="BB71" s="459"/>
      <c r="BC71" s="861"/>
      <c r="BD71" s="861"/>
      <c r="BE71" s="459"/>
      <c r="BF71" s="459"/>
      <c r="BG71" s="459"/>
      <c r="BH71" s="459"/>
      <c r="BI71" s="459"/>
      <c r="BJ71" s="861"/>
      <c r="BK71" s="861"/>
      <c r="BL71" s="459"/>
      <c r="BM71" s="459"/>
      <c r="BN71" s="459"/>
      <c r="BO71" s="459"/>
      <c r="BP71" s="459"/>
      <c r="BQ71" s="861"/>
      <c r="BR71" s="861"/>
      <c r="BS71" s="459"/>
      <c r="BT71" s="459"/>
      <c r="BU71" s="459"/>
      <c r="BV71" s="459"/>
      <c r="BW71" s="459"/>
      <c r="BX71" s="861"/>
      <c r="BY71" s="861"/>
      <c r="BZ71" s="459"/>
      <c r="CA71" s="459"/>
      <c r="CB71" s="459"/>
      <c r="CC71" s="459"/>
      <c r="CD71" s="459"/>
      <c r="CE71" s="861"/>
      <c r="CF71" s="861"/>
      <c r="CG71" s="459"/>
      <c r="CH71" s="459"/>
      <c r="CI71" s="459"/>
      <c r="CJ71" s="459"/>
      <c r="CK71" s="459"/>
      <c r="CL71" s="861"/>
      <c r="CM71" s="861"/>
    </row>
    <row r="72" spans="1:91" s="263" customFormat="1" hidden="1">
      <c r="A72" s="857" t="str">
        <f>'MTG RTG September 2019'!A60</f>
        <v>From 13.03.2020 Hawaii 5-0</v>
      </c>
      <c r="B72" s="289"/>
      <c r="C72" s="506" t="str">
        <f>'MTG RTG September 2019'!C60</f>
        <v>Diema</v>
      </c>
      <c r="D72" s="252" t="str">
        <f>'MTG RTG September 2019'!D60</f>
        <v>Scorpion (FRR)</v>
      </c>
      <c r="E72" s="253" t="str">
        <f>'MTG RTG September 2019'!E60</f>
        <v>Mo-Fr</v>
      </c>
      <c r="F72" s="254">
        <f>'MTG RTG September 2019'!F60</f>
        <v>0.5</v>
      </c>
      <c r="G72" s="253" t="str">
        <f>'MTG RTG September 2019'!G60</f>
        <v>NPT</v>
      </c>
      <c r="H72" s="255">
        <f ca="1">SUMIF('MTG RTG September 2019'!$H$3:$M$4,$AA$9,'MTG RTG September 2019'!$H60:$M60)</f>
        <v>0.2</v>
      </c>
      <c r="I72" s="256">
        <f t="shared" ca="1" si="1"/>
        <v>0</v>
      </c>
      <c r="J72" s="257">
        <f t="shared" ca="1" si="23"/>
        <v>0</v>
      </c>
      <c r="K72" s="355">
        <f t="shared" ca="1" si="24"/>
        <v>0</v>
      </c>
      <c r="L72" s="355">
        <f t="shared" ca="1" si="25"/>
        <v>0</v>
      </c>
      <c r="M72" s="258">
        <f t="shared" si="26"/>
        <v>0</v>
      </c>
      <c r="N72" s="258">
        <f t="shared" si="27"/>
        <v>0</v>
      </c>
      <c r="O72" s="258">
        <f t="shared" si="28"/>
        <v>0</v>
      </c>
      <c r="P72" s="258">
        <f t="shared" si="29"/>
        <v>0</v>
      </c>
      <c r="Q72" s="258"/>
      <c r="R72" s="258">
        <f t="shared" si="30"/>
        <v>0</v>
      </c>
      <c r="S72" s="258">
        <f t="shared" si="31"/>
        <v>0</v>
      </c>
      <c r="T72" s="265">
        <f t="shared" ca="1" si="16"/>
        <v>0</v>
      </c>
      <c r="U72" s="260">
        <f t="shared" ca="1" si="17"/>
        <v>0</v>
      </c>
      <c r="V72" s="260">
        <f t="shared" ca="1" si="18"/>
        <v>0</v>
      </c>
      <c r="W72" s="260">
        <f t="shared" ca="1" si="19"/>
        <v>0</v>
      </c>
      <c r="X72" s="260">
        <f t="shared" ca="1" si="20"/>
        <v>0</v>
      </c>
      <c r="Y72" s="260">
        <f t="shared" ca="1" si="21"/>
        <v>0</v>
      </c>
      <c r="Z72" s="260">
        <f t="shared" ca="1" si="22"/>
        <v>0</v>
      </c>
      <c r="AA72" s="575">
        <f t="shared" ca="1" si="13"/>
        <v>0</v>
      </c>
      <c r="AB72" s="262"/>
      <c r="AC72" s="460"/>
      <c r="AD72" s="459"/>
      <c r="AE72" s="459"/>
      <c r="AF72" s="459"/>
      <c r="AG72" s="459"/>
      <c r="AH72" s="861"/>
      <c r="AI72" s="861"/>
      <c r="AJ72" s="459"/>
      <c r="AK72" s="459"/>
      <c r="AL72" s="459"/>
      <c r="AM72" s="459"/>
      <c r="AN72" s="459"/>
      <c r="AO72" s="861"/>
      <c r="AP72" s="861"/>
      <c r="AQ72" s="459"/>
      <c r="AR72" s="459"/>
      <c r="AS72" s="459"/>
      <c r="AT72" s="459"/>
      <c r="AU72" s="459"/>
      <c r="AV72" s="861"/>
      <c r="AW72" s="861"/>
      <c r="AX72" s="459"/>
      <c r="AY72" s="459"/>
      <c r="AZ72" s="459"/>
      <c r="BA72" s="459"/>
      <c r="BB72" s="459"/>
      <c r="BC72" s="861"/>
      <c r="BD72" s="861"/>
      <c r="BE72" s="459"/>
      <c r="BF72" s="459"/>
      <c r="BG72" s="459"/>
      <c r="BH72" s="459"/>
      <c r="BI72" s="459"/>
      <c r="BJ72" s="861"/>
      <c r="BK72" s="861"/>
      <c r="BL72" s="459"/>
      <c r="BM72" s="459"/>
      <c r="BN72" s="459"/>
      <c r="BO72" s="459"/>
      <c r="BP72" s="459"/>
      <c r="BQ72" s="861"/>
      <c r="BR72" s="861"/>
      <c r="BS72" s="459"/>
      <c r="BT72" s="459"/>
      <c r="BU72" s="459"/>
      <c r="BV72" s="459"/>
      <c r="BW72" s="459"/>
      <c r="BX72" s="861"/>
      <c r="BY72" s="861"/>
      <c r="BZ72" s="459"/>
      <c r="CA72" s="459"/>
      <c r="CB72" s="459"/>
      <c r="CC72" s="459"/>
      <c r="CD72" s="459"/>
      <c r="CE72" s="861"/>
      <c r="CF72" s="861"/>
      <c r="CG72" s="459"/>
      <c r="CH72" s="459"/>
      <c r="CI72" s="459"/>
      <c r="CJ72" s="459"/>
      <c r="CK72" s="459"/>
      <c r="CL72" s="861"/>
      <c r="CM72" s="861"/>
    </row>
    <row r="73" spans="1:91" s="263" customFormat="1" hidden="1">
      <c r="A73" s="857">
        <f>'MTG RTG September 2019'!A61</f>
        <v>0</v>
      </c>
      <c r="B73" s="289"/>
      <c r="C73" s="506" t="str">
        <f>'MTG RTG September 2019'!C61</f>
        <v>Diema</v>
      </c>
      <c r="D73" s="252" t="str">
        <f>'MTG RTG September 2019'!D61</f>
        <v>Walker Texas Ranger</v>
      </c>
      <c r="E73" s="253" t="str">
        <f>'MTG RTG September 2019'!E61</f>
        <v>Mo-Fr</v>
      </c>
      <c r="F73" s="254">
        <f>'MTG RTG September 2019'!F61</f>
        <v>0.54166666666666663</v>
      </c>
      <c r="G73" s="253" t="str">
        <f>'MTG RTG September 2019'!G61</f>
        <v>NPT</v>
      </c>
      <c r="H73" s="255">
        <f ca="1">SUMIF('MTG RTG September 2019'!$H$3:$M$4,$AA$9,'MTG RTG September 2019'!$H61:$M61)</f>
        <v>0.2</v>
      </c>
      <c r="I73" s="256">
        <f t="shared" ca="1" si="1"/>
        <v>0</v>
      </c>
      <c r="J73" s="257">
        <f t="shared" ca="1" si="23"/>
        <v>0</v>
      </c>
      <c r="K73" s="355">
        <f t="shared" ca="1" si="24"/>
        <v>0</v>
      </c>
      <c r="L73" s="355">
        <f t="shared" ca="1" si="25"/>
        <v>0</v>
      </c>
      <c r="M73" s="258">
        <f t="shared" si="26"/>
        <v>0</v>
      </c>
      <c r="N73" s="258">
        <f t="shared" si="27"/>
        <v>0</v>
      </c>
      <c r="O73" s="258">
        <f t="shared" si="28"/>
        <v>0</v>
      </c>
      <c r="P73" s="258">
        <f t="shared" si="29"/>
        <v>0</v>
      </c>
      <c r="Q73" s="258"/>
      <c r="R73" s="258">
        <f t="shared" si="30"/>
        <v>0</v>
      </c>
      <c r="S73" s="258">
        <f t="shared" si="31"/>
        <v>0</v>
      </c>
      <c r="T73" s="265">
        <f t="shared" ca="1" si="16"/>
        <v>0</v>
      </c>
      <c r="U73" s="260">
        <f t="shared" ca="1" si="17"/>
        <v>0</v>
      </c>
      <c r="V73" s="260">
        <f t="shared" ca="1" si="18"/>
        <v>0</v>
      </c>
      <c r="W73" s="260">
        <f t="shared" ca="1" si="19"/>
        <v>0</v>
      </c>
      <c r="X73" s="260">
        <f t="shared" ca="1" si="20"/>
        <v>0</v>
      </c>
      <c r="Y73" s="260">
        <f t="shared" ca="1" si="21"/>
        <v>0</v>
      </c>
      <c r="Z73" s="260">
        <f t="shared" ca="1" si="22"/>
        <v>0</v>
      </c>
      <c r="AA73" s="575">
        <f t="shared" ca="1" si="13"/>
        <v>0</v>
      </c>
      <c r="AB73" s="262"/>
      <c r="AC73" s="460"/>
      <c r="AD73" s="459"/>
      <c r="AE73" s="459"/>
      <c r="AF73" s="459"/>
      <c r="AG73" s="459"/>
      <c r="AH73" s="861"/>
      <c r="AI73" s="861"/>
      <c r="AJ73" s="459"/>
      <c r="AK73" s="459"/>
      <c r="AL73" s="459"/>
      <c r="AM73" s="459"/>
      <c r="AN73" s="459"/>
      <c r="AO73" s="861"/>
      <c r="AP73" s="861"/>
      <c r="AQ73" s="459"/>
      <c r="AR73" s="459"/>
      <c r="AS73" s="459"/>
      <c r="AT73" s="459"/>
      <c r="AU73" s="459"/>
      <c r="AV73" s="861"/>
      <c r="AW73" s="861"/>
      <c r="AX73" s="459"/>
      <c r="AY73" s="459"/>
      <c r="AZ73" s="459"/>
      <c r="BA73" s="459"/>
      <c r="BB73" s="459"/>
      <c r="BC73" s="861"/>
      <c r="BD73" s="861"/>
      <c r="BE73" s="459"/>
      <c r="BF73" s="459"/>
      <c r="BG73" s="459"/>
      <c r="BH73" s="459"/>
      <c r="BI73" s="459"/>
      <c r="BJ73" s="861"/>
      <c r="BK73" s="861"/>
      <c r="BL73" s="459"/>
      <c r="BM73" s="459"/>
      <c r="BN73" s="459"/>
      <c r="BO73" s="459"/>
      <c r="BP73" s="459"/>
      <c r="BQ73" s="861"/>
      <c r="BR73" s="861"/>
      <c r="BS73" s="459"/>
      <c r="BT73" s="459"/>
      <c r="BU73" s="459"/>
      <c r="BV73" s="459"/>
      <c r="BW73" s="459"/>
      <c r="BX73" s="861"/>
      <c r="BY73" s="861"/>
      <c r="BZ73" s="459"/>
      <c r="CA73" s="459"/>
      <c r="CB73" s="459"/>
      <c r="CC73" s="459"/>
      <c r="CD73" s="459"/>
      <c r="CE73" s="861"/>
      <c r="CF73" s="861"/>
      <c r="CG73" s="459"/>
      <c r="CH73" s="459"/>
      <c r="CI73" s="459"/>
      <c r="CJ73" s="459"/>
      <c r="CK73" s="459"/>
      <c r="CL73" s="861"/>
      <c r="CM73" s="861"/>
    </row>
    <row r="74" spans="1:91" s="263" customFormat="1" hidden="1">
      <c r="A74" s="857">
        <f>'MTG RTG September 2019'!A62</f>
        <v>0</v>
      </c>
      <c r="B74" s="289"/>
      <c r="C74" s="506" t="str">
        <f>'MTG RTG September 2019'!C62</f>
        <v>Diema</v>
      </c>
      <c r="D74" s="252" t="str">
        <f>'MTG RTG September 2019'!D62</f>
        <v>Chicago PD</v>
      </c>
      <c r="E74" s="253" t="str">
        <f>'MTG RTG September 2019'!E62</f>
        <v>Mo-Fr</v>
      </c>
      <c r="F74" s="254">
        <f>'MTG RTG September 2019'!F62</f>
        <v>0.58333333333333337</v>
      </c>
      <c r="G74" s="253" t="str">
        <f>'MTG RTG September 2019'!G62</f>
        <v>NPT</v>
      </c>
      <c r="H74" s="255">
        <f ca="1">SUMIF('MTG RTG September 2019'!$H$3:$M$4,$AA$9,'MTG RTG September 2019'!$H62:$M62)</f>
        <v>0.2</v>
      </c>
      <c r="I74" s="256">
        <f t="shared" ca="1" si="1"/>
        <v>0</v>
      </c>
      <c r="J74" s="257">
        <f t="shared" ca="1" si="23"/>
        <v>0</v>
      </c>
      <c r="K74" s="355">
        <f t="shared" ca="1" si="24"/>
        <v>0</v>
      </c>
      <c r="L74" s="355">
        <f t="shared" ca="1" si="25"/>
        <v>0</v>
      </c>
      <c r="M74" s="258">
        <f t="shared" si="26"/>
        <v>0</v>
      </c>
      <c r="N74" s="258">
        <f t="shared" si="27"/>
        <v>0</v>
      </c>
      <c r="O74" s="258">
        <f t="shared" si="28"/>
        <v>0</v>
      </c>
      <c r="P74" s="258">
        <f t="shared" si="29"/>
        <v>0</v>
      </c>
      <c r="Q74" s="258"/>
      <c r="R74" s="258">
        <f t="shared" si="30"/>
        <v>0</v>
      </c>
      <c r="S74" s="258">
        <f t="shared" si="31"/>
        <v>0</v>
      </c>
      <c r="T74" s="265">
        <f t="shared" ca="1" si="16"/>
        <v>0</v>
      </c>
      <c r="U74" s="260">
        <f t="shared" ca="1" si="17"/>
        <v>0</v>
      </c>
      <c r="V74" s="260">
        <f t="shared" ca="1" si="18"/>
        <v>0</v>
      </c>
      <c r="W74" s="260">
        <f t="shared" ca="1" si="19"/>
        <v>0</v>
      </c>
      <c r="X74" s="260">
        <f t="shared" ca="1" si="20"/>
        <v>0</v>
      </c>
      <c r="Y74" s="260">
        <f t="shared" ca="1" si="21"/>
        <v>0</v>
      </c>
      <c r="Z74" s="260">
        <f t="shared" ca="1" si="22"/>
        <v>0</v>
      </c>
      <c r="AA74" s="575">
        <f t="shared" ca="1" si="13"/>
        <v>0</v>
      </c>
      <c r="AB74" s="262"/>
      <c r="AC74" s="460"/>
      <c r="AD74" s="459"/>
      <c r="AE74" s="459"/>
      <c r="AF74" s="459"/>
      <c r="AG74" s="459"/>
      <c r="AH74" s="861"/>
      <c r="AI74" s="861"/>
      <c r="AJ74" s="459"/>
      <c r="AK74" s="459"/>
      <c r="AL74" s="459"/>
      <c r="AM74" s="459"/>
      <c r="AN74" s="459"/>
      <c r="AO74" s="861"/>
      <c r="AP74" s="861"/>
      <c r="AQ74" s="459"/>
      <c r="AR74" s="459"/>
      <c r="AS74" s="459"/>
      <c r="AT74" s="459"/>
      <c r="AU74" s="459"/>
      <c r="AV74" s="861"/>
      <c r="AW74" s="861"/>
      <c r="AX74" s="459"/>
      <c r="AY74" s="459"/>
      <c r="AZ74" s="459"/>
      <c r="BA74" s="459"/>
      <c r="BB74" s="459"/>
      <c r="BC74" s="861"/>
      <c r="BD74" s="861"/>
      <c r="BE74" s="459"/>
      <c r="BF74" s="459"/>
      <c r="BG74" s="459"/>
      <c r="BH74" s="459"/>
      <c r="BI74" s="459"/>
      <c r="BJ74" s="861"/>
      <c r="BK74" s="861"/>
      <c r="BL74" s="459"/>
      <c r="BM74" s="459"/>
      <c r="BN74" s="459"/>
      <c r="BO74" s="459"/>
      <c r="BP74" s="459"/>
      <c r="BQ74" s="861"/>
      <c r="BR74" s="861"/>
      <c r="BS74" s="459"/>
      <c r="BT74" s="459"/>
      <c r="BU74" s="459"/>
      <c r="BV74" s="459"/>
      <c r="BW74" s="459"/>
      <c r="BX74" s="861"/>
      <c r="BY74" s="861"/>
      <c r="BZ74" s="459"/>
      <c r="CA74" s="459"/>
      <c r="CB74" s="459"/>
      <c r="CC74" s="459"/>
      <c r="CD74" s="459"/>
      <c r="CE74" s="861"/>
      <c r="CF74" s="861"/>
      <c r="CG74" s="459"/>
      <c r="CH74" s="459"/>
      <c r="CI74" s="459"/>
      <c r="CJ74" s="459"/>
      <c r="CK74" s="459"/>
      <c r="CL74" s="861"/>
      <c r="CM74" s="861"/>
    </row>
    <row r="75" spans="1:91" s="263" customFormat="1" hidden="1">
      <c r="A75" s="857" t="str">
        <f>'MTG RTG September 2019'!A63</f>
        <v>From 26.03.2020 Knight Rider</v>
      </c>
      <c r="B75" s="289"/>
      <c r="C75" s="506" t="str">
        <f>'MTG RTG September 2019'!C63</f>
        <v>Diema</v>
      </c>
      <c r="D75" s="252" t="str">
        <f>'MTG RTG September 2019'!D63</f>
        <v>Kommissar Rex</v>
      </c>
      <c r="E75" s="253" t="str">
        <f>'MTG RTG September 2019'!E63</f>
        <v>Mo-Fr</v>
      </c>
      <c r="F75" s="254">
        <f>'MTG RTG September 2019'!F63</f>
        <v>0.625</v>
      </c>
      <c r="G75" s="253" t="str">
        <f>'MTG RTG September 2019'!G63</f>
        <v>NPT</v>
      </c>
      <c r="H75" s="255">
        <f ca="1">SUMIF('MTG RTG September 2019'!$H$3:$M$4,$AA$9,'MTG RTG September 2019'!$H63:$M63)</f>
        <v>0.2</v>
      </c>
      <c r="I75" s="256">
        <f t="shared" ca="1" si="1"/>
        <v>0</v>
      </c>
      <c r="J75" s="257">
        <f t="shared" ca="1" si="23"/>
        <v>0</v>
      </c>
      <c r="K75" s="355">
        <f t="shared" ca="1" si="24"/>
        <v>0</v>
      </c>
      <c r="L75" s="355">
        <f t="shared" ca="1" si="25"/>
        <v>0</v>
      </c>
      <c r="M75" s="258">
        <f t="shared" si="26"/>
        <v>0</v>
      </c>
      <c r="N75" s="258">
        <f t="shared" si="27"/>
        <v>0</v>
      </c>
      <c r="O75" s="258">
        <f t="shared" si="28"/>
        <v>0</v>
      </c>
      <c r="P75" s="258">
        <f t="shared" si="29"/>
        <v>0</v>
      </c>
      <c r="Q75" s="258"/>
      <c r="R75" s="258">
        <f t="shared" si="30"/>
        <v>0</v>
      </c>
      <c r="S75" s="258">
        <f t="shared" si="31"/>
        <v>0</v>
      </c>
      <c r="T75" s="265">
        <f t="shared" ca="1" si="16"/>
        <v>0</v>
      </c>
      <c r="U75" s="260">
        <f t="shared" ca="1" si="17"/>
        <v>0</v>
      </c>
      <c r="V75" s="260">
        <f t="shared" ca="1" si="18"/>
        <v>0</v>
      </c>
      <c r="W75" s="260">
        <f t="shared" ca="1" si="19"/>
        <v>0</v>
      </c>
      <c r="X75" s="260">
        <f t="shared" ca="1" si="20"/>
        <v>0</v>
      </c>
      <c r="Y75" s="260">
        <f t="shared" ca="1" si="21"/>
        <v>0</v>
      </c>
      <c r="Z75" s="260">
        <f t="shared" ca="1" si="22"/>
        <v>0</v>
      </c>
      <c r="AA75" s="575">
        <f t="shared" ca="1" si="13"/>
        <v>0</v>
      </c>
      <c r="AB75" s="262"/>
      <c r="AC75" s="460"/>
      <c r="AD75" s="459"/>
      <c r="AE75" s="459"/>
      <c r="AF75" s="459"/>
      <c r="AG75" s="459"/>
      <c r="AH75" s="861"/>
      <c r="AI75" s="861"/>
      <c r="AJ75" s="459"/>
      <c r="AK75" s="459"/>
      <c r="AL75" s="459"/>
      <c r="AM75" s="459"/>
      <c r="AN75" s="459"/>
      <c r="AO75" s="861"/>
      <c r="AP75" s="861"/>
      <c r="AQ75" s="459"/>
      <c r="AR75" s="459"/>
      <c r="AS75" s="459"/>
      <c r="AT75" s="459"/>
      <c r="AU75" s="459"/>
      <c r="AV75" s="861"/>
      <c r="AW75" s="861"/>
      <c r="AX75" s="459"/>
      <c r="AY75" s="459"/>
      <c r="AZ75" s="459"/>
      <c r="BA75" s="459"/>
      <c r="BB75" s="459"/>
      <c r="BC75" s="861"/>
      <c r="BD75" s="861"/>
      <c r="BE75" s="459"/>
      <c r="BF75" s="459"/>
      <c r="BG75" s="459"/>
      <c r="BH75" s="459"/>
      <c r="BI75" s="459"/>
      <c r="BJ75" s="861"/>
      <c r="BK75" s="861"/>
      <c r="BL75" s="459"/>
      <c r="BM75" s="459"/>
      <c r="BN75" s="459"/>
      <c r="BO75" s="459"/>
      <c r="BP75" s="459"/>
      <c r="BQ75" s="861"/>
      <c r="BR75" s="861"/>
      <c r="BS75" s="459"/>
      <c r="BT75" s="459"/>
      <c r="BU75" s="459"/>
      <c r="BV75" s="459"/>
      <c r="BW75" s="459"/>
      <c r="BX75" s="861"/>
      <c r="BY75" s="861"/>
      <c r="BZ75" s="459"/>
      <c r="CA75" s="459"/>
      <c r="CB75" s="459"/>
      <c r="CC75" s="459"/>
      <c r="CD75" s="459"/>
      <c r="CE75" s="861"/>
      <c r="CF75" s="861"/>
      <c r="CG75" s="459"/>
      <c r="CH75" s="459"/>
      <c r="CI75" s="459"/>
      <c r="CJ75" s="459"/>
      <c r="CK75" s="459"/>
      <c r="CL75" s="861"/>
      <c r="CM75" s="861"/>
    </row>
    <row r="76" spans="1:91" s="263" customFormat="1" hidden="1">
      <c r="A76" s="857" t="str">
        <f>'MTG RTG September 2019'!A64</f>
        <v>From 31.03.2020 Everybody loves Raymond</v>
      </c>
      <c r="B76" s="289"/>
      <c r="C76" s="506" t="str">
        <f>'MTG RTG September 2019'!C64</f>
        <v>Diema</v>
      </c>
      <c r="D76" s="252" t="str">
        <f>'MTG RTG September 2019'!D64</f>
        <v>Married with children</v>
      </c>
      <c r="E76" s="253" t="str">
        <f>'MTG RTG September 2019'!E64</f>
        <v>Mo-Fr</v>
      </c>
      <c r="F76" s="254">
        <f>'MTG RTG September 2019'!F64</f>
        <v>0.66666666666666663</v>
      </c>
      <c r="G76" s="253" t="str">
        <f>'MTG RTG September 2019'!G64</f>
        <v>NPT</v>
      </c>
      <c r="H76" s="255">
        <f ca="1">SUMIF('MTG RTG September 2019'!$H$3:$M$4,$AA$9,'MTG RTG September 2019'!$H64:$M64)</f>
        <v>0.2</v>
      </c>
      <c r="I76" s="256">
        <f t="shared" ca="1" si="1"/>
        <v>0</v>
      </c>
      <c r="J76" s="257">
        <f t="shared" ca="1" si="23"/>
        <v>0</v>
      </c>
      <c r="K76" s="355">
        <f t="shared" ca="1" si="24"/>
        <v>0</v>
      </c>
      <c r="L76" s="355">
        <f t="shared" ca="1" si="25"/>
        <v>0</v>
      </c>
      <c r="M76" s="258">
        <f t="shared" si="26"/>
        <v>0</v>
      </c>
      <c r="N76" s="258">
        <f t="shared" si="27"/>
        <v>0</v>
      </c>
      <c r="O76" s="258">
        <f t="shared" si="28"/>
        <v>0</v>
      </c>
      <c r="P76" s="258">
        <f t="shared" si="29"/>
        <v>0</v>
      </c>
      <c r="Q76" s="258"/>
      <c r="R76" s="258">
        <f t="shared" si="30"/>
        <v>0</v>
      </c>
      <c r="S76" s="258">
        <f t="shared" si="31"/>
        <v>0</v>
      </c>
      <c r="T76" s="265">
        <f t="shared" ca="1" si="16"/>
        <v>0</v>
      </c>
      <c r="U76" s="260">
        <f t="shared" ca="1" si="17"/>
        <v>0</v>
      </c>
      <c r="V76" s="260">
        <f t="shared" ca="1" si="18"/>
        <v>0</v>
      </c>
      <c r="W76" s="260">
        <f t="shared" ca="1" si="19"/>
        <v>0</v>
      </c>
      <c r="X76" s="260">
        <f t="shared" ca="1" si="20"/>
        <v>0</v>
      </c>
      <c r="Y76" s="260">
        <f t="shared" ca="1" si="21"/>
        <v>0</v>
      </c>
      <c r="Z76" s="260">
        <f t="shared" ca="1" si="22"/>
        <v>0</v>
      </c>
      <c r="AA76" s="575">
        <f t="shared" ca="1" si="13"/>
        <v>0</v>
      </c>
      <c r="AB76" s="262"/>
      <c r="AC76" s="460"/>
      <c r="AD76" s="459"/>
      <c r="AE76" s="459"/>
      <c r="AF76" s="459"/>
      <c r="AG76" s="459"/>
      <c r="AH76" s="861"/>
      <c r="AI76" s="861"/>
      <c r="AJ76" s="459"/>
      <c r="AK76" s="459"/>
      <c r="AL76" s="459"/>
      <c r="AM76" s="459"/>
      <c r="AN76" s="459"/>
      <c r="AO76" s="861"/>
      <c r="AP76" s="861"/>
      <c r="AQ76" s="459"/>
      <c r="AR76" s="459"/>
      <c r="AS76" s="459"/>
      <c r="AT76" s="459"/>
      <c r="AU76" s="459"/>
      <c r="AV76" s="861"/>
      <c r="AW76" s="861"/>
      <c r="AX76" s="459"/>
      <c r="AY76" s="459"/>
      <c r="AZ76" s="459"/>
      <c r="BA76" s="459"/>
      <c r="BB76" s="459"/>
      <c r="BC76" s="861"/>
      <c r="BD76" s="861"/>
      <c r="BE76" s="459"/>
      <c r="BF76" s="459"/>
      <c r="BG76" s="459"/>
      <c r="BH76" s="459"/>
      <c r="BI76" s="459"/>
      <c r="BJ76" s="861"/>
      <c r="BK76" s="861"/>
      <c r="BL76" s="459"/>
      <c r="BM76" s="459"/>
      <c r="BN76" s="459"/>
      <c r="BO76" s="459"/>
      <c r="BP76" s="459"/>
      <c r="BQ76" s="861"/>
      <c r="BR76" s="861"/>
      <c r="BS76" s="459"/>
      <c r="BT76" s="459"/>
      <c r="BU76" s="459"/>
      <c r="BV76" s="459"/>
      <c r="BW76" s="459"/>
      <c r="BX76" s="861"/>
      <c r="BY76" s="861"/>
      <c r="BZ76" s="459"/>
      <c r="CA76" s="459"/>
      <c r="CB76" s="459"/>
      <c r="CC76" s="459"/>
      <c r="CD76" s="459"/>
      <c r="CE76" s="861"/>
      <c r="CF76" s="861"/>
      <c r="CG76" s="459"/>
      <c r="CH76" s="459"/>
      <c r="CI76" s="459"/>
      <c r="CJ76" s="459"/>
      <c r="CK76" s="459"/>
      <c r="CL76" s="861"/>
      <c r="CM76" s="861"/>
    </row>
    <row r="77" spans="1:91" s="263" customFormat="1" hidden="1">
      <c r="A77" s="857">
        <f>'MTG RTG September 2019'!A65</f>
        <v>0</v>
      </c>
      <c r="B77" s="289"/>
      <c r="C77" s="506" t="str">
        <f>'MTG RTG September 2019'!C65</f>
        <v>Diema</v>
      </c>
      <c r="D77" s="252" t="str">
        <f>'MTG RTG September 2019'!D65</f>
        <v>Movie (FRR)</v>
      </c>
      <c r="E77" s="253" t="str">
        <f>'MTG RTG September 2019'!E65</f>
        <v>Mo-Fr</v>
      </c>
      <c r="F77" s="254">
        <f>'MTG RTG September 2019'!F65</f>
        <v>0.70833333333333337</v>
      </c>
      <c r="G77" s="253" t="str">
        <f>'MTG RTG September 2019'!G65</f>
        <v>NPT</v>
      </c>
      <c r="H77" s="255">
        <f ca="1">SUMIF('MTG RTG September 2019'!$H$3:$M$4,$AA$9,'MTG RTG September 2019'!$H65:$M65)</f>
        <v>0.3</v>
      </c>
      <c r="I77" s="256">
        <f t="shared" ca="1" si="1"/>
        <v>0</v>
      </c>
      <c r="J77" s="257">
        <f t="shared" ca="1" si="23"/>
        <v>0</v>
      </c>
      <c r="K77" s="355">
        <f t="shared" ca="1" si="24"/>
        <v>0</v>
      </c>
      <c r="L77" s="355">
        <f t="shared" ca="1" si="25"/>
        <v>0</v>
      </c>
      <c r="M77" s="258">
        <f t="shared" si="26"/>
        <v>0</v>
      </c>
      <c r="N77" s="258">
        <f t="shared" si="27"/>
        <v>0</v>
      </c>
      <c r="O77" s="258">
        <f t="shared" si="28"/>
        <v>0</v>
      </c>
      <c r="P77" s="258">
        <f t="shared" si="29"/>
        <v>0</v>
      </c>
      <c r="Q77" s="258"/>
      <c r="R77" s="258">
        <f t="shared" si="30"/>
        <v>0</v>
      </c>
      <c r="S77" s="258">
        <f t="shared" si="31"/>
        <v>0</v>
      </c>
      <c r="T77" s="265">
        <f t="shared" ca="1" si="16"/>
        <v>0</v>
      </c>
      <c r="U77" s="260">
        <f t="shared" ca="1" si="17"/>
        <v>0</v>
      </c>
      <c r="V77" s="260">
        <f t="shared" ca="1" si="18"/>
        <v>0</v>
      </c>
      <c r="W77" s="260">
        <f t="shared" ca="1" si="19"/>
        <v>0</v>
      </c>
      <c r="X77" s="260">
        <f t="shared" ca="1" si="20"/>
        <v>0</v>
      </c>
      <c r="Y77" s="260">
        <f t="shared" ca="1" si="21"/>
        <v>0</v>
      </c>
      <c r="Z77" s="260">
        <f t="shared" ca="1" si="22"/>
        <v>0</v>
      </c>
      <c r="AA77" s="575">
        <f t="shared" ca="1" si="13"/>
        <v>0</v>
      </c>
      <c r="AB77" s="262"/>
      <c r="AC77" s="460"/>
      <c r="AD77" s="459"/>
      <c r="AE77" s="459"/>
      <c r="AF77" s="459"/>
      <c r="AG77" s="459"/>
      <c r="AH77" s="861"/>
      <c r="AI77" s="861"/>
      <c r="AJ77" s="459"/>
      <c r="AK77" s="459"/>
      <c r="AL77" s="459"/>
      <c r="AM77" s="459"/>
      <c r="AN77" s="459"/>
      <c r="AO77" s="861"/>
      <c r="AP77" s="861"/>
      <c r="AQ77" s="459"/>
      <c r="AR77" s="459"/>
      <c r="AS77" s="459"/>
      <c r="AT77" s="459"/>
      <c r="AU77" s="459"/>
      <c r="AV77" s="861"/>
      <c r="AW77" s="861"/>
      <c r="AX77" s="459"/>
      <c r="AY77" s="459"/>
      <c r="AZ77" s="459"/>
      <c r="BA77" s="459"/>
      <c r="BB77" s="459"/>
      <c r="BC77" s="861"/>
      <c r="BD77" s="861"/>
      <c r="BE77" s="459"/>
      <c r="BF77" s="459"/>
      <c r="BG77" s="459"/>
      <c r="BH77" s="459"/>
      <c r="BI77" s="459"/>
      <c r="BJ77" s="861"/>
      <c r="BK77" s="861"/>
      <c r="BL77" s="459"/>
      <c r="BM77" s="459"/>
      <c r="BN77" s="459"/>
      <c r="BO77" s="459"/>
      <c r="BP77" s="459"/>
      <c r="BQ77" s="861"/>
      <c r="BR77" s="861"/>
      <c r="BS77" s="459"/>
      <c r="BT77" s="459"/>
      <c r="BU77" s="459"/>
      <c r="BV77" s="459"/>
      <c r="BW77" s="459"/>
      <c r="BX77" s="861"/>
      <c r="BY77" s="861"/>
      <c r="BZ77" s="459"/>
      <c r="CA77" s="459"/>
      <c r="CB77" s="459"/>
      <c r="CC77" s="459"/>
      <c r="CD77" s="459"/>
      <c r="CE77" s="861"/>
      <c r="CF77" s="861"/>
      <c r="CG77" s="459"/>
      <c r="CH77" s="459"/>
      <c r="CI77" s="459"/>
      <c r="CJ77" s="459"/>
      <c r="CK77" s="459"/>
      <c r="CL77" s="861"/>
      <c r="CM77" s="861"/>
    </row>
    <row r="78" spans="1:91" s="263" customFormat="1" hidden="1">
      <c r="A78" s="470">
        <f>'MTG RTG September 2019'!A66</f>
        <v>0</v>
      </c>
      <c r="B78" s="289"/>
      <c r="C78" s="506" t="str">
        <f>'MTG RTG September 2019'!C66</f>
        <v>Diema</v>
      </c>
      <c r="D78" s="252" t="str">
        <f>'MTG RTG September 2019'!D66</f>
        <v>Marvel Agents of S.H.I.E.L.D</v>
      </c>
      <c r="E78" s="253" t="str">
        <f>'MTG RTG September 2019'!E66</f>
        <v>Mo-Fr</v>
      </c>
      <c r="F78" s="254">
        <f>'MTG RTG September 2019'!F66</f>
        <v>0.79166666666666663</v>
      </c>
      <c r="G78" s="253" t="str">
        <f>'MTG RTG September 2019'!G66</f>
        <v>PT</v>
      </c>
      <c r="H78" s="255">
        <f ca="1">SUMIF('MTG RTG September 2019'!$H$3:$M$4,$AA$9,'MTG RTG September 2019'!$H66:$M66)</f>
        <v>0.4</v>
      </c>
      <c r="I78" s="256">
        <f t="shared" ca="1" si="1"/>
        <v>0</v>
      </c>
      <c r="J78" s="257">
        <f t="shared" ca="1" si="23"/>
        <v>0</v>
      </c>
      <c r="K78" s="355">
        <f t="shared" ca="1" si="24"/>
        <v>0</v>
      </c>
      <c r="L78" s="355">
        <f t="shared" ca="1" si="25"/>
        <v>0</v>
      </c>
      <c r="M78" s="258">
        <f t="shared" si="26"/>
        <v>0</v>
      </c>
      <c r="N78" s="258">
        <f t="shared" si="27"/>
        <v>0</v>
      </c>
      <c r="O78" s="258">
        <f t="shared" si="28"/>
        <v>0</v>
      </c>
      <c r="P78" s="258">
        <f t="shared" si="29"/>
        <v>0</v>
      </c>
      <c r="Q78" s="258"/>
      <c r="R78" s="258">
        <f t="shared" si="30"/>
        <v>0</v>
      </c>
      <c r="S78" s="258">
        <f t="shared" si="31"/>
        <v>0</v>
      </c>
      <c r="T78" s="265">
        <f t="shared" ca="1" si="16"/>
        <v>0</v>
      </c>
      <c r="U78" s="260">
        <f t="shared" ca="1" si="17"/>
        <v>0</v>
      </c>
      <c r="V78" s="260">
        <f t="shared" ca="1" si="18"/>
        <v>0</v>
      </c>
      <c r="W78" s="260">
        <f t="shared" ca="1" si="19"/>
        <v>0</v>
      </c>
      <c r="X78" s="260">
        <f t="shared" ca="1" si="20"/>
        <v>0</v>
      </c>
      <c r="Y78" s="260">
        <f t="shared" ca="1" si="21"/>
        <v>0</v>
      </c>
      <c r="Z78" s="260">
        <f t="shared" ca="1" si="22"/>
        <v>0</v>
      </c>
      <c r="AA78" s="575">
        <f t="shared" ca="1" si="13"/>
        <v>0</v>
      </c>
      <c r="AB78" s="262"/>
      <c r="AC78" s="460"/>
      <c r="AD78" s="459"/>
      <c r="AE78" s="459"/>
      <c r="AF78" s="459"/>
      <c r="AG78" s="459"/>
      <c r="AH78" s="861"/>
      <c r="AI78" s="861"/>
      <c r="AJ78" s="459"/>
      <c r="AK78" s="459"/>
      <c r="AL78" s="459"/>
      <c r="AM78" s="459"/>
      <c r="AN78" s="459"/>
      <c r="AO78" s="861"/>
      <c r="AP78" s="861"/>
      <c r="AQ78" s="459"/>
      <c r="AR78" s="459"/>
      <c r="AS78" s="459"/>
      <c r="AT78" s="459"/>
      <c r="AU78" s="459"/>
      <c r="AV78" s="861"/>
      <c r="AW78" s="861"/>
      <c r="AX78" s="459"/>
      <c r="AY78" s="459"/>
      <c r="AZ78" s="459"/>
      <c r="BA78" s="459"/>
      <c r="BB78" s="459"/>
      <c r="BC78" s="861"/>
      <c r="BD78" s="861"/>
      <c r="BE78" s="459"/>
      <c r="BF78" s="459"/>
      <c r="BG78" s="459"/>
      <c r="BH78" s="459"/>
      <c r="BI78" s="459"/>
      <c r="BJ78" s="861"/>
      <c r="BK78" s="861"/>
      <c r="BL78" s="459"/>
      <c r="BM78" s="459"/>
      <c r="BN78" s="459"/>
      <c r="BO78" s="459"/>
      <c r="BP78" s="459"/>
      <c r="BQ78" s="861"/>
      <c r="BR78" s="861"/>
      <c r="BS78" s="459"/>
      <c r="BT78" s="459"/>
      <c r="BU78" s="459"/>
      <c r="BV78" s="459"/>
      <c r="BW78" s="459"/>
      <c r="BX78" s="861"/>
      <c r="BY78" s="861"/>
      <c r="BZ78" s="459"/>
      <c r="CA78" s="459"/>
      <c r="CB78" s="459"/>
      <c r="CC78" s="459"/>
      <c r="CD78" s="459"/>
      <c r="CE78" s="861"/>
      <c r="CF78" s="861"/>
      <c r="CG78" s="459"/>
      <c r="CH78" s="459"/>
      <c r="CI78" s="459"/>
      <c r="CJ78" s="459"/>
      <c r="CK78" s="459"/>
      <c r="CL78" s="861"/>
      <c r="CM78" s="861"/>
    </row>
    <row r="79" spans="1:91" s="263" customFormat="1" hidden="1">
      <c r="A79" s="857" t="str">
        <f>'MTG RTG September 2019'!A67</f>
        <v>From 12.03.2020 Hawaii 5-0</v>
      </c>
      <c r="B79" s="289"/>
      <c r="C79" s="506" t="str">
        <f>'MTG RTG September 2019'!C67</f>
        <v>Diema</v>
      </c>
      <c r="D79" s="252" t="str">
        <f>'MTG RTG September 2019'!D67</f>
        <v>Scorpion</v>
      </c>
      <c r="E79" s="253" t="str">
        <f>'MTG RTG September 2019'!E67</f>
        <v>Mo-Fr</v>
      </c>
      <c r="F79" s="254">
        <f>'MTG RTG September 2019'!F67</f>
        <v>0.83333333333333337</v>
      </c>
      <c r="G79" s="253" t="str">
        <f>'MTG RTG September 2019'!G67</f>
        <v>PT</v>
      </c>
      <c r="H79" s="255">
        <f ca="1">SUMIF('MTG RTG September 2019'!$H$3:$M$4,$AA$9,'MTG RTG September 2019'!$H67:$M67)</f>
        <v>0.8</v>
      </c>
      <c r="I79" s="256">
        <f t="shared" ca="1" si="1"/>
        <v>0</v>
      </c>
      <c r="J79" s="257">
        <f t="shared" ca="1" si="23"/>
        <v>0</v>
      </c>
      <c r="K79" s="355">
        <f t="shared" ca="1" si="24"/>
        <v>0</v>
      </c>
      <c r="L79" s="355">
        <f t="shared" ca="1" si="25"/>
        <v>0</v>
      </c>
      <c r="M79" s="258">
        <f t="shared" si="26"/>
        <v>0</v>
      </c>
      <c r="N79" s="258">
        <f t="shared" si="27"/>
        <v>0</v>
      </c>
      <c r="O79" s="258">
        <f t="shared" si="28"/>
        <v>0</v>
      </c>
      <c r="P79" s="258">
        <f t="shared" si="29"/>
        <v>0</v>
      </c>
      <c r="Q79" s="258"/>
      <c r="R79" s="258">
        <f t="shared" si="30"/>
        <v>0</v>
      </c>
      <c r="S79" s="258">
        <f t="shared" si="31"/>
        <v>0</v>
      </c>
      <c r="T79" s="265">
        <f t="shared" ca="1" si="16"/>
        <v>0</v>
      </c>
      <c r="U79" s="260">
        <f t="shared" ca="1" si="17"/>
        <v>0</v>
      </c>
      <c r="V79" s="260">
        <f t="shared" ca="1" si="18"/>
        <v>0</v>
      </c>
      <c r="W79" s="260">
        <f t="shared" ca="1" si="19"/>
        <v>0</v>
      </c>
      <c r="X79" s="260">
        <f t="shared" ca="1" si="20"/>
        <v>0</v>
      </c>
      <c r="Y79" s="260">
        <f t="shared" ca="1" si="21"/>
        <v>0</v>
      </c>
      <c r="Z79" s="260">
        <f t="shared" ca="1" si="22"/>
        <v>0</v>
      </c>
      <c r="AA79" s="575">
        <f t="shared" ca="1" si="13"/>
        <v>0</v>
      </c>
      <c r="AB79" s="262"/>
      <c r="AC79" s="460"/>
      <c r="AD79" s="459"/>
      <c r="AE79" s="459"/>
      <c r="AF79" s="459"/>
      <c r="AG79" s="459"/>
      <c r="AH79" s="861"/>
      <c r="AI79" s="861"/>
      <c r="AJ79" s="459"/>
      <c r="AK79" s="459"/>
      <c r="AL79" s="459"/>
      <c r="AM79" s="459"/>
      <c r="AN79" s="459"/>
      <c r="AO79" s="861"/>
      <c r="AP79" s="861"/>
      <c r="AQ79" s="459"/>
      <c r="AR79" s="459"/>
      <c r="AS79" s="459"/>
      <c r="AT79" s="459"/>
      <c r="AU79" s="459"/>
      <c r="AV79" s="861"/>
      <c r="AW79" s="861"/>
      <c r="AX79" s="459"/>
      <c r="AY79" s="459"/>
      <c r="AZ79" s="459"/>
      <c r="BA79" s="459"/>
      <c r="BB79" s="459"/>
      <c r="BC79" s="861"/>
      <c r="BD79" s="861"/>
      <c r="BE79" s="459"/>
      <c r="BF79" s="459"/>
      <c r="BG79" s="459"/>
      <c r="BH79" s="459"/>
      <c r="BI79" s="459"/>
      <c r="BJ79" s="861"/>
      <c r="BK79" s="861"/>
      <c r="BL79" s="459"/>
      <c r="BM79" s="459"/>
      <c r="BN79" s="459"/>
      <c r="BO79" s="459"/>
      <c r="BP79" s="459"/>
      <c r="BQ79" s="861"/>
      <c r="BR79" s="861"/>
      <c r="BS79" s="459"/>
      <c r="BT79" s="459"/>
      <c r="BU79" s="459"/>
      <c r="BV79" s="459"/>
      <c r="BW79" s="459"/>
      <c r="BX79" s="861"/>
      <c r="BY79" s="861"/>
      <c r="BZ79" s="459"/>
      <c r="CA79" s="459"/>
      <c r="CB79" s="459"/>
      <c r="CC79" s="459"/>
      <c r="CD79" s="459"/>
      <c r="CE79" s="861"/>
      <c r="CF79" s="861"/>
      <c r="CG79" s="459"/>
      <c r="CH79" s="459"/>
      <c r="CI79" s="459"/>
      <c r="CJ79" s="459"/>
      <c r="CK79" s="459"/>
      <c r="CL79" s="861"/>
      <c r="CM79" s="861"/>
    </row>
    <row r="80" spans="1:91" s="263" customFormat="1" hidden="1">
      <c r="A80" s="857" t="str">
        <f>'MTG RTG September 2019'!A68</f>
        <v>From 12.03.2020 Hawaii 5-0</v>
      </c>
      <c r="B80" s="289"/>
      <c r="C80" s="506" t="str">
        <f>'MTG RTG September 2019'!C68</f>
        <v>Diema</v>
      </c>
      <c r="D80" s="252" t="str">
        <f>'MTG RTG September 2019'!D68</f>
        <v>Scorpion</v>
      </c>
      <c r="E80" s="253" t="str">
        <f>'MTG RTG September 2019'!E68</f>
        <v>Mo-Fr</v>
      </c>
      <c r="F80" s="254">
        <f>'MTG RTG September 2019'!F68</f>
        <v>0.875</v>
      </c>
      <c r="G80" s="253" t="str">
        <f>'MTG RTG September 2019'!G68</f>
        <v>PT</v>
      </c>
      <c r="H80" s="255">
        <f ca="1">SUMIF('MTG RTG September 2019'!$H$3:$M$4,$AA$9,'MTG RTG September 2019'!$H68:$M68)</f>
        <v>1.2</v>
      </c>
      <c r="I80" s="256">
        <f t="shared" ref="I80:I143" ca="1" si="32">T80/H80</f>
        <v>0</v>
      </c>
      <c r="J80" s="257">
        <f t="shared" ca="1" si="23"/>
        <v>0</v>
      </c>
      <c r="K80" s="355">
        <f t="shared" ca="1" si="24"/>
        <v>0</v>
      </c>
      <c r="L80" s="355">
        <f t="shared" ca="1" si="25"/>
        <v>0</v>
      </c>
      <c r="M80" s="258">
        <f t="shared" si="26"/>
        <v>0</v>
      </c>
      <c r="N80" s="258">
        <f t="shared" si="27"/>
        <v>0</v>
      </c>
      <c r="O80" s="258">
        <f t="shared" si="28"/>
        <v>0</v>
      </c>
      <c r="P80" s="258">
        <f t="shared" si="29"/>
        <v>0</v>
      </c>
      <c r="Q80" s="258"/>
      <c r="R80" s="258">
        <f t="shared" si="30"/>
        <v>0</v>
      </c>
      <c r="S80" s="258">
        <f t="shared" si="31"/>
        <v>0</v>
      </c>
      <c r="T80" s="265">
        <f t="shared" ref="T80:T143" ca="1" si="33">$AA$12*$AA$11*H80</f>
        <v>0</v>
      </c>
      <c r="U80" s="260">
        <f t="shared" ca="1" si="17"/>
        <v>0</v>
      </c>
      <c r="V80" s="260">
        <f t="shared" ca="1" si="18"/>
        <v>0</v>
      </c>
      <c r="W80" s="260">
        <f t="shared" ca="1" si="19"/>
        <v>0</v>
      </c>
      <c r="X80" s="260">
        <f t="shared" ca="1" si="20"/>
        <v>0</v>
      </c>
      <c r="Y80" s="260">
        <f t="shared" ca="1" si="21"/>
        <v>0</v>
      </c>
      <c r="Z80" s="260">
        <f t="shared" ca="1" si="22"/>
        <v>0</v>
      </c>
      <c r="AA80" s="575">
        <f t="shared" ref="AA80:AA125" ca="1" si="34">SUMPRODUCT(M80:R80,U80:Z80)</f>
        <v>0</v>
      </c>
      <c r="AB80" s="262"/>
      <c r="AC80" s="460"/>
      <c r="AD80" s="459"/>
      <c r="AE80" s="459"/>
      <c r="AF80" s="459"/>
      <c r="AG80" s="459"/>
      <c r="AH80" s="861"/>
      <c r="AI80" s="861"/>
      <c r="AJ80" s="459"/>
      <c r="AK80" s="459"/>
      <c r="AL80" s="459"/>
      <c r="AM80" s="459"/>
      <c r="AN80" s="459"/>
      <c r="AO80" s="861"/>
      <c r="AP80" s="861"/>
      <c r="AQ80" s="459"/>
      <c r="AR80" s="459"/>
      <c r="AS80" s="459"/>
      <c r="AT80" s="459"/>
      <c r="AU80" s="459"/>
      <c r="AV80" s="861"/>
      <c r="AW80" s="861"/>
      <c r="AX80" s="459"/>
      <c r="AY80" s="459"/>
      <c r="AZ80" s="459"/>
      <c r="BA80" s="459"/>
      <c r="BB80" s="459"/>
      <c r="BC80" s="861"/>
      <c r="BD80" s="861"/>
      <c r="BE80" s="459"/>
      <c r="BF80" s="459"/>
      <c r="BG80" s="459"/>
      <c r="BH80" s="459"/>
      <c r="BI80" s="459"/>
      <c r="BJ80" s="861"/>
      <c r="BK80" s="861"/>
      <c r="BL80" s="459"/>
      <c r="BM80" s="459"/>
      <c r="BN80" s="459"/>
      <c r="BO80" s="459"/>
      <c r="BP80" s="459"/>
      <c r="BQ80" s="861"/>
      <c r="BR80" s="861"/>
      <c r="BS80" s="459"/>
      <c r="BT80" s="459"/>
      <c r="BU80" s="459"/>
      <c r="BV80" s="459"/>
      <c r="BW80" s="459"/>
      <c r="BX80" s="861"/>
      <c r="BY80" s="861"/>
      <c r="BZ80" s="459"/>
      <c r="CA80" s="459"/>
      <c r="CB80" s="459"/>
      <c r="CC80" s="459"/>
      <c r="CD80" s="459"/>
      <c r="CE80" s="861"/>
      <c r="CF80" s="861"/>
      <c r="CG80" s="459"/>
      <c r="CH80" s="459"/>
      <c r="CI80" s="459"/>
      <c r="CJ80" s="459"/>
      <c r="CK80" s="459"/>
      <c r="CL80" s="861"/>
      <c r="CM80" s="861"/>
    </row>
    <row r="81" spans="1:91" s="263" customFormat="1" ht="14.25" hidden="1" customHeight="1">
      <c r="A81" s="857">
        <f>'MTG RTG September 2019'!A69</f>
        <v>0</v>
      </c>
      <c r="B81" s="289"/>
      <c r="C81" s="506" t="str">
        <f>'MTG RTG September 2019'!C69</f>
        <v>Diema</v>
      </c>
      <c r="D81" s="252" t="str">
        <f>'MTG RTG September 2019'!D69</f>
        <v>Movie</v>
      </c>
      <c r="E81" s="253" t="str">
        <f>'MTG RTG September 2019'!E69</f>
        <v>Mo-Fr</v>
      </c>
      <c r="F81" s="254">
        <f>'MTG RTG September 2019'!F69</f>
        <v>0.91666666666666663</v>
      </c>
      <c r="G81" s="253" t="str">
        <f>'MTG RTG September 2019'!G69</f>
        <v>PT</v>
      </c>
      <c r="H81" s="255">
        <f ca="1">SUMIF('MTG RTG September 2019'!$H$3:$M$4,$AA$9,'MTG RTG September 2019'!$H69:$M69)</f>
        <v>1.1000000000000001</v>
      </c>
      <c r="I81" s="256">
        <f t="shared" ca="1" si="32"/>
        <v>0</v>
      </c>
      <c r="J81" s="257">
        <f t="shared" ca="1" si="23"/>
        <v>0</v>
      </c>
      <c r="K81" s="355">
        <f t="shared" ca="1" si="24"/>
        <v>0</v>
      </c>
      <c r="L81" s="355">
        <f t="shared" ca="1" si="25"/>
        <v>0</v>
      </c>
      <c r="M81" s="258">
        <f t="shared" si="26"/>
        <v>0</v>
      </c>
      <c r="N81" s="258">
        <f t="shared" si="27"/>
        <v>0</v>
      </c>
      <c r="O81" s="258">
        <f t="shared" si="28"/>
        <v>0</v>
      </c>
      <c r="P81" s="258">
        <f t="shared" si="29"/>
        <v>0</v>
      </c>
      <c r="Q81" s="258"/>
      <c r="R81" s="258">
        <f t="shared" si="30"/>
        <v>0</v>
      </c>
      <c r="S81" s="258">
        <f t="shared" si="31"/>
        <v>0</v>
      </c>
      <c r="T81" s="265">
        <f t="shared" ca="1" si="33"/>
        <v>0</v>
      </c>
      <c r="U81" s="260">
        <f t="shared" ref="U81:U144" ca="1" si="35">T81*$H$3</f>
        <v>0</v>
      </c>
      <c r="V81" s="260">
        <f t="shared" ref="V81:V144" ca="1" si="36">T81*$H$4</f>
        <v>0</v>
      </c>
      <c r="W81" s="260">
        <f t="shared" ref="W81:W144" ca="1" si="37">T81*$H$5</f>
        <v>0</v>
      </c>
      <c r="X81" s="260">
        <f t="shared" ref="X81:X144" ca="1" si="38">T81*$H$6</f>
        <v>0</v>
      </c>
      <c r="Y81" s="260">
        <f t="shared" ca="1" si="21"/>
        <v>0</v>
      </c>
      <c r="Z81" s="260">
        <f t="shared" ca="1" si="22"/>
        <v>0</v>
      </c>
      <c r="AA81" s="575">
        <f t="shared" ca="1" si="34"/>
        <v>0</v>
      </c>
      <c r="AB81" s="262"/>
      <c r="AC81" s="460"/>
      <c r="AD81" s="459"/>
      <c r="AE81" s="459"/>
      <c r="AF81" s="459"/>
      <c r="AG81" s="459"/>
      <c r="AH81" s="861"/>
      <c r="AI81" s="861"/>
      <c r="AJ81" s="459"/>
      <c r="AK81" s="459"/>
      <c r="AL81" s="459"/>
      <c r="AM81" s="459"/>
      <c r="AN81" s="459"/>
      <c r="AO81" s="861"/>
      <c r="AP81" s="861"/>
      <c r="AQ81" s="459"/>
      <c r="AR81" s="459"/>
      <c r="AS81" s="459"/>
      <c r="AT81" s="459"/>
      <c r="AU81" s="459"/>
      <c r="AV81" s="861"/>
      <c r="AW81" s="861"/>
      <c r="AX81" s="459"/>
      <c r="AY81" s="459"/>
      <c r="AZ81" s="459"/>
      <c r="BA81" s="459"/>
      <c r="BB81" s="459"/>
      <c r="BC81" s="861"/>
      <c r="BD81" s="861"/>
      <c r="BE81" s="459"/>
      <c r="BF81" s="459"/>
      <c r="BG81" s="459"/>
      <c r="BH81" s="459"/>
      <c r="BI81" s="459"/>
      <c r="BJ81" s="861"/>
      <c r="BK81" s="861"/>
      <c r="BL81" s="459"/>
      <c r="BM81" s="459"/>
      <c r="BN81" s="459"/>
      <c r="BO81" s="459"/>
      <c r="BP81" s="459"/>
      <c r="BQ81" s="861"/>
      <c r="BR81" s="861"/>
      <c r="BS81" s="459"/>
      <c r="BT81" s="459"/>
      <c r="BU81" s="459"/>
      <c r="BV81" s="459"/>
      <c r="BW81" s="459"/>
      <c r="BX81" s="861"/>
      <c r="BY81" s="861"/>
      <c r="BZ81" s="459"/>
      <c r="CA81" s="459"/>
      <c r="CB81" s="459"/>
      <c r="CC81" s="459"/>
      <c r="CD81" s="459"/>
      <c r="CE81" s="861"/>
      <c r="CF81" s="861"/>
      <c r="CG81" s="459"/>
      <c r="CH81" s="459"/>
      <c r="CI81" s="459"/>
      <c r="CJ81" s="459"/>
      <c r="CK81" s="459"/>
      <c r="CL81" s="861"/>
      <c r="CM81" s="861"/>
    </row>
    <row r="82" spans="1:91" s="263" customFormat="1" hidden="1">
      <c r="A82" s="857">
        <f>'MTG RTG September 2019'!A70</f>
        <v>0</v>
      </c>
      <c r="B82" s="289"/>
      <c r="C82" s="506" t="str">
        <f>'MTG RTG September 2019'!C70</f>
        <v>Diema</v>
      </c>
      <c r="D82" s="252" t="str">
        <f>'MTG RTG September 2019'!D70</f>
        <v>Chicago PD (FRR)</v>
      </c>
      <c r="E82" s="253" t="str">
        <f>'MTG RTG September 2019'!E70</f>
        <v>Mo-Fr</v>
      </c>
      <c r="F82" s="254">
        <f>'MTG RTG September 2019'!F70</f>
        <v>0</v>
      </c>
      <c r="G82" s="253" t="str">
        <f>'MTG RTG September 2019'!G70</f>
        <v>NPT</v>
      </c>
      <c r="H82" s="255">
        <f ca="1">SUMIF('MTG RTG September 2019'!$H$3:$M$4,$AA$9,'MTG RTG September 2019'!$H70:$M70)</f>
        <v>0.3</v>
      </c>
      <c r="I82" s="256">
        <f t="shared" ca="1" si="32"/>
        <v>0</v>
      </c>
      <c r="J82" s="257">
        <f t="shared" ca="1" si="23"/>
        <v>0</v>
      </c>
      <c r="K82" s="355">
        <f t="shared" ca="1" si="24"/>
        <v>0</v>
      </c>
      <c r="L82" s="355">
        <f t="shared" ca="1" si="25"/>
        <v>0</v>
      </c>
      <c r="M82" s="258">
        <f t="shared" si="26"/>
        <v>0</v>
      </c>
      <c r="N82" s="258">
        <f t="shared" si="27"/>
        <v>0</v>
      </c>
      <c r="O82" s="258">
        <f t="shared" si="28"/>
        <v>0</v>
      </c>
      <c r="P82" s="258">
        <f t="shared" si="29"/>
        <v>0</v>
      </c>
      <c r="Q82" s="258"/>
      <c r="R82" s="258">
        <f t="shared" si="30"/>
        <v>0</v>
      </c>
      <c r="S82" s="258">
        <f t="shared" si="31"/>
        <v>0</v>
      </c>
      <c r="T82" s="265">
        <f t="shared" ca="1" si="33"/>
        <v>0</v>
      </c>
      <c r="U82" s="260">
        <f t="shared" ca="1" si="35"/>
        <v>0</v>
      </c>
      <c r="V82" s="260">
        <f t="shared" ca="1" si="36"/>
        <v>0</v>
      </c>
      <c r="W82" s="260">
        <f t="shared" ca="1" si="37"/>
        <v>0</v>
      </c>
      <c r="X82" s="260">
        <f t="shared" ca="1" si="38"/>
        <v>0</v>
      </c>
      <c r="Y82" s="260">
        <f t="shared" ca="1" si="21"/>
        <v>0</v>
      </c>
      <c r="Z82" s="260">
        <f t="shared" ca="1" si="22"/>
        <v>0</v>
      </c>
      <c r="AA82" s="575">
        <f t="shared" ca="1" si="34"/>
        <v>0</v>
      </c>
      <c r="AB82" s="262"/>
      <c r="AC82" s="460"/>
      <c r="AD82" s="459"/>
      <c r="AE82" s="459"/>
      <c r="AF82" s="459"/>
      <c r="AG82" s="459"/>
      <c r="AH82" s="861"/>
      <c r="AI82" s="861"/>
      <c r="AJ82" s="459"/>
      <c r="AK82" s="459"/>
      <c r="AL82" s="459"/>
      <c r="AM82" s="459"/>
      <c r="AN82" s="459"/>
      <c r="AO82" s="861"/>
      <c r="AP82" s="861"/>
      <c r="AQ82" s="459"/>
      <c r="AR82" s="459"/>
      <c r="AS82" s="459"/>
      <c r="AT82" s="459"/>
      <c r="AU82" s="459"/>
      <c r="AV82" s="861"/>
      <c r="AW82" s="861"/>
      <c r="AX82" s="459"/>
      <c r="AY82" s="459"/>
      <c r="AZ82" s="459"/>
      <c r="BA82" s="459"/>
      <c r="BB82" s="459"/>
      <c r="BC82" s="861"/>
      <c r="BD82" s="861"/>
      <c r="BE82" s="459"/>
      <c r="BF82" s="459"/>
      <c r="BG82" s="459"/>
      <c r="BH82" s="459"/>
      <c r="BI82" s="459"/>
      <c r="BJ82" s="861"/>
      <c r="BK82" s="861"/>
      <c r="BL82" s="459"/>
      <c r="BM82" s="459"/>
      <c r="BN82" s="459"/>
      <c r="BO82" s="459"/>
      <c r="BP82" s="459"/>
      <c r="BQ82" s="861"/>
      <c r="BR82" s="861"/>
      <c r="BS82" s="459"/>
      <c r="BT82" s="459"/>
      <c r="BU82" s="459"/>
      <c r="BV82" s="459"/>
      <c r="BW82" s="459"/>
      <c r="BX82" s="861"/>
      <c r="BY82" s="861"/>
      <c r="BZ82" s="459"/>
      <c r="CA82" s="459"/>
      <c r="CB82" s="459"/>
      <c r="CC82" s="459"/>
      <c r="CD82" s="459"/>
      <c r="CE82" s="861"/>
      <c r="CF82" s="861"/>
      <c r="CG82" s="459"/>
      <c r="CH82" s="459"/>
      <c r="CI82" s="459"/>
      <c r="CJ82" s="459"/>
      <c r="CK82" s="459"/>
      <c r="CL82" s="861"/>
      <c r="CM82" s="861"/>
    </row>
    <row r="83" spans="1:91" s="263" customFormat="1" hidden="1">
      <c r="A83" s="857">
        <f>'MTG RTG September 2019'!A71</f>
        <v>0</v>
      </c>
      <c r="B83" s="289"/>
      <c r="C83" s="506" t="str">
        <f>'MTG RTG September 2019'!C71</f>
        <v>Diema</v>
      </c>
      <c r="D83" s="252" t="str">
        <f>'MTG RTG September 2019'!D71</f>
        <v>Erotic Call</v>
      </c>
      <c r="E83" s="253" t="str">
        <f>'MTG RTG September 2019'!E71</f>
        <v>Mo-Th</v>
      </c>
      <c r="F83" s="254">
        <f>'MTG RTG September 2019'!F71</f>
        <v>4.1666666666666664E-2</v>
      </c>
      <c r="G83" s="253" t="str">
        <f>'MTG RTG September 2019'!G71</f>
        <v>NPT</v>
      </c>
      <c r="H83" s="255">
        <f ca="1">SUMIF('MTG RTG September 2019'!$H$3:$M$4,$AA$9,'MTG RTG September 2019'!$H71:$M71)</f>
        <v>0.1</v>
      </c>
      <c r="I83" s="256">
        <f t="shared" ca="1" si="32"/>
        <v>0</v>
      </c>
      <c r="J83" s="257">
        <f t="shared" ca="1" si="23"/>
        <v>0</v>
      </c>
      <c r="K83" s="355">
        <f t="shared" ca="1" si="24"/>
        <v>0</v>
      </c>
      <c r="L83" s="355">
        <f t="shared" ca="1" si="25"/>
        <v>0</v>
      </c>
      <c r="M83" s="258">
        <f t="shared" si="26"/>
        <v>0</v>
      </c>
      <c r="N83" s="258">
        <f t="shared" si="27"/>
        <v>0</v>
      </c>
      <c r="O83" s="258">
        <f t="shared" si="28"/>
        <v>0</v>
      </c>
      <c r="P83" s="258">
        <f t="shared" si="29"/>
        <v>0</v>
      </c>
      <c r="Q83" s="258"/>
      <c r="R83" s="258">
        <f t="shared" si="30"/>
        <v>0</v>
      </c>
      <c r="S83" s="258">
        <f t="shared" si="31"/>
        <v>0</v>
      </c>
      <c r="T83" s="265">
        <f t="shared" ca="1" si="33"/>
        <v>0</v>
      </c>
      <c r="U83" s="260">
        <f t="shared" ca="1" si="35"/>
        <v>0</v>
      </c>
      <c r="V83" s="260">
        <f t="shared" ca="1" si="36"/>
        <v>0</v>
      </c>
      <c r="W83" s="260">
        <f t="shared" ca="1" si="37"/>
        <v>0</v>
      </c>
      <c r="X83" s="260">
        <f t="shared" ca="1" si="38"/>
        <v>0</v>
      </c>
      <c r="Y83" s="260">
        <f t="shared" ref="Y83:Y146" ca="1" si="39">T83*$H$7</f>
        <v>0</v>
      </c>
      <c r="Z83" s="260">
        <f t="shared" ref="Z83:Z146" ca="1" si="40">T83*$H$8</f>
        <v>0</v>
      </c>
      <c r="AA83" s="575">
        <f t="shared" ca="1" si="34"/>
        <v>0</v>
      </c>
      <c r="AB83" s="262"/>
      <c r="AC83" s="460"/>
      <c r="AD83" s="459"/>
      <c r="AE83" s="459"/>
      <c r="AF83" s="459"/>
      <c r="AG83" s="459"/>
      <c r="AH83" s="861"/>
      <c r="AI83" s="861"/>
      <c r="AJ83" s="459"/>
      <c r="AK83" s="459"/>
      <c r="AL83" s="459"/>
      <c r="AM83" s="459"/>
      <c r="AN83" s="459"/>
      <c r="AO83" s="861"/>
      <c r="AP83" s="861"/>
      <c r="AQ83" s="459"/>
      <c r="AR83" s="459"/>
      <c r="AS83" s="459"/>
      <c r="AT83" s="459"/>
      <c r="AU83" s="459"/>
      <c r="AV83" s="861"/>
      <c r="AW83" s="861"/>
      <c r="AX83" s="459"/>
      <c r="AY83" s="459"/>
      <c r="AZ83" s="459"/>
      <c r="BA83" s="459"/>
      <c r="BB83" s="459"/>
      <c r="BC83" s="861"/>
      <c r="BD83" s="861"/>
      <c r="BE83" s="459"/>
      <c r="BF83" s="459"/>
      <c r="BG83" s="459"/>
      <c r="BH83" s="459"/>
      <c r="BI83" s="459"/>
      <c r="BJ83" s="861"/>
      <c r="BK83" s="861"/>
      <c r="BL83" s="459"/>
      <c r="BM83" s="459"/>
      <c r="BN83" s="459"/>
      <c r="BO83" s="459"/>
      <c r="BP83" s="459"/>
      <c r="BQ83" s="861"/>
      <c r="BR83" s="861"/>
      <c r="BS83" s="459"/>
      <c r="BT83" s="459"/>
      <c r="BU83" s="459"/>
      <c r="BV83" s="459"/>
      <c r="BW83" s="459"/>
      <c r="BX83" s="861"/>
      <c r="BY83" s="861"/>
      <c r="BZ83" s="459"/>
      <c r="CA83" s="459"/>
      <c r="CB83" s="459"/>
      <c r="CC83" s="459"/>
      <c r="CD83" s="459"/>
      <c r="CE83" s="861"/>
      <c r="CF83" s="861"/>
      <c r="CG83" s="459"/>
      <c r="CH83" s="459"/>
      <c r="CI83" s="459"/>
      <c r="CJ83" s="459"/>
      <c r="CK83" s="459"/>
      <c r="CL83" s="861"/>
      <c r="CM83" s="861"/>
    </row>
    <row r="84" spans="1:91" s="263" customFormat="1" hidden="1">
      <c r="A84" s="857">
        <f>'MTG RTG September 2019'!A72</f>
        <v>0</v>
      </c>
      <c r="B84" s="289"/>
      <c r="C84" s="506" t="str">
        <f>'MTG RTG September 2019'!C72</f>
        <v>Diema</v>
      </c>
      <c r="D84" s="252" t="str">
        <f>'MTG RTG September 2019'!D72</f>
        <v>Fraktura</v>
      </c>
      <c r="E84" s="253" t="str">
        <f>'MTG RTG September 2019'!E72</f>
        <v>Fr</v>
      </c>
      <c r="F84" s="254">
        <f>'MTG RTG September 2019'!F72</f>
        <v>4.1666666666666664E-2</v>
      </c>
      <c r="G84" s="253" t="str">
        <f>'MTG RTG September 2019'!G72</f>
        <v>NPT</v>
      </c>
      <c r="H84" s="255">
        <f ca="1">SUMIF('MTG RTG September 2019'!$H$3:$M$4,$AA$9,'MTG RTG September 2019'!$H72:$M72)</f>
        <v>0.1</v>
      </c>
      <c r="I84" s="256">
        <f t="shared" ca="1" si="32"/>
        <v>0</v>
      </c>
      <c r="J84" s="257">
        <f t="shared" ca="1" si="23"/>
        <v>0</v>
      </c>
      <c r="K84" s="355">
        <f t="shared" ca="1" si="24"/>
        <v>0</v>
      </c>
      <c r="L84" s="355">
        <f t="shared" ca="1" si="25"/>
        <v>0</v>
      </c>
      <c r="M84" s="258">
        <f t="shared" si="26"/>
        <v>0</v>
      </c>
      <c r="N84" s="258">
        <f t="shared" si="27"/>
        <v>0</v>
      </c>
      <c r="O84" s="258">
        <f t="shared" si="28"/>
        <v>0</v>
      </c>
      <c r="P84" s="258">
        <f t="shared" si="29"/>
        <v>0</v>
      </c>
      <c r="Q84" s="258"/>
      <c r="R84" s="258">
        <f t="shared" si="30"/>
        <v>0</v>
      </c>
      <c r="S84" s="258">
        <f t="shared" si="31"/>
        <v>0</v>
      </c>
      <c r="T84" s="265">
        <f t="shared" ca="1" si="33"/>
        <v>0</v>
      </c>
      <c r="U84" s="260">
        <f t="shared" ca="1" si="35"/>
        <v>0</v>
      </c>
      <c r="V84" s="260">
        <f t="shared" ca="1" si="36"/>
        <v>0</v>
      </c>
      <c r="W84" s="260">
        <f t="shared" ca="1" si="37"/>
        <v>0</v>
      </c>
      <c r="X84" s="260">
        <f t="shared" ca="1" si="38"/>
        <v>0</v>
      </c>
      <c r="Y84" s="260">
        <f t="shared" ca="1" si="39"/>
        <v>0</v>
      </c>
      <c r="Z84" s="260">
        <f t="shared" ca="1" si="40"/>
        <v>0</v>
      </c>
      <c r="AA84" s="575">
        <f t="shared" ca="1" si="34"/>
        <v>0</v>
      </c>
      <c r="AB84" s="262"/>
      <c r="AC84" s="460"/>
      <c r="AD84" s="459"/>
      <c r="AE84" s="459"/>
      <c r="AF84" s="459"/>
      <c r="AG84" s="459"/>
      <c r="AH84" s="861"/>
      <c r="AI84" s="861"/>
      <c r="AJ84" s="459"/>
      <c r="AK84" s="459"/>
      <c r="AL84" s="459"/>
      <c r="AM84" s="459"/>
      <c r="AN84" s="459"/>
      <c r="AO84" s="861"/>
      <c r="AP84" s="861"/>
      <c r="AQ84" s="459"/>
      <c r="AR84" s="459"/>
      <c r="AS84" s="459"/>
      <c r="AT84" s="459"/>
      <c r="AU84" s="459"/>
      <c r="AV84" s="861"/>
      <c r="AW84" s="861"/>
      <c r="AX84" s="459"/>
      <c r="AY84" s="459"/>
      <c r="AZ84" s="459"/>
      <c r="BA84" s="459"/>
      <c r="BB84" s="459"/>
      <c r="BC84" s="861"/>
      <c r="BD84" s="861"/>
      <c r="BE84" s="459"/>
      <c r="BF84" s="459"/>
      <c r="BG84" s="459"/>
      <c r="BH84" s="459"/>
      <c r="BI84" s="459"/>
      <c r="BJ84" s="861"/>
      <c r="BK84" s="861"/>
      <c r="BL84" s="459"/>
      <c r="BM84" s="459"/>
      <c r="BN84" s="459"/>
      <c r="BO84" s="459"/>
      <c r="BP84" s="459"/>
      <c r="BQ84" s="861"/>
      <c r="BR84" s="861"/>
      <c r="BS84" s="459"/>
      <c r="BT84" s="459"/>
      <c r="BU84" s="459"/>
      <c r="BV84" s="459"/>
      <c r="BW84" s="459"/>
      <c r="BX84" s="861"/>
      <c r="BY84" s="861"/>
      <c r="BZ84" s="459"/>
      <c r="CA84" s="459"/>
      <c r="CB84" s="459"/>
      <c r="CC84" s="459"/>
      <c r="CD84" s="459"/>
      <c r="CE84" s="861"/>
      <c r="CF84" s="861"/>
      <c r="CG84" s="459"/>
      <c r="CH84" s="459"/>
      <c r="CI84" s="459"/>
      <c r="CJ84" s="459"/>
      <c r="CK84" s="459"/>
      <c r="CL84" s="861"/>
      <c r="CM84" s="861"/>
    </row>
    <row r="85" spans="1:91" s="263" customFormat="1" hidden="1">
      <c r="A85" s="857">
        <f>'MTG RTG September 2019'!A73</f>
        <v>0</v>
      </c>
      <c r="B85" s="289"/>
      <c r="C85" s="506" t="str">
        <f>'MTG RTG September 2019'!C73</f>
        <v>Diema</v>
      </c>
      <c r="D85" s="252" t="str">
        <f>'MTG RTG September 2019'!D73</f>
        <v>Series</v>
      </c>
      <c r="E85" s="253" t="str">
        <f>'MTG RTG September 2019'!E73</f>
        <v>Sa-Su</v>
      </c>
      <c r="F85" s="254">
        <f>'MTG RTG September 2019'!F73</f>
        <v>0.26041666666666669</v>
      </c>
      <c r="G85" s="253" t="str">
        <f>'MTG RTG September 2019'!G73</f>
        <v>NPT</v>
      </c>
      <c r="H85" s="255">
        <f ca="1">SUMIF('MTG RTG September 2019'!$H$3:$M$4,$AA$9,'MTG RTG September 2019'!$H73:$M73)</f>
        <v>0.1</v>
      </c>
      <c r="I85" s="256">
        <f t="shared" ca="1" si="32"/>
        <v>0</v>
      </c>
      <c r="J85" s="257">
        <f t="shared" ca="1" si="23"/>
        <v>0</v>
      </c>
      <c r="K85" s="355">
        <f t="shared" ca="1" si="24"/>
        <v>0</v>
      </c>
      <c r="L85" s="355">
        <f t="shared" ca="1" si="25"/>
        <v>0</v>
      </c>
      <c r="M85" s="258">
        <f t="shared" si="26"/>
        <v>0</v>
      </c>
      <c r="N85" s="258">
        <f t="shared" si="27"/>
        <v>0</v>
      </c>
      <c r="O85" s="258">
        <f t="shared" si="28"/>
        <v>0</v>
      </c>
      <c r="P85" s="258">
        <f t="shared" si="29"/>
        <v>0</v>
      </c>
      <c r="Q85" s="258"/>
      <c r="R85" s="258">
        <f t="shared" si="30"/>
        <v>0</v>
      </c>
      <c r="S85" s="258">
        <f t="shared" si="31"/>
        <v>0</v>
      </c>
      <c r="T85" s="265">
        <f t="shared" ca="1" si="33"/>
        <v>0</v>
      </c>
      <c r="U85" s="260">
        <f t="shared" ca="1" si="35"/>
        <v>0</v>
      </c>
      <c r="V85" s="260">
        <f t="shared" ca="1" si="36"/>
        <v>0</v>
      </c>
      <c r="W85" s="260">
        <f t="shared" ca="1" si="37"/>
        <v>0</v>
      </c>
      <c r="X85" s="260">
        <f t="shared" ca="1" si="38"/>
        <v>0</v>
      </c>
      <c r="Y85" s="260">
        <f t="shared" ca="1" si="39"/>
        <v>0</v>
      </c>
      <c r="Z85" s="260">
        <f t="shared" ca="1" si="40"/>
        <v>0</v>
      </c>
      <c r="AA85" s="575">
        <f t="shared" ca="1" si="34"/>
        <v>0</v>
      </c>
      <c r="AB85" s="262"/>
      <c r="AC85" s="460"/>
      <c r="AD85" s="459"/>
      <c r="AE85" s="459"/>
      <c r="AF85" s="459"/>
      <c r="AG85" s="459"/>
      <c r="AH85" s="861"/>
      <c r="AI85" s="861"/>
      <c r="AJ85" s="459"/>
      <c r="AK85" s="459"/>
      <c r="AL85" s="459"/>
      <c r="AM85" s="459"/>
      <c r="AN85" s="459"/>
      <c r="AO85" s="861"/>
      <c r="AP85" s="861"/>
      <c r="AQ85" s="459"/>
      <c r="AR85" s="459"/>
      <c r="AS85" s="459"/>
      <c r="AT85" s="459"/>
      <c r="AU85" s="459"/>
      <c r="AV85" s="861"/>
      <c r="AW85" s="861"/>
      <c r="AX85" s="459"/>
      <c r="AY85" s="459"/>
      <c r="AZ85" s="459"/>
      <c r="BA85" s="459"/>
      <c r="BB85" s="459"/>
      <c r="BC85" s="861"/>
      <c r="BD85" s="861"/>
      <c r="BE85" s="459"/>
      <c r="BF85" s="459"/>
      <c r="BG85" s="459"/>
      <c r="BH85" s="459"/>
      <c r="BI85" s="459"/>
      <c r="BJ85" s="861"/>
      <c r="BK85" s="861"/>
      <c r="BL85" s="459"/>
      <c r="BM85" s="459"/>
      <c r="BN85" s="459"/>
      <c r="BO85" s="459"/>
      <c r="BP85" s="459"/>
      <c r="BQ85" s="861"/>
      <c r="BR85" s="861"/>
      <c r="BS85" s="459"/>
      <c r="BT85" s="459"/>
      <c r="BU85" s="459"/>
      <c r="BV85" s="459"/>
      <c r="BW85" s="459"/>
      <c r="BX85" s="861"/>
      <c r="BY85" s="861"/>
      <c r="BZ85" s="459"/>
      <c r="CA85" s="459"/>
      <c r="CB85" s="459"/>
      <c r="CC85" s="459"/>
      <c r="CD85" s="459"/>
      <c r="CE85" s="861"/>
      <c r="CF85" s="861"/>
      <c r="CG85" s="459"/>
      <c r="CH85" s="459"/>
      <c r="CI85" s="459"/>
      <c r="CJ85" s="459"/>
      <c r="CK85" s="459"/>
      <c r="CL85" s="861"/>
      <c r="CM85" s="861"/>
    </row>
    <row r="86" spans="1:91" s="263" customFormat="1" hidden="1">
      <c r="A86" s="857">
        <f>'MTG RTG September 2019'!A74</f>
        <v>0</v>
      </c>
      <c r="B86" s="289"/>
      <c r="C86" s="506" t="str">
        <f>'MTG RTG September 2019'!C74</f>
        <v>Diema</v>
      </c>
      <c r="D86" s="252" t="str">
        <f>'MTG RTG September 2019'!D74</f>
        <v>Series</v>
      </c>
      <c r="E86" s="253" t="str">
        <f>'MTG RTG September 2019'!E74</f>
        <v>Sa-Su</v>
      </c>
      <c r="F86" s="254">
        <f>'MTG RTG September 2019'!F74</f>
        <v>0.28125</v>
      </c>
      <c r="G86" s="253" t="str">
        <f>'MTG RTG September 2019'!G74</f>
        <v>NPT</v>
      </c>
      <c r="H86" s="255">
        <f ca="1">SUMIF('MTG RTG September 2019'!$H$3:$M$4,$AA$9,'MTG RTG September 2019'!$H74:$M74)</f>
        <v>0.2</v>
      </c>
      <c r="I86" s="256">
        <f t="shared" ca="1" si="32"/>
        <v>0</v>
      </c>
      <c r="J86" s="257">
        <f t="shared" ca="1" si="23"/>
        <v>0</v>
      </c>
      <c r="K86" s="355">
        <f t="shared" ca="1" si="24"/>
        <v>0</v>
      </c>
      <c r="L86" s="355">
        <f t="shared" ca="1" si="25"/>
        <v>0</v>
      </c>
      <c r="M86" s="258">
        <f t="shared" si="26"/>
        <v>0</v>
      </c>
      <c r="N86" s="258">
        <f t="shared" si="27"/>
        <v>0</v>
      </c>
      <c r="O86" s="258">
        <f t="shared" si="28"/>
        <v>0</v>
      </c>
      <c r="P86" s="258">
        <f t="shared" si="29"/>
        <v>0</v>
      </c>
      <c r="Q86" s="258"/>
      <c r="R86" s="258">
        <f t="shared" si="30"/>
        <v>0</v>
      </c>
      <c r="S86" s="258">
        <f t="shared" si="31"/>
        <v>0</v>
      </c>
      <c r="T86" s="265">
        <f t="shared" ca="1" si="33"/>
        <v>0</v>
      </c>
      <c r="U86" s="260">
        <f t="shared" ca="1" si="35"/>
        <v>0</v>
      </c>
      <c r="V86" s="260">
        <f t="shared" ca="1" si="36"/>
        <v>0</v>
      </c>
      <c r="W86" s="260">
        <f t="shared" ca="1" si="37"/>
        <v>0</v>
      </c>
      <c r="X86" s="260">
        <f t="shared" ca="1" si="38"/>
        <v>0</v>
      </c>
      <c r="Y86" s="260">
        <f t="shared" ca="1" si="39"/>
        <v>0</v>
      </c>
      <c r="Z86" s="260">
        <f t="shared" ca="1" si="40"/>
        <v>0</v>
      </c>
      <c r="AA86" s="575">
        <f t="shared" ca="1" si="34"/>
        <v>0</v>
      </c>
      <c r="AB86" s="262"/>
      <c r="AC86" s="460"/>
      <c r="AD86" s="459"/>
      <c r="AE86" s="459"/>
      <c r="AF86" s="459"/>
      <c r="AG86" s="459"/>
      <c r="AH86" s="861"/>
      <c r="AI86" s="861"/>
      <c r="AJ86" s="459"/>
      <c r="AK86" s="459"/>
      <c r="AL86" s="459"/>
      <c r="AM86" s="459"/>
      <c r="AN86" s="459"/>
      <c r="AO86" s="861"/>
      <c r="AP86" s="861"/>
      <c r="AQ86" s="459"/>
      <c r="AR86" s="459"/>
      <c r="AS86" s="459"/>
      <c r="AT86" s="459"/>
      <c r="AU86" s="459"/>
      <c r="AV86" s="861"/>
      <c r="AW86" s="861"/>
      <c r="AX86" s="459"/>
      <c r="AY86" s="459"/>
      <c r="AZ86" s="459"/>
      <c r="BA86" s="459"/>
      <c r="BB86" s="459"/>
      <c r="BC86" s="861"/>
      <c r="BD86" s="861"/>
      <c r="BE86" s="459"/>
      <c r="BF86" s="459"/>
      <c r="BG86" s="459"/>
      <c r="BH86" s="459"/>
      <c r="BI86" s="459"/>
      <c r="BJ86" s="861"/>
      <c r="BK86" s="861"/>
      <c r="BL86" s="459"/>
      <c r="BM86" s="459"/>
      <c r="BN86" s="459"/>
      <c r="BO86" s="459"/>
      <c r="BP86" s="459"/>
      <c r="BQ86" s="861"/>
      <c r="BR86" s="861"/>
      <c r="BS86" s="459"/>
      <c r="BT86" s="459"/>
      <c r="BU86" s="459"/>
      <c r="BV86" s="459"/>
      <c r="BW86" s="459"/>
      <c r="BX86" s="861"/>
      <c r="BY86" s="861"/>
      <c r="BZ86" s="459"/>
      <c r="CA86" s="459"/>
      <c r="CB86" s="459"/>
      <c r="CC86" s="459"/>
      <c r="CD86" s="459"/>
      <c r="CE86" s="861"/>
      <c r="CF86" s="861"/>
      <c r="CG86" s="459"/>
      <c r="CH86" s="459"/>
      <c r="CI86" s="459"/>
      <c r="CJ86" s="459"/>
      <c r="CK86" s="459"/>
      <c r="CL86" s="861"/>
      <c r="CM86" s="861"/>
    </row>
    <row r="87" spans="1:91" s="263" customFormat="1" hidden="1">
      <c r="A87" s="857">
        <f>'MTG RTG September 2019'!A75</f>
        <v>0</v>
      </c>
      <c r="B87" s="289"/>
      <c r="C87" s="506" t="str">
        <f>'MTG RTG September 2019'!C75</f>
        <v>Diema</v>
      </c>
      <c r="D87" s="252" t="str">
        <f>'MTG RTG September 2019'!D75</f>
        <v>V.I.P.</v>
      </c>
      <c r="E87" s="253" t="str">
        <f>'MTG RTG September 2019'!E75</f>
        <v>Sa-Su</v>
      </c>
      <c r="F87" s="254">
        <f>'MTG RTG September 2019'!F75</f>
        <v>0.36458333333333331</v>
      </c>
      <c r="G87" s="253" t="str">
        <f>'MTG RTG September 2019'!G75</f>
        <v>NPT</v>
      </c>
      <c r="H87" s="255">
        <f ca="1">SUMIF('MTG RTG September 2019'!$H$3:$M$4,$AA$9,'MTG RTG September 2019'!$H75:$M75)</f>
        <v>0.2</v>
      </c>
      <c r="I87" s="256">
        <f t="shared" ca="1" si="32"/>
        <v>0</v>
      </c>
      <c r="J87" s="257">
        <f t="shared" ca="1" si="23"/>
        <v>0</v>
      </c>
      <c r="K87" s="355">
        <f t="shared" ca="1" si="24"/>
        <v>0</v>
      </c>
      <c r="L87" s="355">
        <f t="shared" ca="1" si="25"/>
        <v>0</v>
      </c>
      <c r="M87" s="258">
        <f t="shared" si="26"/>
        <v>0</v>
      </c>
      <c r="N87" s="258">
        <f t="shared" si="27"/>
        <v>0</v>
      </c>
      <c r="O87" s="258">
        <f t="shared" si="28"/>
        <v>0</v>
      </c>
      <c r="P87" s="258">
        <f t="shared" si="29"/>
        <v>0</v>
      </c>
      <c r="Q87" s="258"/>
      <c r="R87" s="258">
        <f t="shared" si="30"/>
        <v>0</v>
      </c>
      <c r="S87" s="258">
        <f t="shared" si="31"/>
        <v>0</v>
      </c>
      <c r="T87" s="265">
        <f t="shared" ca="1" si="33"/>
        <v>0</v>
      </c>
      <c r="U87" s="260">
        <f t="shared" ca="1" si="35"/>
        <v>0</v>
      </c>
      <c r="V87" s="260">
        <f t="shared" ca="1" si="36"/>
        <v>0</v>
      </c>
      <c r="W87" s="260">
        <f t="shared" ca="1" si="37"/>
        <v>0</v>
      </c>
      <c r="X87" s="260">
        <f t="shared" ca="1" si="38"/>
        <v>0</v>
      </c>
      <c r="Y87" s="260">
        <f t="shared" ca="1" si="39"/>
        <v>0</v>
      </c>
      <c r="Z87" s="260">
        <f t="shared" ca="1" si="40"/>
        <v>0</v>
      </c>
      <c r="AA87" s="575">
        <f t="shared" ca="1" si="34"/>
        <v>0</v>
      </c>
      <c r="AB87" s="262"/>
      <c r="AC87" s="460"/>
      <c r="AD87" s="459"/>
      <c r="AE87" s="459"/>
      <c r="AF87" s="459"/>
      <c r="AG87" s="459"/>
      <c r="AH87" s="861"/>
      <c r="AI87" s="861"/>
      <c r="AJ87" s="459"/>
      <c r="AK87" s="459"/>
      <c r="AL87" s="459"/>
      <c r="AM87" s="459"/>
      <c r="AN87" s="459"/>
      <c r="AO87" s="861"/>
      <c r="AP87" s="861"/>
      <c r="AQ87" s="459"/>
      <c r="AR87" s="459"/>
      <c r="AS87" s="459"/>
      <c r="AT87" s="459"/>
      <c r="AU87" s="459"/>
      <c r="AV87" s="861"/>
      <c r="AW87" s="861"/>
      <c r="AX87" s="459"/>
      <c r="AY87" s="459"/>
      <c r="AZ87" s="459"/>
      <c r="BA87" s="459"/>
      <c r="BB87" s="459"/>
      <c r="BC87" s="861"/>
      <c r="BD87" s="861"/>
      <c r="BE87" s="459"/>
      <c r="BF87" s="459"/>
      <c r="BG87" s="459"/>
      <c r="BH87" s="459"/>
      <c r="BI87" s="459"/>
      <c r="BJ87" s="861"/>
      <c r="BK87" s="861"/>
      <c r="BL87" s="459"/>
      <c r="BM87" s="459"/>
      <c r="BN87" s="459"/>
      <c r="BO87" s="459"/>
      <c r="BP87" s="459"/>
      <c r="BQ87" s="861"/>
      <c r="BR87" s="861"/>
      <c r="BS87" s="459"/>
      <c r="BT87" s="459"/>
      <c r="BU87" s="459"/>
      <c r="BV87" s="459"/>
      <c r="BW87" s="459"/>
      <c r="BX87" s="861"/>
      <c r="BY87" s="861"/>
      <c r="BZ87" s="459"/>
      <c r="CA87" s="459"/>
      <c r="CB87" s="459"/>
      <c r="CC87" s="459"/>
      <c r="CD87" s="459"/>
      <c r="CE87" s="861"/>
      <c r="CF87" s="861"/>
      <c r="CG87" s="459"/>
      <c r="CH87" s="459"/>
      <c r="CI87" s="459"/>
      <c r="CJ87" s="459"/>
      <c r="CK87" s="459"/>
      <c r="CL87" s="861"/>
      <c r="CM87" s="861"/>
    </row>
    <row r="88" spans="1:91" s="263" customFormat="1" hidden="1">
      <c r="A88" s="857">
        <f>'MTG RTG September 2019'!A76</f>
        <v>0</v>
      </c>
      <c r="B88" s="289"/>
      <c r="C88" s="506" t="str">
        <f>'MTG RTG September 2019'!C76</f>
        <v>Diema</v>
      </c>
      <c r="D88" s="252" t="str">
        <f>'MTG RTG September 2019'!D76</f>
        <v>V.I.P.</v>
      </c>
      <c r="E88" s="253" t="str">
        <f>'MTG RTG September 2019'!E76</f>
        <v>Sa-Su</v>
      </c>
      <c r="F88" s="254">
        <f>'MTG RTG September 2019'!F76</f>
        <v>0.41666666666666669</v>
      </c>
      <c r="G88" s="253" t="str">
        <f>'MTG RTG September 2019'!G76</f>
        <v>NPT</v>
      </c>
      <c r="H88" s="255">
        <f ca="1">SUMIF('MTG RTG September 2019'!$H$3:$M$4,$AA$9,'MTG RTG September 2019'!$H76:$M76)</f>
        <v>0.2</v>
      </c>
      <c r="I88" s="256">
        <f t="shared" ca="1" si="32"/>
        <v>0</v>
      </c>
      <c r="J88" s="257">
        <f t="shared" ca="1" si="23"/>
        <v>0</v>
      </c>
      <c r="K88" s="355">
        <f t="shared" ca="1" si="24"/>
        <v>0</v>
      </c>
      <c r="L88" s="355">
        <f t="shared" ca="1" si="25"/>
        <v>0</v>
      </c>
      <c r="M88" s="258">
        <f t="shared" si="26"/>
        <v>0</v>
      </c>
      <c r="N88" s="258">
        <f t="shared" si="27"/>
        <v>0</v>
      </c>
      <c r="O88" s="258">
        <f t="shared" si="28"/>
        <v>0</v>
      </c>
      <c r="P88" s="258">
        <f t="shared" si="29"/>
        <v>0</v>
      </c>
      <c r="Q88" s="258"/>
      <c r="R88" s="258">
        <f t="shared" si="30"/>
        <v>0</v>
      </c>
      <c r="S88" s="258">
        <f t="shared" si="31"/>
        <v>0</v>
      </c>
      <c r="T88" s="265">
        <f t="shared" ca="1" si="33"/>
        <v>0</v>
      </c>
      <c r="U88" s="260">
        <f t="shared" ca="1" si="35"/>
        <v>0</v>
      </c>
      <c r="V88" s="260">
        <f t="shared" ca="1" si="36"/>
        <v>0</v>
      </c>
      <c r="W88" s="260">
        <f t="shared" ca="1" si="37"/>
        <v>0</v>
      </c>
      <c r="X88" s="260">
        <f t="shared" ca="1" si="38"/>
        <v>0</v>
      </c>
      <c r="Y88" s="260">
        <f t="shared" ca="1" si="39"/>
        <v>0</v>
      </c>
      <c r="Z88" s="260">
        <f t="shared" ca="1" si="40"/>
        <v>0</v>
      </c>
      <c r="AA88" s="575">
        <f t="shared" ca="1" si="34"/>
        <v>0</v>
      </c>
      <c r="AB88" s="262"/>
      <c r="AC88" s="460"/>
      <c r="AD88" s="459"/>
      <c r="AE88" s="459"/>
      <c r="AF88" s="459"/>
      <c r="AG88" s="459"/>
      <c r="AH88" s="861"/>
      <c r="AI88" s="861"/>
      <c r="AJ88" s="459"/>
      <c r="AK88" s="459"/>
      <c r="AL88" s="459"/>
      <c r="AM88" s="459"/>
      <c r="AN88" s="459"/>
      <c r="AO88" s="861"/>
      <c r="AP88" s="861"/>
      <c r="AQ88" s="459"/>
      <c r="AR88" s="459"/>
      <c r="AS88" s="459"/>
      <c r="AT88" s="459"/>
      <c r="AU88" s="459"/>
      <c r="AV88" s="861"/>
      <c r="AW88" s="861"/>
      <c r="AX88" s="459"/>
      <c r="AY88" s="459"/>
      <c r="AZ88" s="459"/>
      <c r="BA88" s="459"/>
      <c r="BB88" s="459"/>
      <c r="BC88" s="861"/>
      <c r="BD88" s="861"/>
      <c r="BE88" s="459"/>
      <c r="BF88" s="459"/>
      <c r="BG88" s="459"/>
      <c r="BH88" s="459"/>
      <c r="BI88" s="459"/>
      <c r="BJ88" s="861"/>
      <c r="BK88" s="861"/>
      <c r="BL88" s="459"/>
      <c r="BM88" s="459"/>
      <c r="BN88" s="459"/>
      <c r="BO88" s="459"/>
      <c r="BP88" s="459"/>
      <c r="BQ88" s="861"/>
      <c r="BR88" s="861"/>
      <c r="BS88" s="459"/>
      <c r="BT88" s="459"/>
      <c r="BU88" s="459"/>
      <c r="BV88" s="459"/>
      <c r="BW88" s="459"/>
      <c r="BX88" s="861"/>
      <c r="BY88" s="861"/>
      <c r="BZ88" s="459"/>
      <c r="CA88" s="459"/>
      <c r="CB88" s="459"/>
      <c r="CC88" s="459"/>
      <c r="CD88" s="459"/>
      <c r="CE88" s="861"/>
      <c r="CF88" s="861"/>
      <c r="CG88" s="459"/>
      <c r="CH88" s="459"/>
      <c r="CI88" s="459"/>
      <c r="CJ88" s="459"/>
      <c r="CK88" s="459"/>
      <c r="CL88" s="861"/>
      <c r="CM88" s="861"/>
    </row>
    <row r="89" spans="1:91" s="263" customFormat="1" hidden="1">
      <c r="A89" s="857">
        <f>'MTG RTG September 2019'!A77</f>
        <v>0</v>
      </c>
      <c r="B89" s="289"/>
      <c r="C89" s="506" t="str">
        <f>'MTG RTG September 2019'!C77</f>
        <v>Diema</v>
      </c>
      <c r="D89" s="252" t="str">
        <f>'MTG RTG September 2019'!D77</f>
        <v>Movie (FRR)</v>
      </c>
      <c r="E89" s="253" t="str">
        <f>'MTG RTG September 2019'!E77</f>
        <v>Sa</v>
      </c>
      <c r="F89" s="254">
        <f>'MTG RTG September 2019'!F77</f>
        <v>0.45833333333333331</v>
      </c>
      <c r="G89" s="253" t="str">
        <f>'MTG RTG September 2019'!G77</f>
        <v>NPT</v>
      </c>
      <c r="H89" s="255">
        <f ca="1">SUMIF('MTG RTG September 2019'!$H$3:$M$4,$AA$9,'MTG RTG September 2019'!$H77:$M77)</f>
        <v>0.2</v>
      </c>
      <c r="I89" s="256">
        <f t="shared" ca="1" si="32"/>
        <v>0</v>
      </c>
      <c r="J89" s="257">
        <f t="shared" ca="1" si="23"/>
        <v>0</v>
      </c>
      <c r="K89" s="355">
        <f t="shared" ca="1" si="24"/>
        <v>0</v>
      </c>
      <c r="L89" s="355">
        <f t="shared" ca="1" si="25"/>
        <v>0</v>
      </c>
      <c r="M89" s="258">
        <f t="shared" si="26"/>
        <v>0</v>
      </c>
      <c r="N89" s="258">
        <f t="shared" si="27"/>
        <v>0</v>
      </c>
      <c r="O89" s="258">
        <f t="shared" si="28"/>
        <v>0</v>
      </c>
      <c r="P89" s="258">
        <f t="shared" si="29"/>
        <v>0</v>
      </c>
      <c r="Q89" s="258"/>
      <c r="R89" s="258">
        <f t="shared" si="30"/>
        <v>0</v>
      </c>
      <c r="S89" s="258">
        <f t="shared" si="31"/>
        <v>0</v>
      </c>
      <c r="T89" s="265">
        <f t="shared" ca="1" si="33"/>
        <v>0</v>
      </c>
      <c r="U89" s="260">
        <f t="shared" ca="1" si="35"/>
        <v>0</v>
      </c>
      <c r="V89" s="260">
        <f t="shared" ca="1" si="36"/>
        <v>0</v>
      </c>
      <c r="W89" s="260">
        <f t="shared" ca="1" si="37"/>
        <v>0</v>
      </c>
      <c r="X89" s="260">
        <f t="shared" ca="1" si="38"/>
        <v>0</v>
      </c>
      <c r="Y89" s="260">
        <f t="shared" ca="1" si="39"/>
        <v>0</v>
      </c>
      <c r="Z89" s="260">
        <f t="shared" ca="1" si="40"/>
        <v>0</v>
      </c>
      <c r="AA89" s="575">
        <f t="shared" ca="1" si="34"/>
        <v>0</v>
      </c>
      <c r="AB89" s="262"/>
      <c r="AC89" s="460"/>
      <c r="AD89" s="459"/>
      <c r="AE89" s="459"/>
      <c r="AF89" s="459"/>
      <c r="AG89" s="459"/>
      <c r="AH89" s="861"/>
      <c r="AI89" s="861"/>
      <c r="AJ89" s="459"/>
      <c r="AK89" s="459"/>
      <c r="AL89" s="459"/>
      <c r="AM89" s="459"/>
      <c r="AN89" s="459"/>
      <c r="AO89" s="861"/>
      <c r="AP89" s="861"/>
      <c r="AQ89" s="459"/>
      <c r="AR89" s="459"/>
      <c r="AS89" s="459"/>
      <c r="AT89" s="459"/>
      <c r="AU89" s="459"/>
      <c r="AV89" s="861"/>
      <c r="AW89" s="861"/>
      <c r="AX89" s="459"/>
      <c r="AY89" s="459"/>
      <c r="AZ89" s="459"/>
      <c r="BA89" s="459"/>
      <c r="BB89" s="459"/>
      <c r="BC89" s="861"/>
      <c r="BD89" s="861"/>
      <c r="BE89" s="459"/>
      <c r="BF89" s="459"/>
      <c r="BG89" s="459"/>
      <c r="BH89" s="459"/>
      <c r="BI89" s="459"/>
      <c r="BJ89" s="861"/>
      <c r="BK89" s="861"/>
      <c r="BL89" s="459"/>
      <c r="BM89" s="459"/>
      <c r="BN89" s="459"/>
      <c r="BO89" s="459"/>
      <c r="BP89" s="459"/>
      <c r="BQ89" s="861"/>
      <c r="BR89" s="861"/>
      <c r="BS89" s="459"/>
      <c r="BT89" s="459"/>
      <c r="BU89" s="459"/>
      <c r="BV89" s="459"/>
      <c r="BW89" s="459"/>
      <c r="BX89" s="861"/>
      <c r="BY89" s="861"/>
      <c r="BZ89" s="459"/>
      <c r="CA89" s="459"/>
      <c r="CB89" s="459"/>
      <c r="CC89" s="459"/>
      <c r="CD89" s="459"/>
      <c r="CE89" s="861"/>
      <c r="CF89" s="861"/>
      <c r="CG89" s="459"/>
      <c r="CH89" s="459"/>
      <c r="CI89" s="459"/>
      <c r="CJ89" s="459"/>
      <c r="CK89" s="459"/>
      <c r="CL89" s="861"/>
      <c r="CM89" s="861"/>
    </row>
    <row r="90" spans="1:91" s="263" customFormat="1" hidden="1">
      <c r="A90" s="857">
        <f>'MTG RTG September 2019'!A78</f>
        <v>0</v>
      </c>
      <c r="B90" s="289"/>
      <c r="C90" s="506" t="str">
        <f>'MTG RTG September 2019'!C78</f>
        <v>Diema</v>
      </c>
      <c r="D90" s="252" t="str">
        <f>'MTG RTG September 2019'!D78</f>
        <v>Bez Bagaj</v>
      </c>
      <c r="E90" s="253" t="str">
        <f>'MTG RTG September 2019'!E78</f>
        <v>Su</v>
      </c>
      <c r="F90" s="254">
        <f>'MTG RTG September 2019'!F78</f>
        <v>0.45833333333333331</v>
      </c>
      <c r="G90" s="253" t="str">
        <f>'MTG RTG September 2019'!G78</f>
        <v>NPT</v>
      </c>
      <c r="H90" s="255">
        <f ca="1">SUMIF('MTG RTG September 2019'!$H$3:$M$4,$AA$9,'MTG RTG September 2019'!$H78:$M78)</f>
        <v>0.2</v>
      </c>
      <c r="I90" s="256">
        <f t="shared" ca="1" si="32"/>
        <v>0</v>
      </c>
      <c r="J90" s="257">
        <f t="shared" ca="1" si="23"/>
        <v>0</v>
      </c>
      <c r="K90" s="355">
        <f t="shared" ca="1" si="24"/>
        <v>0</v>
      </c>
      <c r="L90" s="355">
        <f t="shared" ca="1" si="25"/>
        <v>0</v>
      </c>
      <c r="M90" s="258">
        <f t="shared" si="26"/>
        <v>0</v>
      </c>
      <c r="N90" s="258">
        <f t="shared" si="27"/>
        <v>0</v>
      </c>
      <c r="O90" s="258">
        <f t="shared" si="28"/>
        <v>0</v>
      </c>
      <c r="P90" s="258">
        <f t="shared" si="29"/>
        <v>0</v>
      </c>
      <c r="Q90" s="258"/>
      <c r="R90" s="258">
        <f t="shared" si="30"/>
        <v>0</v>
      </c>
      <c r="S90" s="258">
        <f t="shared" si="31"/>
        <v>0</v>
      </c>
      <c r="T90" s="265">
        <f t="shared" ca="1" si="33"/>
        <v>0</v>
      </c>
      <c r="U90" s="260">
        <f t="shared" ca="1" si="35"/>
        <v>0</v>
      </c>
      <c r="V90" s="260">
        <f t="shared" ca="1" si="36"/>
        <v>0</v>
      </c>
      <c r="W90" s="260">
        <f t="shared" ca="1" si="37"/>
        <v>0</v>
      </c>
      <c r="X90" s="260">
        <f t="shared" ca="1" si="38"/>
        <v>0</v>
      </c>
      <c r="Y90" s="260">
        <f t="shared" ca="1" si="39"/>
        <v>0</v>
      </c>
      <c r="Z90" s="260">
        <f t="shared" ca="1" si="40"/>
        <v>0</v>
      </c>
      <c r="AA90" s="575">
        <f t="shared" ca="1" si="34"/>
        <v>0</v>
      </c>
      <c r="AB90" s="262"/>
      <c r="AC90" s="460"/>
      <c r="AD90" s="459"/>
      <c r="AE90" s="459"/>
      <c r="AF90" s="459"/>
      <c r="AG90" s="459"/>
      <c r="AH90" s="861"/>
      <c r="AI90" s="861"/>
      <c r="AJ90" s="459"/>
      <c r="AK90" s="459"/>
      <c r="AL90" s="459"/>
      <c r="AM90" s="459"/>
      <c r="AN90" s="459"/>
      <c r="AO90" s="861"/>
      <c r="AP90" s="861"/>
      <c r="AQ90" s="459"/>
      <c r="AR90" s="459"/>
      <c r="AS90" s="459"/>
      <c r="AT90" s="459"/>
      <c r="AU90" s="459"/>
      <c r="AV90" s="861"/>
      <c r="AW90" s="861"/>
      <c r="AX90" s="459"/>
      <c r="AY90" s="459"/>
      <c r="AZ90" s="459"/>
      <c r="BA90" s="459"/>
      <c r="BB90" s="459"/>
      <c r="BC90" s="861"/>
      <c r="BD90" s="861"/>
      <c r="BE90" s="459"/>
      <c r="BF90" s="459"/>
      <c r="BG90" s="459"/>
      <c r="BH90" s="459"/>
      <c r="BI90" s="459"/>
      <c r="BJ90" s="861"/>
      <c r="BK90" s="861"/>
      <c r="BL90" s="459"/>
      <c r="BM90" s="459"/>
      <c r="BN90" s="459"/>
      <c r="BO90" s="459"/>
      <c r="BP90" s="459"/>
      <c r="BQ90" s="861"/>
      <c r="BR90" s="861"/>
      <c r="BS90" s="459"/>
      <c r="BT90" s="459"/>
      <c r="BU90" s="459"/>
      <c r="BV90" s="459"/>
      <c r="BW90" s="459"/>
      <c r="BX90" s="861"/>
      <c r="BY90" s="861"/>
      <c r="BZ90" s="459"/>
      <c r="CA90" s="459"/>
      <c r="CB90" s="459"/>
      <c r="CC90" s="459"/>
      <c r="CD90" s="459"/>
      <c r="CE90" s="861"/>
      <c r="CF90" s="861"/>
      <c r="CG90" s="459"/>
      <c r="CH90" s="459"/>
      <c r="CI90" s="459"/>
      <c r="CJ90" s="459"/>
      <c r="CK90" s="459"/>
      <c r="CL90" s="861"/>
      <c r="CM90" s="861"/>
    </row>
    <row r="91" spans="1:91" s="263" customFormat="1" hidden="1">
      <c r="A91" s="857">
        <f>'MTG RTG September 2019'!A79</f>
        <v>0</v>
      </c>
      <c r="B91" s="289"/>
      <c r="C91" s="506" t="str">
        <f>'MTG RTG September 2019'!C79</f>
        <v>Diema</v>
      </c>
      <c r="D91" s="252" t="str">
        <f>'MTG RTG September 2019'!D79</f>
        <v>Movie (FRR)</v>
      </c>
      <c r="E91" s="253" t="str">
        <f>'MTG RTG September 2019'!E79</f>
        <v>Su</v>
      </c>
      <c r="F91" s="254">
        <f>'MTG RTG September 2019'!F79</f>
        <v>0.47916666666666669</v>
      </c>
      <c r="G91" s="253" t="str">
        <f>'MTG RTG September 2019'!G79</f>
        <v>NPT</v>
      </c>
      <c r="H91" s="255">
        <f ca="1">SUMIF('MTG RTG September 2019'!$H$3:$M$4,$AA$9,'MTG RTG September 2019'!$H79:$M79)</f>
        <v>0.2</v>
      </c>
      <c r="I91" s="256">
        <f t="shared" ca="1" si="32"/>
        <v>0</v>
      </c>
      <c r="J91" s="257">
        <f t="shared" ca="1" si="23"/>
        <v>0</v>
      </c>
      <c r="K91" s="355">
        <f t="shared" ca="1" si="24"/>
        <v>0</v>
      </c>
      <c r="L91" s="355">
        <f t="shared" ca="1" si="25"/>
        <v>0</v>
      </c>
      <c r="M91" s="258">
        <f t="shared" si="26"/>
        <v>0</v>
      </c>
      <c r="N91" s="258">
        <f t="shared" si="27"/>
        <v>0</v>
      </c>
      <c r="O91" s="258">
        <f t="shared" si="28"/>
        <v>0</v>
      </c>
      <c r="P91" s="258">
        <f t="shared" si="29"/>
        <v>0</v>
      </c>
      <c r="Q91" s="258"/>
      <c r="R91" s="258">
        <f t="shared" si="30"/>
        <v>0</v>
      </c>
      <c r="S91" s="258">
        <f t="shared" si="31"/>
        <v>0</v>
      </c>
      <c r="T91" s="265">
        <f t="shared" ca="1" si="33"/>
        <v>0</v>
      </c>
      <c r="U91" s="260">
        <f t="shared" ca="1" si="35"/>
        <v>0</v>
      </c>
      <c r="V91" s="260">
        <f t="shared" ca="1" si="36"/>
        <v>0</v>
      </c>
      <c r="W91" s="260">
        <f t="shared" ca="1" si="37"/>
        <v>0</v>
      </c>
      <c r="X91" s="260">
        <f t="shared" ca="1" si="38"/>
        <v>0</v>
      </c>
      <c r="Y91" s="260">
        <f t="shared" ca="1" si="39"/>
        <v>0</v>
      </c>
      <c r="Z91" s="260">
        <f t="shared" ca="1" si="40"/>
        <v>0</v>
      </c>
      <c r="AA91" s="575">
        <f t="shared" ca="1" si="34"/>
        <v>0</v>
      </c>
      <c r="AB91" s="262"/>
      <c r="AC91" s="460"/>
      <c r="AD91" s="459"/>
      <c r="AE91" s="459"/>
      <c r="AF91" s="459"/>
      <c r="AG91" s="459"/>
      <c r="AH91" s="861"/>
      <c r="AI91" s="861"/>
      <c r="AJ91" s="459"/>
      <c r="AK91" s="459"/>
      <c r="AL91" s="459"/>
      <c r="AM91" s="459"/>
      <c r="AN91" s="459"/>
      <c r="AO91" s="861"/>
      <c r="AP91" s="861"/>
      <c r="AQ91" s="459"/>
      <c r="AR91" s="459"/>
      <c r="AS91" s="459"/>
      <c r="AT91" s="459"/>
      <c r="AU91" s="459"/>
      <c r="AV91" s="861"/>
      <c r="AW91" s="861"/>
      <c r="AX91" s="459"/>
      <c r="AY91" s="459"/>
      <c r="AZ91" s="459"/>
      <c r="BA91" s="459"/>
      <c r="BB91" s="459"/>
      <c r="BC91" s="861"/>
      <c r="BD91" s="861"/>
      <c r="BE91" s="459"/>
      <c r="BF91" s="459"/>
      <c r="BG91" s="459"/>
      <c r="BH91" s="459"/>
      <c r="BI91" s="459"/>
      <c r="BJ91" s="861"/>
      <c r="BK91" s="861"/>
      <c r="BL91" s="459"/>
      <c r="BM91" s="459"/>
      <c r="BN91" s="459"/>
      <c r="BO91" s="459"/>
      <c r="BP91" s="459"/>
      <c r="BQ91" s="861"/>
      <c r="BR91" s="861"/>
      <c r="BS91" s="459"/>
      <c r="BT91" s="459"/>
      <c r="BU91" s="459"/>
      <c r="BV91" s="459"/>
      <c r="BW91" s="459"/>
      <c r="BX91" s="861"/>
      <c r="BY91" s="861"/>
      <c r="BZ91" s="459"/>
      <c r="CA91" s="459"/>
      <c r="CB91" s="459"/>
      <c r="CC91" s="459"/>
      <c r="CD91" s="459"/>
      <c r="CE91" s="861"/>
      <c r="CF91" s="861"/>
      <c r="CG91" s="459"/>
      <c r="CH91" s="459"/>
      <c r="CI91" s="459"/>
      <c r="CJ91" s="459"/>
      <c r="CK91" s="459"/>
      <c r="CL91" s="861"/>
      <c r="CM91" s="861"/>
    </row>
    <row r="92" spans="1:91" s="263" customFormat="1" hidden="1">
      <c r="A92" s="857">
        <f>'MTG RTG September 2019'!A80</f>
        <v>0</v>
      </c>
      <c r="B92" s="289"/>
      <c r="C92" s="506" t="str">
        <f>'MTG RTG September 2019'!C80</f>
        <v>Diema</v>
      </c>
      <c r="D92" s="252" t="str">
        <f>'MTG RTG September 2019'!D80</f>
        <v>Movie</v>
      </c>
      <c r="E92" s="253" t="str">
        <f>'MTG RTG September 2019'!E80</f>
        <v>Sa-Su</v>
      </c>
      <c r="F92" s="254">
        <f>'MTG RTG September 2019'!F80</f>
        <v>0.5625</v>
      </c>
      <c r="G92" s="253" t="str">
        <f>'MTG RTG September 2019'!G80</f>
        <v>NPT</v>
      </c>
      <c r="H92" s="255">
        <f ca="1">SUMIF('MTG RTG September 2019'!$H$3:$M$4,$AA$9,'MTG RTG September 2019'!$H80:$M80)</f>
        <v>0.2</v>
      </c>
      <c r="I92" s="256">
        <f t="shared" ca="1" si="32"/>
        <v>0</v>
      </c>
      <c r="J92" s="257">
        <f t="shared" ca="1" si="23"/>
        <v>0</v>
      </c>
      <c r="K92" s="355">
        <f t="shared" ca="1" si="24"/>
        <v>0</v>
      </c>
      <c r="L92" s="355">
        <f t="shared" ca="1" si="25"/>
        <v>0</v>
      </c>
      <c r="M92" s="258">
        <f t="shared" si="26"/>
        <v>0</v>
      </c>
      <c r="N92" s="258">
        <f t="shared" si="27"/>
        <v>0</v>
      </c>
      <c r="O92" s="258">
        <f t="shared" si="28"/>
        <v>0</v>
      </c>
      <c r="P92" s="258">
        <f t="shared" si="29"/>
        <v>0</v>
      </c>
      <c r="Q92" s="258"/>
      <c r="R92" s="258">
        <f t="shared" si="30"/>
        <v>0</v>
      </c>
      <c r="S92" s="258">
        <f t="shared" si="31"/>
        <v>0</v>
      </c>
      <c r="T92" s="265">
        <f t="shared" ca="1" si="33"/>
        <v>0</v>
      </c>
      <c r="U92" s="260">
        <f t="shared" ca="1" si="35"/>
        <v>0</v>
      </c>
      <c r="V92" s="260">
        <f t="shared" ca="1" si="36"/>
        <v>0</v>
      </c>
      <c r="W92" s="260">
        <f t="shared" ca="1" si="37"/>
        <v>0</v>
      </c>
      <c r="X92" s="260">
        <f t="shared" ca="1" si="38"/>
        <v>0</v>
      </c>
      <c r="Y92" s="260">
        <f t="shared" ca="1" si="39"/>
        <v>0</v>
      </c>
      <c r="Z92" s="260">
        <f t="shared" ca="1" si="40"/>
        <v>0</v>
      </c>
      <c r="AA92" s="575">
        <f t="shared" ca="1" si="34"/>
        <v>0</v>
      </c>
      <c r="AB92" s="262"/>
      <c r="AC92" s="460"/>
      <c r="AD92" s="459"/>
      <c r="AE92" s="459"/>
      <c r="AF92" s="459"/>
      <c r="AG92" s="459"/>
      <c r="AH92" s="861"/>
      <c r="AI92" s="861"/>
      <c r="AJ92" s="459"/>
      <c r="AK92" s="459"/>
      <c r="AL92" s="459"/>
      <c r="AM92" s="459"/>
      <c r="AN92" s="459"/>
      <c r="AO92" s="861"/>
      <c r="AP92" s="861"/>
      <c r="AQ92" s="459"/>
      <c r="AR92" s="459"/>
      <c r="AS92" s="459"/>
      <c r="AT92" s="459"/>
      <c r="AU92" s="459"/>
      <c r="AV92" s="861"/>
      <c r="AW92" s="861"/>
      <c r="AX92" s="459"/>
      <c r="AY92" s="459"/>
      <c r="AZ92" s="459"/>
      <c r="BA92" s="459"/>
      <c r="BB92" s="459"/>
      <c r="BC92" s="861"/>
      <c r="BD92" s="861"/>
      <c r="BE92" s="459"/>
      <c r="BF92" s="459"/>
      <c r="BG92" s="459"/>
      <c r="BH92" s="459"/>
      <c r="BI92" s="459"/>
      <c r="BJ92" s="861"/>
      <c r="BK92" s="861"/>
      <c r="BL92" s="459"/>
      <c r="BM92" s="459"/>
      <c r="BN92" s="459"/>
      <c r="BO92" s="459"/>
      <c r="BP92" s="459"/>
      <c r="BQ92" s="861"/>
      <c r="BR92" s="861"/>
      <c r="BS92" s="459"/>
      <c r="BT92" s="459"/>
      <c r="BU92" s="459"/>
      <c r="BV92" s="459"/>
      <c r="BW92" s="459"/>
      <c r="BX92" s="861"/>
      <c r="BY92" s="861"/>
      <c r="BZ92" s="459"/>
      <c r="CA92" s="459"/>
      <c r="CB92" s="459"/>
      <c r="CC92" s="459"/>
      <c r="CD92" s="459"/>
      <c r="CE92" s="861"/>
      <c r="CF92" s="861"/>
      <c r="CG92" s="459"/>
      <c r="CH92" s="459"/>
      <c r="CI92" s="459"/>
      <c r="CJ92" s="459"/>
      <c r="CK92" s="459"/>
      <c r="CL92" s="861"/>
      <c r="CM92" s="861"/>
    </row>
    <row r="93" spans="1:91" s="263" customFormat="1" hidden="1">
      <c r="A93" s="857">
        <f>'MTG RTG September 2019'!A81</f>
        <v>0</v>
      </c>
      <c r="B93" s="289"/>
      <c r="C93" s="506" t="str">
        <f>'MTG RTG September 2019'!C81</f>
        <v>Diema</v>
      </c>
      <c r="D93" s="252" t="str">
        <f>'MTG RTG September 2019'!D81</f>
        <v>Movie</v>
      </c>
      <c r="E93" s="253" t="str">
        <f>'MTG RTG September 2019'!E81</f>
        <v>Sa-Su</v>
      </c>
      <c r="F93" s="254">
        <f>'MTG RTG September 2019'!F81</f>
        <v>0.66666666666666663</v>
      </c>
      <c r="G93" s="253" t="str">
        <f>'MTG RTG September 2019'!G81</f>
        <v>NPT</v>
      </c>
      <c r="H93" s="255">
        <f ca="1">SUMIF('MTG RTG September 2019'!$H$3:$M$4,$AA$9,'MTG RTG September 2019'!$H81:$M81)</f>
        <v>0.3</v>
      </c>
      <c r="I93" s="256">
        <f t="shared" ca="1" si="32"/>
        <v>0</v>
      </c>
      <c r="J93" s="257">
        <f t="shared" ca="1" si="23"/>
        <v>0</v>
      </c>
      <c r="K93" s="355">
        <f t="shared" ca="1" si="24"/>
        <v>0</v>
      </c>
      <c r="L93" s="355">
        <f t="shared" ca="1" si="25"/>
        <v>0</v>
      </c>
      <c r="M93" s="258">
        <f t="shared" si="26"/>
        <v>0</v>
      </c>
      <c r="N93" s="258">
        <f t="shared" si="27"/>
        <v>0</v>
      </c>
      <c r="O93" s="258">
        <f t="shared" si="28"/>
        <v>0</v>
      </c>
      <c r="P93" s="258">
        <f t="shared" si="29"/>
        <v>0</v>
      </c>
      <c r="Q93" s="258"/>
      <c r="R93" s="258">
        <f t="shared" si="30"/>
        <v>0</v>
      </c>
      <c r="S93" s="258">
        <f t="shared" si="31"/>
        <v>0</v>
      </c>
      <c r="T93" s="265">
        <f t="shared" ca="1" si="33"/>
        <v>0</v>
      </c>
      <c r="U93" s="260">
        <f t="shared" ca="1" si="35"/>
        <v>0</v>
      </c>
      <c r="V93" s="260">
        <f t="shared" ca="1" si="36"/>
        <v>0</v>
      </c>
      <c r="W93" s="260">
        <f t="shared" ca="1" si="37"/>
        <v>0</v>
      </c>
      <c r="X93" s="260">
        <f t="shared" ca="1" si="38"/>
        <v>0</v>
      </c>
      <c r="Y93" s="260">
        <f t="shared" ca="1" si="39"/>
        <v>0</v>
      </c>
      <c r="Z93" s="260">
        <f t="shared" ca="1" si="40"/>
        <v>0</v>
      </c>
      <c r="AA93" s="575">
        <f t="shared" ca="1" si="34"/>
        <v>0</v>
      </c>
      <c r="AB93" s="262"/>
      <c r="AC93" s="460"/>
      <c r="AD93" s="459"/>
      <c r="AE93" s="459"/>
      <c r="AF93" s="459"/>
      <c r="AG93" s="459"/>
      <c r="AH93" s="861"/>
      <c r="AI93" s="861"/>
      <c r="AJ93" s="459"/>
      <c r="AK93" s="459"/>
      <c r="AL93" s="459"/>
      <c r="AM93" s="459"/>
      <c r="AN93" s="459"/>
      <c r="AO93" s="861"/>
      <c r="AP93" s="861"/>
      <c r="AQ93" s="459"/>
      <c r="AR93" s="459"/>
      <c r="AS93" s="459"/>
      <c r="AT93" s="459"/>
      <c r="AU93" s="459"/>
      <c r="AV93" s="861"/>
      <c r="AW93" s="861"/>
      <c r="AX93" s="459"/>
      <c r="AY93" s="459"/>
      <c r="AZ93" s="459"/>
      <c r="BA93" s="459"/>
      <c r="BB93" s="459"/>
      <c r="BC93" s="861"/>
      <c r="BD93" s="861"/>
      <c r="BE93" s="459"/>
      <c r="BF93" s="459"/>
      <c r="BG93" s="459"/>
      <c r="BH93" s="459"/>
      <c r="BI93" s="459"/>
      <c r="BJ93" s="861"/>
      <c r="BK93" s="861"/>
      <c r="BL93" s="459"/>
      <c r="BM93" s="459"/>
      <c r="BN93" s="459"/>
      <c r="BO93" s="459"/>
      <c r="BP93" s="459"/>
      <c r="BQ93" s="861"/>
      <c r="BR93" s="861"/>
      <c r="BS93" s="459"/>
      <c r="BT93" s="459"/>
      <c r="BU93" s="459"/>
      <c r="BV93" s="459"/>
      <c r="BW93" s="459"/>
      <c r="BX93" s="861"/>
      <c r="BY93" s="861"/>
      <c r="BZ93" s="459"/>
      <c r="CA93" s="459"/>
      <c r="CB93" s="459"/>
      <c r="CC93" s="459"/>
      <c r="CD93" s="459"/>
      <c r="CE93" s="861"/>
      <c r="CF93" s="861"/>
      <c r="CG93" s="459"/>
      <c r="CH93" s="459"/>
      <c r="CI93" s="459"/>
      <c r="CJ93" s="459"/>
      <c r="CK93" s="459"/>
      <c r="CL93" s="861"/>
      <c r="CM93" s="861"/>
    </row>
    <row r="94" spans="1:91" s="263" customFormat="1" ht="14.25" hidden="1" customHeight="1">
      <c r="A94" s="857">
        <f>'MTG RTG September 2019'!A82</f>
        <v>0</v>
      </c>
      <c r="B94" s="289"/>
      <c r="C94" s="506" t="str">
        <f>'MTG RTG September 2019'!C82</f>
        <v>Diema</v>
      </c>
      <c r="D94" s="252" t="str">
        <f>'MTG RTG September 2019'!D82</f>
        <v>Movie</v>
      </c>
      <c r="E94" s="253" t="str">
        <f>'MTG RTG September 2019'!E82</f>
        <v>Sa-Su</v>
      </c>
      <c r="F94" s="254">
        <f>'MTG RTG September 2019'!F82</f>
        <v>0.75</v>
      </c>
      <c r="G94" s="253" t="str">
        <f>'MTG RTG September 2019'!G82</f>
        <v>PT</v>
      </c>
      <c r="H94" s="255">
        <f ca="1">SUMIF('MTG RTG September 2019'!$H$3:$M$4,$AA$9,'MTG RTG September 2019'!$H82:$M82)</f>
        <v>0.8</v>
      </c>
      <c r="I94" s="256">
        <f t="shared" ca="1" si="32"/>
        <v>0</v>
      </c>
      <c r="J94" s="257">
        <f t="shared" ca="1" si="23"/>
        <v>0</v>
      </c>
      <c r="K94" s="355">
        <f t="shared" ca="1" si="24"/>
        <v>0</v>
      </c>
      <c r="L94" s="355">
        <f t="shared" ca="1" si="25"/>
        <v>0</v>
      </c>
      <c r="M94" s="258">
        <f t="shared" si="26"/>
        <v>0</v>
      </c>
      <c r="N94" s="258">
        <f t="shared" si="27"/>
        <v>0</v>
      </c>
      <c r="O94" s="258">
        <f t="shared" si="28"/>
        <v>0</v>
      </c>
      <c r="P94" s="258">
        <f t="shared" si="29"/>
        <v>0</v>
      </c>
      <c r="Q94" s="258"/>
      <c r="R94" s="258">
        <f t="shared" si="30"/>
        <v>0</v>
      </c>
      <c r="S94" s="258">
        <f t="shared" si="31"/>
        <v>0</v>
      </c>
      <c r="T94" s="265">
        <f t="shared" ca="1" si="33"/>
        <v>0</v>
      </c>
      <c r="U94" s="260">
        <f t="shared" ca="1" si="35"/>
        <v>0</v>
      </c>
      <c r="V94" s="260">
        <f t="shared" ca="1" si="36"/>
        <v>0</v>
      </c>
      <c r="W94" s="260">
        <f t="shared" ca="1" si="37"/>
        <v>0</v>
      </c>
      <c r="X94" s="260">
        <f t="shared" ca="1" si="38"/>
        <v>0</v>
      </c>
      <c r="Y94" s="260">
        <f t="shared" ca="1" si="39"/>
        <v>0</v>
      </c>
      <c r="Z94" s="260">
        <f t="shared" ca="1" si="40"/>
        <v>0</v>
      </c>
      <c r="AA94" s="575">
        <f t="shared" ca="1" si="34"/>
        <v>0</v>
      </c>
      <c r="AB94" s="262"/>
      <c r="AC94" s="460"/>
      <c r="AD94" s="459"/>
      <c r="AE94" s="459"/>
      <c r="AF94" s="459"/>
      <c r="AG94" s="459"/>
      <c r="AH94" s="861"/>
      <c r="AI94" s="861"/>
      <c r="AJ94" s="459"/>
      <c r="AK94" s="459"/>
      <c r="AL94" s="459"/>
      <c r="AM94" s="459"/>
      <c r="AN94" s="459"/>
      <c r="AO94" s="861"/>
      <c r="AP94" s="861"/>
      <c r="AQ94" s="459"/>
      <c r="AR94" s="459"/>
      <c r="AS94" s="459"/>
      <c r="AT94" s="459"/>
      <c r="AU94" s="459"/>
      <c r="AV94" s="861"/>
      <c r="AW94" s="861"/>
      <c r="AX94" s="459"/>
      <c r="AY94" s="459"/>
      <c r="AZ94" s="459"/>
      <c r="BA94" s="459"/>
      <c r="BB94" s="459"/>
      <c r="BC94" s="861"/>
      <c r="BD94" s="861"/>
      <c r="BE94" s="459"/>
      <c r="BF94" s="459"/>
      <c r="BG94" s="459"/>
      <c r="BH94" s="459"/>
      <c r="BI94" s="459"/>
      <c r="BJ94" s="861"/>
      <c r="BK94" s="861"/>
      <c r="BL94" s="459"/>
      <c r="BM94" s="459"/>
      <c r="BN94" s="459"/>
      <c r="BO94" s="459"/>
      <c r="BP94" s="459"/>
      <c r="BQ94" s="861"/>
      <c r="BR94" s="861"/>
      <c r="BS94" s="459"/>
      <c r="BT94" s="459"/>
      <c r="BU94" s="459"/>
      <c r="BV94" s="459"/>
      <c r="BW94" s="459"/>
      <c r="BX94" s="861"/>
      <c r="BY94" s="861"/>
      <c r="BZ94" s="459"/>
      <c r="CA94" s="459"/>
      <c r="CB94" s="459"/>
      <c r="CC94" s="459"/>
      <c r="CD94" s="459"/>
      <c r="CE94" s="861"/>
      <c r="CF94" s="861"/>
      <c r="CG94" s="459"/>
      <c r="CH94" s="459"/>
      <c r="CI94" s="459"/>
      <c r="CJ94" s="459"/>
      <c r="CK94" s="459"/>
      <c r="CL94" s="861"/>
      <c r="CM94" s="861"/>
    </row>
    <row r="95" spans="1:91" s="263" customFormat="1" hidden="1">
      <c r="A95" s="857">
        <f>'MTG RTG September 2019'!A83</f>
        <v>0</v>
      </c>
      <c r="B95" s="289"/>
      <c r="C95" s="506" t="str">
        <f>'MTG RTG September 2019'!C83</f>
        <v>Diema</v>
      </c>
      <c r="D95" s="252" t="str">
        <f>'MTG RTG September 2019'!D83</f>
        <v>Movie</v>
      </c>
      <c r="E95" s="253" t="str">
        <f>'MTG RTG September 2019'!E83</f>
        <v>Sa-Su</v>
      </c>
      <c r="F95" s="254">
        <f>'MTG RTG September 2019'!F83</f>
        <v>0.83333333333333337</v>
      </c>
      <c r="G95" s="253" t="str">
        <f>'MTG RTG September 2019'!G83</f>
        <v>PT</v>
      </c>
      <c r="H95" s="255">
        <f ca="1">SUMIF('MTG RTG September 2019'!$H$3:$M$4,$AA$9,'MTG RTG September 2019'!$H83:$M83)</f>
        <v>1.2</v>
      </c>
      <c r="I95" s="256">
        <f t="shared" ca="1" si="32"/>
        <v>0</v>
      </c>
      <c r="J95" s="257">
        <f t="shared" ca="1" si="23"/>
        <v>0</v>
      </c>
      <c r="K95" s="355">
        <f t="shared" ca="1" si="24"/>
        <v>0</v>
      </c>
      <c r="L95" s="355">
        <f t="shared" ca="1" si="25"/>
        <v>0</v>
      </c>
      <c r="M95" s="258">
        <f t="shared" si="26"/>
        <v>0</v>
      </c>
      <c r="N95" s="258">
        <f t="shared" si="27"/>
        <v>0</v>
      </c>
      <c r="O95" s="258">
        <f t="shared" si="28"/>
        <v>0</v>
      </c>
      <c r="P95" s="258">
        <f t="shared" si="29"/>
        <v>0</v>
      </c>
      <c r="Q95" s="258"/>
      <c r="R95" s="258">
        <f t="shared" si="30"/>
        <v>0</v>
      </c>
      <c r="S95" s="258">
        <f t="shared" si="31"/>
        <v>0</v>
      </c>
      <c r="T95" s="265">
        <f t="shared" ca="1" si="33"/>
        <v>0</v>
      </c>
      <c r="U95" s="260">
        <f t="shared" ca="1" si="35"/>
        <v>0</v>
      </c>
      <c r="V95" s="260">
        <f t="shared" ca="1" si="36"/>
        <v>0</v>
      </c>
      <c r="W95" s="260">
        <f t="shared" ca="1" si="37"/>
        <v>0</v>
      </c>
      <c r="X95" s="260">
        <f t="shared" ca="1" si="38"/>
        <v>0</v>
      </c>
      <c r="Y95" s="260">
        <f t="shared" ca="1" si="39"/>
        <v>0</v>
      </c>
      <c r="Z95" s="260">
        <f t="shared" ca="1" si="40"/>
        <v>0</v>
      </c>
      <c r="AA95" s="575">
        <f t="shared" ca="1" si="34"/>
        <v>0</v>
      </c>
      <c r="AB95" s="262"/>
      <c r="AC95" s="460"/>
      <c r="AD95" s="459"/>
      <c r="AE95" s="459"/>
      <c r="AF95" s="459"/>
      <c r="AG95" s="459"/>
      <c r="AH95" s="861"/>
      <c r="AI95" s="861"/>
      <c r="AJ95" s="459"/>
      <c r="AK95" s="459"/>
      <c r="AL95" s="459"/>
      <c r="AM95" s="459"/>
      <c r="AN95" s="459"/>
      <c r="AO95" s="861"/>
      <c r="AP95" s="861"/>
      <c r="AQ95" s="459"/>
      <c r="AR95" s="459"/>
      <c r="AS95" s="459"/>
      <c r="AT95" s="459"/>
      <c r="AU95" s="459"/>
      <c r="AV95" s="861"/>
      <c r="AW95" s="861"/>
      <c r="AX95" s="459"/>
      <c r="AY95" s="459"/>
      <c r="AZ95" s="459"/>
      <c r="BA95" s="459"/>
      <c r="BB95" s="459"/>
      <c r="BC95" s="861"/>
      <c r="BD95" s="861"/>
      <c r="BE95" s="459"/>
      <c r="BF95" s="459"/>
      <c r="BG95" s="459"/>
      <c r="BH95" s="459"/>
      <c r="BI95" s="459"/>
      <c r="BJ95" s="861"/>
      <c r="BK95" s="861"/>
      <c r="BL95" s="459"/>
      <c r="BM95" s="459"/>
      <c r="BN95" s="459"/>
      <c r="BO95" s="459"/>
      <c r="BP95" s="459"/>
      <c r="BQ95" s="861"/>
      <c r="BR95" s="861"/>
      <c r="BS95" s="459"/>
      <c r="BT95" s="459"/>
      <c r="BU95" s="459"/>
      <c r="BV95" s="459"/>
      <c r="BW95" s="459"/>
      <c r="BX95" s="861"/>
      <c r="BY95" s="861"/>
      <c r="BZ95" s="459"/>
      <c r="CA95" s="459"/>
      <c r="CB95" s="459"/>
      <c r="CC95" s="459"/>
      <c r="CD95" s="459"/>
      <c r="CE95" s="861"/>
      <c r="CF95" s="861"/>
      <c r="CG95" s="459"/>
      <c r="CH95" s="459"/>
      <c r="CI95" s="459"/>
      <c r="CJ95" s="459"/>
      <c r="CK95" s="459"/>
      <c r="CL95" s="861"/>
      <c r="CM95" s="861"/>
    </row>
    <row r="96" spans="1:91" s="263" customFormat="1" hidden="1">
      <c r="A96" s="857">
        <f>'MTG RTG September 2019'!A84</f>
        <v>0</v>
      </c>
      <c r="B96" s="289"/>
      <c r="C96" s="506" t="str">
        <f>'MTG RTG September 2019'!C84</f>
        <v>Diema</v>
      </c>
      <c r="D96" s="252" t="str">
        <f>'MTG RTG September 2019'!D84</f>
        <v>Movie</v>
      </c>
      <c r="E96" s="253" t="str">
        <f>'MTG RTG September 2019'!E84</f>
        <v>Sa-Su</v>
      </c>
      <c r="F96" s="254">
        <f>'MTG RTG September 2019'!F84</f>
        <v>0.91666666666666663</v>
      </c>
      <c r="G96" s="253" t="str">
        <f>'MTG RTG September 2019'!G84</f>
        <v>PT</v>
      </c>
      <c r="H96" s="255">
        <f ca="1">SUMIF('MTG RTG September 2019'!$H$3:$M$4,$AA$9,'MTG RTG September 2019'!$H84:$M84)</f>
        <v>1</v>
      </c>
      <c r="I96" s="256">
        <f t="shared" ca="1" si="32"/>
        <v>0</v>
      </c>
      <c r="J96" s="257">
        <f t="shared" ref="J96:J159" ca="1" si="41">K96+L96</f>
        <v>0</v>
      </c>
      <c r="K96" s="355">
        <f t="shared" ref="K96:K159" ca="1" si="42">H96*N96</f>
        <v>0</v>
      </c>
      <c r="L96" s="355">
        <f t="shared" ref="L96:L159" ca="1" si="43">H96*O96</f>
        <v>0</v>
      </c>
      <c r="M96" s="258">
        <f t="shared" ref="M96:M159" si="44">COUNTIF(AC96:CM96,"A")</f>
        <v>0</v>
      </c>
      <c r="N96" s="258">
        <f t="shared" ref="N96:N159" si="45">COUNTIF(AC96:CM96,"B")*2</f>
        <v>0</v>
      </c>
      <c r="O96" s="258">
        <f t="shared" ref="O96:O159" si="46">COUNTIF(AC96:CM96,"C")</f>
        <v>0</v>
      </c>
      <c r="P96" s="258">
        <f t="shared" ref="P96:P159" si="47">COUNTIF(AC96:CM96,"D")</f>
        <v>0</v>
      </c>
      <c r="Q96" s="258"/>
      <c r="R96" s="258">
        <f t="shared" ref="R96:R159" si="48">COUNTIF(AC96:CM96,"F")</f>
        <v>0</v>
      </c>
      <c r="S96" s="258">
        <f t="shared" ref="S96:S159" si="49">SUM(M96:R96)</f>
        <v>0</v>
      </c>
      <c r="T96" s="265">
        <f t="shared" ca="1" si="33"/>
        <v>0</v>
      </c>
      <c r="U96" s="260">
        <f t="shared" ca="1" si="35"/>
        <v>0</v>
      </c>
      <c r="V96" s="260">
        <f t="shared" ca="1" si="36"/>
        <v>0</v>
      </c>
      <c r="W96" s="260">
        <f t="shared" ca="1" si="37"/>
        <v>0</v>
      </c>
      <c r="X96" s="260">
        <f t="shared" ca="1" si="38"/>
        <v>0</v>
      </c>
      <c r="Y96" s="260">
        <f t="shared" ca="1" si="39"/>
        <v>0</v>
      </c>
      <c r="Z96" s="260">
        <f t="shared" ca="1" si="40"/>
        <v>0</v>
      </c>
      <c r="AA96" s="575">
        <f t="shared" ca="1" si="34"/>
        <v>0</v>
      </c>
      <c r="AB96" s="262"/>
      <c r="AC96" s="460"/>
      <c r="AD96" s="459"/>
      <c r="AE96" s="459"/>
      <c r="AF96" s="459"/>
      <c r="AG96" s="459"/>
      <c r="AH96" s="861"/>
      <c r="AI96" s="861"/>
      <c r="AJ96" s="459"/>
      <c r="AK96" s="459"/>
      <c r="AL96" s="459"/>
      <c r="AM96" s="459"/>
      <c r="AN96" s="459"/>
      <c r="AO96" s="861"/>
      <c r="AP96" s="861"/>
      <c r="AQ96" s="459"/>
      <c r="AR96" s="459"/>
      <c r="AS96" s="459"/>
      <c r="AT96" s="459"/>
      <c r="AU96" s="459"/>
      <c r="AV96" s="861"/>
      <c r="AW96" s="861"/>
      <c r="AX96" s="459"/>
      <c r="AY96" s="459"/>
      <c r="AZ96" s="459"/>
      <c r="BA96" s="459"/>
      <c r="BB96" s="459"/>
      <c r="BC96" s="861"/>
      <c r="BD96" s="861"/>
      <c r="BE96" s="459"/>
      <c r="BF96" s="459"/>
      <c r="BG96" s="459"/>
      <c r="BH96" s="459"/>
      <c r="BI96" s="459"/>
      <c r="BJ96" s="861"/>
      <c r="BK96" s="861"/>
      <c r="BL96" s="459"/>
      <c r="BM96" s="459"/>
      <c r="BN96" s="459"/>
      <c r="BO96" s="459"/>
      <c r="BP96" s="459"/>
      <c r="BQ96" s="861"/>
      <c r="BR96" s="861"/>
      <c r="BS96" s="459"/>
      <c r="BT96" s="459"/>
      <c r="BU96" s="459"/>
      <c r="BV96" s="459"/>
      <c r="BW96" s="459"/>
      <c r="BX96" s="861"/>
      <c r="BY96" s="861"/>
      <c r="BZ96" s="459"/>
      <c r="CA96" s="459"/>
      <c r="CB96" s="459"/>
      <c r="CC96" s="459"/>
      <c r="CD96" s="459"/>
      <c r="CE96" s="861"/>
      <c r="CF96" s="861"/>
      <c r="CG96" s="459"/>
      <c r="CH96" s="459"/>
      <c r="CI96" s="459"/>
      <c r="CJ96" s="459"/>
      <c r="CK96" s="459"/>
      <c r="CL96" s="861"/>
      <c r="CM96" s="861"/>
    </row>
    <row r="97" spans="1:91" s="263" customFormat="1" ht="14.25" hidden="1" customHeight="1">
      <c r="A97" s="470">
        <f>'MTG RTG September 2019'!A85</f>
        <v>0</v>
      </c>
      <c r="B97" s="289"/>
      <c r="C97" s="506" t="str">
        <f>'MTG RTG September 2019'!C85</f>
        <v>Diema</v>
      </c>
      <c r="D97" s="252" t="str">
        <f>'MTG RTG September 2019'!D85</f>
        <v>Erotics</v>
      </c>
      <c r="E97" s="253" t="str">
        <f>'MTG RTG September 2019'!E85</f>
        <v>Sa</v>
      </c>
      <c r="F97" s="254">
        <f>'MTG RTG September 2019'!F85</f>
        <v>0</v>
      </c>
      <c r="G97" s="253" t="str">
        <f>'MTG RTG September 2019'!G85</f>
        <v>NPT</v>
      </c>
      <c r="H97" s="255">
        <f ca="1">SUMIF('MTG RTG September 2019'!$H$3:$M$4,$AA$9,'MTG RTG September 2019'!$H85:$M85)</f>
        <v>0.4</v>
      </c>
      <c r="I97" s="256">
        <f t="shared" ca="1" si="32"/>
        <v>0</v>
      </c>
      <c r="J97" s="257">
        <f t="shared" ca="1" si="41"/>
        <v>0</v>
      </c>
      <c r="K97" s="355">
        <f t="shared" ca="1" si="42"/>
        <v>0</v>
      </c>
      <c r="L97" s="355">
        <f t="shared" ca="1" si="43"/>
        <v>0</v>
      </c>
      <c r="M97" s="258">
        <f t="shared" si="44"/>
        <v>0</v>
      </c>
      <c r="N97" s="258">
        <f t="shared" si="45"/>
        <v>0</v>
      </c>
      <c r="O97" s="258">
        <f t="shared" si="46"/>
        <v>0</v>
      </c>
      <c r="P97" s="258">
        <f t="shared" si="47"/>
        <v>0</v>
      </c>
      <c r="Q97" s="258"/>
      <c r="R97" s="258">
        <f t="shared" si="48"/>
        <v>0</v>
      </c>
      <c r="S97" s="258">
        <f t="shared" si="49"/>
        <v>0</v>
      </c>
      <c r="T97" s="265">
        <f t="shared" ca="1" si="33"/>
        <v>0</v>
      </c>
      <c r="U97" s="260">
        <f t="shared" ca="1" si="35"/>
        <v>0</v>
      </c>
      <c r="V97" s="260">
        <f t="shared" ca="1" si="36"/>
        <v>0</v>
      </c>
      <c r="W97" s="260">
        <f t="shared" ca="1" si="37"/>
        <v>0</v>
      </c>
      <c r="X97" s="260">
        <f t="shared" ca="1" si="38"/>
        <v>0</v>
      </c>
      <c r="Y97" s="260">
        <f t="shared" ca="1" si="39"/>
        <v>0</v>
      </c>
      <c r="Z97" s="260">
        <f t="shared" ca="1" si="40"/>
        <v>0</v>
      </c>
      <c r="AA97" s="575">
        <f t="shared" ca="1" si="34"/>
        <v>0</v>
      </c>
      <c r="AB97" s="262"/>
      <c r="AC97" s="460"/>
      <c r="AD97" s="459"/>
      <c r="AE97" s="459"/>
      <c r="AF97" s="459"/>
      <c r="AG97" s="459"/>
      <c r="AH97" s="861"/>
      <c r="AI97" s="861"/>
      <c r="AJ97" s="459"/>
      <c r="AK97" s="459"/>
      <c r="AL97" s="459"/>
      <c r="AM97" s="459"/>
      <c r="AN97" s="459"/>
      <c r="AO97" s="861"/>
      <c r="AP97" s="861"/>
      <c r="AQ97" s="459"/>
      <c r="AR97" s="459"/>
      <c r="AS97" s="459"/>
      <c r="AT97" s="459"/>
      <c r="AU97" s="459"/>
      <c r="AV97" s="861"/>
      <c r="AW97" s="861"/>
      <c r="AX97" s="459"/>
      <c r="AY97" s="459"/>
      <c r="AZ97" s="459"/>
      <c r="BA97" s="459"/>
      <c r="BB97" s="459"/>
      <c r="BC97" s="861"/>
      <c r="BD97" s="861"/>
      <c r="BE97" s="459"/>
      <c r="BF97" s="459"/>
      <c r="BG97" s="459"/>
      <c r="BH97" s="459"/>
      <c r="BI97" s="459"/>
      <c r="BJ97" s="861"/>
      <c r="BK97" s="861"/>
      <c r="BL97" s="459"/>
      <c r="BM97" s="459"/>
      <c r="BN97" s="459"/>
      <c r="BO97" s="459"/>
      <c r="BP97" s="459"/>
      <c r="BQ97" s="861"/>
      <c r="BR97" s="861"/>
      <c r="BS97" s="459"/>
      <c r="BT97" s="459"/>
      <c r="BU97" s="459"/>
      <c r="BV97" s="459"/>
      <c r="BW97" s="459"/>
      <c r="BX97" s="861"/>
      <c r="BY97" s="861"/>
      <c r="BZ97" s="459"/>
      <c r="CA97" s="459"/>
      <c r="CB97" s="459"/>
      <c r="CC97" s="459"/>
      <c r="CD97" s="459"/>
      <c r="CE97" s="861"/>
      <c r="CF97" s="861"/>
      <c r="CG97" s="459"/>
      <c r="CH97" s="459"/>
      <c r="CI97" s="459"/>
      <c r="CJ97" s="459"/>
      <c r="CK97" s="459"/>
      <c r="CL97" s="861"/>
      <c r="CM97" s="861"/>
    </row>
    <row r="98" spans="1:91" s="263" customFormat="1" hidden="1">
      <c r="A98" s="470">
        <f>'MTG RTG September 2019'!A86</f>
        <v>0</v>
      </c>
      <c r="B98" s="289"/>
      <c r="C98" s="506" t="str">
        <f>'MTG RTG September 2019'!C86</f>
        <v>Diema</v>
      </c>
      <c r="D98" s="252" t="str">
        <f>'MTG RTG September 2019'!D86</f>
        <v>Fraktura</v>
      </c>
      <c r="E98" s="253" t="str">
        <f>'MTG RTG September 2019'!E86</f>
        <v>Su</v>
      </c>
      <c r="F98" s="254">
        <f>'MTG RTG September 2019'!F86</f>
        <v>0</v>
      </c>
      <c r="G98" s="253" t="str">
        <f>'MTG RTG September 2019'!G86</f>
        <v>NPT</v>
      </c>
      <c r="H98" s="255">
        <f ca="1">SUMIF('MTG RTG September 2019'!$H$3:$M$4,$AA$9,'MTG RTG September 2019'!$H86:$M86)</f>
        <v>0.1</v>
      </c>
      <c r="I98" s="256">
        <f t="shared" ca="1" si="32"/>
        <v>0</v>
      </c>
      <c r="J98" s="257">
        <f t="shared" ca="1" si="41"/>
        <v>0</v>
      </c>
      <c r="K98" s="355">
        <f t="shared" ca="1" si="42"/>
        <v>0</v>
      </c>
      <c r="L98" s="355">
        <f t="shared" ca="1" si="43"/>
        <v>0</v>
      </c>
      <c r="M98" s="258">
        <f t="shared" si="44"/>
        <v>0</v>
      </c>
      <c r="N98" s="258">
        <f t="shared" si="45"/>
        <v>0</v>
      </c>
      <c r="O98" s="258">
        <f t="shared" si="46"/>
        <v>0</v>
      </c>
      <c r="P98" s="258">
        <f t="shared" si="47"/>
        <v>0</v>
      </c>
      <c r="Q98" s="258"/>
      <c r="R98" s="258">
        <f t="shared" si="48"/>
        <v>0</v>
      </c>
      <c r="S98" s="258">
        <f t="shared" si="49"/>
        <v>0</v>
      </c>
      <c r="T98" s="265">
        <f t="shared" ca="1" si="33"/>
        <v>0</v>
      </c>
      <c r="U98" s="260">
        <f t="shared" ca="1" si="35"/>
        <v>0</v>
      </c>
      <c r="V98" s="260">
        <f t="shared" ca="1" si="36"/>
        <v>0</v>
      </c>
      <c r="W98" s="260">
        <f t="shared" ca="1" si="37"/>
        <v>0</v>
      </c>
      <c r="X98" s="260">
        <f t="shared" ca="1" si="38"/>
        <v>0</v>
      </c>
      <c r="Y98" s="260">
        <f t="shared" ca="1" si="39"/>
        <v>0</v>
      </c>
      <c r="Z98" s="260">
        <f t="shared" ca="1" si="40"/>
        <v>0</v>
      </c>
      <c r="AA98" s="575">
        <f t="shared" ca="1" si="34"/>
        <v>0</v>
      </c>
      <c r="AB98" s="262"/>
      <c r="AC98" s="460"/>
      <c r="AD98" s="459"/>
      <c r="AE98" s="459"/>
      <c r="AF98" s="459"/>
      <c r="AG98" s="459"/>
      <c r="AH98" s="861"/>
      <c r="AI98" s="861"/>
      <c r="AJ98" s="459"/>
      <c r="AK98" s="459"/>
      <c r="AL98" s="459"/>
      <c r="AM98" s="459"/>
      <c r="AN98" s="459"/>
      <c r="AO98" s="861"/>
      <c r="AP98" s="861"/>
      <c r="AQ98" s="459"/>
      <c r="AR98" s="459"/>
      <c r="AS98" s="459"/>
      <c r="AT98" s="459"/>
      <c r="AU98" s="459"/>
      <c r="AV98" s="861"/>
      <c r="AW98" s="861"/>
      <c r="AX98" s="459"/>
      <c r="AY98" s="459"/>
      <c r="AZ98" s="459"/>
      <c r="BA98" s="459"/>
      <c r="BB98" s="459"/>
      <c r="BC98" s="861"/>
      <c r="BD98" s="861"/>
      <c r="BE98" s="459"/>
      <c r="BF98" s="459"/>
      <c r="BG98" s="459"/>
      <c r="BH98" s="459"/>
      <c r="BI98" s="459"/>
      <c r="BJ98" s="861"/>
      <c r="BK98" s="861"/>
      <c r="BL98" s="459"/>
      <c r="BM98" s="459"/>
      <c r="BN98" s="459"/>
      <c r="BO98" s="459"/>
      <c r="BP98" s="459"/>
      <c r="BQ98" s="861"/>
      <c r="BR98" s="861"/>
      <c r="BS98" s="459"/>
      <c r="BT98" s="459"/>
      <c r="BU98" s="459"/>
      <c r="BV98" s="459"/>
      <c r="BW98" s="459"/>
      <c r="BX98" s="861"/>
      <c r="BY98" s="861"/>
      <c r="BZ98" s="459"/>
      <c r="CA98" s="459"/>
      <c r="CB98" s="459"/>
      <c r="CC98" s="459"/>
      <c r="CD98" s="459"/>
      <c r="CE98" s="861"/>
      <c r="CF98" s="861"/>
      <c r="CG98" s="459"/>
      <c r="CH98" s="459"/>
      <c r="CI98" s="459"/>
      <c r="CJ98" s="459"/>
      <c r="CK98" s="459"/>
      <c r="CL98" s="861"/>
      <c r="CM98" s="861"/>
    </row>
    <row r="99" spans="1:91" s="263" customFormat="1" hidden="1">
      <c r="A99" s="857">
        <f>'MTG RTG September 2019'!A87</f>
        <v>0</v>
      </c>
      <c r="B99" s="289"/>
      <c r="C99" s="506" t="str">
        <f>'MTG RTG September 2019'!C87</f>
        <v>Diema Family</v>
      </c>
      <c r="D99" s="252" t="str">
        <f>'MTG RTG September 2019'!D87</f>
        <v>Forgive me (FRR)</v>
      </c>
      <c r="E99" s="253" t="str">
        <f>'MTG RTG September 2019'!E87</f>
        <v>Mo-Fr</v>
      </c>
      <c r="F99" s="254">
        <f>'MTG RTG September 2019'!F87</f>
        <v>0.25694444444444448</v>
      </c>
      <c r="G99" s="253" t="str">
        <f>'MTG RTG September 2019'!G87</f>
        <v>NPT</v>
      </c>
      <c r="H99" s="255">
        <f ca="1">SUMIF('MTG RTG September 2019'!$H$3:$M$4,$AA$9,'MTG RTG September 2019'!$H87:$M87)</f>
        <v>0.1</v>
      </c>
      <c r="I99" s="256">
        <f t="shared" ca="1" si="32"/>
        <v>0</v>
      </c>
      <c r="J99" s="257">
        <f t="shared" ca="1" si="41"/>
        <v>0</v>
      </c>
      <c r="K99" s="355">
        <f t="shared" ca="1" si="42"/>
        <v>0</v>
      </c>
      <c r="L99" s="355">
        <f t="shared" ca="1" si="43"/>
        <v>0</v>
      </c>
      <c r="M99" s="258">
        <f t="shared" si="44"/>
        <v>0</v>
      </c>
      <c r="N99" s="258">
        <f t="shared" si="45"/>
        <v>0</v>
      </c>
      <c r="O99" s="258">
        <f t="shared" si="46"/>
        <v>0</v>
      </c>
      <c r="P99" s="258">
        <f t="shared" si="47"/>
        <v>0</v>
      </c>
      <c r="Q99" s="258"/>
      <c r="R99" s="258">
        <f t="shared" si="48"/>
        <v>0</v>
      </c>
      <c r="S99" s="258">
        <f t="shared" si="49"/>
        <v>0</v>
      </c>
      <c r="T99" s="265">
        <f t="shared" ca="1" si="33"/>
        <v>0</v>
      </c>
      <c r="U99" s="260">
        <f t="shared" ca="1" si="35"/>
        <v>0</v>
      </c>
      <c r="V99" s="260">
        <f t="shared" ca="1" si="36"/>
        <v>0</v>
      </c>
      <c r="W99" s="260">
        <f t="shared" ca="1" si="37"/>
        <v>0</v>
      </c>
      <c r="X99" s="260">
        <f t="shared" ca="1" si="38"/>
        <v>0</v>
      </c>
      <c r="Y99" s="260">
        <f t="shared" ca="1" si="39"/>
        <v>0</v>
      </c>
      <c r="Z99" s="260">
        <f t="shared" ca="1" si="40"/>
        <v>0</v>
      </c>
      <c r="AA99" s="575">
        <f t="shared" ca="1" si="34"/>
        <v>0</v>
      </c>
      <c r="AB99" s="262"/>
      <c r="AC99" s="460"/>
      <c r="AD99" s="459"/>
      <c r="AE99" s="459"/>
      <c r="AF99" s="459"/>
      <c r="AG99" s="459"/>
      <c r="AH99" s="861"/>
      <c r="AI99" s="861"/>
      <c r="AJ99" s="459"/>
      <c r="AK99" s="459"/>
      <c r="AL99" s="459"/>
      <c r="AM99" s="459"/>
      <c r="AN99" s="459"/>
      <c r="AO99" s="861"/>
      <c r="AP99" s="861"/>
      <c r="AQ99" s="459"/>
      <c r="AR99" s="459"/>
      <c r="AS99" s="459"/>
      <c r="AT99" s="459"/>
      <c r="AU99" s="459"/>
      <c r="AV99" s="861"/>
      <c r="AW99" s="861"/>
      <c r="AX99" s="459"/>
      <c r="AY99" s="459"/>
      <c r="AZ99" s="459"/>
      <c r="BA99" s="459"/>
      <c r="BB99" s="459"/>
      <c r="BC99" s="861"/>
      <c r="BD99" s="861"/>
      <c r="BE99" s="459"/>
      <c r="BF99" s="459"/>
      <c r="BG99" s="459"/>
      <c r="BH99" s="459"/>
      <c r="BI99" s="459"/>
      <c r="BJ99" s="861"/>
      <c r="BK99" s="861"/>
      <c r="BL99" s="459"/>
      <c r="BM99" s="459"/>
      <c r="BN99" s="459"/>
      <c r="BO99" s="459"/>
      <c r="BP99" s="459"/>
      <c r="BQ99" s="861"/>
      <c r="BR99" s="861"/>
      <c r="BS99" s="459"/>
      <c r="BT99" s="459"/>
      <c r="BU99" s="459"/>
      <c r="BV99" s="459"/>
      <c r="BW99" s="459"/>
      <c r="BX99" s="861"/>
      <c r="BY99" s="861"/>
      <c r="BZ99" s="459"/>
      <c r="CA99" s="459"/>
      <c r="CB99" s="459"/>
      <c r="CC99" s="459"/>
      <c r="CD99" s="459"/>
      <c r="CE99" s="861"/>
      <c r="CF99" s="861"/>
      <c r="CG99" s="459"/>
      <c r="CH99" s="459"/>
      <c r="CI99" s="459"/>
      <c r="CJ99" s="459"/>
      <c r="CK99" s="459"/>
      <c r="CL99" s="861"/>
      <c r="CM99" s="861"/>
    </row>
    <row r="100" spans="1:91" s="263" customFormat="1" hidden="1">
      <c r="A100" s="857">
        <f>'MTG RTG September 2019'!A88</f>
        <v>0</v>
      </c>
      <c r="B100" s="289"/>
      <c r="C100" s="506" t="str">
        <f>'MTG RTG September 2019'!C88</f>
        <v>Diema Family</v>
      </c>
      <c r="D100" s="252" t="str">
        <f>'MTG RTG September 2019'!D88</f>
        <v>Kuzey Guney (FRR)</v>
      </c>
      <c r="E100" s="253" t="str">
        <f>'MTG RTG September 2019'!E88</f>
        <v>Mo-Fr</v>
      </c>
      <c r="F100" s="254">
        <f>'MTG RTG September 2019'!F88</f>
        <v>0.2986111111111111</v>
      </c>
      <c r="G100" s="253" t="str">
        <f>'MTG RTG September 2019'!G88</f>
        <v>NPT</v>
      </c>
      <c r="H100" s="255">
        <f ca="1">SUMIF('MTG RTG September 2019'!$H$3:$M$4,$AA$9,'MTG RTG September 2019'!$H88:$M88)</f>
        <v>0.1</v>
      </c>
      <c r="I100" s="256">
        <f t="shared" ca="1" si="32"/>
        <v>0</v>
      </c>
      <c r="J100" s="257">
        <f t="shared" ca="1" si="41"/>
        <v>0</v>
      </c>
      <c r="K100" s="355">
        <f t="shared" ca="1" si="42"/>
        <v>0</v>
      </c>
      <c r="L100" s="355">
        <f t="shared" ca="1" si="43"/>
        <v>0</v>
      </c>
      <c r="M100" s="258">
        <f t="shared" si="44"/>
        <v>0</v>
      </c>
      <c r="N100" s="258">
        <f t="shared" si="45"/>
        <v>0</v>
      </c>
      <c r="O100" s="258">
        <f t="shared" si="46"/>
        <v>0</v>
      </c>
      <c r="P100" s="258">
        <f t="shared" si="47"/>
        <v>0</v>
      </c>
      <c r="Q100" s="258"/>
      <c r="R100" s="258">
        <f t="shared" si="48"/>
        <v>0</v>
      </c>
      <c r="S100" s="258">
        <f t="shared" si="49"/>
        <v>0</v>
      </c>
      <c r="T100" s="265">
        <f t="shared" ca="1" si="33"/>
        <v>0</v>
      </c>
      <c r="U100" s="260">
        <f t="shared" ca="1" si="35"/>
        <v>0</v>
      </c>
      <c r="V100" s="260">
        <f t="shared" ca="1" si="36"/>
        <v>0</v>
      </c>
      <c r="W100" s="260">
        <f t="shared" ca="1" si="37"/>
        <v>0</v>
      </c>
      <c r="X100" s="260">
        <f t="shared" ca="1" si="38"/>
        <v>0</v>
      </c>
      <c r="Y100" s="260">
        <f t="shared" ca="1" si="39"/>
        <v>0</v>
      </c>
      <c r="Z100" s="260">
        <f t="shared" ca="1" si="40"/>
        <v>0</v>
      </c>
      <c r="AA100" s="575">
        <f t="shared" ca="1" si="34"/>
        <v>0</v>
      </c>
      <c r="AB100" s="262"/>
      <c r="AC100" s="460"/>
      <c r="AD100" s="459"/>
      <c r="AE100" s="459"/>
      <c r="AF100" s="459"/>
      <c r="AG100" s="459"/>
      <c r="AH100" s="861"/>
      <c r="AI100" s="861"/>
      <c r="AJ100" s="459"/>
      <c r="AK100" s="459"/>
      <c r="AL100" s="459"/>
      <c r="AM100" s="459"/>
      <c r="AN100" s="459"/>
      <c r="AO100" s="861"/>
      <c r="AP100" s="861"/>
      <c r="AQ100" s="459"/>
      <c r="AR100" s="459"/>
      <c r="AS100" s="459"/>
      <c r="AT100" s="459"/>
      <c r="AU100" s="459"/>
      <c r="AV100" s="861"/>
      <c r="AW100" s="861"/>
      <c r="AX100" s="459"/>
      <c r="AY100" s="459"/>
      <c r="AZ100" s="459"/>
      <c r="BA100" s="459"/>
      <c r="BB100" s="459"/>
      <c r="BC100" s="861"/>
      <c r="BD100" s="861"/>
      <c r="BE100" s="459"/>
      <c r="BF100" s="459"/>
      <c r="BG100" s="459"/>
      <c r="BH100" s="459"/>
      <c r="BI100" s="459"/>
      <c r="BJ100" s="861"/>
      <c r="BK100" s="861"/>
      <c r="BL100" s="459"/>
      <c r="BM100" s="459"/>
      <c r="BN100" s="459"/>
      <c r="BO100" s="459"/>
      <c r="BP100" s="459"/>
      <c r="BQ100" s="861"/>
      <c r="BR100" s="861"/>
      <c r="BS100" s="459"/>
      <c r="BT100" s="459"/>
      <c r="BU100" s="459"/>
      <c r="BV100" s="459"/>
      <c r="BW100" s="459"/>
      <c r="BX100" s="861"/>
      <c r="BY100" s="861"/>
      <c r="BZ100" s="459"/>
      <c r="CA100" s="459"/>
      <c r="CB100" s="459"/>
      <c r="CC100" s="459"/>
      <c r="CD100" s="459"/>
      <c r="CE100" s="861"/>
      <c r="CF100" s="861"/>
      <c r="CG100" s="459"/>
      <c r="CH100" s="459"/>
      <c r="CI100" s="459"/>
      <c r="CJ100" s="459"/>
      <c r="CK100" s="459"/>
      <c r="CL100" s="861"/>
      <c r="CM100" s="861"/>
    </row>
    <row r="101" spans="1:91" s="263" customFormat="1" hidden="1">
      <c r="A101" s="857">
        <f>'MTG RTG September 2019'!A89</f>
        <v>0</v>
      </c>
      <c r="B101" s="289"/>
      <c r="C101" s="506" t="str">
        <f>'MTG RTG September 2019'!C89</f>
        <v>Diema Family</v>
      </c>
      <c r="D101" s="252" t="str">
        <f>'MTG RTG September 2019'!D89</f>
        <v>La Dona (FRR)</v>
      </c>
      <c r="E101" s="253" t="str">
        <f>'MTG RTG September 2019'!E89</f>
        <v>Mo-Fr</v>
      </c>
      <c r="F101" s="254">
        <f>'MTG RTG September 2019'!F89</f>
        <v>0.35416666666666669</v>
      </c>
      <c r="G101" s="253" t="str">
        <f>'MTG RTG September 2019'!G89</f>
        <v>NPT</v>
      </c>
      <c r="H101" s="255">
        <f ca="1">SUMIF('MTG RTG September 2019'!$H$3:$M$4,$AA$9,'MTG RTG September 2019'!$H89:$M89)</f>
        <v>0.1</v>
      </c>
      <c r="I101" s="256">
        <f t="shared" ca="1" si="32"/>
        <v>0</v>
      </c>
      <c r="J101" s="257">
        <f t="shared" ca="1" si="41"/>
        <v>0</v>
      </c>
      <c r="K101" s="355">
        <f t="shared" ca="1" si="42"/>
        <v>0</v>
      </c>
      <c r="L101" s="355">
        <f t="shared" ca="1" si="43"/>
        <v>0</v>
      </c>
      <c r="M101" s="258">
        <f t="shared" si="44"/>
        <v>0</v>
      </c>
      <c r="N101" s="258">
        <f t="shared" si="45"/>
        <v>0</v>
      </c>
      <c r="O101" s="258">
        <f t="shared" si="46"/>
        <v>0</v>
      </c>
      <c r="P101" s="258">
        <f t="shared" si="47"/>
        <v>0</v>
      </c>
      <c r="Q101" s="258"/>
      <c r="R101" s="258">
        <f t="shared" si="48"/>
        <v>0</v>
      </c>
      <c r="S101" s="258">
        <f t="shared" si="49"/>
        <v>0</v>
      </c>
      <c r="T101" s="265">
        <f t="shared" ca="1" si="33"/>
        <v>0</v>
      </c>
      <c r="U101" s="260">
        <f t="shared" ca="1" si="35"/>
        <v>0</v>
      </c>
      <c r="V101" s="260">
        <f t="shared" ca="1" si="36"/>
        <v>0</v>
      </c>
      <c r="W101" s="260">
        <f t="shared" ca="1" si="37"/>
        <v>0</v>
      </c>
      <c r="X101" s="260">
        <f t="shared" ca="1" si="38"/>
        <v>0</v>
      </c>
      <c r="Y101" s="260">
        <f t="shared" ca="1" si="39"/>
        <v>0</v>
      </c>
      <c r="Z101" s="260">
        <f t="shared" ca="1" si="40"/>
        <v>0</v>
      </c>
      <c r="AA101" s="575">
        <f t="shared" ca="1" si="34"/>
        <v>0</v>
      </c>
      <c r="AB101" s="262"/>
      <c r="AC101" s="460"/>
      <c r="AD101" s="459"/>
      <c r="AE101" s="459"/>
      <c r="AF101" s="459"/>
      <c r="AG101" s="459"/>
      <c r="AH101" s="861"/>
      <c r="AI101" s="861"/>
      <c r="AJ101" s="459"/>
      <c r="AK101" s="459"/>
      <c r="AL101" s="459"/>
      <c r="AM101" s="459"/>
      <c r="AN101" s="459"/>
      <c r="AO101" s="861"/>
      <c r="AP101" s="861"/>
      <c r="AQ101" s="459"/>
      <c r="AR101" s="459"/>
      <c r="AS101" s="459"/>
      <c r="AT101" s="459"/>
      <c r="AU101" s="459"/>
      <c r="AV101" s="861"/>
      <c r="AW101" s="861"/>
      <c r="AX101" s="459"/>
      <c r="AY101" s="459"/>
      <c r="AZ101" s="459"/>
      <c r="BA101" s="459"/>
      <c r="BB101" s="459"/>
      <c r="BC101" s="861"/>
      <c r="BD101" s="861"/>
      <c r="BE101" s="459"/>
      <c r="BF101" s="459"/>
      <c r="BG101" s="459"/>
      <c r="BH101" s="459"/>
      <c r="BI101" s="459"/>
      <c r="BJ101" s="861"/>
      <c r="BK101" s="861"/>
      <c r="BL101" s="459"/>
      <c r="BM101" s="459"/>
      <c r="BN101" s="459"/>
      <c r="BO101" s="459"/>
      <c r="BP101" s="459"/>
      <c r="BQ101" s="861"/>
      <c r="BR101" s="861"/>
      <c r="BS101" s="459"/>
      <c r="BT101" s="459"/>
      <c r="BU101" s="459"/>
      <c r="BV101" s="459"/>
      <c r="BW101" s="459"/>
      <c r="BX101" s="861"/>
      <c r="BY101" s="861"/>
      <c r="BZ101" s="459"/>
      <c r="CA101" s="459"/>
      <c r="CB101" s="459"/>
      <c r="CC101" s="459"/>
      <c r="CD101" s="459"/>
      <c r="CE101" s="861"/>
      <c r="CF101" s="861"/>
      <c r="CG101" s="459"/>
      <c r="CH101" s="459"/>
      <c r="CI101" s="459"/>
      <c r="CJ101" s="459"/>
      <c r="CK101" s="459"/>
      <c r="CL101" s="861"/>
      <c r="CM101" s="861"/>
    </row>
    <row r="102" spans="1:91" s="263" customFormat="1" hidden="1">
      <c r="A102" s="857">
        <f>'MTG RTG September 2019'!A90</f>
        <v>0</v>
      </c>
      <c r="B102" s="289"/>
      <c r="C102" s="506" t="str">
        <f>'MTG RTG September 2019'!C90</f>
        <v>Diema Family</v>
      </c>
      <c r="D102" s="252" t="str">
        <f>'MTG RTG September 2019'!D90</f>
        <v>Prisoner of love (FRR)</v>
      </c>
      <c r="E102" s="253" t="str">
        <f>'MTG RTG September 2019'!E90</f>
        <v>Mo-Fr</v>
      </c>
      <c r="F102" s="254">
        <f>'MTG RTG September 2019'!F90</f>
        <v>0.39583333333333331</v>
      </c>
      <c r="G102" s="253" t="str">
        <f>'MTG RTG September 2019'!G90</f>
        <v>NPT</v>
      </c>
      <c r="H102" s="255">
        <f ca="1">SUMIF('MTG RTG September 2019'!$H$3:$M$4,$AA$9,'MTG RTG September 2019'!$H90:$M90)</f>
        <v>0.2</v>
      </c>
      <c r="I102" s="256">
        <f t="shared" ca="1" si="32"/>
        <v>0</v>
      </c>
      <c r="J102" s="257">
        <f t="shared" ca="1" si="41"/>
        <v>0</v>
      </c>
      <c r="K102" s="355">
        <f t="shared" ca="1" si="42"/>
        <v>0</v>
      </c>
      <c r="L102" s="355">
        <f t="shared" ca="1" si="43"/>
        <v>0</v>
      </c>
      <c r="M102" s="258">
        <f t="shared" si="44"/>
        <v>0</v>
      </c>
      <c r="N102" s="258">
        <f t="shared" si="45"/>
        <v>0</v>
      </c>
      <c r="O102" s="258">
        <f t="shared" si="46"/>
        <v>0</v>
      </c>
      <c r="P102" s="258">
        <f t="shared" si="47"/>
        <v>0</v>
      </c>
      <c r="Q102" s="258"/>
      <c r="R102" s="258">
        <f t="shared" si="48"/>
        <v>0</v>
      </c>
      <c r="S102" s="258">
        <f t="shared" si="49"/>
        <v>0</v>
      </c>
      <c r="T102" s="265">
        <f t="shared" ca="1" si="33"/>
        <v>0</v>
      </c>
      <c r="U102" s="260">
        <f t="shared" ca="1" si="35"/>
        <v>0</v>
      </c>
      <c r="V102" s="260">
        <f t="shared" ca="1" si="36"/>
        <v>0</v>
      </c>
      <c r="W102" s="260">
        <f t="shared" ca="1" si="37"/>
        <v>0</v>
      </c>
      <c r="X102" s="260">
        <f t="shared" ca="1" si="38"/>
        <v>0</v>
      </c>
      <c r="Y102" s="260">
        <f t="shared" ca="1" si="39"/>
        <v>0</v>
      </c>
      <c r="Z102" s="260">
        <f t="shared" ca="1" si="40"/>
        <v>0</v>
      </c>
      <c r="AA102" s="575">
        <f t="shared" ca="1" si="34"/>
        <v>0</v>
      </c>
      <c r="AB102" s="262"/>
      <c r="AC102" s="460"/>
      <c r="AD102" s="459"/>
      <c r="AE102" s="459"/>
      <c r="AF102" s="459"/>
      <c r="AG102" s="459"/>
      <c r="AH102" s="861"/>
      <c r="AI102" s="861"/>
      <c r="AJ102" s="459"/>
      <c r="AK102" s="459"/>
      <c r="AL102" s="459"/>
      <c r="AM102" s="459"/>
      <c r="AN102" s="459"/>
      <c r="AO102" s="861"/>
      <c r="AP102" s="861"/>
      <c r="AQ102" s="459"/>
      <c r="AR102" s="459"/>
      <c r="AS102" s="459"/>
      <c r="AT102" s="459"/>
      <c r="AU102" s="459"/>
      <c r="AV102" s="861"/>
      <c r="AW102" s="861"/>
      <c r="AX102" s="459"/>
      <c r="AY102" s="459"/>
      <c r="AZ102" s="459"/>
      <c r="BA102" s="459"/>
      <c r="BB102" s="459"/>
      <c r="BC102" s="861"/>
      <c r="BD102" s="861"/>
      <c r="BE102" s="459"/>
      <c r="BF102" s="459"/>
      <c r="BG102" s="459"/>
      <c r="BH102" s="459"/>
      <c r="BI102" s="459"/>
      <c r="BJ102" s="861"/>
      <c r="BK102" s="861"/>
      <c r="BL102" s="459"/>
      <c r="BM102" s="459"/>
      <c r="BN102" s="459"/>
      <c r="BO102" s="459"/>
      <c r="BP102" s="459"/>
      <c r="BQ102" s="861"/>
      <c r="BR102" s="861"/>
      <c r="BS102" s="459"/>
      <c r="BT102" s="459"/>
      <c r="BU102" s="459"/>
      <c r="BV102" s="459"/>
      <c r="BW102" s="459"/>
      <c r="BX102" s="861"/>
      <c r="BY102" s="861"/>
      <c r="BZ102" s="459"/>
      <c r="CA102" s="459"/>
      <c r="CB102" s="459"/>
      <c r="CC102" s="459"/>
      <c r="CD102" s="459"/>
      <c r="CE102" s="861"/>
      <c r="CF102" s="861"/>
      <c r="CG102" s="459"/>
      <c r="CH102" s="459"/>
      <c r="CI102" s="459"/>
      <c r="CJ102" s="459"/>
      <c r="CK102" s="459"/>
      <c r="CL102" s="861"/>
      <c r="CM102" s="861"/>
    </row>
    <row r="103" spans="1:91" s="263" customFormat="1" hidden="1">
      <c r="A103" s="857">
        <f>'MTG RTG September 2019'!A91</f>
        <v>0</v>
      </c>
      <c r="B103" s="289"/>
      <c r="C103" s="506" t="str">
        <f>'MTG RTG September 2019'!C91</f>
        <v>Diema Family</v>
      </c>
      <c r="D103" s="252" t="str">
        <f>'MTG RTG September 2019'!D91</f>
        <v>Saraswatichandra (FRR)</v>
      </c>
      <c r="E103" s="253" t="str">
        <f>'MTG RTG September 2019'!E91</f>
        <v>Mo-Fr</v>
      </c>
      <c r="F103" s="254">
        <f>'MTG RTG September 2019'!F91</f>
        <v>0.45833333333333331</v>
      </c>
      <c r="G103" s="253" t="str">
        <f>'MTG RTG September 2019'!G91</f>
        <v>NPT</v>
      </c>
      <c r="H103" s="255">
        <f ca="1">SUMIF('MTG RTG September 2019'!$H$3:$M$4,$AA$9,'MTG RTG September 2019'!$H91:$M91)</f>
        <v>0.2</v>
      </c>
      <c r="I103" s="256">
        <f t="shared" ca="1" si="32"/>
        <v>0</v>
      </c>
      <c r="J103" s="257">
        <f t="shared" ca="1" si="41"/>
        <v>0</v>
      </c>
      <c r="K103" s="355">
        <f t="shared" ca="1" si="42"/>
        <v>0</v>
      </c>
      <c r="L103" s="355">
        <f t="shared" ca="1" si="43"/>
        <v>0</v>
      </c>
      <c r="M103" s="258">
        <f t="shared" si="44"/>
        <v>0</v>
      </c>
      <c r="N103" s="258">
        <f t="shared" si="45"/>
        <v>0</v>
      </c>
      <c r="O103" s="258">
        <f t="shared" si="46"/>
        <v>0</v>
      </c>
      <c r="P103" s="258">
        <f t="shared" si="47"/>
        <v>0</v>
      </c>
      <c r="Q103" s="258"/>
      <c r="R103" s="258">
        <f t="shared" si="48"/>
        <v>0</v>
      </c>
      <c r="S103" s="258">
        <f t="shared" si="49"/>
        <v>0</v>
      </c>
      <c r="T103" s="265">
        <f t="shared" ca="1" si="33"/>
        <v>0</v>
      </c>
      <c r="U103" s="260">
        <f t="shared" ca="1" si="35"/>
        <v>0</v>
      </c>
      <c r="V103" s="260">
        <f t="shared" ca="1" si="36"/>
        <v>0</v>
      </c>
      <c r="W103" s="260">
        <f t="shared" ca="1" si="37"/>
        <v>0</v>
      </c>
      <c r="X103" s="260">
        <f t="shared" ca="1" si="38"/>
        <v>0</v>
      </c>
      <c r="Y103" s="260">
        <f t="shared" ca="1" si="39"/>
        <v>0</v>
      </c>
      <c r="Z103" s="260">
        <f t="shared" ca="1" si="40"/>
        <v>0</v>
      </c>
      <c r="AA103" s="575">
        <f t="shared" ca="1" si="34"/>
        <v>0</v>
      </c>
      <c r="AB103" s="262"/>
      <c r="AC103" s="460"/>
      <c r="AD103" s="459"/>
      <c r="AE103" s="459"/>
      <c r="AF103" s="459"/>
      <c r="AG103" s="459"/>
      <c r="AH103" s="861"/>
      <c r="AI103" s="861"/>
      <c r="AJ103" s="459"/>
      <c r="AK103" s="459"/>
      <c r="AL103" s="459"/>
      <c r="AM103" s="459"/>
      <c r="AN103" s="459"/>
      <c r="AO103" s="861"/>
      <c r="AP103" s="861"/>
      <c r="AQ103" s="459"/>
      <c r="AR103" s="459"/>
      <c r="AS103" s="459"/>
      <c r="AT103" s="459"/>
      <c r="AU103" s="459"/>
      <c r="AV103" s="861"/>
      <c r="AW103" s="861"/>
      <c r="AX103" s="459"/>
      <c r="AY103" s="459"/>
      <c r="AZ103" s="459"/>
      <c r="BA103" s="459"/>
      <c r="BB103" s="459"/>
      <c r="BC103" s="861"/>
      <c r="BD103" s="861"/>
      <c r="BE103" s="459"/>
      <c r="BF103" s="459"/>
      <c r="BG103" s="459"/>
      <c r="BH103" s="459"/>
      <c r="BI103" s="459"/>
      <c r="BJ103" s="861"/>
      <c r="BK103" s="861"/>
      <c r="BL103" s="459"/>
      <c r="BM103" s="459"/>
      <c r="BN103" s="459"/>
      <c r="BO103" s="459"/>
      <c r="BP103" s="459"/>
      <c r="BQ103" s="861"/>
      <c r="BR103" s="861"/>
      <c r="BS103" s="459"/>
      <c r="BT103" s="459"/>
      <c r="BU103" s="459"/>
      <c r="BV103" s="459"/>
      <c r="BW103" s="459"/>
      <c r="BX103" s="861"/>
      <c r="BY103" s="861"/>
      <c r="BZ103" s="459"/>
      <c r="CA103" s="459"/>
      <c r="CB103" s="459"/>
      <c r="CC103" s="459"/>
      <c r="CD103" s="459"/>
      <c r="CE103" s="861"/>
      <c r="CF103" s="861"/>
      <c r="CG103" s="459"/>
      <c r="CH103" s="459"/>
      <c r="CI103" s="459"/>
      <c r="CJ103" s="459"/>
      <c r="CK103" s="459"/>
      <c r="CL103" s="861"/>
      <c r="CM103" s="861"/>
    </row>
    <row r="104" spans="1:91" s="263" customFormat="1" hidden="1">
      <c r="A104" s="857">
        <f>'MTG RTG September 2019'!A92</f>
        <v>0</v>
      </c>
      <c r="B104" s="289"/>
      <c r="C104" s="506" t="str">
        <f>'MTG RTG September 2019'!C92</f>
        <v>Diema Family</v>
      </c>
      <c r="D104" s="252" t="str">
        <f>'MTG RTG September 2019'!D92</f>
        <v>Gangaa (FRR)</v>
      </c>
      <c r="E104" s="253" t="str">
        <f>'MTG RTG September 2019'!E92</f>
        <v>Mo-Fr</v>
      </c>
      <c r="F104" s="254">
        <f>'MTG RTG September 2019'!F92</f>
        <v>0.5</v>
      </c>
      <c r="G104" s="253" t="str">
        <f>'MTG RTG September 2019'!G92</f>
        <v>NPT</v>
      </c>
      <c r="H104" s="255">
        <f ca="1">SUMIF('MTG RTG September 2019'!$H$3:$M$4,$AA$9,'MTG RTG September 2019'!$H92:$M92)</f>
        <v>0.2</v>
      </c>
      <c r="I104" s="256">
        <f t="shared" ca="1" si="32"/>
        <v>0</v>
      </c>
      <c r="J104" s="257">
        <f t="shared" ca="1" si="41"/>
        <v>0</v>
      </c>
      <c r="K104" s="355">
        <f t="shared" ca="1" si="42"/>
        <v>0</v>
      </c>
      <c r="L104" s="355">
        <f t="shared" ca="1" si="43"/>
        <v>0</v>
      </c>
      <c r="M104" s="258">
        <f t="shared" si="44"/>
        <v>0</v>
      </c>
      <c r="N104" s="258">
        <f t="shared" si="45"/>
        <v>0</v>
      </c>
      <c r="O104" s="258">
        <f t="shared" si="46"/>
        <v>0</v>
      </c>
      <c r="P104" s="258">
        <f t="shared" si="47"/>
        <v>0</v>
      </c>
      <c r="Q104" s="258"/>
      <c r="R104" s="258">
        <f t="shared" si="48"/>
        <v>0</v>
      </c>
      <c r="S104" s="258">
        <f t="shared" si="49"/>
        <v>0</v>
      </c>
      <c r="T104" s="265">
        <f t="shared" ca="1" si="33"/>
        <v>0</v>
      </c>
      <c r="U104" s="260">
        <f t="shared" ca="1" si="35"/>
        <v>0</v>
      </c>
      <c r="V104" s="260">
        <f t="shared" ca="1" si="36"/>
        <v>0</v>
      </c>
      <c r="W104" s="260">
        <f t="shared" ca="1" si="37"/>
        <v>0</v>
      </c>
      <c r="X104" s="260">
        <f t="shared" ca="1" si="38"/>
        <v>0</v>
      </c>
      <c r="Y104" s="260">
        <f t="shared" ca="1" si="39"/>
        <v>0</v>
      </c>
      <c r="Z104" s="260">
        <f t="shared" ca="1" si="40"/>
        <v>0</v>
      </c>
      <c r="AA104" s="575">
        <f t="shared" ca="1" si="34"/>
        <v>0</v>
      </c>
      <c r="AB104" s="262"/>
      <c r="AC104" s="460"/>
      <c r="AD104" s="459"/>
      <c r="AE104" s="459"/>
      <c r="AF104" s="459"/>
      <c r="AG104" s="459"/>
      <c r="AH104" s="861"/>
      <c r="AI104" s="861"/>
      <c r="AJ104" s="459"/>
      <c r="AK104" s="459"/>
      <c r="AL104" s="459"/>
      <c r="AM104" s="459"/>
      <c r="AN104" s="459"/>
      <c r="AO104" s="861"/>
      <c r="AP104" s="861"/>
      <c r="AQ104" s="459"/>
      <c r="AR104" s="459"/>
      <c r="AS104" s="459"/>
      <c r="AT104" s="459"/>
      <c r="AU104" s="459"/>
      <c r="AV104" s="861"/>
      <c r="AW104" s="861"/>
      <c r="AX104" s="459"/>
      <c r="AY104" s="459"/>
      <c r="AZ104" s="459"/>
      <c r="BA104" s="459"/>
      <c r="BB104" s="459"/>
      <c r="BC104" s="861"/>
      <c r="BD104" s="861"/>
      <c r="BE104" s="459"/>
      <c r="BF104" s="459"/>
      <c r="BG104" s="459"/>
      <c r="BH104" s="459"/>
      <c r="BI104" s="459"/>
      <c r="BJ104" s="861"/>
      <c r="BK104" s="861"/>
      <c r="BL104" s="459"/>
      <c r="BM104" s="459"/>
      <c r="BN104" s="459"/>
      <c r="BO104" s="459"/>
      <c r="BP104" s="459"/>
      <c r="BQ104" s="861"/>
      <c r="BR104" s="861"/>
      <c r="BS104" s="459"/>
      <c r="BT104" s="459"/>
      <c r="BU104" s="459"/>
      <c r="BV104" s="459"/>
      <c r="BW104" s="459"/>
      <c r="BX104" s="861"/>
      <c r="BY104" s="861"/>
      <c r="BZ104" s="459"/>
      <c r="CA104" s="459"/>
      <c r="CB104" s="459"/>
      <c r="CC104" s="459"/>
      <c r="CD104" s="459"/>
      <c r="CE104" s="861"/>
      <c r="CF104" s="861"/>
      <c r="CG104" s="459"/>
      <c r="CH104" s="459"/>
      <c r="CI104" s="459"/>
      <c r="CJ104" s="459"/>
      <c r="CK104" s="459"/>
      <c r="CL104" s="861"/>
      <c r="CM104" s="861"/>
    </row>
    <row r="105" spans="1:91" s="263" customFormat="1" hidden="1">
      <c r="A105" s="857">
        <f>'MTG RTG September 2019'!A93</f>
        <v>0</v>
      </c>
      <c r="B105" s="289"/>
      <c r="C105" s="506" t="str">
        <f>'MTG RTG September 2019'!C93</f>
        <v>Diema Family</v>
      </c>
      <c r="D105" s="252" t="str">
        <f>'MTG RTG September 2019'!D93</f>
        <v>Family Feud (FRR)</v>
      </c>
      <c r="E105" s="253" t="str">
        <f>'MTG RTG September 2019'!E93</f>
        <v>Mo-Fr</v>
      </c>
      <c r="F105" s="254">
        <f>'MTG RTG September 2019'!F93</f>
        <v>0.54166666666666663</v>
      </c>
      <c r="G105" s="253" t="str">
        <f>'MTG RTG September 2019'!G93</f>
        <v>NPT</v>
      </c>
      <c r="H105" s="255">
        <f ca="1">SUMIF('MTG RTG September 2019'!$H$3:$M$4,$AA$9,'MTG RTG September 2019'!$H93:$M93)</f>
        <v>0.1</v>
      </c>
      <c r="I105" s="256">
        <f t="shared" ca="1" si="32"/>
        <v>0</v>
      </c>
      <c r="J105" s="257">
        <f t="shared" ca="1" si="41"/>
        <v>0</v>
      </c>
      <c r="K105" s="355">
        <f t="shared" ca="1" si="42"/>
        <v>0</v>
      </c>
      <c r="L105" s="355">
        <f t="shared" ca="1" si="43"/>
        <v>0</v>
      </c>
      <c r="M105" s="258">
        <f t="shared" si="44"/>
        <v>0</v>
      </c>
      <c r="N105" s="258">
        <f t="shared" si="45"/>
        <v>0</v>
      </c>
      <c r="O105" s="258">
        <f t="shared" si="46"/>
        <v>0</v>
      </c>
      <c r="P105" s="258">
        <f t="shared" si="47"/>
        <v>0</v>
      </c>
      <c r="Q105" s="258"/>
      <c r="R105" s="258">
        <f t="shared" si="48"/>
        <v>0</v>
      </c>
      <c r="S105" s="258">
        <f t="shared" si="49"/>
        <v>0</v>
      </c>
      <c r="T105" s="265">
        <f t="shared" ca="1" si="33"/>
        <v>0</v>
      </c>
      <c r="U105" s="260">
        <f t="shared" ca="1" si="35"/>
        <v>0</v>
      </c>
      <c r="V105" s="260">
        <f t="shared" ca="1" si="36"/>
        <v>0</v>
      </c>
      <c r="W105" s="260">
        <f t="shared" ca="1" si="37"/>
        <v>0</v>
      </c>
      <c r="X105" s="260">
        <f t="shared" ca="1" si="38"/>
        <v>0</v>
      </c>
      <c r="Y105" s="260">
        <f t="shared" ca="1" si="39"/>
        <v>0</v>
      </c>
      <c r="Z105" s="260">
        <f t="shared" ca="1" si="40"/>
        <v>0</v>
      </c>
      <c r="AA105" s="575">
        <f t="shared" ca="1" si="34"/>
        <v>0</v>
      </c>
      <c r="AB105" s="262"/>
      <c r="AC105" s="460"/>
      <c r="AD105" s="459"/>
      <c r="AE105" s="459"/>
      <c r="AF105" s="459"/>
      <c r="AG105" s="459"/>
      <c r="AH105" s="861"/>
      <c r="AI105" s="861"/>
      <c r="AJ105" s="459"/>
      <c r="AK105" s="459"/>
      <c r="AL105" s="459"/>
      <c r="AM105" s="459"/>
      <c r="AN105" s="459"/>
      <c r="AO105" s="861"/>
      <c r="AP105" s="861"/>
      <c r="AQ105" s="459"/>
      <c r="AR105" s="459"/>
      <c r="AS105" s="459"/>
      <c r="AT105" s="459"/>
      <c r="AU105" s="459"/>
      <c r="AV105" s="861"/>
      <c r="AW105" s="861"/>
      <c r="AX105" s="459"/>
      <c r="AY105" s="459"/>
      <c r="AZ105" s="459"/>
      <c r="BA105" s="459"/>
      <c r="BB105" s="459"/>
      <c r="BC105" s="861"/>
      <c r="BD105" s="861"/>
      <c r="BE105" s="459"/>
      <c r="BF105" s="459"/>
      <c r="BG105" s="459"/>
      <c r="BH105" s="459"/>
      <c r="BI105" s="459"/>
      <c r="BJ105" s="861"/>
      <c r="BK105" s="861"/>
      <c r="BL105" s="459"/>
      <c r="BM105" s="459"/>
      <c r="BN105" s="459"/>
      <c r="BO105" s="459"/>
      <c r="BP105" s="459"/>
      <c r="BQ105" s="861"/>
      <c r="BR105" s="861"/>
      <c r="BS105" s="459"/>
      <c r="BT105" s="459"/>
      <c r="BU105" s="459"/>
      <c r="BV105" s="459"/>
      <c r="BW105" s="459"/>
      <c r="BX105" s="861"/>
      <c r="BY105" s="861"/>
      <c r="BZ105" s="459"/>
      <c r="CA105" s="459"/>
      <c r="CB105" s="459"/>
      <c r="CC105" s="459"/>
      <c r="CD105" s="459"/>
      <c r="CE105" s="861"/>
      <c r="CF105" s="861"/>
      <c r="CG105" s="459"/>
      <c r="CH105" s="459"/>
      <c r="CI105" s="459"/>
      <c r="CJ105" s="459"/>
      <c r="CK105" s="459"/>
      <c r="CL105" s="861"/>
      <c r="CM105" s="861"/>
    </row>
    <row r="106" spans="1:91" s="263" customFormat="1" ht="14.25" hidden="1" customHeight="1">
      <c r="A106" s="857">
        <f>'MTG RTG September 2019'!A94</f>
        <v>0</v>
      </c>
      <c r="B106" s="289"/>
      <c r="C106" s="506" t="str">
        <f>'MTG RTG September 2019'!C94</f>
        <v>Diema Family</v>
      </c>
      <c r="D106" s="252" t="str">
        <f>'MTG RTG September 2019'!D94</f>
        <v>Kara Sevda (FRR)</v>
      </c>
      <c r="E106" s="253" t="str">
        <f>'MTG RTG September 2019'!E94</f>
        <v>Mo-Fr</v>
      </c>
      <c r="F106" s="254">
        <f>'MTG RTG September 2019'!F94</f>
        <v>0.58333333333333337</v>
      </c>
      <c r="G106" s="253" t="str">
        <f>'MTG RTG September 2019'!G94</f>
        <v>NPT</v>
      </c>
      <c r="H106" s="255">
        <f ca="1">SUMIF('MTG RTG September 2019'!$H$3:$M$4,$AA$9,'MTG RTG September 2019'!$H94:$M94)</f>
        <v>0.1</v>
      </c>
      <c r="I106" s="256">
        <f t="shared" ca="1" si="32"/>
        <v>0</v>
      </c>
      <c r="J106" s="257">
        <f t="shared" ca="1" si="41"/>
        <v>0</v>
      </c>
      <c r="K106" s="355">
        <f t="shared" ca="1" si="42"/>
        <v>0</v>
      </c>
      <c r="L106" s="355">
        <f t="shared" ca="1" si="43"/>
        <v>0</v>
      </c>
      <c r="M106" s="258">
        <f t="shared" si="44"/>
        <v>0</v>
      </c>
      <c r="N106" s="258">
        <f t="shared" si="45"/>
        <v>0</v>
      </c>
      <c r="O106" s="258">
        <f t="shared" si="46"/>
        <v>0</v>
      </c>
      <c r="P106" s="258">
        <f t="shared" si="47"/>
        <v>0</v>
      </c>
      <c r="Q106" s="258"/>
      <c r="R106" s="258">
        <f t="shared" si="48"/>
        <v>0</v>
      </c>
      <c r="S106" s="258">
        <f t="shared" si="49"/>
        <v>0</v>
      </c>
      <c r="T106" s="265">
        <f t="shared" ca="1" si="33"/>
        <v>0</v>
      </c>
      <c r="U106" s="260">
        <f t="shared" ca="1" si="35"/>
        <v>0</v>
      </c>
      <c r="V106" s="260">
        <f t="shared" ca="1" si="36"/>
        <v>0</v>
      </c>
      <c r="W106" s="260">
        <f t="shared" ca="1" si="37"/>
        <v>0</v>
      </c>
      <c r="X106" s="260">
        <f t="shared" ca="1" si="38"/>
        <v>0</v>
      </c>
      <c r="Y106" s="260">
        <f t="shared" ca="1" si="39"/>
        <v>0</v>
      </c>
      <c r="Z106" s="260">
        <f t="shared" ca="1" si="40"/>
        <v>0</v>
      </c>
      <c r="AA106" s="575">
        <f t="shared" ca="1" si="34"/>
        <v>0</v>
      </c>
      <c r="AB106" s="262"/>
      <c r="AC106" s="460"/>
      <c r="AD106" s="459"/>
      <c r="AE106" s="459"/>
      <c r="AF106" s="459"/>
      <c r="AG106" s="459"/>
      <c r="AH106" s="861"/>
      <c r="AI106" s="861"/>
      <c r="AJ106" s="459"/>
      <c r="AK106" s="459"/>
      <c r="AL106" s="459"/>
      <c r="AM106" s="459"/>
      <c r="AN106" s="459"/>
      <c r="AO106" s="861"/>
      <c r="AP106" s="861"/>
      <c r="AQ106" s="459"/>
      <c r="AR106" s="459"/>
      <c r="AS106" s="459"/>
      <c r="AT106" s="459"/>
      <c r="AU106" s="459"/>
      <c r="AV106" s="861"/>
      <c r="AW106" s="861"/>
      <c r="AX106" s="459"/>
      <c r="AY106" s="459"/>
      <c r="AZ106" s="459"/>
      <c r="BA106" s="459"/>
      <c r="BB106" s="459"/>
      <c r="BC106" s="861"/>
      <c r="BD106" s="861"/>
      <c r="BE106" s="459"/>
      <c r="BF106" s="459"/>
      <c r="BG106" s="459"/>
      <c r="BH106" s="459"/>
      <c r="BI106" s="459"/>
      <c r="BJ106" s="861"/>
      <c r="BK106" s="861"/>
      <c r="BL106" s="459"/>
      <c r="BM106" s="459"/>
      <c r="BN106" s="459"/>
      <c r="BO106" s="459"/>
      <c r="BP106" s="459"/>
      <c r="BQ106" s="861"/>
      <c r="BR106" s="861"/>
      <c r="BS106" s="459"/>
      <c r="BT106" s="459"/>
      <c r="BU106" s="459"/>
      <c r="BV106" s="459"/>
      <c r="BW106" s="459"/>
      <c r="BX106" s="861"/>
      <c r="BY106" s="861"/>
      <c r="BZ106" s="459"/>
      <c r="CA106" s="459"/>
      <c r="CB106" s="459"/>
      <c r="CC106" s="459"/>
      <c r="CD106" s="459"/>
      <c r="CE106" s="861"/>
      <c r="CF106" s="861"/>
      <c r="CG106" s="459"/>
      <c r="CH106" s="459"/>
      <c r="CI106" s="459"/>
      <c r="CJ106" s="459"/>
      <c r="CK106" s="459"/>
      <c r="CL106" s="861"/>
      <c r="CM106" s="861"/>
    </row>
    <row r="107" spans="1:91" s="263" customFormat="1" hidden="1">
      <c r="A107" s="857">
        <f>'MTG RTG September 2019'!A95</f>
        <v>0</v>
      </c>
      <c r="B107" s="289"/>
      <c r="C107" s="506" t="str">
        <f>'MTG RTG September 2019'!C95</f>
        <v>Diema Family</v>
      </c>
      <c r="D107" s="252" t="str">
        <f>'MTG RTG September 2019'!D95</f>
        <v>La Dona</v>
      </c>
      <c r="E107" s="253" t="str">
        <f>'MTG RTG September 2019'!E95</f>
        <v>Mo-Fr</v>
      </c>
      <c r="F107" s="254">
        <f>'MTG RTG September 2019'!F95</f>
        <v>0.625</v>
      </c>
      <c r="G107" s="253" t="str">
        <f>'MTG RTG September 2019'!G95</f>
        <v>NPT</v>
      </c>
      <c r="H107" s="255">
        <f ca="1">SUMIF('MTG RTG September 2019'!$H$3:$M$4,$AA$9,'MTG RTG September 2019'!$H95:$M95)</f>
        <v>0.1</v>
      </c>
      <c r="I107" s="256">
        <f t="shared" ca="1" si="32"/>
        <v>0</v>
      </c>
      <c r="J107" s="257">
        <f t="shared" ca="1" si="41"/>
        <v>0</v>
      </c>
      <c r="K107" s="355">
        <f t="shared" ca="1" si="42"/>
        <v>0</v>
      </c>
      <c r="L107" s="355">
        <f t="shared" ca="1" si="43"/>
        <v>0</v>
      </c>
      <c r="M107" s="258">
        <f t="shared" si="44"/>
        <v>0</v>
      </c>
      <c r="N107" s="258">
        <f t="shared" si="45"/>
        <v>0</v>
      </c>
      <c r="O107" s="258">
        <f t="shared" si="46"/>
        <v>0</v>
      </c>
      <c r="P107" s="258">
        <f t="shared" si="47"/>
        <v>0</v>
      </c>
      <c r="Q107" s="258"/>
      <c r="R107" s="258">
        <f t="shared" si="48"/>
        <v>0</v>
      </c>
      <c r="S107" s="258">
        <f t="shared" si="49"/>
        <v>0</v>
      </c>
      <c r="T107" s="265">
        <f t="shared" ca="1" si="33"/>
        <v>0</v>
      </c>
      <c r="U107" s="260">
        <f t="shared" ca="1" si="35"/>
        <v>0</v>
      </c>
      <c r="V107" s="260">
        <f t="shared" ca="1" si="36"/>
        <v>0</v>
      </c>
      <c r="W107" s="260">
        <f t="shared" ca="1" si="37"/>
        <v>0</v>
      </c>
      <c r="X107" s="260">
        <f t="shared" ca="1" si="38"/>
        <v>0</v>
      </c>
      <c r="Y107" s="260">
        <f t="shared" ca="1" si="39"/>
        <v>0</v>
      </c>
      <c r="Z107" s="260">
        <f t="shared" ca="1" si="40"/>
        <v>0</v>
      </c>
      <c r="AA107" s="575">
        <f t="shared" ca="1" si="34"/>
        <v>0</v>
      </c>
      <c r="AB107" s="262"/>
      <c r="AC107" s="460"/>
      <c r="AD107" s="459"/>
      <c r="AE107" s="459"/>
      <c r="AF107" s="459"/>
      <c r="AG107" s="459"/>
      <c r="AH107" s="861"/>
      <c r="AI107" s="861"/>
      <c r="AJ107" s="459"/>
      <c r="AK107" s="459"/>
      <c r="AL107" s="459"/>
      <c r="AM107" s="459"/>
      <c r="AN107" s="459"/>
      <c r="AO107" s="861"/>
      <c r="AP107" s="861"/>
      <c r="AQ107" s="459"/>
      <c r="AR107" s="459"/>
      <c r="AS107" s="459"/>
      <c r="AT107" s="459"/>
      <c r="AU107" s="459"/>
      <c r="AV107" s="861"/>
      <c r="AW107" s="861"/>
      <c r="AX107" s="459"/>
      <c r="AY107" s="459"/>
      <c r="AZ107" s="459"/>
      <c r="BA107" s="459"/>
      <c r="BB107" s="459"/>
      <c r="BC107" s="861"/>
      <c r="BD107" s="861"/>
      <c r="BE107" s="459"/>
      <c r="BF107" s="459"/>
      <c r="BG107" s="459"/>
      <c r="BH107" s="459"/>
      <c r="BI107" s="459"/>
      <c r="BJ107" s="861"/>
      <c r="BK107" s="861"/>
      <c r="BL107" s="459"/>
      <c r="BM107" s="459"/>
      <c r="BN107" s="459"/>
      <c r="BO107" s="459"/>
      <c r="BP107" s="459"/>
      <c r="BQ107" s="861"/>
      <c r="BR107" s="861"/>
      <c r="BS107" s="459"/>
      <c r="BT107" s="459"/>
      <c r="BU107" s="459"/>
      <c r="BV107" s="459"/>
      <c r="BW107" s="459"/>
      <c r="BX107" s="861"/>
      <c r="BY107" s="861"/>
      <c r="BZ107" s="459"/>
      <c r="CA107" s="459"/>
      <c r="CB107" s="459"/>
      <c r="CC107" s="459"/>
      <c r="CD107" s="459"/>
      <c r="CE107" s="861"/>
      <c r="CF107" s="861"/>
      <c r="CG107" s="459"/>
      <c r="CH107" s="459"/>
      <c r="CI107" s="459"/>
      <c r="CJ107" s="459"/>
      <c r="CK107" s="459"/>
      <c r="CL107" s="861"/>
      <c r="CM107" s="861"/>
    </row>
    <row r="108" spans="1:91" s="263" customFormat="1" hidden="1">
      <c r="A108" s="857">
        <f>'MTG RTG September 2019'!A96</f>
        <v>0</v>
      </c>
      <c r="B108" s="289"/>
      <c r="C108" s="506" t="str">
        <f>'MTG RTG September 2019'!C96</f>
        <v>Diema Family</v>
      </c>
      <c r="D108" s="252" t="str">
        <f>'MTG RTG September 2019'!D96</f>
        <v>Tulip Age</v>
      </c>
      <c r="E108" s="253" t="str">
        <f>'MTG RTG September 2019'!E96</f>
        <v>Mo-Fr</v>
      </c>
      <c r="F108" s="254">
        <f>'MTG RTG September 2019'!F96</f>
        <v>0.66666666666666663</v>
      </c>
      <c r="G108" s="253" t="str">
        <f>'MTG RTG September 2019'!G96</f>
        <v>NPT</v>
      </c>
      <c r="H108" s="255">
        <f ca="1">SUMIF('MTG RTG September 2019'!$H$3:$M$4,$AA$9,'MTG RTG September 2019'!$H96:$M96)</f>
        <v>0.3</v>
      </c>
      <c r="I108" s="256">
        <f t="shared" ca="1" si="32"/>
        <v>0</v>
      </c>
      <c r="J108" s="257">
        <f t="shared" ca="1" si="41"/>
        <v>0</v>
      </c>
      <c r="K108" s="355">
        <f t="shared" ca="1" si="42"/>
        <v>0</v>
      </c>
      <c r="L108" s="355">
        <f t="shared" ca="1" si="43"/>
        <v>0</v>
      </c>
      <c r="M108" s="258">
        <f t="shared" si="44"/>
        <v>0</v>
      </c>
      <c r="N108" s="258">
        <f t="shared" si="45"/>
        <v>0</v>
      </c>
      <c r="O108" s="258">
        <f t="shared" si="46"/>
        <v>0</v>
      </c>
      <c r="P108" s="258">
        <f t="shared" si="47"/>
        <v>0</v>
      </c>
      <c r="Q108" s="258"/>
      <c r="R108" s="258">
        <f t="shared" si="48"/>
        <v>0</v>
      </c>
      <c r="S108" s="258">
        <f t="shared" si="49"/>
        <v>0</v>
      </c>
      <c r="T108" s="265">
        <f t="shared" ca="1" si="33"/>
        <v>0</v>
      </c>
      <c r="U108" s="260">
        <f t="shared" ca="1" si="35"/>
        <v>0</v>
      </c>
      <c r="V108" s="260">
        <f t="shared" ca="1" si="36"/>
        <v>0</v>
      </c>
      <c r="W108" s="260">
        <f t="shared" ca="1" si="37"/>
        <v>0</v>
      </c>
      <c r="X108" s="260">
        <f t="shared" ca="1" si="38"/>
        <v>0</v>
      </c>
      <c r="Y108" s="260">
        <f t="shared" ca="1" si="39"/>
        <v>0</v>
      </c>
      <c r="Z108" s="260">
        <f t="shared" ca="1" si="40"/>
        <v>0</v>
      </c>
      <c r="AA108" s="575">
        <f t="shared" ca="1" si="34"/>
        <v>0</v>
      </c>
      <c r="AB108" s="262"/>
      <c r="AC108" s="460"/>
      <c r="AD108" s="459"/>
      <c r="AE108" s="459"/>
      <c r="AF108" s="459"/>
      <c r="AG108" s="459"/>
      <c r="AH108" s="861"/>
      <c r="AI108" s="861"/>
      <c r="AJ108" s="459"/>
      <c r="AK108" s="459"/>
      <c r="AL108" s="459"/>
      <c r="AM108" s="459"/>
      <c r="AN108" s="459"/>
      <c r="AO108" s="861"/>
      <c r="AP108" s="861"/>
      <c r="AQ108" s="459"/>
      <c r="AR108" s="459"/>
      <c r="AS108" s="459"/>
      <c r="AT108" s="459"/>
      <c r="AU108" s="459"/>
      <c r="AV108" s="861"/>
      <c r="AW108" s="861"/>
      <c r="AX108" s="459"/>
      <c r="AY108" s="459"/>
      <c r="AZ108" s="459"/>
      <c r="BA108" s="459"/>
      <c r="BB108" s="459"/>
      <c r="BC108" s="861"/>
      <c r="BD108" s="861"/>
      <c r="BE108" s="459"/>
      <c r="BF108" s="459"/>
      <c r="BG108" s="459"/>
      <c r="BH108" s="459"/>
      <c r="BI108" s="459"/>
      <c r="BJ108" s="861"/>
      <c r="BK108" s="861"/>
      <c r="BL108" s="459"/>
      <c r="BM108" s="459"/>
      <c r="BN108" s="459"/>
      <c r="BO108" s="459"/>
      <c r="BP108" s="459"/>
      <c r="BQ108" s="861"/>
      <c r="BR108" s="861"/>
      <c r="BS108" s="459"/>
      <c r="BT108" s="459"/>
      <c r="BU108" s="459"/>
      <c r="BV108" s="459"/>
      <c r="BW108" s="459"/>
      <c r="BX108" s="861"/>
      <c r="BY108" s="861"/>
      <c r="BZ108" s="459"/>
      <c r="CA108" s="459"/>
      <c r="CB108" s="459"/>
      <c r="CC108" s="459"/>
      <c r="CD108" s="459"/>
      <c r="CE108" s="861"/>
      <c r="CF108" s="861"/>
      <c r="CG108" s="459"/>
      <c r="CH108" s="459"/>
      <c r="CI108" s="459"/>
      <c r="CJ108" s="459"/>
      <c r="CK108" s="459"/>
      <c r="CL108" s="861"/>
      <c r="CM108" s="861"/>
    </row>
    <row r="109" spans="1:91" s="263" customFormat="1" hidden="1">
      <c r="A109" s="857">
        <f>'MTG RTG September 2019'!A97</f>
        <v>0</v>
      </c>
      <c r="B109" s="289"/>
      <c r="C109" s="506" t="str">
        <f>'MTG RTG September 2019'!C97</f>
        <v>Diema Family</v>
      </c>
      <c r="D109" s="252" t="str">
        <f>'MTG RTG September 2019'!D97</f>
        <v>Saraswatichandra</v>
      </c>
      <c r="E109" s="253" t="str">
        <f>'MTG RTG September 2019'!E97</f>
        <v>Mo-Fr</v>
      </c>
      <c r="F109" s="254">
        <f>'MTG RTG September 2019'!F97</f>
        <v>0.70833333333333337</v>
      </c>
      <c r="G109" s="253" t="str">
        <f>'MTG RTG September 2019'!G97</f>
        <v>NPT</v>
      </c>
      <c r="H109" s="255">
        <f ca="1">SUMIF('MTG RTG September 2019'!$H$3:$M$4,$AA$9,'MTG RTG September 2019'!$H97:$M97)</f>
        <v>0.5</v>
      </c>
      <c r="I109" s="256">
        <f t="shared" ca="1" si="32"/>
        <v>0</v>
      </c>
      <c r="J109" s="257">
        <f t="shared" ca="1" si="41"/>
        <v>0</v>
      </c>
      <c r="K109" s="355">
        <f t="shared" ca="1" si="42"/>
        <v>0</v>
      </c>
      <c r="L109" s="355">
        <f t="shared" ca="1" si="43"/>
        <v>0</v>
      </c>
      <c r="M109" s="258">
        <f t="shared" si="44"/>
        <v>0</v>
      </c>
      <c r="N109" s="258">
        <f t="shared" si="45"/>
        <v>0</v>
      </c>
      <c r="O109" s="258">
        <f t="shared" si="46"/>
        <v>0</v>
      </c>
      <c r="P109" s="258">
        <f t="shared" si="47"/>
        <v>0</v>
      </c>
      <c r="Q109" s="258"/>
      <c r="R109" s="258">
        <f t="shared" si="48"/>
        <v>0</v>
      </c>
      <c r="S109" s="258">
        <f t="shared" si="49"/>
        <v>0</v>
      </c>
      <c r="T109" s="265">
        <f t="shared" ca="1" si="33"/>
        <v>0</v>
      </c>
      <c r="U109" s="260">
        <f t="shared" ca="1" si="35"/>
        <v>0</v>
      </c>
      <c r="V109" s="260">
        <f t="shared" ca="1" si="36"/>
        <v>0</v>
      </c>
      <c r="W109" s="260">
        <f t="shared" ca="1" si="37"/>
        <v>0</v>
      </c>
      <c r="X109" s="260">
        <f t="shared" ca="1" si="38"/>
        <v>0</v>
      </c>
      <c r="Y109" s="260">
        <f t="shared" ca="1" si="39"/>
        <v>0</v>
      </c>
      <c r="Z109" s="260">
        <f t="shared" ca="1" si="40"/>
        <v>0</v>
      </c>
      <c r="AA109" s="575">
        <f t="shared" ca="1" si="34"/>
        <v>0</v>
      </c>
      <c r="AB109" s="262"/>
      <c r="AC109" s="460"/>
      <c r="AD109" s="459"/>
      <c r="AE109" s="459"/>
      <c r="AF109" s="459"/>
      <c r="AG109" s="459"/>
      <c r="AH109" s="861"/>
      <c r="AI109" s="861"/>
      <c r="AJ109" s="459"/>
      <c r="AK109" s="459"/>
      <c r="AL109" s="459"/>
      <c r="AM109" s="459"/>
      <c r="AN109" s="459"/>
      <c r="AO109" s="861"/>
      <c r="AP109" s="861"/>
      <c r="AQ109" s="459"/>
      <c r="AR109" s="459"/>
      <c r="AS109" s="459"/>
      <c r="AT109" s="459"/>
      <c r="AU109" s="459"/>
      <c r="AV109" s="861"/>
      <c r="AW109" s="861"/>
      <c r="AX109" s="459"/>
      <c r="AY109" s="459"/>
      <c r="AZ109" s="459"/>
      <c r="BA109" s="459"/>
      <c r="BB109" s="459"/>
      <c r="BC109" s="861"/>
      <c r="BD109" s="861"/>
      <c r="BE109" s="459"/>
      <c r="BF109" s="459"/>
      <c r="BG109" s="459"/>
      <c r="BH109" s="459"/>
      <c r="BI109" s="459"/>
      <c r="BJ109" s="861"/>
      <c r="BK109" s="861"/>
      <c r="BL109" s="459"/>
      <c r="BM109" s="459"/>
      <c r="BN109" s="459"/>
      <c r="BO109" s="459"/>
      <c r="BP109" s="459"/>
      <c r="BQ109" s="861"/>
      <c r="BR109" s="861"/>
      <c r="BS109" s="459"/>
      <c r="BT109" s="459"/>
      <c r="BU109" s="459"/>
      <c r="BV109" s="459"/>
      <c r="BW109" s="459"/>
      <c r="BX109" s="861"/>
      <c r="BY109" s="861"/>
      <c r="BZ109" s="459"/>
      <c r="CA109" s="459"/>
      <c r="CB109" s="459"/>
      <c r="CC109" s="459"/>
      <c r="CD109" s="459"/>
      <c r="CE109" s="861"/>
      <c r="CF109" s="861"/>
      <c r="CG109" s="459"/>
      <c r="CH109" s="459"/>
      <c r="CI109" s="459"/>
      <c r="CJ109" s="459"/>
      <c r="CK109" s="459"/>
      <c r="CL109" s="861"/>
      <c r="CM109" s="861"/>
    </row>
    <row r="110" spans="1:91" s="263" customFormat="1" hidden="1">
      <c r="A110" s="857">
        <f>'MTG RTG September 2019'!A98</f>
        <v>0</v>
      </c>
      <c r="B110" s="289"/>
      <c r="C110" s="506" t="str">
        <f>'MTG RTG September 2019'!C98</f>
        <v>Diema Family</v>
      </c>
      <c r="D110" s="252" t="str">
        <f>'MTG RTG September 2019'!D98</f>
        <v>Woman (FRR)</v>
      </c>
      <c r="E110" s="253" t="str">
        <f>'MTG RTG September 2019'!E98</f>
        <v>Mo-Fr</v>
      </c>
      <c r="F110" s="254">
        <f>'MTG RTG September 2019'!F98</f>
        <v>0.75</v>
      </c>
      <c r="G110" s="253" t="str">
        <f>'MTG RTG September 2019'!G98</f>
        <v>PT</v>
      </c>
      <c r="H110" s="255">
        <f ca="1">SUMIF('MTG RTG September 2019'!$H$3:$M$4,$AA$9,'MTG RTG September 2019'!$H98:$M98)</f>
        <v>0.5</v>
      </c>
      <c r="I110" s="256">
        <f t="shared" ca="1" si="32"/>
        <v>0</v>
      </c>
      <c r="J110" s="257">
        <f t="shared" ca="1" si="41"/>
        <v>0</v>
      </c>
      <c r="K110" s="355">
        <f t="shared" ca="1" si="42"/>
        <v>0</v>
      </c>
      <c r="L110" s="355">
        <f t="shared" ca="1" si="43"/>
        <v>0</v>
      </c>
      <c r="M110" s="258">
        <f t="shared" si="44"/>
        <v>0</v>
      </c>
      <c r="N110" s="258">
        <f t="shared" si="45"/>
        <v>0</v>
      </c>
      <c r="O110" s="258">
        <f t="shared" si="46"/>
        <v>0</v>
      </c>
      <c r="P110" s="258">
        <f t="shared" si="47"/>
        <v>0</v>
      </c>
      <c r="Q110" s="258"/>
      <c r="R110" s="258">
        <f t="shared" si="48"/>
        <v>0</v>
      </c>
      <c r="S110" s="258">
        <f t="shared" si="49"/>
        <v>0</v>
      </c>
      <c r="T110" s="265">
        <f t="shared" ca="1" si="33"/>
        <v>0</v>
      </c>
      <c r="U110" s="260">
        <f t="shared" ca="1" si="35"/>
        <v>0</v>
      </c>
      <c r="V110" s="260">
        <f t="shared" ca="1" si="36"/>
        <v>0</v>
      </c>
      <c r="W110" s="260">
        <f t="shared" ca="1" si="37"/>
        <v>0</v>
      </c>
      <c r="X110" s="260">
        <f t="shared" ca="1" si="38"/>
        <v>0</v>
      </c>
      <c r="Y110" s="260">
        <f t="shared" ca="1" si="39"/>
        <v>0</v>
      </c>
      <c r="Z110" s="260">
        <f t="shared" ca="1" si="40"/>
        <v>0</v>
      </c>
      <c r="AA110" s="575">
        <f t="shared" ca="1" si="34"/>
        <v>0</v>
      </c>
      <c r="AB110" s="262"/>
      <c r="AC110" s="460"/>
      <c r="AD110" s="459"/>
      <c r="AE110" s="459"/>
      <c r="AF110" s="459"/>
      <c r="AG110" s="459"/>
      <c r="AH110" s="861"/>
      <c r="AI110" s="861"/>
      <c r="AJ110" s="459"/>
      <c r="AK110" s="459"/>
      <c r="AL110" s="459"/>
      <c r="AM110" s="459"/>
      <c r="AN110" s="459"/>
      <c r="AO110" s="861"/>
      <c r="AP110" s="861"/>
      <c r="AQ110" s="459"/>
      <c r="AR110" s="459"/>
      <c r="AS110" s="459"/>
      <c r="AT110" s="459"/>
      <c r="AU110" s="459"/>
      <c r="AV110" s="861"/>
      <c r="AW110" s="861"/>
      <c r="AX110" s="459"/>
      <c r="AY110" s="459"/>
      <c r="AZ110" s="459"/>
      <c r="BA110" s="459"/>
      <c r="BB110" s="459"/>
      <c r="BC110" s="861"/>
      <c r="BD110" s="861"/>
      <c r="BE110" s="459"/>
      <c r="BF110" s="459"/>
      <c r="BG110" s="459"/>
      <c r="BH110" s="459"/>
      <c r="BI110" s="459"/>
      <c r="BJ110" s="861"/>
      <c r="BK110" s="861"/>
      <c r="BL110" s="459"/>
      <c r="BM110" s="459"/>
      <c r="BN110" s="459"/>
      <c r="BO110" s="459"/>
      <c r="BP110" s="459"/>
      <c r="BQ110" s="861"/>
      <c r="BR110" s="861"/>
      <c r="BS110" s="459"/>
      <c r="BT110" s="459"/>
      <c r="BU110" s="459"/>
      <c r="BV110" s="459"/>
      <c r="BW110" s="459"/>
      <c r="BX110" s="861"/>
      <c r="BY110" s="861"/>
      <c r="BZ110" s="459"/>
      <c r="CA110" s="459"/>
      <c r="CB110" s="459"/>
      <c r="CC110" s="459"/>
      <c r="CD110" s="459"/>
      <c r="CE110" s="861"/>
      <c r="CF110" s="861"/>
      <c r="CG110" s="459"/>
      <c r="CH110" s="459"/>
      <c r="CI110" s="459"/>
      <c r="CJ110" s="459"/>
      <c r="CK110" s="459"/>
      <c r="CL110" s="861"/>
      <c r="CM110" s="861"/>
    </row>
    <row r="111" spans="1:91" s="263" customFormat="1" hidden="1">
      <c r="A111" s="857">
        <f>'MTG RTG September 2019'!A99</f>
        <v>0</v>
      </c>
      <c r="B111" s="289"/>
      <c r="C111" s="506" t="str">
        <f>'MTG RTG September 2019'!C99</f>
        <v>Diema Family</v>
      </c>
      <c r="D111" s="252" t="str">
        <f>'MTG RTG September 2019'!D99</f>
        <v>Kuzey Guney</v>
      </c>
      <c r="E111" s="253" t="str">
        <f>'MTG RTG September 2019'!E99</f>
        <v>Mo-Fr</v>
      </c>
      <c r="F111" s="254">
        <f>'MTG RTG September 2019'!F99</f>
        <v>0.79166666666666663</v>
      </c>
      <c r="G111" s="253" t="str">
        <f>'MTG RTG September 2019'!G99</f>
        <v>PT</v>
      </c>
      <c r="H111" s="255">
        <f ca="1">SUMIF('MTG RTG September 2019'!$H$3:$M$4,$AA$9,'MTG RTG September 2019'!$H99:$M99)</f>
        <v>0.3</v>
      </c>
      <c r="I111" s="256">
        <f t="shared" ca="1" si="32"/>
        <v>0</v>
      </c>
      <c r="J111" s="257">
        <f t="shared" ca="1" si="41"/>
        <v>0</v>
      </c>
      <c r="K111" s="355">
        <f t="shared" ca="1" si="42"/>
        <v>0</v>
      </c>
      <c r="L111" s="355">
        <f t="shared" ca="1" si="43"/>
        <v>0</v>
      </c>
      <c r="M111" s="258">
        <f t="shared" si="44"/>
        <v>0</v>
      </c>
      <c r="N111" s="258">
        <f t="shared" si="45"/>
        <v>0</v>
      </c>
      <c r="O111" s="258">
        <f t="shared" si="46"/>
        <v>0</v>
      </c>
      <c r="P111" s="258">
        <f t="shared" si="47"/>
        <v>0</v>
      </c>
      <c r="Q111" s="258"/>
      <c r="R111" s="258">
        <f t="shared" si="48"/>
        <v>0</v>
      </c>
      <c r="S111" s="258">
        <f t="shared" si="49"/>
        <v>0</v>
      </c>
      <c r="T111" s="265">
        <f t="shared" ca="1" si="33"/>
        <v>0</v>
      </c>
      <c r="U111" s="260">
        <f t="shared" ca="1" si="35"/>
        <v>0</v>
      </c>
      <c r="V111" s="260">
        <f t="shared" ca="1" si="36"/>
        <v>0</v>
      </c>
      <c r="W111" s="260">
        <f t="shared" ca="1" si="37"/>
        <v>0</v>
      </c>
      <c r="X111" s="260">
        <f t="shared" ca="1" si="38"/>
        <v>0</v>
      </c>
      <c r="Y111" s="260">
        <f t="shared" ca="1" si="39"/>
        <v>0</v>
      </c>
      <c r="Z111" s="260">
        <f t="shared" ca="1" si="40"/>
        <v>0</v>
      </c>
      <c r="AA111" s="575">
        <f t="shared" ca="1" si="34"/>
        <v>0</v>
      </c>
      <c r="AB111" s="262"/>
      <c r="AC111" s="460"/>
      <c r="AD111" s="459"/>
      <c r="AE111" s="459"/>
      <c r="AF111" s="459"/>
      <c r="AG111" s="459"/>
      <c r="AH111" s="861"/>
      <c r="AI111" s="861"/>
      <c r="AJ111" s="459"/>
      <c r="AK111" s="459"/>
      <c r="AL111" s="459"/>
      <c r="AM111" s="459"/>
      <c r="AN111" s="459"/>
      <c r="AO111" s="861"/>
      <c r="AP111" s="861"/>
      <c r="AQ111" s="459"/>
      <c r="AR111" s="459"/>
      <c r="AS111" s="459"/>
      <c r="AT111" s="459"/>
      <c r="AU111" s="459"/>
      <c r="AV111" s="861"/>
      <c r="AW111" s="861"/>
      <c r="AX111" s="459"/>
      <c r="AY111" s="459"/>
      <c r="AZ111" s="459"/>
      <c r="BA111" s="459"/>
      <c r="BB111" s="459"/>
      <c r="BC111" s="861"/>
      <c r="BD111" s="861"/>
      <c r="BE111" s="459"/>
      <c r="BF111" s="459"/>
      <c r="BG111" s="459"/>
      <c r="BH111" s="459"/>
      <c r="BI111" s="459"/>
      <c r="BJ111" s="861"/>
      <c r="BK111" s="861"/>
      <c r="BL111" s="459"/>
      <c r="BM111" s="459"/>
      <c r="BN111" s="459"/>
      <c r="BO111" s="459"/>
      <c r="BP111" s="459"/>
      <c r="BQ111" s="861"/>
      <c r="BR111" s="861"/>
      <c r="BS111" s="459"/>
      <c r="BT111" s="459"/>
      <c r="BU111" s="459"/>
      <c r="BV111" s="459"/>
      <c r="BW111" s="459"/>
      <c r="BX111" s="861"/>
      <c r="BY111" s="861"/>
      <c r="BZ111" s="459"/>
      <c r="CA111" s="459"/>
      <c r="CB111" s="459"/>
      <c r="CC111" s="459"/>
      <c r="CD111" s="459"/>
      <c r="CE111" s="861"/>
      <c r="CF111" s="861"/>
      <c r="CG111" s="459"/>
      <c r="CH111" s="459"/>
      <c r="CI111" s="459"/>
      <c r="CJ111" s="459"/>
      <c r="CK111" s="459"/>
      <c r="CL111" s="861"/>
      <c r="CM111" s="861"/>
    </row>
    <row r="112" spans="1:91" s="263" customFormat="1" hidden="1">
      <c r="A112" s="857">
        <f>'MTG RTG September 2019'!A100</f>
        <v>0</v>
      </c>
      <c r="B112" s="289"/>
      <c r="C112" s="506" t="str">
        <f>'MTG RTG September 2019'!C100</f>
        <v>Diema Family</v>
      </c>
      <c r="D112" s="252" t="str">
        <f>'MTG RTG September 2019'!D100</f>
        <v xml:space="preserve">Gangaa </v>
      </c>
      <c r="E112" s="253" t="str">
        <f>'MTG RTG September 2019'!E100</f>
        <v>Mo-Fr</v>
      </c>
      <c r="F112" s="254">
        <f>'MTG RTG September 2019'!F100</f>
        <v>0.83333333333333337</v>
      </c>
      <c r="G112" s="253" t="str">
        <f>'MTG RTG September 2019'!G100</f>
        <v>PT</v>
      </c>
      <c r="H112" s="255">
        <f ca="1">SUMIF('MTG RTG September 2019'!$H$3:$M$4,$AA$9,'MTG RTG September 2019'!$H100:$M100)</f>
        <v>0.5</v>
      </c>
      <c r="I112" s="256">
        <f t="shared" ca="1" si="32"/>
        <v>0</v>
      </c>
      <c r="J112" s="257">
        <f t="shared" ca="1" si="41"/>
        <v>0</v>
      </c>
      <c r="K112" s="355">
        <f t="shared" ca="1" si="42"/>
        <v>0</v>
      </c>
      <c r="L112" s="355">
        <f t="shared" ca="1" si="43"/>
        <v>0</v>
      </c>
      <c r="M112" s="258">
        <f t="shared" si="44"/>
        <v>0</v>
      </c>
      <c r="N112" s="258">
        <f t="shared" si="45"/>
        <v>0</v>
      </c>
      <c r="O112" s="258">
        <f t="shared" si="46"/>
        <v>0</v>
      </c>
      <c r="P112" s="258">
        <f t="shared" si="47"/>
        <v>0</v>
      </c>
      <c r="Q112" s="258"/>
      <c r="R112" s="258">
        <f t="shared" si="48"/>
        <v>0</v>
      </c>
      <c r="S112" s="258">
        <f t="shared" si="49"/>
        <v>0</v>
      </c>
      <c r="T112" s="265">
        <f t="shared" ca="1" si="33"/>
        <v>0</v>
      </c>
      <c r="U112" s="260">
        <f t="shared" ca="1" si="35"/>
        <v>0</v>
      </c>
      <c r="V112" s="260">
        <f t="shared" ca="1" si="36"/>
        <v>0</v>
      </c>
      <c r="W112" s="260">
        <f t="shared" ca="1" si="37"/>
        <v>0</v>
      </c>
      <c r="X112" s="260">
        <f t="shared" ca="1" si="38"/>
        <v>0</v>
      </c>
      <c r="Y112" s="260">
        <f t="shared" ca="1" si="39"/>
        <v>0</v>
      </c>
      <c r="Z112" s="260">
        <f t="shared" ca="1" si="40"/>
        <v>0</v>
      </c>
      <c r="AA112" s="575">
        <f t="shared" ca="1" si="34"/>
        <v>0</v>
      </c>
      <c r="AB112" s="262"/>
      <c r="AC112" s="460"/>
      <c r="AD112" s="459"/>
      <c r="AE112" s="459"/>
      <c r="AF112" s="459"/>
      <c r="AG112" s="459"/>
      <c r="AH112" s="861"/>
      <c r="AI112" s="861"/>
      <c r="AJ112" s="459"/>
      <c r="AK112" s="459"/>
      <c r="AL112" s="459"/>
      <c r="AM112" s="459"/>
      <c r="AN112" s="459"/>
      <c r="AO112" s="861"/>
      <c r="AP112" s="861"/>
      <c r="AQ112" s="459"/>
      <c r="AR112" s="459"/>
      <c r="AS112" s="459"/>
      <c r="AT112" s="459"/>
      <c r="AU112" s="459"/>
      <c r="AV112" s="861"/>
      <c r="AW112" s="861"/>
      <c r="AX112" s="459"/>
      <c r="AY112" s="459"/>
      <c r="AZ112" s="459"/>
      <c r="BA112" s="459"/>
      <c r="BB112" s="459"/>
      <c r="BC112" s="861"/>
      <c r="BD112" s="861"/>
      <c r="BE112" s="459"/>
      <c r="BF112" s="459"/>
      <c r="BG112" s="459"/>
      <c r="BH112" s="459"/>
      <c r="BI112" s="459"/>
      <c r="BJ112" s="861"/>
      <c r="BK112" s="861"/>
      <c r="BL112" s="459"/>
      <c r="BM112" s="459"/>
      <c r="BN112" s="459"/>
      <c r="BO112" s="459"/>
      <c r="BP112" s="459"/>
      <c r="BQ112" s="861"/>
      <c r="BR112" s="861"/>
      <c r="BS112" s="459"/>
      <c r="BT112" s="459"/>
      <c r="BU112" s="459"/>
      <c r="BV112" s="459"/>
      <c r="BW112" s="459"/>
      <c r="BX112" s="861"/>
      <c r="BY112" s="861"/>
      <c r="BZ112" s="459"/>
      <c r="CA112" s="459"/>
      <c r="CB112" s="459"/>
      <c r="CC112" s="459"/>
      <c r="CD112" s="459"/>
      <c r="CE112" s="861"/>
      <c r="CF112" s="861"/>
      <c r="CG112" s="459"/>
      <c r="CH112" s="459"/>
      <c r="CI112" s="459"/>
      <c r="CJ112" s="459"/>
      <c r="CK112" s="459"/>
      <c r="CL112" s="861"/>
      <c r="CM112" s="861"/>
    </row>
    <row r="113" spans="1:91" s="263" customFormat="1" hidden="1">
      <c r="A113" s="857">
        <f>'MTG RTG September 2019'!A101</f>
        <v>0</v>
      </c>
      <c r="B113" s="289"/>
      <c r="C113" s="506" t="str">
        <f>'MTG RTG September 2019'!C101</f>
        <v>Diema Family</v>
      </c>
      <c r="D113" s="252" t="str">
        <f>'MTG RTG September 2019'!D101</f>
        <v>Prisoner of love</v>
      </c>
      <c r="E113" s="253" t="str">
        <f>'MTG RTG September 2019'!E101</f>
        <v>Mo-Fr</v>
      </c>
      <c r="F113" s="254">
        <f>'MTG RTG September 2019'!F101</f>
        <v>0.875</v>
      </c>
      <c r="G113" s="253" t="str">
        <f>'MTG RTG September 2019'!G101</f>
        <v>PT</v>
      </c>
      <c r="H113" s="255">
        <f ca="1">SUMIF('MTG RTG September 2019'!$H$3:$M$4,$AA$9,'MTG RTG September 2019'!$H101:$M101)</f>
        <v>1.1000000000000001</v>
      </c>
      <c r="I113" s="256">
        <f t="shared" ca="1" si="32"/>
        <v>0</v>
      </c>
      <c r="J113" s="257">
        <f t="shared" ca="1" si="41"/>
        <v>0</v>
      </c>
      <c r="K113" s="355">
        <f t="shared" ca="1" si="42"/>
        <v>0</v>
      </c>
      <c r="L113" s="355">
        <f t="shared" ca="1" si="43"/>
        <v>0</v>
      </c>
      <c r="M113" s="258">
        <f t="shared" si="44"/>
        <v>0</v>
      </c>
      <c r="N113" s="258">
        <f t="shared" si="45"/>
        <v>0</v>
      </c>
      <c r="O113" s="258">
        <f t="shared" si="46"/>
        <v>0</v>
      </c>
      <c r="P113" s="258">
        <f t="shared" si="47"/>
        <v>0</v>
      </c>
      <c r="Q113" s="258"/>
      <c r="R113" s="258">
        <f t="shared" si="48"/>
        <v>0</v>
      </c>
      <c r="S113" s="258">
        <f t="shared" si="49"/>
        <v>0</v>
      </c>
      <c r="T113" s="265">
        <f t="shared" ca="1" si="33"/>
        <v>0</v>
      </c>
      <c r="U113" s="260">
        <f t="shared" ca="1" si="35"/>
        <v>0</v>
      </c>
      <c r="V113" s="260">
        <f t="shared" ca="1" si="36"/>
        <v>0</v>
      </c>
      <c r="W113" s="260">
        <f t="shared" ca="1" si="37"/>
        <v>0</v>
      </c>
      <c r="X113" s="260">
        <f t="shared" ca="1" si="38"/>
        <v>0</v>
      </c>
      <c r="Y113" s="260">
        <f t="shared" ca="1" si="39"/>
        <v>0</v>
      </c>
      <c r="Z113" s="260">
        <f t="shared" ca="1" si="40"/>
        <v>0</v>
      </c>
      <c r="AA113" s="575">
        <f t="shared" ca="1" si="34"/>
        <v>0</v>
      </c>
      <c r="AB113" s="262"/>
      <c r="AC113" s="460"/>
      <c r="AD113" s="459"/>
      <c r="AE113" s="459"/>
      <c r="AF113" s="459"/>
      <c r="AG113" s="459"/>
      <c r="AH113" s="861"/>
      <c r="AI113" s="861"/>
      <c r="AJ113" s="459"/>
      <c r="AK113" s="459"/>
      <c r="AL113" s="459"/>
      <c r="AM113" s="459"/>
      <c r="AN113" s="459"/>
      <c r="AO113" s="861"/>
      <c r="AP113" s="861"/>
      <c r="AQ113" s="459"/>
      <c r="AR113" s="459"/>
      <c r="AS113" s="459"/>
      <c r="AT113" s="459"/>
      <c r="AU113" s="459"/>
      <c r="AV113" s="861"/>
      <c r="AW113" s="861"/>
      <c r="AX113" s="459"/>
      <c r="AY113" s="459"/>
      <c r="AZ113" s="459"/>
      <c r="BA113" s="459"/>
      <c r="BB113" s="459"/>
      <c r="BC113" s="861"/>
      <c r="BD113" s="861"/>
      <c r="BE113" s="459"/>
      <c r="BF113" s="459"/>
      <c r="BG113" s="459"/>
      <c r="BH113" s="459"/>
      <c r="BI113" s="459"/>
      <c r="BJ113" s="861"/>
      <c r="BK113" s="861"/>
      <c r="BL113" s="459"/>
      <c r="BM113" s="459"/>
      <c r="BN113" s="459"/>
      <c r="BO113" s="459"/>
      <c r="BP113" s="459"/>
      <c r="BQ113" s="861"/>
      <c r="BR113" s="861"/>
      <c r="BS113" s="459"/>
      <c r="BT113" s="459"/>
      <c r="BU113" s="459"/>
      <c r="BV113" s="459"/>
      <c r="BW113" s="459"/>
      <c r="BX113" s="861"/>
      <c r="BY113" s="861"/>
      <c r="BZ113" s="459"/>
      <c r="CA113" s="459"/>
      <c r="CB113" s="459"/>
      <c r="CC113" s="459"/>
      <c r="CD113" s="459"/>
      <c r="CE113" s="861"/>
      <c r="CF113" s="861"/>
      <c r="CG113" s="459"/>
      <c r="CH113" s="459"/>
      <c r="CI113" s="459"/>
      <c r="CJ113" s="459"/>
      <c r="CK113" s="459"/>
      <c r="CL113" s="861"/>
      <c r="CM113" s="861"/>
    </row>
    <row r="114" spans="1:91" s="263" customFormat="1" hidden="1">
      <c r="A114" s="857">
        <f>'MTG RTG September 2019'!A102</f>
        <v>0</v>
      </c>
      <c r="B114" s="289"/>
      <c r="C114" s="506" t="str">
        <f>'MTG RTG September 2019'!C102</f>
        <v>Diema Family</v>
      </c>
      <c r="D114" s="252" t="str">
        <f>'MTG RTG September 2019'!D102</f>
        <v>Woman</v>
      </c>
      <c r="E114" s="253" t="str">
        <f>'MTG RTG September 2019'!E102</f>
        <v>Mo-Fr</v>
      </c>
      <c r="F114" s="254">
        <f>'MTG RTG September 2019'!F102</f>
        <v>0.9375</v>
      </c>
      <c r="G114" s="253" t="str">
        <f>'MTG RTG September 2019'!G102</f>
        <v>PT</v>
      </c>
      <c r="H114" s="255">
        <f ca="1">SUMIF('MTG RTG September 2019'!$H$3:$M$4,$AA$9,'MTG RTG September 2019'!$H102:$M102)</f>
        <v>1</v>
      </c>
      <c r="I114" s="256">
        <f t="shared" ca="1" si="32"/>
        <v>0</v>
      </c>
      <c r="J114" s="257">
        <f t="shared" ca="1" si="41"/>
        <v>0</v>
      </c>
      <c r="K114" s="355">
        <f t="shared" ca="1" si="42"/>
        <v>0</v>
      </c>
      <c r="L114" s="355">
        <f t="shared" ca="1" si="43"/>
        <v>0</v>
      </c>
      <c r="M114" s="258">
        <f t="shared" si="44"/>
        <v>0</v>
      </c>
      <c r="N114" s="258">
        <f t="shared" si="45"/>
        <v>0</v>
      </c>
      <c r="O114" s="258">
        <f t="shared" si="46"/>
        <v>0</v>
      </c>
      <c r="P114" s="258">
        <f t="shared" si="47"/>
        <v>0</v>
      </c>
      <c r="Q114" s="258"/>
      <c r="R114" s="258">
        <f t="shared" si="48"/>
        <v>0</v>
      </c>
      <c r="S114" s="258">
        <f t="shared" si="49"/>
        <v>0</v>
      </c>
      <c r="T114" s="265">
        <f t="shared" ca="1" si="33"/>
        <v>0</v>
      </c>
      <c r="U114" s="260">
        <f t="shared" ca="1" si="35"/>
        <v>0</v>
      </c>
      <c r="V114" s="260">
        <f t="shared" ca="1" si="36"/>
        <v>0</v>
      </c>
      <c r="W114" s="260">
        <f t="shared" ca="1" si="37"/>
        <v>0</v>
      </c>
      <c r="X114" s="260">
        <f t="shared" ca="1" si="38"/>
        <v>0</v>
      </c>
      <c r="Y114" s="260">
        <f t="shared" ca="1" si="39"/>
        <v>0</v>
      </c>
      <c r="Z114" s="260">
        <f t="shared" ca="1" si="40"/>
        <v>0</v>
      </c>
      <c r="AA114" s="575">
        <f t="shared" ca="1" si="34"/>
        <v>0</v>
      </c>
      <c r="AB114" s="262"/>
      <c r="AC114" s="460"/>
      <c r="AD114" s="459"/>
      <c r="AE114" s="459"/>
      <c r="AF114" s="459"/>
      <c r="AG114" s="459"/>
      <c r="AH114" s="861"/>
      <c r="AI114" s="861"/>
      <c r="AJ114" s="459"/>
      <c r="AK114" s="459"/>
      <c r="AL114" s="459"/>
      <c r="AM114" s="459"/>
      <c r="AN114" s="459"/>
      <c r="AO114" s="861"/>
      <c r="AP114" s="861"/>
      <c r="AQ114" s="459"/>
      <c r="AR114" s="459"/>
      <c r="AS114" s="459"/>
      <c r="AT114" s="459"/>
      <c r="AU114" s="459"/>
      <c r="AV114" s="861"/>
      <c r="AW114" s="861"/>
      <c r="AX114" s="459"/>
      <c r="AY114" s="459"/>
      <c r="AZ114" s="459"/>
      <c r="BA114" s="459"/>
      <c r="BB114" s="459"/>
      <c r="BC114" s="861"/>
      <c r="BD114" s="861"/>
      <c r="BE114" s="459"/>
      <c r="BF114" s="459"/>
      <c r="BG114" s="459"/>
      <c r="BH114" s="459"/>
      <c r="BI114" s="459"/>
      <c r="BJ114" s="861"/>
      <c r="BK114" s="861"/>
      <c r="BL114" s="459"/>
      <c r="BM114" s="459"/>
      <c r="BN114" s="459"/>
      <c r="BO114" s="459"/>
      <c r="BP114" s="459"/>
      <c r="BQ114" s="861"/>
      <c r="BR114" s="861"/>
      <c r="BS114" s="459"/>
      <c r="BT114" s="459"/>
      <c r="BU114" s="459"/>
      <c r="BV114" s="459"/>
      <c r="BW114" s="459"/>
      <c r="BX114" s="861"/>
      <c r="BY114" s="861"/>
      <c r="BZ114" s="459"/>
      <c r="CA114" s="459"/>
      <c r="CB114" s="459"/>
      <c r="CC114" s="459"/>
      <c r="CD114" s="459"/>
      <c r="CE114" s="861"/>
      <c r="CF114" s="861"/>
      <c r="CG114" s="459"/>
      <c r="CH114" s="459"/>
      <c r="CI114" s="459"/>
      <c r="CJ114" s="459"/>
      <c r="CK114" s="459"/>
      <c r="CL114" s="861"/>
      <c r="CM114" s="861"/>
    </row>
    <row r="115" spans="1:91" s="263" customFormat="1" hidden="1">
      <c r="A115" s="857">
        <f>'MTG RTG September 2019'!A103</f>
        <v>0</v>
      </c>
      <c r="B115" s="289"/>
      <c r="C115" s="506" t="str">
        <f>'MTG RTG September 2019'!C103</f>
        <v>Diema Family</v>
      </c>
      <c r="D115" s="252" t="str">
        <f>'MTG RTG September 2019'!D103</f>
        <v>Kara Sevda</v>
      </c>
      <c r="E115" s="253" t="str">
        <f>'MTG RTG September 2019'!E103</f>
        <v>Mo-Fr</v>
      </c>
      <c r="F115" s="254">
        <f>'MTG RTG September 2019'!F103</f>
        <v>0.97916666666666663</v>
      </c>
      <c r="G115" s="253" t="str">
        <f>'MTG RTG September 2019'!G103</f>
        <v>PT</v>
      </c>
      <c r="H115" s="255">
        <f ca="1">SUMIF('MTG RTG September 2019'!$H$3:$M$4,$AA$9,'MTG RTG September 2019'!$H103:$M103)</f>
        <v>0.3</v>
      </c>
      <c r="I115" s="256">
        <f t="shared" ca="1" si="32"/>
        <v>0</v>
      </c>
      <c r="J115" s="257">
        <f t="shared" ca="1" si="41"/>
        <v>0</v>
      </c>
      <c r="K115" s="355">
        <f t="shared" ca="1" si="42"/>
        <v>0</v>
      </c>
      <c r="L115" s="355">
        <f t="shared" ca="1" si="43"/>
        <v>0</v>
      </c>
      <c r="M115" s="258">
        <f t="shared" si="44"/>
        <v>0</v>
      </c>
      <c r="N115" s="258">
        <f t="shared" si="45"/>
        <v>0</v>
      </c>
      <c r="O115" s="258">
        <f t="shared" si="46"/>
        <v>0</v>
      </c>
      <c r="P115" s="258">
        <f t="shared" si="47"/>
        <v>0</v>
      </c>
      <c r="Q115" s="258"/>
      <c r="R115" s="258">
        <f t="shared" si="48"/>
        <v>0</v>
      </c>
      <c r="S115" s="258">
        <f t="shared" si="49"/>
        <v>0</v>
      </c>
      <c r="T115" s="265">
        <f t="shared" ca="1" si="33"/>
        <v>0</v>
      </c>
      <c r="U115" s="260">
        <f t="shared" ca="1" si="35"/>
        <v>0</v>
      </c>
      <c r="V115" s="260">
        <f t="shared" ca="1" si="36"/>
        <v>0</v>
      </c>
      <c r="W115" s="260">
        <f t="shared" ca="1" si="37"/>
        <v>0</v>
      </c>
      <c r="X115" s="260">
        <f t="shared" ca="1" si="38"/>
        <v>0</v>
      </c>
      <c r="Y115" s="260">
        <f t="shared" ca="1" si="39"/>
        <v>0</v>
      </c>
      <c r="Z115" s="260">
        <f t="shared" ca="1" si="40"/>
        <v>0</v>
      </c>
      <c r="AA115" s="575">
        <f t="shared" ca="1" si="34"/>
        <v>0</v>
      </c>
      <c r="AB115" s="262"/>
      <c r="AC115" s="460"/>
      <c r="AD115" s="459"/>
      <c r="AE115" s="459"/>
      <c r="AF115" s="459"/>
      <c r="AG115" s="459"/>
      <c r="AH115" s="861"/>
      <c r="AI115" s="861"/>
      <c r="AJ115" s="459"/>
      <c r="AK115" s="459"/>
      <c r="AL115" s="459"/>
      <c r="AM115" s="459"/>
      <c r="AN115" s="459"/>
      <c r="AO115" s="861"/>
      <c r="AP115" s="861"/>
      <c r="AQ115" s="459"/>
      <c r="AR115" s="459"/>
      <c r="AS115" s="459"/>
      <c r="AT115" s="459"/>
      <c r="AU115" s="459"/>
      <c r="AV115" s="861"/>
      <c r="AW115" s="861"/>
      <c r="AX115" s="459"/>
      <c r="AY115" s="459"/>
      <c r="AZ115" s="459"/>
      <c r="BA115" s="459"/>
      <c r="BB115" s="459"/>
      <c r="BC115" s="861"/>
      <c r="BD115" s="861"/>
      <c r="BE115" s="459"/>
      <c r="BF115" s="459"/>
      <c r="BG115" s="459"/>
      <c r="BH115" s="459"/>
      <c r="BI115" s="459"/>
      <c r="BJ115" s="861"/>
      <c r="BK115" s="861"/>
      <c r="BL115" s="459"/>
      <c r="BM115" s="459"/>
      <c r="BN115" s="459"/>
      <c r="BO115" s="459"/>
      <c r="BP115" s="459"/>
      <c r="BQ115" s="861"/>
      <c r="BR115" s="861"/>
      <c r="BS115" s="459"/>
      <c r="BT115" s="459"/>
      <c r="BU115" s="459"/>
      <c r="BV115" s="459"/>
      <c r="BW115" s="459"/>
      <c r="BX115" s="861"/>
      <c r="BY115" s="861"/>
      <c r="BZ115" s="459"/>
      <c r="CA115" s="459"/>
      <c r="CB115" s="459"/>
      <c r="CC115" s="459"/>
      <c r="CD115" s="459"/>
      <c r="CE115" s="861"/>
      <c r="CF115" s="861"/>
      <c r="CG115" s="459"/>
      <c r="CH115" s="459"/>
      <c r="CI115" s="459"/>
      <c r="CJ115" s="459"/>
      <c r="CK115" s="459"/>
      <c r="CL115" s="861"/>
      <c r="CM115" s="861"/>
    </row>
    <row r="116" spans="1:91" s="263" customFormat="1" hidden="1">
      <c r="A116" s="857">
        <f>'MTG RTG September 2019'!A104</f>
        <v>0</v>
      </c>
      <c r="B116" s="289"/>
      <c r="C116" s="506" t="str">
        <f>'MTG RTG September 2019'!C104</f>
        <v>Diema Family</v>
      </c>
      <c r="D116" s="252" t="str">
        <f>'MTG RTG September 2019'!D104</f>
        <v>Forgive me</v>
      </c>
      <c r="E116" s="253" t="str">
        <f>'MTG RTG September 2019'!E104</f>
        <v>Mo-Fr</v>
      </c>
      <c r="F116" s="254">
        <f>'MTG RTG September 2019'!F104</f>
        <v>2.0833333333333332E-2</v>
      </c>
      <c r="G116" s="253" t="str">
        <f>'MTG RTG September 2019'!G104</f>
        <v>NPT</v>
      </c>
      <c r="H116" s="255">
        <f ca="1">SUMIF('MTG RTG September 2019'!$H$3:$M$4,$AA$9,'MTG RTG September 2019'!$H104:$M104)</f>
        <v>0.1</v>
      </c>
      <c r="I116" s="256">
        <f t="shared" ca="1" si="32"/>
        <v>0</v>
      </c>
      <c r="J116" s="257">
        <f t="shared" ca="1" si="41"/>
        <v>0</v>
      </c>
      <c r="K116" s="355">
        <f t="shared" ca="1" si="42"/>
        <v>0</v>
      </c>
      <c r="L116" s="355">
        <f t="shared" ca="1" si="43"/>
        <v>0</v>
      </c>
      <c r="M116" s="258">
        <f t="shared" si="44"/>
        <v>0</v>
      </c>
      <c r="N116" s="258">
        <f t="shared" si="45"/>
        <v>0</v>
      </c>
      <c r="O116" s="258">
        <f t="shared" si="46"/>
        <v>0</v>
      </c>
      <c r="P116" s="258">
        <f t="shared" si="47"/>
        <v>0</v>
      </c>
      <c r="Q116" s="258"/>
      <c r="R116" s="258">
        <f t="shared" si="48"/>
        <v>0</v>
      </c>
      <c r="S116" s="258">
        <f t="shared" si="49"/>
        <v>0</v>
      </c>
      <c r="T116" s="265">
        <f t="shared" ca="1" si="33"/>
        <v>0</v>
      </c>
      <c r="U116" s="260">
        <f t="shared" ca="1" si="35"/>
        <v>0</v>
      </c>
      <c r="V116" s="260">
        <f t="shared" ca="1" si="36"/>
        <v>0</v>
      </c>
      <c r="W116" s="260">
        <f t="shared" ca="1" si="37"/>
        <v>0</v>
      </c>
      <c r="X116" s="260">
        <f t="shared" ca="1" si="38"/>
        <v>0</v>
      </c>
      <c r="Y116" s="260">
        <f t="shared" ca="1" si="39"/>
        <v>0</v>
      </c>
      <c r="Z116" s="260">
        <f t="shared" ca="1" si="40"/>
        <v>0</v>
      </c>
      <c r="AA116" s="575">
        <f t="shared" ca="1" si="34"/>
        <v>0</v>
      </c>
      <c r="AB116" s="262"/>
      <c r="AC116" s="460"/>
      <c r="AD116" s="459"/>
      <c r="AE116" s="459"/>
      <c r="AF116" s="459"/>
      <c r="AG116" s="459"/>
      <c r="AH116" s="861"/>
      <c r="AI116" s="861"/>
      <c r="AJ116" s="459"/>
      <c r="AK116" s="459"/>
      <c r="AL116" s="459"/>
      <c r="AM116" s="459"/>
      <c r="AN116" s="459"/>
      <c r="AO116" s="861"/>
      <c r="AP116" s="861"/>
      <c r="AQ116" s="459"/>
      <c r="AR116" s="459"/>
      <c r="AS116" s="459"/>
      <c r="AT116" s="459"/>
      <c r="AU116" s="459"/>
      <c r="AV116" s="861"/>
      <c r="AW116" s="861"/>
      <c r="AX116" s="459"/>
      <c r="AY116" s="459"/>
      <c r="AZ116" s="459"/>
      <c r="BA116" s="459"/>
      <c r="BB116" s="459"/>
      <c r="BC116" s="861"/>
      <c r="BD116" s="861"/>
      <c r="BE116" s="459"/>
      <c r="BF116" s="459"/>
      <c r="BG116" s="459"/>
      <c r="BH116" s="459"/>
      <c r="BI116" s="459"/>
      <c r="BJ116" s="861"/>
      <c r="BK116" s="861"/>
      <c r="BL116" s="459"/>
      <c r="BM116" s="459"/>
      <c r="BN116" s="459"/>
      <c r="BO116" s="459"/>
      <c r="BP116" s="459"/>
      <c r="BQ116" s="861"/>
      <c r="BR116" s="861"/>
      <c r="BS116" s="459"/>
      <c r="BT116" s="459"/>
      <c r="BU116" s="459"/>
      <c r="BV116" s="459"/>
      <c r="BW116" s="459"/>
      <c r="BX116" s="861"/>
      <c r="BY116" s="861"/>
      <c r="BZ116" s="459"/>
      <c r="CA116" s="459"/>
      <c r="CB116" s="459"/>
      <c r="CC116" s="459"/>
      <c r="CD116" s="459"/>
      <c r="CE116" s="861"/>
      <c r="CF116" s="861"/>
      <c r="CG116" s="459"/>
      <c r="CH116" s="459"/>
      <c r="CI116" s="459"/>
      <c r="CJ116" s="459"/>
      <c r="CK116" s="459"/>
      <c r="CL116" s="861"/>
      <c r="CM116" s="861"/>
    </row>
    <row r="117" spans="1:91" s="263" customFormat="1" hidden="1">
      <c r="A117" s="857">
        <f>'MTG RTG September 2019'!A105</f>
        <v>0</v>
      </c>
      <c r="B117" s="289"/>
      <c r="C117" s="506" t="str">
        <f>'MTG RTG September 2019'!C105</f>
        <v>Diema Family</v>
      </c>
      <c r="D117" s="252" t="str">
        <f>'MTG RTG September 2019'!D105</f>
        <v>Tulip Age (FRR)</v>
      </c>
      <c r="E117" s="253" t="str">
        <f>'MTG RTG September 2019'!E105</f>
        <v>Mo-Fr</v>
      </c>
      <c r="F117" s="254">
        <f>'MTG RTG September 2019'!F105</f>
        <v>6.25E-2</v>
      </c>
      <c r="G117" s="253" t="str">
        <f>'MTG RTG September 2019'!G105</f>
        <v>NPT</v>
      </c>
      <c r="H117" s="255">
        <f ca="1">SUMIF('MTG RTG September 2019'!$H$3:$M$4,$AA$9,'MTG RTG September 2019'!$H105:$M105)</f>
        <v>0.1</v>
      </c>
      <c r="I117" s="256">
        <f t="shared" ca="1" si="32"/>
        <v>0</v>
      </c>
      <c r="J117" s="257">
        <f t="shared" ca="1" si="41"/>
        <v>0</v>
      </c>
      <c r="K117" s="355">
        <f t="shared" ca="1" si="42"/>
        <v>0</v>
      </c>
      <c r="L117" s="355">
        <f t="shared" ca="1" si="43"/>
        <v>0</v>
      </c>
      <c r="M117" s="258">
        <f t="shared" si="44"/>
        <v>0</v>
      </c>
      <c r="N117" s="258">
        <f t="shared" si="45"/>
        <v>0</v>
      </c>
      <c r="O117" s="258">
        <f t="shared" si="46"/>
        <v>0</v>
      </c>
      <c r="P117" s="258">
        <f t="shared" si="47"/>
        <v>0</v>
      </c>
      <c r="Q117" s="258"/>
      <c r="R117" s="258">
        <f t="shared" si="48"/>
        <v>0</v>
      </c>
      <c r="S117" s="258">
        <f t="shared" si="49"/>
        <v>0</v>
      </c>
      <c r="T117" s="265">
        <f t="shared" ca="1" si="33"/>
        <v>0</v>
      </c>
      <c r="U117" s="260">
        <f t="shared" ca="1" si="35"/>
        <v>0</v>
      </c>
      <c r="V117" s="260">
        <f t="shared" ca="1" si="36"/>
        <v>0</v>
      </c>
      <c r="W117" s="260">
        <f t="shared" ca="1" si="37"/>
        <v>0</v>
      </c>
      <c r="X117" s="260">
        <f t="shared" ca="1" si="38"/>
        <v>0</v>
      </c>
      <c r="Y117" s="260">
        <f t="shared" ca="1" si="39"/>
        <v>0</v>
      </c>
      <c r="Z117" s="260">
        <f t="shared" ca="1" si="40"/>
        <v>0</v>
      </c>
      <c r="AA117" s="575">
        <f t="shared" ca="1" si="34"/>
        <v>0</v>
      </c>
      <c r="AB117" s="262"/>
      <c r="AC117" s="460"/>
      <c r="AD117" s="459"/>
      <c r="AE117" s="459"/>
      <c r="AF117" s="459"/>
      <c r="AG117" s="459"/>
      <c r="AH117" s="861"/>
      <c r="AI117" s="861"/>
      <c r="AJ117" s="459"/>
      <c r="AK117" s="459"/>
      <c r="AL117" s="459"/>
      <c r="AM117" s="459"/>
      <c r="AN117" s="459"/>
      <c r="AO117" s="861"/>
      <c r="AP117" s="861"/>
      <c r="AQ117" s="459"/>
      <c r="AR117" s="459"/>
      <c r="AS117" s="459"/>
      <c r="AT117" s="459"/>
      <c r="AU117" s="459"/>
      <c r="AV117" s="861"/>
      <c r="AW117" s="861"/>
      <c r="AX117" s="459"/>
      <c r="AY117" s="459"/>
      <c r="AZ117" s="459"/>
      <c r="BA117" s="459"/>
      <c r="BB117" s="459"/>
      <c r="BC117" s="861"/>
      <c r="BD117" s="861"/>
      <c r="BE117" s="459"/>
      <c r="BF117" s="459"/>
      <c r="BG117" s="459"/>
      <c r="BH117" s="459"/>
      <c r="BI117" s="459"/>
      <c r="BJ117" s="861"/>
      <c r="BK117" s="861"/>
      <c r="BL117" s="459"/>
      <c r="BM117" s="459"/>
      <c r="BN117" s="459"/>
      <c r="BO117" s="459"/>
      <c r="BP117" s="459"/>
      <c r="BQ117" s="861"/>
      <c r="BR117" s="861"/>
      <c r="BS117" s="459"/>
      <c r="BT117" s="459"/>
      <c r="BU117" s="459"/>
      <c r="BV117" s="459"/>
      <c r="BW117" s="459"/>
      <c r="BX117" s="861"/>
      <c r="BY117" s="861"/>
      <c r="BZ117" s="459"/>
      <c r="CA117" s="459"/>
      <c r="CB117" s="459"/>
      <c r="CC117" s="459"/>
      <c r="CD117" s="459"/>
      <c r="CE117" s="861"/>
      <c r="CF117" s="861"/>
      <c r="CG117" s="459"/>
      <c r="CH117" s="459"/>
      <c r="CI117" s="459"/>
      <c r="CJ117" s="459"/>
      <c r="CK117" s="459"/>
      <c r="CL117" s="861"/>
      <c r="CM117" s="861"/>
    </row>
    <row r="118" spans="1:91" s="263" customFormat="1" hidden="1">
      <c r="A118" s="857">
        <f>'MTG RTG September 2019'!A106</f>
        <v>0</v>
      </c>
      <c r="B118" s="289"/>
      <c r="C118" s="506" t="str">
        <f>'MTG RTG September 2019'!C106</f>
        <v>Diema Family</v>
      </c>
      <c r="D118" s="252" t="str">
        <f>'MTG RTG September 2019'!D106</f>
        <v>Saath Nibhaana Saathiya</v>
      </c>
      <c r="E118" s="253" t="str">
        <f>'MTG RTG September 2019'!E106</f>
        <v>Sa-Su</v>
      </c>
      <c r="F118" s="254">
        <f>'MTG RTG September 2019'!F106</f>
        <v>0.28125</v>
      </c>
      <c r="G118" s="253" t="str">
        <f>'MTG RTG September 2019'!G106</f>
        <v>NPT</v>
      </c>
      <c r="H118" s="255">
        <f ca="1">SUMIF('MTG RTG September 2019'!$H$3:$M$4,$AA$9,'MTG RTG September 2019'!$H106:$M106)</f>
        <v>0.2</v>
      </c>
      <c r="I118" s="256">
        <f t="shared" ca="1" si="32"/>
        <v>0</v>
      </c>
      <c r="J118" s="257">
        <f t="shared" ca="1" si="41"/>
        <v>0</v>
      </c>
      <c r="K118" s="355">
        <f t="shared" ca="1" si="42"/>
        <v>0</v>
      </c>
      <c r="L118" s="355">
        <f t="shared" ca="1" si="43"/>
        <v>0</v>
      </c>
      <c r="M118" s="258">
        <f t="shared" si="44"/>
        <v>0</v>
      </c>
      <c r="N118" s="258">
        <f t="shared" si="45"/>
        <v>0</v>
      </c>
      <c r="O118" s="258">
        <f t="shared" si="46"/>
        <v>0</v>
      </c>
      <c r="P118" s="258">
        <f t="shared" si="47"/>
        <v>0</v>
      </c>
      <c r="Q118" s="258"/>
      <c r="R118" s="258">
        <f t="shared" si="48"/>
        <v>0</v>
      </c>
      <c r="S118" s="258">
        <f t="shared" si="49"/>
        <v>0</v>
      </c>
      <c r="T118" s="265">
        <f t="shared" ca="1" si="33"/>
        <v>0</v>
      </c>
      <c r="U118" s="260">
        <f t="shared" ca="1" si="35"/>
        <v>0</v>
      </c>
      <c r="V118" s="260">
        <f t="shared" ca="1" si="36"/>
        <v>0</v>
      </c>
      <c r="W118" s="260">
        <f t="shared" ca="1" si="37"/>
        <v>0</v>
      </c>
      <c r="X118" s="260">
        <f t="shared" ca="1" si="38"/>
        <v>0</v>
      </c>
      <c r="Y118" s="260">
        <f t="shared" ca="1" si="39"/>
        <v>0</v>
      </c>
      <c r="Z118" s="260">
        <f t="shared" ca="1" si="40"/>
        <v>0</v>
      </c>
      <c r="AA118" s="575">
        <f t="shared" ca="1" si="34"/>
        <v>0</v>
      </c>
      <c r="AB118" s="262"/>
      <c r="AC118" s="460"/>
      <c r="AD118" s="459"/>
      <c r="AE118" s="459"/>
      <c r="AF118" s="459"/>
      <c r="AG118" s="459"/>
      <c r="AH118" s="861"/>
      <c r="AI118" s="861"/>
      <c r="AJ118" s="459"/>
      <c r="AK118" s="459"/>
      <c r="AL118" s="459"/>
      <c r="AM118" s="459"/>
      <c r="AN118" s="459"/>
      <c r="AO118" s="861"/>
      <c r="AP118" s="861"/>
      <c r="AQ118" s="459"/>
      <c r="AR118" s="459"/>
      <c r="AS118" s="459"/>
      <c r="AT118" s="459"/>
      <c r="AU118" s="459"/>
      <c r="AV118" s="861"/>
      <c r="AW118" s="861"/>
      <c r="AX118" s="459"/>
      <c r="AY118" s="459"/>
      <c r="AZ118" s="459"/>
      <c r="BA118" s="459"/>
      <c r="BB118" s="459"/>
      <c r="BC118" s="861"/>
      <c r="BD118" s="861"/>
      <c r="BE118" s="459"/>
      <c r="BF118" s="459"/>
      <c r="BG118" s="459"/>
      <c r="BH118" s="459"/>
      <c r="BI118" s="459"/>
      <c r="BJ118" s="861"/>
      <c r="BK118" s="861"/>
      <c r="BL118" s="459"/>
      <c r="BM118" s="459"/>
      <c r="BN118" s="459"/>
      <c r="BO118" s="459"/>
      <c r="BP118" s="459"/>
      <c r="BQ118" s="861"/>
      <c r="BR118" s="861"/>
      <c r="BS118" s="459"/>
      <c r="BT118" s="459"/>
      <c r="BU118" s="459"/>
      <c r="BV118" s="459"/>
      <c r="BW118" s="459"/>
      <c r="BX118" s="861"/>
      <c r="BY118" s="861"/>
      <c r="BZ118" s="459"/>
      <c r="CA118" s="459"/>
      <c r="CB118" s="459"/>
      <c r="CC118" s="459"/>
      <c r="CD118" s="459"/>
      <c r="CE118" s="861"/>
      <c r="CF118" s="861"/>
      <c r="CG118" s="459"/>
      <c r="CH118" s="459"/>
      <c r="CI118" s="459"/>
      <c r="CJ118" s="459"/>
      <c r="CK118" s="459"/>
      <c r="CL118" s="861"/>
      <c r="CM118" s="861"/>
    </row>
    <row r="119" spans="1:91" s="263" customFormat="1" hidden="1">
      <c r="A119" s="857">
        <f>'MTG RTG September 2019'!A107</f>
        <v>0</v>
      </c>
      <c r="B119" s="289"/>
      <c r="C119" s="506" t="str">
        <f>'MTG RTG September 2019'!C107</f>
        <v>Diema Family</v>
      </c>
      <c r="D119" s="252" t="str">
        <f>'MTG RTG September 2019'!D107</f>
        <v>Saath Nibhaana Saathiya</v>
      </c>
      <c r="E119" s="253" t="str">
        <f>'MTG RTG September 2019'!E107</f>
        <v>Sa-Su</v>
      </c>
      <c r="F119" s="254">
        <f>'MTG RTG September 2019'!F107</f>
        <v>0.33333333333333331</v>
      </c>
      <c r="G119" s="253" t="str">
        <f>'MTG RTG September 2019'!G107</f>
        <v>NPT</v>
      </c>
      <c r="H119" s="255">
        <f ca="1">SUMIF('MTG RTG September 2019'!$H$3:$M$4,$AA$9,'MTG RTG September 2019'!$H107:$M107)</f>
        <v>0.4</v>
      </c>
      <c r="I119" s="256">
        <f t="shared" ca="1" si="32"/>
        <v>0</v>
      </c>
      <c r="J119" s="257">
        <f t="shared" ca="1" si="41"/>
        <v>0</v>
      </c>
      <c r="K119" s="355">
        <f t="shared" ca="1" si="42"/>
        <v>0</v>
      </c>
      <c r="L119" s="355">
        <f t="shared" ca="1" si="43"/>
        <v>0</v>
      </c>
      <c r="M119" s="258">
        <f t="shared" si="44"/>
        <v>0</v>
      </c>
      <c r="N119" s="258">
        <f t="shared" si="45"/>
        <v>0</v>
      </c>
      <c r="O119" s="258">
        <f t="shared" si="46"/>
        <v>0</v>
      </c>
      <c r="P119" s="258">
        <f t="shared" si="47"/>
        <v>0</v>
      </c>
      <c r="Q119" s="258"/>
      <c r="R119" s="258">
        <f t="shared" si="48"/>
        <v>0</v>
      </c>
      <c r="S119" s="258">
        <f t="shared" si="49"/>
        <v>0</v>
      </c>
      <c r="T119" s="265">
        <f t="shared" ca="1" si="33"/>
        <v>0</v>
      </c>
      <c r="U119" s="260">
        <f t="shared" ca="1" si="35"/>
        <v>0</v>
      </c>
      <c r="V119" s="260">
        <f t="shared" ca="1" si="36"/>
        <v>0</v>
      </c>
      <c r="W119" s="260">
        <f t="shared" ca="1" si="37"/>
        <v>0</v>
      </c>
      <c r="X119" s="260">
        <f t="shared" ca="1" si="38"/>
        <v>0</v>
      </c>
      <c r="Y119" s="260">
        <f t="shared" ca="1" si="39"/>
        <v>0</v>
      </c>
      <c r="Z119" s="260">
        <f t="shared" ca="1" si="40"/>
        <v>0</v>
      </c>
      <c r="AA119" s="575">
        <f t="shared" ca="1" si="34"/>
        <v>0</v>
      </c>
      <c r="AB119" s="262"/>
      <c r="AC119" s="460"/>
      <c r="AD119" s="459"/>
      <c r="AE119" s="459"/>
      <c r="AF119" s="459"/>
      <c r="AG119" s="459"/>
      <c r="AH119" s="861"/>
      <c r="AI119" s="861"/>
      <c r="AJ119" s="459"/>
      <c r="AK119" s="459"/>
      <c r="AL119" s="459"/>
      <c r="AM119" s="459"/>
      <c r="AN119" s="459"/>
      <c r="AO119" s="861"/>
      <c r="AP119" s="861"/>
      <c r="AQ119" s="459"/>
      <c r="AR119" s="459"/>
      <c r="AS119" s="459"/>
      <c r="AT119" s="459"/>
      <c r="AU119" s="459"/>
      <c r="AV119" s="861"/>
      <c r="AW119" s="861"/>
      <c r="AX119" s="459"/>
      <c r="AY119" s="459"/>
      <c r="AZ119" s="459"/>
      <c r="BA119" s="459"/>
      <c r="BB119" s="459"/>
      <c r="BC119" s="861"/>
      <c r="BD119" s="861"/>
      <c r="BE119" s="459"/>
      <c r="BF119" s="459"/>
      <c r="BG119" s="459"/>
      <c r="BH119" s="459"/>
      <c r="BI119" s="459"/>
      <c r="BJ119" s="861"/>
      <c r="BK119" s="861"/>
      <c r="BL119" s="459"/>
      <c r="BM119" s="459"/>
      <c r="BN119" s="459"/>
      <c r="BO119" s="459"/>
      <c r="BP119" s="459"/>
      <c r="BQ119" s="861"/>
      <c r="BR119" s="861"/>
      <c r="BS119" s="459"/>
      <c r="BT119" s="459"/>
      <c r="BU119" s="459"/>
      <c r="BV119" s="459"/>
      <c r="BW119" s="459"/>
      <c r="BX119" s="861"/>
      <c r="BY119" s="861"/>
      <c r="BZ119" s="459"/>
      <c r="CA119" s="459"/>
      <c r="CB119" s="459"/>
      <c r="CC119" s="459"/>
      <c r="CD119" s="459"/>
      <c r="CE119" s="861"/>
      <c r="CF119" s="861"/>
      <c r="CG119" s="459"/>
      <c r="CH119" s="459"/>
      <c r="CI119" s="459"/>
      <c r="CJ119" s="459"/>
      <c r="CK119" s="459"/>
      <c r="CL119" s="861"/>
      <c r="CM119" s="861"/>
    </row>
    <row r="120" spans="1:91" s="263" customFormat="1" hidden="1">
      <c r="A120" s="857">
        <f>'MTG RTG September 2019'!A108</f>
        <v>0</v>
      </c>
      <c r="B120" s="289"/>
      <c r="C120" s="506" t="str">
        <f>'MTG RTG September 2019'!C108</f>
        <v>Diema Family</v>
      </c>
      <c r="D120" s="252" t="str">
        <f>'MTG RTG September 2019'!D108</f>
        <v>Elif</v>
      </c>
      <c r="E120" s="253" t="str">
        <f>'MTG RTG September 2019'!E108</f>
        <v>Sa-Su</v>
      </c>
      <c r="F120" s="254">
        <f>'MTG RTG September 2019'!F108</f>
        <v>0.41666666666666669</v>
      </c>
      <c r="G120" s="253" t="str">
        <f>'MTG RTG September 2019'!G108</f>
        <v>NPT</v>
      </c>
      <c r="H120" s="255">
        <f ca="1">SUMIF('MTG RTG September 2019'!$H$3:$M$4,$AA$9,'MTG RTG September 2019'!$H108:$M108)</f>
        <v>0.3</v>
      </c>
      <c r="I120" s="256">
        <f t="shared" ca="1" si="32"/>
        <v>0</v>
      </c>
      <c r="J120" s="257">
        <f t="shared" ca="1" si="41"/>
        <v>0</v>
      </c>
      <c r="K120" s="355">
        <f t="shared" ca="1" si="42"/>
        <v>0</v>
      </c>
      <c r="L120" s="355">
        <f t="shared" ca="1" si="43"/>
        <v>0</v>
      </c>
      <c r="M120" s="258">
        <f t="shared" si="44"/>
        <v>0</v>
      </c>
      <c r="N120" s="258">
        <f t="shared" si="45"/>
        <v>0</v>
      </c>
      <c r="O120" s="258">
        <f t="shared" si="46"/>
        <v>0</v>
      </c>
      <c r="P120" s="258">
        <f t="shared" si="47"/>
        <v>0</v>
      </c>
      <c r="Q120" s="258"/>
      <c r="R120" s="258">
        <f t="shared" si="48"/>
        <v>0</v>
      </c>
      <c r="S120" s="258">
        <f t="shared" si="49"/>
        <v>0</v>
      </c>
      <c r="T120" s="265">
        <f t="shared" ca="1" si="33"/>
        <v>0</v>
      </c>
      <c r="U120" s="260">
        <f t="shared" ca="1" si="35"/>
        <v>0</v>
      </c>
      <c r="V120" s="260">
        <f t="shared" ca="1" si="36"/>
        <v>0</v>
      </c>
      <c r="W120" s="260">
        <f t="shared" ca="1" si="37"/>
        <v>0</v>
      </c>
      <c r="X120" s="260">
        <f t="shared" ca="1" si="38"/>
        <v>0</v>
      </c>
      <c r="Y120" s="260">
        <f t="shared" ca="1" si="39"/>
        <v>0</v>
      </c>
      <c r="Z120" s="260">
        <f t="shared" ca="1" si="40"/>
        <v>0</v>
      </c>
      <c r="AA120" s="575">
        <f t="shared" ca="1" si="34"/>
        <v>0</v>
      </c>
      <c r="AB120" s="262"/>
      <c r="AC120" s="460"/>
      <c r="AD120" s="459"/>
      <c r="AE120" s="459"/>
      <c r="AF120" s="459"/>
      <c r="AG120" s="459"/>
      <c r="AH120" s="861"/>
      <c r="AI120" s="861"/>
      <c r="AJ120" s="459"/>
      <c r="AK120" s="459"/>
      <c r="AL120" s="459"/>
      <c r="AM120" s="459"/>
      <c r="AN120" s="459"/>
      <c r="AO120" s="861"/>
      <c r="AP120" s="861"/>
      <c r="AQ120" s="459"/>
      <c r="AR120" s="459"/>
      <c r="AS120" s="459"/>
      <c r="AT120" s="459"/>
      <c r="AU120" s="459"/>
      <c r="AV120" s="861"/>
      <c r="AW120" s="861"/>
      <c r="AX120" s="459"/>
      <c r="AY120" s="459"/>
      <c r="AZ120" s="459"/>
      <c r="BA120" s="459"/>
      <c r="BB120" s="459"/>
      <c r="BC120" s="861"/>
      <c r="BD120" s="861"/>
      <c r="BE120" s="459"/>
      <c r="BF120" s="459"/>
      <c r="BG120" s="459"/>
      <c r="BH120" s="459"/>
      <c r="BI120" s="459"/>
      <c r="BJ120" s="861"/>
      <c r="BK120" s="861"/>
      <c r="BL120" s="459"/>
      <c r="BM120" s="459"/>
      <c r="BN120" s="459"/>
      <c r="BO120" s="459"/>
      <c r="BP120" s="459"/>
      <c r="BQ120" s="861"/>
      <c r="BR120" s="861"/>
      <c r="BS120" s="459"/>
      <c r="BT120" s="459"/>
      <c r="BU120" s="459"/>
      <c r="BV120" s="459"/>
      <c r="BW120" s="459"/>
      <c r="BX120" s="861"/>
      <c r="BY120" s="861"/>
      <c r="BZ120" s="459"/>
      <c r="CA120" s="459"/>
      <c r="CB120" s="459"/>
      <c r="CC120" s="459"/>
      <c r="CD120" s="459"/>
      <c r="CE120" s="861"/>
      <c r="CF120" s="861"/>
      <c r="CG120" s="459"/>
      <c r="CH120" s="459"/>
      <c r="CI120" s="459"/>
      <c r="CJ120" s="459"/>
      <c r="CK120" s="459"/>
      <c r="CL120" s="861"/>
      <c r="CM120" s="861"/>
    </row>
    <row r="121" spans="1:91" s="263" customFormat="1" hidden="1">
      <c r="A121" s="857">
        <f>'MTG RTG September 2019'!A109</f>
        <v>0</v>
      </c>
      <c r="B121" s="289"/>
      <c r="C121" s="506" t="str">
        <f>'MTG RTG September 2019'!C109</f>
        <v>Diema Family</v>
      </c>
      <c r="D121" s="252" t="str">
        <f>'MTG RTG September 2019'!D109</f>
        <v>Elif</v>
      </c>
      <c r="E121" s="253" t="str">
        <f>'MTG RTG September 2019'!E109</f>
        <v>Sa-Su</v>
      </c>
      <c r="F121" s="254">
        <f>'MTG RTG September 2019'!F109</f>
        <v>0.45833333333333331</v>
      </c>
      <c r="G121" s="253" t="str">
        <f>'MTG RTG September 2019'!G109</f>
        <v>NPT</v>
      </c>
      <c r="H121" s="255">
        <f ca="1">SUMIF('MTG RTG September 2019'!$H$3:$M$4,$AA$9,'MTG RTG September 2019'!$H109:$M109)</f>
        <v>0.2</v>
      </c>
      <c r="I121" s="256">
        <f t="shared" ca="1" si="32"/>
        <v>0</v>
      </c>
      <c r="J121" s="257">
        <f t="shared" ca="1" si="41"/>
        <v>0</v>
      </c>
      <c r="K121" s="355">
        <f t="shared" ca="1" si="42"/>
        <v>0</v>
      </c>
      <c r="L121" s="355">
        <f t="shared" ca="1" si="43"/>
        <v>0</v>
      </c>
      <c r="M121" s="258">
        <f t="shared" si="44"/>
        <v>0</v>
      </c>
      <c r="N121" s="258">
        <f t="shared" si="45"/>
        <v>0</v>
      </c>
      <c r="O121" s="258">
        <f t="shared" si="46"/>
        <v>0</v>
      </c>
      <c r="P121" s="258">
        <f t="shared" si="47"/>
        <v>0</v>
      </c>
      <c r="Q121" s="258"/>
      <c r="R121" s="258">
        <f t="shared" si="48"/>
        <v>0</v>
      </c>
      <c r="S121" s="258">
        <f t="shared" si="49"/>
        <v>0</v>
      </c>
      <c r="T121" s="265">
        <f t="shared" ca="1" si="33"/>
        <v>0</v>
      </c>
      <c r="U121" s="260">
        <f t="shared" ca="1" si="35"/>
        <v>0</v>
      </c>
      <c r="V121" s="260">
        <f t="shared" ca="1" si="36"/>
        <v>0</v>
      </c>
      <c r="W121" s="260">
        <f t="shared" ca="1" si="37"/>
        <v>0</v>
      </c>
      <c r="X121" s="260">
        <f t="shared" ca="1" si="38"/>
        <v>0</v>
      </c>
      <c r="Y121" s="260">
        <f t="shared" ca="1" si="39"/>
        <v>0</v>
      </c>
      <c r="Z121" s="260">
        <f t="shared" ca="1" si="40"/>
        <v>0</v>
      </c>
      <c r="AA121" s="575">
        <f t="shared" ca="1" si="34"/>
        <v>0</v>
      </c>
      <c r="AB121" s="262"/>
      <c r="AC121" s="460"/>
      <c r="AD121" s="459"/>
      <c r="AE121" s="459"/>
      <c r="AF121" s="459"/>
      <c r="AG121" s="459"/>
      <c r="AH121" s="861"/>
      <c r="AI121" s="861"/>
      <c r="AJ121" s="459"/>
      <c r="AK121" s="459"/>
      <c r="AL121" s="459"/>
      <c r="AM121" s="459"/>
      <c r="AN121" s="459"/>
      <c r="AO121" s="861"/>
      <c r="AP121" s="861"/>
      <c r="AQ121" s="459"/>
      <c r="AR121" s="459"/>
      <c r="AS121" s="459"/>
      <c r="AT121" s="459"/>
      <c r="AU121" s="459"/>
      <c r="AV121" s="861"/>
      <c r="AW121" s="861"/>
      <c r="AX121" s="459"/>
      <c r="AY121" s="459"/>
      <c r="AZ121" s="459"/>
      <c r="BA121" s="459"/>
      <c r="BB121" s="459"/>
      <c r="BC121" s="861"/>
      <c r="BD121" s="861"/>
      <c r="BE121" s="459"/>
      <c r="BF121" s="459"/>
      <c r="BG121" s="459"/>
      <c r="BH121" s="459"/>
      <c r="BI121" s="459"/>
      <c r="BJ121" s="861"/>
      <c r="BK121" s="861"/>
      <c r="BL121" s="459"/>
      <c r="BM121" s="459"/>
      <c r="BN121" s="459"/>
      <c r="BO121" s="459"/>
      <c r="BP121" s="459"/>
      <c r="BQ121" s="861"/>
      <c r="BR121" s="861"/>
      <c r="BS121" s="459"/>
      <c r="BT121" s="459"/>
      <c r="BU121" s="459"/>
      <c r="BV121" s="459"/>
      <c r="BW121" s="459"/>
      <c r="BX121" s="861"/>
      <c r="BY121" s="861"/>
      <c r="BZ121" s="459"/>
      <c r="CA121" s="459"/>
      <c r="CB121" s="459"/>
      <c r="CC121" s="459"/>
      <c r="CD121" s="459"/>
      <c r="CE121" s="861"/>
      <c r="CF121" s="861"/>
      <c r="CG121" s="459"/>
      <c r="CH121" s="459"/>
      <c r="CI121" s="459"/>
      <c r="CJ121" s="459"/>
      <c r="CK121" s="459"/>
      <c r="CL121" s="861"/>
      <c r="CM121" s="861"/>
    </row>
    <row r="122" spans="1:91" s="263" customFormat="1" hidden="1">
      <c r="A122" s="857">
        <f>'MTG RTG September 2019'!A110</f>
        <v>0</v>
      </c>
      <c r="B122" s="289"/>
      <c r="C122" s="506" t="str">
        <f>'MTG RTG September 2019'!C110</f>
        <v>Diema Family</v>
      </c>
      <c r="D122" s="252" t="str">
        <f>'MTG RTG September 2019'!D110</f>
        <v>Romantic Movie</v>
      </c>
      <c r="E122" s="253" t="str">
        <f>'MTG RTG September 2019'!E110</f>
        <v>Sa-Su</v>
      </c>
      <c r="F122" s="254">
        <f>'MTG RTG September 2019'!F110</f>
        <v>0.5</v>
      </c>
      <c r="G122" s="253" t="str">
        <f>'MTG RTG September 2019'!G110</f>
        <v>NPT</v>
      </c>
      <c r="H122" s="255">
        <f ca="1">SUMIF('MTG RTG September 2019'!$H$3:$M$4,$AA$9,'MTG RTG September 2019'!$H110:$M110)</f>
        <v>0.3</v>
      </c>
      <c r="I122" s="256">
        <f t="shared" ca="1" si="32"/>
        <v>0</v>
      </c>
      <c r="J122" s="257">
        <f t="shared" ca="1" si="41"/>
        <v>0</v>
      </c>
      <c r="K122" s="355">
        <f t="shared" ca="1" si="42"/>
        <v>0</v>
      </c>
      <c r="L122" s="355">
        <f t="shared" ca="1" si="43"/>
        <v>0</v>
      </c>
      <c r="M122" s="258">
        <f t="shared" si="44"/>
        <v>0</v>
      </c>
      <c r="N122" s="258">
        <f t="shared" si="45"/>
        <v>0</v>
      </c>
      <c r="O122" s="258">
        <f t="shared" si="46"/>
        <v>0</v>
      </c>
      <c r="P122" s="258">
        <f t="shared" si="47"/>
        <v>0</v>
      </c>
      <c r="Q122" s="258"/>
      <c r="R122" s="258">
        <f t="shared" si="48"/>
        <v>0</v>
      </c>
      <c r="S122" s="258">
        <f t="shared" si="49"/>
        <v>0</v>
      </c>
      <c r="T122" s="265">
        <f t="shared" ca="1" si="33"/>
        <v>0</v>
      </c>
      <c r="U122" s="260">
        <f t="shared" ca="1" si="35"/>
        <v>0</v>
      </c>
      <c r="V122" s="260">
        <f t="shared" ca="1" si="36"/>
        <v>0</v>
      </c>
      <c r="W122" s="260">
        <f t="shared" ca="1" si="37"/>
        <v>0</v>
      </c>
      <c r="X122" s="260">
        <f t="shared" ca="1" si="38"/>
        <v>0</v>
      </c>
      <c r="Y122" s="260">
        <f t="shared" ca="1" si="39"/>
        <v>0</v>
      </c>
      <c r="Z122" s="260">
        <f t="shared" ca="1" si="40"/>
        <v>0</v>
      </c>
      <c r="AA122" s="575">
        <f t="shared" ca="1" si="34"/>
        <v>0</v>
      </c>
      <c r="AB122" s="262"/>
      <c r="AC122" s="460"/>
      <c r="AD122" s="459"/>
      <c r="AE122" s="459"/>
      <c r="AF122" s="459"/>
      <c r="AG122" s="459"/>
      <c r="AH122" s="861"/>
      <c r="AI122" s="861"/>
      <c r="AJ122" s="459"/>
      <c r="AK122" s="459"/>
      <c r="AL122" s="459"/>
      <c r="AM122" s="459"/>
      <c r="AN122" s="459"/>
      <c r="AO122" s="861"/>
      <c r="AP122" s="861"/>
      <c r="AQ122" s="459"/>
      <c r="AR122" s="459"/>
      <c r="AS122" s="459"/>
      <c r="AT122" s="459"/>
      <c r="AU122" s="459"/>
      <c r="AV122" s="861"/>
      <c r="AW122" s="861"/>
      <c r="AX122" s="459"/>
      <c r="AY122" s="459"/>
      <c r="AZ122" s="459"/>
      <c r="BA122" s="459"/>
      <c r="BB122" s="459"/>
      <c r="BC122" s="861"/>
      <c r="BD122" s="861"/>
      <c r="BE122" s="459"/>
      <c r="BF122" s="459"/>
      <c r="BG122" s="459"/>
      <c r="BH122" s="459"/>
      <c r="BI122" s="459"/>
      <c r="BJ122" s="861"/>
      <c r="BK122" s="861"/>
      <c r="BL122" s="459"/>
      <c r="BM122" s="459"/>
      <c r="BN122" s="459"/>
      <c r="BO122" s="459"/>
      <c r="BP122" s="459"/>
      <c r="BQ122" s="861"/>
      <c r="BR122" s="861"/>
      <c r="BS122" s="459"/>
      <c r="BT122" s="459"/>
      <c r="BU122" s="459"/>
      <c r="BV122" s="459"/>
      <c r="BW122" s="459"/>
      <c r="BX122" s="861"/>
      <c r="BY122" s="861"/>
      <c r="BZ122" s="459"/>
      <c r="CA122" s="459"/>
      <c r="CB122" s="459"/>
      <c r="CC122" s="459"/>
      <c r="CD122" s="459"/>
      <c r="CE122" s="861"/>
      <c r="CF122" s="861"/>
      <c r="CG122" s="459"/>
      <c r="CH122" s="459"/>
      <c r="CI122" s="459"/>
      <c r="CJ122" s="459"/>
      <c r="CK122" s="459"/>
      <c r="CL122" s="861"/>
      <c r="CM122" s="861"/>
    </row>
    <row r="123" spans="1:91" s="263" customFormat="1" hidden="1">
      <c r="A123" s="857">
        <f>'MTG RTG September 2019'!A111</f>
        <v>0</v>
      </c>
      <c r="B123" s="289"/>
      <c r="C123" s="506" t="str">
        <f>'MTG RTG September 2019'!C111</f>
        <v>Diema Family</v>
      </c>
      <c r="D123" s="252" t="str">
        <f>'MTG RTG September 2019'!D111</f>
        <v>Romantic Movie</v>
      </c>
      <c r="E123" s="253" t="str">
        <f>'MTG RTG September 2019'!E111</f>
        <v>Sa-Su</v>
      </c>
      <c r="F123" s="254">
        <f>'MTG RTG September 2019'!F111</f>
        <v>0.58333333333333337</v>
      </c>
      <c r="G123" s="253" t="str">
        <f>'MTG RTG September 2019'!G111</f>
        <v>NPT</v>
      </c>
      <c r="H123" s="255">
        <f ca="1">SUMIF('MTG RTG September 2019'!$H$3:$M$4,$AA$9,'MTG RTG September 2019'!$H111:$M111)</f>
        <v>0.5</v>
      </c>
      <c r="I123" s="256">
        <f t="shared" ca="1" si="32"/>
        <v>0</v>
      </c>
      <c r="J123" s="257">
        <f t="shared" ca="1" si="41"/>
        <v>0</v>
      </c>
      <c r="K123" s="355">
        <f t="shared" ca="1" si="42"/>
        <v>0</v>
      </c>
      <c r="L123" s="355">
        <f t="shared" ca="1" si="43"/>
        <v>0</v>
      </c>
      <c r="M123" s="258">
        <f t="shared" si="44"/>
        <v>0</v>
      </c>
      <c r="N123" s="258">
        <f t="shared" si="45"/>
        <v>0</v>
      </c>
      <c r="O123" s="258">
        <f t="shared" si="46"/>
        <v>0</v>
      </c>
      <c r="P123" s="258">
        <f t="shared" si="47"/>
        <v>0</v>
      </c>
      <c r="Q123" s="258"/>
      <c r="R123" s="258">
        <f t="shared" si="48"/>
        <v>0</v>
      </c>
      <c r="S123" s="258">
        <f t="shared" si="49"/>
        <v>0</v>
      </c>
      <c r="T123" s="265">
        <f t="shared" ca="1" si="33"/>
        <v>0</v>
      </c>
      <c r="U123" s="260">
        <f t="shared" ca="1" si="35"/>
        <v>0</v>
      </c>
      <c r="V123" s="260">
        <f t="shared" ca="1" si="36"/>
        <v>0</v>
      </c>
      <c r="W123" s="260">
        <f t="shared" ca="1" si="37"/>
        <v>0</v>
      </c>
      <c r="X123" s="260">
        <f t="shared" ca="1" si="38"/>
        <v>0</v>
      </c>
      <c r="Y123" s="260">
        <f t="shared" ca="1" si="39"/>
        <v>0</v>
      </c>
      <c r="Z123" s="260">
        <f t="shared" ca="1" si="40"/>
        <v>0</v>
      </c>
      <c r="AA123" s="575">
        <f t="shared" ca="1" si="34"/>
        <v>0</v>
      </c>
      <c r="AB123" s="262"/>
      <c r="AC123" s="460"/>
      <c r="AD123" s="459"/>
      <c r="AE123" s="459"/>
      <c r="AF123" s="459"/>
      <c r="AG123" s="459"/>
      <c r="AH123" s="861"/>
      <c r="AI123" s="861"/>
      <c r="AJ123" s="459"/>
      <c r="AK123" s="459"/>
      <c r="AL123" s="459"/>
      <c r="AM123" s="459"/>
      <c r="AN123" s="459"/>
      <c r="AO123" s="861"/>
      <c r="AP123" s="861"/>
      <c r="AQ123" s="459"/>
      <c r="AR123" s="459"/>
      <c r="AS123" s="459"/>
      <c r="AT123" s="459"/>
      <c r="AU123" s="459"/>
      <c r="AV123" s="861"/>
      <c r="AW123" s="861"/>
      <c r="AX123" s="459"/>
      <c r="AY123" s="459"/>
      <c r="AZ123" s="459"/>
      <c r="BA123" s="459"/>
      <c r="BB123" s="459"/>
      <c r="BC123" s="861"/>
      <c r="BD123" s="861"/>
      <c r="BE123" s="459"/>
      <c r="BF123" s="459"/>
      <c r="BG123" s="459"/>
      <c r="BH123" s="459"/>
      <c r="BI123" s="459"/>
      <c r="BJ123" s="861"/>
      <c r="BK123" s="861"/>
      <c r="BL123" s="459"/>
      <c r="BM123" s="459"/>
      <c r="BN123" s="459"/>
      <c r="BO123" s="459"/>
      <c r="BP123" s="459"/>
      <c r="BQ123" s="861"/>
      <c r="BR123" s="861"/>
      <c r="BS123" s="459"/>
      <c r="BT123" s="459"/>
      <c r="BU123" s="459"/>
      <c r="BV123" s="459"/>
      <c r="BW123" s="459"/>
      <c r="BX123" s="861"/>
      <c r="BY123" s="861"/>
      <c r="BZ123" s="459"/>
      <c r="CA123" s="459"/>
      <c r="CB123" s="459"/>
      <c r="CC123" s="459"/>
      <c r="CD123" s="459"/>
      <c r="CE123" s="861"/>
      <c r="CF123" s="861"/>
      <c r="CG123" s="459"/>
      <c r="CH123" s="459"/>
      <c r="CI123" s="459"/>
      <c r="CJ123" s="459"/>
      <c r="CK123" s="459"/>
      <c r="CL123" s="861"/>
      <c r="CM123" s="861"/>
    </row>
    <row r="124" spans="1:91" s="263" customFormat="1" hidden="1">
      <c r="A124" s="857">
        <f>'MTG RTG September 2019'!A112</f>
        <v>0</v>
      </c>
      <c r="B124" s="289"/>
      <c r="C124" s="506" t="str">
        <f>'MTG RTG September 2019'!C112</f>
        <v>Diema Family</v>
      </c>
      <c r="D124" s="252" t="str">
        <f>'MTG RTG September 2019'!D112</f>
        <v>Romantic Movie</v>
      </c>
      <c r="E124" s="253" t="str">
        <f>'MTG RTG September 2019'!E112</f>
        <v>Sa-Su</v>
      </c>
      <c r="F124" s="254">
        <f>'MTG RTG September 2019'!F112</f>
        <v>0.66666666666666663</v>
      </c>
      <c r="G124" s="253" t="str">
        <f>'MTG RTG September 2019'!G112</f>
        <v>NPT</v>
      </c>
      <c r="H124" s="255">
        <f ca="1">SUMIF('MTG RTG September 2019'!$H$3:$M$4,$AA$9,'MTG RTG September 2019'!$H112:$M112)</f>
        <v>0.5</v>
      </c>
      <c r="I124" s="256">
        <f t="shared" ca="1" si="32"/>
        <v>0</v>
      </c>
      <c r="J124" s="257">
        <f t="shared" ca="1" si="41"/>
        <v>0</v>
      </c>
      <c r="K124" s="355">
        <f t="shared" ca="1" si="42"/>
        <v>0</v>
      </c>
      <c r="L124" s="355">
        <f t="shared" ca="1" si="43"/>
        <v>0</v>
      </c>
      <c r="M124" s="258">
        <f t="shared" si="44"/>
        <v>0</v>
      </c>
      <c r="N124" s="258">
        <f t="shared" si="45"/>
        <v>0</v>
      </c>
      <c r="O124" s="258">
        <f t="shared" si="46"/>
        <v>0</v>
      </c>
      <c r="P124" s="258">
        <f t="shared" si="47"/>
        <v>0</v>
      </c>
      <c r="Q124" s="258"/>
      <c r="R124" s="258">
        <f t="shared" si="48"/>
        <v>0</v>
      </c>
      <c r="S124" s="258">
        <f t="shared" si="49"/>
        <v>0</v>
      </c>
      <c r="T124" s="265">
        <f t="shared" ca="1" si="33"/>
        <v>0</v>
      </c>
      <c r="U124" s="260">
        <f t="shared" ca="1" si="35"/>
        <v>0</v>
      </c>
      <c r="V124" s="260">
        <f t="shared" ca="1" si="36"/>
        <v>0</v>
      </c>
      <c r="W124" s="260">
        <f t="shared" ca="1" si="37"/>
        <v>0</v>
      </c>
      <c r="X124" s="260">
        <f t="shared" ca="1" si="38"/>
        <v>0</v>
      </c>
      <c r="Y124" s="260">
        <f t="shared" ca="1" si="39"/>
        <v>0</v>
      </c>
      <c r="Z124" s="260">
        <f t="shared" ca="1" si="40"/>
        <v>0</v>
      </c>
      <c r="AA124" s="575">
        <f t="shared" ca="1" si="34"/>
        <v>0</v>
      </c>
      <c r="AB124" s="262"/>
      <c r="AC124" s="460"/>
      <c r="AD124" s="459"/>
      <c r="AE124" s="459"/>
      <c r="AF124" s="459"/>
      <c r="AG124" s="459"/>
      <c r="AH124" s="861"/>
      <c r="AI124" s="861"/>
      <c r="AJ124" s="459"/>
      <c r="AK124" s="459"/>
      <c r="AL124" s="459"/>
      <c r="AM124" s="459"/>
      <c r="AN124" s="459"/>
      <c r="AO124" s="861"/>
      <c r="AP124" s="861"/>
      <c r="AQ124" s="459"/>
      <c r="AR124" s="459"/>
      <c r="AS124" s="459"/>
      <c r="AT124" s="459"/>
      <c r="AU124" s="459"/>
      <c r="AV124" s="861"/>
      <c r="AW124" s="861"/>
      <c r="AX124" s="459"/>
      <c r="AY124" s="459"/>
      <c r="AZ124" s="459"/>
      <c r="BA124" s="459"/>
      <c r="BB124" s="459"/>
      <c r="BC124" s="861"/>
      <c r="BD124" s="861"/>
      <c r="BE124" s="459"/>
      <c r="BF124" s="459"/>
      <c r="BG124" s="459"/>
      <c r="BH124" s="459"/>
      <c r="BI124" s="459"/>
      <c r="BJ124" s="861"/>
      <c r="BK124" s="861"/>
      <c r="BL124" s="459"/>
      <c r="BM124" s="459"/>
      <c r="BN124" s="459"/>
      <c r="BO124" s="459"/>
      <c r="BP124" s="459"/>
      <c r="BQ124" s="861"/>
      <c r="BR124" s="861"/>
      <c r="BS124" s="459"/>
      <c r="BT124" s="459"/>
      <c r="BU124" s="459"/>
      <c r="BV124" s="459"/>
      <c r="BW124" s="459"/>
      <c r="BX124" s="861"/>
      <c r="BY124" s="861"/>
      <c r="BZ124" s="459"/>
      <c r="CA124" s="459"/>
      <c r="CB124" s="459"/>
      <c r="CC124" s="459"/>
      <c r="CD124" s="459"/>
      <c r="CE124" s="861"/>
      <c r="CF124" s="861"/>
      <c r="CG124" s="459"/>
      <c r="CH124" s="459"/>
      <c r="CI124" s="459"/>
      <c r="CJ124" s="459"/>
      <c r="CK124" s="459"/>
      <c r="CL124" s="861"/>
      <c r="CM124" s="861"/>
    </row>
    <row r="125" spans="1:91" s="263" customFormat="1" hidden="1">
      <c r="A125" s="857">
        <f>'MTG RTG September 2019'!A113</f>
        <v>0</v>
      </c>
      <c r="B125" s="289"/>
      <c r="C125" s="506" t="str">
        <f>'MTG RTG September 2019'!C113</f>
        <v>Diema Family</v>
      </c>
      <c r="D125" s="252" t="str">
        <f>'MTG RTG September 2019'!D113</f>
        <v>One litre of tears</v>
      </c>
      <c r="E125" s="253" t="str">
        <f>'MTG RTG September 2019'!E113</f>
        <v>Sa-Su</v>
      </c>
      <c r="F125" s="254">
        <f>'MTG RTG September 2019'!F113</f>
        <v>0.75</v>
      </c>
      <c r="G125" s="253" t="str">
        <f>'MTG RTG September 2019'!G113</f>
        <v>PT</v>
      </c>
      <c r="H125" s="255">
        <f ca="1">SUMIF('MTG RTG September 2019'!$H$3:$M$4,$AA$9,'MTG RTG September 2019'!$H113:$M113)</f>
        <v>0.6</v>
      </c>
      <c r="I125" s="256">
        <f t="shared" ca="1" si="32"/>
        <v>0</v>
      </c>
      <c r="J125" s="257">
        <f t="shared" ca="1" si="41"/>
        <v>0</v>
      </c>
      <c r="K125" s="355">
        <f t="shared" ca="1" si="42"/>
        <v>0</v>
      </c>
      <c r="L125" s="355">
        <f t="shared" ca="1" si="43"/>
        <v>0</v>
      </c>
      <c r="M125" s="258">
        <f t="shared" si="44"/>
        <v>0</v>
      </c>
      <c r="N125" s="258">
        <f t="shared" si="45"/>
        <v>0</v>
      </c>
      <c r="O125" s="258">
        <f t="shared" si="46"/>
        <v>0</v>
      </c>
      <c r="P125" s="258">
        <f t="shared" si="47"/>
        <v>0</v>
      </c>
      <c r="Q125" s="258"/>
      <c r="R125" s="258">
        <f t="shared" si="48"/>
        <v>0</v>
      </c>
      <c r="S125" s="258">
        <f t="shared" si="49"/>
        <v>0</v>
      </c>
      <c r="T125" s="265">
        <f t="shared" ca="1" si="33"/>
        <v>0</v>
      </c>
      <c r="U125" s="260">
        <f t="shared" ca="1" si="35"/>
        <v>0</v>
      </c>
      <c r="V125" s="260">
        <f t="shared" ca="1" si="36"/>
        <v>0</v>
      </c>
      <c r="W125" s="260">
        <f t="shared" ca="1" si="37"/>
        <v>0</v>
      </c>
      <c r="X125" s="260">
        <f t="shared" ca="1" si="38"/>
        <v>0</v>
      </c>
      <c r="Y125" s="260">
        <f t="shared" ca="1" si="39"/>
        <v>0</v>
      </c>
      <c r="Z125" s="260">
        <f t="shared" ca="1" si="40"/>
        <v>0</v>
      </c>
      <c r="AA125" s="575">
        <f t="shared" ca="1" si="34"/>
        <v>0</v>
      </c>
      <c r="AB125" s="262"/>
      <c r="AC125" s="460"/>
      <c r="AD125" s="459"/>
      <c r="AE125" s="459"/>
      <c r="AF125" s="459"/>
      <c r="AG125" s="459"/>
      <c r="AH125" s="861"/>
      <c r="AI125" s="861"/>
      <c r="AJ125" s="459"/>
      <c r="AK125" s="459"/>
      <c r="AL125" s="459"/>
      <c r="AM125" s="459"/>
      <c r="AN125" s="459"/>
      <c r="AO125" s="861"/>
      <c r="AP125" s="861"/>
      <c r="AQ125" s="459"/>
      <c r="AR125" s="459"/>
      <c r="AS125" s="459"/>
      <c r="AT125" s="459"/>
      <c r="AU125" s="459"/>
      <c r="AV125" s="861"/>
      <c r="AW125" s="861"/>
      <c r="AX125" s="459"/>
      <c r="AY125" s="459"/>
      <c r="AZ125" s="459"/>
      <c r="BA125" s="459"/>
      <c r="BB125" s="459"/>
      <c r="BC125" s="861"/>
      <c r="BD125" s="861"/>
      <c r="BE125" s="459"/>
      <c r="BF125" s="459"/>
      <c r="BG125" s="459"/>
      <c r="BH125" s="459"/>
      <c r="BI125" s="459"/>
      <c r="BJ125" s="861"/>
      <c r="BK125" s="861"/>
      <c r="BL125" s="459"/>
      <c r="BM125" s="459"/>
      <c r="BN125" s="459"/>
      <c r="BO125" s="459"/>
      <c r="BP125" s="459"/>
      <c r="BQ125" s="861"/>
      <c r="BR125" s="861"/>
      <c r="BS125" s="459"/>
      <c r="BT125" s="459"/>
      <c r="BU125" s="459"/>
      <c r="BV125" s="459"/>
      <c r="BW125" s="459"/>
      <c r="BX125" s="861"/>
      <c r="BY125" s="861"/>
      <c r="BZ125" s="459"/>
      <c r="CA125" s="459"/>
      <c r="CB125" s="459"/>
      <c r="CC125" s="459"/>
      <c r="CD125" s="459"/>
      <c r="CE125" s="861"/>
      <c r="CF125" s="861"/>
      <c r="CG125" s="459"/>
      <c r="CH125" s="459"/>
      <c r="CI125" s="459"/>
      <c r="CJ125" s="459"/>
      <c r="CK125" s="459"/>
      <c r="CL125" s="861"/>
      <c r="CM125" s="861"/>
    </row>
    <row r="126" spans="1:91" s="263" customFormat="1" hidden="1">
      <c r="A126" s="857">
        <f>'MTG RTG September 2019'!A114</f>
        <v>0</v>
      </c>
      <c r="B126" s="289"/>
      <c r="C126" s="506" t="str">
        <f>'MTG RTG September 2019'!C114</f>
        <v>Diema Family</v>
      </c>
      <c r="D126" s="252" t="str">
        <f>'MTG RTG September 2019'!D114</f>
        <v>One litre of tears</v>
      </c>
      <c r="E126" s="253" t="str">
        <f>'MTG RTG September 2019'!E114</f>
        <v>Sa-Su</v>
      </c>
      <c r="F126" s="254">
        <f>'MTG RTG September 2019'!F114</f>
        <v>0.79166666666666663</v>
      </c>
      <c r="G126" s="253" t="str">
        <f>'MTG RTG September 2019'!G114</f>
        <v>PT</v>
      </c>
      <c r="H126" s="255">
        <f ca="1">SUMIF('MTG RTG September 2019'!$H$3:$M$4,$AA$9,'MTG RTG September 2019'!$H114:$M114)</f>
        <v>0.5</v>
      </c>
      <c r="I126" s="256">
        <f t="shared" ca="1" si="32"/>
        <v>0</v>
      </c>
      <c r="J126" s="257">
        <f t="shared" ca="1" si="41"/>
        <v>0</v>
      </c>
      <c r="K126" s="355">
        <f t="shared" ca="1" si="42"/>
        <v>0</v>
      </c>
      <c r="L126" s="355">
        <f t="shared" ca="1" si="43"/>
        <v>0</v>
      </c>
      <c r="M126" s="258">
        <f t="shared" si="44"/>
        <v>0</v>
      </c>
      <c r="N126" s="258">
        <f t="shared" si="45"/>
        <v>0</v>
      </c>
      <c r="O126" s="258">
        <f t="shared" si="46"/>
        <v>0</v>
      </c>
      <c r="P126" s="258">
        <f t="shared" si="47"/>
        <v>0</v>
      </c>
      <c r="Q126" s="258"/>
      <c r="R126" s="258">
        <f t="shared" si="48"/>
        <v>0</v>
      </c>
      <c r="S126" s="258">
        <f t="shared" si="49"/>
        <v>0</v>
      </c>
      <c r="T126" s="265">
        <f t="shared" ca="1" si="33"/>
        <v>0</v>
      </c>
      <c r="U126" s="260">
        <f t="shared" ca="1" si="35"/>
        <v>0</v>
      </c>
      <c r="V126" s="260">
        <f t="shared" ca="1" si="36"/>
        <v>0</v>
      </c>
      <c r="W126" s="260">
        <f t="shared" ca="1" si="37"/>
        <v>0</v>
      </c>
      <c r="X126" s="260">
        <f t="shared" ca="1" si="38"/>
        <v>0</v>
      </c>
      <c r="Y126" s="260">
        <f t="shared" ca="1" si="39"/>
        <v>0</v>
      </c>
      <c r="Z126" s="260">
        <f t="shared" ca="1" si="40"/>
        <v>0</v>
      </c>
      <c r="AA126" s="575">
        <f t="shared" ref="AA126:AA144" ca="1" si="50">SUMPRODUCT(M126:R126,U126:Z126)</f>
        <v>0</v>
      </c>
      <c r="AB126" s="262"/>
      <c r="AC126" s="460"/>
      <c r="AD126" s="459"/>
      <c r="AE126" s="459"/>
      <c r="AF126" s="459"/>
      <c r="AG126" s="459"/>
      <c r="AH126" s="861"/>
      <c r="AI126" s="861"/>
      <c r="AJ126" s="459"/>
      <c r="AK126" s="459"/>
      <c r="AL126" s="459"/>
      <c r="AM126" s="459"/>
      <c r="AN126" s="459"/>
      <c r="AO126" s="861"/>
      <c r="AP126" s="861"/>
      <c r="AQ126" s="459"/>
      <c r="AR126" s="459"/>
      <c r="AS126" s="459"/>
      <c r="AT126" s="459"/>
      <c r="AU126" s="459"/>
      <c r="AV126" s="861"/>
      <c r="AW126" s="861"/>
      <c r="AX126" s="459"/>
      <c r="AY126" s="459"/>
      <c r="AZ126" s="459"/>
      <c r="BA126" s="459"/>
      <c r="BB126" s="459"/>
      <c r="BC126" s="861"/>
      <c r="BD126" s="861"/>
      <c r="BE126" s="459"/>
      <c r="BF126" s="459"/>
      <c r="BG126" s="459"/>
      <c r="BH126" s="459"/>
      <c r="BI126" s="459"/>
      <c r="BJ126" s="861"/>
      <c r="BK126" s="861"/>
      <c r="BL126" s="459"/>
      <c r="BM126" s="459"/>
      <c r="BN126" s="459"/>
      <c r="BO126" s="459"/>
      <c r="BP126" s="459"/>
      <c r="BQ126" s="861"/>
      <c r="BR126" s="861"/>
      <c r="BS126" s="459"/>
      <c r="BT126" s="459"/>
      <c r="BU126" s="459"/>
      <c r="BV126" s="459"/>
      <c r="BW126" s="459"/>
      <c r="BX126" s="861"/>
      <c r="BY126" s="861"/>
      <c r="BZ126" s="459"/>
      <c r="CA126" s="459"/>
      <c r="CB126" s="459"/>
      <c r="CC126" s="459"/>
      <c r="CD126" s="459"/>
      <c r="CE126" s="861"/>
      <c r="CF126" s="861"/>
      <c r="CG126" s="459"/>
      <c r="CH126" s="459"/>
      <c r="CI126" s="459"/>
      <c r="CJ126" s="459"/>
      <c r="CK126" s="459"/>
      <c r="CL126" s="861"/>
      <c r="CM126" s="861"/>
    </row>
    <row r="127" spans="1:91" s="263" customFormat="1" hidden="1">
      <c r="A127" s="857">
        <f>'MTG RTG September 2019'!A115</f>
        <v>0</v>
      </c>
      <c r="B127" s="289"/>
      <c r="C127" s="506" t="str">
        <f>'MTG RTG September 2019'!C115</f>
        <v>Diema Family</v>
      </c>
      <c r="D127" s="252" t="str">
        <f>'MTG RTG September 2019'!D115</f>
        <v>Romantic Movie</v>
      </c>
      <c r="E127" s="253" t="str">
        <f>'MTG RTG September 2019'!E115</f>
        <v>Sa-Su</v>
      </c>
      <c r="F127" s="254">
        <f>'MTG RTG September 2019'!F115</f>
        <v>0.83333333333333337</v>
      </c>
      <c r="G127" s="253" t="str">
        <f>'MTG RTG September 2019'!G115</f>
        <v>PT</v>
      </c>
      <c r="H127" s="255">
        <f ca="1">SUMIF('MTG RTG September 2019'!$H$3:$M$4,$AA$9,'MTG RTG September 2019'!$H115:$M115)</f>
        <v>0.4</v>
      </c>
      <c r="I127" s="256">
        <f t="shared" ca="1" si="32"/>
        <v>0</v>
      </c>
      <c r="J127" s="257">
        <f t="shared" ca="1" si="41"/>
        <v>0</v>
      </c>
      <c r="K127" s="355">
        <f t="shared" ca="1" si="42"/>
        <v>0</v>
      </c>
      <c r="L127" s="355">
        <f t="shared" ca="1" si="43"/>
        <v>0</v>
      </c>
      <c r="M127" s="258">
        <f t="shared" si="44"/>
        <v>0</v>
      </c>
      <c r="N127" s="258">
        <f t="shared" si="45"/>
        <v>0</v>
      </c>
      <c r="O127" s="258">
        <f t="shared" si="46"/>
        <v>0</v>
      </c>
      <c r="P127" s="258">
        <f t="shared" si="47"/>
        <v>0</v>
      </c>
      <c r="Q127" s="258"/>
      <c r="R127" s="258">
        <f t="shared" si="48"/>
        <v>0</v>
      </c>
      <c r="S127" s="258">
        <f t="shared" si="49"/>
        <v>0</v>
      </c>
      <c r="T127" s="265">
        <f t="shared" ca="1" si="33"/>
        <v>0</v>
      </c>
      <c r="U127" s="260">
        <f t="shared" ca="1" si="35"/>
        <v>0</v>
      </c>
      <c r="V127" s="260">
        <f t="shared" ca="1" si="36"/>
        <v>0</v>
      </c>
      <c r="W127" s="260">
        <f t="shared" ca="1" si="37"/>
        <v>0</v>
      </c>
      <c r="X127" s="260">
        <f t="shared" ca="1" si="38"/>
        <v>0</v>
      </c>
      <c r="Y127" s="260">
        <f t="shared" ca="1" si="39"/>
        <v>0</v>
      </c>
      <c r="Z127" s="260">
        <f t="shared" ca="1" si="40"/>
        <v>0</v>
      </c>
      <c r="AA127" s="575">
        <f t="shared" ca="1" si="50"/>
        <v>0</v>
      </c>
      <c r="AB127" s="262"/>
      <c r="AC127" s="460"/>
      <c r="AD127" s="459"/>
      <c r="AE127" s="459"/>
      <c r="AF127" s="459"/>
      <c r="AG127" s="459"/>
      <c r="AH127" s="861"/>
      <c r="AI127" s="861"/>
      <c r="AJ127" s="459"/>
      <c r="AK127" s="459"/>
      <c r="AL127" s="459"/>
      <c r="AM127" s="459"/>
      <c r="AN127" s="459"/>
      <c r="AO127" s="861"/>
      <c r="AP127" s="861"/>
      <c r="AQ127" s="459"/>
      <c r="AR127" s="459"/>
      <c r="AS127" s="459"/>
      <c r="AT127" s="459"/>
      <c r="AU127" s="459"/>
      <c r="AV127" s="861"/>
      <c r="AW127" s="861"/>
      <c r="AX127" s="459"/>
      <c r="AY127" s="459"/>
      <c r="AZ127" s="459"/>
      <c r="BA127" s="459"/>
      <c r="BB127" s="459"/>
      <c r="BC127" s="861"/>
      <c r="BD127" s="861"/>
      <c r="BE127" s="459"/>
      <c r="BF127" s="459"/>
      <c r="BG127" s="459"/>
      <c r="BH127" s="459"/>
      <c r="BI127" s="459"/>
      <c r="BJ127" s="861"/>
      <c r="BK127" s="861"/>
      <c r="BL127" s="459"/>
      <c r="BM127" s="459"/>
      <c r="BN127" s="459"/>
      <c r="BO127" s="459"/>
      <c r="BP127" s="459"/>
      <c r="BQ127" s="861"/>
      <c r="BR127" s="861"/>
      <c r="BS127" s="459"/>
      <c r="BT127" s="459"/>
      <c r="BU127" s="459"/>
      <c r="BV127" s="459"/>
      <c r="BW127" s="459"/>
      <c r="BX127" s="861"/>
      <c r="BY127" s="861"/>
      <c r="BZ127" s="459"/>
      <c r="CA127" s="459"/>
      <c r="CB127" s="459"/>
      <c r="CC127" s="459"/>
      <c r="CD127" s="459"/>
      <c r="CE127" s="861"/>
      <c r="CF127" s="861"/>
      <c r="CG127" s="459"/>
      <c r="CH127" s="459"/>
      <c r="CI127" s="459"/>
      <c r="CJ127" s="459"/>
      <c r="CK127" s="459"/>
      <c r="CL127" s="861"/>
      <c r="CM127" s="861"/>
    </row>
    <row r="128" spans="1:91" s="263" customFormat="1" hidden="1">
      <c r="A128" s="857">
        <f>'MTG RTG September 2019'!A116</f>
        <v>0</v>
      </c>
      <c r="B128" s="289"/>
      <c r="C128" s="506" t="str">
        <f>'MTG RTG September 2019'!C116</f>
        <v>Diema Family</v>
      </c>
      <c r="D128" s="252" t="str">
        <f>'MTG RTG September 2019'!D116</f>
        <v>Romantic Movie (FRR)</v>
      </c>
      <c r="E128" s="253" t="str">
        <f>'MTG RTG September 2019'!E116</f>
        <v>Sa-Su</v>
      </c>
      <c r="F128" s="254">
        <f>'MTG RTG September 2019'!F116</f>
        <v>0.91666666666666663</v>
      </c>
      <c r="G128" s="253" t="str">
        <f>'MTG RTG September 2019'!G116</f>
        <v>PT</v>
      </c>
      <c r="H128" s="255">
        <f ca="1">SUMIF('MTG RTG September 2019'!$H$3:$M$4,$AA$9,'MTG RTG September 2019'!$H116:$M116)</f>
        <v>0.7</v>
      </c>
      <c r="I128" s="256">
        <f t="shared" ca="1" si="32"/>
        <v>0</v>
      </c>
      <c r="J128" s="257">
        <f t="shared" ca="1" si="41"/>
        <v>0</v>
      </c>
      <c r="K128" s="355">
        <f t="shared" ca="1" si="42"/>
        <v>0</v>
      </c>
      <c r="L128" s="355">
        <f t="shared" ca="1" si="43"/>
        <v>0</v>
      </c>
      <c r="M128" s="258">
        <f t="shared" si="44"/>
        <v>0</v>
      </c>
      <c r="N128" s="258">
        <f t="shared" si="45"/>
        <v>0</v>
      </c>
      <c r="O128" s="258">
        <f t="shared" si="46"/>
        <v>0</v>
      </c>
      <c r="P128" s="258">
        <f t="shared" si="47"/>
        <v>0</v>
      </c>
      <c r="Q128" s="258"/>
      <c r="R128" s="258">
        <f t="shared" si="48"/>
        <v>0</v>
      </c>
      <c r="S128" s="258">
        <f t="shared" si="49"/>
        <v>0</v>
      </c>
      <c r="T128" s="265">
        <f t="shared" ca="1" si="33"/>
        <v>0</v>
      </c>
      <c r="U128" s="260">
        <f t="shared" ca="1" si="35"/>
        <v>0</v>
      </c>
      <c r="V128" s="260">
        <f t="shared" ca="1" si="36"/>
        <v>0</v>
      </c>
      <c r="W128" s="260">
        <f t="shared" ca="1" si="37"/>
        <v>0</v>
      </c>
      <c r="X128" s="260">
        <f t="shared" ca="1" si="38"/>
        <v>0</v>
      </c>
      <c r="Y128" s="260">
        <f t="shared" ca="1" si="39"/>
        <v>0</v>
      </c>
      <c r="Z128" s="260">
        <f t="shared" ca="1" si="40"/>
        <v>0</v>
      </c>
      <c r="AA128" s="575">
        <f t="shared" ca="1" si="50"/>
        <v>0</v>
      </c>
      <c r="AB128" s="262"/>
      <c r="AC128" s="460"/>
      <c r="AD128" s="459"/>
      <c r="AE128" s="459"/>
      <c r="AF128" s="459"/>
      <c r="AG128" s="459"/>
      <c r="AH128" s="861"/>
      <c r="AI128" s="861"/>
      <c r="AJ128" s="459"/>
      <c r="AK128" s="459"/>
      <c r="AL128" s="459"/>
      <c r="AM128" s="459"/>
      <c r="AN128" s="459"/>
      <c r="AO128" s="861"/>
      <c r="AP128" s="861"/>
      <c r="AQ128" s="459"/>
      <c r="AR128" s="459"/>
      <c r="AS128" s="459"/>
      <c r="AT128" s="459"/>
      <c r="AU128" s="459"/>
      <c r="AV128" s="861"/>
      <c r="AW128" s="861"/>
      <c r="AX128" s="459"/>
      <c r="AY128" s="459"/>
      <c r="AZ128" s="459"/>
      <c r="BA128" s="459"/>
      <c r="BB128" s="459"/>
      <c r="BC128" s="861"/>
      <c r="BD128" s="861"/>
      <c r="BE128" s="459"/>
      <c r="BF128" s="459"/>
      <c r="BG128" s="459"/>
      <c r="BH128" s="459"/>
      <c r="BI128" s="459"/>
      <c r="BJ128" s="861"/>
      <c r="BK128" s="861"/>
      <c r="BL128" s="459"/>
      <c r="BM128" s="459"/>
      <c r="BN128" s="459"/>
      <c r="BO128" s="459"/>
      <c r="BP128" s="459"/>
      <c r="BQ128" s="861"/>
      <c r="BR128" s="861"/>
      <c r="BS128" s="459"/>
      <c r="BT128" s="459"/>
      <c r="BU128" s="459"/>
      <c r="BV128" s="459"/>
      <c r="BW128" s="459"/>
      <c r="BX128" s="861"/>
      <c r="BY128" s="861"/>
      <c r="BZ128" s="459"/>
      <c r="CA128" s="459"/>
      <c r="CB128" s="459"/>
      <c r="CC128" s="459"/>
      <c r="CD128" s="459"/>
      <c r="CE128" s="861"/>
      <c r="CF128" s="861"/>
      <c r="CG128" s="459"/>
      <c r="CH128" s="459"/>
      <c r="CI128" s="459"/>
      <c r="CJ128" s="459"/>
      <c r="CK128" s="459"/>
      <c r="CL128" s="861"/>
      <c r="CM128" s="861"/>
    </row>
    <row r="129" spans="1:91" s="263" customFormat="1" hidden="1">
      <c r="A129" s="857">
        <f>'MTG RTG September 2019'!A117</f>
        <v>0</v>
      </c>
      <c r="B129" s="289"/>
      <c r="C129" s="506" t="str">
        <f>'MTG RTG September 2019'!C117</f>
        <v>Diema Family</v>
      </c>
      <c r="D129" s="252" t="str">
        <f>'MTG RTG September 2019'!D117</f>
        <v>Romantic Movie (FRR)</v>
      </c>
      <c r="E129" s="253" t="str">
        <f>'MTG RTG September 2019'!E117</f>
        <v>Sa-Su</v>
      </c>
      <c r="F129" s="254">
        <f>'MTG RTG September 2019'!F117</f>
        <v>0</v>
      </c>
      <c r="G129" s="253" t="str">
        <f>'MTG RTG September 2019'!G117</f>
        <v>NPT</v>
      </c>
      <c r="H129" s="255">
        <f ca="1">SUMIF('MTG RTG September 2019'!$H$3:$M$4,$AA$9,'MTG RTG September 2019'!$H117:$M117)</f>
        <v>0.3</v>
      </c>
      <c r="I129" s="256">
        <f t="shared" ca="1" si="32"/>
        <v>0</v>
      </c>
      <c r="J129" s="257">
        <f t="shared" ca="1" si="41"/>
        <v>0</v>
      </c>
      <c r="K129" s="355">
        <f t="shared" ca="1" si="42"/>
        <v>0</v>
      </c>
      <c r="L129" s="355">
        <f t="shared" ca="1" si="43"/>
        <v>0</v>
      </c>
      <c r="M129" s="258">
        <f t="shared" si="44"/>
        <v>0</v>
      </c>
      <c r="N129" s="258">
        <f t="shared" si="45"/>
        <v>0</v>
      </c>
      <c r="O129" s="258">
        <f t="shared" si="46"/>
        <v>0</v>
      </c>
      <c r="P129" s="258">
        <f t="shared" si="47"/>
        <v>0</v>
      </c>
      <c r="Q129" s="258"/>
      <c r="R129" s="258">
        <f t="shared" si="48"/>
        <v>0</v>
      </c>
      <c r="S129" s="258">
        <f t="shared" si="49"/>
        <v>0</v>
      </c>
      <c r="T129" s="265">
        <f t="shared" ca="1" si="33"/>
        <v>0</v>
      </c>
      <c r="U129" s="260">
        <f t="shared" ca="1" si="35"/>
        <v>0</v>
      </c>
      <c r="V129" s="260">
        <f t="shared" ca="1" si="36"/>
        <v>0</v>
      </c>
      <c r="W129" s="260">
        <f t="shared" ca="1" si="37"/>
        <v>0</v>
      </c>
      <c r="X129" s="260">
        <f t="shared" ca="1" si="38"/>
        <v>0</v>
      </c>
      <c r="Y129" s="260">
        <f t="shared" ca="1" si="39"/>
        <v>0</v>
      </c>
      <c r="Z129" s="260">
        <f t="shared" ca="1" si="40"/>
        <v>0</v>
      </c>
      <c r="AA129" s="575">
        <f t="shared" ca="1" si="50"/>
        <v>0</v>
      </c>
      <c r="AB129" s="262"/>
      <c r="AC129" s="460"/>
      <c r="AD129" s="459"/>
      <c r="AE129" s="459"/>
      <c r="AF129" s="459"/>
      <c r="AG129" s="459"/>
      <c r="AH129" s="861"/>
      <c r="AI129" s="861"/>
      <c r="AJ129" s="459"/>
      <c r="AK129" s="459"/>
      <c r="AL129" s="459"/>
      <c r="AM129" s="459"/>
      <c r="AN129" s="459"/>
      <c r="AO129" s="861"/>
      <c r="AP129" s="861"/>
      <c r="AQ129" s="459"/>
      <c r="AR129" s="459"/>
      <c r="AS129" s="459"/>
      <c r="AT129" s="459"/>
      <c r="AU129" s="459"/>
      <c r="AV129" s="861"/>
      <c r="AW129" s="861"/>
      <c r="AX129" s="459"/>
      <c r="AY129" s="459"/>
      <c r="AZ129" s="459"/>
      <c r="BA129" s="459"/>
      <c r="BB129" s="459"/>
      <c r="BC129" s="861"/>
      <c r="BD129" s="861"/>
      <c r="BE129" s="459"/>
      <c r="BF129" s="459"/>
      <c r="BG129" s="459"/>
      <c r="BH129" s="459"/>
      <c r="BI129" s="459"/>
      <c r="BJ129" s="861"/>
      <c r="BK129" s="861"/>
      <c r="BL129" s="459"/>
      <c r="BM129" s="459"/>
      <c r="BN129" s="459"/>
      <c r="BO129" s="459"/>
      <c r="BP129" s="459"/>
      <c r="BQ129" s="861"/>
      <c r="BR129" s="861"/>
      <c r="BS129" s="459"/>
      <c r="BT129" s="459"/>
      <c r="BU129" s="459"/>
      <c r="BV129" s="459"/>
      <c r="BW129" s="459"/>
      <c r="BX129" s="861"/>
      <c r="BY129" s="861"/>
      <c r="BZ129" s="459"/>
      <c r="CA129" s="459"/>
      <c r="CB129" s="459"/>
      <c r="CC129" s="459"/>
      <c r="CD129" s="459"/>
      <c r="CE129" s="861"/>
      <c r="CF129" s="861"/>
      <c r="CG129" s="459"/>
      <c r="CH129" s="459"/>
      <c r="CI129" s="459"/>
      <c r="CJ129" s="459"/>
      <c r="CK129" s="459"/>
      <c r="CL129" s="861"/>
      <c r="CM129" s="861"/>
    </row>
    <row r="130" spans="1:91" s="263" customFormat="1" hidden="1">
      <c r="A130" s="857">
        <f>'MTG RTG September 2019'!A118</f>
        <v>0</v>
      </c>
      <c r="B130" s="289"/>
      <c r="C130" s="506" t="str">
        <f>'MTG RTG September 2019'!C118</f>
        <v>Diema Family</v>
      </c>
      <c r="D130" s="252" t="str">
        <f>'MTG RTG September 2019'!D118</f>
        <v>Teleshop</v>
      </c>
      <c r="E130" s="253" t="str">
        <f>'MTG RTG September 2019'!E118</f>
        <v>Sa-Su</v>
      </c>
      <c r="F130" s="254">
        <f>'MTG RTG September 2019'!F118</f>
        <v>8.3333333333333329E-2</v>
      </c>
      <c r="G130" s="253" t="str">
        <f>'MTG RTG September 2019'!G118</f>
        <v>NPT</v>
      </c>
      <c r="H130" s="255">
        <f ca="1">SUMIF('MTG RTG September 2019'!$H$3:$M$4,$AA$9,'MTG RTG September 2019'!$H118:$M118)</f>
        <v>0</v>
      </c>
      <c r="I130" s="256" t="e">
        <f t="shared" ca="1" si="32"/>
        <v>#DIV/0!</v>
      </c>
      <c r="J130" s="257">
        <f t="shared" ca="1" si="41"/>
        <v>0</v>
      </c>
      <c r="K130" s="355">
        <f t="shared" ca="1" si="42"/>
        <v>0</v>
      </c>
      <c r="L130" s="355">
        <f t="shared" ca="1" si="43"/>
        <v>0</v>
      </c>
      <c r="M130" s="258">
        <f t="shared" si="44"/>
        <v>0</v>
      </c>
      <c r="N130" s="258">
        <f t="shared" si="45"/>
        <v>0</v>
      </c>
      <c r="O130" s="258">
        <f t="shared" si="46"/>
        <v>0</v>
      </c>
      <c r="P130" s="258">
        <f t="shared" si="47"/>
        <v>0</v>
      </c>
      <c r="Q130" s="258"/>
      <c r="R130" s="258">
        <f t="shared" si="48"/>
        <v>0</v>
      </c>
      <c r="S130" s="258">
        <f t="shared" si="49"/>
        <v>0</v>
      </c>
      <c r="T130" s="265">
        <f t="shared" ca="1" si="33"/>
        <v>0</v>
      </c>
      <c r="U130" s="260">
        <f t="shared" ca="1" si="35"/>
        <v>0</v>
      </c>
      <c r="V130" s="260">
        <f t="shared" ca="1" si="36"/>
        <v>0</v>
      </c>
      <c r="W130" s="260">
        <f t="shared" ca="1" si="37"/>
        <v>0</v>
      </c>
      <c r="X130" s="260">
        <f t="shared" ca="1" si="38"/>
        <v>0</v>
      </c>
      <c r="Y130" s="260">
        <f t="shared" ca="1" si="39"/>
        <v>0</v>
      </c>
      <c r="Z130" s="260">
        <f t="shared" ca="1" si="40"/>
        <v>0</v>
      </c>
      <c r="AA130" s="575">
        <f t="shared" ca="1" si="50"/>
        <v>0</v>
      </c>
      <c r="AB130" s="262"/>
      <c r="AC130" s="460"/>
      <c r="AD130" s="459"/>
      <c r="AE130" s="459"/>
      <c r="AF130" s="459"/>
      <c r="AG130" s="459"/>
      <c r="AH130" s="861"/>
      <c r="AI130" s="861"/>
      <c r="AJ130" s="459"/>
      <c r="AK130" s="459"/>
      <c r="AL130" s="459"/>
      <c r="AM130" s="459"/>
      <c r="AN130" s="459"/>
      <c r="AO130" s="861"/>
      <c r="AP130" s="861"/>
      <c r="AQ130" s="459"/>
      <c r="AR130" s="459"/>
      <c r="AS130" s="459"/>
      <c r="AT130" s="459"/>
      <c r="AU130" s="459"/>
      <c r="AV130" s="861"/>
      <c r="AW130" s="861"/>
      <c r="AX130" s="459"/>
      <c r="AY130" s="459"/>
      <c r="AZ130" s="459"/>
      <c r="BA130" s="459"/>
      <c r="BB130" s="459"/>
      <c r="BC130" s="861"/>
      <c r="BD130" s="861"/>
      <c r="BE130" s="459"/>
      <c r="BF130" s="459"/>
      <c r="BG130" s="459"/>
      <c r="BH130" s="459"/>
      <c r="BI130" s="459"/>
      <c r="BJ130" s="861"/>
      <c r="BK130" s="861"/>
      <c r="BL130" s="459"/>
      <c r="BM130" s="459"/>
      <c r="BN130" s="459"/>
      <c r="BO130" s="459"/>
      <c r="BP130" s="459"/>
      <c r="BQ130" s="861"/>
      <c r="BR130" s="861"/>
      <c r="BS130" s="459"/>
      <c r="BT130" s="459"/>
      <c r="BU130" s="459"/>
      <c r="BV130" s="459"/>
      <c r="BW130" s="459"/>
      <c r="BX130" s="861"/>
      <c r="BY130" s="861"/>
      <c r="BZ130" s="459"/>
      <c r="CA130" s="459"/>
      <c r="CB130" s="459"/>
      <c r="CC130" s="459"/>
      <c r="CD130" s="459"/>
      <c r="CE130" s="861"/>
      <c r="CF130" s="861"/>
      <c r="CG130" s="459"/>
      <c r="CH130" s="459"/>
      <c r="CI130" s="459"/>
      <c r="CJ130" s="459"/>
      <c r="CK130" s="459"/>
      <c r="CL130" s="861"/>
      <c r="CM130" s="861"/>
    </row>
    <row r="131" spans="1:91" s="263" customFormat="1" hidden="1">
      <c r="A131" s="857">
        <f>'MTG RTG September 2019'!A119</f>
        <v>0</v>
      </c>
      <c r="B131" s="289"/>
      <c r="C131" s="506" t="str">
        <f>'MTG RTG September 2019'!C119</f>
        <v>Kino Nova</v>
      </c>
      <c r="D131" s="252" t="str">
        <f>'MTG RTG September 2019'!D119</f>
        <v>Series</v>
      </c>
      <c r="E131" s="253" t="str">
        <f>'MTG RTG September 2019'!E119</f>
        <v>Mo-Fr</v>
      </c>
      <c r="F131" s="254">
        <f>'MTG RTG September 2019'!F119</f>
        <v>0.25</v>
      </c>
      <c r="G131" s="253" t="str">
        <f>'MTG RTG September 2019'!G119</f>
        <v>NPT</v>
      </c>
      <c r="H131" s="255">
        <f ca="1">SUMIF('MTG RTG September 2019'!$H$3:$M$4,$AA$9,'MTG RTG September 2019'!$H119:$M119)</f>
        <v>0.1</v>
      </c>
      <c r="I131" s="256">
        <f t="shared" ca="1" si="32"/>
        <v>0</v>
      </c>
      <c r="J131" s="257">
        <f t="shared" ca="1" si="41"/>
        <v>0</v>
      </c>
      <c r="K131" s="355">
        <f t="shared" ca="1" si="42"/>
        <v>0</v>
      </c>
      <c r="L131" s="355">
        <f t="shared" ca="1" si="43"/>
        <v>0</v>
      </c>
      <c r="M131" s="258">
        <f t="shared" si="44"/>
        <v>0</v>
      </c>
      <c r="N131" s="258">
        <f t="shared" si="45"/>
        <v>0</v>
      </c>
      <c r="O131" s="258">
        <f t="shared" si="46"/>
        <v>0</v>
      </c>
      <c r="P131" s="258">
        <f t="shared" si="47"/>
        <v>0</v>
      </c>
      <c r="Q131" s="258"/>
      <c r="R131" s="258">
        <f t="shared" si="48"/>
        <v>0</v>
      </c>
      <c r="S131" s="258">
        <f t="shared" si="49"/>
        <v>0</v>
      </c>
      <c r="T131" s="265">
        <f t="shared" ca="1" si="33"/>
        <v>0</v>
      </c>
      <c r="U131" s="260">
        <f t="shared" ca="1" si="35"/>
        <v>0</v>
      </c>
      <c r="V131" s="260">
        <f t="shared" ca="1" si="36"/>
        <v>0</v>
      </c>
      <c r="W131" s="260">
        <f t="shared" ca="1" si="37"/>
        <v>0</v>
      </c>
      <c r="X131" s="260">
        <f t="shared" ca="1" si="38"/>
        <v>0</v>
      </c>
      <c r="Y131" s="260">
        <f t="shared" ca="1" si="39"/>
        <v>0</v>
      </c>
      <c r="Z131" s="260">
        <f t="shared" ca="1" si="40"/>
        <v>0</v>
      </c>
      <c r="AA131" s="575">
        <f t="shared" ca="1" si="50"/>
        <v>0</v>
      </c>
      <c r="AB131" s="262"/>
      <c r="AC131" s="460"/>
      <c r="AD131" s="459"/>
      <c r="AE131" s="459"/>
      <c r="AF131" s="459"/>
      <c r="AG131" s="459"/>
      <c r="AH131" s="861"/>
      <c r="AI131" s="861"/>
      <c r="AJ131" s="459"/>
      <c r="AK131" s="459"/>
      <c r="AL131" s="459"/>
      <c r="AM131" s="459"/>
      <c r="AN131" s="459"/>
      <c r="AO131" s="861"/>
      <c r="AP131" s="861"/>
      <c r="AQ131" s="459"/>
      <c r="AR131" s="459"/>
      <c r="AS131" s="459"/>
      <c r="AT131" s="459"/>
      <c r="AU131" s="459"/>
      <c r="AV131" s="861"/>
      <c r="AW131" s="861"/>
      <c r="AX131" s="459"/>
      <c r="AY131" s="459"/>
      <c r="AZ131" s="459"/>
      <c r="BA131" s="459"/>
      <c r="BB131" s="459"/>
      <c r="BC131" s="861"/>
      <c r="BD131" s="861"/>
      <c r="BE131" s="459"/>
      <c r="BF131" s="459"/>
      <c r="BG131" s="459"/>
      <c r="BH131" s="459"/>
      <c r="BI131" s="459"/>
      <c r="BJ131" s="861"/>
      <c r="BK131" s="861"/>
      <c r="BL131" s="459"/>
      <c r="BM131" s="459"/>
      <c r="BN131" s="459"/>
      <c r="BO131" s="459"/>
      <c r="BP131" s="459"/>
      <c r="BQ131" s="861"/>
      <c r="BR131" s="861"/>
      <c r="BS131" s="459"/>
      <c r="BT131" s="459"/>
      <c r="BU131" s="459"/>
      <c r="BV131" s="459"/>
      <c r="BW131" s="459"/>
      <c r="BX131" s="861"/>
      <c r="BY131" s="861"/>
      <c r="BZ131" s="459"/>
      <c r="CA131" s="459"/>
      <c r="CB131" s="459"/>
      <c r="CC131" s="459"/>
      <c r="CD131" s="459"/>
      <c r="CE131" s="861"/>
      <c r="CF131" s="861"/>
      <c r="CG131" s="459"/>
      <c r="CH131" s="459"/>
      <c r="CI131" s="459"/>
      <c r="CJ131" s="459"/>
      <c r="CK131" s="459"/>
      <c r="CL131" s="861"/>
      <c r="CM131" s="861"/>
    </row>
    <row r="132" spans="1:91" s="263" customFormat="1" hidden="1">
      <c r="A132" s="857">
        <f>'MTG RTG September 2019'!A120</f>
        <v>0</v>
      </c>
      <c r="B132" s="289"/>
      <c r="C132" s="506" t="str">
        <f>'MTG RTG September 2019'!C120</f>
        <v>Kino Nova</v>
      </c>
      <c r="D132" s="252" t="str">
        <f>'MTG RTG September 2019'!D120</f>
        <v>Movie</v>
      </c>
      <c r="E132" s="253" t="str">
        <f>'MTG RTG September 2019'!E120</f>
        <v>Mo-Fr</v>
      </c>
      <c r="F132" s="254">
        <f>'MTG RTG September 2019'!F120</f>
        <v>0.28125</v>
      </c>
      <c r="G132" s="253" t="str">
        <f>'MTG RTG September 2019'!G120</f>
        <v>NPT</v>
      </c>
      <c r="H132" s="255">
        <f ca="1">SUMIF('MTG RTG September 2019'!$H$3:$M$4,$AA$9,'MTG RTG September 2019'!$H120:$M120)</f>
        <v>0.2</v>
      </c>
      <c r="I132" s="256">
        <f t="shared" ca="1" si="32"/>
        <v>0</v>
      </c>
      <c r="J132" s="257">
        <f t="shared" ca="1" si="41"/>
        <v>0</v>
      </c>
      <c r="K132" s="355">
        <f t="shared" ca="1" si="42"/>
        <v>0</v>
      </c>
      <c r="L132" s="355">
        <f t="shared" ca="1" si="43"/>
        <v>0</v>
      </c>
      <c r="M132" s="258">
        <f t="shared" si="44"/>
        <v>0</v>
      </c>
      <c r="N132" s="258">
        <f t="shared" si="45"/>
        <v>0</v>
      </c>
      <c r="O132" s="258">
        <f t="shared" si="46"/>
        <v>0</v>
      </c>
      <c r="P132" s="258">
        <f t="shared" si="47"/>
        <v>0</v>
      </c>
      <c r="Q132" s="258"/>
      <c r="R132" s="258">
        <f t="shared" si="48"/>
        <v>0</v>
      </c>
      <c r="S132" s="258">
        <f t="shared" si="49"/>
        <v>0</v>
      </c>
      <c r="T132" s="265">
        <f t="shared" ca="1" si="33"/>
        <v>0</v>
      </c>
      <c r="U132" s="260">
        <f t="shared" ca="1" si="35"/>
        <v>0</v>
      </c>
      <c r="V132" s="260">
        <f t="shared" ca="1" si="36"/>
        <v>0</v>
      </c>
      <c r="W132" s="260">
        <f t="shared" ca="1" si="37"/>
        <v>0</v>
      </c>
      <c r="X132" s="260">
        <f t="shared" ca="1" si="38"/>
        <v>0</v>
      </c>
      <c r="Y132" s="260">
        <f t="shared" ca="1" si="39"/>
        <v>0</v>
      </c>
      <c r="Z132" s="260">
        <f t="shared" ca="1" si="40"/>
        <v>0</v>
      </c>
      <c r="AA132" s="575">
        <f t="shared" ca="1" si="50"/>
        <v>0</v>
      </c>
      <c r="AB132" s="262"/>
      <c r="AC132" s="460"/>
      <c r="AD132" s="459"/>
      <c r="AE132" s="459"/>
      <c r="AF132" s="459"/>
      <c r="AG132" s="459"/>
      <c r="AH132" s="861"/>
      <c r="AI132" s="861"/>
      <c r="AJ132" s="459"/>
      <c r="AK132" s="459"/>
      <c r="AL132" s="459"/>
      <c r="AM132" s="459"/>
      <c r="AN132" s="459"/>
      <c r="AO132" s="861"/>
      <c r="AP132" s="861"/>
      <c r="AQ132" s="459"/>
      <c r="AR132" s="459"/>
      <c r="AS132" s="459"/>
      <c r="AT132" s="459"/>
      <c r="AU132" s="459"/>
      <c r="AV132" s="861"/>
      <c r="AW132" s="861"/>
      <c r="AX132" s="459"/>
      <c r="AY132" s="459"/>
      <c r="AZ132" s="459"/>
      <c r="BA132" s="459"/>
      <c r="BB132" s="459"/>
      <c r="BC132" s="861"/>
      <c r="BD132" s="861"/>
      <c r="BE132" s="459"/>
      <c r="BF132" s="459"/>
      <c r="BG132" s="459"/>
      <c r="BH132" s="459"/>
      <c r="BI132" s="459"/>
      <c r="BJ132" s="861"/>
      <c r="BK132" s="861"/>
      <c r="BL132" s="459"/>
      <c r="BM132" s="459"/>
      <c r="BN132" s="459"/>
      <c r="BO132" s="459"/>
      <c r="BP132" s="459"/>
      <c r="BQ132" s="861"/>
      <c r="BR132" s="861"/>
      <c r="BS132" s="459"/>
      <c r="BT132" s="459"/>
      <c r="BU132" s="459"/>
      <c r="BV132" s="459"/>
      <c r="BW132" s="459"/>
      <c r="BX132" s="861"/>
      <c r="BY132" s="861"/>
      <c r="BZ132" s="459"/>
      <c r="CA132" s="459"/>
      <c r="CB132" s="459"/>
      <c r="CC132" s="459"/>
      <c r="CD132" s="459"/>
      <c r="CE132" s="861"/>
      <c r="CF132" s="861"/>
      <c r="CG132" s="459"/>
      <c r="CH132" s="459"/>
      <c r="CI132" s="459"/>
      <c r="CJ132" s="459"/>
      <c r="CK132" s="459"/>
      <c r="CL132" s="861"/>
      <c r="CM132" s="861"/>
    </row>
    <row r="133" spans="1:91" s="263" customFormat="1" hidden="1">
      <c r="A133" s="857">
        <f>'MTG RTG September 2019'!A121</f>
        <v>0</v>
      </c>
      <c r="B133" s="289"/>
      <c r="C133" s="506" t="str">
        <f>'MTG RTG September 2019'!C121</f>
        <v>Kino Nova</v>
      </c>
      <c r="D133" s="252" t="str">
        <f>'MTG RTG September 2019'!D121</f>
        <v>Movie</v>
      </c>
      <c r="E133" s="253" t="str">
        <f>'MTG RTG September 2019'!E121</f>
        <v>Mo-Fr</v>
      </c>
      <c r="F133" s="254">
        <f>'MTG RTG September 2019'!F121</f>
        <v>0.36458333333333331</v>
      </c>
      <c r="G133" s="253" t="str">
        <f>'MTG RTG September 2019'!G121</f>
        <v>NPT</v>
      </c>
      <c r="H133" s="255">
        <f ca="1">SUMIF('MTG RTG September 2019'!$H$3:$M$4,$AA$9,'MTG RTG September 2019'!$H121:$M121)</f>
        <v>0.1</v>
      </c>
      <c r="I133" s="256">
        <f t="shared" ca="1" si="32"/>
        <v>0</v>
      </c>
      <c r="J133" s="257">
        <f t="shared" ca="1" si="41"/>
        <v>0</v>
      </c>
      <c r="K133" s="355">
        <f t="shared" ca="1" si="42"/>
        <v>0</v>
      </c>
      <c r="L133" s="355">
        <f t="shared" ca="1" si="43"/>
        <v>0</v>
      </c>
      <c r="M133" s="258">
        <f t="shared" si="44"/>
        <v>0</v>
      </c>
      <c r="N133" s="258">
        <f t="shared" si="45"/>
        <v>0</v>
      </c>
      <c r="O133" s="258">
        <f t="shared" si="46"/>
        <v>0</v>
      </c>
      <c r="P133" s="258">
        <f t="shared" si="47"/>
        <v>0</v>
      </c>
      <c r="Q133" s="258"/>
      <c r="R133" s="258">
        <f t="shared" si="48"/>
        <v>0</v>
      </c>
      <c r="S133" s="258">
        <f t="shared" si="49"/>
        <v>0</v>
      </c>
      <c r="T133" s="265">
        <f t="shared" ca="1" si="33"/>
        <v>0</v>
      </c>
      <c r="U133" s="260">
        <f t="shared" ca="1" si="35"/>
        <v>0</v>
      </c>
      <c r="V133" s="260">
        <f t="shared" ca="1" si="36"/>
        <v>0</v>
      </c>
      <c r="W133" s="260">
        <f t="shared" ca="1" si="37"/>
        <v>0</v>
      </c>
      <c r="X133" s="260">
        <f t="shared" ca="1" si="38"/>
        <v>0</v>
      </c>
      <c r="Y133" s="260">
        <f t="shared" ca="1" si="39"/>
        <v>0</v>
      </c>
      <c r="Z133" s="260">
        <f t="shared" ca="1" si="40"/>
        <v>0</v>
      </c>
      <c r="AA133" s="575">
        <f t="shared" ca="1" si="50"/>
        <v>0</v>
      </c>
      <c r="AB133" s="262"/>
      <c r="AC133" s="460"/>
      <c r="AD133" s="459"/>
      <c r="AE133" s="459"/>
      <c r="AF133" s="459"/>
      <c r="AG133" s="459"/>
      <c r="AH133" s="861"/>
      <c r="AI133" s="861"/>
      <c r="AJ133" s="459"/>
      <c r="AK133" s="459"/>
      <c r="AL133" s="459"/>
      <c r="AM133" s="459"/>
      <c r="AN133" s="459"/>
      <c r="AO133" s="861"/>
      <c r="AP133" s="861"/>
      <c r="AQ133" s="459"/>
      <c r="AR133" s="459"/>
      <c r="AS133" s="459"/>
      <c r="AT133" s="459"/>
      <c r="AU133" s="459"/>
      <c r="AV133" s="861"/>
      <c r="AW133" s="861"/>
      <c r="AX133" s="459"/>
      <c r="AY133" s="459"/>
      <c r="AZ133" s="459"/>
      <c r="BA133" s="459"/>
      <c r="BB133" s="459"/>
      <c r="BC133" s="861"/>
      <c r="BD133" s="861"/>
      <c r="BE133" s="459"/>
      <c r="BF133" s="459"/>
      <c r="BG133" s="459"/>
      <c r="BH133" s="459"/>
      <c r="BI133" s="459"/>
      <c r="BJ133" s="861"/>
      <c r="BK133" s="861"/>
      <c r="BL133" s="459"/>
      <c r="BM133" s="459"/>
      <c r="BN133" s="459"/>
      <c r="BO133" s="459"/>
      <c r="BP133" s="459"/>
      <c r="BQ133" s="861"/>
      <c r="BR133" s="861"/>
      <c r="BS133" s="459"/>
      <c r="BT133" s="459"/>
      <c r="BU133" s="459"/>
      <c r="BV133" s="459"/>
      <c r="BW133" s="459"/>
      <c r="BX133" s="861"/>
      <c r="BY133" s="861"/>
      <c r="BZ133" s="459"/>
      <c r="CA133" s="459"/>
      <c r="CB133" s="459"/>
      <c r="CC133" s="459"/>
      <c r="CD133" s="459"/>
      <c r="CE133" s="861"/>
      <c r="CF133" s="861"/>
      <c r="CG133" s="459"/>
      <c r="CH133" s="459"/>
      <c r="CI133" s="459"/>
      <c r="CJ133" s="459"/>
      <c r="CK133" s="459"/>
      <c r="CL133" s="861"/>
      <c r="CM133" s="861"/>
    </row>
    <row r="134" spans="1:91" s="263" customFormat="1" hidden="1">
      <c r="A134" s="857">
        <f>'MTG RTG September 2019'!A122</f>
        <v>0</v>
      </c>
      <c r="B134" s="289"/>
      <c r="C134" s="506" t="str">
        <f>'MTG RTG September 2019'!C122</f>
        <v>Kino Nova</v>
      </c>
      <c r="D134" s="252" t="str">
        <f>'MTG RTG September 2019'!D122</f>
        <v>Series</v>
      </c>
      <c r="E134" s="253" t="str">
        <f>'MTG RTG September 2019'!E122</f>
        <v>Mo-Fr</v>
      </c>
      <c r="F134" s="254">
        <f>'MTG RTG September 2019'!F122</f>
        <v>0.45833333333333331</v>
      </c>
      <c r="G134" s="253" t="str">
        <f>'MTG RTG September 2019'!G122</f>
        <v>NPT</v>
      </c>
      <c r="H134" s="255">
        <f ca="1">SUMIF('MTG RTG September 2019'!$H$3:$M$4,$AA$9,'MTG RTG September 2019'!$H122:$M122)</f>
        <v>0.2</v>
      </c>
      <c r="I134" s="256">
        <f t="shared" ca="1" si="32"/>
        <v>0</v>
      </c>
      <c r="J134" s="257">
        <f t="shared" ca="1" si="41"/>
        <v>0</v>
      </c>
      <c r="K134" s="355">
        <f t="shared" ca="1" si="42"/>
        <v>0</v>
      </c>
      <c r="L134" s="355">
        <f t="shared" ca="1" si="43"/>
        <v>0</v>
      </c>
      <c r="M134" s="258">
        <f t="shared" si="44"/>
        <v>0</v>
      </c>
      <c r="N134" s="258">
        <f t="shared" si="45"/>
        <v>0</v>
      </c>
      <c r="O134" s="258">
        <f t="shared" si="46"/>
        <v>0</v>
      </c>
      <c r="P134" s="258">
        <f t="shared" si="47"/>
        <v>0</v>
      </c>
      <c r="Q134" s="258"/>
      <c r="R134" s="258">
        <f t="shared" si="48"/>
        <v>0</v>
      </c>
      <c r="S134" s="258">
        <f t="shared" si="49"/>
        <v>0</v>
      </c>
      <c r="T134" s="265">
        <f t="shared" ca="1" si="33"/>
        <v>0</v>
      </c>
      <c r="U134" s="260">
        <f t="shared" ca="1" si="35"/>
        <v>0</v>
      </c>
      <c r="V134" s="260">
        <f t="shared" ca="1" si="36"/>
        <v>0</v>
      </c>
      <c r="W134" s="260">
        <f t="shared" ca="1" si="37"/>
        <v>0</v>
      </c>
      <c r="X134" s="260">
        <f t="shared" ca="1" si="38"/>
        <v>0</v>
      </c>
      <c r="Y134" s="260">
        <f t="shared" ca="1" si="39"/>
        <v>0</v>
      </c>
      <c r="Z134" s="260">
        <f t="shared" ca="1" si="40"/>
        <v>0</v>
      </c>
      <c r="AA134" s="575">
        <f t="shared" ca="1" si="50"/>
        <v>0</v>
      </c>
      <c r="AB134" s="262"/>
      <c r="AC134" s="460"/>
      <c r="AD134" s="459"/>
      <c r="AE134" s="459"/>
      <c r="AF134" s="459"/>
      <c r="AG134" s="459"/>
      <c r="AH134" s="861"/>
      <c r="AI134" s="861"/>
      <c r="AJ134" s="459"/>
      <c r="AK134" s="459"/>
      <c r="AL134" s="459"/>
      <c r="AM134" s="459"/>
      <c r="AN134" s="459"/>
      <c r="AO134" s="861"/>
      <c r="AP134" s="861"/>
      <c r="AQ134" s="459"/>
      <c r="AR134" s="459"/>
      <c r="AS134" s="459"/>
      <c r="AT134" s="459"/>
      <c r="AU134" s="459"/>
      <c r="AV134" s="861"/>
      <c r="AW134" s="861"/>
      <c r="AX134" s="459"/>
      <c r="AY134" s="459"/>
      <c r="AZ134" s="459"/>
      <c r="BA134" s="459"/>
      <c r="BB134" s="459"/>
      <c r="BC134" s="861"/>
      <c r="BD134" s="861"/>
      <c r="BE134" s="459"/>
      <c r="BF134" s="459"/>
      <c r="BG134" s="459"/>
      <c r="BH134" s="459"/>
      <c r="BI134" s="459"/>
      <c r="BJ134" s="861"/>
      <c r="BK134" s="861"/>
      <c r="BL134" s="459"/>
      <c r="BM134" s="459"/>
      <c r="BN134" s="459"/>
      <c r="BO134" s="459"/>
      <c r="BP134" s="459"/>
      <c r="BQ134" s="861"/>
      <c r="BR134" s="861"/>
      <c r="BS134" s="459"/>
      <c r="BT134" s="459"/>
      <c r="BU134" s="459"/>
      <c r="BV134" s="459"/>
      <c r="BW134" s="459"/>
      <c r="BX134" s="861"/>
      <c r="BY134" s="861"/>
      <c r="BZ134" s="459"/>
      <c r="CA134" s="459"/>
      <c r="CB134" s="459"/>
      <c r="CC134" s="459"/>
      <c r="CD134" s="459"/>
      <c r="CE134" s="861"/>
      <c r="CF134" s="861"/>
      <c r="CG134" s="459"/>
      <c r="CH134" s="459"/>
      <c r="CI134" s="459"/>
      <c r="CJ134" s="459"/>
      <c r="CK134" s="459"/>
      <c r="CL134" s="861"/>
      <c r="CM134" s="861"/>
    </row>
    <row r="135" spans="1:91" s="263" customFormat="1" hidden="1">
      <c r="A135" s="857">
        <f>'MTG RTG September 2019'!A123</f>
        <v>0</v>
      </c>
      <c r="B135" s="289"/>
      <c r="C135" s="506" t="str">
        <f>'MTG RTG September 2019'!C123</f>
        <v>Kino Nova</v>
      </c>
      <c r="D135" s="252" t="str">
        <f>'MTG RTG September 2019'!D123</f>
        <v>Movie</v>
      </c>
      <c r="E135" s="253" t="str">
        <f>'MTG RTG September 2019'!E123</f>
        <v>Mo-Fr</v>
      </c>
      <c r="F135" s="254">
        <f>'MTG RTG September 2019'!F123</f>
        <v>0.5</v>
      </c>
      <c r="G135" s="253" t="str">
        <f>'MTG RTG September 2019'!G123</f>
        <v>NPT</v>
      </c>
      <c r="H135" s="255">
        <f ca="1">SUMIF('MTG RTG September 2019'!$H$3:$M$4,$AA$9,'MTG RTG September 2019'!$H123:$M123)</f>
        <v>0.2</v>
      </c>
      <c r="I135" s="256">
        <f t="shared" ca="1" si="32"/>
        <v>0</v>
      </c>
      <c r="J135" s="257">
        <f t="shared" ca="1" si="41"/>
        <v>0</v>
      </c>
      <c r="K135" s="355">
        <f t="shared" ca="1" si="42"/>
        <v>0</v>
      </c>
      <c r="L135" s="355">
        <f t="shared" ca="1" si="43"/>
        <v>0</v>
      </c>
      <c r="M135" s="258">
        <f t="shared" si="44"/>
        <v>0</v>
      </c>
      <c r="N135" s="258">
        <f t="shared" si="45"/>
        <v>0</v>
      </c>
      <c r="O135" s="258">
        <f t="shared" si="46"/>
        <v>0</v>
      </c>
      <c r="P135" s="258">
        <f t="shared" si="47"/>
        <v>0</v>
      </c>
      <c r="Q135" s="258"/>
      <c r="R135" s="258">
        <f t="shared" si="48"/>
        <v>0</v>
      </c>
      <c r="S135" s="258">
        <f t="shared" si="49"/>
        <v>0</v>
      </c>
      <c r="T135" s="265">
        <f t="shared" ca="1" si="33"/>
        <v>0</v>
      </c>
      <c r="U135" s="260">
        <f t="shared" ca="1" si="35"/>
        <v>0</v>
      </c>
      <c r="V135" s="260">
        <f t="shared" ca="1" si="36"/>
        <v>0</v>
      </c>
      <c r="W135" s="260">
        <f t="shared" ca="1" si="37"/>
        <v>0</v>
      </c>
      <c r="X135" s="260">
        <f t="shared" ca="1" si="38"/>
        <v>0</v>
      </c>
      <c r="Y135" s="260">
        <f t="shared" ca="1" si="39"/>
        <v>0</v>
      </c>
      <c r="Z135" s="260">
        <f t="shared" ca="1" si="40"/>
        <v>0</v>
      </c>
      <c r="AA135" s="575">
        <f t="shared" ca="1" si="50"/>
        <v>0</v>
      </c>
      <c r="AB135" s="262"/>
      <c r="AC135" s="460"/>
      <c r="AD135" s="459"/>
      <c r="AE135" s="459"/>
      <c r="AF135" s="459"/>
      <c r="AG135" s="459"/>
      <c r="AH135" s="861"/>
      <c r="AI135" s="861"/>
      <c r="AJ135" s="459"/>
      <c r="AK135" s="459"/>
      <c r="AL135" s="459"/>
      <c r="AM135" s="459"/>
      <c r="AN135" s="459"/>
      <c r="AO135" s="861"/>
      <c r="AP135" s="861"/>
      <c r="AQ135" s="459"/>
      <c r="AR135" s="459"/>
      <c r="AS135" s="459"/>
      <c r="AT135" s="459"/>
      <c r="AU135" s="459"/>
      <c r="AV135" s="861"/>
      <c r="AW135" s="861"/>
      <c r="AX135" s="459"/>
      <c r="AY135" s="459"/>
      <c r="AZ135" s="459"/>
      <c r="BA135" s="459"/>
      <c r="BB135" s="459"/>
      <c r="BC135" s="861"/>
      <c r="BD135" s="861"/>
      <c r="BE135" s="459"/>
      <c r="BF135" s="459"/>
      <c r="BG135" s="459"/>
      <c r="BH135" s="459"/>
      <c r="BI135" s="459"/>
      <c r="BJ135" s="861"/>
      <c r="BK135" s="861"/>
      <c r="BL135" s="459"/>
      <c r="BM135" s="459"/>
      <c r="BN135" s="459"/>
      <c r="BO135" s="459"/>
      <c r="BP135" s="459"/>
      <c r="BQ135" s="861"/>
      <c r="BR135" s="861"/>
      <c r="BS135" s="459"/>
      <c r="BT135" s="459"/>
      <c r="BU135" s="459"/>
      <c r="BV135" s="459"/>
      <c r="BW135" s="459"/>
      <c r="BX135" s="861"/>
      <c r="BY135" s="861"/>
      <c r="BZ135" s="459"/>
      <c r="CA135" s="459"/>
      <c r="CB135" s="459"/>
      <c r="CC135" s="459"/>
      <c r="CD135" s="459"/>
      <c r="CE135" s="861"/>
      <c r="CF135" s="861"/>
      <c r="CG135" s="459"/>
      <c r="CH135" s="459"/>
      <c r="CI135" s="459"/>
      <c r="CJ135" s="459"/>
      <c r="CK135" s="459"/>
      <c r="CL135" s="861"/>
      <c r="CM135" s="861"/>
    </row>
    <row r="136" spans="1:91" s="263" customFormat="1" hidden="1">
      <c r="A136" s="857">
        <f>'MTG RTG September 2019'!A124</f>
        <v>0</v>
      </c>
      <c r="B136" s="289"/>
      <c r="C136" s="506" t="str">
        <f>'MTG RTG September 2019'!C124</f>
        <v>Kino Nova</v>
      </c>
      <c r="D136" s="252" t="str">
        <f>'MTG RTG September 2019'!D124</f>
        <v>Movie</v>
      </c>
      <c r="E136" s="253" t="str">
        <f>'MTG RTG September 2019'!E124</f>
        <v>Mo-Fr</v>
      </c>
      <c r="F136" s="254">
        <f>'MTG RTG September 2019'!F124</f>
        <v>0.58333333333333337</v>
      </c>
      <c r="G136" s="253" t="str">
        <f>'MTG RTG September 2019'!G124</f>
        <v>NPT</v>
      </c>
      <c r="H136" s="255">
        <f ca="1">SUMIF('MTG RTG September 2019'!$H$3:$M$4,$AA$9,'MTG RTG September 2019'!$H124:$M124)</f>
        <v>0.3</v>
      </c>
      <c r="I136" s="256">
        <f t="shared" ca="1" si="32"/>
        <v>0</v>
      </c>
      <c r="J136" s="257">
        <f t="shared" ca="1" si="41"/>
        <v>0</v>
      </c>
      <c r="K136" s="355">
        <f t="shared" ca="1" si="42"/>
        <v>0</v>
      </c>
      <c r="L136" s="355">
        <f t="shared" ca="1" si="43"/>
        <v>0</v>
      </c>
      <c r="M136" s="258">
        <f t="shared" si="44"/>
        <v>0</v>
      </c>
      <c r="N136" s="258">
        <f t="shared" si="45"/>
        <v>0</v>
      </c>
      <c r="O136" s="258">
        <f t="shared" si="46"/>
        <v>0</v>
      </c>
      <c r="P136" s="258">
        <f t="shared" si="47"/>
        <v>0</v>
      </c>
      <c r="Q136" s="258"/>
      <c r="R136" s="258">
        <f t="shared" si="48"/>
        <v>0</v>
      </c>
      <c r="S136" s="258">
        <f t="shared" si="49"/>
        <v>0</v>
      </c>
      <c r="T136" s="265">
        <f t="shared" ca="1" si="33"/>
        <v>0</v>
      </c>
      <c r="U136" s="260">
        <f t="shared" ca="1" si="35"/>
        <v>0</v>
      </c>
      <c r="V136" s="260">
        <f t="shared" ca="1" si="36"/>
        <v>0</v>
      </c>
      <c r="W136" s="260">
        <f t="shared" ca="1" si="37"/>
        <v>0</v>
      </c>
      <c r="X136" s="260">
        <f t="shared" ca="1" si="38"/>
        <v>0</v>
      </c>
      <c r="Y136" s="260">
        <f t="shared" ca="1" si="39"/>
        <v>0</v>
      </c>
      <c r="Z136" s="260">
        <f t="shared" ca="1" si="40"/>
        <v>0</v>
      </c>
      <c r="AA136" s="575">
        <f t="shared" ca="1" si="50"/>
        <v>0</v>
      </c>
      <c r="AB136" s="262"/>
      <c r="AC136" s="460"/>
      <c r="AD136" s="459"/>
      <c r="AE136" s="459"/>
      <c r="AF136" s="459"/>
      <c r="AG136" s="459"/>
      <c r="AH136" s="861"/>
      <c r="AI136" s="861"/>
      <c r="AJ136" s="459"/>
      <c r="AK136" s="459"/>
      <c r="AL136" s="459"/>
      <c r="AM136" s="459"/>
      <c r="AN136" s="459"/>
      <c r="AO136" s="861"/>
      <c r="AP136" s="861"/>
      <c r="AQ136" s="459"/>
      <c r="AR136" s="459"/>
      <c r="AS136" s="459"/>
      <c r="AT136" s="459"/>
      <c r="AU136" s="459"/>
      <c r="AV136" s="861"/>
      <c r="AW136" s="861"/>
      <c r="AX136" s="459"/>
      <c r="AY136" s="459"/>
      <c r="AZ136" s="459"/>
      <c r="BA136" s="459"/>
      <c r="BB136" s="459"/>
      <c r="BC136" s="861"/>
      <c r="BD136" s="861"/>
      <c r="BE136" s="459"/>
      <c r="BF136" s="459"/>
      <c r="BG136" s="459"/>
      <c r="BH136" s="459"/>
      <c r="BI136" s="459"/>
      <c r="BJ136" s="861"/>
      <c r="BK136" s="861"/>
      <c r="BL136" s="459"/>
      <c r="BM136" s="459"/>
      <c r="BN136" s="459"/>
      <c r="BO136" s="459"/>
      <c r="BP136" s="459"/>
      <c r="BQ136" s="861"/>
      <c r="BR136" s="861"/>
      <c r="BS136" s="459"/>
      <c r="BT136" s="459"/>
      <c r="BU136" s="459"/>
      <c r="BV136" s="459"/>
      <c r="BW136" s="459"/>
      <c r="BX136" s="861"/>
      <c r="BY136" s="861"/>
      <c r="BZ136" s="459"/>
      <c r="CA136" s="459"/>
      <c r="CB136" s="459"/>
      <c r="CC136" s="459"/>
      <c r="CD136" s="459"/>
      <c r="CE136" s="861"/>
      <c r="CF136" s="861"/>
      <c r="CG136" s="459"/>
      <c r="CH136" s="459"/>
      <c r="CI136" s="459"/>
      <c r="CJ136" s="459"/>
      <c r="CK136" s="459"/>
      <c r="CL136" s="861"/>
      <c r="CM136" s="861"/>
    </row>
    <row r="137" spans="1:91" s="263" customFormat="1" hidden="1">
      <c r="A137" s="857">
        <f>'MTG RTG September 2019'!A125</f>
        <v>0</v>
      </c>
      <c r="B137" s="289"/>
      <c r="C137" s="506" t="str">
        <f>'MTG RTG September 2019'!C125</f>
        <v>Kino Nova</v>
      </c>
      <c r="D137" s="252" t="str">
        <f>'MTG RTG September 2019'!D125</f>
        <v>Movie</v>
      </c>
      <c r="E137" s="253" t="str">
        <f>'MTG RTG September 2019'!E125</f>
        <v>Mo-Fr</v>
      </c>
      <c r="F137" s="254">
        <f>'MTG RTG September 2019'!F125</f>
        <v>0.66666666666666663</v>
      </c>
      <c r="G137" s="253" t="str">
        <f>'MTG RTG September 2019'!G125</f>
        <v>NPT</v>
      </c>
      <c r="H137" s="255">
        <f ca="1">SUMIF('MTG RTG September 2019'!$H$3:$M$4,$AA$9,'MTG RTG September 2019'!$H125:$M125)</f>
        <v>0.4</v>
      </c>
      <c r="I137" s="256">
        <f t="shared" ca="1" si="32"/>
        <v>0</v>
      </c>
      <c r="J137" s="257">
        <f t="shared" ca="1" si="41"/>
        <v>0</v>
      </c>
      <c r="K137" s="355">
        <f t="shared" ca="1" si="42"/>
        <v>0</v>
      </c>
      <c r="L137" s="355">
        <f t="shared" ca="1" si="43"/>
        <v>0</v>
      </c>
      <c r="M137" s="258">
        <f t="shared" si="44"/>
        <v>0</v>
      </c>
      <c r="N137" s="258">
        <f t="shared" si="45"/>
        <v>0</v>
      </c>
      <c r="O137" s="258">
        <f t="shared" si="46"/>
        <v>0</v>
      </c>
      <c r="P137" s="258">
        <f t="shared" si="47"/>
        <v>0</v>
      </c>
      <c r="Q137" s="258"/>
      <c r="R137" s="258">
        <f t="shared" si="48"/>
        <v>0</v>
      </c>
      <c r="S137" s="258">
        <f t="shared" si="49"/>
        <v>0</v>
      </c>
      <c r="T137" s="265">
        <f t="shared" ca="1" si="33"/>
        <v>0</v>
      </c>
      <c r="U137" s="260">
        <f t="shared" ca="1" si="35"/>
        <v>0</v>
      </c>
      <c r="V137" s="260">
        <f t="shared" ca="1" si="36"/>
        <v>0</v>
      </c>
      <c r="W137" s="260">
        <f t="shared" ca="1" si="37"/>
        <v>0</v>
      </c>
      <c r="X137" s="260">
        <f t="shared" ca="1" si="38"/>
        <v>0</v>
      </c>
      <c r="Y137" s="260">
        <f t="shared" ca="1" si="39"/>
        <v>0</v>
      </c>
      <c r="Z137" s="260">
        <f t="shared" ca="1" si="40"/>
        <v>0</v>
      </c>
      <c r="AA137" s="575">
        <f t="shared" ca="1" si="50"/>
        <v>0</v>
      </c>
      <c r="AB137" s="262"/>
      <c r="AC137" s="460"/>
      <c r="AD137" s="459"/>
      <c r="AE137" s="459"/>
      <c r="AF137" s="459"/>
      <c r="AG137" s="459"/>
      <c r="AH137" s="861"/>
      <c r="AI137" s="861"/>
      <c r="AJ137" s="459"/>
      <c r="AK137" s="459"/>
      <c r="AL137" s="459"/>
      <c r="AM137" s="459"/>
      <c r="AN137" s="459"/>
      <c r="AO137" s="861"/>
      <c r="AP137" s="861"/>
      <c r="AQ137" s="459"/>
      <c r="AR137" s="459"/>
      <c r="AS137" s="459"/>
      <c r="AT137" s="459"/>
      <c r="AU137" s="459"/>
      <c r="AV137" s="861"/>
      <c r="AW137" s="861"/>
      <c r="AX137" s="459"/>
      <c r="AY137" s="459"/>
      <c r="AZ137" s="459"/>
      <c r="BA137" s="459"/>
      <c r="BB137" s="459"/>
      <c r="BC137" s="861"/>
      <c r="BD137" s="861"/>
      <c r="BE137" s="459"/>
      <c r="BF137" s="459"/>
      <c r="BG137" s="459"/>
      <c r="BH137" s="459"/>
      <c r="BI137" s="459"/>
      <c r="BJ137" s="861"/>
      <c r="BK137" s="861"/>
      <c r="BL137" s="459"/>
      <c r="BM137" s="459"/>
      <c r="BN137" s="459"/>
      <c r="BO137" s="459"/>
      <c r="BP137" s="459"/>
      <c r="BQ137" s="861"/>
      <c r="BR137" s="861"/>
      <c r="BS137" s="459"/>
      <c r="BT137" s="459"/>
      <c r="BU137" s="459"/>
      <c r="BV137" s="459"/>
      <c r="BW137" s="459"/>
      <c r="BX137" s="861"/>
      <c r="BY137" s="861"/>
      <c r="BZ137" s="459"/>
      <c r="CA137" s="459"/>
      <c r="CB137" s="459"/>
      <c r="CC137" s="459"/>
      <c r="CD137" s="459"/>
      <c r="CE137" s="861"/>
      <c r="CF137" s="861"/>
      <c r="CG137" s="459"/>
      <c r="CH137" s="459"/>
      <c r="CI137" s="459"/>
      <c r="CJ137" s="459"/>
      <c r="CK137" s="459"/>
      <c r="CL137" s="861"/>
      <c r="CM137" s="861"/>
    </row>
    <row r="138" spans="1:91" s="263" customFormat="1" hidden="1">
      <c r="A138" s="857"/>
      <c r="B138" s="289"/>
      <c r="C138" s="506" t="str">
        <f>'MTG RTG September 2019'!C126</f>
        <v>Kino Nova</v>
      </c>
      <c r="D138" s="252" t="s">
        <v>237</v>
      </c>
      <c r="E138" s="253" t="str">
        <f>'MTG RTG September 2019'!E126</f>
        <v>Mo-Fr</v>
      </c>
      <c r="F138" s="254">
        <f>'MTG RTG September 2019'!F126</f>
        <v>0.75</v>
      </c>
      <c r="G138" s="253" t="str">
        <f>'MTG RTG September 2019'!G126</f>
        <v>PT</v>
      </c>
      <c r="H138" s="255">
        <v>1.7</v>
      </c>
      <c r="I138" s="256">
        <f t="shared" si="32"/>
        <v>0</v>
      </c>
      <c r="J138" s="257">
        <f t="shared" si="41"/>
        <v>0</v>
      </c>
      <c r="K138" s="355">
        <f t="shared" si="42"/>
        <v>0</v>
      </c>
      <c r="L138" s="355">
        <f t="shared" si="43"/>
        <v>0</v>
      </c>
      <c r="M138" s="258">
        <f t="shared" si="44"/>
        <v>0</v>
      </c>
      <c r="N138" s="258">
        <f t="shared" si="45"/>
        <v>0</v>
      </c>
      <c r="O138" s="258">
        <f t="shared" si="46"/>
        <v>0</v>
      </c>
      <c r="P138" s="258">
        <f t="shared" si="47"/>
        <v>0</v>
      </c>
      <c r="Q138" s="258"/>
      <c r="R138" s="258">
        <f t="shared" si="48"/>
        <v>0</v>
      </c>
      <c r="S138" s="258">
        <f t="shared" si="49"/>
        <v>0</v>
      </c>
      <c r="T138" s="265"/>
      <c r="U138" s="260">
        <f t="shared" si="35"/>
        <v>0</v>
      </c>
      <c r="V138" s="260">
        <f t="shared" si="36"/>
        <v>0</v>
      </c>
      <c r="W138" s="260">
        <f t="shared" si="37"/>
        <v>0</v>
      </c>
      <c r="X138" s="260">
        <f t="shared" si="38"/>
        <v>0</v>
      </c>
      <c r="Y138" s="260">
        <f t="shared" si="39"/>
        <v>0</v>
      </c>
      <c r="Z138" s="260">
        <f t="shared" si="40"/>
        <v>0</v>
      </c>
      <c r="AA138" s="575">
        <f t="shared" si="50"/>
        <v>0</v>
      </c>
      <c r="AB138" s="262"/>
      <c r="AC138" s="460"/>
      <c r="AD138" s="459"/>
      <c r="AE138" s="459"/>
      <c r="AF138" s="459"/>
      <c r="AG138" s="459"/>
      <c r="AH138" s="861"/>
      <c r="AI138" s="861"/>
      <c r="AJ138" s="459"/>
      <c r="AK138" s="459"/>
      <c r="AL138" s="459"/>
      <c r="AM138" s="459"/>
      <c r="AN138" s="459"/>
      <c r="AO138" s="861"/>
      <c r="AP138" s="861"/>
      <c r="AQ138" s="459"/>
      <c r="AR138" s="459"/>
      <c r="AS138" s="459"/>
      <c r="AT138" s="459"/>
      <c r="AU138" s="459"/>
      <c r="AV138" s="861"/>
      <c r="AW138" s="861"/>
      <c r="AX138" s="459"/>
      <c r="AY138" s="459"/>
      <c r="AZ138" s="459"/>
      <c r="BA138" s="459"/>
      <c r="BB138" s="459"/>
      <c r="BC138" s="861"/>
      <c r="BD138" s="861"/>
      <c r="BE138" s="459"/>
      <c r="BF138" s="459"/>
      <c r="BG138" s="459"/>
      <c r="BH138" s="459"/>
      <c r="BI138" s="459"/>
      <c r="BJ138" s="861"/>
      <c r="BK138" s="861"/>
      <c r="BL138" s="459"/>
      <c r="BM138" s="459"/>
      <c r="BN138" s="459"/>
      <c r="BO138" s="459"/>
      <c r="BP138" s="459"/>
      <c r="BQ138" s="861"/>
      <c r="BR138" s="861"/>
      <c r="BS138" s="459"/>
      <c r="BT138" s="459"/>
      <c r="BU138" s="459"/>
      <c r="BV138" s="459"/>
      <c r="BW138" s="459"/>
      <c r="BX138" s="861"/>
      <c r="BY138" s="861"/>
      <c r="BZ138" s="459"/>
      <c r="CA138" s="459"/>
      <c r="CB138" s="459"/>
      <c r="CC138" s="459"/>
      <c r="CD138" s="459"/>
      <c r="CE138" s="861"/>
      <c r="CF138" s="861"/>
      <c r="CG138" s="459"/>
      <c r="CH138" s="459"/>
      <c r="CI138" s="459"/>
      <c r="CJ138" s="459"/>
      <c r="CK138" s="459"/>
      <c r="CL138" s="861"/>
      <c r="CM138" s="861"/>
    </row>
    <row r="139" spans="1:91" s="263" customFormat="1" hidden="1">
      <c r="A139" s="857">
        <f>'MTG RTG September 2019'!A127</f>
        <v>0</v>
      </c>
      <c r="B139" s="289"/>
      <c r="C139" s="506" t="str">
        <f>'MTG RTG September 2019'!C127</f>
        <v>Kino Nova</v>
      </c>
      <c r="D139" s="252" t="str">
        <f>'MTG RTG September 2019'!D127</f>
        <v>CSI</v>
      </c>
      <c r="E139" s="253" t="str">
        <f>'MTG RTG September 2019'!E127</f>
        <v>Mo-Fr</v>
      </c>
      <c r="F139" s="254">
        <f>'MTG RTG September 2019'!F127</f>
        <v>0.83333333333333337</v>
      </c>
      <c r="G139" s="253" t="str">
        <f>'MTG RTG September 2019'!G127</f>
        <v>PT</v>
      </c>
      <c r="H139" s="255">
        <f ca="1">SUMIF('MTG RTG September 2019'!$H$3:$M$4,$AA$9,'MTG RTG September 2019'!$H127:$M127)</f>
        <v>1</v>
      </c>
      <c r="I139" s="256">
        <f t="shared" ca="1" si="32"/>
        <v>0</v>
      </c>
      <c r="J139" s="257">
        <f t="shared" ca="1" si="41"/>
        <v>0</v>
      </c>
      <c r="K139" s="355">
        <f t="shared" ca="1" si="42"/>
        <v>0</v>
      </c>
      <c r="L139" s="355">
        <f t="shared" ca="1" si="43"/>
        <v>0</v>
      </c>
      <c r="M139" s="258">
        <f t="shared" si="44"/>
        <v>0</v>
      </c>
      <c r="N139" s="258">
        <f t="shared" si="45"/>
        <v>0</v>
      </c>
      <c r="O139" s="258">
        <f t="shared" si="46"/>
        <v>0</v>
      </c>
      <c r="P139" s="258">
        <f t="shared" si="47"/>
        <v>0</v>
      </c>
      <c r="Q139" s="258"/>
      <c r="R139" s="258">
        <f t="shared" si="48"/>
        <v>0</v>
      </c>
      <c r="S139" s="258">
        <f t="shared" si="49"/>
        <v>0</v>
      </c>
      <c r="T139" s="265">
        <f t="shared" ca="1" si="33"/>
        <v>0</v>
      </c>
      <c r="U139" s="260">
        <f t="shared" ca="1" si="35"/>
        <v>0</v>
      </c>
      <c r="V139" s="260">
        <f t="shared" ca="1" si="36"/>
        <v>0</v>
      </c>
      <c r="W139" s="260">
        <f t="shared" ca="1" si="37"/>
        <v>0</v>
      </c>
      <c r="X139" s="260">
        <f t="shared" ca="1" si="38"/>
        <v>0</v>
      </c>
      <c r="Y139" s="260">
        <f t="shared" ca="1" si="39"/>
        <v>0</v>
      </c>
      <c r="Z139" s="260">
        <f t="shared" ca="1" si="40"/>
        <v>0</v>
      </c>
      <c r="AA139" s="575">
        <f t="shared" ca="1" si="50"/>
        <v>0</v>
      </c>
      <c r="AB139" s="262"/>
      <c r="AC139" s="460"/>
      <c r="AD139" s="459"/>
      <c r="AE139" s="459"/>
      <c r="AF139" s="459"/>
      <c r="AG139" s="459"/>
      <c r="AH139" s="861"/>
      <c r="AI139" s="861"/>
      <c r="AJ139" s="459"/>
      <c r="AK139" s="459"/>
      <c r="AL139" s="459"/>
      <c r="AM139" s="459"/>
      <c r="AN139" s="459"/>
      <c r="AO139" s="861"/>
      <c r="AP139" s="861"/>
      <c r="AQ139" s="459"/>
      <c r="AR139" s="459"/>
      <c r="AS139" s="459"/>
      <c r="AT139" s="459"/>
      <c r="AU139" s="459"/>
      <c r="AV139" s="861"/>
      <c r="AW139" s="861"/>
      <c r="AX139" s="459"/>
      <c r="AY139" s="459"/>
      <c r="AZ139" s="459"/>
      <c r="BA139" s="459"/>
      <c r="BB139" s="459"/>
      <c r="BC139" s="861"/>
      <c r="BD139" s="861"/>
      <c r="BE139" s="459"/>
      <c r="BF139" s="459"/>
      <c r="BG139" s="459"/>
      <c r="BH139" s="459"/>
      <c r="BI139" s="459"/>
      <c r="BJ139" s="861"/>
      <c r="BK139" s="861"/>
      <c r="BL139" s="459"/>
      <c r="BM139" s="459"/>
      <c r="BN139" s="459"/>
      <c r="BO139" s="459"/>
      <c r="BP139" s="459"/>
      <c r="BQ139" s="861"/>
      <c r="BR139" s="861"/>
      <c r="BS139" s="459"/>
      <c r="BT139" s="459"/>
      <c r="BU139" s="459"/>
      <c r="BV139" s="459"/>
      <c r="BW139" s="459"/>
      <c r="BX139" s="861"/>
      <c r="BY139" s="861"/>
      <c r="BZ139" s="459"/>
      <c r="CA139" s="459"/>
      <c r="CB139" s="459"/>
      <c r="CC139" s="459"/>
      <c r="CD139" s="459"/>
      <c r="CE139" s="861"/>
      <c r="CF139" s="861"/>
      <c r="CG139" s="459"/>
      <c r="CH139" s="459"/>
      <c r="CI139" s="459"/>
      <c r="CJ139" s="459"/>
      <c r="CK139" s="459"/>
      <c r="CL139" s="861"/>
      <c r="CM139" s="861"/>
    </row>
    <row r="140" spans="1:91" s="263" customFormat="1">
      <c r="A140" s="857">
        <f>'MTG RTG September 2019'!A128</f>
        <v>0</v>
      </c>
      <c r="B140" s="289" t="s">
        <v>110</v>
      </c>
      <c r="C140" s="506" t="str">
        <f>'MTG RTG September 2019'!C128</f>
        <v>Kino Nova</v>
      </c>
      <c r="D140" s="252" t="str">
        <f>'MTG RTG September 2019'!D128</f>
        <v>Blockbuster Movie</v>
      </c>
      <c r="E140" s="253" t="str">
        <f>'MTG RTG September 2019'!E128</f>
        <v>Mo-Fr</v>
      </c>
      <c r="F140" s="254">
        <f>'MTG RTG September 2019'!F128</f>
        <v>0.875</v>
      </c>
      <c r="G140" s="253" t="str">
        <f>'MTG RTG September 2019'!G128</f>
        <v>PT</v>
      </c>
      <c r="H140" s="255">
        <f ca="1">SUMIF('MTG RTG September 2019'!$H$3:$M$4,$AA$9,'MTG RTG September 2019'!$H128:$M128)</f>
        <v>1</v>
      </c>
      <c r="I140" s="256">
        <f t="shared" ca="1" si="32"/>
        <v>747</v>
      </c>
      <c r="J140" s="257">
        <f t="shared" ca="1" si="41"/>
        <v>4</v>
      </c>
      <c r="K140" s="355">
        <f t="shared" ca="1" si="42"/>
        <v>0</v>
      </c>
      <c r="L140" s="355">
        <f t="shared" ca="1" si="43"/>
        <v>4</v>
      </c>
      <c r="M140" s="258">
        <f t="shared" si="44"/>
        <v>0</v>
      </c>
      <c r="N140" s="258">
        <f t="shared" si="45"/>
        <v>0</v>
      </c>
      <c r="O140" s="258">
        <f t="shared" si="46"/>
        <v>4</v>
      </c>
      <c r="P140" s="258">
        <f t="shared" si="47"/>
        <v>0</v>
      </c>
      <c r="Q140" s="258"/>
      <c r="R140" s="258">
        <f t="shared" si="48"/>
        <v>0</v>
      </c>
      <c r="S140" s="258">
        <f t="shared" si="49"/>
        <v>4</v>
      </c>
      <c r="T140" s="265">
        <v>747</v>
      </c>
      <c r="U140" s="260">
        <f t="shared" si="35"/>
        <v>747</v>
      </c>
      <c r="V140" s="260">
        <f t="shared" si="36"/>
        <v>448.2</v>
      </c>
      <c r="W140" s="260">
        <f t="shared" si="37"/>
        <v>448.2</v>
      </c>
      <c r="X140" s="260">
        <f t="shared" si="38"/>
        <v>0</v>
      </c>
      <c r="Y140" s="260">
        <f t="shared" si="39"/>
        <v>0</v>
      </c>
      <c r="Z140" s="260">
        <f t="shared" si="40"/>
        <v>0</v>
      </c>
      <c r="AA140" s="575">
        <f t="shared" si="50"/>
        <v>1792.8</v>
      </c>
      <c r="AB140" s="262"/>
      <c r="AC140" s="460" t="s">
        <v>161</v>
      </c>
      <c r="AD140" s="459"/>
      <c r="AE140" s="459"/>
      <c r="AF140" s="459"/>
      <c r="AG140" s="459" t="s">
        <v>161</v>
      </c>
      <c r="AH140" s="861"/>
      <c r="AI140" s="861"/>
      <c r="AJ140" s="459"/>
      <c r="AK140" s="459"/>
      <c r="AL140" s="459"/>
      <c r="AM140" s="459"/>
      <c r="AN140" s="459" t="s">
        <v>161</v>
      </c>
      <c r="AO140" s="861"/>
      <c r="AP140" s="861"/>
      <c r="AQ140" s="459"/>
      <c r="AR140" s="459"/>
      <c r="AS140" s="459"/>
      <c r="AT140" s="459"/>
      <c r="AU140" s="459"/>
      <c r="AV140" s="861"/>
      <c r="AW140" s="861"/>
      <c r="AX140" s="459"/>
      <c r="AY140" s="459" t="s">
        <v>161</v>
      </c>
      <c r="AZ140" s="459"/>
      <c r="BA140" s="459"/>
      <c r="BB140" s="459"/>
      <c r="BC140" s="861"/>
      <c r="BD140" s="861"/>
      <c r="BE140" s="459"/>
      <c r="BF140" s="459"/>
      <c r="BG140" s="459"/>
      <c r="BH140" s="459"/>
      <c r="BI140" s="459"/>
      <c r="BJ140" s="861"/>
      <c r="BK140" s="861"/>
      <c r="BL140" s="459"/>
      <c r="BM140" s="459"/>
      <c r="BN140" s="459"/>
      <c r="BO140" s="459"/>
      <c r="BP140" s="459"/>
      <c r="BQ140" s="861"/>
      <c r="BR140" s="861"/>
      <c r="BS140" s="459"/>
      <c r="BT140" s="459"/>
      <c r="BU140" s="459"/>
      <c r="BV140" s="459"/>
      <c r="BW140" s="459"/>
      <c r="BX140" s="861"/>
      <c r="BY140" s="861"/>
      <c r="BZ140" s="459"/>
      <c r="CA140" s="459"/>
      <c r="CB140" s="459"/>
      <c r="CC140" s="459"/>
      <c r="CD140" s="459"/>
      <c r="CE140" s="861"/>
      <c r="CF140" s="861"/>
      <c r="CG140" s="459"/>
      <c r="CH140" s="459"/>
      <c r="CI140" s="459"/>
      <c r="CJ140" s="459"/>
      <c r="CK140" s="459"/>
      <c r="CL140" s="861"/>
      <c r="CM140" s="861"/>
    </row>
    <row r="141" spans="1:91" s="263" customFormat="1" hidden="1">
      <c r="A141" s="857">
        <f>'MTG RTG September 2019'!A129</f>
        <v>0</v>
      </c>
      <c r="B141" s="289"/>
      <c r="C141" s="506" t="str">
        <f>'MTG RTG September 2019'!C129</f>
        <v>Kino Nova</v>
      </c>
      <c r="D141" s="252" t="str">
        <f>'MTG RTG September 2019'!D129</f>
        <v>CSI (FRR)</v>
      </c>
      <c r="E141" s="253" t="str">
        <f>'MTG RTG September 2019'!E129</f>
        <v>Mo-Fr</v>
      </c>
      <c r="F141" s="254">
        <f>'MTG RTG September 2019'!F129</f>
        <v>0.95833333333333337</v>
      </c>
      <c r="G141" s="253" t="str">
        <f>'MTG RTG September 2019'!G129</f>
        <v>PT</v>
      </c>
      <c r="H141" s="255">
        <f ca="1">SUMIF('MTG RTG September 2019'!$H$3:$M$4,$AA$9,'MTG RTG September 2019'!$H129:$M129)</f>
        <v>0.7</v>
      </c>
      <c r="I141" s="256">
        <f t="shared" ca="1" si="32"/>
        <v>0</v>
      </c>
      <c r="J141" s="257">
        <f t="shared" ca="1" si="41"/>
        <v>0</v>
      </c>
      <c r="K141" s="355">
        <f t="shared" ca="1" si="42"/>
        <v>0</v>
      </c>
      <c r="L141" s="355">
        <f t="shared" ca="1" si="43"/>
        <v>0</v>
      </c>
      <c r="M141" s="258">
        <f t="shared" si="44"/>
        <v>0</v>
      </c>
      <c r="N141" s="258">
        <f t="shared" si="45"/>
        <v>0</v>
      </c>
      <c r="O141" s="258">
        <f t="shared" si="46"/>
        <v>0</v>
      </c>
      <c r="P141" s="258">
        <f t="shared" si="47"/>
        <v>0</v>
      </c>
      <c r="Q141" s="258"/>
      <c r="R141" s="258">
        <f t="shared" si="48"/>
        <v>0</v>
      </c>
      <c r="S141" s="258">
        <f t="shared" si="49"/>
        <v>0</v>
      </c>
      <c r="T141" s="265">
        <f t="shared" ca="1" si="33"/>
        <v>0</v>
      </c>
      <c r="U141" s="260">
        <f t="shared" ca="1" si="35"/>
        <v>0</v>
      </c>
      <c r="V141" s="260">
        <f t="shared" ca="1" si="36"/>
        <v>0</v>
      </c>
      <c r="W141" s="260">
        <f t="shared" ca="1" si="37"/>
        <v>0</v>
      </c>
      <c r="X141" s="260">
        <f t="shared" ca="1" si="38"/>
        <v>0</v>
      </c>
      <c r="Y141" s="260">
        <f t="shared" ca="1" si="39"/>
        <v>0</v>
      </c>
      <c r="Z141" s="260">
        <f t="shared" ca="1" si="40"/>
        <v>0</v>
      </c>
      <c r="AA141" s="575">
        <f t="shared" ca="1" si="50"/>
        <v>0</v>
      </c>
      <c r="AB141" s="262"/>
      <c r="AC141" s="460"/>
      <c r="AD141" s="459"/>
      <c r="AE141" s="459"/>
      <c r="AF141" s="459"/>
      <c r="AG141" s="459"/>
      <c r="AH141" s="861"/>
      <c r="AI141" s="861"/>
      <c r="AJ141" s="459"/>
      <c r="AK141" s="459"/>
      <c r="AL141" s="459"/>
      <c r="AM141" s="459"/>
      <c r="AN141" s="459"/>
      <c r="AO141" s="861"/>
      <c r="AP141" s="861"/>
      <c r="AQ141" s="459"/>
      <c r="AR141" s="459"/>
      <c r="AS141" s="459"/>
      <c r="AT141" s="459"/>
      <c r="AU141" s="459"/>
      <c r="AV141" s="861"/>
      <c r="AW141" s="861"/>
      <c r="AX141" s="459"/>
      <c r="AY141" s="459"/>
      <c r="AZ141" s="459"/>
      <c r="BA141" s="459"/>
      <c r="BB141" s="459"/>
      <c r="BC141" s="861"/>
      <c r="BD141" s="861"/>
      <c r="BE141" s="459"/>
      <c r="BF141" s="459"/>
      <c r="BG141" s="459"/>
      <c r="BH141" s="459"/>
      <c r="BI141" s="459"/>
      <c r="BJ141" s="861"/>
      <c r="BK141" s="861"/>
      <c r="BL141" s="459"/>
      <c r="BM141" s="459"/>
      <c r="BN141" s="459"/>
      <c r="BO141" s="459"/>
      <c r="BP141" s="459"/>
      <c r="BQ141" s="861"/>
      <c r="BR141" s="861"/>
      <c r="BS141" s="459"/>
      <c r="BT141" s="459"/>
      <c r="BU141" s="459"/>
      <c r="BV141" s="459"/>
      <c r="BW141" s="459"/>
      <c r="BX141" s="861"/>
      <c r="BY141" s="861"/>
      <c r="BZ141" s="459"/>
      <c r="CA141" s="459"/>
      <c r="CB141" s="459"/>
      <c r="CC141" s="459"/>
      <c r="CD141" s="459"/>
      <c r="CE141" s="861"/>
      <c r="CF141" s="861"/>
      <c r="CG141" s="459"/>
      <c r="CH141" s="459"/>
      <c r="CI141" s="459"/>
      <c r="CJ141" s="459"/>
      <c r="CK141" s="459"/>
      <c r="CL141" s="861"/>
      <c r="CM141" s="861"/>
    </row>
    <row r="142" spans="1:91" s="263" customFormat="1" hidden="1">
      <c r="A142" s="857">
        <f>'MTG RTG September 2019'!A130</f>
        <v>0</v>
      </c>
      <c r="B142" s="289"/>
      <c r="C142" s="506" t="str">
        <f>'MTG RTG September 2019'!C130</f>
        <v>Kino Nova</v>
      </c>
      <c r="D142" s="252" t="str">
        <f>'MTG RTG September 2019'!D130</f>
        <v>Series</v>
      </c>
      <c r="E142" s="253" t="str">
        <f>'MTG RTG September 2019'!E130</f>
        <v>Mo-Fr</v>
      </c>
      <c r="F142" s="254">
        <f>'MTG RTG September 2019'!F130</f>
        <v>1</v>
      </c>
      <c r="G142" s="253" t="str">
        <f>'MTG RTG September 2019'!G130</f>
        <v>NPT</v>
      </c>
      <c r="H142" s="255">
        <f ca="1">SUMIF('MTG RTG September 2019'!$H$3:$M$4,$AA$9,'MTG RTG September 2019'!$H130:$M130)</f>
        <v>0.4</v>
      </c>
      <c r="I142" s="256">
        <f t="shared" ca="1" si="32"/>
        <v>0</v>
      </c>
      <c r="J142" s="257">
        <f t="shared" ca="1" si="41"/>
        <v>0</v>
      </c>
      <c r="K142" s="355">
        <f t="shared" ca="1" si="42"/>
        <v>0</v>
      </c>
      <c r="L142" s="355">
        <f t="shared" ca="1" si="43"/>
        <v>0</v>
      </c>
      <c r="M142" s="258">
        <f t="shared" si="44"/>
        <v>0</v>
      </c>
      <c r="N142" s="258">
        <f t="shared" si="45"/>
        <v>0</v>
      </c>
      <c r="O142" s="258">
        <f t="shared" si="46"/>
        <v>0</v>
      </c>
      <c r="P142" s="258">
        <f t="shared" si="47"/>
        <v>0</v>
      </c>
      <c r="Q142" s="258"/>
      <c r="R142" s="258">
        <f t="shared" si="48"/>
        <v>0</v>
      </c>
      <c r="S142" s="258">
        <f t="shared" si="49"/>
        <v>0</v>
      </c>
      <c r="T142" s="265">
        <f t="shared" ca="1" si="33"/>
        <v>0</v>
      </c>
      <c r="U142" s="260">
        <f t="shared" ca="1" si="35"/>
        <v>0</v>
      </c>
      <c r="V142" s="260">
        <f t="shared" ca="1" si="36"/>
        <v>0</v>
      </c>
      <c r="W142" s="260">
        <f t="shared" ca="1" si="37"/>
        <v>0</v>
      </c>
      <c r="X142" s="260">
        <f t="shared" ca="1" si="38"/>
        <v>0</v>
      </c>
      <c r="Y142" s="260">
        <f t="shared" ca="1" si="39"/>
        <v>0</v>
      </c>
      <c r="Z142" s="260">
        <f t="shared" ca="1" si="40"/>
        <v>0</v>
      </c>
      <c r="AA142" s="575">
        <f t="shared" ca="1" si="50"/>
        <v>0</v>
      </c>
      <c r="AB142" s="262"/>
      <c r="AC142" s="460"/>
      <c r="AD142" s="459"/>
      <c r="AE142" s="459"/>
      <c r="AF142" s="459"/>
      <c r="AG142" s="459"/>
      <c r="AH142" s="861"/>
      <c r="AI142" s="861"/>
      <c r="AJ142" s="459"/>
      <c r="AK142" s="459"/>
      <c r="AL142" s="459"/>
      <c r="AM142" s="459"/>
      <c r="AN142" s="459"/>
      <c r="AO142" s="861"/>
      <c r="AP142" s="861"/>
      <c r="AQ142" s="459"/>
      <c r="AR142" s="459"/>
      <c r="AS142" s="459"/>
      <c r="AT142" s="459"/>
      <c r="AU142" s="459"/>
      <c r="AV142" s="861"/>
      <c r="AW142" s="861"/>
      <c r="AX142" s="459"/>
      <c r="AY142" s="459"/>
      <c r="AZ142" s="459"/>
      <c r="BA142" s="459"/>
      <c r="BB142" s="459"/>
      <c r="BC142" s="861"/>
      <c r="BD142" s="861"/>
      <c r="BE142" s="459"/>
      <c r="BF142" s="459"/>
      <c r="BG142" s="459"/>
      <c r="BH142" s="459"/>
      <c r="BI142" s="459"/>
      <c r="BJ142" s="861"/>
      <c r="BK142" s="861"/>
      <c r="BL142" s="459"/>
      <c r="BM142" s="459"/>
      <c r="BN142" s="459"/>
      <c r="BO142" s="459"/>
      <c r="BP142" s="459"/>
      <c r="BQ142" s="861"/>
      <c r="BR142" s="861"/>
      <c r="BS142" s="459"/>
      <c r="BT142" s="459"/>
      <c r="BU142" s="459"/>
      <c r="BV142" s="459"/>
      <c r="BW142" s="459"/>
      <c r="BX142" s="861"/>
      <c r="BY142" s="861"/>
      <c r="BZ142" s="459"/>
      <c r="CA142" s="459"/>
      <c r="CB142" s="459"/>
      <c r="CC142" s="459"/>
      <c r="CD142" s="459"/>
      <c r="CE142" s="861"/>
      <c r="CF142" s="861"/>
      <c r="CG142" s="459"/>
      <c r="CH142" s="459"/>
      <c r="CI142" s="459"/>
      <c r="CJ142" s="459"/>
      <c r="CK142" s="459"/>
      <c r="CL142" s="861"/>
      <c r="CM142" s="861"/>
    </row>
    <row r="143" spans="1:91" s="263" customFormat="1" hidden="1">
      <c r="A143" s="857">
        <f>'MTG RTG September 2019'!A131</f>
        <v>0</v>
      </c>
      <c r="B143" s="289"/>
      <c r="C143" s="506" t="str">
        <f>'MTG RTG September 2019'!C131</f>
        <v>Kino Nova</v>
      </c>
      <c r="D143" s="252" t="str">
        <f>'MTG RTG September 2019'!D131</f>
        <v>Movie</v>
      </c>
      <c r="E143" s="253" t="str">
        <f>'MTG RTG September 2019'!E131</f>
        <v>Sa-Su</v>
      </c>
      <c r="F143" s="254">
        <f>'MTG RTG September 2019'!F131</f>
        <v>0.25</v>
      </c>
      <c r="G143" s="253" t="str">
        <f>'MTG RTG September 2019'!G131</f>
        <v>NPT</v>
      </c>
      <c r="H143" s="255">
        <f ca="1">SUMIF('MTG RTG September 2019'!$H$3:$M$4,$AA$9,'MTG RTG September 2019'!$H131:$M131)</f>
        <v>0.1</v>
      </c>
      <c r="I143" s="256">
        <f t="shared" ca="1" si="32"/>
        <v>0</v>
      </c>
      <c r="J143" s="257">
        <f t="shared" ca="1" si="41"/>
        <v>0</v>
      </c>
      <c r="K143" s="355">
        <f t="shared" ca="1" si="42"/>
        <v>0</v>
      </c>
      <c r="L143" s="355">
        <f t="shared" ca="1" si="43"/>
        <v>0</v>
      </c>
      <c r="M143" s="258">
        <f t="shared" si="44"/>
        <v>0</v>
      </c>
      <c r="N143" s="258">
        <f t="shared" si="45"/>
        <v>0</v>
      </c>
      <c r="O143" s="258">
        <f t="shared" si="46"/>
        <v>0</v>
      </c>
      <c r="P143" s="258">
        <f t="shared" si="47"/>
        <v>0</v>
      </c>
      <c r="Q143" s="258"/>
      <c r="R143" s="258">
        <f t="shared" si="48"/>
        <v>0</v>
      </c>
      <c r="S143" s="258">
        <f t="shared" si="49"/>
        <v>0</v>
      </c>
      <c r="T143" s="265">
        <f t="shared" ca="1" si="33"/>
        <v>0</v>
      </c>
      <c r="U143" s="260">
        <f t="shared" ca="1" si="35"/>
        <v>0</v>
      </c>
      <c r="V143" s="260">
        <f t="shared" ca="1" si="36"/>
        <v>0</v>
      </c>
      <c r="W143" s="260">
        <f t="shared" ca="1" si="37"/>
        <v>0</v>
      </c>
      <c r="X143" s="260">
        <f t="shared" ca="1" si="38"/>
        <v>0</v>
      </c>
      <c r="Y143" s="260">
        <f t="shared" ca="1" si="39"/>
        <v>0</v>
      </c>
      <c r="Z143" s="260">
        <f t="shared" ca="1" si="40"/>
        <v>0</v>
      </c>
      <c r="AA143" s="575">
        <f t="shared" ca="1" si="50"/>
        <v>0</v>
      </c>
      <c r="AB143" s="262"/>
      <c r="AC143" s="460"/>
      <c r="AD143" s="459"/>
      <c r="AE143" s="459"/>
      <c r="AF143" s="459"/>
      <c r="AG143" s="459"/>
      <c r="AH143" s="861"/>
      <c r="AI143" s="861"/>
      <c r="AJ143" s="459"/>
      <c r="AK143" s="459"/>
      <c r="AL143" s="459"/>
      <c r="AM143" s="459"/>
      <c r="AN143" s="459"/>
      <c r="AO143" s="861"/>
      <c r="AP143" s="861"/>
      <c r="AQ143" s="459"/>
      <c r="AR143" s="459"/>
      <c r="AS143" s="459"/>
      <c r="AT143" s="459"/>
      <c r="AU143" s="459"/>
      <c r="AV143" s="861"/>
      <c r="AW143" s="861"/>
      <c r="AX143" s="459"/>
      <c r="AY143" s="459"/>
      <c r="AZ143" s="459"/>
      <c r="BA143" s="459"/>
      <c r="BB143" s="459"/>
      <c r="BC143" s="861"/>
      <c r="BD143" s="861"/>
      <c r="BE143" s="459"/>
      <c r="BF143" s="459"/>
      <c r="BG143" s="459"/>
      <c r="BH143" s="459"/>
      <c r="BI143" s="459"/>
      <c r="BJ143" s="861"/>
      <c r="BK143" s="861"/>
      <c r="BL143" s="459"/>
      <c r="BM143" s="459"/>
      <c r="BN143" s="459"/>
      <c r="BO143" s="459"/>
      <c r="BP143" s="459"/>
      <c r="BQ143" s="861"/>
      <c r="BR143" s="861"/>
      <c r="BS143" s="459"/>
      <c r="BT143" s="459"/>
      <c r="BU143" s="459"/>
      <c r="BV143" s="459"/>
      <c r="BW143" s="459"/>
      <c r="BX143" s="861"/>
      <c r="BY143" s="861"/>
      <c r="BZ143" s="459"/>
      <c r="CA143" s="459"/>
      <c r="CB143" s="459"/>
      <c r="CC143" s="459"/>
      <c r="CD143" s="459"/>
      <c r="CE143" s="861"/>
      <c r="CF143" s="861"/>
      <c r="CG143" s="459"/>
      <c r="CH143" s="459"/>
      <c r="CI143" s="459"/>
      <c r="CJ143" s="459"/>
      <c r="CK143" s="459"/>
      <c r="CL143" s="861"/>
      <c r="CM143" s="861"/>
    </row>
    <row r="144" spans="1:91" s="263" customFormat="1" hidden="1">
      <c r="A144" s="857">
        <f>'MTG RTG September 2019'!A132</f>
        <v>0</v>
      </c>
      <c r="B144" s="289"/>
      <c r="C144" s="506" t="str">
        <f>'MTG RTG September 2019'!C132</f>
        <v>Kino Nova</v>
      </c>
      <c r="D144" s="252" t="str">
        <f>'MTG RTG September 2019'!D132</f>
        <v>Movie</v>
      </c>
      <c r="E144" s="253" t="str">
        <f>'MTG RTG September 2019'!E132</f>
        <v>Sa-Su</v>
      </c>
      <c r="F144" s="254">
        <f>'MTG RTG September 2019'!F132</f>
        <v>0.32291666666666669</v>
      </c>
      <c r="G144" s="253" t="str">
        <f>'MTG RTG September 2019'!G132</f>
        <v>NPT</v>
      </c>
      <c r="H144" s="255">
        <f ca="1">SUMIF('MTG RTG September 2019'!$H$3:$M$4,$AA$9,'MTG RTG September 2019'!$H132:$M132)</f>
        <v>0.2</v>
      </c>
      <c r="I144" s="256">
        <f t="shared" ref="I144:I207" ca="1" si="51">T144/H144</f>
        <v>0</v>
      </c>
      <c r="J144" s="257">
        <f t="shared" ca="1" si="41"/>
        <v>0</v>
      </c>
      <c r="K144" s="355">
        <f t="shared" ca="1" si="42"/>
        <v>0</v>
      </c>
      <c r="L144" s="355">
        <f t="shared" ca="1" si="43"/>
        <v>0</v>
      </c>
      <c r="M144" s="258">
        <f t="shared" si="44"/>
        <v>0</v>
      </c>
      <c r="N144" s="258">
        <f t="shared" si="45"/>
        <v>0</v>
      </c>
      <c r="O144" s="258">
        <f t="shared" si="46"/>
        <v>0</v>
      </c>
      <c r="P144" s="258">
        <f t="shared" si="47"/>
        <v>0</v>
      </c>
      <c r="Q144" s="258"/>
      <c r="R144" s="258">
        <f t="shared" si="48"/>
        <v>0</v>
      </c>
      <c r="S144" s="258">
        <f t="shared" si="49"/>
        <v>0</v>
      </c>
      <c r="T144" s="265">
        <f t="shared" ref="T144:T207" ca="1" si="52">$AA$12*$AA$11*H144</f>
        <v>0</v>
      </c>
      <c r="U144" s="260">
        <f t="shared" ca="1" si="35"/>
        <v>0</v>
      </c>
      <c r="V144" s="260">
        <f t="shared" ca="1" si="36"/>
        <v>0</v>
      </c>
      <c r="W144" s="260">
        <f t="shared" ca="1" si="37"/>
        <v>0</v>
      </c>
      <c r="X144" s="260">
        <f t="shared" ca="1" si="38"/>
        <v>0</v>
      </c>
      <c r="Y144" s="260">
        <f t="shared" ca="1" si="39"/>
        <v>0</v>
      </c>
      <c r="Z144" s="260">
        <f t="shared" ca="1" si="40"/>
        <v>0</v>
      </c>
      <c r="AA144" s="575">
        <f t="shared" ca="1" si="50"/>
        <v>0</v>
      </c>
      <c r="AB144" s="262"/>
      <c r="AC144" s="460"/>
      <c r="AD144" s="459"/>
      <c r="AE144" s="459"/>
      <c r="AF144" s="459"/>
      <c r="AG144" s="459"/>
      <c r="AH144" s="861"/>
      <c r="AI144" s="861"/>
      <c r="AJ144" s="459"/>
      <c r="AK144" s="459"/>
      <c r="AL144" s="459"/>
      <c r="AM144" s="459"/>
      <c r="AN144" s="459"/>
      <c r="AO144" s="861"/>
      <c r="AP144" s="861"/>
      <c r="AQ144" s="459"/>
      <c r="AR144" s="459"/>
      <c r="AS144" s="459"/>
      <c r="AT144" s="459"/>
      <c r="AU144" s="459"/>
      <c r="AV144" s="861"/>
      <c r="AW144" s="861"/>
      <c r="AX144" s="459"/>
      <c r="AY144" s="459"/>
      <c r="AZ144" s="459"/>
      <c r="BA144" s="459"/>
      <c r="BB144" s="459"/>
      <c r="BC144" s="861"/>
      <c r="BD144" s="861"/>
      <c r="BE144" s="459"/>
      <c r="BF144" s="459"/>
      <c r="BG144" s="459"/>
      <c r="BH144" s="459"/>
      <c r="BI144" s="459"/>
      <c r="BJ144" s="861"/>
      <c r="BK144" s="861"/>
      <c r="BL144" s="459"/>
      <c r="BM144" s="459"/>
      <c r="BN144" s="459"/>
      <c r="BO144" s="459"/>
      <c r="BP144" s="459"/>
      <c r="BQ144" s="861"/>
      <c r="BR144" s="861"/>
      <c r="BS144" s="459"/>
      <c r="BT144" s="459"/>
      <c r="BU144" s="459"/>
      <c r="BV144" s="459"/>
      <c r="BW144" s="459"/>
      <c r="BX144" s="861"/>
      <c r="BY144" s="861"/>
      <c r="BZ144" s="459"/>
      <c r="CA144" s="459"/>
      <c r="CB144" s="459"/>
      <c r="CC144" s="459"/>
      <c r="CD144" s="459"/>
      <c r="CE144" s="861"/>
      <c r="CF144" s="861"/>
      <c r="CG144" s="459"/>
      <c r="CH144" s="459"/>
      <c r="CI144" s="459"/>
      <c r="CJ144" s="459"/>
      <c r="CK144" s="459"/>
      <c r="CL144" s="861"/>
      <c r="CM144" s="861"/>
    </row>
    <row r="145" spans="1:91" s="263" customFormat="1" hidden="1">
      <c r="A145" s="857">
        <f>'MTG RTG September 2019'!A133</f>
        <v>0</v>
      </c>
      <c r="B145" s="289"/>
      <c r="C145" s="506" t="str">
        <f>'MTG RTG September 2019'!C133</f>
        <v>Kino Nova</v>
      </c>
      <c r="D145" s="252" t="str">
        <f>'MTG RTG September 2019'!D133</f>
        <v>Movie</v>
      </c>
      <c r="E145" s="253" t="str">
        <f>'MTG RTG September 2019'!E133</f>
        <v>Sa-Su</v>
      </c>
      <c r="F145" s="254">
        <f>'MTG RTG September 2019'!F133</f>
        <v>0.40625</v>
      </c>
      <c r="G145" s="253" t="str">
        <f>'MTG RTG September 2019'!G133</f>
        <v>NPT</v>
      </c>
      <c r="H145" s="255">
        <f ca="1">SUMIF('MTG RTG September 2019'!$H$3:$M$4,$AA$9,'MTG RTG September 2019'!$H133:$M133)</f>
        <v>0.3</v>
      </c>
      <c r="I145" s="256">
        <f t="shared" ca="1" si="51"/>
        <v>3143.3333333333335</v>
      </c>
      <c r="J145" s="257">
        <f t="shared" ca="1" si="41"/>
        <v>0</v>
      </c>
      <c r="K145" s="355">
        <f t="shared" ca="1" si="42"/>
        <v>0</v>
      </c>
      <c r="L145" s="355">
        <f t="shared" ca="1" si="43"/>
        <v>0</v>
      </c>
      <c r="M145" s="258">
        <f t="shared" si="44"/>
        <v>0</v>
      </c>
      <c r="N145" s="258">
        <f t="shared" si="45"/>
        <v>0</v>
      </c>
      <c r="O145" s="258">
        <f t="shared" si="46"/>
        <v>0</v>
      </c>
      <c r="P145" s="258">
        <f t="shared" si="47"/>
        <v>0</v>
      </c>
      <c r="Q145" s="258"/>
      <c r="R145" s="258">
        <f t="shared" si="48"/>
        <v>0</v>
      </c>
      <c r="S145" s="258">
        <f t="shared" si="49"/>
        <v>0</v>
      </c>
      <c r="T145" s="265">
        <v>943</v>
      </c>
      <c r="U145" s="260">
        <f t="shared" ref="U145:U210" si="53">T145*$H$3</f>
        <v>943</v>
      </c>
      <c r="V145" s="260">
        <f t="shared" ref="V145:V210" si="54">T145*$H$4</f>
        <v>565.79999999999995</v>
      </c>
      <c r="W145" s="260">
        <f t="shared" ref="W145:W210" si="55">T145*$H$5</f>
        <v>565.79999999999995</v>
      </c>
      <c r="X145" s="260">
        <f t="shared" ref="X145:X210" si="56">T145*$H$6</f>
        <v>0</v>
      </c>
      <c r="Y145" s="260">
        <f t="shared" si="39"/>
        <v>0</v>
      </c>
      <c r="Z145" s="260">
        <f t="shared" si="40"/>
        <v>0</v>
      </c>
      <c r="AA145" s="575">
        <f t="shared" ref="AA145:AA210" si="57">SUMPRODUCT(M145:R145,U145:Z145)</f>
        <v>0</v>
      </c>
      <c r="AB145" s="262"/>
      <c r="AC145" s="460"/>
      <c r="AD145" s="459"/>
      <c r="AE145" s="459"/>
      <c r="AF145" s="459"/>
      <c r="AG145" s="459"/>
      <c r="AH145" s="861"/>
      <c r="AI145" s="861"/>
      <c r="AJ145" s="459"/>
      <c r="AK145" s="459"/>
      <c r="AL145" s="459"/>
      <c r="AM145" s="459"/>
      <c r="AN145" s="459"/>
      <c r="AO145" s="861"/>
      <c r="AP145" s="861"/>
      <c r="AQ145" s="459"/>
      <c r="AR145" s="459"/>
      <c r="AS145" s="459"/>
      <c r="AT145" s="459"/>
      <c r="AU145" s="459"/>
      <c r="AV145" s="861"/>
      <c r="AW145" s="861"/>
      <c r="AX145" s="459"/>
      <c r="AY145" s="459"/>
      <c r="AZ145" s="459"/>
      <c r="BA145" s="459"/>
      <c r="BB145" s="459"/>
      <c r="BC145" s="861"/>
      <c r="BD145" s="861"/>
      <c r="BE145" s="459"/>
      <c r="BF145" s="459"/>
      <c r="BG145" s="459"/>
      <c r="BH145" s="459"/>
      <c r="BI145" s="459"/>
      <c r="BJ145" s="861"/>
      <c r="BK145" s="861"/>
      <c r="BL145" s="459"/>
      <c r="BM145" s="459"/>
      <c r="BN145" s="459"/>
      <c r="BO145" s="459"/>
      <c r="BP145" s="459"/>
      <c r="BQ145" s="861"/>
      <c r="BR145" s="861"/>
      <c r="BS145" s="459"/>
      <c r="BT145" s="459"/>
      <c r="BU145" s="459"/>
      <c r="BV145" s="459"/>
      <c r="BW145" s="459"/>
      <c r="BX145" s="861"/>
      <c r="BY145" s="861"/>
      <c r="BZ145" s="459"/>
      <c r="CA145" s="459"/>
      <c r="CB145" s="459"/>
      <c r="CC145" s="459"/>
      <c r="CD145" s="459"/>
      <c r="CE145" s="861"/>
      <c r="CF145" s="861"/>
      <c r="CG145" s="459"/>
      <c r="CH145" s="459"/>
      <c r="CI145" s="459"/>
      <c r="CJ145" s="459"/>
      <c r="CK145" s="459"/>
      <c r="CL145" s="861"/>
      <c r="CM145" s="861"/>
    </row>
    <row r="146" spans="1:91" s="263" customFormat="1" hidden="1">
      <c r="A146" s="857">
        <f>'MTG RTG September 2019'!A134</f>
        <v>0</v>
      </c>
      <c r="B146" s="289"/>
      <c r="C146" s="506" t="str">
        <f>'MTG RTG September 2019'!C134</f>
        <v>Kino Nova</v>
      </c>
      <c r="D146" s="252" t="str">
        <f>'MTG RTG September 2019'!D134</f>
        <v>Movie</v>
      </c>
      <c r="E146" s="253" t="str">
        <f>'MTG RTG September 2019'!E134</f>
        <v>Sa-Su</v>
      </c>
      <c r="F146" s="254">
        <f>'MTG RTG September 2019'!F134</f>
        <v>0.48958333333333331</v>
      </c>
      <c r="G146" s="253" t="str">
        <f>'MTG RTG September 2019'!G134</f>
        <v>NPT</v>
      </c>
      <c r="H146" s="255">
        <f ca="1">SUMIF('MTG RTG September 2019'!$H$3:$M$4,$AA$9,'MTG RTG September 2019'!$H134:$M134)</f>
        <v>0.4</v>
      </c>
      <c r="I146" s="256">
        <f t="shared" ca="1" si="51"/>
        <v>0</v>
      </c>
      <c r="J146" s="257">
        <f t="shared" ca="1" si="41"/>
        <v>0</v>
      </c>
      <c r="K146" s="355">
        <f t="shared" ca="1" si="42"/>
        <v>0</v>
      </c>
      <c r="L146" s="355">
        <f t="shared" ca="1" si="43"/>
        <v>0</v>
      </c>
      <c r="M146" s="258">
        <f t="shared" si="44"/>
        <v>0</v>
      </c>
      <c r="N146" s="258">
        <f t="shared" si="45"/>
        <v>0</v>
      </c>
      <c r="O146" s="258">
        <f t="shared" si="46"/>
        <v>0</v>
      </c>
      <c r="P146" s="258">
        <f t="shared" si="47"/>
        <v>0</v>
      </c>
      <c r="Q146" s="258"/>
      <c r="R146" s="258">
        <f t="shared" si="48"/>
        <v>0</v>
      </c>
      <c r="S146" s="258">
        <f t="shared" si="49"/>
        <v>0</v>
      </c>
      <c r="T146" s="265">
        <f t="shared" ca="1" si="52"/>
        <v>0</v>
      </c>
      <c r="U146" s="260">
        <f t="shared" ca="1" si="53"/>
        <v>0</v>
      </c>
      <c r="V146" s="260">
        <f ca="1">T146*$H$4</f>
        <v>0</v>
      </c>
      <c r="W146" s="260">
        <f t="shared" ca="1" si="55"/>
        <v>0</v>
      </c>
      <c r="X146" s="260">
        <f t="shared" ca="1" si="56"/>
        <v>0</v>
      </c>
      <c r="Y146" s="260">
        <f t="shared" ca="1" si="39"/>
        <v>0</v>
      </c>
      <c r="Z146" s="260">
        <f t="shared" ca="1" si="40"/>
        <v>0</v>
      </c>
      <c r="AA146" s="575">
        <f t="shared" ca="1" si="57"/>
        <v>0</v>
      </c>
      <c r="AB146" s="262"/>
      <c r="AC146" s="460"/>
      <c r="AD146" s="459"/>
      <c r="AE146" s="459"/>
      <c r="AF146" s="459"/>
      <c r="AG146" s="459"/>
      <c r="AH146" s="861"/>
      <c r="AI146" s="861"/>
      <c r="AJ146" s="459"/>
      <c r="AK146" s="459"/>
      <c r="AL146" s="459"/>
      <c r="AM146" s="459"/>
      <c r="AN146" s="459"/>
      <c r="AO146" s="861"/>
      <c r="AP146" s="861"/>
      <c r="AQ146" s="459"/>
      <c r="AR146" s="459"/>
      <c r="AS146" s="459"/>
      <c r="AT146" s="459"/>
      <c r="AU146" s="459"/>
      <c r="AV146" s="861"/>
      <c r="AW146" s="861"/>
      <c r="AX146" s="459"/>
      <c r="AY146" s="459"/>
      <c r="AZ146" s="459"/>
      <c r="BA146" s="459"/>
      <c r="BB146" s="459"/>
      <c r="BC146" s="861"/>
      <c r="BD146" s="861"/>
      <c r="BE146" s="459"/>
      <c r="BF146" s="459"/>
      <c r="BG146" s="459"/>
      <c r="BH146" s="459"/>
      <c r="BI146" s="459"/>
      <c r="BJ146" s="861"/>
      <c r="BK146" s="861"/>
      <c r="BL146" s="459"/>
      <c r="BM146" s="459"/>
      <c r="BN146" s="459"/>
      <c r="BO146" s="459"/>
      <c r="BP146" s="459"/>
      <c r="BQ146" s="861"/>
      <c r="BR146" s="861"/>
      <c r="BS146" s="459"/>
      <c r="BT146" s="459"/>
      <c r="BU146" s="459"/>
      <c r="BV146" s="459"/>
      <c r="BW146" s="459"/>
      <c r="BX146" s="861"/>
      <c r="BY146" s="861"/>
      <c r="BZ146" s="459"/>
      <c r="CA146" s="459"/>
      <c r="CB146" s="459"/>
      <c r="CC146" s="459"/>
      <c r="CD146" s="459"/>
      <c r="CE146" s="861"/>
      <c r="CF146" s="861"/>
      <c r="CG146" s="459"/>
      <c r="CH146" s="459"/>
      <c r="CI146" s="459"/>
      <c r="CJ146" s="459"/>
      <c r="CK146" s="459"/>
      <c r="CL146" s="861"/>
      <c r="CM146" s="861"/>
    </row>
    <row r="147" spans="1:91" s="263" customFormat="1" hidden="1">
      <c r="A147" s="857">
        <f>'MTG RTG September 2019'!A135</f>
        <v>0</v>
      </c>
      <c r="B147" s="289"/>
      <c r="C147" s="506" t="str">
        <f>'MTG RTG September 2019'!C135</f>
        <v>Kino Nova</v>
      </c>
      <c r="D147" s="252" t="str">
        <f>'MTG RTG September 2019'!D135</f>
        <v>Movie</v>
      </c>
      <c r="E147" s="253" t="str">
        <f>'MTG RTG September 2019'!E135</f>
        <v>Sa-Su</v>
      </c>
      <c r="F147" s="254">
        <f>'MTG RTG September 2019'!F135</f>
        <v>0.57291666666666663</v>
      </c>
      <c r="G147" s="253" t="str">
        <f>'MTG RTG September 2019'!G135</f>
        <v>NPT</v>
      </c>
      <c r="H147" s="255">
        <f ca="1">SUMIF('MTG RTG September 2019'!$H$3:$M$4,$AA$9,'MTG RTG September 2019'!$H135:$M135)</f>
        <v>0.5</v>
      </c>
      <c r="I147" s="256">
        <f t="shared" ca="1" si="51"/>
        <v>0</v>
      </c>
      <c r="J147" s="257">
        <f t="shared" ca="1" si="41"/>
        <v>0</v>
      </c>
      <c r="K147" s="355">
        <f t="shared" ca="1" si="42"/>
        <v>0</v>
      </c>
      <c r="L147" s="355">
        <f t="shared" ca="1" si="43"/>
        <v>0</v>
      </c>
      <c r="M147" s="258">
        <f t="shared" si="44"/>
        <v>0</v>
      </c>
      <c r="N147" s="258">
        <f t="shared" si="45"/>
        <v>0</v>
      </c>
      <c r="O147" s="258">
        <f t="shared" si="46"/>
        <v>0</v>
      </c>
      <c r="P147" s="258">
        <f t="shared" si="47"/>
        <v>0</v>
      </c>
      <c r="Q147" s="258"/>
      <c r="R147" s="258">
        <f t="shared" si="48"/>
        <v>0</v>
      </c>
      <c r="S147" s="258">
        <f t="shared" si="49"/>
        <v>0</v>
      </c>
      <c r="T147" s="265">
        <f t="shared" ca="1" si="52"/>
        <v>0</v>
      </c>
      <c r="U147" s="260">
        <f t="shared" ca="1" si="53"/>
        <v>0</v>
      </c>
      <c r="V147" s="260">
        <f t="shared" ca="1" si="54"/>
        <v>0</v>
      </c>
      <c r="W147" s="260">
        <f t="shared" ca="1" si="55"/>
        <v>0</v>
      </c>
      <c r="X147" s="260">
        <f t="shared" ca="1" si="56"/>
        <v>0</v>
      </c>
      <c r="Y147" s="260">
        <f t="shared" ref="Y147:Y210" ca="1" si="58">T147*$H$7</f>
        <v>0</v>
      </c>
      <c r="Z147" s="260">
        <f t="shared" ref="Z147:Z210" ca="1" si="59">T147*$H$8</f>
        <v>0</v>
      </c>
      <c r="AA147" s="575">
        <f t="shared" ca="1" si="57"/>
        <v>0</v>
      </c>
      <c r="AB147" s="262"/>
      <c r="AC147" s="460"/>
      <c r="AD147" s="459"/>
      <c r="AE147" s="459"/>
      <c r="AF147" s="459"/>
      <c r="AG147" s="459"/>
      <c r="AH147" s="861"/>
      <c r="AI147" s="861"/>
      <c r="AJ147" s="459"/>
      <c r="AK147" s="459"/>
      <c r="AL147" s="459"/>
      <c r="AM147" s="459"/>
      <c r="AN147" s="459"/>
      <c r="AO147" s="861"/>
      <c r="AP147" s="861"/>
      <c r="AQ147" s="459"/>
      <c r="AR147" s="459"/>
      <c r="AS147" s="459"/>
      <c r="AT147" s="459"/>
      <c r="AU147" s="459"/>
      <c r="AV147" s="861"/>
      <c r="AW147" s="861"/>
      <c r="AX147" s="459"/>
      <c r="AY147" s="459"/>
      <c r="AZ147" s="459"/>
      <c r="BA147" s="459"/>
      <c r="BB147" s="459"/>
      <c r="BC147" s="861"/>
      <c r="BD147" s="861"/>
      <c r="BE147" s="459"/>
      <c r="BF147" s="459"/>
      <c r="BG147" s="459"/>
      <c r="BH147" s="459"/>
      <c r="BI147" s="459"/>
      <c r="BJ147" s="861"/>
      <c r="BK147" s="861"/>
      <c r="BL147" s="459"/>
      <c r="BM147" s="459"/>
      <c r="BN147" s="459"/>
      <c r="BO147" s="459"/>
      <c r="BP147" s="459"/>
      <c r="BQ147" s="861"/>
      <c r="BR147" s="861"/>
      <c r="BS147" s="459"/>
      <c r="BT147" s="459"/>
      <c r="BU147" s="459"/>
      <c r="BV147" s="459"/>
      <c r="BW147" s="459"/>
      <c r="BX147" s="861"/>
      <c r="BY147" s="861"/>
      <c r="BZ147" s="459"/>
      <c r="CA147" s="459"/>
      <c r="CB147" s="459"/>
      <c r="CC147" s="459"/>
      <c r="CD147" s="459"/>
      <c r="CE147" s="861"/>
      <c r="CF147" s="861"/>
      <c r="CG147" s="459"/>
      <c r="CH147" s="459"/>
      <c r="CI147" s="459"/>
      <c r="CJ147" s="459"/>
      <c r="CK147" s="459"/>
      <c r="CL147" s="861"/>
      <c r="CM147" s="861"/>
    </row>
    <row r="148" spans="1:91" s="263" customFormat="1" hidden="1">
      <c r="A148" s="857">
        <f>'MTG RTG September 2019'!A136</f>
        <v>0</v>
      </c>
      <c r="B148" s="289"/>
      <c r="C148" s="506" t="str">
        <f>'MTG RTG September 2019'!C136</f>
        <v>Kino Nova</v>
      </c>
      <c r="D148" s="252" t="str">
        <f>'MTG RTG September 2019'!D136</f>
        <v>Movie</v>
      </c>
      <c r="E148" s="253" t="str">
        <f>'MTG RTG September 2019'!E136</f>
        <v>Sa-Su</v>
      </c>
      <c r="F148" s="254">
        <f>'MTG RTG September 2019'!F136</f>
        <v>0.64583333333333337</v>
      </c>
      <c r="G148" s="253" t="str">
        <f>'MTG RTG September 2019'!G136</f>
        <v>NPT</v>
      </c>
      <c r="H148" s="255">
        <f ca="1">SUMIF('MTG RTG September 2019'!$H$3:$M$4,$AA$9,'MTG RTG September 2019'!$H136:$M136)</f>
        <v>0.4</v>
      </c>
      <c r="I148" s="256">
        <f t="shared" ca="1" si="51"/>
        <v>0</v>
      </c>
      <c r="J148" s="257">
        <f t="shared" ca="1" si="41"/>
        <v>0</v>
      </c>
      <c r="K148" s="355">
        <f t="shared" ca="1" si="42"/>
        <v>0</v>
      </c>
      <c r="L148" s="355">
        <f t="shared" ca="1" si="43"/>
        <v>0</v>
      </c>
      <c r="M148" s="258">
        <f t="shared" si="44"/>
        <v>0</v>
      </c>
      <c r="N148" s="258">
        <f t="shared" si="45"/>
        <v>0</v>
      </c>
      <c r="O148" s="258">
        <f t="shared" si="46"/>
        <v>0</v>
      </c>
      <c r="P148" s="258">
        <f t="shared" si="47"/>
        <v>0</v>
      </c>
      <c r="Q148" s="258"/>
      <c r="R148" s="258">
        <f t="shared" si="48"/>
        <v>0</v>
      </c>
      <c r="S148" s="258">
        <f t="shared" si="49"/>
        <v>0</v>
      </c>
      <c r="T148" s="265">
        <f t="shared" ca="1" si="52"/>
        <v>0</v>
      </c>
      <c r="U148" s="260">
        <f t="shared" ca="1" si="53"/>
        <v>0</v>
      </c>
      <c r="V148" s="260">
        <f ca="1">T148*$H$4</f>
        <v>0</v>
      </c>
      <c r="W148" s="260">
        <f ca="1">T148*$H$5</f>
        <v>0</v>
      </c>
      <c r="X148" s="260">
        <f ca="1">T148*$H$6</f>
        <v>0</v>
      </c>
      <c r="Y148" s="260">
        <f ca="1">T148*$H$7</f>
        <v>0</v>
      </c>
      <c r="Z148" s="260">
        <f ca="1">T148*$H$8</f>
        <v>0</v>
      </c>
      <c r="AA148" s="575">
        <f ca="1">SUMPRODUCT(M148:R148,U148:Z148)</f>
        <v>0</v>
      </c>
      <c r="AB148" s="262"/>
      <c r="AC148" s="460"/>
      <c r="AD148" s="459"/>
      <c r="AE148" s="459"/>
      <c r="AF148" s="459"/>
      <c r="AG148" s="459"/>
      <c r="AH148" s="861"/>
      <c r="AI148" s="861"/>
      <c r="AJ148" s="459"/>
      <c r="AK148" s="459"/>
      <c r="AL148" s="459"/>
      <c r="AM148" s="459"/>
      <c r="AN148" s="459"/>
      <c r="AO148" s="861"/>
      <c r="AP148" s="861"/>
      <c r="AQ148" s="459"/>
      <c r="AR148" s="459"/>
      <c r="AS148" s="459"/>
      <c r="AT148" s="459"/>
      <c r="AU148" s="459"/>
      <c r="AV148" s="861"/>
      <c r="AW148" s="861"/>
      <c r="AX148" s="459"/>
      <c r="AY148" s="459"/>
      <c r="AZ148" s="459"/>
      <c r="BA148" s="459"/>
      <c r="BB148" s="459"/>
      <c r="BC148" s="861"/>
      <c r="BD148" s="861"/>
      <c r="BE148" s="459"/>
      <c r="BF148" s="459"/>
      <c r="BG148" s="459"/>
      <c r="BH148" s="459"/>
      <c r="BI148" s="459"/>
      <c r="BJ148" s="861"/>
      <c r="BK148" s="861"/>
      <c r="BL148" s="459"/>
      <c r="BM148" s="459"/>
      <c r="BN148" s="459"/>
      <c r="BO148" s="459"/>
      <c r="BP148" s="459"/>
      <c r="BQ148" s="861"/>
      <c r="BR148" s="861"/>
      <c r="BS148" s="459"/>
      <c r="BT148" s="459"/>
      <c r="BU148" s="459"/>
      <c r="BV148" s="459"/>
      <c r="BW148" s="459"/>
      <c r="BX148" s="861"/>
      <c r="BY148" s="861"/>
      <c r="BZ148" s="459"/>
      <c r="CA148" s="459"/>
      <c r="CB148" s="459"/>
      <c r="CC148" s="459"/>
      <c r="CD148" s="459"/>
      <c r="CE148" s="861"/>
      <c r="CF148" s="861"/>
      <c r="CG148" s="459"/>
      <c r="CH148" s="459"/>
      <c r="CI148" s="459"/>
      <c r="CJ148" s="459"/>
      <c r="CK148" s="459"/>
      <c r="CL148" s="861"/>
      <c r="CM148" s="861"/>
    </row>
    <row r="149" spans="1:91" s="263" customFormat="1" hidden="1">
      <c r="A149" s="857">
        <f>'MTG RTG September 2019'!A137</f>
        <v>0</v>
      </c>
      <c r="B149" s="289"/>
      <c r="C149" s="506" t="str">
        <f>'MTG RTG September 2019'!C137</f>
        <v>Kino Nova</v>
      </c>
      <c r="D149" s="252" t="s">
        <v>238</v>
      </c>
      <c r="E149" s="253" t="str">
        <f>'MTG RTG September 2019'!E137</f>
        <v>Sa-Su</v>
      </c>
      <c r="F149" s="254">
        <f>'MTG RTG September 2019'!F137</f>
        <v>0.75</v>
      </c>
      <c r="G149" s="253" t="str">
        <f>'MTG RTG September 2019'!G137</f>
        <v>PT</v>
      </c>
      <c r="H149" s="255">
        <f ca="1">SUMIF('MTG RTG September 2019'!$H$3:$M$4,$AA$9,'MTG RTG September 2019'!$H137:$M137)</f>
        <v>0.5</v>
      </c>
      <c r="I149" s="256">
        <f t="shared" ca="1" si="51"/>
        <v>0</v>
      </c>
      <c r="J149" s="257">
        <f t="shared" ca="1" si="41"/>
        <v>0</v>
      </c>
      <c r="K149" s="355">
        <f t="shared" ca="1" si="42"/>
        <v>0</v>
      </c>
      <c r="L149" s="355">
        <f t="shared" ca="1" si="43"/>
        <v>0</v>
      </c>
      <c r="M149" s="258">
        <f t="shared" si="44"/>
        <v>0</v>
      </c>
      <c r="N149" s="258">
        <f t="shared" si="45"/>
        <v>0</v>
      </c>
      <c r="O149" s="258">
        <f t="shared" si="46"/>
        <v>0</v>
      </c>
      <c r="P149" s="258">
        <f t="shared" si="47"/>
        <v>0</v>
      </c>
      <c r="Q149" s="258"/>
      <c r="R149" s="258">
        <f t="shared" si="48"/>
        <v>0</v>
      </c>
      <c r="S149" s="258">
        <f t="shared" si="49"/>
        <v>0</v>
      </c>
      <c r="T149" s="265"/>
      <c r="U149" s="260">
        <f t="shared" si="53"/>
        <v>0</v>
      </c>
      <c r="V149" s="260">
        <f t="shared" si="54"/>
        <v>0</v>
      </c>
      <c r="W149" s="260">
        <f t="shared" si="55"/>
        <v>0</v>
      </c>
      <c r="X149" s="260">
        <f t="shared" si="56"/>
        <v>0</v>
      </c>
      <c r="Y149" s="260">
        <f t="shared" si="58"/>
        <v>0</v>
      </c>
      <c r="Z149" s="260">
        <f t="shared" si="59"/>
        <v>0</v>
      </c>
      <c r="AA149" s="575">
        <f t="shared" si="57"/>
        <v>0</v>
      </c>
      <c r="AB149" s="262"/>
      <c r="AC149" s="460"/>
      <c r="AD149" s="459"/>
      <c r="AE149" s="459"/>
      <c r="AF149" s="459"/>
      <c r="AG149" s="459"/>
      <c r="AH149" s="861"/>
      <c r="AI149" s="861"/>
      <c r="AJ149" s="459"/>
      <c r="AK149" s="459"/>
      <c r="AL149" s="459"/>
      <c r="AM149" s="459"/>
      <c r="AN149" s="459"/>
      <c r="AO149" s="861"/>
      <c r="AP149" s="861"/>
      <c r="AQ149" s="459"/>
      <c r="AR149" s="459"/>
      <c r="AS149" s="459"/>
      <c r="AT149" s="459"/>
      <c r="AU149" s="459"/>
      <c r="AV149" s="861"/>
      <c r="AW149" s="861"/>
      <c r="AX149" s="459"/>
      <c r="AY149" s="459"/>
      <c r="AZ149" s="459"/>
      <c r="BA149" s="459"/>
      <c r="BB149" s="459"/>
      <c r="BC149" s="861"/>
      <c r="BD149" s="861"/>
      <c r="BE149" s="459"/>
      <c r="BF149" s="459"/>
      <c r="BG149" s="459"/>
      <c r="BH149" s="459"/>
      <c r="BI149" s="459"/>
      <c r="BJ149" s="861"/>
      <c r="BK149" s="861"/>
      <c r="BL149" s="459"/>
      <c r="BM149" s="459"/>
      <c r="BN149" s="459"/>
      <c r="BO149" s="459"/>
      <c r="BP149" s="459"/>
      <c r="BQ149" s="861"/>
      <c r="BR149" s="861"/>
      <c r="BS149" s="459"/>
      <c r="BT149" s="459"/>
      <c r="BU149" s="459"/>
      <c r="BV149" s="459"/>
      <c r="BW149" s="459"/>
      <c r="BX149" s="861"/>
      <c r="BY149" s="861"/>
      <c r="BZ149" s="459"/>
      <c r="CA149" s="459"/>
      <c r="CB149" s="459"/>
      <c r="CC149" s="459"/>
      <c r="CD149" s="459"/>
      <c r="CE149" s="861"/>
      <c r="CF149" s="861"/>
      <c r="CG149" s="459"/>
      <c r="CH149" s="459"/>
      <c r="CI149" s="459"/>
      <c r="CJ149" s="459"/>
      <c r="CK149" s="459"/>
      <c r="CL149" s="861"/>
      <c r="CM149" s="861"/>
    </row>
    <row r="150" spans="1:91" s="263" customFormat="1" hidden="1">
      <c r="A150" s="857">
        <f>'MTG RTG September 2019'!A138</f>
        <v>0</v>
      </c>
      <c r="B150" s="289"/>
      <c r="C150" s="506" t="str">
        <f>'MTG RTG September 2019'!C138</f>
        <v>Kino Nova</v>
      </c>
      <c r="D150" s="252" t="str">
        <f>'MTG RTG September 2019'!D138</f>
        <v>CSI</v>
      </c>
      <c r="E150" s="253" t="str">
        <f>'MTG RTG September 2019'!E138</f>
        <v>Sa-Su</v>
      </c>
      <c r="F150" s="254">
        <f>'MTG RTG September 2019'!F138</f>
        <v>0.83333333333333337</v>
      </c>
      <c r="G150" s="253" t="str">
        <f>'MTG RTG September 2019'!G138</f>
        <v>PT</v>
      </c>
      <c r="H150" s="255">
        <f ca="1">SUMIF('MTG RTG September 2019'!$H$3:$M$4,$AA$9,'MTG RTG September 2019'!$H138:$M138)</f>
        <v>0.8</v>
      </c>
      <c r="I150" s="256">
        <f t="shared" ca="1" si="51"/>
        <v>0</v>
      </c>
      <c r="J150" s="257">
        <f t="shared" ca="1" si="41"/>
        <v>0</v>
      </c>
      <c r="K150" s="355">
        <f t="shared" ca="1" si="42"/>
        <v>0</v>
      </c>
      <c r="L150" s="355">
        <f t="shared" ca="1" si="43"/>
        <v>0</v>
      </c>
      <c r="M150" s="258">
        <f t="shared" si="44"/>
        <v>0</v>
      </c>
      <c r="N150" s="258">
        <f t="shared" si="45"/>
        <v>0</v>
      </c>
      <c r="O150" s="258">
        <f t="shared" si="46"/>
        <v>0</v>
      </c>
      <c r="P150" s="258">
        <f t="shared" si="47"/>
        <v>0</v>
      </c>
      <c r="Q150" s="258"/>
      <c r="R150" s="258">
        <f t="shared" si="48"/>
        <v>0</v>
      </c>
      <c r="S150" s="258">
        <f t="shared" si="49"/>
        <v>0</v>
      </c>
      <c r="T150" s="265">
        <f t="shared" ca="1" si="52"/>
        <v>0</v>
      </c>
      <c r="U150" s="260">
        <f t="shared" ca="1" si="53"/>
        <v>0</v>
      </c>
      <c r="V150" s="260">
        <f t="shared" ca="1" si="54"/>
        <v>0</v>
      </c>
      <c r="W150" s="260">
        <f t="shared" ca="1" si="55"/>
        <v>0</v>
      </c>
      <c r="X150" s="260">
        <f t="shared" ca="1" si="56"/>
        <v>0</v>
      </c>
      <c r="Y150" s="260">
        <f t="shared" ca="1" si="58"/>
        <v>0</v>
      </c>
      <c r="Z150" s="260">
        <f t="shared" ca="1" si="59"/>
        <v>0</v>
      </c>
      <c r="AA150" s="575">
        <f t="shared" ca="1" si="57"/>
        <v>0</v>
      </c>
      <c r="AB150" s="262"/>
      <c r="AC150" s="460"/>
      <c r="AD150" s="459"/>
      <c r="AE150" s="459"/>
      <c r="AF150" s="459"/>
      <c r="AG150" s="459"/>
      <c r="AH150" s="861"/>
      <c r="AI150" s="861"/>
      <c r="AJ150" s="459"/>
      <c r="AK150" s="459"/>
      <c r="AL150" s="459"/>
      <c r="AM150" s="459"/>
      <c r="AN150" s="459"/>
      <c r="AO150" s="861"/>
      <c r="AP150" s="861"/>
      <c r="AQ150" s="459"/>
      <c r="AR150" s="459"/>
      <c r="AS150" s="459"/>
      <c r="AT150" s="459"/>
      <c r="AU150" s="459"/>
      <c r="AV150" s="861"/>
      <c r="AW150" s="861"/>
      <c r="AX150" s="459"/>
      <c r="AY150" s="459"/>
      <c r="AZ150" s="459"/>
      <c r="BA150" s="459"/>
      <c r="BB150" s="459"/>
      <c r="BC150" s="861"/>
      <c r="BD150" s="861"/>
      <c r="BE150" s="459"/>
      <c r="BF150" s="459"/>
      <c r="BG150" s="459"/>
      <c r="BH150" s="459"/>
      <c r="BI150" s="459"/>
      <c r="BJ150" s="861"/>
      <c r="BK150" s="861"/>
      <c r="BL150" s="459"/>
      <c r="BM150" s="459"/>
      <c r="BN150" s="459"/>
      <c r="BO150" s="459"/>
      <c r="BP150" s="459"/>
      <c r="BQ150" s="861"/>
      <c r="BR150" s="861"/>
      <c r="BS150" s="459"/>
      <c r="BT150" s="459"/>
      <c r="BU150" s="459"/>
      <c r="BV150" s="459"/>
      <c r="BW150" s="459"/>
      <c r="BX150" s="861"/>
      <c r="BY150" s="861"/>
      <c r="BZ150" s="459"/>
      <c r="CA150" s="459"/>
      <c r="CB150" s="459"/>
      <c r="CC150" s="459"/>
      <c r="CD150" s="459"/>
      <c r="CE150" s="861"/>
      <c r="CF150" s="861"/>
      <c r="CG150" s="459"/>
      <c r="CH150" s="459"/>
      <c r="CI150" s="459"/>
      <c r="CJ150" s="459"/>
      <c r="CK150" s="459"/>
      <c r="CL150" s="861"/>
      <c r="CM150" s="861"/>
    </row>
    <row r="151" spans="1:91" s="263" customFormat="1" ht="0.75" hidden="1" customHeight="1">
      <c r="A151" s="857">
        <f>'MTG RTG September 2019'!A139</f>
        <v>0</v>
      </c>
      <c r="B151" s="289"/>
      <c r="C151" s="506" t="str">
        <f>'MTG RTG September 2019'!C139</f>
        <v>Kino Nova</v>
      </c>
      <c r="D151" s="252" t="str">
        <f>'MTG RTG September 2019'!D139</f>
        <v>Blockbuster Movie</v>
      </c>
      <c r="E151" s="253" t="str">
        <f>'MTG RTG September 2019'!E139</f>
        <v>Sa-Su</v>
      </c>
      <c r="F151" s="254">
        <f>'MTG RTG September 2019'!F139</f>
        <v>0.875</v>
      </c>
      <c r="G151" s="253" t="str">
        <f>'MTG RTG September 2019'!G139</f>
        <v>PT</v>
      </c>
      <c r="H151" s="255">
        <f ca="1">SUMIF('MTG RTG September 2019'!$H$3:$M$4,$AA$9,'MTG RTG September 2019'!$H139:$M139)</f>
        <v>1.4</v>
      </c>
      <c r="I151" s="256">
        <f t="shared" ca="1" si="51"/>
        <v>0</v>
      </c>
      <c r="J151" s="257">
        <f t="shared" ca="1" si="41"/>
        <v>0</v>
      </c>
      <c r="K151" s="355">
        <f t="shared" ca="1" si="42"/>
        <v>0</v>
      </c>
      <c r="L151" s="355">
        <f t="shared" ca="1" si="43"/>
        <v>0</v>
      </c>
      <c r="M151" s="258">
        <f t="shared" si="44"/>
        <v>0</v>
      </c>
      <c r="N151" s="258">
        <f t="shared" si="45"/>
        <v>0</v>
      </c>
      <c r="O151" s="258">
        <f t="shared" si="46"/>
        <v>0</v>
      </c>
      <c r="P151" s="258">
        <f t="shared" si="47"/>
        <v>0</v>
      </c>
      <c r="Q151" s="258"/>
      <c r="R151" s="258">
        <f t="shared" si="48"/>
        <v>0</v>
      </c>
      <c r="S151" s="258">
        <f t="shared" si="49"/>
        <v>0</v>
      </c>
      <c r="T151" s="265">
        <f t="shared" ca="1" si="52"/>
        <v>0</v>
      </c>
      <c r="U151" s="260">
        <f t="shared" ca="1" si="53"/>
        <v>0</v>
      </c>
      <c r="V151" s="260">
        <f t="shared" ca="1" si="54"/>
        <v>0</v>
      </c>
      <c r="W151" s="260">
        <f t="shared" ca="1" si="55"/>
        <v>0</v>
      </c>
      <c r="X151" s="260">
        <f t="shared" ca="1" si="56"/>
        <v>0</v>
      </c>
      <c r="Y151" s="260">
        <f t="shared" ca="1" si="58"/>
        <v>0</v>
      </c>
      <c r="Z151" s="260">
        <f t="shared" ca="1" si="59"/>
        <v>0</v>
      </c>
      <c r="AA151" s="575">
        <f t="shared" ca="1" si="57"/>
        <v>0</v>
      </c>
      <c r="AB151" s="262"/>
      <c r="AC151" s="460"/>
      <c r="AD151" s="459"/>
      <c r="AE151" s="459"/>
      <c r="AF151" s="459"/>
      <c r="AG151" s="459"/>
      <c r="AH151" s="861"/>
      <c r="AI151" s="861"/>
      <c r="AJ151" s="459"/>
      <c r="AK151" s="459"/>
      <c r="AL151" s="459"/>
      <c r="AM151" s="459"/>
      <c r="AN151" s="459"/>
      <c r="AO151" s="861"/>
      <c r="AP151" s="861"/>
      <c r="AQ151" s="459"/>
      <c r="AR151" s="459"/>
      <c r="AS151" s="459"/>
      <c r="AT151" s="459"/>
      <c r="AU151" s="459"/>
      <c r="AV151" s="861"/>
      <c r="AW151" s="861"/>
      <c r="AX151" s="459"/>
      <c r="AY151" s="459"/>
      <c r="AZ151" s="459"/>
      <c r="BA151" s="459"/>
      <c r="BB151" s="459"/>
      <c r="BC151" s="861"/>
      <c r="BD151" s="861"/>
      <c r="BE151" s="459"/>
      <c r="BF151" s="459"/>
      <c r="BG151" s="459"/>
      <c r="BH151" s="459"/>
      <c r="BI151" s="459"/>
      <c r="BJ151" s="861"/>
      <c r="BK151" s="861"/>
      <c r="BL151" s="459"/>
      <c r="BM151" s="459"/>
      <c r="BN151" s="459"/>
      <c r="BO151" s="459"/>
      <c r="BP151" s="459"/>
      <c r="BQ151" s="861"/>
      <c r="BR151" s="861"/>
      <c r="BS151" s="459"/>
      <c r="BT151" s="459"/>
      <c r="BU151" s="459"/>
      <c r="BV151" s="459"/>
      <c r="BW151" s="459"/>
      <c r="BX151" s="861"/>
      <c r="BY151" s="861"/>
      <c r="BZ151" s="459"/>
      <c r="CA151" s="459"/>
      <c r="CB151" s="459"/>
      <c r="CC151" s="459"/>
      <c r="CD151" s="459"/>
      <c r="CE151" s="861"/>
      <c r="CF151" s="861"/>
      <c r="CG151" s="459"/>
      <c r="CH151" s="459"/>
      <c r="CI151" s="459"/>
      <c r="CJ151" s="459"/>
      <c r="CK151" s="459"/>
      <c r="CL151" s="861"/>
      <c r="CM151" s="861"/>
    </row>
    <row r="152" spans="1:91" s="263" customFormat="1" hidden="1">
      <c r="A152" s="857">
        <f>'MTG RTG September 2019'!A140</f>
        <v>0</v>
      </c>
      <c r="B152" s="289"/>
      <c r="C152" s="506" t="str">
        <f>'MTG RTG September 2019'!C140</f>
        <v>Kino Nova</v>
      </c>
      <c r="D152" s="252" t="str">
        <f>'MTG RTG September 2019'!D140</f>
        <v>CSI (FRR)</v>
      </c>
      <c r="E152" s="253" t="str">
        <f>'MTG RTG September 2019'!E140</f>
        <v>Sa-Su</v>
      </c>
      <c r="F152" s="254">
        <f>'MTG RTG September 2019'!F140</f>
        <v>0.95833333333333337</v>
      </c>
      <c r="G152" s="253" t="str">
        <f>'MTG RTG September 2019'!G140</f>
        <v>PT</v>
      </c>
      <c r="H152" s="255">
        <v>0.3</v>
      </c>
      <c r="I152" s="256">
        <f t="shared" si="51"/>
        <v>646.66666666666674</v>
      </c>
      <c r="J152" s="257">
        <f t="shared" si="41"/>
        <v>0</v>
      </c>
      <c r="K152" s="355">
        <f t="shared" si="42"/>
        <v>0</v>
      </c>
      <c r="L152" s="355">
        <f t="shared" si="43"/>
        <v>0</v>
      </c>
      <c r="M152" s="258">
        <f t="shared" si="44"/>
        <v>0</v>
      </c>
      <c r="N152" s="258">
        <f t="shared" si="45"/>
        <v>0</v>
      </c>
      <c r="O152" s="258">
        <f t="shared" si="46"/>
        <v>0</v>
      </c>
      <c r="P152" s="258">
        <f t="shared" si="47"/>
        <v>0</v>
      </c>
      <c r="Q152" s="258"/>
      <c r="R152" s="258">
        <f t="shared" si="48"/>
        <v>0</v>
      </c>
      <c r="S152" s="258">
        <f t="shared" si="49"/>
        <v>0</v>
      </c>
      <c r="T152" s="265">
        <v>194</v>
      </c>
      <c r="U152" s="260">
        <f t="shared" si="53"/>
        <v>194</v>
      </c>
      <c r="V152" s="260">
        <f t="shared" si="54"/>
        <v>116.39999999999999</v>
      </c>
      <c r="W152" s="260">
        <f t="shared" si="55"/>
        <v>116.39999999999999</v>
      </c>
      <c r="X152" s="260">
        <f t="shared" si="56"/>
        <v>0</v>
      </c>
      <c r="Y152" s="260">
        <f t="shared" si="58"/>
        <v>0</v>
      </c>
      <c r="Z152" s="260">
        <f t="shared" si="59"/>
        <v>0</v>
      </c>
      <c r="AA152" s="575">
        <f t="shared" si="57"/>
        <v>0</v>
      </c>
      <c r="AB152" s="262"/>
      <c r="AC152" s="460"/>
      <c r="AD152" s="459"/>
      <c r="AE152" s="459"/>
      <c r="AF152" s="459"/>
      <c r="AG152" s="459"/>
      <c r="AH152" s="861"/>
      <c r="AI152" s="861"/>
      <c r="AJ152" s="459"/>
      <c r="AK152" s="459"/>
      <c r="AL152" s="459"/>
      <c r="AM152" s="459"/>
      <c r="AN152" s="459"/>
      <c r="AO152" s="861"/>
      <c r="AP152" s="861"/>
      <c r="AQ152" s="459"/>
      <c r="AR152" s="459"/>
      <c r="AS152" s="459"/>
      <c r="AT152" s="459"/>
      <c r="AU152" s="459"/>
      <c r="AV152" s="861"/>
      <c r="AW152" s="861"/>
      <c r="AX152" s="459"/>
      <c r="AY152" s="459"/>
      <c r="AZ152" s="459"/>
      <c r="BA152" s="459"/>
      <c r="BB152" s="459"/>
      <c r="BC152" s="861"/>
      <c r="BD152" s="861"/>
      <c r="BE152" s="459"/>
      <c r="BF152" s="459"/>
      <c r="BG152" s="459"/>
      <c r="BH152" s="459"/>
      <c r="BI152" s="459"/>
      <c r="BJ152" s="861"/>
      <c r="BK152" s="861"/>
      <c r="BL152" s="459"/>
      <c r="BM152" s="459"/>
      <c r="BN152" s="459"/>
      <c r="BO152" s="459"/>
      <c r="BP152" s="459"/>
      <c r="BQ152" s="861"/>
      <c r="BR152" s="861"/>
      <c r="BS152" s="459"/>
      <c r="BT152" s="459"/>
      <c r="BU152" s="459"/>
      <c r="BV152" s="459"/>
      <c r="BW152" s="459"/>
      <c r="BX152" s="861"/>
      <c r="BY152" s="861"/>
      <c r="BZ152" s="459"/>
      <c r="CA152" s="459"/>
      <c r="CB152" s="459"/>
      <c r="CC152" s="459"/>
      <c r="CD152" s="459"/>
      <c r="CE152" s="861"/>
      <c r="CF152" s="861"/>
      <c r="CG152" s="459"/>
      <c r="CH152" s="459"/>
      <c r="CI152" s="459"/>
      <c r="CJ152" s="459"/>
      <c r="CK152" s="459"/>
      <c r="CL152" s="861"/>
      <c r="CM152" s="861"/>
    </row>
    <row r="153" spans="1:91" s="263" customFormat="1" hidden="1">
      <c r="A153" s="857">
        <f>'MTG RTG September 2019'!A141</f>
        <v>0</v>
      </c>
      <c r="B153" s="289"/>
      <c r="C153" s="506" t="str">
        <f>'MTG RTG September 2019'!C141</f>
        <v>Kino Nova</v>
      </c>
      <c r="D153" s="252" t="str">
        <f>'MTG RTG September 2019'!D141</f>
        <v>Series</v>
      </c>
      <c r="E153" s="253" t="str">
        <f>'MTG RTG September 2019'!E141</f>
        <v>Sa-Su</v>
      </c>
      <c r="F153" s="254">
        <f>'MTG RTG September 2019'!F141</f>
        <v>1</v>
      </c>
      <c r="G153" s="253" t="str">
        <f>'MTG RTG September 2019'!G141</f>
        <v>NPT</v>
      </c>
      <c r="H153" s="255">
        <f ca="1">SUMIF('MTG RTG September 2019'!$H$3:$M$4,$AA$9,'MTG RTG September 2019'!$H141:$M141)</f>
        <v>0.6</v>
      </c>
      <c r="I153" s="256">
        <f t="shared" ca="1" si="51"/>
        <v>0</v>
      </c>
      <c r="J153" s="257">
        <f t="shared" ca="1" si="41"/>
        <v>0</v>
      </c>
      <c r="K153" s="355">
        <f t="shared" ca="1" si="42"/>
        <v>0</v>
      </c>
      <c r="L153" s="355">
        <f t="shared" ca="1" si="43"/>
        <v>0</v>
      </c>
      <c r="M153" s="258">
        <f t="shared" si="44"/>
        <v>0</v>
      </c>
      <c r="N153" s="258">
        <f t="shared" si="45"/>
        <v>0</v>
      </c>
      <c r="O153" s="258">
        <f t="shared" si="46"/>
        <v>0</v>
      </c>
      <c r="P153" s="258">
        <f t="shared" si="47"/>
        <v>0</v>
      </c>
      <c r="Q153" s="258"/>
      <c r="R153" s="258">
        <f t="shared" si="48"/>
        <v>0</v>
      </c>
      <c r="S153" s="258">
        <f t="shared" si="49"/>
        <v>0</v>
      </c>
      <c r="T153" s="265">
        <f t="shared" ca="1" si="52"/>
        <v>0</v>
      </c>
      <c r="U153" s="260">
        <f t="shared" ca="1" si="53"/>
        <v>0</v>
      </c>
      <c r="V153" s="260">
        <f t="shared" ca="1" si="54"/>
        <v>0</v>
      </c>
      <c r="W153" s="260">
        <f t="shared" ca="1" si="55"/>
        <v>0</v>
      </c>
      <c r="X153" s="260">
        <f t="shared" ca="1" si="56"/>
        <v>0</v>
      </c>
      <c r="Y153" s="260">
        <f t="shared" ca="1" si="58"/>
        <v>0</v>
      </c>
      <c r="Z153" s="260">
        <f t="shared" ca="1" si="59"/>
        <v>0</v>
      </c>
      <c r="AA153" s="575">
        <f t="shared" ca="1" si="57"/>
        <v>0</v>
      </c>
      <c r="AB153" s="262"/>
      <c r="AC153" s="460"/>
      <c r="AD153" s="459"/>
      <c r="AE153" s="459"/>
      <c r="AF153" s="459"/>
      <c r="AG153" s="459"/>
      <c r="AH153" s="861"/>
      <c r="AI153" s="861"/>
      <c r="AJ153" s="459"/>
      <c r="AK153" s="459"/>
      <c r="AL153" s="459"/>
      <c r="AM153" s="459"/>
      <c r="AN153" s="459"/>
      <c r="AO153" s="861"/>
      <c r="AP153" s="861"/>
      <c r="AQ153" s="459"/>
      <c r="AR153" s="459"/>
      <c r="AS153" s="459"/>
      <c r="AT153" s="459"/>
      <c r="AU153" s="459"/>
      <c r="AV153" s="861"/>
      <c r="AW153" s="861"/>
      <c r="AX153" s="459"/>
      <c r="AY153" s="459"/>
      <c r="AZ153" s="459"/>
      <c r="BA153" s="459"/>
      <c r="BB153" s="459"/>
      <c r="BC153" s="861"/>
      <c r="BD153" s="861"/>
      <c r="BE153" s="459"/>
      <c r="BF153" s="459"/>
      <c r="BG153" s="459"/>
      <c r="BH153" s="459"/>
      <c r="BI153" s="459"/>
      <c r="BJ153" s="861"/>
      <c r="BK153" s="861"/>
      <c r="BL153" s="459"/>
      <c r="BM153" s="459"/>
      <c r="BN153" s="459"/>
      <c r="BO153" s="459"/>
      <c r="BP153" s="459"/>
      <c r="BQ153" s="861"/>
      <c r="BR153" s="861"/>
      <c r="BS153" s="459"/>
      <c r="BT153" s="459"/>
      <c r="BU153" s="459"/>
      <c r="BV153" s="459"/>
      <c r="BW153" s="459"/>
      <c r="BX153" s="861"/>
      <c r="BY153" s="861"/>
      <c r="BZ153" s="459"/>
      <c r="CA153" s="459"/>
      <c r="CB153" s="459"/>
      <c r="CC153" s="459"/>
      <c r="CD153" s="459"/>
      <c r="CE153" s="861"/>
      <c r="CF153" s="861"/>
      <c r="CG153" s="459"/>
      <c r="CH153" s="459"/>
      <c r="CI153" s="459"/>
      <c r="CJ153" s="459"/>
      <c r="CK153" s="459"/>
      <c r="CL153" s="861"/>
      <c r="CM153" s="861"/>
    </row>
    <row r="154" spans="1:91" s="263" customFormat="1" hidden="1">
      <c r="A154" s="857">
        <f>'MTG RTG September 2019'!A142</f>
        <v>0</v>
      </c>
      <c r="B154" s="289"/>
      <c r="C154" s="506" t="str">
        <f>'MTG RTG September 2019'!C142</f>
        <v>FOX Life</v>
      </c>
      <c r="D154" s="252" t="str">
        <f>'MTG RTG September 2019'!D142</f>
        <v>Off Prime Time</v>
      </c>
      <c r="E154" s="253" t="str">
        <f>'MTG RTG September 2019'!E142</f>
        <v>Mo-Fr</v>
      </c>
      <c r="F154" s="254" t="str">
        <f>'MTG RTG September 2019'!F142</f>
        <v>24:00-17:29</v>
      </c>
      <c r="G154" s="253" t="str">
        <f>'MTG RTG September 2019'!G142</f>
        <v>NPT</v>
      </c>
      <c r="H154" s="255">
        <f ca="1">SUMIF('MTG RTG September 2019'!$H$3:$M$4,$AA$9,'MTG RTG September 2019'!$H142:$M142)</f>
        <v>0.1</v>
      </c>
      <c r="I154" s="256">
        <f t="shared" ca="1" si="51"/>
        <v>0</v>
      </c>
      <c r="J154" s="257">
        <f t="shared" ca="1" si="41"/>
        <v>0</v>
      </c>
      <c r="K154" s="355">
        <f t="shared" ca="1" si="42"/>
        <v>0</v>
      </c>
      <c r="L154" s="355">
        <f t="shared" ca="1" si="43"/>
        <v>0</v>
      </c>
      <c r="M154" s="258">
        <f t="shared" si="44"/>
        <v>0</v>
      </c>
      <c r="N154" s="258">
        <f t="shared" si="45"/>
        <v>0</v>
      </c>
      <c r="O154" s="258">
        <f t="shared" si="46"/>
        <v>0</v>
      </c>
      <c r="P154" s="258">
        <f t="shared" si="47"/>
        <v>0</v>
      </c>
      <c r="Q154" s="258"/>
      <c r="R154" s="258">
        <f t="shared" si="48"/>
        <v>0</v>
      </c>
      <c r="S154" s="258">
        <f t="shared" si="49"/>
        <v>0</v>
      </c>
      <c r="T154" s="265">
        <f t="shared" ca="1" si="52"/>
        <v>0</v>
      </c>
      <c r="U154" s="260">
        <f t="shared" ca="1" si="53"/>
        <v>0</v>
      </c>
      <c r="V154" s="260">
        <f ca="1">T154*$H$4</f>
        <v>0</v>
      </c>
      <c r="W154" s="260">
        <f ca="1">T154*$H$5</f>
        <v>0</v>
      </c>
      <c r="X154" s="260">
        <f ca="1">T154*$H$6</f>
        <v>0</v>
      </c>
      <c r="Y154" s="260">
        <f ca="1">T154*$H$7</f>
        <v>0</v>
      </c>
      <c r="Z154" s="260">
        <f ca="1">T154*$H$8</f>
        <v>0</v>
      </c>
      <c r="AA154" s="575">
        <f ca="1">SUMPRODUCT(M154:R154,U154:Z154)</f>
        <v>0</v>
      </c>
      <c r="AB154" s="262"/>
      <c r="AC154" s="460"/>
      <c r="AD154" s="459"/>
      <c r="AE154" s="459"/>
      <c r="AF154" s="459"/>
      <c r="AG154" s="459"/>
      <c r="AH154" s="861"/>
      <c r="AI154" s="861"/>
      <c r="AJ154" s="459"/>
      <c r="AK154" s="459"/>
      <c r="AL154" s="459"/>
      <c r="AM154" s="459"/>
      <c r="AN154" s="459"/>
      <c r="AO154" s="861"/>
      <c r="AP154" s="861"/>
      <c r="AQ154" s="459"/>
      <c r="AR154" s="459"/>
      <c r="AS154" s="459"/>
      <c r="AT154" s="459"/>
      <c r="AU154" s="459"/>
      <c r="AV154" s="861"/>
      <c r="AW154" s="861"/>
      <c r="AX154" s="459"/>
      <c r="AY154" s="459"/>
      <c r="AZ154" s="459"/>
      <c r="BA154" s="459"/>
      <c r="BB154" s="459"/>
      <c r="BC154" s="861"/>
      <c r="BD154" s="861"/>
      <c r="BE154" s="459"/>
      <c r="BF154" s="459"/>
      <c r="BG154" s="459"/>
      <c r="BH154" s="459"/>
      <c r="BI154" s="459"/>
      <c r="BJ154" s="861"/>
      <c r="BK154" s="861"/>
      <c r="BL154" s="459"/>
      <c r="BM154" s="459"/>
      <c r="BN154" s="459"/>
      <c r="BO154" s="459"/>
      <c r="BP154" s="459"/>
      <c r="BQ154" s="861"/>
      <c r="BR154" s="861"/>
      <c r="BS154" s="459"/>
      <c r="BT154" s="459"/>
      <c r="BU154" s="459"/>
      <c r="BV154" s="459"/>
      <c r="BW154" s="459"/>
      <c r="BX154" s="861"/>
      <c r="BY154" s="861"/>
      <c r="BZ154" s="459"/>
      <c r="CA154" s="459"/>
      <c r="CB154" s="459"/>
      <c r="CC154" s="459"/>
      <c r="CD154" s="459"/>
      <c r="CE154" s="861"/>
      <c r="CF154" s="861"/>
      <c r="CG154" s="459"/>
      <c r="CH154" s="459"/>
      <c r="CI154" s="459"/>
      <c r="CJ154" s="459"/>
      <c r="CK154" s="459"/>
      <c r="CL154" s="861"/>
      <c r="CM154" s="861"/>
    </row>
    <row r="155" spans="1:91" s="263" customFormat="1" hidden="1">
      <c r="A155" s="857">
        <f>'MTG RTG September 2019'!A143</f>
        <v>0</v>
      </c>
      <c r="B155" s="289"/>
      <c r="C155" s="506" t="str">
        <f>'MTG RTG September 2019'!C143</f>
        <v>FOX Life</v>
      </c>
      <c r="D155" s="252" t="str">
        <f>'MTG RTG September 2019'!D143</f>
        <v>Prime Time</v>
      </c>
      <c r="E155" s="253" t="str">
        <f>'MTG RTG September 2019'!E143</f>
        <v>Mo-Fr</v>
      </c>
      <c r="F155" s="254" t="str">
        <f>'MTG RTG September 2019'!F143</f>
        <v>17:30-23:59</v>
      </c>
      <c r="G155" s="253" t="str">
        <f>'MTG RTG September 2019'!G143</f>
        <v>PT</v>
      </c>
      <c r="H155" s="255">
        <f ca="1">SUMIF('MTG RTG September 2019'!$H$3:$M$4,$AA$9,'MTG RTG September 2019'!$H143:$M143)</f>
        <v>0.2</v>
      </c>
      <c r="I155" s="256">
        <f t="shared" ca="1" si="51"/>
        <v>0</v>
      </c>
      <c r="J155" s="257">
        <f t="shared" ca="1" si="41"/>
        <v>0</v>
      </c>
      <c r="K155" s="355">
        <f t="shared" ca="1" si="42"/>
        <v>0</v>
      </c>
      <c r="L155" s="355">
        <f t="shared" ca="1" si="43"/>
        <v>0</v>
      </c>
      <c r="M155" s="258">
        <f t="shared" si="44"/>
        <v>0</v>
      </c>
      <c r="N155" s="258">
        <f t="shared" si="45"/>
        <v>0</v>
      </c>
      <c r="O155" s="258">
        <f t="shared" si="46"/>
        <v>0</v>
      </c>
      <c r="P155" s="258">
        <f t="shared" si="47"/>
        <v>0</v>
      </c>
      <c r="Q155" s="258"/>
      <c r="R155" s="258">
        <f t="shared" si="48"/>
        <v>0</v>
      </c>
      <c r="S155" s="258">
        <f t="shared" si="49"/>
        <v>0</v>
      </c>
      <c r="T155" s="265">
        <f t="shared" ca="1" si="52"/>
        <v>0</v>
      </c>
      <c r="U155" s="260">
        <f t="shared" ca="1" si="53"/>
        <v>0</v>
      </c>
      <c r="V155" s="260">
        <f t="shared" ca="1" si="54"/>
        <v>0</v>
      </c>
      <c r="W155" s="260">
        <f t="shared" ca="1" si="55"/>
        <v>0</v>
      </c>
      <c r="X155" s="260">
        <f t="shared" ca="1" si="56"/>
        <v>0</v>
      </c>
      <c r="Y155" s="260">
        <f t="shared" ca="1" si="58"/>
        <v>0</v>
      </c>
      <c r="Z155" s="260">
        <f t="shared" ca="1" si="59"/>
        <v>0</v>
      </c>
      <c r="AA155" s="575">
        <f t="shared" ca="1" si="57"/>
        <v>0</v>
      </c>
      <c r="AB155" s="262"/>
      <c r="AC155" s="460"/>
      <c r="AD155" s="459"/>
      <c r="AE155" s="459"/>
      <c r="AF155" s="459"/>
      <c r="AG155" s="459"/>
      <c r="AH155" s="861"/>
      <c r="AI155" s="861"/>
      <c r="AJ155" s="459"/>
      <c r="AK155" s="459"/>
      <c r="AL155" s="459"/>
      <c r="AM155" s="459"/>
      <c r="AN155" s="459"/>
      <c r="AO155" s="861"/>
      <c r="AP155" s="861"/>
      <c r="AQ155" s="459"/>
      <c r="AR155" s="459"/>
      <c r="AS155" s="459"/>
      <c r="AT155" s="459"/>
      <c r="AU155" s="459"/>
      <c r="AV155" s="861"/>
      <c r="AW155" s="861"/>
      <c r="AX155" s="459"/>
      <c r="AY155" s="459"/>
      <c r="AZ155" s="459"/>
      <c r="BA155" s="459"/>
      <c r="BB155" s="459"/>
      <c r="BC155" s="861"/>
      <c r="BD155" s="861"/>
      <c r="BE155" s="459"/>
      <c r="BF155" s="459"/>
      <c r="BG155" s="459"/>
      <c r="BH155" s="459"/>
      <c r="BI155" s="459"/>
      <c r="BJ155" s="861"/>
      <c r="BK155" s="861"/>
      <c r="BL155" s="459"/>
      <c r="BM155" s="459"/>
      <c r="BN155" s="459"/>
      <c r="BO155" s="459"/>
      <c r="BP155" s="459"/>
      <c r="BQ155" s="861"/>
      <c r="BR155" s="861"/>
      <c r="BS155" s="459"/>
      <c r="BT155" s="459"/>
      <c r="BU155" s="459"/>
      <c r="BV155" s="459"/>
      <c r="BW155" s="459"/>
      <c r="BX155" s="861"/>
      <c r="BY155" s="861"/>
      <c r="BZ155" s="459"/>
      <c r="CA155" s="459"/>
      <c r="CB155" s="459"/>
      <c r="CC155" s="459"/>
      <c r="CD155" s="459"/>
      <c r="CE155" s="861"/>
      <c r="CF155" s="861"/>
      <c r="CG155" s="459"/>
      <c r="CH155" s="459"/>
      <c r="CI155" s="459"/>
      <c r="CJ155" s="459"/>
      <c r="CK155" s="459"/>
      <c r="CL155" s="861"/>
      <c r="CM155" s="861"/>
    </row>
    <row r="156" spans="1:91" s="263" customFormat="1" hidden="1">
      <c r="A156" s="857">
        <f>'MTG RTG September 2019'!A144</f>
        <v>0</v>
      </c>
      <c r="B156" s="289"/>
      <c r="C156" s="506" t="str">
        <f>'MTG RTG September 2019'!C144</f>
        <v>FOX Life</v>
      </c>
      <c r="D156" s="252" t="str">
        <f>'MTG RTG September 2019'!D144</f>
        <v>Prime Time</v>
      </c>
      <c r="E156" s="253" t="str">
        <f>'MTG RTG September 2019'!E144</f>
        <v>Mo-Fr</v>
      </c>
      <c r="F156" s="254" t="str">
        <f>'MTG RTG September 2019'!F144</f>
        <v>17:30-23:59</v>
      </c>
      <c r="G156" s="253" t="str">
        <f>'MTG RTG September 2019'!G144</f>
        <v>PT</v>
      </c>
      <c r="H156" s="255">
        <f ca="1">SUMIF('MTG RTG September 2019'!$H$3:$M$4,$AA$9,'MTG RTG September 2019'!$H144:$M144)</f>
        <v>0.2</v>
      </c>
      <c r="I156" s="256">
        <f t="shared" ca="1" si="51"/>
        <v>5080</v>
      </c>
      <c r="J156" s="257">
        <f t="shared" ca="1" si="41"/>
        <v>0</v>
      </c>
      <c r="K156" s="355">
        <f t="shared" ca="1" si="42"/>
        <v>0</v>
      </c>
      <c r="L156" s="355">
        <f t="shared" ca="1" si="43"/>
        <v>0</v>
      </c>
      <c r="M156" s="258">
        <f t="shared" si="44"/>
        <v>0</v>
      </c>
      <c r="N156" s="258">
        <f t="shared" si="45"/>
        <v>0</v>
      </c>
      <c r="O156" s="258">
        <f t="shared" si="46"/>
        <v>0</v>
      </c>
      <c r="P156" s="258">
        <f t="shared" si="47"/>
        <v>0</v>
      </c>
      <c r="Q156" s="258"/>
      <c r="R156" s="258">
        <f t="shared" si="48"/>
        <v>0</v>
      </c>
      <c r="S156" s="258">
        <f t="shared" si="49"/>
        <v>0</v>
      </c>
      <c r="T156" s="265">
        <v>1016</v>
      </c>
      <c r="U156" s="260">
        <f t="shared" si="53"/>
        <v>1016</v>
      </c>
      <c r="V156" s="260">
        <f t="shared" si="54"/>
        <v>609.6</v>
      </c>
      <c r="W156" s="260">
        <f t="shared" si="55"/>
        <v>609.6</v>
      </c>
      <c r="X156" s="260">
        <f t="shared" si="56"/>
        <v>0</v>
      </c>
      <c r="Y156" s="260">
        <f t="shared" si="58"/>
        <v>0</v>
      </c>
      <c r="Z156" s="260">
        <f t="shared" si="59"/>
        <v>0</v>
      </c>
      <c r="AA156" s="575">
        <f t="shared" si="57"/>
        <v>0</v>
      </c>
      <c r="AB156" s="262"/>
      <c r="AC156" s="460"/>
      <c r="AD156" s="459"/>
      <c r="AE156" s="459"/>
      <c r="AF156" s="459"/>
      <c r="AG156" s="459"/>
      <c r="AH156" s="861"/>
      <c r="AI156" s="861"/>
      <c r="AJ156" s="459"/>
      <c r="AK156" s="459"/>
      <c r="AL156" s="459"/>
      <c r="AM156" s="459"/>
      <c r="AN156" s="459"/>
      <c r="AO156" s="861"/>
      <c r="AP156" s="861"/>
      <c r="AQ156" s="459"/>
      <c r="AR156" s="459"/>
      <c r="AS156" s="459"/>
      <c r="AT156" s="459"/>
      <c r="AU156" s="459"/>
      <c r="AV156" s="861"/>
      <c r="AW156" s="861"/>
      <c r="AX156" s="459"/>
      <c r="AY156" s="459"/>
      <c r="AZ156" s="459"/>
      <c r="BA156" s="459"/>
      <c r="BB156" s="459"/>
      <c r="BC156" s="861"/>
      <c r="BD156" s="861"/>
      <c r="BE156" s="459"/>
      <c r="BF156" s="459"/>
      <c r="BG156" s="459"/>
      <c r="BH156" s="459"/>
      <c r="BI156" s="459"/>
      <c r="BJ156" s="861"/>
      <c r="BK156" s="861"/>
      <c r="BL156" s="459"/>
      <c r="BM156" s="459"/>
      <c r="BN156" s="459"/>
      <c r="BO156" s="459"/>
      <c r="BP156" s="459"/>
      <c r="BQ156" s="861"/>
      <c r="BR156" s="861"/>
      <c r="BS156" s="459"/>
      <c r="BT156" s="459"/>
      <c r="BU156" s="459"/>
      <c r="BV156" s="459"/>
      <c r="BW156" s="459"/>
      <c r="BX156" s="861"/>
      <c r="BY156" s="861"/>
      <c r="BZ156" s="459"/>
      <c r="CA156" s="459"/>
      <c r="CB156" s="459"/>
      <c r="CC156" s="459"/>
      <c r="CD156" s="459"/>
      <c r="CE156" s="861"/>
      <c r="CF156" s="861"/>
      <c r="CG156" s="459"/>
      <c r="CH156" s="459"/>
      <c r="CI156" s="459"/>
      <c r="CJ156" s="459"/>
      <c r="CK156" s="459"/>
      <c r="CL156" s="861"/>
      <c r="CM156" s="861"/>
    </row>
    <row r="157" spans="1:91" s="263" customFormat="1" hidden="1">
      <c r="A157" s="857">
        <f>'MTG RTG September 2019'!A145</f>
        <v>0</v>
      </c>
      <c r="B157" s="289"/>
      <c r="C157" s="506" t="str">
        <f>'MTG RTG September 2019'!C145</f>
        <v>FOX Life</v>
      </c>
      <c r="D157" s="252" t="str">
        <f>'MTG RTG September 2019'!D145</f>
        <v>Off Prime Time</v>
      </c>
      <c r="E157" s="253" t="str">
        <f>'MTG RTG September 2019'!E145</f>
        <v>Sa-Su</v>
      </c>
      <c r="F157" s="254" t="str">
        <f>'MTG RTG September 2019'!F145</f>
        <v>24:00-17:29</v>
      </c>
      <c r="G157" s="253" t="str">
        <f>'MTG RTG September 2019'!G145</f>
        <v>NPT</v>
      </c>
      <c r="H157" s="255">
        <f ca="1">SUMIF('MTG RTG September 2019'!$H$3:$M$4,$AA$9,'MTG RTG September 2019'!$H145:$M145)</f>
        <v>0.1</v>
      </c>
      <c r="I157" s="256">
        <f t="shared" ca="1" si="51"/>
        <v>0</v>
      </c>
      <c r="J157" s="257">
        <f t="shared" ca="1" si="41"/>
        <v>0</v>
      </c>
      <c r="K157" s="355">
        <f t="shared" ca="1" si="42"/>
        <v>0</v>
      </c>
      <c r="L157" s="355">
        <f t="shared" ca="1" si="43"/>
        <v>0</v>
      </c>
      <c r="M157" s="258">
        <f t="shared" si="44"/>
        <v>0</v>
      </c>
      <c r="N157" s="258">
        <f t="shared" si="45"/>
        <v>0</v>
      </c>
      <c r="O157" s="258">
        <f t="shared" si="46"/>
        <v>0</v>
      </c>
      <c r="P157" s="258">
        <f t="shared" si="47"/>
        <v>0</v>
      </c>
      <c r="Q157" s="258"/>
      <c r="R157" s="258">
        <f t="shared" si="48"/>
        <v>0</v>
      </c>
      <c r="S157" s="258">
        <f t="shared" si="49"/>
        <v>0</v>
      </c>
      <c r="T157" s="265">
        <f t="shared" ca="1" si="52"/>
        <v>0</v>
      </c>
      <c r="U157" s="260">
        <f t="shared" ca="1" si="53"/>
        <v>0</v>
      </c>
      <c r="V157" s="260">
        <f t="shared" ca="1" si="54"/>
        <v>0</v>
      </c>
      <c r="W157" s="260">
        <f t="shared" ca="1" si="55"/>
        <v>0</v>
      </c>
      <c r="X157" s="260">
        <f t="shared" ca="1" si="56"/>
        <v>0</v>
      </c>
      <c r="Y157" s="260">
        <f t="shared" ca="1" si="58"/>
        <v>0</v>
      </c>
      <c r="Z157" s="260">
        <f t="shared" ca="1" si="59"/>
        <v>0</v>
      </c>
      <c r="AA157" s="575">
        <f t="shared" ca="1" si="57"/>
        <v>0</v>
      </c>
      <c r="AB157" s="262"/>
      <c r="AC157" s="460"/>
      <c r="AD157" s="459"/>
      <c r="AE157" s="459"/>
      <c r="AF157" s="459"/>
      <c r="AG157" s="459"/>
      <c r="AH157" s="861"/>
      <c r="AI157" s="861"/>
      <c r="AJ157" s="459"/>
      <c r="AK157" s="459"/>
      <c r="AL157" s="459"/>
      <c r="AM157" s="459"/>
      <c r="AN157" s="459"/>
      <c r="AO157" s="861"/>
      <c r="AP157" s="861"/>
      <c r="AQ157" s="459"/>
      <c r="AR157" s="459"/>
      <c r="AS157" s="459"/>
      <c r="AT157" s="459"/>
      <c r="AU157" s="459"/>
      <c r="AV157" s="861"/>
      <c r="AW157" s="861"/>
      <c r="AX157" s="459"/>
      <c r="AY157" s="459"/>
      <c r="AZ157" s="459"/>
      <c r="BA157" s="459"/>
      <c r="BB157" s="459"/>
      <c r="BC157" s="861"/>
      <c r="BD157" s="861"/>
      <c r="BE157" s="459"/>
      <c r="BF157" s="459"/>
      <c r="BG157" s="459"/>
      <c r="BH157" s="459"/>
      <c r="BI157" s="459"/>
      <c r="BJ157" s="861"/>
      <c r="BK157" s="861"/>
      <c r="BL157" s="459"/>
      <c r="BM157" s="459"/>
      <c r="BN157" s="459"/>
      <c r="BO157" s="459"/>
      <c r="BP157" s="459"/>
      <c r="BQ157" s="861"/>
      <c r="BR157" s="861"/>
      <c r="BS157" s="459"/>
      <c r="BT157" s="459"/>
      <c r="BU157" s="459"/>
      <c r="BV157" s="459"/>
      <c r="BW157" s="459"/>
      <c r="BX157" s="861"/>
      <c r="BY157" s="861"/>
      <c r="BZ157" s="459"/>
      <c r="CA157" s="459"/>
      <c r="CB157" s="459"/>
      <c r="CC157" s="459"/>
      <c r="CD157" s="459"/>
      <c r="CE157" s="861"/>
      <c r="CF157" s="861"/>
      <c r="CG157" s="459"/>
      <c r="CH157" s="459"/>
      <c r="CI157" s="459"/>
      <c r="CJ157" s="459"/>
      <c r="CK157" s="459"/>
      <c r="CL157" s="861"/>
      <c r="CM157" s="861"/>
    </row>
    <row r="158" spans="1:91" s="263" customFormat="1" hidden="1">
      <c r="A158" s="857">
        <f>'MTG RTG September 2019'!A146</f>
        <v>0</v>
      </c>
      <c r="B158" s="289"/>
      <c r="C158" s="506" t="str">
        <f>'MTG RTG September 2019'!C146</f>
        <v>FOX Life</v>
      </c>
      <c r="D158" s="252" t="str">
        <f>'MTG RTG September 2019'!D146</f>
        <v>Off Prime Time</v>
      </c>
      <c r="E158" s="253" t="str">
        <f>'MTG RTG September 2019'!E146</f>
        <v>Sa-Su</v>
      </c>
      <c r="F158" s="254" t="str">
        <f>'MTG RTG September 2019'!F146</f>
        <v>24:00-17:29</v>
      </c>
      <c r="G158" s="253" t="str">
        <f>'MTG RTG September 2019'!G146</f>
        <v>NPT</v>
      </c>
      <c r="H158" s="255">
        <f ca="1">SUMIF('MTG RTG September 2019'!$H$3:$M$4,$AA$9,'MTG RTG September 2019'!$H146:$M146)</f>
        <v>0.1</v>
      </c>
      <c r="I158" s="256">
        <f t="shared" ca="1" si="51"/>
        <v>0</v>
      </c>
      <c r="J158" s="257">
        <f t="shared" ca="1" si="41"/>
        <v>0</v>
      </c>
      <c r="K158" s="355">
        <f t="shared" ca="1" si="42"/>
        <v>0</v>
      </c>
      <c r="L158" s="355">
        <f t="shared" ca="1" si="43"/>
        <v>0</v>
      </c>
      <c r="M158" s="258">
        <f t="shared" si="44"/>
        <v>0</v>
      </c>
      <c r="N158" s="258">
        <f t="shared" si="45"/>
        <v>0</v>
      </c>
      <c r="O158" s="258">
        <f t="shared" si="46"/>
        <v>0</v>
      </c>
      <c r="P158" s="258">
        <f t="shared" si="47"/>
        <v>0</v>
      </c>
      <c r="Q158" s="258"/>
      <c r="R158" s="258">
        <f t="shared" si="48"/>
        <v>0</v>
      </c>
      <c r="S158" s="258">
        <f t="shared" si="49"/>
        <v>0</v>
      </c>
      <c r="T158" s="265">
        <f t="shared" ca="1" si="52"/>
        <v>0</v>
      </c>
      <c r="U158" s="260">
        <f t="shared" ca="1" si="53"/>
        <v>0</v>
      </c>
      <c r="V158" s="260">
        <f t="shared" ca="1" si="54"/>
        <v>0</v>
      </c>
      <c r="W158" s="260">
        <f t="shared" ca="1" si="55"/>
        <v>0</v>
      </c>
      <c r="X158" s="260">
        <f t="shared" ca="1" si="56"/>
        <v>0</v>
      </c>
      <c r="Y158" s="260">
        <f t="shared" ca="1" si="58"/>
        <v>0</v>
      </c>
      <c r="Z158" s="260">
        <f t="shared" ca="1" si="59"/>
        <v>0</v>
      </c>
      <c r="AA158" s="575">
        <f t="shared" ca="1" si="57"/>
        <v>0</v>
      </c>
      <c r="AB158" s="262"/>
      <c r="AC158" s="460"/>
      <c r="AD158" s="459"/>
      <c r="AE158" s="459"/>
      <c r="AF158" s="459"/>
      <c r="AG158" s="459"/>
      <c r="AH158" s="861"/>
      <c r="AI158" s="861"/>
      <c r="AJ158" s="459"/>
      <c r="AK158" s="459"/>
      <c r="AL158" s="459"/>
      <c r="AM158" s="459"/>
      <c r="AN158" s="459"/>
      <c r="AO158" s="861"/>
      <c r="AP158" s="861"/>
      <c r="AQ158" s="459"/>
      <c r="AR158" s="459"/>
      <c r="AS158" s="459"/>
      <c r="AT158" s="459"/>
      <c r="AU158" s="459"/>
      <c r="AV158" s="861"/>
      <c r="AW158" s="861"/>
      <c r="AX158" s="459"/>
      <c r="AY158" s="459"/>
      <c r="AZ158" s="459"/>
      <c r="BA158" s="459"/>
      <c r="BB158" s="459"/>
      <c r="BC158" s="861"/>
      <c r="BD158" s="861"/>
      <c r="BE158" s="459"/>
      <c r="BF158" s="459"/>
      <c r="BG158" s="459"/>
      <c r="BH158" s="459"/>
      <c r="BI158" s="459"/>
      <c r="BJ158" s="861"/>
      <c r="BK158" s="861"/>
      <c r="BL158" s="459"/>
      <c r="BM158" s="459"/>
      <c r="BN158" s="459"/>
      <c r="BO158" s="459"/>
      <c r="BP158" s="459"/>
      <c r="BQ158" s="861"/>
      <c r="BR158" s="861"/>
      <c r="BS158" s="459"/>
      <c r="BT158" s="459"/>
      <c r="BU158" s="459"/>
      <c r="BV158" s="459"/>
      <c r="BW158" s="459"/>
      <c r="BX158" s="861"/>
      <c r="BY158" s="861"/>
      <c r="BZ158" s="459"/>
      <c r="CA158" s="459"/>
      <c r="CB158" s="459"/>
      <c r="CC158" s="459"/>
      <c r="CD158" s="459"/>
      <c r="CE158" s="861"/>
      <c r="CF158" s="861"/>
      <c r="CG158" s="459"/>
      <c r="CH158" s="459"/>
      <c r="CI158" s="459"/>
      <c r="CJ158" s="459"/>
      <c r="CK158" s="459"/>
      <c r="CL158" s="861"/>
      <c r="CM158" s="861"/>
    </row>
    <row r="159" spans="1:91" s="263" customFormat="1" hidden="1">
      <c r="A159" s="857">
        <f>'MTG RTG September 2019'!A147</f>
        <v>0</v>
      </c>
      <c r="B159" s="289"/>
      <c r="C159" s="506" t="str">
        <f>'MTG RTG September 2019'!C147</f>
        <v>FOX Life</v>
      </c>
      <c r="D159" s="252" t="str">
        <f>'MTG RTG September 2019'!D147</f>
        <v>Prime Time</v>
      </c>
      <c r="E159" s="253" t="str">
        <f>'MTG RTG September 2019'!E147</f>
        <v>Sa-Su</v>
      </c>
      <c r="F159" s="254" t="str">
        <f>'MTG RTG September 2019'!F147</f>
        <v>17:30-23:59</v>
      </c>
      <c r="G159" s="253" t="str">
        <f>'MTG RTG September 2019'!G147</f>
        <v>PT</v>
      </c>
      <c r="H159" s="255">
        <f ca="1">SUMIF('MTG RTG September 2019'!$H$3:$M$4,$AA$9,'MTG RTG September 2019'!$H147:$M147)</f>
        <v>0.2</v>
      </c>
      <c r="I159" s="256">
        <f t="shared" ca="1" si="51"/>
        <v>0</v>
      </c>
      <c r="J159" s="257">
        <f t="shared" ca="1" si="41"/>
        <v>0</v>
      </c>
      <c r="K159" s="355">
        <f t="shared" ca="1" si="42"/>
        <v>0</v>
      </c>
      <c r="L159" s="355">
        <f t="shared" ca="1" si="43"/>
        <v>0</v>
      </c>
      <c r="M159" s="258">
        <f t="shared" si="44"/>
        <v>0</v>
      </c>
      <c r="N159" s="258">
        <f t="shared" si="45"/>
        <v>0</v>
      </c>
      <c r="O159" s="258">
        <f t="shared" si="46"/>
        <v>0</v>
      </c>
      <c r="P159" s="258">
        <f t="shared" si="47"/>
        <v>0</v>
      </c>
      <c r="Q159" s="258"/>
      <c r="R159" s="258">
        <f t="shared" si="48"/>
        <v>0</v>
      </c>
      <c r="S159" s="258">
        <f t="shared" si="49"/>
        <v>0</v>
      </c>
      <c r="T159" s="265">
        <f t="shared" ca="1" si="52"/>
        <v>0</v>
      </c>
      <c r="U159" s="260">
        <f t="shared" ca="1" si="53"/>
        <v>0</v>
      </c>
      <c r="V159" s="260">
        <f t="shared" ca="1" si="54"/>
        <v>0</v>
      </c>
      <c r="W159" s="260">
        <f t="shared" ca="1" si="55"/>
        <v>0</v>
      </c>
      <c r="X159" s="260">
        <f t="shared" ca="1" si="56"/>
        <v>0</v>
      </c>
      <c r="Y159" s="260">
        <f t="shared" ca="1" si="58"/>
        <v>0</v>
      </c>
      <c r="Z159" s="260">
        <f t="shared" ca="1" si="59"/>
        <v>0</v>
      </c>
      <c r="AA159" s="575">
        <f t="shared" ca="1" si="57"/>
        <v>0</v>
      </c>
      <c r="AB159" s="262"/>
      <c r="AC159" s="460"/>
      <c r="AD159" s="459"/>
      <c r="AE159" s="459"/>
      <c r="AF159" s="459"/>
      <c r="AG159" s="459"/>
      <c r="AH159" s="861"/>
      <c r="AI159" s="861"/>
      <c r="AJ159" s="459"/>
      <c r="AK159" s="459"/>
      <c r="AL159" s="459"/>
      <c r="AM159" s="459"/>
      <c r="AN159" s="459"/>
      <c r="AO159" s="861"/>
      <c r="AP159" s="861"/>
      <c r="AQ159" s="459"/>
      <c r="AR159" s="459"/>
      <c r="AS159" s="459"/>
      <c r="AT159" s="459"/>
      <c r="AU159" s="459"/>
      <c r="AV159" s="861"/>
      <c r="AW159" s="861"/>
      <c r="AX159" s="459"/>
      <c r="AY159" s="459"/>
      <c r="AZ159" s="459"/>
      <c r="BA159" s="459"/>
      <c r="BB159" s="459"/>
      <c r="BC159" s="861"/>
      <c r="BD159" s="861"/>
      <c r="BE159" s="459"/>
      <c r="BF159" s="459"/>
      <c r="BG159" s="459"/>
      <c r="BH159" s="459"/>
      <c r="BI159" s="459"/>
      <c r="BJ159" s="861"/>
      <c r="BK159" s="861"/>
      <c r="BL159" s="459"/>
      <c r="BM159" s="459"/>
      <c r="BN159" s="459"/>
      <c r="BO159" s="459"/>
      <c r="BP159" s="459"/>
      <c r="BQ159" s="861"/>
      <c r="BR159" s="861"/>
      <c r="BS159" s="459"/>
      <c r="BT159" s="459"/>
      <c r="BU159" s="459"/>
      <c r="BV159" s="459"/>
      <c r="BW159" s="459"/>
      <c r="BX159" s="861"/>
      <c r="BY159" s="861"/>
      <c r="BZ159" s="459"/>
      <c r="CA159" s="459"/>
      <c r="CB159" s="459"/>
      <c r="CC159" s="459"/>
      <c r="CD159" s="459"/>
      <c r="CE159" s="861"/>
      <c r="CF159" s="861"/>
      <c r="CG159" s="459"/>
      <c r="CH159" s="459"/>
      <c r="CI159" s="459"/>
      <c r="CJ159" s="459"/>
      <c r="CK159" s="459"/>
      <c r="CL159" s="861"/>
      <c r="CM159" s="861"/>
    </row>
    <row r="160" spans="1:91" s="263" customFormat="1" hidden="1">
      <c r="A160" s="857">
        <f>'MTG RTG September 2019'!A148</f>
        <v>0</v>
      </c>
      <c r="B160" s="289"/>
      <c r="C160" s="506" t="str">
        <f>'MTG RTG September 2019'!C148</f>
        <v>FOX Life</v>
      </c>
      <c r="D160" s="252" t="str">
        <f>'MTG RTG September 2019'!D148</f>
        <v>Prime Time</v>
      </c>
      <c r="E160" s="253" t="str">
        <f>'MTG RTG September 2019'!E148</f>
        <v>Sa-Su</v>
      </c>
      <c r="F160" s="254" t="str">
        <f>'MTG RTG September 2019'!F148</f>
        <v>17:30-23:59</v>
      </c>
      <c r="G160" s="253" t="str">
        <f>'MTG RTG September 2019'!G148</f>
        <v>PT</v>
      </c>
      <c r="H160" s="255">
        <f ca="1">SUMIF('MTG RTG September 2019'!$H$3:$M$4,$AA$9,'MTG RTG September 2019'!$H148:$M148)</f>
        <v>0.2</v>
      </c>
      <c r="I160" s="256">
        <f t="shared" ca="1" si="51"/>
        <v>0</v>
      </c>
      <c r="J160" s="257">
        <f t="shared" ref="J160:J223" ca="1" si="60">K160+L160</f>
        <v>0</v>
      </c>
      <c r="K160" s="355">
        <f t="shared" ref="K160:K223" ca="1" si="61">H160*N160</f>
        <v>0</v>
      </c>
      <c r="L160" s="355">
        <f t="shared" ref="L160:L223" ca="1" si="62">H160*O160</f>
        <v>0</v>
      </c>
      <c r="M160" s="258">
        <f t="shared" ref="M160:M223" si="63">COUNTIF(AC160:CM160,"A")</f>
        <v>0</v>
      </c>
      <c r="N160" s="258">
        <f t="shared" ref="N160:N223" si="64">COUNTIF(AC160:CM160,"B")*2</f>
        <v>0</v>
      </c>
      <c r="O160" s="258">
        <f t="shared" ref="O160:O223" si="65">COUNTIF(AC160:CM160,"C")</f>
        <v>0</v>
      </c>
      <c r="P160" s="258">
        <f t="shared" ref="P160:P223" si="66">COUNTIF(AC160:CM160,"D")</f>
        <v>0</v>
      </c>
      <c r="Q160" s="258"/>
      <c r="R160" s="258">
        <f t="shared" ref="R160:R223" si="67">COUNTIF(AC160:CM160,"F")</f>
        <v>0</v>
      </c>
      <c r="S160" s="258">
        <f t="shared" ref="S160:S223" si="68">SUM(M160:R160)</f>
        <v>0</v>
      </c>
      <c r="T160" s="265">
        <f t="shared" ca="1" si="52"/>
        <v>0</v>
      </c>
      <c r="U160" s="260">
        <f t="shared" ca="1" si="53"/>
        <v>0</v>
      </c>
      <c r="V160" s="260">
        <f t="shared" ca="1" si="54"/>
        <v>0</v>
      </c>
      <c r="W160" s="260">
        <f t="shared" ca="1" si="55"/>
        <v>0</v>
      </c>
      <c r="X160" s="260">
        <f t="shared" ca="1" si="56"/>
        <v>0</v>
      </c>
      <c r="Y160" s="260">
        <f t="shared" ca="1" si="58"/>
        <v>0</v>
      </c>
      <c r="Z160" s="260">
        <f t="shared" ca="1" si="59"/>
        <v>0</v>
      </c>
      <c r="AA160" s="575">
        <f t="shared" ca="1" si="57"/>
        <v>0</v>
      </c>
      <c r="AB160" s="262"/>
      <c r="AC160" s="460"/>
      <c r="AD160" s="459"/>
      <c r="AE160" s="459"/>
      <c r="AF160" s="459"/>
      <c r="AG160" s="459"/>
      <c r="AH160" s="861"/>
      <c r="AI160" s="861"/>
      <c r="AJ160" s="459"/>
      <c r="AK160" s="459"/>
      <c r="AL160" s="459"/>
      <c r="AM160" s="459"/>
      <c r="AN160" s="459"/>
      <c r="AO160" s="861"/>
      <c r="AP160" s="861"/>
      <c r="AQ160" s="459"/>
      <c r="AR160" s="459"/>
      <c r="AS160" s="459"/>
      <c r="AT160" s="459"/>
      <c r="AU160" s="459"/>
      <c r="AV160" s="861"/>
      <c r="AW160" s="861"/>
      <c r="AX160" s="459"/>
      <c r="AY160" s="459"/>
      <c r="AZ160" s="459"/>
      <c r="BA160" s="459"/>
      <c r="BB160" s="459"/>
      <c r="BC160" s="861"/>
      <c r="BD160" s="861"/>
      <c r="BE160" s="459"/>
      <c r="BF160" s="459"/>
      <c r="BG160" s="459"/>
      <c r="BH160" s="459"/>
      <c r="BI160" s="459"/>
      <c r="BJ160" s="861"/>
      <c r="BK160" s="861"/>
      <c r="BL160" s="459"/>
      <c r="BM160" s="459"/>
      <c r="BN160" s="459"/>
      <c r="BO160" s="459"/>
      <c r="BP160" s="459"/>
      <c r="BQ160" s="861"/>
      <c r="BR160" s="861"/>
      <c r="BS160" s="459"/>
      <c r="BT160" s="459"/>
      <c r="BU160" s="459"/>
      <c r="BV160" s="459"/>
      <c r="BW160" s="459"/>
      <c r="BX160" s="861"/>
      <c r="BY160" s="861"/>
      <c r="BZ160" s="459"/>
      <c r="CA160" s="459"/>
      <c r="CB160" s="459"/>
      <c r="CC160" s="459"/>
      <c r="CD160" s="459"/>
      <c r="CE160" s="861"/>
      <c r="CF160" s="861"/>
      <c r="CG160" s="459"/>
      <c r="CH160" s="459"/>
      <c r="CI160" s="459"/>
      <c r="CJ160" s="459"/>
      <c r="CK160" s="459"/>
      <c r="CL160" s="861"/>
      <c r="CM160" s="861"/>
    </row>
    <row r="161" spans="1:91" s="263" customFormat="1" hidden="1">
      <c r="A161" s="857">
        <f>'MTG RTG September 2019'!A149</f>
        <v>0</v>
      </c>
      <c r="B161" s="289"/>
      <c r="C161" s="506" t="str">
        <f>'MTG RTG September 2019'!C149</f>
        <v>FOX Crime</v>
      </c>
      <c r="D161" s="252" t="str">
        <f>'MTG RTG September 2019'!D149</f>
        <v>Off Prime Time</v>
      </c>
      <c r="E161" s="253" t="str">
        <f>'MTG RTG September 2019'!E149</f>
        <v>Mo-Fr</v>
      </c>
      <c r="F161" s="254" t="str">
        <f>'MTG RTG September 2019'!F149</f>
        <v>24:00-17:29</v>
      </c>
      <c r="G161" s="253" t="str">
        <f>'MTG RTG September 2019'!G149</f>
        <v>NPT</v>
      </c>
      <c r="H161" s="255">
        <f ca="1">SUMIF('MTG RTG September 2019'!$H$3:$M$4,$AA$9,'MTG RTG September 2019'!$H149:$M149)</f>
        <v>0.2</v>
      </c>
      <c r="I161" s="256">
        <f t="shared" ca="1" si="51"/>
        <v>0</v>
      </c>
      <c r="J161" s="257">
        <f t="shared" ca="1" si="60"/>
        <v>0</v>
      </c>
      <c r="K161" s="355">
        <f t="shared" ca="1" si="61"/>
        <v>0</v>
      </c>
      <c r="L161" s="355">
        <f t="shared" ca="1" si="62"/>
        <v>0</v>
      </c>
      <c r="M161" s="258">
        <f t="shared" si="63"/>
        <v>0</v>
      </c>
      <c r="N161" s="258">
        <f t="shared" si="64"/>
        <v>0</v>
      </c>
      <c r="O161" s="258">
        <f t="shared" si="65"/>
        <v>0</v>
      </c>
      <c r="P161" s="258">
        <f t="shared" si="66"/>
        <v>0</v>
      </c>
      <c r="Q161" s="258"/>
      <c r="R161" s="258">
        <f t="shared" si="67"/>
        <v>0</v>
      </c>
      <c r="S161" s="258">
        <f t="shared" si="68"/>
        <v>0</v>
      </c>
      <c r="T161" s="265">
        <f t="shared" ca="1" si="52"/>
        <v>0</v>
      </c>
      <c r="U161" s="260">
        <f t="shared" ca="1" si="53"/>
        <v>0</v>
      </c>
      <c r="V161" s="260">
        <f t="shared" ca="1" si="54"/>
        <v>0</v>
      </c>
      <c r="W161" s="260">
        <f t="shared" ca="1" si="55"/>
        <v>0</v>
      </c>
      <c r="X161" s="260">
        <f t="shared" ca="1" si="56"/>
        <v>0</v>
      </c>
      <c r="Y161" s="260">
        <f t="shared" ca="1" si="58"/>
        <v>0</v>
      </c>
      <c r="Z161" s="260">
        <f t="shared" ca="1" si="59"/>
        <v>0</v>
      </c>
      <c r="AA161" s="575">
        <f t="shared" ca="1" si="57"/>
        <v>0</v>
      </c>
      <c r="AB161" s="262"/>
      <c r="AC161" s="460"/>
      <c r="AD161" s="459"/>
      <c r="AE161" s="459"/>
      <c r="AF161" s="459"/>
      <c r="AG161" s="459"/>
      <c r="AH161" s="861"/>
      <c r="AI161" s="861"/>
      <c r="AJ161" s="459"/>
      <c r="AK161" s="459"/>
      <c r="AL161" s="459"/>
      <c r="AM161" s="459"/>
      <c r="AN161" s="459"/>
      <c r="AO161" s="861"/>
      <c r="AP161" s="861"/>
      <c r="AQ161" s="459"/>
      <c r="AR161" s="459"/>
      <c r="AS161" s="459"/>
      <c r="AT161" s="459"/>
      <c r="AU161" s="459"/>
      <c r="AV161" s="861"/>
      <c r="AW161" s="861"/>
      <c r="AX161" s="459"/>
      <c r="AY161" s="459"/>
      <c r="AZ161" s="459"/>
      <c r="BA161" s="459"/>
      <c r="BB161" s="459"/>
      <c r="BC161" s="861"/>
      <c r="BD161" s="861"/>
      <c r="BE161" s="459"/>
      <c r="BF161" s="459"/>
      <c r="BG161" s="459"/>
      <c r="BH161" s="459"/>
      <c r="BI161" s="459"/>
      <c r="BJ161" s="861"/>
      <c r="BK161" s="861"/>
      <c r="BL161" s="459"/>
      <c r="BM161" s="459"/>
      <c r="BN161" s="459"/>
      <c r="BO161" s="459"/>
      <c r="BP161" s="459"/>
      <c r="BQ161" s="861"/>
      <c r="BR161" s="861"/>
      <c r="BS161" s="459"/>
      <c r="BT161" s="459"/>
      <c r="BU161" s="459"/>
      <c r="BV161" s="459"/>
      <c r="BW161" s="459"/>
      <c r="BX161" s="861"/>
      <c r="BY161" s="861"/>
      <c r="BZ161" s="459"/>
      <c r="CA161" s="459"/>
      <c r="CB161" s="459"/>
      <c r="CC161" s="459"/>
      <c r="CD161" s="459"/>
      <c r="CE161" s="861"/>
      <c r="CF161" s="861"/>
      <c r="CG161" s="459"/>
      <c r="CH161" s="459"/>
      <c r="CI161" s="459"/>
      <c r="CJ161" s="459"/>
      <c r="CK161" s="459"/>
      <c r="CL161" s="861"/>
      <c r="CM161" s="861"/>
    </row>
    <row r="162" spans="1:91" s="263" customFormat="1" hidden="1">
      <c r="A162" s="857">
        <f>'MTG RTG September 2019'!A150</f>
        <v>0</v>
      </c>
      <c r="B162" s="289"/>
      <c r="C162" s="506" t="str">
        <f>'MTG RTG September 2019'!C150</f>
        <v>FOX Crime</v>
      </c>
      <c r="D162" s="252" t="str">
        <f>'MTG RTG September 2019'!D150</f>
        <v>Prime Time</v>
      </c>
      <c r="E162" s="253" t="str">
        <f>'MTG RTG September 2019'!E150</f>
        <v>Mo-Fr</v>
      </c>
      <c r="F162" s="254" t="str">
        <f>'MTG RTG September 2019'!F150</f>
        <v>17:30-23:59</v>
      </c>
      <c r="G162" s="253" t="str">
        <f>'MTG RTG September 2019'!G150</f>
        <v>PT</v>
      </c>
      <c r="H162" s="255">
        <f ca="1">SUMIF('MTG RTG September 2019'!$H$3:$M$4,$AA$9,'MTG RTG September 2019'!$H150:$M150)</f>
        <v>0.5</v>
      </c>
      <c r="I162" s="256">
        <f t="shared" ca="1" si="51"/>
        <v>0</v>
      </c>
      <c r="J162" s="257">
        <f t="shared" ca="1" si="60"/>
        <v>0</v>
      </c>
      <c r="K162" s="355">
        <f t="shared" ca="1" si="61"/>
        <v>0</v>
      </c>
      <c r="L162" s="355">
        <f t="shared" ca="1" si="62"/>
        <v>0</v>
      </c>
      <c r="M162" s="258">
        <f t="shared" si="63"/>
        <v>0</v>
      </c>
      <c r="N162" s="258">
        <f t="shared" si="64"/>
        <v>0</v>
      </c>
      <c r="O162" s="258">
        <f t="shared" si="65"/>
        <v>0</v>
      </c>
      <c r="P162" s="258">
        <f t="shared" si="66"/>
        <v>0</v>
      </c>
      <c r="Q162" s="258"/>
      <c r="R162" s="258">
        <f t="shared" si="67"/>
        <v>0</v>
      </c>
      <c r="S162" s="258">
        <f t="shared" si="68"/>
        <v>0</v>
      </c>
      <c r="T162" s="265">
        <f t="shared" ca="1" si="52"/>
        <v>0</v>
      </c>
      <c r="U162" s="260">
        <f t="shared" ca="1" si="53"/>
        <v>0</v>
      </c>
      <c r="V162" s="260">
        <f t="shared" ca="1" si="54"/>
        <v>0</v>
      </c>
      <c r="W162" s="260">
        <f t="shared" ca="1" si="55"/>
        <v>0</v>
      </c>
      <c r="X162" s="260">
        <f t="shared" ca="1" si="56"/>
        <v>0</v>
      </c>
      <c r="Y162" s="260">
        <f t="shared" ca="1" si="58"/>
        <v>0</v>
      </c>
      <c r="Z162" s="260">
        <f t="shared" ca="1" si="59"/>
        <v>0</v>
      </c>
      <c r="AA162" s="575">
        <f t="shared" ca="1" si="57"/>
        <v>0</v>
      </c>
      <c r="AB162" s="262"/>
      <c r="AC162" s="460"/>
      <c r="AD162" s="459"/>
      <c r="AE162" s="459"/>
      <c r="AF162" s="459"/>
      <c r="AG162" s="459"/>
      <c r="AH162" s="861"/>
      <c r="AI162" s="861"/>
      <c r="AJ162" s="459"/>
      <c r="AK162" s="459"/>
      <c r="AL162" s="459"/>
      <c r="AM162" s="459"/>
      <c r="AN162" s="459"/>
      <c r="AO162" s="861"/>
      <c r="AP162" s="861"/>
      <c r="AQ162" s="459"/>
      <c r="AR162" s="459"/>
      <c r="AS162" s="459"/>
      <c r="AT162" s="459"/>
      <c r="AU162" s="459"/>
      <c r="AV162" s="861"/>
      <c r="AW162" s="861"/>
      <c r="AX162" s="459"/>
      <c r="AY162" s="459"/>
      <c r="AZ162" s="459"/>
      <c r="BA162" s="459"/>
      <c r="BB162" s="459"/>
      <c r="BC162" s="861"/>
      <c r="BD162" s="861"/>
      <c r="BE162" s="459"/>
      <c r="BF162" s="459"/>
      <c r="BG162" s="459"/>
      <c r="BH162" s="459"/>
      <c r="BI162" s="459"/>
      <c r="BJ162" s="861"/>
      <c r="BK162" s="861"/>
      <c r="BL162" s="459"/>
      <c r="BM162" s="459"/>
      <c r="BN162" s="459"/>
      <c r="BO162" s="459"/>
      <c r="BP162" s="459"/>
      <c r="BQ162" s="861"/>
      <c r="BR162" s="861"/>
      <c r="BS162" s="459"/>
      <c r="BT162" s="459"/>
      <c r="BU162" s="459"/>
      <c r="BV162" s="459"/>
      <c r="BW162" s="459"/>
      <c r="BX162" s="861"/>
      <c r="BY162" s="861"/>
      <c r="BZ162" s="459"/>
      <c r="CA162" s="459"/>
      <c r="CB162" s="459"/>
      <c r="CC162" s="459"/>
      <c r="CD162" s="459"/>
      <c r="CE162" s="861"/>
      <c r="CF162" s="861"/>
      <c r="CG162" s="459"/>
      <c r="CH162" s="459"/>
      <c r="CI162" s="459"/>
      <c r="CJ162" s="459"/>
      <c r="CK162" s="459"/>
      <c r="CL162" s="861"/>
      <c r="CM162" s="861"/>
    </row>
    <row r="163" spans="1:91" s="263" customFormat="1" hidden="1">
      <c r="A163" s="857">
        <f>'MTG RTG September 2019'!A151</f>
        <v>0</v>
      </c>
      <c r="B163" s="289"/>
      <c r="C163" s="506" t="str">
        <f>'MTG RTG September 2019'!C151</f>
        <v>FOX Crime</v>
      </c>
      <c r="D163" s="252" t="str">
        <f>'MTG RTG September 2019'!D151</f>
        <v>Prime Time</v>
      </c>
      <c r="E163" s="253" t="str">
        <f>'MTG RTG September 2019'!E151</f>
        <v>Mo-Fr</v>
      </c>
      <c r="F163" s="254" t="str">
        <f>'MTG RTG September 2019'!F151</f>
        <v>17:30-23:59</v>
      </c>
      <c r="G163" s="253" t="str">
        <f>'MTG RTG September 2019'!G151</f>
        <v>PT</v>
      </c>
      <c r="H163" s="255">
        <f ca="1">SUMIF('MTG RTG September 2019'!$H$3:$M$4,$AA$9,'MTG RTG September 2019'!$H151:$M151)</f>
        <v>0.5</v>
      </c>
      <c r="I163" s="256">
        <f t="shared" ca="1" si="51"/>
        <v>0</v>
      </c>
      <c r="J163" s="257">
        <f t="shared" ca="1" si="60"/>
        <v>0</v>
      </c>
      <c r="K163" s="355">
        <f t="shared" ca="1" si="61"/>
        <v>0</v>
      </c>
      <c r="L163" s="355">
        <f t="shared" ca="1" si="62"/>
        <v>0</v>
      </c>
      <c r="M163" s="258">
        <f t="shared" si="63"/>
        <v>0</v>
      </c>
      <c r="N163" s="258">
        <f t="shared" si="64"/>
        <v>0</v>
      </c>
      <c r="O163" s="258">
        <f t="shared" si="65"/>
        <v>0</v>
      </c>
      <c r="P163" s="258">
        <f t="shared" si="66"/>
        <v>0</v>
      </c>
      <c r="Q163" s="258"/>
      <c r="R163" s="258">
        <f t="shared" si="67"/>
        <v>0</v>
      </c>
      <c r="S163" s="258">
        <f t="shared" si="68"/>
        <v>0</v>
      </c>
      <c r="T163" s="265">
        <f t="shared" ca="1" si="52"/>
        <v>0</v>
      </c>
      <c r="U163" s="260">
        <f t="shared" ca="1" si="53"/>
        <v>0</v>
      </c>
      <c r="V163" s="260">
        <f t="shared" ca="1" si="54"/>
        <v>0</v>
      </c>
      <c r="W163" s="260">
        <f t="shared" ca="1" si="55"/>
        <v>0</v>
      </c>
      <c r="X163" s="260">
        <f t="shared" ca="1" si="56"/>
        <v>0</v>
      </c>
      <c r="Y163" s="260">
        <f t="shared" ca="1" si="58"/>
        <v>0</v>
      </c>
      <c r="Z163" s="260">
        <f t="shared" ca="1" si="59"/>
        <v>0</v>
      </c>
      <c r="AA163" s="575">
        <f t="shared" ca="1" si="57"/>
        <v>0</v>
      </c>
      <c r="AB163" s="262"/>
      <c r="AC163" s="460"/>
      <c r="AD163" s="459"/>
      <c r="AE163" s="459"/>
      <c r="AF163" s="459"/>
      <c r="AG163" s="459"/>
      <c r="AH163" s="861"/>
      <c r="AI163" s="861"/>
      <c r="AJ163" s="459"/>
      <c r="AK163" s="459"/>
      <c r="AL163" s="459"/>
      <c r="AM163" s="459"/>
      <c r="AN163" s="459"/>
      <c r="AO163" s="861"/>
      <c r="AP163" s="861"/>
      <c r="AQ163" s="459"/>
      <c r="AR163" s="459"/>
      <c r="AS163" s="459"/>
      <c r="AT163" s="459"/>
      <c r="AU163" s="459"/>
      <c r="AV163" s="861"/>
      <c r="AW163" s="861"/>
      <c r="AX163" s="459"/>
      <c r="AY163" s="459"/>
      <c r="AZ163" s="459"/>
      <c r="BA163" s="459"/>
      <c r="BB163" s="459"/>
      <c r="BC163" s="861"/>
      <c r="BD163" s="861"/>
      <c r="BE163" s="459"/>
      <c r="BF163" s="459"/>
      <c r="BG163" s="459"/>
      <c r="BH163" s="459"/>
      <c r="BI163" s="459"/>
      <c r="BJ163" s="861"/>
      <c r="BK163" s="861"/>
      <c r="BL163" s="459"/>
      <c r="BM163" s="459"/>
      <c r="BN163" s="459"/>
      <c r="BO163" s="459"/>
      <c r="BP163" s="459"/>
      <c r="BQ163" s="861"/>
      <c r="BR163" s="861"/>
      <c r="BS163" s="459"/>
      <c r="BT163" s="459"/>
      <c r="BU163" s="459"/>
      <c r="BV163" s="459"/>
      <c r="BW163" s="459"/>
      <c r="BX163" s="861"/>
      <c r="BY163" s="861"/>
      <c r="BZ163" s="459"/>
      <c r="CA163" s="459"/>
      <c r="CB163" s="459"/>
      <c r="CC163" s="459"/>
      <c r="CD163" s="459"/>
      <c r="CE163" s="861"/>
      <c r="CF163" s="861"/>
      <c r="CG163" s="459"/>
      <c r="CH163" s="459"/>
      <c r="CI163" s="459"/>
      <c r="CJ163" s="459"/>
      <c r="CK163" s="459"/>
      <c r="CL163" s="861"/>
      <c r="CM163" s="861"/>
    </row>
    <row r="164" spans="1:91" s="263" customFormat="1" hidden="1">
      <c r="A164" s="857">
        <f>'MTG RTG September 2019'!A152</f>
        <v>0</v>
      </c>
      <c r="B164" s="289"/>
      <c r="C164" s="506" t="str">
        <f>'MTG RTG September 2019'!C152</f>
        <v>FOX Crime</v>
      </c>
      <c r="D164" s="252" t="str">
        <f>'MTG RTG September 2019'!D152</f>
        <v>Off Prime Time</v>
      </c>
      <c r="E164" s="253" t="str">
        <f>'MTG RTG September 2019'!E152</f>
        <v>Sa-Su</v>
      </c>
      <c r="F164" s="254" t="str">
        <f>'MTG RTG September 2019'!F152</f>
        <v>24:00-17:29</v>
      </c>
      <c r="G164" s="253" t="str">
        <f>'MTG RTG September 2019'!G152</f>
        <v>NPT</v>
      </c>
      <c r="H164" s="255">
        <f ca="1">SUMIF('MTG RTG September 2019'!$H$3:$M$4,$AA$9,'MTG RTG September 2019'!$H152:$M152)</f>
        <v>0.2</v>
      </c>
      <c r="I164" s="256">
        <f t="shared" ca="1" si="51"/>
        <v>0</v>
      </c>
      <c r="J164" s="257">
        <f t="shared" ca="1" si="60"/>
        <v>0</v>
      </c>
      <c r="K164" s="355">
        <f t="shared" ca="1" si="61"/>
        <v>0</v>
      </c>
      <c r="L164" s="355">
        <f t="shared" ca="1" si="62"/>
        <v>0</v>
      </c>
      <c r="M164" s="258">
        <f t="shared" si="63"/>
        <v>0</v>
      </c>
      <c r="N164" s="258">
        <f t="shared" si="64"/>
        <v>0</v>
      </c>
      <c r="O164" s="258">
        <f t="shared" si="65"/>
        <v>0</v>
      </c>
      <c r="P164" s="258">
        <f t="shared" si="66"/>
        <v>0</v>
      </c>
      <c r="Q164" s="258"/>
      <c r="R164" s="258">
        <f t="shared" si="67"/>
        <v>0</v>
      </c>
      <c r="S164" s="258">
        <f t="shared" si="68"/>
        <v>0</v>
      </c>
      <c r="T164" s="265">
        <f t="shared" ca="1" si="52"/>
        <v>0</v>
      </c>
      <c r="U164" s="260">
        <f t="shared" ca="1" si="53"/>
        <v>0</v>
      </c>
      <c r="V164" s="260">
        <f t="shared" ca="1" si="54"/>
        <v>0</v>
      </c>
      <c r="W164" s="260">
        <f t="shared" ca="1" si="55"/>
        <v>0</v>
      </c>
      <c r="X164" s="260">
        <f t="shared" ca="1" si="56"/>
        <v>0</v>
      </c>
      <c r="Y164" s="260">
        <f t="shared" ca="1" si="58"/>
        <v>0</v>
      </c>
      <c r="Z164" s="260">
        <f t="shared" ca="1" si="59"/>
        <v>0</v>
      </c>
      <c r="AA164" s="575">
        <f t="shared" ca="1" si="57"/>
        <v>0</v>
      </c>
      <c r="AB164" s="262"/>
      <c r="AC164" s="460"/>
      <c r="AD164" s="459"/>
      <c r="AE164" s="459"/>
      <c r="AF164" s="459"/>
      <c r="AG164" s="459"/>
      <c r="AH164" s="861"/>
      <c r="AI164" s="861"/>
      <c r="AJ164" s="459"/>
      <c r="AK164" s="459"/>
      <c r="AL164" s="459"/>
      <c r="AM164" s="459"/>
      <c r="AN164" s="459"/>
      <c r="AO164" s="861"/>
      <c r="AP164" s="861"/>
      <c r="AQ164" s="459"/>
      <c r="AR164" s="459"/>
      <c r="AS164" s="459"/>
      <c r="AT164" s="459"/>
      <c r="AU164" s="459"/>
      <c r="AV164" s="861"/>
      <c r="AW164" s="861"/>
      <c r="AX164" s="459"/>
      <c r="AY164" s="459"/>
      <c r="AZ164" s="459"/>
      <c r="BA164" s="459"/>
      <c r="BB164" s="459"/>
      <c r="BC164" s="861"/>
      <c r="BD164" s="861"/>
      <c r="BE164" s="459"/>
      <c r="BF164" s="459"/>
      <c r="BG164" s="459"/>
      <c r="BH164" s="459"/>
      <c r="BI164" s="459"/>
      <c r="BJ164" s="861"/>
      <c r="BK164" s="861"/>
      <c r="BL164" s="459"/>
      <c r="BM164" s="459"/>
      <c r="BN164" s="459"/>
      <c r="BO164" s="459"/>
      <c r="BP164" s="459"/>
      <c r="BQ164" s="861"/>
      <c r="BR164" s="861"/>
      <c r="BS164" s="459"/>
      <c r="BT164" s="459"/>
      <c r="BU164" s="459"/>
      <c r="BV164" s="459"/>
      <c r="BW164" s="459"/>
      <c r="BX164" s="861"/>
      <c r="BY164" s="861"/>
      <c r="BZ164" s="459"/>
      <c r="CA164" s="459"/>
      <c r="CB164" s="459"/>
      <c r="CC164" s="459"/>
      <c r="CD164" s="459"/>
      <c r="CE164" s="861"/>
      <c r="CF164" s="861"/>
      <c r="CG164" s="459"/>
      <c r="CH164" s="459"/>
      <c r="CI164" s="459"/>
      <c r="CJ164" s="459"/>
      <c r="CK164" s="459"/>
      <c r="CL164" s="861"/>
      <c r="CM164" s="861"/>
    </row>
    <row r="165" spans="1:91" s="263" customFormat="1" hidden="1">
      <c r="A165" s="857">
        <f>'MTG RTG September 2019'!A153</f>
        <v>0</v>
      </c>
      <c r="B165" s="289"/>
      <c r="C165" s="506" t="str">
        <f>'MTG RTG September 2019'!C153</f>
        <v>FOX Crime</v>
      </c>
      <c r="D165" s="252" t="str">
        <f>'MTG RTG September 2019'!D153</f>
        <v>Off Prime Time</v>
      </c>
      <c r="E165" s="253" t="str">
        <f>'MTG RTG September 2019'!E153</f>
        <v>Sa-Su</v>
      </c>
      <c r="F165" s="254" t="str">
        <f>'MTG RTG September 2019'!F153</f>
        <v>24:00-17:29</v>
      </c>
      <c r="G165" s="253" t="str">
        <f>'MTG RTG September 2019'!G153</f>
        <v>NPT</v>
      </c>
      <c r="H165" s="255">
        <f ca="1">SUMIF('MTG RTG September 2019'!$H$3:$M$4,$AA$9,'MTG RTG September 2019'!$H153:$M153)</f>
        <v>0.2</v>
      </c>
      <c r="I165" s="256">
        <f t="shared" ca="1" si="51"/>
        <v>0</v>
      </c>
      <c r="J165" s="257">
        <f t="shared" ca="1" si="60"/>
        <v>0</v>
      </c>
      <c r="K165" s="355">
        <f t="shared" ca="1" si="61"/>
        <v>0</v>
      </c>
      <c r="L165" s="355">
        <f t="shared" ca="1" si="62"/>
        <v>0</v>
      </c>
      <c r="M165" s="258">
        <f t="shared" si="63"/>
        <v>0</v>
      </c>
      <c r="N165" s="258">
        <f t="shared" si="64"/>
        <v>0</v>
      </c>
      <c r="O165" s="258">
        <f t="shared" si="65"/>
        <v>0</v>
      </c>
      <c r="P165" s="258">
        <f t="shared" si="66"/>
        <v>0</v>
      </c>
      <c r="Q165" s="258"/>
      <c r="R165" s="258">
        <f t="shared" si="67"/>
        <v>0</v>
      </c>
      <c r="S165" s="258">
        <f t="shared" si="68"/>
        <v>0</v>
      </c>
      <c r="T165" s="265">
        <f t="shared" ca="1" si="52"/>
        <v>0</v>
      </c>
      <c r="U165" s="260">
        <f t="shared" ca="1" si="53"/>
        <v>0</v>
      </c>
      <c r="V165" s="260">
        <f t="shared" ca="1" si="54"/>
        <v>0</v>
      </c>
      <c r="W165" s="260">
        <f t="shared" ca="1" si="55"/>
        <v>0</v>
      </c>
      <c r="X165" s="260">
        <f t="shared" ca="1" si="56"/>
        <v>0</v>
      </c>
      <c r="Y165" s="260">
        <f t="shared" ca="1" si="58"/>
        <v>0</v>
      </c>
      <c r="Z165" s="260">
        <f t="shared" ca="1" si="59"/>
        <v>0</v>
      </c>
      <c r="AA165" s="575">
        <f t="shared" ca="1" si="57"/>
        <v>0</v>
      </c>
      <c r="AB165" s="262"/>
      <c r="AC165" s="460"/>
      <c r="AD165" s="459"/>
      <c r="AE165" s="459"/>
      <c r="AF165" s="459"/>
      <c r="AG165" s="459"/>
      <c r="AH165" s="861"/>
      <c r="AI165" s="861"/>
      <c r="AJ165" s="459"/>
      <c r="AK165" s="459"/>
      <c r="AL165" s="459"/>
      <c r="AM165" s="459"/>
      <c r="AN165" s="459"/>
      <c r="AO165" s="861"/>
      <c r="AP165" s="861"/>
      <c r="AQ165" s="459"/>
      <c r="AR165" s="459"/>
      <c r="AS165" s="459"/>
      <c r="AT165" s="459"/>
      <c r="AU165" s="459"/>
      <c r="AV165" s="861"/>
      <c r="AW165" s="861"/>
      <c r="AX165" s="459"/>
      <c r="AY165" s="459"/>
      <c r="AZ165" s="459"/>
      <c r="BA165" s="459"/>
      <c r="BB165" s="459"/>
      <c r="BC165" s="861"/>
      <c r="BD165" s="861"/>
      <c r="BE165" s="459"/>
      <c r="BF165" s="459"/>
      <c r="BG165" s="459"/>
      <c r="BH165" s="459"/>
      <c r="BI165" s="459"/>
      <c r="BJ165" s="861"/>
      <c r="BK165" s="861"/>
      <c r="BL165" s="459"/>
      <c r="BM165" s="459"/>
      <c r="BN165" s="459"/>
      <c r="BO165" s="459"/>
      <c r="BP165" s="459"/>
      <c r="BQ165" s="861"/>
      <c r="BR165" s="861"/>
      <c r="BS165" s="459"/>
      <c r="BT165" s="459"/>
      <c r="BU165" s="459"/>
      <c r="BV165" s="459"/>
      <c r="BW165" s="459"/>
      <c r="BX165" s="861"/>
      <c r="BY165" s="861"/>
      <c r="BZ165" s="459"/>
      <c r="CA165" s="459"/>
      <c r="CB165" s="459"/>
      <c r="CC165" s="459"/>
      <c r="CD165" s="459"/>
      <c r="CE165" s="861"/>
      <c r="CF165" s="861"/>
      <c r="CG165" s="459"/>
      <c r="CH165" s="459"/>
      <c r="CI165" s="459"/>
      <c r="CJ165" s="459"/>
      <c r="CK165" s="459"/>
      <c r="CL165" s="861"/>
      <c r="CM165" s="861"/>
    </row>
    <row r="166" spans="1:91" s="263" customFormat="1" hidden="1">
      <c r="A166" s="857">
        <f>'MTG RTG September 2019'!A154</f>
        <v>0</v>
      </c>
      <c r="B166" s="289"/>
      <c r="C166" s="506" t="str">
        <f>'MTG RTG September 2019'!C154</f>
        <v>FOX Crime</v>
      </c>
      <c r="D166" s="252" t="str">
        <f>'MTG RTG September 2019'!D154</f>
        <v>Prime Time</v>
      </c>
      <c r="E166" s="253" t="str">
        <f>'MTG RTG September 2019'!E154</f>
        <v>Sa-Su</v>
      </c>
      <c r="F166" s="254" t="str">
        <f>'MTG RTG September 2019'!F154</f>
        <v>17:30-23:59</v>
      </c>
      <c r="G166" s="253" t="str">
        <f>'MTG RTG September 2019'!G154</f>
        <v>PT</v>
      </c>
      <c r="H166" s="255">
        <f ca="1">SUMIF('MTG RTG September 2019'!$H$3:$M$4,$AA$9,'MTG RTG September 2019'!$H154:$M154)</f>
        <v>0.5</v>
      </c>
      <c r="I166" s="256">
        <f t="shared" ca="1" si="51"/>
        <v>0</v>
      </c>
      <c r="J166" s="257">
        <f t="shared" ca="1" si="60"/>
        <v>0</v>
      </c>
      <c r="K166" s="355">
        <f t="shared" ca="1" si="61"/>
        <v>0</v>
      </c>
      <c r="L166" s="355">
        <f t="shared" ca="1" si="62"/>
        <v>0</v>
      </c>
      <c r="M166" s="258">
        <f t="shared" si="63"/>
        <v>0</v>
      </c>
      <c r="N166" s="258">
        <f t="shared" si="64"/>
        <v>0</v>
      </c>
      <c r="O166" s="258">
        <f t="shared" si="65"/>
        <v>0</v>
      </c>
      <c r="P166" s="258">
        <f t="shared" si="66"/>
        <v>0</v>
      </c>
      <c r="Q166" s="258"/>
      <c r="R166" s="258">
        <f t="shared" si="67"/>
        <v>0</v>
      </c>
      <c r="S166" s="258">
        <f t="shared" si="68"/>
        <v>0</v>
      </c>
      <c r="T166" s="265">
        <f t="shared" ca="1" si="52"/>
        <v>0</v>
      </c>
      <c r="U166" s="260">
        <f t="shared" ca="1" si="53"/>
        <v>0</v>
      </c>
      <c r="V166" s="260">
        <f t="shared" ca="1" si="54"/>
        <v>0</v>
      </c>
      <c r="W166" s="260">
        <f t="shared" ca="1" si="55"/>
        <v>0</v>
      </c>
      <c r="X166" s="260">
        <f t="shared" ca="1" si="56"/>
        <v>0</v>
      </c>
      <c r="Y166" s="260">
        <f t="shared" ca="1" si="58"/>
        <v>0</v>
      </c>
      <c r="Z166" s="260">
        <f t="shared" ca="1" si="59"/>
        <v>0</v>
      </c>
      <c r="AA166" s="575">
        <f t="shared" ca="1" si="57"/>
        <v>0</v>
      </c>
      <c r="AB166" s="262"/>
      <c r="AC166" s="460"/>
      <c r="AD166" s="459"/>
      <c r="AE166" s="459"/>
      <c r="AF166" s="459"/>
      <c r="AG166" s="459"/>
      <c r="AH166" s="861"/>
      <c r="AI166" s="861"/>
      <c r="AJ166" s="459"/>
      <c r="AK166" s="459"/>
      <c r="AL166" s="459"/>
      <c r="AM166" s="459"/>
      <c r="AN166" s="459"/>
      <c r="AO166" s="861"/>
      <c r="AP166" s="861"/>
      <c r="AQ166" s="459"/>
      <c r="AR166" s="459"/>
      <c r="AS166" s="459"/>
      <c r="AT166" s="459"/>
      <c r="AU166" s="459"/>
      <c r="AV166" s="861"/>
      <c r="AW166" s="861"/>
      <c r="AX166" s="459"/>
      <c r="AY166" s="459"/>
      <c r="AZ166" s="459"/>
      <c r="BA166" s="459"/>
      <c r="BB166" s="459"/>
      <c r="BC166" s="861"/>
      <c r="BD166" s="861"/>
      <c r="BE166" s="459"/>
      <c r="BF166" s="459"/>
      <c r="BG166" s="459"/>
      <c r="BH166" s="459"/>
      <c r="BI166" s="459"/>
      <c r="BJ166" s="861"/>
      <c r="BK166" s="861"/>
      <c r="BL166" s="459"/>
      <c r="BM166" s="459"/>
      <c r="BN166" s="459"/>
      <c r="BO166" s="459"/>
      <c r="BP166" s="459"/>
      <c r="BQ166" s="861"/>
      <c r="BR166" s="861"/>
      <c r="BS166" s="459"/>
      <c r="BT166" s="459"/>
      <c r="BU166" s="459"/>
      <c r="BV166" s="459"/>
      <c r="BW166" s="459"/>
      <c r="BX166" s="861"/>
      <c r="BY166" s="861"/>
      <c r="BZ166" s="459"/>
      <c r="CA166" s="459"/>
      <c r="CB166" s="459"/>
      <c r="CC166" s="459"/>
      <c r="CD166" s="459"/>
      <c r="CE166" s="861"/>
      <c r="CF166" s="861"/>
      <c r="CG166" s="459"/>
      <c r="CH166" s="459"/>
      <c r="CI166" s="459"/>
      <c r="CJ166" s="459"/>
      <c r="CK166" s="459"/>
      <c r="CL166" s="861"/>
      <c r="CM166" s="861"/>
    </row>
    <row r="167" spans="1:91" s="263" customFormat="1" hidden="1">
      <c r="A167" s="857">
        <f>'MTG RTG September 2019'!A155</f>
        <v>0</v>
      </c>
      <c r="B167" s="289"/>
      <c r="C167" s="506" t="str">
        <f>'MTG RTG September 2019'!C155</f>
        <v>FOX Crime</v>
      </c>
      <c r="D167" s="252" t="str">
        <f>'MTG RTG September 2019'!D155</f>
        <v>Prime Time</v>
      </c>
      <c r="E167" s="253" t="str">
        <f>'MTG RTG September 2019'!E155</f>
        <v>Sa-Su</v>
      </c>
      <c r="F167" s="254" t="str">
        <f>'MTG RTG September 2019'!F155</f>
        <v>17:30-23:59</v>
      </c>
      <c r="G167" s="253" t="str">
        <f>'MTG RTG September 2019'!G155</f>
        <v>PT</v>
      </c>
      <c r="H167" s="255">
        <f ca="1">SUMIF('MTG RTG September 2019'!$H$3:$M$4,$AA$9,'MTG RTG September 2019'!$H155:$M155)</f>
        <v>0.5</v>
      </c>
      <c r="I167" s="256">
        <f t="shared" ca="1" si="51"/>
        <v>0</v>
      </c>
      <c r="J167" s="257">
        <f t="shared" ca="1" si="60"/>
        <v>0</v>
      </c>
      <c r="K167" s="355">
        <f t="shared" ca="1" si="61"/>
        <v>0</v>
      </c>
      <c r="L167" s="355">
        <f t="shared" ca="1" si="62"/>
        <v>0</v>
      </c>
      <c r="M167" s="258">
        <f t="shared" si="63"/>
        <v>0</v>
      </c>
      <c r="N167" s="258">
        <f t="shared" si="64"/>
        <v>0</v>
      </c>
      <c r="O167" s="258">
        <f t="shared" si="65"/>
        <v>0</v>
      </c>
      <c r="P167" s="258">
        <f t="shared" si="66"/>
        <v>0</v>
      </c>
      <c r="Q167" s="258"/>
      <c r="R167" s="258">
        <f t="shared" si="67"/>
        <v>0</v>
      </c>
      <c r="S167" s="258">
        <f t="shared" si="68"/>
        <v>0</v>
      </c>
      <c r="T167" s="265">
        <f t="shared" ca="1" si="52"/>
        <v>0</v>
      </c>
      <c r="U167" s="260">
        <f t="shared" ca="1" si="53"/>
        <v>0</v>
      </c>
      <c r="V167" s="260">
        <f t="shared" ca="1" si="54"/>
        <v>0</v>
      </c>
      <c r="W167" s="260">
        <f t="shared" ca="1" si="55"/>
        <v>0</v>
      </c>
      <c r="X167" s="260">
        <f t="shared" ca="1" si="56"/>
        <v>0</v>
      </c>
      <c r="Y167" s="260">
        <f t="shared" ca="1" si="58"/>
        <v>0</v>
      </c>
      <c r="Z167" s="260">
        <f t="shared" ca="1" si="59"/>
        <v>0</v>
      </c>
      <c r="AA167" s="575">
        <f t="shared" ca="1" si="57"/>
        <v>0</v>
      </c>
      <c r="AB167" s="262"/>
      <c r="AC167" s="460"/>
      <c r="AD167" s="459"/>
      <c r="AE167" s="459"/>
      <c r="AF167" s="459"/>
      <c r="AG167" s="459"/>
      <c r="AH167" s="861"/>
      <c r="AI167" s="861"/>
      <c r="AJ167" s="459"/>
      <c r="AK167" s="459"/>
      <c r="AL167" s="459"/>
      <c r="AM167" s="459"/>
      <c r="AN167" s="459"/>
      <c r="AO167" s="861"/>
      <c r="AP167" s="861"/>
      <c r="AQ167" s="459"/>
      <c r="AR167" s="459"/>
      <c r="AS167" s="459"/>
      <c r="AT167" s="459"/>
      <c r="AU167" s="459"/>
      <c r="AV167" s="861"/>
      <c r="AW167" s="861"/>
      <c r="AX167" s="459"/>
      <c r="AY167" s="459"/>
      <c r="AZ167" s="459"/>
      <c r="BA167" s="459"/>
      <c r="BB167" s="459"/>
      <c r="BC167" s="861"/>
      <c r="BD167" s="861"/>
      <c r="BE167" s="459"/>
      <c r="BF167" s="459"/>
      <c r="BG167" s="459"/>
      <c r="BH167" s="459"/>
      <c r="BI167" s="459"/>
      <c r="BJ167" s="861"/>
      <c r="BK167" s="861"/>
      <c r="BL167" s="459"/>
      <c r="BM167" s="459"/>
      <c r="BN167" s="459"/>
      <c r="BO167" s="459"/>
      <c r="BP167" s="459"/>
      <c r="BQ167" s="861"/>
      <c r="BR167" s="861"/>
      <c r="BS167" s="459"/>
      <c r="BT167" s="459"/>
      <c r="BU167" s="459"/>
      <c r="BV167" s="459"/>
      <c r="BW167" s="459"/>
      <c r="BX167" s="861"/>
      <c r="BY167" s="861"/>
      <c r="BZ167" s="459"/>
      <c r="CA167" s="459"/>
      <c r="CB167" s="459"/>
      <c r="CC167" s="459"/>
      <c r="CD167" s="459"/>
      <c r="CE167" s="861"/>
      <c r="CF167" s="861"/>
      <c r="CG167" s="459"/>
      <c r="CH167" s="459"/>
      <c r="CI167" s="459"/>
      <c r="CJ167" s="459"/>
      <c r="CK167" s="459"/>
      <c r="CL167" s="861"/>
      <c r="CM167" s="861"/>
    </row>
    <row r="168" spans="1:91" s="263" customFormat="1" hidden="1">
      <c r="A168" s="857">
        <f>'MTG RTG September 2019'!A156</f>
        <v>0</v>
      </c>
      <c r="B168" s="289"/>
      <c r="C168" s="506" t="str">
        <f>'MTG RTG September 2019'!C156</f>
        <v>FOX</v>
      </c>
      <c r="D168" s="252" t="str">
        <f>'MTG RTG September 2019'!D156</f>
        <v>Off Prime Time</v>
      </c>
      <c r="E168" s="253" t="str">
        <f>'MTG RTG September 2019'!E156</f>
        <v>Mo-Fr</v>
      </c>
      <c r="F168" s="254" t="str">
        <f>'MTG RTG September 2019'!F156</f>
        <v>24:00-17:29</v>
      </c>
      <c r="G168" s="253" t="str">
        <f>'MTG RTG September 2019'!G156</f>
        <v>NPT</v>
      </c>
      <c r="H168" s="255">
        <f ca="1">SUMIF('MTG RTG September 2019'!$H$3:$M$4,$AA$9,'MTG RTG September 2019'!$H156:$M156)</f>
        <v>0.2</v>
      </c>
      <c r="I168" s="256">
        <f t="shared" ca="1" si="51"/>
        <v>0</v>
      </c>
      <c r="J168" s="257">
        <f t="shared" ca="1" si="60"/>
        <v>0</v>
      </c>
      <c r="K168" s="355">
        <f t="shared" ca="1" si="61"/>
        <v>0</v>
      </c>
      <c r="L168" s="355">
        <f t="shared" ca="1" si="62"/>
        <v>0</v>
      </c>
      <c r="M168" s="258">
        <f t="shared" si="63"/>
        <v>0</v>
      </c>
      <c r="N168" s="258">
        <f t="shared" si="64"/>
        <v>0</v>
      </c>
      <c r="O168" s="258">
        <f t="shared" si="65"/>
        <v>0</v>
      </c>
      <c r="P168" s="258">
        <f t="shared" si="66"/>
        <v>0</v>
      </c>
      <c r="Q168" s="258"/>
      <c r="R168" s="258">
        <f t="shared" si="67"/>
        <v>0</v>
      </c>
      <c r="S168" s="258">
        <f t="shared" si="68"/>
        <v>0</v>
      </c>
      <c r="T168" s="265">
        <f t="shared" ca="1" si="52"/>
        <v>0</v>
      </c>
      <c r="U168" s="260">
        <f t="shared" ca="1" si="53"/>
        <v>0</v>
      </c>
      <c r="V168" s="260">
        <f t="shared" ca="1" si="54"/>
        <v>0</v>
      </c>
      <c r="W168" s="260">
        <f t="shared" ca="1" si="55"/>
        <v>0</v>
      </c>
      <c r="X168" s="260">
        <f t="shared" ca="1" si="56"/>
        <v>0</v>
      </c>
      <c r="Y168" s="260">
        <f t="shared" ca="1" si="58"/>
        <v>0</v>
      </c>
      <c r="Z168" s="260">
        <f t="shared" ca="1" si="59"/>
        <v>0</v>
      </c>
      <c r="AA168" s="575">
        <f t="shared" ca="1" si="57"/>
        <v>0</v>
      </c>
      <c r="AB168" s="262"/>
      <c r="AC168" s="460"/>
      <c r="AD168" s="459"/>
      <c r="AE168" s="459"/>
      <c r="AF168" s="459"/>
      <c r="AG168" s="459"/>
      <c r="AH168" s="861"/>
      <c r="AI168" s="861"/>
      <c r="AJ168" s="459"/>
      <c r="AK168" s="459"/>
      <c r="AL168" s="459"/>
      <c r="AM168" s="459"/>
      <c r="AN168" s="459"/>
      <c r="AO168" s="861"/>
      <c r="AP168" s="861"/>
      <c r="AQ168" s="459"/>
      <c r="AR168" s="459"/>
      <c r="AS168" s="459"/>
      <c r="AT168" s="459"/>
      <c r="AU168" s="459"/>
      <c r="AV168" s="861"/>
      <c r="AW168" s="861"/>
      <c r="AX168" s="459"/>
      <c r="AY168" s="459"/>
      <c r="AZ168" s="459"/>
      <c r="BA168" s="459"/>
      <c r="BB168" s="459"/>
      <c r="BC168" s="861"/>
      <c r="BD168" s="861"/>
      <c r="BE168" s="459"/>
      <c r="BF168" s="459"/>
      <c r="BG168" s="459"/>
      <c r="BH168" s="459"/>
      <c r="BI168" s="459"/>
      <c r="BJ168" s="861"/>
      <c r="BK168" s="861"/>
      <c r="BL168" s="459"/>
      <c r="BM168" s="459"/>
      <c r="BN168" s="459"/>
      <c r="BO168" s="459"/>
      <c r="BP168" s="459"/>
      <c r="BQ168" s="861"/>
      <c r="BR168" s="861"/>
      <c r="BS168" s="459"/>
      <c r="BT168" s="459"/>
      <c r="BU168" s="459"/>
      <c r="BV168" s="459"/>
      <c r="BW168" s="459"/>
      <c r="BX168" s="861"/>
      <c r="BY168" s="861"/>
      <c r="BZ168" s="459"/>
      <c r="CA168" s="459"/>
      <c r="CB168" s="459"/>
      <c r="CC168" s="459"/>
      <c r="CD168" s="459"/>
      <c r="CE168" s="861"/>
      <c r="CF168" s="861"/>
      <c r="CG168" s="459"/>
      <c r="CH168" s="459"/>
      <c r="CI168" s="459"/>
      <c r="CJ168" s="459"/>
      <c r="CK168" s="459"/>
      <c r="CL168" s="861"/>
      <c r="CM168" s="861"/>
    </row>
    <row r="169" spans="1:91" s="263" customFormat="1" hidden="1">
      <c r="A169" s="857">
        <f>'MTG RTG September 2019'!A157</f>
        <v>0</v>
      </c>
      <c r="B169" s="289"/>
      <c r="C169" s="506" t="str">
        <f>'MTG RTG September 2019'!C157</f>
        <v>FOX</v>
      </c>
      <c r="D169" s="252" t="str">
        <f>'MTG RTG September 2019'!D157</f>
        <v>Prime Time</v>
      </c>
      <c r="E169" s="253" t="str">
        <f>'MTG RTG September 2019'!E157</f>
        <v>Mo-Fr</v>
      </c>
      <c r="F169" s="254" t="str">
        <f>'MTG RTG September 2019'!F157</f>
        <v>17:30-23:59</v>
      </c>
      <c r="G169" s="253" t="str">
        <f>'MTG RTG September 2019'!G157</f>
        <v>PT</v>
      </c>
      <c r="H169" s="255">
        <f ca="1">SUMIF('MTG RTG September 2019'!$H$3:$M$4,$AA$9,'MTG RTG September 2019'!$H157:$M157)</f>
        <v>0.3</v>
      </c>
      <c r="I169" s="256">
        <f t="shared" ca="1" si="51"/>
        <v>0</v>
      </c>
      <c r="J169" s="257">
        <f t="shared" ca="1" si="60"/>
        <v>0</v>
      </c>
      <c r="K169" s="355">
        <f t="shared" ca="1" si="61"/>
        <v>0</v>
      </c>
      <c r="L169" s="355">
        <f t="shared" ca="1" si="62"/>
        <v>0</v>
      </c>
      <c r="M169" s="258">
        <f t="shared" si="63"/>
        <v>0</v>
      </c>
      <c r="N169" s="258">
        <f t="shared" si="64"/>
        <v>0</v>
      </c>
      <c r="O169" s="258">
        <f t="shared" si="65"/>
        <v>0</v>
      </c>
      <c r="P169" s="258">
        <f t="shared" si="66"/>
        <v>0</v>
      </c>
      <c r="Q169" s="258"/>
      <c r="R169" s="258">
        <f t="shared" si="67"/>
        <v>0</v>
      </c>
      <c r="S169" s="258">
        <f t="shared" si="68"/>
        <v>0</v>
      </c>
      <c r="T169" s="265">
        <f t="shared" ca="1" si="52"/>
        <v>0</v>
      </c>
      <c r="U169" s="260">
        <f t="shared" ca="1" si="53"/>
        <v>0</v>
      </c>
      <c r="V169" s="260">
        <f t="shared" ca="1" si="54"/>
        <v>0</v>
      </c>
      <c r="W169" s="260">
        <f t="shared" ca="1" si="55"/>
        <v>0</v>
      </c>
      <c r="X169" s="260">
        <f t="shared" ca="1" si="56"/>
        <v>0</v>
      </c>
      <c r="Y169" s="260">
        <f t="shared" ca="1" si="58"/>
        <v>0</v>
      </c>
      <c r="Z169" s="260">
        <f t="shared" ca="1" si="59"/>
        <v>0</v>
      </c>
      <c r="AA169" s="575">
        <f t="shared" ca="1" si="57"/>
        <v>0</v>
      </c>
      <c r="AB169" s="262"/>
      <c r="AC169" s="460"/>
      <c r="AD169" s="459"/>
      <c r="AE169" s="459"/>
      <c r="AF169" s="459"/>
      <c r="AG169" s="459"/>
      <c r="AH169" s="861"/>
      <c r="AI169" s="861"/>
      <c r="AJ169" s="459"/>
      <c r="AK169" s="459"/>
      <c r="AL169" s="459"/>
      <c r="AM169" s="459"/>
      <c r="AN169" s="459"/>
      <c r="AO169" s="861"/>
      <c r="AP169" s="861"/>
      <c r="AQ169" s="459"/>
      <c r="AR169" s="459"/>
      <c r="AS169" s="459"/>
      <c r="AT169" s="459"/>
      <c r="AU169" s="459"/>
      <c r="AV169" s="861"/>
      <c r="AW169" s="861"/>
      <c r="AX169" s="459"/>
      <c r="AY169" s="459"/>
      <c r="AZ169" s="459"/>
      <c r="BA169" s="459"/>
      <c r="BB169" s="459"/>
      <c r="BC169" s="861"/>
      <c r="BD169" s="861"/>
      <c r="BE169" s="459"/>
      <c r="BF169" s="459"/>
      <c r="BG169" s="459"/>
      <c r="BH169" s="459"/>
      <c r="BI169" s="459"/>
      <c r="BJ169" s="861"/>
      <c r="BK169" s="861"/>
      <c r="BL169" s="459"/>
      <c r="BM169" s="459"/>
      <c r="BN169" s="459"/>
      <c r="BO169" s="459"/>
      <c r="BP169" s="459"/>
      <c r="BQ169" s="861"/>
      <c r="BR169" s="861"/>
      <c r="BS169" s="459"/>
      <c r="BT169" s="459"/>
      <c r="BU169" s="459"/>
      <c r="BV169" s="459"/>
      <c r="BW169" s="459"/>
      <c r="BX169" s="861"/>
      <c r="BY169" s="861"/>
      <c r="BZ169" s="459"/>
      <c r="CA169" s="459"/>
      <c r="CB169" s="459"/>
      <c r="CC169" s="459"/>
      <c r="CD169" s="459"/>
      <c r="CE169" s="861"/>
      <c r="CF169" s="861"/>
      <c r="CG169" s="459"/>
      <c r="CH169" s="459"/>
      <c r="CI169" s="459"/>
      <c r="CJ169" s="459"/>
      <c r="CK169" s="459"/>
      <c r="CL169" s="861"/>
      <c r="CM169" s="861"/>
    </row>
    <row r="170" spans="1:91" s="263" customFormat="1" hidden="1">
      <c r="A170" s="857">
        <f>'MTG RTG September 2019'!A158</f>
        <v>0</v>
      </c>
      <c r="B170" s="289"/>
      <c r="C170" s="506" t="str">
        <f>'MTG RTG September 2019'!C158</f>
        <v>FOX</v>
      </c>
      <c r="D170" s="252" t="str">
        <f>'MTG RTG September 2019'!D158</f>
        <v>Prime Time</v>
      </c>
      <c r="E170" s="253" t="str">
        <f>'MTG RTG September 2019'!E158</f>
        <v>Mo-Fr</v>
      </c>
      <c r="F170" s="254" t="str">
        <f>'MTG RTG September 2019'!F158</f>
        <v>17:30-23:59</v>
      </c>
      <c r="G170" s="253" t="str">
        <f>'MTG RTG September 2019'!G158</f>
        <v>PT</v>
      </c>
      <c r="H170" s="255">
        <f ca="1">SUMIF('MTG RTG September 2019'!$H$3:$M$4,$AA$9,'MTG RTG September 2019'!$H158:$M158)</f>
        <v>0.3</v>
      </c>
      <c r="I170" s="256">
        <f t="shared" ca="1" si="51"/>
        <v>0</v>
      </c>
      <c r="J170" s="257">
        <f t="shared" ca="1" si="60"/>
        <v>0</v>
      </c>
      <c r="K170" s="355">
        <f t="shared" ca="1" si="61"/>
        <v>0</v>
      </c>
      <c r="L170" s="355">
        <f t="shared" ca="1" si="62"/>
        <v>0</v>
      </c>
      <c r="M170" s="258">
        <f t="shared" si="63"/>
        <v>0</v>
      </c>
      <c r="N170" s="258">
        <f t="shared" si="64"/>
        <v>0</v>
      </c>
      <c r="O170" s="258">
        <f t="shared" si="65"/>
        <v>0</v>
      </c>
      <c r="P170" s="258">
        <f t="shared" si="66"/>
        <v>0</v>
      </c>
      <c r="Q170" s="258"/>
      <c r="R170" s="258">
        <f t="shared" si="67"/>
        <v>0</v>
      </c>
      <c r="S170" s="258">
        <f t="shared" si="68"/>
        <v>0</v>
      </c>
      <c r="T170" s="265">
        <f t="shared" ca="1" si="52"/>
        <v>0</v>
      </c>
      <c r="U170" s="260">
        <f t="shared" ca="1" si="53"/>
        <v>0</v>
      </c>
      <c r="V170" s="260">
        <f t="shared" ca="1" si="54"/>
        <v>0</v>
      </c>
      <c r="W170" s="260">
        <f t="shared" ca="1" si="55"/>
        <v>0</v>
      </c>
      <c r="X170" s="260">
        <f t="shared" ca="1" si="56"/>
        <v>0</v>
      </c>
      <c r="Y170" s="260">
        <f t="shared" ca="1" si="58"/>
        <v>0</v>
      </c>
      <c r="Z170" s="260">
        <f t="shared" ca="1" si="59"/>
        <v>0</v>
      </c>
      <c r="AA170" s="575">
        <f t="shared" ca="1" si="57"/>
        <v>0</v>
      </c>
      <c r="AB170" s="262"/>
      <c r="AC170" s="460"/>
      <c r="AD170" s="459"/>
      <c r="AE170" s="459"/>
      <c r="AF170" s="459"/>
      <c r="AG170" s="459"/>
      <c r="AH170" s="861"/>
      <c r="AI170" s="861"/>
      <c r="AJ170" s="459"/>
      <c r="AK170" s="459"/>
      <c r="AL170" s="459"/>
      <c r="AM170" s="459"/>
      <c r="AN170" s="459"/>
      <c r="AO170" s="861"/>
      <c r="AP170" s="861"/>
      <c r="AQ170" s="459"/>
      <c r="AR170" s="459"/>
      <c r="AS170" s="459"/>
      <c r="AT170" s="459"/>
      <c r="AU170" s="459"/>
      <c r="AV170" s="861"/>
      <c r="AW170" s="861"/>
      <c r="AX170" s="459"/>
      <c r="AY170" s="459"/>
      <c r="AZ170" s="459"/>
      <c r="BA170" s="459"/>
      <c r="BB170" s="459"/>
      <c r="BC170" s="861"/>
      <c r="BD170" s="861"/>
      <c r="BE170" s="459"/>
      <c r="BF170" s="459"/>
      <c r="BG170" s="459"/>
      <c r="BH170" s="459"/>
      <c r="BI170" s="459"/>
      <c r="BJ170" s="861"/>
      <c r="BK170" s="861"/>
      <c r="BL170" s="459"/>
      <c r="BM170" s="459"/>
      <c r="BN170" s="459"/>
      <c r="BO170" s="459"/>
      <c r="BP170" s="459"/>
      <c r="BQ170" s="861"/>
      <c r="BR170" s="861"/>
      <c r="BS170" s="459"/>
      <c r="BT170" s="459"/>
      <c r="BU170" s="459"/>
      <c r="BV170" s="459"/>
      <c r="BW170" s="459"/>
      <c r="BX170" s="861"/>
      <c r="BY170" s="861"/>
      <c r="BZ170" s="459"/>
      <c r="CA170" s="459"/>
      <c r="CB170" s="459"/>
      <c r="CC170" s="459"/>
      <c r="CD170" s="459"/>
      <c r="CE170" s="861"/>
      <c r="CF170" s="861"/>
      <c r="CG170" s="459"/>
      <c r="CH170" s="459"/>
      <c r="CI170" s="459"/>
      <c r="CJ170" s="459"/>
      <c r="CK170" s="459"/>
      <c r="CL170" s="861"/>
      <c r="CM170" s="861"/>
    </row>
    <row r="171" spans="1:91" s="263" customFormat="1" hidden="1">
      <c r="A171" s="857">
        <f>'MTG RTG September 2019'!A159</f>
        <v>0</v>
      </c>
      <c r="B171" s="289"/>
      <c r="C171" s="506" t="str">
        <f>'MTG RTG September 2019'!C159</f>
        <v>FOX</v>
      </c>
      <c r="D171" s="252" t="str">
        <f>'MTG RTG September 2019'!D159</f>
        <v>Off Prime Time</v>
      </c>
      <c r="E171" s="253" t="str">
        <f>'MTG RTG September 2019'!E159</f>
        <v>Sa-Su</v>
      </c>
      <c r="F171" s="254" t="str">
        <f>'MTG RTG September 2019'!F159</f>
        <v>24:00-17:29</v>
      </c>
      <c r="G171" s="253" t="str">
        <f>'MTG RTG September 2019'!G159</f>
        <v>NPT</v>
      </c>
      <c r="H171" s="255">
        <f ca="1">SUMIF('MTG RTG September 2019'!$H$3:$M$4,$AA$9,'MTG RTG September 2019'!$H159:$M159)</f>
        <v>0.2</v>
      </c>
      <c r="I171" s="256">
        <f t="shared" ca="1" si="51"/>
        <v>0</v>
      </c>
      <c r="J171" s="257">
        <f t="shared" ca="1" si="60"/>
        <v>0</v>
      </c>
      <c r="K171" s="355">
        <f t="shared" ca="1" si="61"/>
        <v>0</v>
      </c>
      <c r="L171" s="355">
        <f t="shared" ca="1" si="62"/>
        <v>0</v>
      </c>
      <c r="M171" s="258">
        <f t="shared" si="63"/>
        <v>0</v>
      </c>
      <c r="N171" s="258">
        <f t="shared" si="64"/>
        <v>0</v>
      </c>
      <c r="O171" s="258">
        <f t="shared" si="65"/>
        <v>0</v>
      </c>
      <c r="P171" s="258">
        <f t="shared" si="66"/>
        <v>0</v>
      </c>
      <c r="Q171" s="258"/>
      <c r="R171" s="258">
        <f t="shared" si="67"/>
        <v>0</v>
      </c>
      <c r="S171" s="258">
        <f t="shared" si="68"/>
        <v>0</v>
      </c>
      <c r="T171" s="265">
        <f t="shared" ca="1" si="52"/>
        <v>0</v>
      </c>
      <c r="U171" s="260">
        <f t="shared" ca="1" si="53"/>
        <v>0</v>
      </c>
      <c r="V171" s="260">
        <f t="shared" ca="1" si="54"/>
        <v>0</v>
      </c>
      <c r="W171" s="260">
        <f t="shared" ca="1" si="55"/>
        <v>0</v>
      </c>
      <c r="X171" s="260">
        <f t="shared" ca="1" si="56"/>
        <v>0</v>
      </c>
      <c r="Y171" s="260">
        <f t="shared" ca="1" si="58"/>
        <v>0</v>
      </c>
      <c r="Z171" s="260">
        <f t="shared" ca="1" si="59"/>
        <v>0</v>
      </c>
      <c r="AA171" s="575">
        <f t="shared" ca="1" si="57"/>
        <v>0</v>
      </c>
      <c r="AB171" s="262"/>
      <c r="AC171" s="460"/>
      <c r="AD171" s="459"/>
      <c r="AE171" s="459"/>
      <c r="AF171" s="459"/>
      <c r="AG171" s="459"/>
      <c r="AH171" s="861"/>
      <c r="AI171" s="861"/>
      <c r="AJ171" s="459"/>
      <c r="AK171" s="459"/>
      <c r="AL171" s="459"/>
      <c r="AM171" s="459"/>
      <c r="AN171" s="459"/>
      <c r="AO171" s="861"/>
      <c r="AP171" s="861"/>
      <c r="AQ171" s="459"/>
      <c r="AR171" s="459"/>
      <c r="AS171" s="459"/>
      <c r="AT171" s="459"/>
      <c r="AU171" s="459"/>
      <c r="AV171" s="861"/>
      <c r="AW171" s="861"/>
      <c r="AX171" s="459"/>
      <c r="AY171" s="459"/>
      <c r="AZ171" s="459"/>
      <c r="BA171" s="459"/>
      <c r="BB171" s="459"/>
      <c r="BC171" s="861"/>
      <c r="BD171" s="861"/>
      <c r="BE171" s="459"/>
      <c r="BF171" s="459"/>
      <c r="BG171" s="459"/>
      <c r="BH171" s="459"/>
      <c r="BI171" s="459"/>
      <c r="BJ171" s="861"/>
      <c r="BK171" s="861"/>
      <c r="BL171" s="459"/>
      <c r="BM171" s="459"/>
      <c r="BN171" s="459"/>
      <c r="BO171" s="459"/>
      <c r="BP171" s="459"/>
      <c r="BQ171" s="861"/>
      <c r="BR171" s="861"/>
      <c r="BS171" s="459"/>
      <c r="BT171" s="459"/>
      <c r="BU171" s="459"/>
      <c r="BV171" s="459"/>
      <c r="BW171" s="459"/>
      <c r="BX171" s="861"/>
      <c r="BY171" s="861"/>
      <c r="BZ171" s="459"/>
      <c r="CA171" s="459"/>
      <c r="CB171" s="459"/>
      <c r="CC171" s="459"/>
      <c r="CD171" s="459"/>
      <c r="CE171" s="861"/>
      <c r="CF171" s="861"/>
      <c r="CG171" s="459"/>
      <c r="CH171" s="459"/>
      <c r="CI171" s="459"/>
      <c r="CJ171" s="459"/>
      <c r="CK171" s="459"/>
      <c r="CL171" s="861"/>
      <c r="CM171" s="861"/>
    </row>
    <row r="172" spans="1:91" s="263" customFormat="1" hidden="1">
      <c r="A172" s="857">
        <f>'MTG RTG September 2019'!A160</f>
        <v>0</v>
      </c>
      <c r="B172" s="289"/>
      <c r="C172" s="506" t="str">
        <f>'MTG RTG September 2019'!C160</f>
        <v>FOX</v>
      </c>
      <c r="D172" s="252" t="str">
        <f>'MTG RTG September 2019'!D160</f>
        <v>Off Prime Time</v>
      </c>
      <c r="E172" s="253" t="str">
        <f>'MTG RTG September 2019'!E160</f>
        <v>Sa-Su</v>
      </c>
      <c r="F172" s="254" t="str">
        <f>'MTG RTG September 2019'!F160</f>
        <v>24:00-17:29</v>
      </c>
      <c r="G172" s="253" t="str">
        <f>'MTG RTG September 2019'!G160</f>
        <v>NPT</v>
      </c>
      <c r="H172" s="255">
        <f ca="1">SUMIF('MTG RTG September 2019'!$H$3:$M$4,$AA$9,'MTG RTG September 2019'!$H160:$M160)</f>
        <v>0.2</v>
      </c>
      <c r="I172" s="256">
        <f t="shared" ca="1" si="51"/>
        <v>0</v>
      </c>
      <c r="J172" s="257">
        <f t="shared" ca="1" si="60"/>
        <v>0</v>
      </c>
      <c r="K172" s="355">
        <f t="shared" ca="1" si="61"/>
        <v>0</v>
      </c>
      <c r="L172" s="355">
        <f t="shared" ca="1" si="62"/>
        <v>0</v>
      </c>
      <c r="M172" s="258">
        <f t="shared" si="63"/>
        <v>0</v>
      </c>
      <c r="N172" s="258">
        <f t="shared" si="64"/>
        <v>0</v>
      </c>
      <c r="O172" s="258">
        <f t="shared" si="65"/>
        <v>0</v>
      </c>
      <c r="P172" s="258">
        <f t="shared" si="66"/>
        <v>0</v>
      </c>
      <c r="Q172" s="258"/>
      <c r="R172" s="258">
        <f t="shared" si="67"/>
        <v>0</v>
      </c>
      <c r="S172" s="258">
        <f t="shared" si="68"/>
        <v>0</v>
      </c>
      <c r="T172" s="265">
        <f t="shared" ca="1" si="52"/>
        <v>0</v>
      </c>
      <c r="U172" s="260">
        <f t="shared" ca="1" si="53"/>
        <v>0</v>
      </c>
      <c r="V172" s="260">
        <f t="shared" ca="1" si="54"/>
        <v>0</v>
      </c>
      <c r="W172" s="260">
        <f t="shared" ca="1" si="55"/>
        <v>0</v>
      </c>
      <c r="X172" s="260">
        <f t="shared" ca="1" si="56"/>
        <v>0</v>
      </c>
      <c r="Y172" s="260">
        <f t="shared" ca="1" si="58"/>
        <v>0</v>
      </c>
      <c r="Z172" s="260">
        <f t="shared" ca="1" si="59"/>
        <v>0</v>
      </c>
      <c r="AA172" s="575">
        <f t="shared" ca="1" si="57"/>
        <v>0</v>
      </c>
      <c r="AB172" s="262"/>
      <c r="AC172" s="460"/>
      <c r="AD172" s="459"/>
      <c r="AE172" s="459"/>
      <c r="AF172" s="459"/>
      <c r="AG172" s="459"/>
      <c r="AH172" s="861"/>
      <c r="AI172" s="861"/>
      <c r="AJ172" s="459"/>
      <c r="AK172" s="459"/>
      <c r="AL172" s="459"/>
      <c r="AM172" s="459"/>
      <c r="AN172" s="459"/>
      <c r="AO172" s="861"/>
      <c r="AP172" s="861"/>
      <c r="AQ172" s="459"/>
      <c r="AR172" s="459"/>
      <c r="AS172" s="459"/>
      <c r="AT172" s="459"/>
      <c r="AU172" s="459"/>
      <c r="AV172" s="861"/>
      <c r="AW172" s="861"/>
      <c r="AX172" s="459"/>
      <c r="AY172" s="459"/>
      <c r="AZ172" s="459"/>
      <c r="BA172" s="459"/>
      <c r="BB172" s="459"/>
      <c r="BC172" s="861"/>
      <c r="BD172" s="861"/>
      <c r="BE172" s="459"/>
      <c r="BF172" s="459"/>
      <c r="BG172" s="459"/>
      <c r="BH172" s="459"/>
      <c r="BI172" s="459"/>
      <c r="BJ172" s="861"/>
      <c r="BK172" s="861"/>
      <c r="BL172" s="459"/>
      <c r="BM172" s="459"/>
      <c r="BN172" s="459"/>
      <c r="BO172" s="459"/>
      <c r="BP172" s="459"/>
      <c r="BQ172" s="861"/>
      <c r="BR172" s="861"/>
      <c r="BS172" s="459"/>
      <c r="BT172" s="459"/>
      <c r="BU172" s="459"/>
      <c r="BV172" s="459"/>
      <c r="BW172" s="459"/>
      <c r="BX172" s="861"/>
      <c r="BY172" s="861"/>
      <c r="BZ172" s="459"/>
      <c r="CA172" s="459"/>
      <c r="CB172" s="459"/>
      <c r="CC172" s="459"/>
      <c r="CD172" s="459"/>
      <c r="CE172" s="861"/>
      <c r="CF172" s="861"/>
      <c r="CG172" s="459"/>
      <c r="CH172" s="459"/>
      <c r="CI172" s="459"/>
      <c r="CJ172" s="459"/>
      <c r="CK172" s="459"/>
      <c r="CL172" s="861"/>
      <c r="CM172" s="861"/>
    </row>
    <row r="173" spans="1:91" s="263" customFormat="1" hidden="1">
      <c r="A173" s="857">
        <f>'MTG RTG September 2019'!A161</f>
        <v>0</v>
      </c>
      <c r="B173" s="289"/>
      <c r="C173" s="506" t="str">
        <f>'MTG RTG September 2019'!C161</f>
        <v>FOX</v>
      </c>
      <c r="D173" s="252" t="str">
        <f>'MTG RTG September 2019'!D161</f>
        <v>Prime Time</v>
      </c>
      <c r="E173" s="253" t="str">
        <f>'MTG RTG September 2019'!E161</f>
        <v>Sa-Su</v>
      </c>
      <c r="F173" s="254" t="str">
        <f>'MTG RTG September 2019'!F161</f>
        <v>17:30-23:59</v>
      </c>
      <c r="G173" s="253" t="str">
        <f>'MTG RTG September 2019'!G161</f>
        <v>PT</v>
      </c>
      <c r="H173" s="255">
        <f ca="1">SUMIF('MTG RTG September 2019'!$H$3:$M$4,$AA$9,'MTG RTG September 2019'!$H161:$M161)</f>
        <v>0.3</v>
      </c>
      <c r="I173" s="256">
        <f t="shared" ca="1" si="51"/>
        <v>0</v>
      </c>
      <c r="J173" s="257">
        <f t="shared" ca="1" si="60"/>
        <v>0</v>
      </c>
      <c r="K173" s="355">
        <f t="shared" ca="1" si="61"/>
        <v>0</v>
      </c>
      <c r="L173" s="355">
        <f t="shared" ca="1" si="62"/>
        <v>0</v>
      </c>
      <c r="M173" s="258">
        <f t="shared" si="63"/>
        <v>0</v>
      </c>
      <c r="N173" s="258">
        <f t="shared" si="64"/>
        <v>0</v>
      </c>
      <c r="O173" s="258">
        <f t="shared" si="65"/>
        <v>0</v>
      </c>
      <c r="P173" s="258">
        <f t="shared" si="66"/>
        <v>0</v>
      </c>
      <c r="Q173" s="258"/>
      <c r="R173" s="258">
        <f t="shared" si="67"/>
        <v>0</v>
      </c>
      <c r="S173" s="258">
        <f t="shared" si="68"/>
        <v>0</v>
      </c>
      <c r="T173" s="265">
        <f t="shared" ca="1" si="52"/>
        <v>0</v>
      </c>
      <c r="U173" s="260">
        <f t="shared" ca="1" si="53"/>
        <v>0</v>
      </c>
      <c r="V173" s="260">
        <f t="shared" ca="1" si="54"/>
        <v>0</v>
      </c>
      <c r="W173" s="260">
        <f t="shared" ca="1" si="55"/>
        <v>0</v>
      </c>
      <c r="X173" s="260">
        <f t="shared" ca="1" si="56"/>
        <v>0</v>
      </c>
      <c r="Y173" s="260">
        <f t="shared" ca="1" si="58"/>
        <v>0</v>
      </c>
      <c r="Z173" s="260">
        <f t="shared" ca="1" si="59"/>
        <v>0</v>
      </c>
      <c r="AA173" s="575">
        <f t="shared" ca="1" si="57"/>
        <v>0</v>
      </c>
      <c r="AB173" s="262"/>
      <c r="AC173" s="460"/>
      <c r="AD173" s="459"/>
      <c r="AE173" s="459"/>
      <c r="AF173" s="459"/>
      <c r="AG173" s="459"/>
      <c r="AH173" s="861"/>
      <c r="AI173" s="861"/>
      <c r="AJ173" s="459"/>
      <c r="AK173" s="459"/>
      <c r="AL173" s="459"/>
      <c r="AM173" s="459"/>
      <c r="AN173" s="459"/>
      <c r="AO173" s="861"/>
      <c r="AP173" s="861"/>
      <c r="AQ173" s="459"/>
      <c r="AR173" s="459"/>
      <c r="AS173" s="459"/>
      <c r="AT173" s="459"/>
      <c r="AU173" s="459"/>
      <c r="AV173" s="861"/>
      <c r="AW173" s="861"/>
      <c r="AX173" s="459"/>
      <c r="AY173" s="459"/>
      <c r="AZ173" s="459"/>
      <c r="BA173" s="459"/>
      <c r="BB173" s="459"/>
      <c r="BC173" s="861"/>
      <c r="BD173" s="861"/>
      <c r="BE173" s="459"/>
      <c r="BF173" s="459"/>
      <c r="BG173" s="459"/>
      <c r="BH173" s="459"/>
      <c r="BI173" s="459"/>
      <c r="BJ173" s="861"/>
      <c r="BK173" s="861"/>
      <c r="BL173" s="459"/>
      <c r="BM173" s="459"/>
      <c r="BN173" s="459"/>
      <c r="BO173" s="459"/>
      <c r="BP173" s="459"/>
      <c r="BQ173" s="861"/>
      <c r="BR173" s="861"/>
      <c r="BS173" s="459"/>
      <c r="BT173" s="459"/>
      <c r="BU173" s="459"/>
      <c r="BV173" s="459"/>
      <c r="BW173" s="459"/>
      <c r="BX173" s="861"/>
      <c r="BY173" s="861"/>
      <c r="BZ173" s="459"/>
      <c r="CA173" s="459"/>
      <c r="CB173" s="459"/>
      <c r="CC173" s="459"/>
      <c r="CD173" s="459"/>
      <c r="CE173" s="861"/>
      <c r="CF173" s="861"/>
      <c r="CG173" s="459"/>
      <c r="CH173" s="459"/>
      <c r="CI173" s="459"/>
      <c r="CJ173" s="459"/>
      <c r="CK173" s="459"/>
      <c r="CL173" s="861"/>
      <c r="CM173" s="861"/>
    </row>
    <row r="174" spans="1:91" s="263" customFormat="1" hidden="1">
      <c r="A174" s="857">
        <f>'MTG RTG September 2019'!A162</f>
        <v>0</v>
      </c>
      <c r="B174" s="289"/>
      <c r="C174" s="506" t="str">
        <f>'MTG RTG September 2019'!C162</f>
        <v>FOX</v>
      </c>
      <c r="D174" s="252" t="str">
        <f>'MTG RTG September 2019'!D162</f>
        <v>Prime Time</v>
      </c>
      <c r="E174" s="253" t="str">
        <f>'MTG RTG September 2019'!E162</f>
        <v>Sa-Su</v>
      </c>
      <c r="F174" s="254" t="str">
        <f>'MTG RTG September 2019'!F162</f>
        <v>17:30-23:59</v>
      </c>
      <c r="G174" s="253" t="str">
        <f>'MTG RTG September 2019'!G162</f>
        <v>PT</v>
      </c>
      <c r="H174" s="255">
        <f ca="1">SUMIF('MTG RTG September 2019'!$H$3:$M$4,$AA$9,'MTG RTG September 2019'!$H162:$M162)</f>
        <v>0.3</v>
      </c>
      <c r="I174" s="256">
        <f t="shared" ca="1" si="51"/>
        <v>0</v>
      </c>
      <c r="J174" s="257">
        <f t="shared" ca="1" si="60"/>
        <v>0</v>
      </c>
      <c r="K174" s="355">
        <f t="shared" ca="1" si="61"/>
        <v>0</v>
      </c>
      <c r="L174" s="355">
        <f t="shared" ca="1" si="62"/>
        <v>0</v>
      </c>
      <c r="M174" s="258">
        <f t="shared" si="63"/>
        <v>0</v>
      </c>
      <c r="N174" s="258">
        <f t="shared" si="64"/>
        <v>0</v>
      </c>
      <c r="O174" s="258">
        <f t="shared" si="65"/>
        <v>0</v>
      </c>
      <c r="P174" s="258">
        <f t="shared" si="66"/>
        <v>0</v>
      </c>
      <c r="Q174" s="258"/>
      <c r="R174" s="258">
        <f t="shared" si="67"/>
        <v>0</v>
      </c>
      <c r="S174" s="258">
        <f t="shared" si="68"/>
        <v>0</v>
      </c>
      <c r="T174" s="265">
        <f t="shared" ca="1" si="52"/>
        <v>0</v>
      </c>
      <c r="U174" s="260">
        <f t="shared" ca="1" si="53"/>
        <v>0</v>
      </c>
      <c r="V174" s="260">
        <f t="shared" ca="1" si="54"/>
        <v>0</v>
      </c>
      <c r="W174" s="260">
        <f t="shared" ca="1" si="55"/>
        <v>0</v>
      </c>
      <c r="X174" s="260">
        <f t="shared" ca="1" si="56"/>
        <v>0</v>
      </c>
      <c r="Y174" s="260">
        <f t="shared" ca="1" si="58"/>
        <v>0</v>
      </c>
      <c r="Z174" s="260">
        <f t="shared" ca="1" si="59"/>
        <v>0</v>
      </c>
      <c r="AA174" s="575">
        <f t="shared" ca="1" si="57"/>
        <v>0</v>
      </c>
      <c r="AB174" s="262"/>
      <c r="AC174" s="460"/>
      <c r="AD174" s="459"/>
      <c r="AE174" s="459"/>
      <c r="AF174" s="459"/>
      <c r="AG174" s="459"/>
      <c r="AH174" s="861"/>
      <c r="AI174" s="861"/>
      <c r="AJ174" s="459"/>
      <c r="AK174" s="459"/>
      <c r="AL174" s="459"/>
      <c r="AM174" s="459"/>
      <c r="AN174" s="459"/>
      <c r="AO174" s="861"/>
      <c r="AP174" s="861"/>
      <c r="AQ174" s="459"/>
      <c r="AR174" s="459"/>
      <c r="AS174" s="459"/>
      <c r="AT174" s="459"/>
      <c r="AU174" s="459"/>
      <c r="AV174" s="861"/>
      <c r="AW174" s="861"/>
      <c r="AX174" s="459"/>
      <c r="AY174" s="459"/>
      <c r="AZ174" s="459"/>
      <c r="BA174" s="459"/>
      <c r="BB174" s="459"/>
      <c r="BC174" s="861"/>
      <c r="BD174" s="861"/>
      <c r="BE174" s="459"/>
      <c r="BF174" s="459"/>
      <c r="BG174" s="459"/>
      <c r="BH174" s="459"/>
      <c r="BI174" s="459"/>
      <c r="BJ174" s="861"/>
      <c r="BK174" s="861"/>
      <c r="BL174" s="459"/>
      <c r="BM174" s="459"/>
      <c r="BN174" s="459"/>
      <c r="BO174" s="459"/>
      <c r="BP174" s="459"/>
      <c r="BQ174" s="861"/>
      <c r="BR174" s="861"/>
      <c r="BS174" s="459"/>
      <c r="BT174" s="459"/>
      <c r="BU174" s="459"/>
      <c r="BV174" s="459"/>
      <c r="BW174" s="459"/>
      <c r="BX174" s="861"/>
      <c r="BY174" s="861"/>
      <c r="BZ174" s="459"/>
      <c r="CA174" s="459"/>
      <c r="CB174" s="459"/>
      <c r="CC174" s="459"/>
      <c r="CD174" s="459"/>
      <c r="CE174" s="861"/>
      <c r="CF174" s="861"/>
      <c r="CG174" s="459"/>
      <c r="CH174" s="459"/>
      <c r="CI174" s="459"/>
      <c r="CJ174" s="459"/>
      <c r="CK174" s="459"/>
      <c r="CL174" s="861"/>
      <c r="CM174" s="861"/>
    </row>
    <row r="175" spans="1:91" s="263" customFormat="1" hidden="1">
      <c r="A175" s="857">
        <f>'MTG RTG September 2019'!A163</f>
        <v>0</v>
      </c>
      <c r="B175" s="289"/>
      <c r="C175" s="506" t="str">
        <f>'MTG RTG September 2019'!C163</f>
        <v>National Geographic Channel</v>
      </c>
      <c r="D175" s="252" t="str">
        <f>'MTG RTG September 2019'!D163</f>
        <v>Off Prime Time</v>
      </c>
      <c r="E175" s="253" t="str">
        <f>'MTG RTG September 2019'!E163</f>
        <v>Mo-Fr</v>
      </c>
      <c r="F175" s="254" t="str">
        <f>'MTG RTG September 2019'!F163</f>
        <v>24:00-17:29</v>
      </c>
      <c r="G175" s="253" t="str">
        <f>'MTG RTG September 2019'!G163</f>
        <v>NPT</v>
      </c>
      <c r="H175" s="255">
        <f ca="1">SUMIF('MTG RTG September 2019'!$H$3:$M$4,$AA$9,'MTG RTG September 2019'!$H163:$M163)</f>
        <v>0.2</v>
      </c>
      <c r="I175" s="256">
        <f t="shared" ca="1" si="51"/>
        <v>0</v>
      </c>
      <c r="J175" s="257">
        <f t="shared" ca="1" si="60"/>
        <v>0</v>
      </c>
      <c r="K175" s="355">
        <f t="shared" ca="1" si="61"/>
        <v>0</v>
      </c>
      <c r="L175" s="355">
        <f t="shared" ca="1" si="62"/>
        <v>0</v>
      </c>
      <c r="M175" s="258">
        <f t="shared" si="63"/>
        <v>0</v>
      </c>
      <c r="N175" s="258">
        <f t="shared" si="64"/>
        <v>0</v>
      </c>
      <c r="O175" s="258">
        <f t="shared" si="65"/>
        <v>0</v>
      </c>
      <c r="P175" s="258">
        <f t="shared" si="66"/>
        <v>0</v>
      </c>
      <c r="Q175" s="258"/>
      <c r="R175" s="258">
        <f t="shared" si="67"/>
        <v>0</v>
      </c>
      <c r="S175" s="258">
        <f t="shared" si="68"/>
        <v>0</v>
      </c>
      <c r="T175" s="265">
        <f t="shared" ca="1" si="52"/>
        <v>0</v>
      </c>
      <c r="U175" s="260">
        <f t="shared" ca="1" si="53"/>
        <v>0</v>
      </c>
      <c r="V175" s="260">
        <f t="shared" ca="1" si="54"/>
        <v>0</v>
      </c>
      <c r="W175" s="260">
        <f t="shared" ca="1" si="55"/>
        <v>0</v>
      </c>
      <c r="X175" s="260">
        <f t="shared" ca="1" si="56"/>
        <v>0</v>
      </c>
      <c r="Y175" s="260">
        <f t="shared" ca="1" si="58"/>
        <v>0</v>
      </c>
      <c r="Z175" s="260">
        <f t="shared" ca="1" si="59"/>
        <v>0</v>
      </c>
      <c r="AA175" s="575">
        <f t="shared" ca="1" si="57"/>
        <v>0</v>
      </c>
      <c r="AB175" s="262"/>
      <c r="AC175" s="460"/>
      <c r="AD175" s="459"/>
      <c r="AE175" s="459"/>
      <c r="AF175" s="459"/>
      <c r="AG175" s="459"/>
      <c r="AH175" s="861"/>
      <c r="AI175" s="861"/>
      <c r="AJ175" s="459"/>
      <c r="AK175" s="459"/>
      <c r="AL175" s="459"/>
      <c r="AM175" s="459"/>
      <c r="AN175" s="459"/>
      <c r="AO175" s="861"/>
      <c r="AP175" s="861"/>
      <c r="AQ175" s="459"/>
      <c r="AR175" s="459"/>
      <c r="AS175" s="459"/>
      <c r="AT175" s="459"/>
      <c r="AU175" s="459"/>
      <c r="AV175" s="861"/>
      <c r="AW175" s="861"/>
      <c r="AX175" s="459"/>
      <c r="AY175" s="459"/>
      <c r="AZ175" s="459"/>
      <c r="BA175" s="459"/>
      <c r="BB175" s="459"/>
      <c r="BC175" s="861"/>
      <c r="BD175" s="861"/>
      <c r="BE175" s="459"/>
      <c r="BF175" s="459"/>
      <c r="BG175" s="459"/>
      <c r="BH175" s="459"/>
      <c r="BI175" s="459"/>
      <c r="BJ175" s="861"/>
      <c r="BK175" s="861"/>
      <c r="BL175" s="459"/>
      <c r="BM175" s="459"/>
      <c r="BN175" s="459"/>
      <c r="BO175" s="459"/>
      <c r="BP175" s="459"/>
      <c r="BQ175" s="861"/>
      <c r="BR175" s="861"/>
      <c r="BS175" s="459"/>
      <c r="BT175" s="459"/>
      <c r="BU175" s="459"/>
      <c r="BV175" s="459"/>
      <c r="BW175" s="459"/>
      <c r="BX175" s="861"/>
      <c r="BY175" s="861"/>
      <c r="BZ175" s="459"/>
      <c r="CA175" s="459"/>
      <c r="CB175" s="459"/>
      <c r="CC175" s="459"/>
      <c r="CD175" s="459"/>
      <c r="CE175" s="861"/>
      <c r="CF175" s="861"/>
      <c r="CG175" s="459"/>
      <c r="CH175" s="459"/>
      <c r="CI175" s="459"/>
      <c r="CJ175" s="459"/>
      <c r="CK175" s="459"/>
      <c r="CL175" s="861"/>
      <c r="CM175" s="861"/>
    </row>
    <row r="176" spans="1:91" s="263" customFormat="1" hidden="1">
      <c r="A176" s="857">
        <f>'MTG RTG September 2019'!A164</f>
        <v>0</v>
      </c>
      <c r="B176" s="289"/>
      <c r="C176" s="506" t="str">
        <f>'MTG RTG September 2019'!C164</f>
        <v>National Geographic Channel</v>
      </c>
      <c r="D176" s="252" t="str">
        <f>'MTG RTG September 2019'!D164</f>
        <v>Prime Time</v>
      </c>
      <c r="E176" s="253" t="str">
        <f>'MTG RTG September 2019'!E164</f>
        <v>Mo-Fr</v>
      </c>
      <c r="F176" s="254" t="str">
        <f>'MTG RTG September 2019'!F164</f>
        <v>17:30-23:59</v>
      </c>
      <c r="G176" s="253" t="str">
        <f>'MTG RTG September 2019'!G164</f>
        <v>PT</v>
      </c>
      <c r="H176" s="255">
        <f ca="1">SUMIF('MTG RTG September 2019'!$H$3:$M$4,$AA$9,'MTG RTG September 2019'!$H164:$M164)</f>
        <v>0.3</v>
      </c>
      <c r="I176" s="256">
        <f t="shared" ca="1" si="51"/>
        <v>0</v>
      </c>
      <c r="J176" s="257">
        <f t="shared" ca="1" si="60"/>
        <v>0</v>
      </c>
      <c r="K176" s="355">
        <f t="shared" ca="1" si="61"/>
        <v>0</v>
      </c>
      <c r="L176" s="355">
        <f t="shared" ca="1" si="62"/>
        <v>0</v>
      </c>
      <c r="M176" s="258">
        <f t="shared" si="63"/>
        <v>0</v>
      </c>
      <c r="N176" s="258">
        <f t="shared" si="64"/>
        <v>0</v>
      </c>
      <c r="O176" s="258">
        <f t="shared" si="65"/>
        <v>0</v>
      </c>
      <c r="P176" s="258">
        <f t="shared" si="66"/>
        <v>0</v>
      </c>
      <c r="Q176" s="258"/>
      <c r="R176" s="258">
        <f t="shared" si="67"/>
        <v>0</v>
      </c>
      <c r="S176" s="258">
        <f t="shared" si="68"/>
        <v>0</v>
      </c>
      <c r="T176" s="265">
        <f t="shared" ca="1" si="52"/>
        <v>0</v>
      </c>
      <c r="U176" s="260">
        <f t="shared" ca="1" si="53"/>
        <v>0</v>
      </c>
      <c r="V176" s="260">
        <f t="shared" ca="1" si="54"/>
        <v>0</v>
      </c>
      <c r="W176" s="260">
        <f t="shared" ca="1" si="55"/>
        <v>0</v>
      </c>
      <c r="X176" s="260">
        <f t="shared" ca="1" si="56"/>
        <v>0</v>
      </c>
      <c r="Y176" s="260">
        <f t="shared" ca="1" si="58"/>
        <v>0</v>
      </c>
      <c r="Z176" s="260">
        <f t="shared" ca="1" si="59"/>
        <v>0</v>
      </c>
      <c r="AA176" s="575">
        <f t="shared" ca="1" si="57"/>
        <v>0</v>
      </c>
      <c r="AB176" s="262"/>
      <c r="AC176" s="460"/>
      <c r="AD176" s="459"/>
      <c r="AE176" s="459"/>
      <c r="AF176" s="459"/>
      <c r="AG176" s="459"/>
      <c r="AH176" s="861"/>
      <c r="AI176" s="861"/>
      <c r="AJ176" s="459"/>
      <c r="AK176" s="459"/>
      <c r="AL176" s="459"/>
      <c r="AM176" s="459"/>
      <c r="AN176" s="459"/>
      <c r="AO176" s="861"/>
      <c r="AP176" s="861"/>
      <c r="AQ176" s="459"/>
      <c r="AR176" s="459"/>
      <c r="AS176" s="459"/>
      <c r="AT176" s="459"/>
      <c r="AU176" s="459"/>
      <c r="AV176" s="861"/>
      <c r="AW176" s="861"/>
      <c r="AX176" s="459"/>
      <c r="AY176" s="459"/>
      <c r="AZ176" s="459"/>
      <c r="BA176" s="459"/>
      <c r="BB176" s="459"/>
      <c r="BC176" s="861"/>
      <c r="BD176" s="861"/>
      <c r="BE176" s="459"/>
      <c r="BF176" s="459"/>
      <c r="BG176" s="459"/>
      <c r="BH176" s="459"/>
      <c r="BI176" s="459"/>
      <c r="BJ176" s="861"/>
      <c r="BK176" s="861"/>
      <c r="BL176" s="459"/>
      <c r="BM176" s="459"/>
      <c r="BN176" s="459"/>
      <c r="BO176" s="459"/>
      <c r="BP176" s="459"/>
      <c r="BQ176" s="861"/>
      <c r="BR176" s="861"/>
      <c r="BS176" s="459"/>
      <c r="BT176" s="459"/>
      <c r="BU176" s="459"/>
      <c r="BV176" s="459"/>
      <c r="BW176" s="459"/>
      <c r="BX176" s="861"/>
      <c r="BY176" s="861"/>
      <c r="BZ176" s="459"/>
      <c r="CA176" s="459"/>
      <c r="CB176" s="459"/>
      <c r="CC176" s="459"/>
      <c r="CD176" s="459"/>
      <c r="CE176" s="861"/>
      <c r="CF176" s="861"/>
      <c r="CG176" s="459"/>
      <c r="CH176" s="459"/>
      <c r="CI176" s="459"/>
      <c r="CJ176" s="459"/>
      <c r="CK176" s="459"/>
      <c r="CL176" s="861"/>
      <c r="CM176" s="861"/>
    </row>
    <row r="177" spans="1:91" s="263" customFormat="1" hidden="1">
      <c r="A177" s="857">
        <f>'MTG RTG September 2019'!A165</f>
        <v>0</v>
      </c>
      <c r="B177" s="289"/>
      <c r="C177" s="506" t="str">
        <f>'MTG RTG September 2019'!C165</f>
        <v>National Geographic Channel</v>
      </c>
      <c r="D177" s="252" t="str">
        <f>'MTG RTG September 2019'!D165</f>
        <v>Prime Time</v>
      </c>
      <c r="E177" s="253" t="str">
        <f>'MTG RTG September 2019'!E165</f>
        <v>Mo-Fr</v>
      </c>
      <c r="F177" s="254" t="str">
        <f>'MTG RTG September 2019'!F165</f>
        <v>17:30-23:59</v>
      </c>
      <c r="G177" s="253" t="str">
        <f>'MTG RTG September 2019'!G165</f>
        <v>PT</v>
      </c>
      <c r="H177" s="255">
        <f ca="1">SUMIF('MTG RTG September 2019'!$H$3:$M$4,$AA$9,'MTG RTG September 2019'!$H165:$M165)</f>
        <v>0.3</v>
      </c>
      <c r="I177" s="256">
        <f t="shared" ca="1" si="51"/>
        <v>0</v>
      </c>
      <c r="J177" s="257">
        <f t="shared" ca="1" si="60"/>
        <v>0</v>
      </c>
      <c r="K177" s="355">
        <f t="shared" ca="1" si="61"/>
        <v>0</v>
      </c>
      <c r="L177" s="355">
        <f t="shared" ca="1" si="62"/>
        <v>0</v>
      </c>
      <c r="M177" s="258">
        <f t="shared" si="63"/>
        <v>0</v>
      </c>
      <c r="N177" s="258">
        <f t="shared" si="64"/>
        <v>0</v>
      </c>
      <c r="O177" s="258">
        <f t="shared" si="65"/>
        <v>0</v>
      </c>
      <c r="P177" s="258">
        <f t="shared" si="66"/>
        <v>0</v>
      </c>
      <c r="Q177" s="258"/>
      <c r="R177" s="258">
        <f t="shared" si="67"/>
        <v>0</v>
      </c>
      <c r="S177" s="258">
        <f t="shared" si="68"/>
        <v>0</v>
      </c>
      <c r="T177" s="265">
        <f t="shared" ca="1" si="52"/>
        <v>0</v>
      </c>
      <c r="U177" s="260">
        <f t="shared" ca="1" si="53"/>
        <v>0</v>
      </c>
      <c r="V177" s="260">
        <f t="shared" ca="1" si="54"/>
        <v>0</v>
      </c>
      <c r="W177" s="260">
        <f t="shared" ca="1" si="55"/>
        <v>0</v>
      </c>
      <c r="X177" s="260">
        <f t="shared" ca="1" si="56"/>
        <v>0</v>
      </c>
      <c r="Y177" s="260">
        <f t="shared" ca="1" si="58"/>
        <v>0</v>
      </c>
      <c r="Z177" s="260">
        <f t="shared" ca="1" si="59"/>
        <v>0</v>
      </c>
      <c r="AA177" s="575">
        <f t="shared" ca="1" si="57"/>
        <v>0</v>
      </c>
      <c r="AB177" s="262"/>
      <c r="AC177" s="460"/>
      <c r="AD177" s="459"/>
      <c r="AE177" s="459"/>
      <c r="AF177" s="459"/>
      <c r="AG177" s="459"/>
      <c r="AH177" s="861"/>
      <c r="AI177" s="861"/>
      <c r="AJ177" s="459"/>
      <c r="AK177" s="459"/>
      <c r="AL177" s="459"/>
      <c r="AM177" s="459"/>
      <c r="AN177" s="459"/>
      <c r="AO177" s="861"/>
      <c r="AP177" s="861"/>
      <c r="AQ177" s="459"/>
      <c r="AR177" s="459"/>
      <c r="AS177" s="459"/>
      <c r="AT177" s="459"/>
      <c r="AU177" s="459"/>
      <c r="AV177" s="861"/>
      <c r="AW177" s="861"/>
      <c r="AX177" s="459"/>
      <c r="AY177" s="459"/>
      <c r="AZ177" s="459"/>
      <c r="BA177" s="459"/>
      <c r="BB177" s="459"/>
      <c r="BC177" s="861"/>
      <c r="BD177" s="861"/>
      <c r="BE177" s="459"/>
      <c r="BF177" s="459"/>
      <c r="BG177" s="459"/>
      <c r="BH177" s="459"/>
      <c r="BI177" s="459"/>
      <c r="BJ177" s="861"/>
      <c r="BK177" s="861"/>
      <c r="BL177" s="459"/>
      <c r="BM177" s="459"/>
      <c r="BN177" s="459"/>
      <c r="BO177" s="459"/>
      <c r="BP177" s="459"/>
      <c r="BQ177" s="861"/>
      <c r="BR177" s="861"/>
      <c r="BS177" s="459"/>
      <c r="BT177" s="459"/>
      <c r="BU177" s="459"/>
      <c r="BV177" s="459"/>
      <c r="BW177" s="459"/>
      <c r="BX177" s="861"/>
      <c r="BY177" s="861"/>
      <c r="BZ177" s="459"/>
      <c r="CA177" s="459"/>
      <c r="CB177" s="459"/>
      <c r="CC177" s="459"/>
      <c r="CD177" s="459"/>
      <c r="CE177" s="861"/>
      <c r="CF177" s="861"/>
      <c r="CG177" s="459"/>
      <c r="CH177" s="459"/>
      <c r="CI177" s="459"/>
      <c r="CJ177" s="459"/>
      <c r="CK177" s="459"/>
      <c r="CL177" s="861"/>
      <c r="CM177" s="861"/>
    </row>
    <row r="178" spans="1:91" s="263" customFormat="1" hidden="1">
      <c r="A178" s="857">
        <f>'MTG RTG September 2019'!A166</f>
        <v>0</v>
      </c>
      <c r="B178" s="289"/>
      <c r="C178" s="506" t="str">
        <f>'MTG RTG September 2019'!C166</f>
        <v>National Geographic Channel</v>
      </c>
      <c r="D178" s="252" t="str">
        <f>'MTG RTG September 2019'!D166</f>
        <v>Off Prime Time</v>
      </c>
      <c r="E178" s="253" t="str">
        <f>'MTG RTG September 2019'!E166</f>
        <v>Sa-Su</v>
      </c>
      <c r="F178" s="254" t="str">
        <f>'MTG RTG September 2019'!F166</f>
        <v>24:00-17:29</v>
      </c>
      <c r="G178" s="253" t="str">
        <f>'MTG RTG September 2019'!G166</f>
        <v>NPT</v>
      </c>
      <c r="H178" s="255">
        <f ca="1">SUMIF('MTG RTG September 2019'!$H$3:$M$4,$AA$9,'MTG RTG September 2019'!$H166:$M166)</f>
        <v>0.3</v>
      </c>
      <c r="I178" s="256">
        <f t="shared" ca="1" si="51"/>
        <v>0</v>
      </c>
      <c r="J178" s="257">
        <f t="shared" ca="1" si="60"/>
        <v>0</v>
      </c>
      <c r="K178" s="355">
        <f t="shared" ca="1" si="61"/>
        <v>0</v>
      </c>
      <c r="L178" s="355">
        <f t="shared" ca="1" si="62"/>
        <v>0</v>
      </c>
      <c r="M178" s="258">
        <f t="shared" si="63"/>
        <v>0</v>
      </c>
      <c r="N178" s="258">
        <f t="shared" si="64"/>
        <v>0</v>
      </c>
      <c r="O178" s="258">
        <f t="shared" si="65"/>
        <v>0</v>
      </c>
      <c r="P178" s="258">
        <f t="shared" si="66"/>
        <v>0</v>
      </c>
      <c r="Q178" s="258"/>
      <c r="R178" s="258">
        <f t="shared" si="67"/>
        <v>0</v>
      </c>
      <c r="S178" s="258">
        <f t="shared" si="68"/>
        <v>0</v>
      </c>
      <c r="T178" s="265">
        <f t="shared" ca="1" si="52"/>
        <v>0</v>
      </c>
      <c r="U178" s="260">
        <f t="shared" ca="1" si="53"/>
        <v>0</v>
      </c>
      <c r="V178" s="260">
        <f t="shared" ca="1" si="54"/>
        <v>0</v>
      </c>
      <c r="W178" s="260">
        <f t="shared" ca="1" si="55"/>
        <v>0</v>
      </c>
      <c r="X178" s="260">
        <f t="shared" ca="1" si="56"/>
        <v>0</v>
      </c>
      <c r="Y178" s="260">
        <f t="shared" ca="1" si="58"/>
        <v>0</v>
      </c>
      <c r="Z178" s="260">
        <f t="shared" ca="1" si="59"/>
        <v>0</v>
      </c>
      <c r="AA178" s="575">
        <f t="shared" ca="1" si="57"/>
        <v>0</v>
      </c>
      <c r="AB178" s="262"/>
      <c r="AC178" s="460"/>
      <c r="AD178" s="459"/>
      <c r="AE178" s="459"/>
      <c r="AF178" s="459"/>
      <c r="AG178" s="459"/>
      <c r="AH178" s="861"/>
      <c r="AI178" s="861"/>
      <c r="AJ178" s="459"/>
      <c r="AK178" s="459"/>
      <c r="AL178" s="459"/>
      <c r="AM178" s="459"/>
      <c r="AN178" s="459"/>
      <c r="AO178" s="861"/>
      <c r="AP178" s="861"/>
      <c r="AQ178" s="459"/>
      <c r="AR178" s="459"/>
      <c r="AS178" s="459"/>
      <c r="AT178" s="459"/>
      <c r="AU178" s="459"/>
      <c r="AV178" s="861"/>
      <c r="AW178" s="861"/>
      <c r="AX178" s="459"/>
      <c r="AY178" s="459"/>
      <c r="AZ178" s="459"/>
      <c r="BA178" s="459"/>
      <c r="BB178" s="459"/>
      <c r="BC178" s="861"/>
      <c r="BD178" s="861"/>
      <c r="BE178" s="459"/>
      <c r="BF178" s="459"/>
      <c r="BG178" s="459"/>
      <c r="BH178" s="459"/>
      <c r="BI178" s="459"/>
      <c r="BJ178" s="861"/>
      <c r="BK178" s="861"/>
      <c r="BL178" s="459"/>
      <c r="BM178" s="459"/>
      <c r="BN178" s="459"/>
      <c r="BO178" s="459"/>
      <c r="BP178" s="459"/>
      <c r="BQ178" s="861"/>
      <c r="BR178" s="861"/>
      <c r="BS178" s="459"/>
      <c r="BT178" s="459"/>
      <c r="BU178" s="459"/>
      <c r="BV178" s="459"/>
      <c r="BW178" s="459"/>
      <c r="BX178" s="861"/>
      <c r="BY178" s="861"/>
      <c r="BZ178" s="459"/>
      <c r="CA178" s="459"/>
      <c r="CB178" s="459"/>
      <c r="CC178" s="459"/>
      <c r="CD178" s="459"/>
      <c r="CE178" s="861"/>
      <c r="CF178" s="861"/>
      <c r="CG178" s="459"/>
      <c r="CH178" s="459"/>
      <c r="CI178" s="459"/>
      <c r="CJ178" s="459"/>
      <c r="CK178" s="459"/>
      <c r="CL178" s="861"/>
      <c r="CM178" s="861"/>
    </row>
    <row r="179" spans="1:91" s="263" customFormat="1" hidden="1">
      <c r="A179" s="857">
        <f>'MTG RTG September 2019'!A167</f>
        <v>0</v>
      </c>
      <c r="B179" s="289"/>
      <c r="C179" s="506" t="str">
        <f>'MTG RTG September 2019'!C167</f>
        <v>National Geographic Channel</v>
      </c>
      <c r="D179" s="252" t="str">
        <f>'MTG RTG September 2019'!D167</f>
        <v>Off Prime Time</v>
      </c>
      <c r="E179" s="253" t="str">
        <f>'MTG RTG September 2019'!E167</f>
        <v>Sa-Su</v>
      </c>
      <c r="F179" s="254" t="str">
        <f>'MTG RTG September 2019'!F167</f>
        <v>24:00-17:29</v>
      </c>
      <c r="G179" s="253" t="str">
        <f>'MTG RTG September 2019'!G167</f>
        <v>NPT</v>
      </c>
      <c r="H179" s="255">
        <f ca="1">SUMIF('MTG RTG September 2019'!$H$3:$M$4,$AA$9,'MTG RTG September 2019'!$H167:$M167)</f>
        <v>0.3</v>
      </c>
      <c r="I179" s="256">
        <f t="shared" ca="1" si="51"/>
        <v>0</v>
      </c>
      <c r="J179" s="257">
        <f t="shared" ca="1" si="60"/>
        <v>0</v>
      </c>
      <c r="K179" s="355">
        <f t="shared" ca="1" si="61"/>
        <v>0</v>
      </c>
      <c r="L179" s="355">
        <f t="shared" ca="1" si="62"/>
        <v>0</v>
      </c>
      <c r="M179" s="258">
        <f t="shared" si="63"/>
        <v>0</v>
      </c>
      <c r="N179" s="258">
        <f t="shared" si="64"/>
        <v>0</v>
      </c>
      <c r="O179" s="258">
        <f t="shared" si="65"/>
        <v>0</v>
      </c>
      <c r="P179" s="258">
        <f t="shared" si="66"/>
        <v>0</v>
      </c>
      <c r="Q179" s="258"/>
      <c r="R179" s="258">
        <f t="shared" si="67"/>
        <v>0</v>
      </c>
      <c r="S179" s="258">
        <f t="shared" si="68"/>
        <v>0</v>
      </c>
      <c r="T179" s="265">
        <f t="shared" ca="1" si="52"/>
        <v>0</v>
      </c>
      <c r="U179" s="260">
        <f t="shared" ca="1" si="53"/>
        <v>0</v>
      </c>
      <c r="V179" s="260">
        <f t="shared" ca="1" si="54"/>
        <v>0</v>
      </c>
      <c r="W179" s="260">
        <f t="shared" ca="1" si="55"/>
        <v>0</v>
      </c>
      <c r="X179" s="260">
        <f t="shared" ca="1" si="56"/>
        <v>0</v>
      </c>
      <c r="Y179" s="260">
        <f t="shared" ca="1" si="58"/>
        <v>0</v>
      </c>
      <c r="Z179" s="260">
        <f t="shared" ca="1" si="59"/>
        <v>0</v>
      </c>
      <c r="AA179" s="575">
        <f t="shared" ca="1" si="57"/>
        <v>0</v>
      </c>
      <c r="AB179" s="262"/>
      <c r="AC179" s="460"/>
      <c r="AD179" s="459"/>
      <c r="AE179" s="459"/>
      <c r="AF179" s="459"/>
      <c r="AG179" s="459"/>
      <c r="AH179" s="861"/>
      <c r="AI179" s="861"/>
      <c r="AJ179" s="459"/>
      <c r="AK179" s="459"/>
      <c r="AL179" s="459"/>
      <c r="AM179" s="459"/>
      <c r="AN179" s="459"/>
      <c r="AO179" s="861"/>
      <c r="AP179" s="861"/>
      <c r="AQ179" s="459"/>
      <c r="AR179" s="459"/>
      <c r="AS179" s="459"/>
      <c r="AT179" s="459"/>
      <c r="AU179" s="459"/>
      <c r="AV179" s="861"/>
      <c r="AW179" s="861"/>
      <c r="AX179" s="459"/>
      <c r="AY179" s="459"/>
      <c r="AZ179" s="459"/>
      <c r="BA179" s="459"/>
      <c r="BB179" s="459"/>
      <c r="BC179" s="861"/>
      <c r="BD179" s="861"/>
      <c r="BE179" s="459"/>
      <c r="BF179" s="459"/>
      <c r="BG179" s="459"/>
      <c r="BH179" s="459"/>
      <c r="BI179" s="459"/>
      <c r="BJ179" s="861"/>
      <c r="BK179" s="861"/>
      <c r="BL179" s="459"/>
      <c r="BM179" s="459"/>
      <c r="BN179" s="459"/>
      <c r="BO179" s="459"/>
      <c r="BP179" s="459"/>
      <c r="BQ179" s="861"/>
      <c r="BR179" s="861"/>
      <c r="BS179" s="459"/>
      <c r="BT179" s="459"/>
      <c r="BU179" s="459"/>
      <c r="BV179" s="459"/>
      <c r="BW179" s="459"/>
      <c r="BX179" s="861"/>
      <c r="BY179" s="861"/>
      <c r="BZ179" s="459"/>
      <c r="CA179" s="459"/>
      <c r="CB179" s="459"/>
      <c r="CC179" s="459"/>
      <c r="CD179" s="459"/>
      <c r="CE179" s="861"/>
      <c r="CF179" s="861"/>
      <c r="CG179" s="459"/>
      <c r="CH179" s="459"/>
      <c r="CI179" s="459"/>
      <c r="CJ179" s="459"/>
      <c r="CK179" s="459"/>
      <c r="CL179" s="861"/>
      <c r="CM179" s="861"/>
    </row>
    <row r="180" spans="1:91" s="263" customFormat="1" hidden="1">
      <c r="A180" s="857">
        <f>'MTG RTG September 2019'!A168</f>
        <v>0</v>
      </c>
      <c r="B180" s="289"/>
      <c r="C180" s="506" t="str">
        <f>'MTG RTG September 2019'!C168</f>
        <v>National Geographic Channel</v>
      </c>
      <c r="D180" s="252" t="str">
        <f>'MTG RTG September 2019'!D168</f>
        <v>Prime Time</v>
      </c>
      <c r="E180" s="253" t="str">
        <f>'MTG RTG September 2019'!E168</f>
        <v>Sa-Su</v>
      </c>
      <c r="F180" s="254" t="str">
        <f>'MTG RTG September 2019'!F168</f>
        <v>17:30-23:59</v>
      </c>
      <c r="G180" s="253" t="str">
        <f>'MTG RTG September 2019'!G168</f>
        <v>PT</v>
      </c>
      <c r="H180" s="255">
        <f ca="1">SUMIF('MTG RTG September 2019'!$H$3:$M$4,$AA$9,'MTG RTG September 2019'!$H168:$M168)</f>
        <v>0.4</v>
      </c>
      <c r="I180" s="256">
        <f t="shared" ca="1" si="51"/>
        <v>0</v>
      </c>
      <c r="J180" s="257">
        <f t="shared" ca="1" si="60"/>
        <v>0</v>
      </c>
      <c r="K180" s="355">
        <f t="shared" ca="1" si="61"/>
        <v>0</v>
      </c>
      <c r="L180" s="355">
        <f t="shared" ca="1" si="62"/>
        <v>0</v>
      </c>
      <c r="M180" s="258">
        <f t="shared" si="63"/>
        <v>0</v>
      </c>
      <c r="N180" s="258">
        <f t="shared" si="64"/>
        <v>0</v>
      </c>
      <c r="O180" s="258">
        <f t="shared" si="65"/>
        <v>0</v>
      </c>
      <c r="P180" s="258">
        <f t="shared" si="66"/>
        <v>0</v>
      </c>
      <c r="Q180" s="258"/>
      <c r="R180" s="258">
        <f t="shared" si="67"/>
        <v>0</v>
      </c>
      <c r="S180" s="258">
        <f t="shared" si="68"/>
        <v>0</v>
      </c>
      <c r="T180" s="265">
        <f t="shared" ca="1" si="52"/>
        <v>0</v>
      </c>
      <c r="U180" s="260">
        <f t="shared" ca="1" si="53"/>
        <v>0</v>
      </c>
      <c r="V180" s="260">
        <f t="shared" ca="1" si="54"/>
        <v>0</v>
      </c>
      <c r="W180" s="260">
        <f t="shared" ca="1" si="55"/>
        <v>0</v>
      </c>
      <c r="X180" s="260">
        <f t="shared" ca="1" si="56"/>
        <v>0</v>
      </c>
      <c r="Y180" s="260">
        <f t="shared" ca="1" si="58"/>
        <v>0</v>
      </c>
      <c r="Z180" s="260">
        <f t="shared" ca="1" si="59"/>
        <v>0</v>
      </c>
      <c r="AA180" s="575">
        <f t="shared" ca="1" si="57"/>
        <v>0</v>
      </c>
      <c r="AB180" s="262"/>
      <c r="AC180" s="460"/>
      <c r="AD180" s="459"/>
      <c r="AE180" s="459"/>
      <c r="AF180" s="459"/>
      <c r="AG180" s="459"/>
      <c r="AH180" s="861"/>
      <c r="AI180" s="861"/>
      <c r="AJ180" s="459"/>
      <c r="AK180" s="459"/>
      <c r="AL180" s="459"/>
      <c r="AM180" s="459"/>
      <c r="AN180" s="459"/>
      <c r="AO180" s="861"/>
      <c r="AP180" s="861"/>
      <c r="AQ180" s="459"/>
      <c r="AR180" s="459"/>
      <c r="AS180" s="459"/>
      <c r="AT180" s="459"/>
      <c r="AU180" s="459"/>
      <c r="AV180" s="861"/>
      <c r="AW180" s="861"/>
      <c r="AX180" s="459"/>
      <c r="AY180" s="459"/>
      <c r="AZ180" s="459"/>
      <c r="BA180" s="459"/>
      <c r="BB180" s="459"/>
      <c r="BC180" s="861"/>
      <c r="BD180" s="861"/>
      <c r="BE180" s="459"/>
      <c r="BF180" s="459"/>
      <c r="BG180" s="459"/>
      <c r="BH180" s="459"/>
      <c r="BI180" s="459"/>
      <c r="BJ180" s="861"/>
      <c r="BK180" s="861"/>
      <c r="BL180" s="459"/>
      <c r="BM180" s="459"/>
      <c r="BN180" s="459"/>
      <c r="BO180" s="459"/>
      <c r="BP180" s="459"/>
      <c r="BQ180" s="861"/>
      <c r="BR180" s="861"/>
      <c r="BS180" s="459"/>
      <c r="BT180" s="459"/>
      <c r="BU180" s="459"/>
      <c r="BV180" s="459"/>
      <c r="BW180" s="459"/>
      <c r="BX180" s="861"/>
      <c r="BY180" s="861"/>
      <c r="BZ180" s="459"/>
      <c r="CA180" s="459"/>
      <c r="CB180" s="459"/>
      <c r="CC180" s="459"/>
      <c r="CD180" s="459"/>
      <c r="CE180" s="861"/>
      <c r="CF180" s="861"/>
      <c r="CG180" s="459"/>
      <c r="CH180" s="459"/>
      <c r="CI180" s="459"/>
      <c r="CJ180" s="459"/>
      <c r="CK180" s="459"/>
      <c r="CL180" s="861"/>
      <c r="CM180" s="861"/>
    </row>
    <row r="181" spans="1:91" s="263" customFormat="1" hidden="1">
      <c r="A181" s="857">
        <f>'MTG RTG September 2019'!A169</f>
        <v>0</v>
      </c>
      <c r="B181" s="289"/>
      <c r="C181" s="506" t="str">
        <f>'MTG RTG September 2019'!C169</f>
        <v>National Geographic Channel</v>
      </c>
      <c r="D181" s="252" t="str">
        <f>'MTG RTG September 2019'!D169</f>
        <v>Prime Time</v>
      </c>
      <c r="E181" s="253" t="str">
        <f>'MTG RTG September 2019'!E169</f>
        <v>Sa-Su</v>
      </c>
      <c r="F181" s="254" t="str">
        <f>'MTG RTG September 2019'!F169</f>
        <v>17:30-23:59</v>
      </c>
      <c r="G181" s="253" t="str">
        <f>'MTG RTG September 2019'!G169</f>
        <v>PT</v>
      </c>
      <c r="H181" s="255">
        <f ca="1">SUMIF('MTG RTG September 2019'!$H$3:$M$4,$AA$9,'MTG RTG September 2019'!$H169:$M169)</f>
        <v>0.4</v>
      </c>
      <c r="I181" s="256">
        <f t="shared" ca="1" si="51"/>
        <v>0</v>
      </c>
      <c r="J181" s="257">
        <f t="shared" ca="1" si="60"/>
        <v>0</v>
      </c>
      <c r="K181" s="355">
        <f t="shared" ca="1" si="61"/>
        <v>0</v>
      </c>
      <c r="L181" s="355">
        <f t="shared" ca="1" si="62"/>
        <v>0</v>
      </c>
      <c r="M181" s="258">
        <f t="shared" si="63"/>
        <v>0</v>
      </c>
      <c r="N181" s="258">
        <f t="shared" si="64"/>
        <v>0</v>
      </c>
      <c r="O181" s="258">
        <f t="shared" si="65"/>
        <v>0</v>
      </c>
      <c r="P181" s="258">
        <f t="shared" si="66"/>
        <v>0</v>
      </c>
      <c r="Q181" s="258"/>
      <c r="R181" s="258">
        <f t="shared" si="67"/>
        <v>0</v>
      </c>
      <c r="S181" s="258">
        <f t="shared" si="68"/>
        <v>0</v>
      </c>
      <c r="T181" s="265">
        <f t="shared" ca="1" si="52"/>
        <v>0</v>
      </c>
      <c r="U181" s="260">
        <f t="shared" ca="1" si="53"/>
        <v>0</v>
      </c>
      <c r="V181" s="260">
        <f t="shared" ca="1" si="54"/>
        <v>0</v>
      </c>
      <c r="W181" s="260">
        <f t="shared" ca="1" si="55"/>
        <v>0</v>
      </c>
      <c r="X181" s="260">
        <f t="shared" ca="1" si="56"/>
        <v>0</v>
      </c>
      <c r="Y181" s="260">
        <f t="shared" ca="1" si="58"/>
        <v>0</v>
      </c>
      <c r="Z181" s="260">
        <f t="shared" ca="1" si="59"/>
        <v>0</v>
      </c>
      <c r="AA181" s="575">
        <f t="shared" ca="1" si="57"/>
        <v>0</v>
      </c>
      <c r="AB181" s="262"/>
      <c r="AC181" s="460"/>
      <c r="AD181" s="459"/>
      <c r="AE181" s="459"/>
      <c r="AF181" s="459"/>
      <c r="AG181" s="459"/>
      <c r="AH181" s="861"/>
      <c r="AI181" s="861"/>
      <c r="AJ181" s="459"/>
      <c r="AK181" s="459"/>
      <c r="AL181" s="459"/>
      <c r="AM181" s="459"/>
      <c r="AN181" s="459"/>
      <c r="AO181" s="861"/>
      <c r="AP181" s="861"/>
      <c r="AQ181" s="459"/>
      <c r="AR181" s="459"/>
      <c r="AS181" s="459"/>
      <c r="AT181" s="459"/>
      <c r="AU181" s="459"/>
      <c r="AV181" s="861"/>
      <c r="AW181" s="861"/>
      <c r="AX181" s="459"/>
      <c r="AY181" s="459"/>
      <c r="AZ181" s="459"/>
      <c r="BA181" s="459"/>
      <c r="BB181" s="459"/>
      <c r="BC181" s="861"/>
      <c r="BD181" s="861"/>
      <c r="BE181" s="459"/>
      <c r="BF181" s="459"/>
      <c r="BG181" s="459"/>
      <c r="BH181" s="459"/>
      <c r="BI181" s="459"/>
      <c r="BJ181" s="861"/>
      <c r="BK181" s="861"/>
      <c r="BL181" s="459"/>
      <c r="BM181" s="459"/>
      <c r="BN181" s="459"/>
      <c r="BO181" s="459"/>
      <c r="BP181" s="459"/>
      <c r="BQ181" s="861"/>
      <c r="BR181" s="861"/>
      <c r="BS181" s="459"/>
      <c r="BT181" s="459"/>
      <c r="BU181" s="459"/>
      <c r="BV181" s="459"/>
      <c r="BW181" s="459"/>
      <c r="BX181" s="861"/>
      <c r="BY181" s="861"/>
      <c r="BZ181" s="459"/>
      <c r="CA181" s="459"/>
      <c r="CB181" s="459"/>
      <c r="CC181" s="459"/>
      <c r="CD181" s="459"/>
      <c r="CE181" s="861"/>
      <c r="CF181" s="861"/>
      <c r="CG181" s="459"/>
      <c r="CH181" s="459"/>
      <c r="CI181" s="459"/>
      <c r="CJ181" s="459"/>
      <c r="CK181" s="459"/>
      <c r="CL181" s="861"/>
      <c r="CM181" s="861"/>
    </row>
    <row r="182" spans="1:91" s="263" customFormat="1" hidden="1">
      <c r="A182" s="857">
        <f>'MTG RTG September 2019'!A170</f>
        <v>0</v>
      </c>
      <c r="B182" s="289"/>
      <c r="C182" s="506" t="str">
        <f>'MTG RTG September 2019'!C170</f>
        <v>Nat Geo Wild</v>
      </c>
      <c r="D182" s="252" t="str">
        <f>'MTG RTG September 2019'!D170</f>
        <v>Off Prime Time</v>
      </c>
      <c r="E182" s="253" t="str">
        <f>'MTG RTG September 2019'!E170</f>
        <v>Mo-Fr</v>
      </c>
      <c r="F182" s="254" t="str">
        <f>'MTG RTG September 2019'!F170</f>
        <v>24:00-17:29</v>
      </c>
      <c r="G182" s="253" t="str">
        <f>'MTG RTG September 2019'!G170</f>
        <v>NPT</v>
      </c>
      <c r="H182" s="255">
        <f ca="1">SUMIF('MTG RTG September 2019'!$H$3:$M$4,$AA$9,'MTG RTG September 2019'!$H170:$M170)</f>
        <v>0.2</v>
      </c>
      <c r="I182" s="256">
        <f t="shared" ca="1" si="51"/>
        <v>0</v>
      </c>
      <c r="J182" s="257">
        <f t="shared" ca="1" si="60"/>
        <v>0</v>
      </c>
      <c r="K182" s="355">
        <f t="shared" ca="1" si="61"/>
        <v>0</v>
      </c>
      <c r="L182" s="355">
        <f t="shared" ca="1" si="62"/>
        <v>0</v>
      </c>
      <c r="M182" s="258">
        <f t="shared" si="63"/>
        <v>0</v>
      </c>
      <c r="N182" s="258">
        <f t="shared" si="64"/>
        <v>0</v>
      </c>
      <c r="O182" s="258">
        <f t="shared" si="65"/>
        <v>0</v>
      </c>
      <c r="P182" s="258">
        <f t="shared" si="66"/>
        <v>0</v>
      </c>
      <c r="Q182" s="258"/>
      <c r="R182" s="258">
        <f t="shared" si="67"/>
        <v>0</v>
      </c>
      <c r="S182" s="258">
        <f t="shared" si="68"/>
        <v>0</v>
      </c>
      <c r="T182" s="265">
        <f t="shared" ca="1" si="52"/>
        <v>0</v>
      </c>
      <c r="U182" s="260">
        <f t="shared" ca="1" si="53"/>
        <v>0</v>
      </c>
      <c r="V182" s="260">
        <f t="shared" ca="1" si="54"/>
        <v>0</v>
      </c>
      <c r="W182" s="260">
        <f t="shared" ca="1" si="55"/>
        <v>0</v>
      </c>
      <c r="X182" s="260">
        <f t="shared" ca="1" si="56"/>
        <v>0</v>
      </c>
      <c r="Y182" s="260">
        <f t="shared" ca="1" si="58"/>
        <v>0</v>
      </c>
      <c r="Z182" s="260">
        <f t="shared" ca="1" si="59"/>
        <v>0</v>
      </c>
      <c r="AA182" s="575">
        <f t="shared" ca="1" si="57"/>
        <v>0</v>
      </c>
      <c r="AB182" s="262"/>
      <c r="AC182" s="460"/>
      <c r="AD182" s="459"/>
      <c r="AE182" s="459"/>
      <c r="AF182" s="459"/>
      <c r="AG182" s="459"/>
      <c r="AH182" s="861"/>
      <c r="AI182" s="861"/>
      <c r="AJ182" s="459"/>
      <c r="AK182" s="459"/>
      <c r="AL182" s="459"/>
      <c r="AM182" s="459"/>
      <c r="AN182" s="459"/>
      <c r="AO182" s="861"/>
      <c r="AP182" s="861"/>
      <c r="AQ182" s="459"/>
      <c r="AR182" s="459"/>
      <c r="AS182" s="459"/>
      <c r="AT182" s="459"/>
      <c r="AU182" s="459"/>
      <c r="AV182" s="861"/>
      <c r="AW182" s="861"/>
      <c r="AX182" s="459"/>
      <c r="AY182" s="459"/>
      <c r="AZ182" s="459"/>
      <c r="BA182" s="459"/>
      <c r="BB182" s="459"/>
      <c r="BC182" s="861"/>
      <c r="BD182" s="861"/>
      <c r="BE182" s="459"/>
      <c r="BF182" s="459"/>
      <c r="BG182" s="459"/>
      <c r="BH182" s="459"/>
      <c r="BI182" s="459"/>
      <c r="BJ182" s="861"/>
      <c r="BK182" s="861"/>
      <c r="BL182" s="459"/>
      <c r="BM182" s="459"/>
      <c r="BN182" s="459"/>
      <c r="BO182" s="459"/>
      <c r="BP182" s="459"/>
      <c r="BQ182" s="861"/>
      <c r="BR182" s="861"/>
      <c r="BS182" s="459"/>
      <c r="BT182" s="459"/>
      <c r="BU182" s="459"/>
      <c r="BV182" s="459"/>
      <c r="BW182" s="459"/>
      <c r="BX182" s="861"/>
      <c r="BY182" s="861"/>
      <c r="BZ182" s="459"/>
      <c r="CA182" s="459"/>
      <c r="CB182" s="459"/>
      <c r="CC182" s="459"/>
      <c r="CD182" s="459"/>
      <c r="CE182" s="861"/>
      <c r="CF182" s="861"/>
      <c r="CG182" s="459"/>
      <c r="CH182" s="459"/>
      <c r="CI182" s="459"/>
      <c r="CJ182" s="459"/>
      <c r="CK182" s="459"/>
      <c r="CL182" s="861"/>
      <c r="CM182" s="861"/>
    </row>
    <row r="183" spans="1:91" s="263" customFormat="1" hidden="1">
      <c r="A183" s="857">
        <f>'MTG RTG September 2019'!A171</f>
        <v>0</v>
      </c>
      <c r="B183" s="289"/>
      <c r="C183" s="506" t="str">
        <f>'MTG RTG September 2019'!C171</f>
        <v>Nat Geo Wild</v>
      </c>
      <c r="D183" s="252" t="str">
        <f>'MTG RTG September 2019'!D171</f>
        <v>Prime Time</v>
      </c>
      <c r="E183" s="253" t="str">
        <f>'MTG RTG September 2019'!E171</f>
        <v>Mo-Fr</v>
      </c>
      <c r="F183" s="254" t="str">
        <f>'MTG RTG September 2019'!F171</f>
        <v>17:30-23:59</v>
      </c>
      <c r="G183" s="253" t="str">
        <f>'MTG RTG September 2019'!G171</f>
        <v>PT</v>
      </c>
      <c r="H183" s="255">
        <f ca="1">SUMIF('MTG RTG September 2019'!$H$3:$M$4,$AA$9,'MTG RTG September 2019'!$H171:$M171)</f>
        <v>0.2</v>
      </c>
      <c r="I183" s="256">
        <f t="shared" ca="1" si="51"/>
        <v>0</v>
      </c>
      <c r="J183" s="257">
        <f t="shared" ca="1" si="60"/>
        <v>0</v>
      </c>
      <c r="K183" s="355">
        <f t="shared" ca="1" si="61"/>
        <v>0</v>
      </c>
      <c r="L183" s="355">
        <f t="shared" ca="1" si="62"/>
        <v>0</v>
      </c>
      <c r="M183" s="258">
        <f t="shared" si="63"/>
        <v>0</v>
      </c>
      <c r="N183" s="258">
        <f t="shared" si="64"/>
        <v>0</v>
      </c>
      <c r="O183" s="258">
        <f t="shared" si="65"/>
        <v>0</v>
      </c>
      <c r="P183" s="258">
        <f t="shared" si="66"/>
        <v>0</v>
      </c>
      <c r="Q183" s="258"/>
      <c r="R183" s="258">
        <f t="shared" si="67"/>
        <v>0</v>
      </c>
      <c r="S183" s="258">
        <f t="shared" si="68"/>
        <v>0</v>
      </c>
      <c r="T183" s="265">
        <f t="shared" ca="1" si="52"/>
        <v>0</v>
      </c>
      <c r="U183" s="260">
        <f t="shared" ca="1" si="53"/>
        <v>0</v>
      </c>
      <c r="V183" s="260">
        <f t="shared" ca="1" si="54"/>
        <v>0</v>
      </c>
      <c r="W183" s="260">
        <f t="shared" ca="1" si="55"/>
        <v>0</v>
      </c>
      <c r="X183" s="260">
        <f t="shared" ca="1" si="56"/>
        <v>0</v>
      </c>
      <c r="Y183" s="260">
        <f t="shared" ca="1" si="58"/>
        <v>0</v>
      </c>
      <c r="Z183" s="260">
        <f t="shared" ca="1" si="59"/>
        <v>0</v>
      </c>
      <c r="AA183" s="575">
        <f t="shared" ca="1" si="57"/>
        <v>0</v>
      </c>
      <c r="AB183" s="262"/>
      <c r="AC183" s="460"/>
      <c r="AD183" s="459"/>
      <c r="AE183" s="459"/>
      <c r="AF183" s="459"/>
      <c r="AG183" s="459"/>
      <c r="AH183" s="861"/>
      <c r="AI183" s="861"/>
      <c r="AJ183" s="459"/>
      <c r="AK183" s="459"/>
      <c r="AL183" s="459"/>
      <c r="AM183" s="459"/>
      <c r="AN183" s="459"/>
      <c r="AO183" s="861"/>
      <c r="AP183" s="861"/>
      <c r="AQ183" s="459"/>
      <c r="AR183" s="459"/>
      <c r="AS183" s="459"/>
      <c r="AT183" s="459"/>
      <c r="AU183" s="459"/>
      <c r="AV183" s="861"/>
      <c r="AW183" s="861"/>
      <c r="AX183" s="459"/>
      <c r="AY183" s="459"/>
      <c r="AZ183" s="459"/>
      <c r="BA183" s="459"/>
      <c r="BB183" s="459"/>
      <c r="BC183" s="861"/>
      <c r="BD183" s="861"/>
      <c r="BE183" s="459"/>
      <c r="BF183" s="459"/>
      <c r="BG183" s="459"/>
      <c r="BH183" s="459"/>
      <c r="BI183" s="459"/>
      <c r="BJ183" s="861"/>
      <c r="BK183" s="861"/>
      <c r="BL183" s="459"/>
      <c r="BM183" s="459"/>
      <c r="BN183" s="459"/>
      <c r="BO183" s="459"/>
      <c r="BP183" s="459"/>
      <c r="BQ183" s="861"/>
      <c r="BR183" s="861"/>
      <c r="BS183" s="459"/>
      <c r="BT183" s="459"/>
      <c r="BU183" s="459"/>
      <c r="BV183" s="459"/>
      <c r="BW183" s="459"/>
      <c r="BX183" s="861"/>
      <c r="BY183" s="861"/>
      <c r="BZ183" s="459"/>
      <c r="CA183" s="459"/>
      <c r="CB183" s="459"/>
      <c r="CC183" s="459"/>
      <c r="CD183" s="459"/>
      <c r="CE183" s="861"/>
      <c r="CF183" s="861"/>
      <c r="CG183" s="459"/>
      <c r="CH183" s="459"/>
      <c r="CI183" s="459"/>
      <c r="CJ183" s="459"/>
      <c r="CK183" s="459"/>
      <c r="CL183" s="861"/>
      <c r="CM183" s="861"/>
    </row>
    <row r="184" spans="1:91" s="263" customFormat="1" hidden="1">
      <c r="A184" s="857">
        <f>'MTG RTG September 2019'!A172</f>
        <v>0</v>
      </c>
      <c r="B184" s="289"/>
      <c r="C184" s="506" t="str">
        <f>'MTG RTG September 2019'!C172</f>
        <v>Nat Geo Wild</v>
      </c>
      <c r="D184" s="252" t="str">
        <f>'MTG RTG September 2019'!D172</f>
        <v>Prime Time</v>
      </c>
      <c r="E184" s="253" t="str">
        <f>'MTG RTG September 2019'!E172</f>
        <v>Mo-Fr</v>
      </c>
      <c r="F184" s="254" t="str">
        <f>'MTG RTG September 2019'!F172</f>
        <v>17:30-23:59</v>
      </c>
      <c r="G184" s="253" t="str">
        <f>'MTG RTG September 2019'!G172</f>
        <v>PT</v>
      </c>
      <c r="H184" s="255">
        <f ca="1">SUMIF('MTG RTG September 2019'!$H$3:$M$4,$AA$9,'MTG RTG September 2019'!$H172:$M172)</f>
        <v>0.2</v>
      </c>
      <c r="I184" s="256">
        <f t="shared" ca="1" si="51"/>
        <v>0</v>
      </c>
      <c r="J184" s="257">
        <f t="shared" ca="1" si="60"/>
        <v>0</v>
      </c>
      <c r="K184" s="355">
        <f t="shared" ca="1" si="61"/>
        <v>0</v>
      </c>
      <c r="L184" s="355">
        <f t="shared" ca="1" si="62"/>
        <v>0</v>
      </c>
      <c r="M184" s="258">
        <f t="shared" si="63"/>
        <v>0</v>
      </c>
      <c r="N184" s="258">
        <f t="shared" si="64"/>
        <v>0</v>
      </c>
      <c r="O184" s="258">
        <f t="shared" si="65"/>
        <v>0</v>
      </c>
      <c r="P184" s="258">
        <f t="shared" si="66"/>
        <v>0</v>
      </c>
      <c r="Q184" s="258"/>
      <c r="R184" s="258">
        <f t="shared" si="67"/>
        <v>0</v>
      </c>
      <c r="S184" s="258">
        <f t="shared" si="68"/>
        <v>0</v>
      </c>
      <c r="T184" s="265">
        <f t="shared" ca="1" si="52"/>
        <v>0</v>
      </c>
      <c r="U184" s="260">
        <f t="shared" ca="1" si="53"/>
        <v>0</v>
      </c>
      <c r="V184" s="260">
        <f t="shared" ca="1" si="54"/>
        <v>0</v>
      </c>
      <c r="W184" s="260">
        <f t="shared" ca="1" si="55"/>
        <v>0</v>
      </c>
      <c r="X184" s="260">
        <f t="shared" ca="1" si="56"/>
        <v>0</v>
      </c>
      <c r="Y184" s="260">
        <f t="shared" ca="1" si="58"/>
        <v>0</v>
      </c>
      <c r="Z184" s="260">
        <f t="shared" ca="1" si="59"/>
        <v>0</v>
      </c>
      <c r="AA184" s="575">
        <f t="shared" ca="1" si="57"/>
        <v>0</v>
      </c>
      <c r="AB184" s="262"/>
      <c r="AC184" s="460"/>
      <c r="AD184" s="459"/>
      <c r="AE184" s="459"/>
      <c r="AF184" s="459"/>
      <c r="AG184" s="459"/>
      <c r="AH184" s="861"/>
      <c r="AI184" s="861"/>
      <c r="AJ184" s="459"/>
      <c r="AK184" s="459"/>
      <c r="AL184" s="459"/>
      <c r="AM184" s="459"/>
      <c r="AN184" s="459"/>
      <c r="AO184" s="861"/>
      <c r="AP184" s="861"/>
      <c r="AQ184" s="459"/>
      <c r="AR184" s="459"/>
      <c r="AS184" s="459"/>
      <c r="AT184" s="459"/>
      <c r="AU184" s="459"/>
      <c r="AV184" s="861"/>
      <c r="AW184" s="861"/>
      <c r="AX184" s="459"/>
      <c r="AY184" s="459"/>
      <c r="AZ184" s="459"/>
      <c r="BA184" s="459"/>
      <c r="BB184" s="459"/>
      <c r="BC184" s="861"/>
      <c r="BD184" s="861"/>
      <c r="BE184" s="459"/>
      <c r="BF184" s="459"/>
      <c r="BG184" s="459"/>
      <c r="BH184" s="459"/>
      <c r="BI184" s="459"/>
      <c r="BJ184" s="861"/>
      <c r="BK184" s="861"/>
      <c r="BL184" s="459"/>
      <c r="BM184" s="459"/>
      <c r="BN184" s="459"/>
      <c r="BO184" s="459"/>
      <c r="BP184" s="459"/>
      <c r="BQ184" s="861"/>
      <c r="BR184" s="861"/>
      <c r="BS184" s="459"/>
      <c r="BT184" s="459"/>
      <c r="BU184" s="459"/>
      <c r="BV184" s="459"/>
      <c r="BW184" s="459"/>
      <c r="BX184" s="861"/>
      <c r="BY184" s="861"/>
      <c r="BZ184" s="459"/>
      <c r="CA184" s="459"/>
      <c r="CB184" s="459"/>
      <c r="CC184" s="459"/>
      <c r="CD184" s="459"/>
      <c r="CE184" s="861"/>
      <c r="CF184" s="861"/>
      <c r="CG184" s="459"/>
      <c r="CH184" s="459"/>
      <c r="CI184" s="459"/>
      <c r="CJ184" s="459"/>
      <c r="CK184" s="459"/>
      <c r="CL184" s="861"/>
      <c r="CM184" s="861"/>
    </row>
    <row r="185" spans="1:91" s="263" customFormat="1" hidden="1">
      <c r="A185" s="857">
        <f>'MTG RTG September 2019'!A173</f>
        <v>0</v>
      </c>
      <c r="B185" s="289"/>
      <c r="C185" s="506" t="str">
        <f>'MTG RTG September 2019'!C173</f>
        <v>Nat Geo Wild</v>
      </c>
      <c r="D185" s="252" t="str">
        <f>'MTG RTG September 2019'!D173</f>
        <v>Off Prime Time</v>
      </c>
      <c r="E185" s="253" t="str">
        <f>'MTG RTG September 2019'!E173</f>
        <v>Sa-Su</v>
      </c>
      <c r="F185" s="254" t="str">
        <f>'MTG RTG September 2019'!F173</f>
        <v>24:00-17:29</v>
      </c>
      <c r="G185" s="253" t="str">
        <f>'MTG RTG September 2019'!G173</f>
        <v>NPT</v>
      </c>
      <c r="H185" s="255">
        <f ca="1">SUMIF('MTG RTG September 2019'!$H$3:$M$4,$AA$9,'MTG RTG September 2019'!$H173:$M173)</f>
        <v>0.2</v>
      </c>
      <c r="I185" s="256">
        <f t="shared" ca="1" si="51"/>
        <v>0</v>
      </c>
      <c r="J185" s="257">
        <f t="shared" ca="1" si="60"/>
        <v>0</v>
      </c>
      <c r="K185" s="355">
        <f t="shared" ca="1" si="61"/>
        <v>0</v>
      </c>
      <c r="L185" s="355">
        <f t="shared" ca="1" si="62"/>
        <v>0</v>
      </c>
      <c r="M185" s="258">
        <f t="shared" si="63"/>
        <v>0</v>
      </c>
      <c r="N185" s="258">
        <f t="shared" si="64"/>
        <v>0</v>
      </c>
      <c r="O185" s="258">
        <f t="shared" si="65"/>
        <v>0</v>
      </c>
      <c r="P185" s="258">
        <f t="shared" si="66"/>
        <v>0</v>
      </c>
      <c r="Q185" s="258"/>
      <c r="R185" s="258">
        <f t="shared" si="67"/>
        <v>0</v>
      </c>
      <c r="S185" s="258">
        <f t="shared" si="68"/>
        <v>0</v>
      </c>
      <c r="T185" s="265">
        <f t="shared" ca="1" si="52"/>
        <v>0</v>
      </c>
      <c r="U185" s="260">
        <f t="shared" ca="1" si="53"/>
        <v>0</v>
      </c>
      <c r="V185" s="260">
        <f t="shared" ca="1" si="54"/>
        <v>0</v>
      </c>
      <c r="W185" s="260">
        <f t="shared" ca="1" si="55"/>
        <v>0</v>
      </c>
      <c r="X185" s="260">
        <f t="shared" ca="1" si="56"/>
        <v>0</v>
      </c>
      <c r="Y185" s="260">
        <f t="shared" ca="1" si="58"/>
        <v>0</v>
      </c>
      <c r="Z185" s="260">
        <f t="shared" ca="1" si="59"/>
        <v>0</v>
      </c>
      <c r="AA185" s="575">
        <f t="shared" ca="1" si="57"/>
        <v>0</v>
      </c>
      <c r="AB185" s="262"/>
      <c r="AC185" s="460"/>
      <c r="AD185" s="459"/>
      <c r="AE185" s="459"/>
      <c r="AF185" s="459"/>
      <c r="AG185" s="459"/>
      <c r="AH185" s="861"/>
      <c r="AI185" s="861"/>
      <c r="AJ185" s="459"/>
      <c r="AK185" s="459"/>
      <c r="AL185" s="459"/>
      <c r="AM185" s="459"/>
      <c r="AN185" s="459"/>
      <c r="AO185" s="861"/>
      <c r="AP185" s="861"/>
      <c r="AQ185" s="459"/>
      <c r="AR185" s="459"/>
      <c r="AS185" s="459"/>
      <c r="AT185" s="459"/>
      <c r="AU185" s="459"/>
      <c r="AV185" s="861"/>
      <c r="AW185" s="861"/>
      <c r="AX185" s="459"/>
      <c r="AY185" s="459"/>
      <c r="AZ185" s="459"/>
      <c r="BA185" s="459"/>
      <c r="BB185" s="459"/>
      <c r="BC185" s="861"/>
      <c r="BD185" s="861"/>
      <c r="BE185" s="459"/>
      <c r="BF185" s="459"/>
      <c r="BG185" s="459"/>
      <c r="BH185" s="459"/>
      <c r="BI185" s="459"/>
      <c r="BJ185" s="861"/>
      <c r="BK185" s="861"/>
      <c r="BL185" s="459"/>
      <c r="BM185" s="459"/>
      <c r="BN185" s="459"/>
      <c r="BO185" s="459"/>
      <c r="BP185" s="459"/>
      <c r="BQ185" s="861"/>
      <c r="BR185" s="861"/>
      <c r="BS185" s="459"/>
      <c r="BT185" s="459"/>
      <c r="BU185" s="459"/>
      <c r="BV185" s="459"/>
      <c r="BW185" s="459"/>
      <c r="BX185" s="861"/>
      <c r="BY185" s="861"/>
      <c r="BZ185" s="459"/>
      <c r="CA185" s="459"/>
      <c r="CB185" s="459"/>
      <c r="CC185" s="459"/>
      <c r="CD185" s="459"/>
      <c r="CE185" s="861"/>
      <c r="CF185" s="861"/>
      <c r="CG185" s="459"/>
      <c r="CH185" s="459"/>
      <c r="CI185" s="459"/>
      <c r="CJ185" s="459"/>
      <c r="CK185" s="459"/>
      <c r="CL185" s="861"/>
      <c r="CM185" s="861"/>
    </row>
    <row r="186" spans="1:91" s="263" customFormat="1" hidden="1">
      <c r="A186" s="857">
        <f>'MTG RTG September 2019'!A174</f>
        <v>0</v>
      </c>
      <c r="B186" s="289"/>
      <c r="C186" s="506" t="str">
        <f>'MTG RTG September 2019'!C174</f>
        <v>Nat Geo Wild</v>
      </c>
      <c r="D186" s="252" t="str">
        <f>'MTG RTG September 2019'!D174</f>
        <v>Off Prime Time</v>
      </c>
      <c r="E186" s="253" t="str">
        <f>'MTG RTG September 2019'!E174</f>
        <v>Sa-Su</v>
      </c>
      <c r="F186" s="254" t="str">
        <f>'MTG RTG September 2019'!F174</f>
        <v>24:00-17:29</v>
      </c>
      <c r="G186" s="253" t="str">
        <f>'MTG RTG September 2019'!G174</f>
        <v>NPT</v>
      </c>
      <c r="H186" s="255">
        <f ca="1">SUMIF('MTG RTG September 2019'!$H$3:$M$4,$AA$9,'MTG RTG September 2019'!$H174:$M174)</f>
        <v>0.2</v>
      </c>
      <c r="I186" s="256">
        <f t="shared" ca="1" si="51"/>
        <v>0</v>
      </c>
      <c r="J186" s="257">
        <f t="shared" ca="1" si="60"/>
        <v>0</v>
      </c>
      <c r="K186" s="355">
        <f t="shared" ca="1" si="61"/>
        <v>0</v>
      </c>
      <c r="L186" s="355">
        <f t="shared" ca="1" si="62"/>
        <v>0</v>
      </c>
      <c r="M186" s="258">
        <f t="shared" si="63"/>
        <v>0</v>
      </c>
      <c r="N186" s="258">
        <f t="shared" si="64"/>
        <v>0</v>
      </c>
      <c r="O186" s="258">
        <f t="shared" si="65"/>
        <v>0</v>
      </c>
      <c r="P186" s="258">
        <f t="shared" si="66"/>
        <v>0</v>
      </c>
      <c r="Q186" s="258"/>
      <c r="R186" s="258">
        <f t="shared" si="67"/>
        <v>0</v>
      </c>
      <c r="S186" s="258">
        <f t="shared" si="68"/>
        <v>0</v>
      </c>
      <c r="T186" s="265">
        <f t="shared" ca="1" si="52"/>
        <v>0</v>
      </c>
      <c r="U186" s="260">
        <f t="shared" ca="1" si="53"/>
        <v>0</v>
      </c>
      <c r="V186" s="260">
        <f t="shared" ca="1" si="54"/>
        <v>0</v>
      </c>
      <c r="W186" s="260">
        <f t="shared" ca="1" si="55"/>
        <v>0</v>
      </c>
      <c r="X186" s="260">
        <f t="shared" ca="1" si="56"/>
        <v>0</v>
      </c>
      <c r="Y186" s="260">
        <f t="shared" ca="1" si="58"/>
        <v>0</v>
      </c>
      <c r="Z186" s="260">
        <f t="shared" ca="1" si="59"/>
        <v>0</v>
      </c>
      <c r="AA186" s="575">
        <f t="shared" ca="1" si="57"/>
        <v>0</v>
      </c>
      <c r="AB186" s="262"/>
      <c r="AC186" s="460"/>
      <c r="AD186" s="459"/>
      <c r="AE186" s="459"/>
      <c r="AF186" s="459"/>
      <c r="AG186" s="459"/>
      <c r="AH186" s="861"/>
      <c r="AI186" s="861"/>
      <c r="AJ186" s="459"/>
      <c r="AK186" s="459"/>
      <c r="AL186" s="459"/>
      <c r="AM186" s="459"/>
      <c r="AN186" s="459"/>
      <c r="AO186" s="861"/>
      <c r="AP186" s="861"/>
      <c r="AQ186" s="459"/>
      <c r="AR186" s="459"/>
      <c r="AS186" s="459"/>
      <c r="AT186" s="459"/>
      <c r="AU186" s="459"/>
      <c r="AV186" s="861"/>
      <c r="AW186" s="861"/>
      <c r="AX186" s="459"/>
      <c r="AY186" s="459"/>
      <c r="AZ186" s="459"/>
      <c r="BA186" s="459"/>
      <c r="BB186" s="459"/>
      <c r="BC186" s="861"/>
      <c r="BD186" s="861"/>
      <c r="BE186" s="459"/>
      <c r="BF186" s="459"/>
      <c r="BG186" s="459"/>
      <c r="BH186" s="459"/>
      <c r="BI186" s="459"/>
      <c r="BJ186" s="861"/>
      <c r="BK186" s="861"/>
      <c r="BL186" s="459"/>
      <c r="BM186" s="459"/>
      <c r="BN186" s="459"/>
      <c r="BO186" s="459"/>
      <c r="BP186" s="459"/>
      <c r="BQ186" s="861"/>
      <c r="BR186" s="861"/>
      <c r="BS186" s="459"/>
      <c r="BT186" s="459"/>
      <c r="BU186" s="459"/>
      <c r="BV186" s="459"/>
      <c r="BW186" s="459"/>
      <c r="BX186" s="861"/>
      <c r="BY186" s="861"/>
      <c r="BZ186" s="459"/>
      <c r="CA186" s="459"/>
      <c r="CB186" s="459"/>
      <c r="CC186" s="459"/>
      <c r="CD186" s="459"/>
      <c r="CE186" s="861"/>
      <c r="CF186" s="861"/>
      <c r="CG186" s="459"/>
      <c r="CH186" s="459"/>
      <c r="CI186" s="459"/>
      <c r="CJ186" s="459"/>
      <c r="CK186" s="459"/>
      <c r="CL186" s="861"/>
      <c r="CM186" s="861"/>
    </row>
    <row r="187" spans="1:91" s="263" customFormat="1" hidden="1">
      <c r="A187" s="857">
        <f>'MTG RTG September 2019'!A175</f>
        <v>0</v>
      </c>
      <c r="B187" s="289"/>
      <c r="C187" s="506" t="str">
        <f>'MTG RTG September 2019'!C175</f>
        <v>Nat Geo Wild</v>
      </c>
      <c r="D187" s="252" t="str">
        <f>'MTG RTG September 2019'!D175</f>
        <v>Prime Time</v>
      </c>
      <c r="E187" s="253" t="str">
        <f>'MTG RTG September 2019'!E175</f>
        <v>Sa-Su</v>
      </c>
      <c r="F187" s="254" t="str">
        <f>'MTG RTG September 2019'!F175</f>
        <v>17:30-23:59</v>
      </c>
      <c r="G187" s="253" t="str">
        <f>'MTG RTG September 2019'!G175</f>
        <v>PT</v>
      </c>
      <c r="H187" s="255">
        <f ca="1">SUMIF('MTG RTG September 2019'!$H$3:$M$4,$AA$9,'MTG RTG September 2019'!$H175:$M175)</f>
        <v>0.2</v>
      </c>
      <c r="I187" s="256">
        <f t="shared" ca="1" si="51"/>
        <v>0</v>
      </c>
      <c r="J187" s="257">
        <f t="shared" ca="1" si="60"/>
        <v>0</v>
      </c>
      <c r="K187" s="355">
        <f t="shared" ca="1" si="61"/>
        <v>0</v>
      </c>
      <c r="L187" s="355">
        <f t="shared" ca="1" si="62"/>
        <v>0</v>
      </c>
      <c r="M187" s="258">
        <f t="shared" si="63"/>
        <v>0</v>
      </c>
      <c r="N187" s="258">
        <f t="shared" si="64"/>
        <v>0</v>
      </c>
      <c r="O187" s="258">
        <f t="shared" si="65"/>
        <v>0</v>
      </c>
      <c r="P187" s="258">
        <f t="shared" si="66"/>
        <v>0</v>
      </c>
      <c r="Q187" s="258"/>
      <c r="R187" s="258">
        <f t="shared" si="67"/>
        <v>0</v>
      </c>
      <c r="S187" s="258">
        <f t="shared" si="68"/>
        <v>0</v>
      </c>
      <c r="T187" s="265">
        <f t="shared" ca="1" si="52"/>
        <v>0</v>
      </c>
      <c r="U187" s="260">
        <f t="shared" ca="1" si="53"/>
        <v>0</v>
      </c>
      <c r="V187" s="260">
        <f t="shared" ca="1" si="54"/>
        <v>0</v>
      </c>
      <c r="W187" s="260">
        <f t="shared" ca="1" si="55"/>
        <v>0</v>
      </c>
      <c r="X187" s="260">
        <f t="shared" ca="1" si="56"/>
        <v>0</v>
      </c>
      <c r="Y187" s="260">
        <f t="shared" ca="1" si="58"/>
        <v>0</v>
      </c>
      <c r="Z187" s="260">
        <f t="shared" ca="1" si="59"/>
        <v>0</v>
      </c>
      <c r="AA187" s="575">
        <f t="shared" ca="1" si="57"/>
        <v>0</v>
      </c>
      <c r="AB187" s="262"/>
      <c r="AC187" s="460"/>
      <c r="AD187" s="459"/>
      <c r="AE187" s="459"/>
      <c r="AF187" s="459"/>
      <c r="AG187" s="459"/>
      <c r="AH187" s="861"/>
      <c r="AI187" s="861"/>
      <c r="AJ187" s="459"/>
      <c r="AK187" s="459"/>
      <c r="AL187" s="459"/>
      <c r="AM187" s="459"/>
      <c r="AN187" s="459"/>
      <c r="AO187" s="861"/>
      <c r="AP187" s="861"/>
      <c r="AQ187" s="459"/>
      <c r="AR187" s="459"/>
      <c r="AS187" s="459"/>
      <c r="AT187" s="459"/>
      <c r="AU187" s="459"/>
      <c r="AV187" s="861"/>
      <c r="AW187" s="861"/>
      <c r="AX187" s="459"/>
      <c r="AY187" s="459"/>
      <c r="AZ187" s="459"/>
      <c r="BA187" s="459"/>
      <c r="BB187" s="459"/>
      <c r="BC187" s="861"/>
      <c r="BD187" s="861"/>
      <c r="BE187" s="459"/>
      <c r="BF187" s="459"/>
      <c r="BG187" s="459"/>
      <c r="BH187" s="459"/>
      <c r="BI187" s="459"/>
      <c r="BJ187" s="861"/>
      <c r="BK187" s="861"/>
      <c r="BL187" s="459"/>
      <c r="BM187" s="459"/>
      <c r="BN187" s="459"/>
      <c r="BO187" s="459"/>
      <c r="BP187" s="459"/>
      <c r="BQ187" s="861"/>
      <c r="BR187" s="861"/>
      <c r="BS187" s="459"/>
      <c r="BT187" s="459"/>
      <c r="BU187" s="459"/>
      <c r="BV187" s="459"/>
      <c r="BW187" s="459"/>
      <c r="BX187" s="861"/>
      <c r="BY187" s="861"/>
      <c r="BZ187" s="459"/>
      <c r="CA187" s="459"/>
      <c r="CB187" s="459"/>
      <c r="CC187" s="459"/>
      <c r="CD187" s="459"/>
      <c r="CE187" s="861"/>
      <c r="CF187" s="861"/>
      <c r="CG187" s="459"/>
      <c r="CH187" s="459"/>
      <c r="CI187" s="459"/>
      <c r="CJ187" s="459"/>
      <c r="CK187" s="459"/>
      <c r="CL187" s="861"/>
      <c r="CM187" s="861"/>
    </row>
    <row r="188" spans="1:91" s="263" customFormat="1" hidden="1">
      <c r="A188" s="857">
        <f>'MTG RTG September 2019'!A176</f>
        <v>0</v>
      </c>
      <c r="B188" s="289"/>
      <c r="C188" s="506" t="str">
        <f>'MTG RTG September 2019'!C176</f>
        <v>Nat Geo Wild</v>
      </c>
      <c r="D188" s="252" t="str">
        <f>'MTG RTG September 2019'!D176</f>
        <v>Prime Time</v>
      </c>
      <c r="E188" s="253" t="str">
        <f>'MTG RTG September 2019'!E176</f>
        <v>Sa-Su</v>
      </c>
      <c r="F188" s="254" t="str">
        <f>'MTG RTG September 2019'!F176</f>
        <v>17:30-23:59</v>
      </c>
      <c r="G188" s="253" t="str">
        <f>'MTG RTG September 2019'!G176</f>
        <v>PT</v>
      </c>
      <c r="H188" s="255">
        <f ca="1">SUMIF('MTG RTG September 2019'!$H$3:$M$4,$AA$9,'MTG RTG September 2019'!$H176:$M176)</f>
        <v>0.2</v>
      </c>
      <c r="I188" s="256">
        <f t="shared" ca="1" si="51"/>
        <v>0</v>
      </c>
      <c r="J188" s="257">
        <f t="shared" ca="1" si="60"/>
        <v>0</v>
      </c>
      <c r="K188" s="355">
        <f t="shared" ca="1" si="61"/>
        <v>0</v>
      </c>
      <c r="L188" s="355">
        <f t="shared" ca="1" si="62"/>
        <v>0</v>
      </c>
      <c r="M188" s="258">
        <f t="shared" si="63"/>
        <v>0</v>
      </c>
      <c r="N188" s="258">
        <f t="shared" si="64"/>
        <v>0</v>
      </c>
      <c r="O188" s="258">
        <f t="shared" si="65"/>
        <v>0</v>
      </c>
      <c r="P188" s="258">
        <f t="shared" si="66"/>
        <v>0</v>
      </c>
      <c r="Q188" s="258"/>
      <c r="R188" s="258">
        <f t="shared" si="67"/>
        <v>0</v>
      </c>
      <c r="S188" s="258">
        <f t="shared" si="68"/>
        <v>0</v>
      </c>
      <c r="T188" s="265">
        <f t="shared" ca="1" si="52"/>
        <v>0</v>
      </c>
      <c r="U188" s="260">
        <f t="shared" ca="1" si="53"/>
        <v>0</v>
      </c>
      <c r="V188" s="260">
        <f t="shared" ca="1" si="54"/>
        <v>0</v>
      </c>
      <c r="W188" s="260">
        <f t="shared" ca="1" si="55"/>
        <v>0</v>
      </c>
      <c r="X188" s="260">
        <f t="shared" ca="1" si="56"/>
        <v>0</v>
      </c>
      <c r="Y188" s="260">
        <f t="shared" ca="1" si="58"/>
        <v>0</v>
      </c>
      <c r="Z188" s="260">
        <f t="shared" ca="1" si="59"/>
        <v>0</v>
      </c>
      <c r="AA188" s="575">
        <f t="shared" ca="1" si="57"/>
        <v>0</v>
      </c>
      <c r="AB188" s="262"/>
      <c r="AC188" s="460"/>
      <c r="AD188" s="459"/>
      <c r="AE188" s="459"/>
      <c r="AF188" s="459"/>
      <c r="AG188" s="459"/>
      <c r="AH188" s="861"/>
      <c r="AI188" s="861"/>
      <c r="AJ188" s="459"/>
      <c r="AK188" s="459"/>
      <c r="AL188" s="459"/>
      <c r="AM188" s="459"/>
      <c r="AN188" s="459"/>
      <c r="AO188" s="861"/>
      <c r="AP188" s="861"/>
      <c r="AQ188" s="459"/>
      <c r="AR188" s="459"/>
      <c r="AS188" s="459"/>
      <c r="AT188" s="459"/>
      <c r="AU188" s="459"/>
      <c r="AV188" s="861"/>
      <c r="AW188" s="861"/>
      <c r="AX188" s="459"/>
      <c r="AY188" s="459"/>
      <c r="AZ188" s="459"/>
      <c r="BA188" s="459"/>
      <c r="BB188" s="459"/>
      <c r="BC188" s="861"/>
      <c r="BD188" s="861"/>
      <c r="BE188" s="459"/>
      <c r="BF188" s="459"/>
      <c r="BG188" s="459"/>
      <c r="BH188" s="459"/>
      <c r="BI188" s="459"/>
      <c r="BJ188" s="861"/>
      <c r="BK188" s="861"/>
      <c r="BL188" s="459"/>
      <c r="BM188" s="459"/>
      <c r="BN188" s="459"/>
      <c r="BO188" s="459"/>
      <c r="BP188" s="459"/>
      <c r="BQ188" s="861"/>
      <c r="BR188" s="861"/>
      <c r="BS188" s="459"/>
      <c r="BT188" s="459"/>
      <c r="BU188" s="459"/>
      <c r="BV188" s="459"/>
      <c r="BW188" s="459"/>
      <c r="BX188" s="861"/>
      <c r="BY188" s="861"/>
      <c r="BZ188" s="459"/>
      <c r="CA188" s="459"/>
      <c r="CB188" s="459"/>
      <c r="CC188" s="459"/>
      <c r="CD188" s="459"/>
      <c r="CE188" s="861"/>
      <c r="CF188" s="861"/>
      <c r="CG188" s="459"/>
      <c r="CH188" s="459"/>
      <c r="CI188" s="459"/>
      <c r="CJ188" s="459"/>
      <c r="CK188" s="459"/>
      <c r="CL188" s="861"/>
      <c r="CM188" s="861"/>
    </row>
    <row r="189" spans="1:91" s="263" customFormat="1" hidden="1">
      <c r="A189" s="857">
        <f>'MTG RTG September 2019'!A177</f>
        <v>0</v>
      </c>
      <c r="B189" s="289"/>
      <c r="C189" s="506" t="str">
        <f>'MTG RTG September 2019'!C177</f>
        <v>24 kitchen</v>
      </c>
      <c r="D189" s="252" t="str">
        <f>'MTG RTG September 2019'!D177</f>
        <v>Off Prime Time</v>
      </c>
      <c r="E189" s="253" t="str">
        <f>'MTG RTG September 2019'!E177</f>
        <v>Mo-Fr</v>
      </c>
      <c r="F189" s="254" t="str">
        <f>'MTG RTG September 2019'!F177</f>
        <v>24:00-17:29</v>
      </c>
      <c r="G189" s="253" t="str">
        <f>'MTG RTG September 2019'!G177</f>
        <v>NPT</v>
      </c>
      <c r="H189" s="255">
        <f ca="1">SUMIF('MTG RTG September 2019'!$H$3:$M$4,$AA$9,'MTG RTG September 2019'!$H177:$M177)</f>
        <v>0.1</v>
      </c>
      <c r="I189" s="256">
        <f t="shared" ca="1" si="51"/>
        <v>0</v>
      </c>
      <c r="J189" s="257">
        <f t="shared" ca="1" si="60"/>
        <v>0</v>
      </c>
      <c r="K189" s="355">
        <f t="shared" ca="1" si="61"/>
        <v>0</v>
      </c>
      <c r="L189" s="355">
        <f t="shared" ca="1" si="62"/>
        <v>0</v>
      </c>
      <c r="M189" s="258">
        <f t="shared" si="63"/>
        <v>0</v>
      </c>
      <c r="N189" s="258">
        <f t="shared" si="64"/>
        <v>0</v>
      </c>
      <c r="O189" s="258">
        <f t="shared" si="65"/>
        <v>0</v>
      </c>
      <c r="P189" s="258">
        <f t="shared" si="66"/>
        <v>0</v>
      </c>
      <c r="Q189" s="258"/>
      <c r="R189" s="258">
        <f t="shared" si="67"/>
        <v>0</v>
      </c>
      <c r="S189" s="258">
        <f t="shared" si="68"/>
        <v>0</v>
      </c>
      <c r="T189" s="265">
        <f t="shared" ca="1" si="52"/>
        <v>0</v>
      </c>
      <c r="U189" s="260">
        <f t="shared" ca="1" si="53"/>
        <v>0</v>
      </c>
      <c r="V189" s="260">
        <f t="shared" ca="1" si="54"/>
        <v>0</v>
      </c>
      <c r="W189" s="260">
        <f t="shared" ca="1" si="55"/>
        <v>0</v>
      </c>
      <c r="X189" s="260">
        <f t="shared" ca="1" si="56"/>
        <v>0</v>
      </c>
      <c r="Y189" s="260">
        <f t="shared" ca="1" si="58"/>
        <v>0</v>
      </c>
      <c r="Z189" s="260">
        <f t="shared" ca="1" si="59"/>
        <v>0</v>
      </c>
      <c r="AA189" s="575">
        <f t="shared" ca="1" si="57"/>
        <v>0</v>
      </c>
      <c r="AB189" s="262"/>
      <c r="AC189" s="460"/>
      <c r="AD189" s="459"/>
      <c r="AE189" s="459"/>
      <c r="AF189" s="459"/>
      <c r="AG189" s="459"/>
      <c r="AH189" s="861"/>
      <c r="AI189" s="861"/>
      <c r="AJ189" s="459"/>
      <c r="AK189" s="459"/>
      <c r="AL189" s="459"/>
      <c r="AM189" s="459"/>
      <c r="AN189" s="459"/>
      <c r="AO189" s="861"/>
      <c r="AP189" s="861"/>
      <c r="AQ189" s="459"/>
      <c r="AR189" s="459"/>
      <c r="AS189" s="459"/>
      <c r="AT189" s="459"/>
      <c r="AU189" s="459"/>
      <c r="AV189" s="861"/>
      <c r="AW189" s="861"/>
      <c r="AX189" s="459"/>
      <c r="AY189" s="459"/>
      <c r="AZ189" s="459"/>
      <c r="BA189" s="459"/>
      <c r="BB189" s="459"/>
      <c r="BC189" s="861"/>
      <c r="BD189" s="861"/>
      <c r="BE189" s="459"/>
      <c r="BF189" s="459"/>
      <c r="BG189" s="459"/>
      <c r="BH189" s="459"/>
      <c r="BI189" s="459"/>
      <c r="BJ189" s="861"/>
      <c r="BK189" s="861"/>
      <c r="BL189" s="459"/>
      <c r="BM189" s="459"/>
      <c r="BN189" s="459"/>
      <c r="BO189" s="459"/>
      <c r="BP189" s="459"/>
      <c r="BQ189" s="861"/>
      <c r="BR189" s="861"/>
      <c r="BS189" s="459"/>
      <c r="BT189" s="459"/>
      <c r="BU189" s="459"/>
      <c r="BV189" s="459"/>
      <c r="BW189" s="459"/>
      <c r="BX189" s="861"/>
      <c r="BY189" s="861"/>
      <c r="BZ189" s="459"/>
      <c r="CA189" s="459"/>
      <c r="CB189" s="459"/>
      <c r="CC189" s="459"/>
      <c r="CD189" s="459"/>
      <c r="CE189" s="861"/>
      <c r="CF189" s="861"/>
      <c r="CG189" s="459"/>
      <c r="CH189" s="459"/>
      <c r="CI189" s="459"/>
      <c r="CJ189" s="459"/>
      <c r="CK189" s="459"/>
      <c r="CL189" s="861"/>
      <c r="CM189" s="861"/>
    </row>
    <row r="190" spans="1:91" s="263" customFormat="1" hidden="1">
      <c r="A190" s="857">
        <f>'MTG RTG September 2019'!A178</f>
        <v>0</v>
      </c>
      <c r="B190" s="289"/>
      <c r="C190" s="506" t="str">
        <f>'MTG RTG September 2019'!C178</f>
        <v>24 kitchen</v>
      </c>
      <c r="D190" s="252" t="str">
        <f>'MTG RTG September 2019'!D178</f>
        <v>Prime Time</v>
      </c>
      <c r="E190" s="253" t="str">
        <f>'MTG RTG September 2019'!E178</f>
        <v>Mo-Fr</v>
      </c>
      <c r="F190" s="254" t="str">
        <f>'MTG RTG September 2019'!F178</f>
        <v>17:30-23:59</v>
      </c>
      <c r="G190" s="253" t="str">
        <f>'MTG RTG September 2019'!G178</f>
        <v>PT</v>
      </c>
      <c r="H190" s="255">
        <f ca="1">SUMIF('MTG RTG September 2019'!$H$3:$M$4,$AA$9,'MTG RTG September 2019'!$H178:$M178)</f>
        <v>0.1</v>
      </c>
      <c r="I190" s="256">
        <f t="shared" ca="1" si="51"/>
        <v>0</v>
      </c>
      <c r="J190" s="257">
        <f t="shared" ca="1" si="60"/>
        <v>0</v>
      </c>
      <c r="K190" s="355">
        <f t="shared" ca="1" si="61"/>
        <v>0</v>
      </c>
      <c r="L190" s="355">
        <f t="shared" ca="1" si="62"/>
        <v>0</v>
      </c>
      <c r="M190" s="258">
        <f t="shared" si="63"/>
        <v>0</v>
      </c>
      <c r="N190" s="258">
        <f t="shared" si="64"/>
        <v>0</v>
      </c>
      <c r="O190" s="258">
        <f t="shared" si="65"/>
        <v>0</v>
      </c>
      <c r="P190" s="258">
        <f t="shared" si="66"/>
        <v>0</v>
      </c>
      <c r="Q190" s="258"/>
      <c r="R190" s="258">
        <f t="shared" si="67"/>
        <v>0</v>
      </c>
      <c r="S190" s="258">
        <f t="shared" si="68"/>
        <v>0</v>
      </c>
      <c r="T190" s="265">
        <f t="shared" ca="1" si="52"/>
        <v>0</v>
      </c>
      <c r="U190" s="260">
        <f t="shared" ca="1" si="53"/>
        <v>0</v>
      </c>
      <c r="V190" s="260">
        <f t="shared" ca="1" si="54"/>
        <v>0</v>
      </c>
      <c r="W190" s="260">
        <f t="shared" ca="1" si="55"/>
        <v>0</v>
      </c>
      <c r="X190" s="260">
        <f t="shared" ca="1" si="56"/>
        <v>0</v>
      </c>
      <c r="Y190" s="260">
        <f t="shared" ca="1" si="58"/>
        <v>0</v>
      </c>
      <c r="Z190" s="260">
        <f t="shared" ca="1" si="59"/>
        <v>0</v>
      </c>
      <c r="AA190" s="575">
        <f t="shared" ca="1" si="57"/>
        <v>0</v>
      </c>
      <c r="AB190" s="262"/>
      <c r="AC190" s="460"/>
      <c r="AD190" s="459"/>
      <c r="AE190" s="459"/>
      <c r="AF190" s="459"/>
      <c r="AG190" s="459"/>
      <c r="AH190" s="861"/>
      <c r="AI190" s="861"/>
      <c r="AJ190" s="459"/>
      <c r="AK190" s="459"/>
      <c r="AL190" s="459"/>
      <c r="AM190" s="459"/>
      <c r="AN190" s="459"/>
      <c r="AO190" s="861"/>
      <c r="AP190" s="861"/>
      <c r="AQ190" s="459"/>
      <c r="AR190" s="459"/>
      <c r="AS190" s="459"/>
      <c r="AT190" s="459"/>
      <c r="AU190" s="459"/>
      <c r="AV190" s="861"/>
      <c r="AW190" s="861"/>
      <c r="AX190" s="459"/>
      <c r="AY190" s="459"/>
      <c r="AZ190" s="459"/>
      <c r="BA190" s="459"/>
      <c r="BB190" s="459"/>
      <c r="BC190" s="861"/>
      <c r="BD190" s="861"/>
      <c r="BE190" s="459"/>
      <c r="BF190" s="459"/>
      <c r="BG190" s="459"/>
      <c r="BH190" s="459"/>
      <c r="BI190" s="459"/>
      <c r="BJ190" s="861"/>
      <c r="BK190" s="861"/>
      <c r="BL190" s="459"/>
      <c r="BM190" s="459"/>
      <c r="BN190" s="459"/>
      <c r="BO190" s="459"/>
      <c r="BP190" s="459"/>
      <c r="BQ190" s="861"/>
      <c r="BR190" s="861"/>
      <c r="BS190" s="459"/>
      <c r="BT190" s="459"/>
      <c r="BU190" s="459"/>
      <c r="BV190" s="459"/>
      <c r="BW190" s="459"/>
      <c r="BX190" s="861"/>
      <c r="BY190" s="861"/>
      <c r="BZ190" s="459"/>
      <c r="CA190" s="459"/>
      <c r="CB190" s="459"/>
      <c r="CC190" s="459"/>
      <c r="CD190" s="459"/>
      <c r="CE190" s="861"/>
      <c r="CF190" s="861"/>
      <c r="CG190" s="459"/>
      <c r="CH190" s="459"/>
      <c r="CI190" s="459"/>
      <c r="CJ190" s="459"/>
      <c r="CK190" s="459"/>
      <c r="CL190" s="861"/>
      <c r="CM190" s="861"/>
    </row>
    <row r="191" spans="1:91" s="263" customFormat="1" hidden="1">
      <c r="A191" s="857">
        <f>'MTG RTG September 2019'!A179</f>
        <v>0</v>
      </c>
      <c r="B191" s="289"/>
      <c r="C191" s="506" t="str">
        <f>'MTG RTG September 2019'!C179</f>
        <v>24 kitchen</v>
      </c>
      <c r="D191" s="252" t="str">
        <f>'MTG RTG September 2019'!D179</f>
        <v>Prime Time</v>
      </c>
      <c r="E191" s="253" t="str">
        <f>'MTG RTG September 2019'!E179</f>
        <v>Mo-Fr</v>
      </c>
      <c r="F191" s="254" t="str">
        <f>'MTG RTG September 2019'!F179</f>
        <v>17:30-23:59</v>
      </c>
      <c r="G191" s="253" t="str">
        <f>'MTG RTG September 2019'!G179</f>
        <v>PT</v>
      </c>
      <c r="H191" s="255">
        <f ca="1">SUMIF('MTG RTG September 2019'!$H$3:$M$4,$AA$9,'MTG RTG September 2019'!$H179:$M179)</f>
        <v>0.1</v>
      </c>
      <c r="I191" s="256">
        <f t="shared" ca="1" si="51"/>
        <v>0</v>
      </c>
      <c r="J191" s="257">
        <f t="shared" ca="1" si="60"/>
        <v>0</v>
      </c>
      <c r="K191" s="355">
        <f t="shared" ca="1" si="61"/>
        <v>0</v>
      </c>
      <c r="L191" s="355">
        <f t="shared" ca="1" si="62"/>
        <v>0</v>
      </c>
      <c r="M191" s="258">
        <f t="shared" si="63"/>
        <v>0</v>
      </c>
      <c r="N191" s="258">
        <f t="shared" si="64"/>
        <v>0</v>
      </c>
      <c r="O191" s="258">
        <f t="shared" si="65"/>
        <v>0</v>
      </c>
      <c r="P191" s="258">
        <f t="shared" si="66"/>
        <v>0</v>
      </c>
      <c r="Q191" s="258"/>
      <c r="R191" s="258">
        <f t="shared" si="67"/>
        <v>0</v>
      </c>
      <c r="S191" s="258">
        <f t="shared" si="68"/>
        <v>0</v>
      </c>
      <c r="T191" s="265">
        <f t="shared" ca="1" si="52"/>
        <v>0</v>
      </c>
      <c r="U191" s="260">
        <f t="shared" ca="1" si="53"/>
        <v>0</v>
      </c>
      <c r="V191" s="260">
        <f t="shared" ca="1" si="54"/>
        <v>0</v>
      </c>
      <c r="W191" s="260">
        <f t="shared" ca="1" si="55"/>
        <v>0</v>
      </c>
      <c r="X191" s="260">
        <f t="shared" ca="1" si="56"/>
        <v>0</v>
      </c>
      <c r="Y191" s="260">
        <f t="shared" ca="1" si="58"/>
        <v>0</v>
      </c>
      <c r="Z191" s="260">
        <f t="shared" ca="1" si="59"/>
        <v>0</v>
      </c>
      <c r="AA191" s="575">
        <f t="shared" ca="1" si="57"/>
        <v>0</v>
      </c>
      <c r="AB191" s="262"/>
      <c r="AC191" s="460"/>
      <c r="AD191" s="459"/>
      <c r="AE191" s="459"/>
      <c r="AF191" s="459"/>
      <c r="AG191" s="459"/>
      <c r="AH191" s="861"/>
      <c r="AI191" s="861"/>
      <c r="AJ191" s="459"/>
      <c r="AK191" s="459"/>
      <c r="AL191" s="459"/>
      <c r="AM191" s="459"/>
      <c r="AN191" s="459"/>
      <c r="AO191" s="861"/>
      <c r="AP191" s="861"/>
      <c r="AQ191" s="459"/>
      <c r="AR191" s="459"/>
      <c r="AS191" s="459"/>
      <c r="AT191" s="459"/>
      <c r="AU191" s="459"/>
      <c r="AV191" s="861"/>
      <c r="AW191" s="861"/>
      <c r="AX191" s="459"/>
      <c r="AY191" s="459"/>
      <c r="AZ191" s="459"/>
      <c r="BA191" s="459"/>
      <c r="BB191" s="459"/>
      <c r="BC191" s="861"/>
      <c r="BD191" s="861"/>
      <c r="BE191" s="459"/>
      <c r="BF191" s="459"/>
      <c r="BG191" s="459"/>
      <c r="BH191" s="459"/>
      <c r="BI191" s="459"/>
      <c r="BJ191" s="861"/>
      <c r="BK191" s="861"/>
      <c r="BL191" s="459"/>
      <c r="BM191" s="459"/>
      <c r="BN191" s="459"/>
      <c r="BO191" s="459"/>
      <c r="BP191" s="459"/>
      <c r="BQ191" s="861"/>
      <c r="BR191" s="861"/>
      <c r="BS191" s="459"/>
      <c r="BT191" s="459"/>
      <c r="BU191" s="459"/>
      <c r="BV191" s="459"/>
      <c r="BW191" s="459"/>
      <c r="BX191" s="861"/>
      <c r="BY191" s="861"/>
      <c r="BZ191" s="459"/>
      <c r="CA191" s="459"/>
      <c r="CB191" s="459"/>
      <c r="CC191" s="459"/>
      <c r="CD191" s="459"/>
      <c r="CE191" s="861"/>
      <c r="CF191" s="861"/>
      <c r="CG191" s="459"/>
      <c r="CH191" s="459"/>
      <c r="CI191" s="459"/>
      <c r="CJ191" s="459"/>
      <c r="CK191" s="459"/>
      <c r="CL191" s="861"/>
      <c r="CM191" s="861"/>
    </row>
    <row r="192" spans="1:91" s="263" customFormat="1" hidden="1">
      <c r="A192" s="857">
        <f>'MTG RTG September 2019'!A180</f>
        <v>0</v>
      </c>
      <c r="B192" s="289"/>
      <c r="C192" s="506" t="str">
        <f>'MTG RTG September 2019'!C180</f>
        <v>24 kitchen</v>
      </c>
      <c r="D192" s="252" t="str">
        <f>'MTG RTG September 2019'!D180</f>
        <v>Off Prime Time</v>
      </c>
      <c r="E192" s="253" t="str">
        <f>'MTG RTG September 2019'!E180</f>
        <v>Sa-Su</v>
      </c>
      <c r="F192" s="254" t="str">
        <f>'MTG RTG September 2019'!F180</f>
        <v>24:00-17:29</v>
      </c>
      <c r="G192" s="253" t="str">
        <f>'MTG RTG September 2019'!G180</f>
        <v>NPT</v>
      </c>
      <c r="H192" s="255">
        <f ca="1">SUMIF('MTG RTG September 2019'!$H$3:$M$4,$AA$9,'MTG RTG September 2019'!$H180:$M180)</f>
        <v>0.1</v>
      </c>
      <c r="I192" s="256">
        <f t="shared" ca="1" si="51"/>
        <v>0</v>
      </c>
      <c r="J192" s="257">
        <f t="shared" ca="1" si="60"/>
        <v>0</v>
      </c>
      <c r="K192" s="355">
        <f t="shared" ca="1" si="61"/>
        <v>0</v>
      </c>
      <c r="L192" s="355">
        <f t="shared" ca="1" si="62"/>
        <v>0</v>
      </c>
      <c r="M192" s="258">
        <f t="shared" si="63"/>
        <v>0</v>
      </c>
      <c r="N192" s="258">
        <f t="shared" si="64"/>
        <v>0</v>
      </c>
      <c r="O192" s="258">
        <f t="shared" si="65"/>
        <v>0</v>
      </c>
      <c r="P192" s="258">
        <f t="shared" si="66"/>
        <v>0</v>
      </c>
      <c r="Q192" s="258"/>
      <c r="R192" s="258">
        <f t="shared" si="67"/>
        <v>0</v>
      </c>
      <c r="S192" s="258">
        <f t="shared" si="68"/>
        <v>0</v>
      </c>
      <c r="T192" s="265">
        <f t="shared" ca="1" si="52"/>
        <v>0</v>
      </c>
      <c r="U192" s="260">
        <f t="shared" ca="1" si="53"/>
        <v>0</v>
      </c>
      <c r="V192" s="260">
        <f t="shared" ca="1" si="54"/>
        <v>0</v>
      </c>
      <c r="W192" s="260">
        <f t="shared" ca="1" si="55"/>
        <v>0</v>
      </c>
      <c r="X192" s="260">
        <f t="shared" ca="1" si="56"/>
        <v>0</v>
      </c>
      <c r="Y192" s="260">
        <f t="shared" ca="1" si="58"/>
        <v>0</v>
      </c>
      <c r="Z192" s="260">
        <f t="shared" ca="1" si="59"/>
        <v>0</v>
      </c>
      <c r="AA192" s="575">
        <f t="shared" ca="1" si="57"/>
        <v>0</v>
      </c>
      <c r="AB192" s="262"/>
      <c r="AC192" s="460"/>
      <c r="AD192" s="459"/>
      <c r="AE192" s="459"/>
      <c r="AF192" s="459"/>
      <c r="AG192" s="459"/>
      <c r="AH192" s="861"/>
      <c r="AI192" s="861"/>
      <c r="AJ192" s="459"/>
      <c r="AK192" s="459"/>
      <c r="AL192" s="459"/>
      <c r="AM192" s="459"/>
      <c r="AN192" s="459"/>
      <c r="AO192" s="861"/>
      <c r="AP192" s="861"/>
      <c r="AQ192" s="459"/>
      <c r="AR192" s="459"/>
      <c r="AS192" s="459"/>
      <c r="AT192" s="459"/>
      <c r="AU192" s="459"/>
      <c r="AV192" s="861"/>
      <c r="AW192" s="861"/>
      <c r="AX192" s="459"/>
      <c r="AY192" s="459"/>
      <c r="AZ192" s="459"/>
      <c r="BA192" s="459"/>
      <c r="BB192" s="459"/>
      <c r="BC192" s="861"/>
      <c r="BD192" s="861"/>
      <c r="BE192" s="459"/>
      <c r="BF192" s="459"/>
      <c r="BG192" s="459"/>
      <c r="BH192" s="459"/>
      <c r="BI192" s="459"/>
      <c r="BJ192" s="861"/>
      <c r="BK192" s="861"/>
      <c r="BL192" s="459"/>
      <c r="BM192" s="459"/>
      <c r="BN192" s="459"/>
      <c r="BO192" s="459"/>
      <c r="BP192" s="459"/>
      <c r="BQ192" s="861"/>
      <c r="BR192" s="861"/>
      <c r="BS192" s="459"/>
      <c r="BT192" s="459"/>
      <c r="BU192" s="459"/>
      <c r="BV192" s="459"/>
      <c r="BW192" s="459"/>
      <c r="BX192" s="861"/>
      <c r="BY192" s="861"/>
      <c r="BZ192" s="459"/>
      <c r="CA192" s="459"/>
      <c r="CB192" s="459"/>
      <c r="CC192" s="459"/>
      <c r="CD192" s="459"/>
      <c r="CE192" s="861"/>
      <c r="CF192" s="861"/>
      <c r="CG192" s="459"/>
      <c r="CH192" s="459"/>
      <c r="CI192" s="459"/>
      <c r="CJ192" s="459"/>
      <c r="CK192" s="459"/>
      <c r="CL192" s="861"/>
      <c r="CM192" s="861"/>
    </row>
    <row r="193" spans="1:91" s="263" customFormat="1" hidden="1">
      <c r="A193" s="857">
        <f>'MTG RTG September 2019'!A181</f>
        <v>0</v>
      </c>
      <c r="B193" s="289"/>
      <c r="C193" s="506" t="str">
        <f>'MTG RTG September 2019'!C181</f>
        <v>24 kitchen</v>
      </c>
      <c r="D193" s="252" t="str">
        <f>'MTG RTG September 2019'!D181</f>
        <v>Off Prime Time</v>
      </c>
      <c r="E193" s="253" t="str">
        <f>'MTG RTG September 2019'!E181</f>
        <v>Sa-Su</v>
      </c>
      <c r="F193" s="254" t="str">
        <f>'MTG RTG September 2019'!F181</f>
        <v>24:00-17:29</v>
      </c>
      <c r="G193" s="253" t="str">
        <f>'MTG RTG September 2019'!G181</f>
        <v>NPT</v>
      </c>
      <c r="H193" s="255">
        <f ca="1">SUMIF('MTG RTG September 2019'!$H$3:$M$4,$AA$9,'MTG RTG September 2019'!$H181:$M181)</f>
        <v>0.1</v>
      </c>
      <c r="I193" s="256">
        <f t="shared" ca="1" si="51"/>
        <v>0</v>
      </c>
      <c r="J193" s="257">
        <f t="shared" ca="1" si="60"/>
        <v>0</v>
      </c>
      <c r="K193" s="355">
        <f t="shared" ca="1" si="61"/>
        <v>0</v>
      </c>
      <c r="L193" s="355">
        <f t="shared" ca="1" si="62"/>
        <v>0</v>
      </c>
      <c r="M193" s="258">
        <f t="shared" si="63"/>
        <v>0</v>
      </c>
      <c r="N193" s="258">
        <f t="shared" si="64"/>
        <v>0</v>
      </c>
      <c r="O193" s="258">
        <f t="shared" si="65"/>
        <v>0</v>
      </c>
      <c r="P193" s="258">
        <f t="shared" si="66"/>
        <v>0</v>
      </c>
      <c r="Q193" s="258"/>
      <c r="R193" s="258">
        <f t="shared" si="67"/>
        <v>0</v>
      </c>
      <c r="S193" s="258">
        <f t="shared" si="68"/>
        <v>0</v>
      </c>
      <c r="T193" s="265">
        <f t="shared" ca="1" si="52"/>
        <v>0</v>
      </c>
      <c r="U193" s="260">
        <f t="shared" ca="1" si="53"/>
        <v>0</v>
      </c>
      <c r="V193" s="260">
        <f t="shared" ca="1" si="54"/>
        <v>0</v>
      </c>
      <c r="W193" s="260">
        <f t="shared" ca="1" si="55"/>
        <v>0</v>
      </c>
      <c r="X193" s="260">
        <f t="shared" ca="1" si="56"/>
        <v>0</v>
      </c>
      <c r="Y193" s="260">
        <f t="shared" ca="1" si="58"/>
        <v>0</v>
      </c>
      <c r="Z193" s="260">
        <f t="shared" ca="1" si="59"/>
        <v>0</v>
      </c>
      <c r="AA193" s="575">
        <f t="shared" ca="1" si="57"/>
        <v>0</v>
      </c>
      <c r="AB193" s="262"/>
      <c r="AC193" s="460"/>
      <c r="AD193" s="459"/>
      <c r="AE193" s="459"/>
      <c r="AF193" s="459"/>
      <c r="AG193" s="459"/>
      <c r="AH193" s="861"/>
      <c r="AI193" s="861"/>
      <c r="AJ193" s="459"/>
      <c r="AK193" s="459"/>
      <c r="AL193" s="459"/>
      <c r="AM193" s="459"/>
      <c r="AN193" s="459"/>
      <c r="AO193" s="861"/>
      <c r="AP193" s="861"/>
      <c r="AQ193" s="459"/>
      <c r="AR193" s="459"/>
      <c r="AS193" s="459"/>
      <c r="AT193" s="459"/>
      <c r="AU193" s="459"/>
      <c r="AV193" s="861"/>
      <c r="AW193" s="861"/>
      <c r="AX193" s="459"/>
      <c r="AY193" s="459"/>
      <c r="AZ193" s="459"/>
      <c r="BA193" s="459"/>
      <c r="BB193" s="459"/>
      <c r="BC193" s="861"/>
      <c r="BD193" s="861"/>
      <c r="BE193" s="459"/>
      <c r="BF193" s="459"/>
      <c r="BG193" s="459"/>
      <c r="BH193" s="459"/>
      <c r="BI193" s="459"/>
      <c r="BJ193" s="861"/>
      <c r="BK193" s="861"/>
      <c r="BL193" s="459"/>
      <c r="BM193" s="459"/>
      <c r="BN193" s="459"/>
      <c r="BO193" s="459"/>
      <c r="BP193" s="459"/>
      <c r="BQ193" s="861"/>
      <c r="BR193" s="861"/>
      <c r="BS193" s="459"/>
      <c r="BT193" s="459"/>
      <c r="BU193" s="459"/>
      <c r="BV193" s="459"/>
      <c r="BW193" s="459"/>
      <c r="BX193" s="861"/>
      <c r="BY193" s="861"/>
      <c r="BZ193" s="459"/>
      <c r="CA193" s="459"/>
      <c r="CB193" s="459"/>
      <c r="CC193" s="459"/>
      <c r="CD193" s="459"/>
      <c r="CE193" s="861"/>
      <c r="CF193" s="861"/>
      <c r="CG193" s="459"/>
      <c r="CH193" s="459"/>
      <c r="CI193" s="459"/>
      <c r="CJ193" s="459"/>
      <c r="CK193" s="459"/>
      <c r="CL193" s="861"/>
      <c r="CM193" s="861"/>
    </row>
    <row r="194" spans="1:91" s="263" customFormat="1" hidden="1">
      <c r="A194" s="857">
        <f>'MTG RTG September 2019'!A182</f>
        <v>0</v>
      </c>
      <c r="B194" s="289"/>
      <c r="C194" s="506" t="str">
        <f>'MTG RTG September 2019'!C182</f>
        <v>24 kitchen</v>
      </c>
      <c r="D194" s="252" t="str">
        <f>'MTG RTG September 2019'!D182</f>
        <v>Prime Time</v>
      </c>
      <c r="E194" s="253" t="str">
        <f>'MTG RTG September 2019'!E182</f>
        <v>Sa-Su</v>
      </c>
      <c r="F194" s="254" t="str">
        <f>'MTG RTG September 2019'!F182</f>
        <v>17:30-23:59</v>
      </c>
      <c r="G194" s="253" t="str">
        <f>'MTG RTG September 2019'!G182</f>
        <v>PT</v>
      </c>
      <c r="H194" s="255">
        <f ca="1">SUMIF('MTG RTG September 2019'!$H$3:$M$4,$AA$9,'MTG RTG September 2019'!$H182:$M182)</f>
        <v>0.1</v>
      </c>
      <c r="I194" s="256">
        <f t="shared" ca="1" si="51"/>
        <v>0</v>
      </c>
      <c r="J194" s="257">
        <f t="shared" ca="1" si="60"/>
        <v>0</v>
      </c>
      <c r="K194" s="355">
        <f t="shared" ca="1" si="61"/>
        <v>0</v>
      </c>
      <c r="L194" s="355">
        <f t="shared" ca="1" si="62"/>
        <v>0</v>
      </c>
      <c r="M194" s="258">
        <f t="shared" si="63"/>
        <v>0</v>
      </c>
      <c r="N194" s="258">
        <f t="shared" si="64"/>
        <v>0</v>
      </c>
      <c r="O194" s="258">
        <f t="shared" si="65"/>
        <v>0</v>
      </c>
      <c r="P194" s="258">
        <f t="shared" si="66"/>
        <v>0</v>
      </c>
      <c r="Q194" s="258"/>
      <c r="R194" s="258">
        <f t="shared" si="67"/>
        <v>0</v>
      </c>
      <c r="S194" s="258">
        <f t="shared" si="68"/>
        <v>0</v>
      </c>
      <c r="T194" s="265">
        <f t="shared" ca="1" si="52"/>
        <v>0</v>
      </c>
      <c r="U194" s="260">
        <f t="shared" ca="1" si="53"/>
        <v>0</v>
      </c>
      <c r="V194" s="260">
        <f t="shared" ca="1" si="54"/>
        <v>0</v>
      </c>
      <c r="W194" s="260">
        <f t="shared" ca="1" si="55"/>
        <v>0</v>
      </c>
      <c r="X194" s="260">
        <f t="shared" ca="1" si="56"/>
        <v>0</v>
      </c>
      <c r="Y194" s="260">
        <f t="shared" ca="1" si="58"/>
        <v>0</v>
      </c>
      <c r="Z194" s="260">
        <f t="shared" ca="1" si="59"/>
        <v>0</v>
      </c>
      <c r="AA194" s="575">
        <f t="shared" ca="1" si="57"/>
        <v>0</v>
      </c>
      <c r="AB194" s="262"/>
      <c r="AC194" s="460"/>
      <c r="AD194" s="459"/>
      <c r="AE194" s="459"/>
      <c r="AF194" s="459"/>
      <c r="AG194" s="459"/>
      <c r="AH194" s="861"/>
      <c r="AI194" s="861"/>
      <c r="AJ194" s="459"/>
      <c r="AK194" s="459"/>
      <c r="AL194" s="459"/>
      <c r="AM194" s="459"/>
      <c r="AN194" s="459"/>
      <c r="AO194" s="861"/>
      <c r="AP194" s="861"/>
      <c r="AQ194" s="459"/>
      <c r="AR194" s="459"/>
      <c r="AS194" s="459"/>
      <c r="AT194" s="459"/>
      <c r="AU194" s="459"/>
      <c r="AV194" s="861"/>
      <c r="AW194" s="861"/>
      <c r="AX194" s="459"/>
      <c r="AY194" s="459"/>
      <c r="AZ194" s="459"/>
      <c r="BA194" s="459"/>
      <c r="BB194" s="459"/>
      <c r="BC194" s="861"/>
      <c r="BD194" s="861"/>
      <c r="BE194" s="459"/>
      <c r="BF194" s="459"/>
      <c r="BG194" s="459"/>
      <c r="BH194" s="459"/>
      <c r="BI194" s="459"/>
      <c r="BJ194" s="861"/>
      <c r="BK194" s="861"/>
      <c r="BL194" s="459"/>
      <c r="BM194" s="459"/>
      <c r="BN194" s="459"/>
      <c r="BO194" s="459"/>
      <c r="BP194" s="459"/>
      <c r="BQ194" s="861"/>
      <c r="BR194" s="861"/>
      <c r="BS194" s="459"/>
      <c r="BT194" s="459"/>
      <c r="BU194" s="459"/>
      <c r="BV194" s="459"/>
      <c r="BW194" s="459"/>
      <c r="BX194" s="861"/>
      <c r="BY194" s="861"/>
      <c r="BZ194" s="459"/>
      <c r="CA194" s="459"/>
      <c r="CB194" s="459"/>
      <c r="CC194" s="459"/>
      <c r="CD194" s="459"/>
      <c r="CE194" s="861"/>
      <c r="CF194" s="861"/>
      <c r="CG194" s="459"/>
      <c r="CH194" s="459"/>
      <c r="CI194" s="459"/>
      <c r="CJ194" s="459"/>
      <c r="CK194" s="459"/>
      <c r="CL194" s="861"/>
      <c r="CM194" s="861"/>
    </row>
    <row r="195" spans="1:91" s="263" customFormat="1" hidden="1">
      <c r="A195" s="857">
        <f>'MTG RTG September 2019'!A183</f>
        <v>0</v>
      </c>
      <c r="B195" s="289"/>
      <c r="C195" s="506" t="str">
        <f>'MTG RTG September 2019'!C183</f>
        <v>24 kitchen</v>
      </c>
      <c r="D195" s="252" t="str">
        <f>'MTG RTG September 2019'!D183</f>
        <v>Prime Time</v>
      </c>
      <c r="E195" s="253" t="str">
        <f>'MTG RTG September 2019'!E183</f>
        <v>Sa-Su</v>
      </c>
      <c r="F195" s="254" t="str">
        <f>'MTG RTG September 2019'!F183</f>
        <v>17:30-23:59</v>
      </c>
      <c r="G195" s="253" t="str">
        <f>'MTG RTG September 2019'!G183</f>
        <v>PT</v>
      </c>
      <c r="H195" s="255">
        <f ca="1">SUMIF('MTG RTG September 2019'!$H$3:$M$4,$AA$9,'MTG RTG September 2019'!$H183:$M183)</f>
        <v>0.1</v>
      </c>
      <c r="I195" s="256">
        <f t="shared" ca="1" si="51"/>
        <v>0</v>
      </c>
      <c r="J195" s="257">
        <f t="shared" ca="1" si="60"/>
        <v>0</v>
      </c>
      <c r="K195" s="355">
        <f t="shared" ca="1" si="61"/>
        <v>0</v>
      </c>
      <c r="L195" s="355">
        <f t="shared" ca="1" si="62"/>
        <v>0</v>
      </c>
      <c r="M195" s="258">
        <f t="shared" si="63"/>
        <v>0</v>
      </c>
      <c r="N195" s="258">
        <f t="shared" si="64"/>
        <v>0</v>
      </c>
      <c r="O195" s="258">
        <f t="shared" si="65"/>
        <v>0</v>
      </c>
      <c r="P195" s="258">
        <f t="shared" si="66"/>
        <v>0</v>
      </c>
      <c r="Q195" s="258"/>
      <c r="R195" s="258">
        <f t="shared" si="67"/>
        <v>0</v>
      </c>
      <c r="S195" s="258">
        <f t="shared" si="68"/>
        <v>0</v>
      </c>
      <c r="T195" s="265">
        <f t="shared" ca="1" si="52"/>
        <v>0</v>
      </c>
      <c r="U195" s="260">
        <f t="shared" ca="1" si="53"/>
        <v>0</v>
      </c>
      <c r="V195" s="260">
        <f t="shared" ca="1" si="54"/>
        <v>0</v>
      </c>
      <c r="W195" s="260">
        <f t="shared" ca="1" si="55"/>
        <v>0</v>
      </c>
      <c r="X195" s="260">
        <f t="shared" ca="1" si="56"/>
        <v>0</v>
      </c>
      <c r="Y195" s="260">
        <f t="shared" ca="1" si="58"/>
        <v>0</v>
      </c>
      <c r="Z195" s="260">
        <f t="shared" ca="1" si="59"/>
        <v>0</v>
      </c>
      <c r="AA195" s="575">
        <f t="shared" ca="1" si="57"/>
        <v>0</v>
      </c>
      <c r="AB195" s="262"/>
      <c r="AC195" s="460"/>
      <c r="AD195" s="459"/>
      <c r="AE195" s="459"/>
      <c r="AF195" s="459"/>
      <c r="AG195" s="459"/>
      <c r="AH195" s="861"/>
      <c r="AI195" s="861"/>
      <c r="AJ195" s="459"/>
      <c r="AK195" s="459"/>
      <c r="AL195" s="459"/>
      <c r="AM195" s="459"/>
      <c r="AN195" s="459"/>
      <c r="AO195" s="861"/>
      <c r="AP195" s="861"/>
      <c r="AQ195" s="459"/>
      <c r="AR195" s="459"/>
      <c r="AS195" s="459"/>
      <c r="AT195" s="459"/>
      <c r="AU195" s="459"/>
      <c r="AV195" s="861"/>
      <c r="AW195" s="861"/>
      <c r="AX195" s="459"/>
      <c r="AY195" s="459"/>
      <c r="AZ195" s="459"/>
      <c r="BA195" s="459"/>
      <c r="BB195" s="459"/>
      <c r="BC195" s="861"/>
      <c r="BD195" s="861"/>
      <c r="BE195" s="459"/>
      <c r="BF195" s="459"/>
      <c r="BG195" s="459"/>
      <c r="BH195" s="459"/>
      <c r="BI195" s="459"/>
      <c r="BJ195" s="861"/>
      <c r="BK195" s="861"/>
      <c r="BL195" s="459"/>
      <c r="BM195" s="459"/>
      <c r="BN195" s="459"/>
      <c r="BO195" s="459"/>
      <c r="BP195" s="459"/>
      <c r="BQ195" s="861"/>
      <c r="BR195" s="861"/>
      <c r="BS195" s="459"/>
      <c r="BT195" s="459"/>
      <c r="BU195" s="459"/>
      <c r="BV195" s="459"/>
      <c r="BW195" s="459"/>
      <c r="BX195" s="861"/>
      <c r="BY195" s="861"/>
      <c r="BZ195" s="459"/>
      <c r="CA195" s="459"/>
      <c r="CB195" s="459"/>
      <c r="CC195" s="459"/>
      <c r="CD195" s="459"/>
      <c r="CE195" s="861"/>
      <c r="CF195" s="861"/>
      <c r="CG195" s="459"/>
      <c r="CH195" s="459"/>
      <c r="CI195" s="459"/>
      <c r="CJ195" s="459"/>
      <c r="CK195" s="459"/>
      <c r="CL195" s="861"/>
      <c r="CM195" s="861"/>
    </row>
    <row r="196" spans="1:91" s="263" customFormat="1" hidden="1">
      <c r="A196" s="857">
        <f>'MTG RTG September 2019'!A184</f>
        <v>0</v>
      </c>
      <c r="B196" s="289"/>
      <c r="C196" s="506" t="str">
        <f>'MTG RTG September 2019'!C184</f>
        <v>AXN</v>
      </c>
      <c r="D196" s="252" t="str">
        <f>'MTG RTG September 2019'!D184</f>
        <v>Off Prime Time</v>
      </c>
      <c r="E196" s="253" t="str">
        <f>'MTG RTG September 2019'!E184</f>
        <v>Mo-Fr</v>
      </c>
      <c r="F196" s="254" t="str">
        <f>'MTG RTG September 2019'!F184</f>
        <v>24:00-17:29</v>
      </c>
      <c r="G196" s="253" t="str">
        <f>'MTG RTG September 2019'!G184</f>
        <v>NPT</v>
      </c>
      <c r="H196" s="255">
        <f ca="1">SUMIF('MTG RTG September 2019'!$H$3:$M$4,$AA$9,'MTG RTG September 2019'!$H184:$M184)</f>
        <v>0.1</v>
      </c>
      <c r="I196" s="256">
        <f t="shared" ca="1" si="51"/>
        <v>0</v>
      </c>
      <c r="J196" s="257">
        <f t="shared" ca="1" si="60"/>
        <v>0</v>
      </c>
      <c r="K196" s="355">
        <f t="shared" ca="1" si="61"/>
        <v>0</v>
      </c>
      <c r="L196" s="355">
        <f t="shared" ca="1" si="62"/>
        <v>0</v>
      </c>
      <c r="M196" s="258">
        <f t="shared" si="63"/>
        <v>0</v>
      </c>
      <c r="N196" s="258">
        <f t="shared" si="64"/>
        <v>0</v>
      </c>
      <c r="O196" s="258">
        <f t="shared" si="65"/>
        <v>0</v>
      </c>
      <c r="P196" s="258">
        <f t="shared" si="66"/>
        <v>0</v>
      </c>
      <c r="Q196" s="258"/>
      <c r="R196" s="258">
        <f t="shared" si="67"/>
        <v>0</v>
      </c>
      <c r="S196" s="258">
        <f t="shared" si="68"/>
        <v>0</v>
      </c>
      <c r="T196" s="265">
        <f t="shared" ca="1" si="52"/>
        <v>0</v>
      </c>
      <c r="U196" s="260">
        <f t="shared" ca="1" si="53"/>
        <v>0</v>
      </c>
      <c r="V196" s="260">
        <f t="shared" ca="1" si="54"/>
        <v>0</v>
      </c>
      <c r="W196" s="260">
        <f t="shared" ca="1" si="55"/>
        <v>0</v>
      </c>
      <c r="X196" s="260">
        <f t="shared" ca="1" si="56"/>
        <v>0</v>
      </c>
      <c r="Y196" s="260">
        <f t="shared" ca="1" si="58"/>
        <v>0</v>
      </c>
      <c r="Z196" s="260">
        <f t="shared" ca="1" si="59"/>
        <v>0</v>
      </c>
      <c r="AA196" s="575">
        <f t="shared" ca="1" si="57"/>
        <v>0</v>
      </c>
      <c r="AB196" s="262"/>
      <c r="AC196" s="460"/>
      <c r="AD196" s="459"/>
      <c r="AE196" s="459"/>
      <c r="AF196" s="459"/>
      <c r="AG196" s="459"/>
      <c r="AH196" s="861"/>
      <c r="AI196" s="861"/>
      <c r="AJ196" s="459"/>
      <c r="AK196" s="459"/>
      <c r="AL196" s="459"/>
      <c r="AM196" s="459"/>
      <c r="AN196" s="459"/>
      <c r="AO196" s="861"/>
      <c r="AP196" s="861"/>
      <c r="AQ196" s="459"/>
      <c r="AR196" s="459"/>
      <c r="AS196" s="459"/>
      <c r="AT196" s="459"/>
      <c r="AU196" s="459"/>
      <c r="AV196" s="861"/>
      <c r="AW196" s="861"/>
      <c r="AX196" s="459"/>
      <c r="AY196" s="459"/>
      <c r="AZ196" s="459"/>
      <c r="BA196" s="459"/>
      <c r="BB196" s="459"/>
      <c r="BC196" s="861"/>
      <c r="BD196" s="861"/>
      <c r="BE196" s="459"/>
      <c r="BF196" s="459"/>
      <c r="BG196" s="459"/>
      <c r="BH196" s="459"/>
      <c r="BI196" s="459"/>
      <c r="BJ196" s="861"/>
      <c r="BK196" s="861"/>
      <c r="BL196" s="459"/>
      <c r="BM196" s="459"/>
      <c r="BN196" s="459"/>
      <c r="BO196" s="459"/>
      <c r="BP196" s="459"/>
      <c r="BQ196" s="861"/>
      <c r="BR196" s="861"/>
      <c r="BS196" s="459"/>
      <c r="BT196" s="459"/>
      <c r="BU196" s="459"/>
      <c r="BV196" s="459"/>
      <c r="BW196" s="459"/>
      <c r="BX196" s="861"/>
      <c r="BY196" s="861"/>
      <c r="BZ196" s="459"/>
      <c r="CA196" s="459"/>
      <c r="CB196" s="459"/>
      <c r="CC196" s="459"/>
      <c r="CD196" s="459"/>
      <c r="CE196" s="861"/>
      <c r="CF196" s="861"/>
      <c r="CG196" s="459"/>
      <c r="CH196" s="459"/>
      <c r="CI196" s="459"/>
      <c r="CJ196" s="459"/>
      <c r="CK196" s="459"/>
      <c r="CL196" s="861"/>
      <c r="CM196" s="861"/>
    </row>
    <row r="197" spans="1:91" s="263" customFormat="1" hidden="1">
      <c r="A197" s="857">
        <f>'MTG RTG September 2019'!A185</f>
        <v>0</v>
      </c>
      <c r="B197" s="289"/>
      <c r="C197" s="506" t="str">
        <f>'MTG RTG September 2019'!C185</f>
        <v>AXN</v>
      </c>
      <c r="D197" s="252" t="str">
        <f>'MTG RTG September 2019'!D185</f>
        <v>Prime Time</v>
      </c>
      <c r="E197" s="253" t="str">
        <f>'MTG RTG September 2019'!E185</f>
        <v>Mo-Fr</v>
      </c>
      <c r="F197" s="254" t="str">
        <f>'MTG RTG September 2019'!F185</f>
        <v>17:30-23:59</v>
      </c>
      <c r="G197" s="253" t="str">
        <f>'MTG RTG September 2019'!G185</f>
        <v>PT</v>
      </c>
      <c r="H197" s="255">
        <f ca="1">SUMIF('MTG RTG September 2019'!$H$3:$M$4,$AA$9,'MTG RTG September 2019'!$H185:$M185)</f>
        <v>0.1</v>
      </c>
      <c r="I197" s="256">
        <f t="shared" ca="1" si="51"/>
        <v>0</v>
      </c>
      <c r="J197" s="257">
        <f t="shared" ca="1" si="60"/>
        <v>0</v>
      </c>
      <c r="K197" s="355">
        <f t="shared" ca="1" si="61"/>
        <v>0</v>
      </c>
      <c r="L197" s="355">
        <f t="shared" ca="1" si="62"/>
        <v>0</v>
      </c>
      <c r="M197" s="258">
        <f t="shared" si="63"/>
        <v>0</v>
      </c>
      <c r="N197" s="258">
        <f t="shared" si="64"/>
        <v>0</v>
      </c>
      <c r="O197" s="258">
        <f t="shared" si="65"/>
        <v>0</v>
      </c>
      <c r="P197" s="258">
        <f t="shared" si="66"/>
        <v>0</v>
      </c>
      <c r="Q197" s="258"/>
      <c r="R197" s="258">
        <f t="shared" si="67"/>
        <v>0</v>
      </c>
      <c r="S197" s="258">
        <f t="shared" si="68"/>
        <v>0</v>
      </c>
      <c r="T197" s="265">
        <f t="shared" ca="1" si="52"/>
        <v>0</v>
      </c>
      <c r="U197" s="260">
        <f t="shared" ca="1" si="53"/>
        <v>0</v>
      </c>
      <c r="V197" s="260">
        <f t="shared" ca="1" si="54"/>
        <v>0</v>
      </c>
      <c r="W197" s="260">
        <f t="shared" ca="1" si="55"/>
        <v>0</v>
      </c>
      <c r="X197" s="260">
        <f t="shared" ca="1" si="56"/>
        <v>0</v>
      </c>
      <c r="Y197" s="260">
        <f t="shared" ca="1" si="58"/>
        <v>0</v>
      </c>
      <c r="Z197" s="260">
        <f t="shared" ca="1" si="59"/>
        <v>0</v>
      </c>
      <c r="AA197" s="575">
        <f t="shared" ca="1" si="57"/>
        <v>0</v>
      </c>
      <c r="AB197" s="262"/>
      <c r="AC197" s="460"/>
      <c r="AD197" s="459"/>
      <c r="AE197" s="459"/>
      <c r="AF197" s="459"/>
      <c r="AG197" s="459"/>
      <c r="AH197" s="861"/>
      <c r="AI197" s="861"/>
      <c r="AJ197" s="459"/>
      <c r="AK197" s="459"/>
      <c r="AL197" s="459"/>
      <c r="AM197" s="459"/>
      <c r="AN197" s="459"/>
      <c r="AO197" s="861"/>
      <c r="AP197" s="861"/>
      <c r="AQ197" s="459"/>
      <c r="AR197" s="459"/>
      <c r="AS197" s="459"/>
      <c r="AT197" s="459"/>
      <c r="AU197" s="459"/>
      <c r="AV197" s="861"/>
      <c r="AW197" s="861"/>
      <c r="AX197" s="459"/>
      <c r="AY197" s="459"/>
      <c r="AZ197" s="459"/>
      <c r="BA197" s="459"/>
      <c r="BB197" s="459"/>
      <c r="BC197" s="861"/>
      <c r="BD197" s="861"/>
      <c r="BE197" s="459"/>
      <c r="BF197" s="459"/>
      <c r="BG197" s="459"/>
      <c r="BH197" s="459"/>
      <c r="BI197" s="459"/>
      <c r="BJ197" s="861"/>
      <c r="BK197" s="861"/>
      <c r="BL197" s="459"/>
      <c r="BM197" s="459"/>
      <c r="BN197" s="459"/>
      <c r="BO197" s="459"/>
      <c r="BP197" s="459"/>
      <c r="BQ197" s="861"/>
      <c r="BR197" s="861"/>
      <c r="BS197" s="459"/>
      <c r="BT197" s="459"/>
      <c r="BU197" s="459"/>
      <c r="BV197" s="459"/>
      <c r="BW197" s="459"/>
      <c r="BX197" s="861"/>
      <c r="BY197" s="861"/>
      <c r="BZ197" s="459"/>
      <c r="CA197" s="459"/>
      <c r="CB197" s="459"/>
      <c r="CC197" s="459"/>
      <c r="CD197" s="459"/>
      <c r="CE197" s="861"/>
      <c r="CF197" s="861"/>
      <c r="CG197" s="459"/>
      <c r="CH197" s="459"/>
      <c r="CI197" s="459"/>
      <c r="CJ197" s="459"/>
      <c r="CK197" s="459"/>
      <c r="CL197" s="861"/>
      <c r="CM197" s="861"/>
    </row>
    <row r="198" spans="1:91" s="263" customFormat="1" hidden="1">
      <c r="A198" s="857">
        <f>'MTG RTG September 2019'!A186</f>
        <v>0</v>
      </c>
      <c r="B198" s="289"/>
      <c r="C198" s="506" t="str">
        <f>'MTG RTG September 2019'!C186</f>
        <v>AXN</v>
      </c>
      <c r="D198" s="252" t="str">
        <f>'MTG RTG September 2019'!D186</f>
        <v>Prime Time</v>
      </c>
      <c r="E198" s="253" t="str">
        <f>'MTG RTG September 2019'!E186</f>
        <v>Mo-Fr</v>
      </c>
      <c r="F198" s="254" t="str">
        <f>'MTG RTG September 2019'!F186</f>
        <v>17:30-23:59</v>
      </c>
      <c r="G198" s="253" t="str">
        <f>'MTG RTG September 2019'!G186</f>
        <v>PT</v>
      </c>
      <c r="H198" s="255">
        <f ca="1">SUMIF('MTG RTG September 2019'!$H$3:$M$4,$AA$9,'MTG RTG September 2019'!$H186:$M186)</f>
        <v>0.1</v>
      </c>
      <c r="I198" s="256">
        <f t="shared" ca="1" si="51"/>
        <v>0</v>
      </c>
      <c r="J198" s="257">
        <f t="shared" ca="1" si="60"/>
        <v>0</v>
      </c>
      <c r="K198" s="355">
        <f t="shared" ca="1" si="61"/>
        <v>0</v>
      </c>
      <c r="L198" s="355">
        <f t="shared" ca="1" si="62"/>
        <v>0</v>
      </c>
      <c r="M198" s="258">
        <f t="shared" si="63"/>
        <v>0</v>
      </c>
      <c r="N198" s="258">
        <f t="shared" si="64"/>
        <v>0</v>
      </c>
      <c r="O198" s="258">
        <f t="shared" si="65"/>
        <v>0</v>
      </c>
      <c r="P198" s="258">
        <f t="shared" si="66"/>
        <v>0</v>
      </c>
      <c r="Q198" s="258"/>
      <c r="R198" s="258">
        <f t="shared" si="67"/>
        <v>0</v>
      </c>
      <c r="S198" s="258">
        <f t="shared" si="68"/>
        <v>0</v>
      </c>
      <c r="T198" s="265">
        <f t="shared" ca="1" si="52"/>
        <v>0</v>
      </c>
      <c r="U198" s="260">
        <f t="shared" ca="1" si="53"/>
        <v>0</v>
      </c>
      <c r="V198" s="260">
        <f t="shared" ca="1" si="54"/>
        <v>0</v>
      </c>
      <c r="W198" s="260">
        <f t="shared" ca="1" si="55"/>
        <v>0</v>
      </c>
      <c r="X198" s="260">
        <f t="shared" ca="1" si="56"/>
        <v>0</v>
      </c>
      <c r="Y198" s="260">
        <f t="shared" ca="1" si="58"/>
        <v>0</v>
      </c>
      <c r="Z198" s="260">
        <f t="shared" ca="1" si="59"/>
        <v>0</v>
      </c>
      <c r="AA198" s="575">
        <f t="shared" ca="1" si="57"/>
        <v>0</v>
      </c>
      <c r="AB198" s="262"/>
      <c r="AC198" s="460"/>
      <c r="AD198" s="459"/>
      <c r="AE198" s="459"/>
      <c r="AF198" s="459"/>
      <c r="AG198" s="459"/>
      <c r="AH198" s="861"/>
      <c r="AI198" s="861"/>
      <c r="AJ198" s="459"/>
      <c r="AK198" s="459"/>
      <c r="AL198" s="459"/>
      <c r="AM198" s="459"/>
      <c r="AN198" s="459"/>
      <c r="AO198" s="861"/>
      <c r="AP198" s="861"/>
      <c r="AQ198" s="459"/>
      <c r="AR198" s="459"/>
      <c r="AS198" s="459"/>
      <c r="AT198" s="459"/>
      <c r="AU198" s="459"/>
      <c r="AV198" s="861"/>
      <c r="AW198" s="861"/>
      <c r="AX198" s="459"/>
      <c r="AY198" s="459"/>
      <c r="AZ198" s="459"/>
      <c r="BA198" s="459"/>
      <c r="BB198" s="459"/>
      <c r="BC198" s="861"/>
      <c r="BD198" s="861"/>
      <c r="BE198" s="459"/>
      <c r="BF198" s="459"/>
      <c r="BG198" s="459"/>
      <c r="BH198" s="459"/>
      <c r="BI198" s="459"/>
      <c r="BJ198" s="861"/>
      <c r="BK198" s="861"/>
      <c r="BL198" s="459"/>
      <c r="BM198" s="459"/>
      <c r="BN198" s="459"/>
      <c r="BO198" s="459"/>
      <c r="BP198" s="459"/>
      <c r="BQ198" s="861"/>
      <c r="BR198" s="861"/>
      <c r="BS198" s="459"/>
      <c r="BT198" s="459"/>
      <c r="BU198" s="459"/>
      <c r="BV198" s="459"/>
      <c r="BW198" s="459"/>
      <c r="BX198" s="861"/>
      <c r="BY198" s="861"/>
      <c r="BZ198" s="459"/>
      <c r="CA198" s="459"/>
      <c r="CB198" s="459"/>
      <c r="CC198" s="459"/>
      <c r="CD198" s="459"/>
      <c r="CE198" s="861"/>
      <c r="CF198" s="861"/>
      <c r="CG198" s="459"/>
      <c r="CH198" s="459"/>
      <c r="CI198" s="459"/>
      <c r="CJ198" s="459"/>
      <c r="CK198" s="459"/>
      <c r="CL198" s="861"/>
      <c r="CM198" s="861"/>
    </row>
    <row r="199" spans="1:91" s="263" customFormat="1" hidden="1">
      <c r="A199" s="857">
        <f>'MTG RTG September 2019'!A187</f>
        <v>0</v>
      </c>
      <c r="B199" s="289"/>
      <c r="C199" s="506" t="str">
        <f>'MTG RTG September 2019'!C187</f>
        <v>AXN</v>
      </c>
      <c r="D199" s="252" t="str">
        <f>'MTG RTG September 2019'!D187</f>
        <v>Off Prime Time</v>
      </c>
      <c r="E199" s="253" t="str">
        <f>'MTG RTG September 2019'!E187</f>
        <v>Sa-Su</v>
      </c>
      <c r="F199" s="254" t="str">
        <f>'MTG RTG September 2019'!F187</f>
        <v>24:00-17:29</v>
      </c>
      <c r="G199" s="253" t="str">
        <f>'MTG RTG September 2019'!G187</f>
        <v>NPT</v>
      </c>
      <c r="H199" s="255">
        <f ca="1">SUMIF('MTG RTG September 2019'!$H$3:$M$4,$AA$9,'MTG RTG September 2019'!$H187:$M187)</f>
        <v>0.1</v>
      </c>
      <c r="I199" s="256">
        <f t="shared" ca="1" si="51"/>
        <v>0</v>
      </c>
      <c r="J199" s="257">
        <f t="shared" ca="1" si="60"/>
        <v>0</v>
      </c>
      <c r="K199" s="355">
        <f t="shared" ca="1" si="61"/>
        <v>0</v>
      </c>
      <c r="L199" s="355">
        <f t="shared" ca="1" si="62"/>
        <v>0</v>
      </c>
      <c r="M199" s="258">
        <f t="shared" si="63"/>
        <v>0</v>
      </c>
      <c r="N199" s="258">
        <f t="shared" si="64"/>
        <v>0</v>
      </c>
      <c r="O199" s="258">
        <f t="shared" si="65"/>
        <v>0</v>
      </c>
      <c r="P199" s="258">
        <f t="shared" si="66"/>
        <v>0</v>
      </c>
      <c r="Q199" s="258"/>
      <c r="R199" s="258">
        <f t="shared" si="67"/>
        <v>0</v>
      </c>
      <c r="S199" s="258">
        <f t="shared" si="68"/>
        <v>0</v>
      </c>
      <c r="T199" s="265">
        <f t="shared" ca="1" si="52"/>
        <v>0</v>
      </c>
      <c r="U199" s="260">
        <f t="shared" ca="1" si="53"/>
        <v>0</v>
      </c>
      <c r="V199" s="260">
        <f t="shared" ca="1" si="54"/>
        <v>0</v>
      </c>
      <c r="W199" s="260">
        <f t="shared" ca="1" si="55"/>
        <v>0</v>
      </c>
      <c r="X199" s="260">
        <f t="shared" ca="1" si="56"/>
        <v>0</v>
      </c>
      <c r="Y199" s="260">
        <f t="shared" ca="1" si="58"/>
        <v>0</v>
      </c>
      <c r="Z199" s="260">
        <f t="shared" ca="1" si="59"/>
        <v>0</v>
      </c>
      <c r="AA199" s="575">
        <f t="shared" ca="1" si="57"/>
        <v>0</v>
      </c>
      <c r="AB199" s="262"/>
      <c r="AC199" s="460"/>
      <c r="AD199" s="459"/>
      <c r="AE199" s="459"/>
      <c r="AF199" s="459"/>
      <c r="AG199" s="459"/>
      <c r="AH199" s="861"/>
      <c r="AI199" s="861"/>
      <c r="AJ199" s="459"/>
      <c r="AK199" s="459"/>
      <c r="AL199" s="459"/>
      <c r="AM199" s="459"/>
      <c r="AN199" s="459"/>
      <c r="AO199" s="861"/>
      <c r="AP199" s="861"/>
      <c r="AQ199" s="459"/>
      <c r="AR199" s="459"/>
      <c r="AS199" s="459"/>
      <c r="AT199" s="459"/>
      <c r="AU199" s="459"/>
      <c r="AV199" s="861"/>
      <c r="AW199" s="861"/>
      <c r="AX199" s="459"/>
      <c r="AY199" s="459"/>
      <c r="AZ199" s="459"/>
      <c r="BA199" s="459"/>
      <c r="BB199" s="459"/>
      <c r="BC199" s="861"/>
      <c r="BD199" s="861"/>
      <c r="BE199" s="459"/>
      <c r="BF199" s="459"/>
      <c r="BG199" s="459"/>
      <c r="BH199" s="459"/>
      <c r="BI199" s="459"/>
      <c r="BJ199" s="861"/>
      <c r="BK199" s="861"/>
      <c r="BL199" s="459"/>
      <c r="BM199" s="459"/>
      <c r="BN199" s="459"/>
      <c r="BO199" s="459"/>
      <c r="BP199" s="459"/>
      <c r="BQ199" s="861"/>
      <c r="BR199" s="861"/>
      <c r="BS199" s="459"/>
      <c r="BT199" s="459"/>
      <c r="BU199" s="459"/>
      <c r="BV199" s="459"/>
      <c r="BW199" s="459"/>
      <c r="BX199" s="861"/>
      <c r="BY199" s="861"/>
      <c r="BZ199" s="459"/>
      <c r="CA199" s="459"/>
      <c r="CB199" s="459"/>
      <c r="CC199" s="459"/>
      <c r="CD199" s="459"/>
      <c r="CE199" s="861"/>
      <c r="CF199" s="861"/>
      <c r="CG199" s="459"/>
      <c r="CH199" s="459"/>
      <c r="CI199" s="459"/>
      <c r="CJ199" s="459"/>
      <c r="CK199" s="459"/>
      <c r="CL199" s="861"/>
      <c r="CM199" s="861"/>
    </row>
    <row r="200" spans="1:91" s="263" customFormat="1" hidden="1">
      <c r="A200" s="857">
        <f>'MTG RTG September 2019'!A188</f>
        <v>0</v>
      </c>
      <c r="B200" s="289"/>
      <c r="C200" s="506" t="str">
        <f>'MTG RTG September 2019'!C188</f>
        <v>AXN</v>
      </c>
      <c r="D200" s="252" t="str">
        <f>'MTG RTG September 2019'!D188</f>
        <v>Off Prime Time</v>
      </c>
      <c r="E200" s="253" t="str">
        <f>'MTG RTG September 2019'!E188</f>
        <v>Sa-Su</v>
      </c>
      <c r="F200" s="254" t="str">
        <f>'MTG RTG September 2019'!F188</f>
        <v>24:00-17:29</v>
      </c>
      <c r="G200" s="253" t="str">
        <f>'MTG RTG September 2019'!G188</f>
        <v>NPT</v>
      </c>
      <c r="H200" s="255">
        <f ca="1">SUMIF('MTG RTG September 2019'!$H$3:$M$4,$AA$9,'MTG RTG September 2019'!$H188:$M188)</f>
        <v>0.1</v>
      </c>
      <c r="I200" s="256">
        <f t="shared" ca="1" si="51"/>
        <v>0</v>
      </c>
      <c r="J200" s="257">
        <f t="shared" ca="1" si="60"/>
        <v>0</v>
      </c>
      <c r="K200" s="355">
        <f t="shared" ca="1" si="61"/>
        <v>0</v>
      </c>
      <c r="L200" s="355">
        <f t="shared" ca="1" si="62"/>
        <v>0</v>
      </c>
      <c r="M200" s="258">
        <f t="shared" si="63"/>
        <v>0</v>
      </c>
      <c r="N200" s="258">
        <f t="shared" si="64"/>
        <v>0</v>
      </c>
      <c r="O200" s="258">
        <f t="shared" si="65"/>
        <v>0</v>
      </c>
      <c r="P200" s="258">
        <f t="shared" si="66"/>
        <v>0</v>
      </c>
      <c r="Q200" s="258"/>
      <c r="R200" s="258">
        <f t="shared" si="67"/>
        <v>0</v>
      </c>
      <c r="S200" s="258">
        <f t="shared" si="68"/>
        <v>0</v>
      </c>
      <c r="T200" s="265">
        <f t="shared" ca="1" si="52"/>
        <v>0</v>
      </c>
      <c r="U200" s="260">
        <f t="shared" ca="1" si="53"/>
        <v>0</v>
      </c>
      <c r="V200" s="260">
        <f t="shared" ca="1" si="54"/>
        <v>0</v>
      </c>
      <c r="W200" s="260">
        <f t="shared" ca="1" si="55"/>
        <v>0</v>
      </c>
      <c r="X200" s="260">
        <f t="shared" ca="1" si="56"/>
        <v>0</v>
      </c>
      <c r="Y200" s="260">
        <f t="shared" ca="1" si="58"/>
        <v>0</v>
      </c>
      <c r="Z200" s="260">
        <f t="shared" ca="1" si="59"/>
        <v>0</v>
      </c>
      <c r="AA200" s="575">
        <f t="shared" ca="1" si="57"/>
        <v>0</v>
      </c>
      <c r="AB200" s="262"/>
      <c r="AC200" s="460"/>
      <c r="AD200" s="459"/>
      <c r="AE200" s="459"/>
      <c r="AF200" s="459"/>
      <c r="AG200" s="459"/>
      <c r="AH200" s="861"/>
      <c r="AI200" s="861"/>
      <c r="AJ200" s="459"/>
      <c r="AK200" s="459"/>
      <c r="AL200" s="459"/>
      <c r="AM200" s="459"/>
      <c r="AN200" s="459"/>
      <c r="AO200" s="861"/>
      <c r="AP200" s="861"/>
      <c r="AQ200" s="459"/>
      <c r="AR200" s="459"/>
      <c r="AS200" s="459"/>
      <c r="AT200" s="459"/>
      <c r="AU200" s="459"/>
      <c r="AV200" s="861"/>
      <c r="AW200" s="861"/>
      <c r="AX200" s="459"/>
      <c r="AY200" s="459"/>
      <c r="AZ200" s="459"/>
      <c r="BA200" s="459"/>
      <c r="BB200" s="459"/>
      <c r="BC200" s="861"/>
      <c r="BD200" s="861"/>
      <c r="BE200" s="459"/>
      <c r="BF200" s="459"/>
      <c r="BG200" s="459"/>
      <c r="BH200" s="459"/>
      <c r="BI200" s="459"/>
      <c r="BJ200" s="861"/>
      <c r="BK200" s="861"/>
      <c r="BL200" s="459"/>
      <c r="BM200" s="459"/>
      <c r="BN200" s="459"/>
      <c r="BO200" s="459"/>
      <c r="BP200" s="459"/>
      <c r="BQ200" s="861"/>
      <c r="BR200" s="861"/>
      <c r="BS200" s="459"/>
      <c r="BT200" s="459"/>
      <c r="BU200" s="459"/>
      <c r="BV200" s="459"/>
      <c r="BW200" s="459"/>
      <c r="BX200" s="861"/>
      <c r="BY200" s="861"/>
      <c r="BZ200" s="459"/>
      <c r="CA200" s="459"/>
      <c r="CB200" s="459"/>
      <c r="CC200" s="459"/>
      <c r="CD200" s="459"/>
      <c r="CE200" s="861"/>
      <c r="CF200" s="861"/>
      <c r="CG200" s="459"/>
      <c r="CH200" s="459"/>
      <c r="CI200" s="459"/>
      <c r="CJ200" s="459"/>
      <c r="CK200" s="459"/>
      <c r="CL200" s="861"/>
      <c r="CM200" s="861"/>
    </row>
    <row r="201" spans="1:91" s="263" customFormat="1" hidden="1">
      <c r="A201" s="857">
        <f>'MTG RTG September 2019'!A189</f>
        <v>0</v>
      </c>
      <c r="B201" s="289"/>
      <c r="C201" s="506" t="str">
        <f>'MTG RTG September 2019'!C189</f>
        <v>AXN</v>
      </c>
      <c r="D201" s="252" t="str">
        <f>'MTG RTG September 2019'!D189</f>
        <v>Prime Time</v>
      </c>
      <c r="E201" s="253" t="str">
        <f>'MTG RTG September 2019'!E189</f>
        <v>Sa-Su</v>
      </c>
      <c r="F201" s="254" t="str">
        <f>'MTG RTG September 2019'!F189</f>
        <v>17:30-23:59</v>
      </c>
      <c r="G201" s="253" t="str">
        <f>'MTG RTG September 2019'!G189</f>
        <v>PT</v>
      </c>
      <c r="H201" s="255">
        <f ca="1">SUMIF('MTG RTG September 2019'!$H$3:$M$4,$AA$9,'MTG RTG September 2019'!$H189:$M189)</f>
        <v>0.3</v>
      </c>
      <c r="I201" s="256">
        <f t="shared" ca="1" si="51"/>
        <v>0</v>
      </c>
      <c r="J201" s="257">
        <f t="shared" ca="1" si="60"/>
        <v>0</v>
      </c>
      <c r="K201" s="355">
        <f t="shared" ca="1" si="61"/>
        <v>0</v>
      </c>
      <c r="L201" s="355">
        <f t="shared" ca="1" si="62"/>
        <v>0</v>
      </c>
      <c r="M201" s="258">
        <f t="shared" si="63"/>
        <v>0</v>
      </c>
      <c r="N201" s="258">
        <f t="shared" si="64"/>
        <v>0</v>
      </c>
      <c r="O201" s="258">
        <f t="shared" si="65"/>
        <v>0</v>
      </c>
      <c r="P201" s="258">
        <f t="shared" si="66"/>
        <v>0</v>
      </c>
      <c r="Q201" s="258"/>
      <c r="R201" s="258">
        <f t="shared" si="67"/>
        <v>0</v>
      </c>
      <c r="S201" s="258">
        <f t="shared" si="68"/>
        <v>0</v>
      </c>
      <c r="T201" s="265">
        <f t="shared" ca="1" si="52"/>
        <v>0</v>
      </c>
      <c r="U201" s="260">
        <f t="shared" ca="1" si="53"/>
        <v>0</v>
      </c>
      <c r="V201" s="260">
        <f t="shared" ca="1" si="54"/>
        <v>0</v>
      </c>
      <c r="W201" s="260">
        <f t="shared" ca="1" si="55"/>
        <v>0</v>
      </c>
      <c r="X201" s="260">
        <f t="shared" ca="1" si="56"/>
        <v>0</v>
      </c>
      <c r="Y201" s="260">
        <f t="shared" ca="1" si="58"/>
        <v>0</v>
      </c>
      <c r="Z201" s="260">
        <f t="shared" ca="1" si="59"/>
        <v>0</v>
      </c>
      <c r="AA201" s="575">
        <f t="shared" ca="1" si="57"/>
        <v>0</v>
      </c>
      <c r="AB201" s="262"/>
      <c r="AC201" s="460"/>
      <c r="AD201" s="459"/>
      <c r="AE201" s="459"/>
      <c r="AF201" s="459"/>
      <c r="AG201" s="459"/>
      <c r="AH201" s="861"/>
      <c r="AI201" s="861"/>
      <c r="AJ201" s="459"/>
      <c r="AK201" s="459"/>
      <c r="AL201" s="459"/>
      <c r="AM201" s="459"/>
      <c r="AN201" s="459"/>
      <c r="AO201" s="861"/>
      <c r="AP201" s="861"/>
      <c r="AQ201" s="459"/>
      <c r="AR201" s="459"/>
      <c r="AS201" s="459"/>
      <c r="AT201" s="459"/>
      <c r="AU201" s="459"/>
      <c r="AV201" s="861"/>
      <c r="AW201" s="861"/>
      <c r="AX201" s="459"/>
      <c r="AY201" s="459"/>
      <c r="AZ201" s="459"/>
      <c r="BA201" s="459"/>
      <c r="BB201" s="459"/>
      <c r="BC201" s="861"/>
      <c r="BD201" s="861"/>
      <c r="BE201" s="459"/>
      <c r="BF201" s="459"/>
      <c r="BG201" s="459"/>
      <c r="BH201" s="459"/>
      <c r="BI201" s="459"/>
      <c r="BJ201" s="861"/>
      <c r="BK201" s="861"/>
      <c r="BL201" s="459"/>
      <c r="BM201" s="459"/>
      <c r="BN201" s="459"/>
      <c r="BO201" s="459"/>
      <c r="BP201" s="459"/>
      <c r="BQ201" s="861"/>
      <c r="BR201" s="861"/>
      <c r="BS201" s="459"/>
      <c r="BT201" s="459"/>
      <c r="BU201" s="459"/>
      <c r="BV201" s="459"/>
      <c r="BW201" s="459"/>
      <c r="BX201" s="861"/>
      <c r="BY201" s="861"/>
      <c r="BZ201" s="459"/>
      <c r="CA201" s="459"/>
      <c r="CB201" s="459"/>
      <c r="CC201" s="459"/>
      <c r="CD201" s="459"/>
      <c r="CE201" s="861"/>
      <c r="CF201" s="861"/>
      <c r="CG201" s="459"/>
      <c r="CH201" s="459"/>
      <c r="CI201" s="459"/>
      <c r="CJ201" s="459"/>
      <c r="CK201" s="459"/>
      <c r="CL201" s="861"/>
      <c r="CM201" s="861"/>
    </row>
    <row r="202" spans="1:91" s="263" customFormat="1" hidden="1">
      <c r="A202" s="857">
        <f>'MTG RTG September 2019'!A190</f>
        <v>0</v>
      </c>
      <c r="B202" s="289"/>
      <c r="C202" s="506" t="str">
        <f>'MTG RTG September 2019'!C190</f>
        <v>AXN</v>
      </c>
      <c r="D202" s="252" t="str">
        <f>'MTG RTG September 2019'!D190</f>
        <v>Prime Time</v>
      </c>
      <c r="E202" s="253" t="str">
        <f>'MTG RTG September 2019'!E190</f>
        <v>Sa-Su</v>
      </c>
      <c r="F202" s="254" t="str">
        <f>'MTG RTG September 2019'!F190</f>
        <v>17:30-23:59</v>
      </c>
      <c r="G202" s="253" t="str">
        <f>'MTG RTG September 2019'!G190</f>
        <v>PT</v>
      </c>
      <c r="H202" s="255">
        <f ca="1">SUMIF('MTG RTG September 2019'!$H$3:$M$4,$AA$9,'MTG RTG September 2019'!$H190:$M190)</f>
        <v>0.3</v>
      </c>
      <c r="I202" s="256">
        <f t="shared" ca="1" si="51"/>
        <v>0</v>
      </c>
      <c r="J202" s="257">
        <f t="shared" ca="1" si="60"/>
        <v>0</v>
      </c>
      <c r="K202" s="355">
        <f t="shared" ca="1" si="61"/>
        <v>0</v>
      </c>
      <c r="L202" s="355">
        <f t="shared" ca="1" si="62"/>
        <v>0</v>
      </c>
      <c r="M202" s="258">
        <f t="shared" si="63"/>
        <v>0</v>
      </c>
      <c r="N202" s="258">
        <f t="shared" si="64"/>
        <v>0</v>
      </c>
      <c r="O202" s="258">
        <f t="shared" si="65"/>
        <v>0</v>
      </c>
      <c r="P202" s="258">
        <f t="shared" si="66"/>
        <v>0</v>
      </c>
      <c r="Q202" s="258"/>
      <c r="R202" s="258">
        <f t="shared" si="67"/>
        <v>0</v>
      </c>
      <c r="S202" s="258">
        <f t="shared" si="68"/>
        <v>0</v>
      </c>
      <c r="T202" s="265">
        <f t="shared" ca="1" si="52"/>
        <v>0</v>
      </c>
      <c r="U202" s="260">
        <f t="shared" ca="1" si="53"/>
        <v>0</v>
      </c>
      <c r="V202" s="260">
        <f t="shared" ca="1" si="54"/>
        <v>0</v>
      </c>
      <c r="W202" s="260">
        <f t="shared" ca="1" si="55"/>
        <v>0</v>
      </c>
      <c r="X202" s="260">
        <f t="shared" ca="1" si="56"/>
        <v>0</v>
      </c>
      <c r="Y202" s="260">
        <f t="shared" ca="1" si="58"/>
        <v>0</v>
      </c>
      <c r="Z202" s="260">
        <f t="shared" ca="1" si="59"/>
        <v>0</v>
      </c>
      <c r="AA202" s="575">
        <f t="shared" ca="1" si="57"/>
        <v>0</v>
      </c>
      <c r="AB202" s="262"/>
      <c r="AC202" s="460"/>
      <c r="AD202" s="459"/>
      <c r="AE202" s="459"/>
      <c r="AF202" s="459"/>
      <c r="AG202" s="459"/>
      <c r="AH202" s="861"/>
      <c r="AI202" s="861"/>
      <c r="AJ202" s="459"/>
      <c r="AK202" s="459"/>
      <c r="AL202" s="459"/>
      <c r="AM202" s="459"/>
      <c r="AN202" s="459"/>
      <c r="AO202" s="861"/>
      <c r="AP202" s="861"/>
      <c r="AQ202" s="459"/>
      <c r="AR202" s="459"/>
      <c r="AS202" s="459"/>
      <c r="AT202" s="459"/>
      <c r="AU202" s="459"/>
      <c r="AV202" s="861"/>
      <c r="AW202" s="861"/>
      <c r="AX202" s="459"/>
      <c r="AY202" s="459"/>
      <c r="AZ202" s="459"/>
      <c r="BA202" s="459"/>
      <c r="BB202" s="459"/>
      <c r="BC202" s="861"/>
      <c r="BD202" s="861"/>
      <c r="BE202" s="459"/>
      <c r="BF202" s="459"/>
      <c r="BG202" s="459"/>
      <c r="BH202" s="459"/>
      <c r="BI202" s="459"/>
      <c r="BJ202" s="861"/>
      <c r="BK202" s="861"/>
      <c r="BL202" s="459"/>
      <c r="BM202" s="459"/>
      <c r="BN202" s="459"/>
      <c r="BO202" s="459"/>
      <c r="BP202" s="459"/>
      <c r="BQ202" s="861"/>
      <c r="BR202" s="861"/>
      <c r="BS202" s="459"/>
      <c r="BT202" s="459"/>
      <c r="BU202" s="459"/>
      <c r="BV202" s="459"/>
      <c r="BW202" s="459"/>
      <c r="BX202" s="861"/>
      <c r="BY202" s="861"/>
      <c r="BZ202" s="459"/>
      <c r="CA202" s="459"/>
      <c r="CB202" s="459"/>
      <c r="CC202" s="459"/>
      <c r="CD202" s="459"/>
      <c r="CE202" s="861"/>
      <c r="CF202" s="861"/>
      <c r="CG202" s="459"/>
      <c r="CH202" s="459"/>
      <c r="CI202" s="459"/>
      <c r="CJ202" s="459"/>
      <c r="CK202" s="459"/>
      <c r="CL202" s="861"/>
      <c r="CM202" s="861"/>
    </row>
    <row r="203" spans="1:91" s="263" customFormat="1" hidden="1">
      <c r="A203" s="857">
        <f>'MTG RTG September 2019'!A191</f>
        <v>0</v>
      </c>
      <c r="B203" s="289"/>
      <c r="C203" s="506" t="str">
        <f>'MTG RTG September 2019'!C191</f>
        <v>Disney Channel</v>
      </c>
      <c r="D203" s="252" t="str">
        <f>'MTG RTG September 2019'!D191</f>
        <v>Off Prime Time</v>
      </c>
      <c r="E203" s="253" t="str">
        <f>'MTG RTG September 2019'!E191</f>
        <v>Mo-Fr</v>
      </c>
      <c r="F203" s="254" t="str">
        <f>'MTG RTG September 2019'!F191</f>
        <v>06:00-17:29</v>
      </c>
      <c r="G203" s="253" t="str">
        <f>'MTG RTG September 2019'!G191</f>
        <v>NPT</v>
      </c>
      <c r="H203" s="255">
        <f ca="1">SUMIF('MTG RTG September 2019'!$H$3:$M$4,$AA$9,'MTG RTG September 2019'!$H191:$M191)</f>
        <v>0.1</v>
      </c>
      <c r="I203" s="256">
        <f t="shared" ca="1" si="51"/>
        <v>0</v>
      </c>
      <c r="J203" s="257">
        <f t="shared" ca="1" si="60"/>
        <v>0</v>
      </c>
      <c r="K203" s="355">
        <f t="shared" ca="1" si="61"/>
        <v>0</v>
      </c>
      <c r="L203" s="355">
        <f t="shared" ca="1" si="62"/>
        <v>0</v>
      </c>
      <c r="M203" s="258">
        <f t="shared" si="63"/>
        <v>0</v>
      </c>
      <c r="N203" s="258">
        <f t="shared" si="64"/>
        <v>0</v>
      </c>
      <c r="O203" s="258">
        <f t="shared" si="65"/>
        <v>0</v>
      </c>
      <c r="P203" s="258">
        <f t="shared" si="66"/>
        <v>0</v>
      </c>
      <c r="Q203" s="258"/>
      <c r="R203" s="258">
        <f t="shared" si="67"/>
        <v>0</v>
      </c>
      <c r="S203" s="258">
        <f t="shared" si="68"/>
        <v>0</v>
      </c>
      <c r="T203" s="265">
        <f t="shared" ca="1" si="52"/>
        <v>0</v>
      </c>
      <c r="U203" s="260">
        <f t="shared" ca="1" si="53"/>
        <v>0</v>
      </c>
      <c r="V203" s="260">
        <f t="shared" ca="1" si="54"/>
        <v>0</v>
      </c>
      <c r="W203" s="260">
        <f t="shared" ca="1" si="55"/>
        <v>0</v>
      </c>
      <c r="X203" s="260">
        <f t="shared" ca="1" si="56"/>
        <v>0</v>
      </c>
      <c r="Y203" s="260">
        <f t="shared" ca="1" si="58"/>
        <v>0</v>
      </c>
      <c r="Z203" s="260">
        <f t="shared" ca="1" si="59"/>
        <v>0</v>
      </c>
      <c r="AA203" s="575">
        <f t="shared" ca="1" si="57"/>
        <v>0</v>
      </c>
      <c r="AB203" s="262"/>
      <c r="AC203" s="460"/>
      <c r="AD203" s="459"/>
      <c r="AE203" s="459"/>
      <c r="AF203" s="459"/>
      <c r="AG203" s="459"/>
      <c r="AH203" s="861"/>
      <c r="AI203" s="861"/>
      <c r="AJ203" s="459"/>
      <c r="AK203" s="459"/>
      <c r="AL203" s="459"/>
      <c r="AM203" s="459"/>
      <c r="AN203" s="459"/>
      <c r="AO203" s="861"/>
      <c r="AP203" s="861"/>
      <c r="AQ203" s="459"/>
      <c r="AR203" s="459"/>
      <c r="AS203" s="459"/>
      <c r="AT203" s="459"/>
      <c r="AU203" s="459"/>
      <c r="AV203" s="861"/>
      <c r="AW203" s="861"/>
      <c r="AX203" s="459"/>
      <c r="AY203" s="459"/>
      <c r="AZ203" s="459"/>
      <c r="BA203" s="459"/>
      <c r="BB203" s="459"/>
      <c r="BC203" s="861"/>
      <c r="BD203" s="861"/>
      <c r="BE203" s="459"/>
      <c r="BF203" s="459"/>
      <c r="BG203" s="459"/>
      <c r="BH203" s="459"/>
      <c r="BI203" s="459"/>
      <c r="BJ203" s="861"/>
      <c r="BK203" s="861"/>
      <c r="BL203" s="459"/>
      <c r="BM203" s="459"/>
      <c r="BN203" s="459"/>
      <c r="BO203" s="459"/>
      <c r="BP203" s="459"/>
      <c r="BQ203" s="861"/>
      <c r="BR203" s="861"/>
      <c r="BS203" s="459"/>
      <c r="BT203" s="459"/>
      <c r="BU203" s="459"/>
      <c r="BV203" s="459"/>
      <c r="BW203" s="459"/>
      <c r="BX203" s="861"/>
      <c r="BY203" s="861"/>
      <c r="BZ203" s="459"/>
      <c r="CA203" s="459"/>
      <c r="CB203" s="459"/>
      <c r="CC203" s="459"/>
      <c r="CD203" s="459"/>
      <c r="CE203" s="861"/>
      <c r="CF203" s="861"/>
      <c r="CG203" s="459"/>
      <c r="CH203" s="459"/>
      <c r="CI203" s="459"/>
      <c r="CJ203" s="459"/>
      <c r="CK203" s="459"/>
      <c r="CL203" s="861"/>
      <c r="CM203" s="861"/>
    </row>
    <row r="204" spans="1:91" s="263" customFormat="1" hidden="1">
      <c r="A204" s="857">
        <f>'MTG RTG September 2019'!A192</f>
        <v>0</v>
      </c>
      <c r="B204" s="289"/>
      <c r="C204" s="506" t="str">
        <f>'MTG RTG September 2019'!C192</f>
        <v>Disney Channel</v>
      </c>
      <c r="D204" s="252" t="str">
        <f>'MTG RTG September 2019'!D192</f>
        <v>Prime Time</v>
      </c>
      <c r="E204" s="253" t="str">
        <f>'MTG RTG September 2019'!E192</f>
        <v>Mo-Fr</v>
      </c>
      <c r="F204" s="254" t="str">
        <f>'MTG RTG September 2019'!F192</f>
        <v>17:30-23:59</v>
      </c>
      <c r="G204" s="253" t="str">
        <f>'MTG RTG September 2019'!G192</f>
        <v>PT</v>
      </c>
      <c r="H204" s="255">
        <f ca="1">SUMIF('MTG RTG September 2019'!$H$3:$M$4,$AA$9,'MTG RTG September 2019'!$H192:$M192)</f>
        <v>0.1</v>
      </c>
      <c r="I204" s="256">
        <f t="shared" ca="1" si="51"/>
        <v>0</v>
      </c>
      <c r="J204" s="257">
        <f t="shared" ca="1" si="60"/>
        <v>0</v>
      </c>
      <c r="K204" s="355">
        <f t="shared" ca="1" si="61"/>
        <v>0</v>
      </c>
      <c r="L204" s="355">
        <f t="shared" ca="1" si="62"/>
        <v>0</v>
      </c>
      <c r="M204" s="258">
        <f t="shared" si="63"/>
        <v>0</v>
      </c>
      <c r="N204" s="258">
        <f t="shared" si="64"/>
        <v>0</v>
      </c>
      <c r="O204" s="258">
        <f t="shared" si="65"/>
        <v>0</v>
      </c>
      <c r="P204" s="258">
        <f t="shared" si="66"/>
        <v>0</v>
      </c>
      <c r="Q204" s="258"/>
      <c r="R204" s="258">
        <f t="shared" si="67"/>
        <v>0</v>
      </c>
      <c r="S204" s="258">
        <f t="shared" si="68"/>
        <v>0</v>
      </c>
      <c r="T204" s="265">
        <f t="shared" ca="1" si="52"/>
        <v>0</v>
      </c>
      <c r="U204" s="260">
        <f t="shared" ca="1" si="53"/>
        <v>0</v>
      </c>
      <c r="V204" s="260">
        <f t="shared" ca="1" si="54"/>
        <v>0</v>
      </c>
      <c r="W204" s="260">
        <f t="shared" ca="1" si="55"/>
        <v>0</v>
      </c>
      <c r="X204" s="260">
        <f t="shared" ca="1" si="56"/>
        <v>0</v>
      </c>
      <c r="Y204" s="260">
        <f t="shared" ca="1" si="58"/>
        <v>0</v>
      </c>
      <c r="Z204" s="260">
        <f t="shared" ca="1" si="59"/>
        <v>0</v>
      </c>
      <c r="AA204" s="575">
        <f t="shared" ca="1" si="57"/>
        <v>0</v>
      </c>
      <c r="AB204" s="262"/>
      <c r="AC204" s="460"/>
      <c r="AD204" s="459"/>
      <c r="AE204" s="459"/>
      <c r="AF204" s="459"/>
      <c r="AG204" s="459"/>
      <c r="AH204" s="861"/>
      <c r="AI204" s="861"/>
      <c r="AJ204" s="459"/>
      <c r="AK204" s="459"/>
      <c r="AL204" s="459"/>
      <c r="AM204" s="459"/>
      <c r="AN204" s="459"/>
      <c r="AO204" s="861"/>
      <c r="AP204" s="861"/>
      <c r="AQ204" s="459"/>
      <c r="AR204" s="459"/>
      <c r="AS204" s="459"/>
      <c r="AT204" s="459"/>
      <c r="AU204" s="459"/>
      <c r="AV204" s="861"/>
      <c r="AW204" s="861"/>
      <c r="AX204" s="459"/>
      <c r="AY204" s="459"/>
      <c r="AZ204" s="459"/>
      <c r="BA204" s="459"/>
      <c r="BB204" s="459"/>
      <c r="BC204" s="861"/>
      <c r="BD204" s="861"/>
      <c r="BE204" s="459"/>
      <c r="BF204" s="459"/>
      <c r="BG204" s="459"/>
      <c r="BH204" s="459"/>
      <c r="BI204" s="459"/>
      <c r="BJ204" s="861"/>
      <c r="BK204" s="861"/>
      <c r="BL204" s="459"/>
      <c r="BM204" s="459"/>
      <c r="BN204" s="459"/>
      <c r="BO204" s="459"/>
      <c r="BP204" s="459"/>
      <c r="BQ204" s="861"/>
      <c r="BR204" s="861"/>
      <c r="BS204" s="459"/>
      <c r="BT204" s="459"/>
      <c r="BU204" s="459"/>
      <c r="BV204" s="459"/>
      <c r="BW204" s="459"/>
      <c r="BX204" s="861"/>
      <c r="BY204" s="861"/>
      <c r="BZ204" s="459"/>
      <c r="CA204" s="459"/>
      <c r="CB204" s="459"/>
      <c r="CC204" s="459"/>
      <c r="CD204" s="459"/>
      <c r="CE204" s="861"/>
      <c r="CF204" s="861"/>
      <c r="CG204" s="459"/>
      <c r="CH204" s="459"/>
      <c r="CI204" s="459"/>
      <c r="CJ204" s="459"/>
      <c r="CK204" s="459"/>
      <c r="CL204" s="861"/>
      <c r="CM204" s="861"/>
    </row>
    <row r="205" spans="1:91" s="263" customFormat="1" hidden="1">
      <c r="A205" s="857">
        <f>'MTG RTG September 2019'!A193</f>
        <v>0</v>
      </c>
      <c r="B205" s="289"/>
      <c r="C205" s="506" t="str">
        <f>'MTG RTG September 2019'!C193</f>
        <v>Disney Channel</v>
      </c>
      <c r="D205" s="252" t="str">
        <f>'MTG RTG September 2019'!D193</f>
        <v>Prime Time</v>
      </c>
      <c r="E205" s="253" t="str">
        <f>'MTG RTG September 2019'!E193</f>
        <v>Mo-Fr</v>
      </c>
      <c r="F205" s="254" t="str">
        <f>'MTG RTG September 2019'!F193</f>
        <v>17:30-23:59</v>
      </c>
      <c r="G205" s="253" t="str">
        <f>'MTG RTG September 2019'!G193</f>
        <v>PT</v>
      </c>
      <c r="H205" s="255">
        <f ca="1">SUMIF('MTG RTG September 2019'!$H$3:$M$4,$AA$9,'MTG RTG September 2019'!$H193:$M193)</f>
        <v>0.1</v>
      </c>
      <c r="I205" s="256">
        <f t="shared" ca="1" si="51"/>
        <v>0</v>
      </c>
      <c r="J205" s="257">
        <f t="shared" ca="1" si="60"/>
        <v>0</v>
      </c>
      <c r="K205" s="355">
        <f t="shared" ca="1" si="61"/>
        <v>0</v>
      </c>
      <c r="L205" s="355">
        <f t="shared" ca="1" si="62"/>
        <v>0</v>
      </c>
      <c r="M205" s="258">
        <f t="shared" si="63"/>
        <v>0</v>
      </c>
      <c r="N205" s="258">
        <f t="shared" si="64"/>
        <v>0</v>
      </c>
      <c r="O205" s="258">
        <f t="shared" si="65"/>
        <v>0</v>
      </c>
      <c r="P205" s="258">
        <f t="shared" si="66"/>
        <v>0</v>
      </c>
      <c r="Q205" s="258"/>
      <c r="R205" s="258">
        <f t="shared" si="67"/>
        <v>0</v>
      </c>
      <c r="S205" s="258">
        <f t="shared" si="68"/>
        <v>0</v>
      </c>
      <c r="T205" s="265">
        <f t="shared" ca="1" si="52"/>
        <v>0</v>
      </c>
      <c r="U205" s="260">
        <f t="shared" ca="1" si="53"/>
        <v>0</v>
      </c>
      <c r="V205" s="260">
        <f t="shared" ca="1" si="54"/>
        <v>0</v>
      </c>
      <c r="W205" s="260">
        <f t="shared" ca="1" si="55"/>
        <v>0</v>
      </c>
      <c r="X205" s="260">
        <f t="shared" ca="1" si="56"/>
        <v>0</v>
      </c>
      <c r="Y205" s="260">
        <f t="shared" ca="1" si="58"/>
        <v>0</v>
      </c>
      <c r="Z205" s="260">
        <f t="shared" ca="1" si="59"/>
        <v>0</v>
      </c>
      <c r="AA205" s="575">
        <f t="shared" ca="1" si="57"/>
        <v>0</v>
      </c>
      <c r="AB205" s="262"/>
      <c r="AC205" s="460"/>
      <c r="AD205" s="459"/>
      <c r="AE205" s="459"/>
      <c r="AF205" s="459"/>
      <c r="AG205" s="459"/>
      <c r="AH205" s="861"/>
      <c r="AI205" s="861"/>
      <c r="AJ205" s="459"/>
      <c r="AK205" s="459"/>
      <c r="AL205" s="459"/>
      <c r="AM205" s="459"/>
      <c r="AN205" s="459"/>
      <c r="AO205" s="861"/>
      <c r="AP205" s="861"/>
      <c r="AQ205" s="459"/>
      <c r="AR205" s="459"/>
      <c r="AS205" s="459"/>
      <c r="AT205" s="459"/>
      <c r="AU205" s="459"/>
      <c r="AV205" s="861"/>
      <c r="AW205" s="861"/>
      <c r="AX205" s="459"/>
      <c r="AY205" s="459"/>
      <c r="AZ205" s="459"/>
      <c r="BA205" s="459"/>
      <c r="BB205" s="459"/>
      <c r="BC205" s="861"/>
      <c r="BD205" s="861"/>
      <c r="BE205" s="459"/>
      <c r="BF205" s="459"/>
      <c r="BG205" s="459"/>
      <c r="BH205" s="459"/>
      <c r="BI205" s="459"/>
      <c r="BJ205" s="861"/>
      <c r="BK205" s="861"/>
      <c r="BL205" s="459"/>
      <c r="BM205" s="459"/>
      <c r="BN205" s="459"/>
      <c r="BO205" s="459"/>
      <c r="BP205" s="459"/>
      <c r="BQ205" s="861"/>
      <c r="BR205" s="861"/>
      <c r="BS205" s="459"/>
      <c r="BT205" s="459"/>
      <c r="BU205" s="459"/>
      <c r="BV205" s="459"/>
      <c r="BW205" s="459"/>
      <c r="BX205" s="861"/>
      <c r="BY205" s="861"/>
      <c r="BZ205" s="459"/>
      <c r="CA205" s="459"/>
      <c r="CB205" s="459"/>
      <c r="CC205" s="459"/>
      <c r="CD205" s="459"/>
      <c r="CE205" s="861"/>
      <c r="CF205" s="861"/>
      <c r="CG205" s="459"/>
      <c r="CH205" s="459"/>
      <c r="CI205" s="459"/>
      <c r="CJ205" s="459"/>
      <c r="CK205" s="459"/>
      <c r="CL205" s="861"/>
      <c r="CM205" s="861"/>
    </row>
    <row r="206" spans="1:91" s="263" customFormat="1" hidden="1">
      <c r="A206" s="857">
        <f>'MTG RTG September 2019'!A194</f>
        <v>0</v>
      </c>
      <c r="B206" s="289"/>
      <c r="C206" s="506" t="str">
        <f>'MTG RTG September 2019'!C194</f>
        <v>Disney Channel</v>
      </c>
      <c r="D206" s="252" t="str">
        <f>'MTG RTG September 2019'!D194</f>
        <v>Off Prime Time</v>
      </c>
      <c r="E206" s="253" t="str">
        <f>'MTG RTG September 2019'!E194</f>
        <v>Sa-Su</v>
      </c>
      <c r="F206" s="254" t="str">
        <f>'MTG RTG September 2019'!F194</f>
        <v>06:00-17:29</v>
      </c>
      <c r="G206" s="253" t="str">
        <f>'MTG RTG September 2019'!G194</f>
        <v>NPT</v>
      </c>
      <c r="H206" s="255">
        <f ca="1">SUMIF('MTG RTG September 2019'!$H$3:$M$4,$AA$9,'MTG RTG September 2019'!$H194:$M194)</f>
        <v>0.1</v>
      </c>
      <c r="I206" s="256">
        <f t="shared" ca="1" si="51"/>
        <v>0</v>
      </c>
      <c r="J206" s="257">
        <f t="shared" ca="1" si="60"/>
        <v>0</v>
      </c>
      <c r="K206" s="355">
        <f t="shared" ca="1" si="61"/>
        <v>0</v>
      </c>
      <c r="L206" s="355">
        <f t="shared" ca="1" si="62"/>
        <v>0</v>
      </c>
      <c r="M206" s="258">
        <f t="shared" si="63"/>
        <v>0</v>
      </c>
      <c r="N206" s="258">
        <f t="shared" si="64"/>
        <v>0</v>
      </c>
      <c r="O206" s="258">
        <f t="shared" si="65"/>
        <v>0</v>
      </c>
      <c r="P206" s="258">
        <f t="shared" si="66"/>
        <v>0</v>
      </c>
      <c r="Q206" s="258"/>
      <c r="R206" s="258">
        <f t="shared" si="67"/>
        <v>0</v>
      </c>
      <c r="S206" s="258">
        <f t="shared" si="68"/>
        <v>0</v>
      </c>
      <c r="T206" s="265">
        <f t="shared" ca="1" si="52"/>
        <v>0</v>
      </c>
      <c r="U206" s="260">
        <f t="shared" ca="1" si="53"/>
        <v>0</v>
      </c>
      <c r="V206" s="260">
        <f t="shared" ca="1" si="54"/>
        <v>0</v>
      </c>
      <c r="W206" s="260">
        <f t="shared" ca="1" si="55"/>
        <v>0</v>
      </c>
      <c r="X206" s="260">
        <f t="shared" ca="1" si="56"/>
        <v>0</v>
      </c>
      <c r="Y206" s="260">
        <f t="shared" ca="1" si="58"/>
        <v>0</v>
      </c>
      <c r="Z206" s="260">
        <f t="shared" ca="1" si="59"/>
        <v>0</v>
      </c>
      <c r="AA206" s="575">
        <f t="shared" ca="1" si="57"/>
        <v>0</v>
      </c>
      <c r="AB206" s="262"/>
      <c r="AC206" s="460"/>
      <c r="AD206" s="459"/>
      <c r="AE206" s="459"/>
      <c r="AF206" s="459"/>
      <c r="AG206" s="459"/>
      <c r="AH206" s="861"/>
      <c r="AI206" s="861"/>
      <c r="AJ206" s="459"/>
      <c r="AK206" s="459"/>
      <c r="AL206" s="459"/>
      <c r="AM206" s="459"/>
      <c r="AN206" s="459"/>
      <c r="AO206" s="861"/>
      <c r="AP206" s="861"/>
      <c r="AQ206" s="459"/>
      <c r="AR206" s="459"/>
      <c r="AS206" s="459"/>
      <c r="AT206" s="459"/>
      <c r="AU206" s="459"/>
      <c r="AV206" s="861"/>
      <c r="AW206" s="861"/>
      <c r="AX206" s="459"/>
      <c r="AY206" s="459"/>
      <c r="AZ206" s="459"/>
      <c r="BA206" s="459"/>
      <c r="BB206" s="459"/>
      <c r="BC206" s="861"/>
      <c r="BD206" s="861"/>
      <c r="BE206" s="459"/>
      <c r="BF206" s="459"/>
      <c r="BG206" s="459"/>
      <c r="BH206" s="459"/>
      <c r="BI206" s="459"/>
      <c r="BJ206" s="861"/>
      <c r="BK206" s="861"/>
      <c r="BL206" s="459"/>
      <c r="BM206" s="459"/>
      <c r="BN206" s="459"/>
      <c r="BO206" s="459"/>
      <c r="BP206" s="459"/>
      <c r="BQ206" s="861"/>
      <c r="BR206" s="861"/>
      <c r="BS206" s="459"/>
      <c r="BT206" s="459"/>
      <c r="BU206" s="459"/>
      <c r="BV206" s="459"/>
      <c r="BW206" s="459"/>
      <c r="BX206" s="861"/>
      <c r="BY206" s="861"/>
      <c r="BZ206" s="459"/>
      <c r="CA206" s="459"/>
      <c r="CB206" s="459"/>
      <c r="CC206" s="459"/>
      <c r="CD206" s="459"/>
      <c r="CE206" s="861"/>
      <c r="CF206" s="861"/>
      <c r="CG206" s="459"/>
      <c r="CH206" s="459"/>
      <c r="CI206" s="459"/>
      <c r="CJ206" s="459"/>
      <c r="CK206" s="459"/>
      <c r="CL206" s="861"/>
      <c r="CM206" s="861"/>
    </row>
    <row r="207" spans="1:91" s="263" customFormat="1" hidden="1">
      <c r="A207" s="857">
        <f>'MTG RTG September 2019'!A195</f>
        <v>0</v>
      </c>
      <c r="B207" s="289"/>
      <c r="C207" s="506" t="str">
        <f>'MTG RTG September 2019'!C195</f>
        <v>Disney Channel</v>
      </c>
      <c r="D207" s="252" t="str">
        <f>'MTG RTG September 2019'!D195</f>
        <v>Off Prime Time</v>
      </c>
      <c r="E207" s="253" t="str">
        <f>'MTG RTG September 2019'!E195</f>
        <v>Sa-Su</v>
      </c>
      <c r="F207" s="254" t="str">
        <f>'MTG RTG September 2019'!F195</f>
        <v>06:00-17:29</v>
      </c>
      <c r="G207" s="253" t="str">
        <f>'MTG RTG September 2019'!G195</f>
        <v>NPT</v>
      </c>
      <c r="H207" s="255">
        <f ca="1">SUMIF('MTG RTG September 2019'!$H$3:$M$4,$AA$9,'MTG RTG September 2019'!$H195:$M195)</f>
        <v>0.1</v>
      </c>
      <c r="I207" s="256">
        <f t="shared" ca="1" si="51"/>
        <v>0</v>
      </c>
      <c r="J207" s="257">
        <f t="shared" ca="1" si="60"/>
        <v>0</v>
      </c>
      <c r="K207" s="355">
        <f t="shared" ca="1" si="61"/>
        <v>0</v>
      </c>
      <c r="L207" s="355">
        <f t="shared" ca="1" si="62"/>
        <v>0</v>
      </c>
      <c r="M207" s="258">
        <f t="shared" si="63"/>
        <v>0</v>
      </c>
      <c r="N207" s="258">
        <f t="shared" si="64"/>
        <v>0</v>
      </c>
      <c r="O207" s="258">
        <f t="shared" si="65"/>
        <v>0</v>
      </c>
      <c r="P207" s="258">
        <f t="shared" si="66"/>
        <v>0</v>
      </c>
      <c r="Q207" s="258"/>
      <c r="R207" s="258">
        <f t="shared" si="67"/>
        <v>0</v>
      </c>
      <c r="S207" s="258">
        <f t="shared" si="68"/>
        <v>0</v>
      </c>
      <c r="T207" s="265">
        <f t="shared" ca="1" si="52"/>
        <v>0</v>
      </c>
      <c r="U207" s="260">
        <f t="shared" ca="1" si="53"/>
        <v>0</v>
      </c>
      <c r="V207" s="260">
        <f t="shared" ca="1" si="54"/>
        <v>0</v>
      </c>
      <c r="W207" s="260">
        <f t="shared" ca="1" si="55"/>
        <v>0</v>
      </c>
      <c r="X207" s="260">
        <f t="shared" ca="1" si="56"/>
        <v>0</v>
      </c>
      <c r="Y207" s="260">
        <f t="shared" ca="1" si="58"/>
        <v>0</v>
      </c>
      <c r="Z207" s="260">
        <f t="shared" ca="1" si="59"/>
        <v>0</v>
      </c>
      <c r="AA207" s="575">
        <f t="shared" ca="1" si="57"/>
        <v>0</v>
      </c>
      <c r="AB207" s="262"/>
      <c r="AC207" s="460"/>
      <c r="AD207" s="459"/>
      <c r="AE207" s="459"/>
      <c r="AF207" s="459"/>
      <c r="AG207" s="459"/>
      <c r="AH207" s="861"/>
      <c r="AI207" s="861"/>
      <c r="AJ207" s="459"/>
      <c r="AK207" s="459"/>
      <c r="AL207" s="459"/>
      <c r="AM207" s="459"/>
      <c r="AN207" s="459"/>
      <c r="AO207" s="861"/>
      <c r="AP207" s="861"/>
      <c r="AQ207" s="459"/>
      <c r="AR207" s="459"/>
      <c r="AS207" s="459"/>
      <c r="AT207" s="459"/>
      <c r="AU207" s="459"/>
      <c r="AV207" s="861"/>
      <c r="AW207" s="861"/>
      <c r="AX207" s="459"/>
      <c r="AY207" s="459"/>
      <c r="AZ207" s="459"/>
      <c r="BA207" s="459"/>
      <c r="BB207" s="459"/>
      <c r="BC207" s="861"/>
      <c r="BD207" s="861"/>
      <c r="BE207" s="459"/>
      <c r="BF207" s="459"/>
      <c r="BG207" s="459"/>
      <c r="BH207" s="459"/>
      <c r="BI207" s="459"/>
      <c r="BJ207" s="861"/>
      <c r="BK207" s="861"/>
      <c r="BL207" s="459"/>
      <c r="BM207" s="459"/>
      <c r="BN207" s="459"/>
      <c r="BO207" s="459"/>
      <c r="BP207" s="459"/>
      <c r="BQ207" s="861"/>
      <c r="BR207" s="861"/>
      <c r="BS207" s="459"/>
      <c r="BT207" s="459"/>
      <c r="BU207" s="459"/>
      <c r="BV207" s="459"/>
      <c r="BW207" s="459"/>
      <c r="BX207" s="861"/>
      <c r="BY207" s="861"/>
      <c r="BZ207" s="459"/>
      <c r="CA207" s="459"/>
      <c r="CB207" s="459"/>
      <c r="CC207" s="459"/>
      <c r="CD207" s="459"/>
      <c r="CE207" s="861"/>
      <c r="CF207" s="861"/>
      <c r="CG207" s="459"/>
      <c r="CH207" s="459"/>
      <c r="CI207" s="459"/>
      <c r="CJ207" s="459"/>
      <c r="CK207" s="459"/>
      <c r="CL207" s="861"/>
      <c r="CM207" s="861"/>
    </row>
    <row r="208" spans="1:91" s="263" customFormat="1" hidden="1">
      <c r="A208" s="857">
        <f>'MTG RTG September 2019'!A196</f>
        <v>0</v>
      </c>
      <c r="B208" s="289"/>
      <c r="C208" s="506" t="str">
        <f>'MTG RTG September 2019'!C196</f>
        <v>Disney Channel</v>
      </c>
      <c r="D208" s="252" t="str">
        <f>'MTG RTG September 2019'!D196</f>
        <v>Prime Time</v>
      </c>
      <c r="E208" s="253" t="str">
        <f>'MTG RTG September 2019'!E196</f>
        <v>Sa-Su</v>
      </c>
      <c r="F208" s="254" t="str">
        <f>'MTG RTG September 2019'!F196</f>
        <v>17:30-23:59</v>
      </c>
      <c r="G208" s="253" t="str">
        <f>'MTG RTG September 2019'!G196</f>
        <v>PT</v>
      </c>
      <c r="H208" s="255">
        <f ca="1">SUMIF('MTG RTG September 2019'!$H$3:$M$4,$AA$9,'MTG RTG September 2019'!$H196:$M196)</f>
        <v>0.1</v>
      </c>
      <c r="I208" s="256">
        <f t="shared" ref="I208:I224" ca="1" si="69">T208/H208</f>
        <v>0</v>
      </c>
      <c r="J208" s="257">
        <f t="shared" ca="1" si="60"/>
        <v>0</v>
      </c>
      <c r="K208" s="355">
        <f t="shared" ca="1" si="61"/>
        <v>0</v>
      </c>
      <c r="L208" s="355">
        <f t="shared" ca="1" si="62"/>
        <v>0</v>
      </c>
      <c r="M208" s="258">
        <f t="shared" si="63"/>
        <v>0</v>
      </c>
      <c r="N208" s="258">
        <f t="shared" si="64"/>
        <v>0</v>
      </c>
      <c r="O208" s="258">
        <f t="shared" si="65"/>
        <v>0</v>
      </c>
      <c r="P208" s="258">
        <f t="shared" si="66"/>
        <v>0</v>
      </c>
      <c r="Q208" s="258"/>
      <c r="R208" s="258">
        <f t="shared" si="67"/>
        <v>0</v>
      </c>
      <c r="S208" s="258">
        <f t="shared" si="68"/>
        <v>0</v>
      </c>
      <c r="T208" s="265">
        <f t="shared" ref="T208:T224" ca="1" si="70">$AA$12*$AA$11*H208</f>
        <v>0</v>
      </c>
      <c r="U208" s="260">
        <f t="shared" ca="1" si="53"/>
        <v>0</v>
      </c>
      <c r="V208" s="260">
        <f t="shared" ca="1" si="54"/>
        <v>0</v>
      </c>
      <c r="W208" s="260">
        <f t="shared" ca="1" si="55"/>
        <v>0</v>
      </c>
      <c r="X208" s="260">
        <f t="shared" ca="1" si="56"/>
        <v>0</v>
      </c>
      <c r="Y208" s="260">
        <f t="shared" ca="1" si="58"/>
        <v>0</v>
      </c>
      <c r="Z208" s="260">
        <f t="shared" ca="1" si="59"/>
        <v>0</v>
      </c>
      <c r="AA208" s="575">
        <f t="shared" ca="1" si="57"/>
        <v>0</v>
      </c>
      <c r="AB208" s="262"/>
      <c r="AC208" s="460"/>
      <c r="AD208" s="459"/>
      <c r="AE208" s="459"/>
      <c r="AF208" s="459"/>
      <c r="AG208" s="459"/>
      <c r="AH208" s="861"/>
      <c r="AI208" s="861"/>
      <c r="AJ208" s="459"/>
      <c r="AK208" s="459"/>
      <c r="AL208" s="459"/>
      <c r="AM208" s="459"/>
      <c r="AN208" s="459"/>
      <c r="AO208" s="861"/>
      <c r="AP208" s="861"/>
      <c r="AQ208" s="459"/>
      <c r="AR208" s="459"/>
      <c r="AS208" s="459"/>
      <c r="AT208" s="459"/>
      <c r="AU208" s="459"/>
      <c r="AV208" s="861"/>
      <c r="AW208" s="861"/>
      <c r="AX208" s="459"/>
      <c r="AY208" s="459"/>
      <c r="AZ208" s="459"/>
      <c r="BA208" s="459"/>
      <c r="BB208" s="459"/>
      <c r="BC208" s="861"/>
      <c r="BD208" s="861"/>
      <c r="BE208" s="459"/>
      <c r="BF208" s="459"/>
      <c r="BG208" s="459"/>
      <c r="BH208" s="459"/>
      <c r="BI208" s="459"/>
      <c r="BJ208" s="861"/>
      <c r="BK208" s="861"/>
      <c r="BL208" s="459"/>
      <c r="BM208" s="459"/>
      <c r="BN208" s="459"/>
      <c r="BO208" s="459"/>
      <c r="BP208" s="459"/>
      <c r="BQ208" s="861"/>
      <c r="BR208" s="861"/>
      <c r="BS208" s="459"/>
      <c r="BT208" s="459"/>
      <c r="BU208" s="459"/>
      <c r="BV208" s="459"/>
      <c r="BW208" s="459"/>
      <c r="BX208" s="861"/>
      <c r="BY208" s="861"/>
      <c r="BZ208" s="459"/>
      <c r="CA208" s="459"/>
      <c r="CB208" s="459"/>
      <c r="CC208" s="459"/>
      <c r="CD208" s="459"/>
      <c r="CE208" s="861"/>
      <c r="CF208" s="861"/>
      <c r="CG208" s="459"/>
      <c r="CH208" s="459"/>
      <c r="CI208" s="459"/>
      <c r="CJ208" s="459"/>
      <c r="CK208" s="459"/>
      <c r="CL208" s="861"/>
      <c r="CM208" s="861"/>
    </row>
    <row r="209" spans="1:91" s="263" customFormat="1" hidden="1">
      <c r="A209" s="857">
        <f>'MTG RTG September 2019'!A197</f>
        <v>0</v>
      </c>
      <c r="B209" s="289"/>
      <c r="C209" s="506" t="str">
        <f>'MTG RTG September 2019'!C197</f>
        <v>Disney Channel</v>
      </c>
      <c r="D209" s="252" t="str">
        <f>'MTG RTG September 2019'!D197</f>
        <v>Prime Time</v>
      </c>
      <c r="E209" s="253" t="str">
        <f>'MTG RTG September 2019'!E197</f>
        <v>Sa-Su</v>
      </c>
      <c r="F209" s="254" t="str">
        <f>'MTG RTG September 2019'!F197</f>
        <v>17:30-23:59</v>
      </c>
      <c r="G209" s="253" t="str">
        <f>'MTG RTG September 2019'!G197</f>
        <v>PT</v>
      </c>
      <c r="H209" s="255">
        <f ca="1">SUMIF('MTG RTG September 2019'!$H$3:$M$4,$AA$9,'MTG RTG September 2019'!$H197:$M197)</f>
        <v>0.1</v>
      </c>
      <c r="I209" s="256">
        <f t="shared" ca="1" si="69"/>
        <v>0</v>
      </c>
      <c r="J209" s="257">
        <f t="shared" ca="1" si="60"/>
        <v>0</v>
      </c>
      <c r="K209" s="355">
        <f t="shared" ca="1" si="61"/>
        <v>0</v>
      </c>
      <c r="L209" s="355">
        <f t="shared" ca="1" si="62"/>
        <v>0</v>
      </c>
      <c r="M209" s="258">
        <f t="shared" si="63"/>
        <v>0</v>
      </c>
      <c r="N209" s="258">
        <f t="shared" si="64"/>
        <v>0</v>
      </c>
      <c r="O209" s="258">
        <f t="shared" si="65"/>
        <v>0</v>
      </c>
      <c r="P209" s="258">
        <f t="shared" si="66"/>
        <v>0</v>
      </c>
      <c r="Q209" s="258"/>
      <c r="R209" s="258">
        <f t="shared" si="67"/>
        <v>0</v>
      </c>
      <c r="S209" s="258">
        <f t="shared" si="68"/>
        <v>0</v>
      </c>
      <c r="T209" s="265">
        <f t="shared" ca="1" si="70"/>
        <v>0</v>
      </c>
      <c r="U209" s="260">
        <f t="shared" ca="1" si="53"/>
        <v>0</v>
      </c>
      <c r="V209" s="260">
        <f t="shared" ca="1" si="54"/>
        <v>0</v>
      </c>
      <c r="W209" s="260">
        <f t="shared" ca="1" si="55"/>
        <v>0</v>
      </c>
      <c r="X209" s="260">
        <f t="shared" ca="1" si="56"/>
        <v>0</v>
      </c>
      <c r="Y209" s="260">
        <f t="shared" ca="1" si="58"/>
        <v>0</v>
      </c>
      <c r="Z209" s="260">
        <f t="shared" ca="1" si="59"/>
        <v>0</v>
      </c>
      <c r="AA209" s="575">
        <f t="shared" ca="1" si="57"/>
        <v>0</v>
      </c>
      <c r="AB209" s="262"/>
      <c r="AC209" s="460"/>
      <c r="AD209" s="459"/>
      <c r="AE209" s="459"/>
      <c r="AF209" s="459"/>
      <c r="AG209" s="459"/>
      <c r="AH209" s="861"/>
      <c r="AI209" s="861"/>
      <c r="AJ209" s="459"/>
      <c r="AK209" s="459"/>
      <c r="AL209" s="459"/>
      <c r="AM209" s="459"/>
      <c r="AN209" s="459"/>
      <c r="AO209" s="861"/>
      <c r="AP209" s="861"/>
      <c r="AQ209" s="459"/>
      <c r="AR209" s="459"/>
      <c r="AS209" s="459"/>
      <c r="AT209" s="459"/>
      <c r="AU209" s="459"/>
      <c r="AV209" s="861"/>
      <c r="AW209" s="861"/>
      <c r="AX209" s="459"/>
      <c r="AY209" s="459"/>
      <c r="AZ209" s="459"/>
      <c r="BA209" s="459"/>
      <c r="BB209" s="459"/>
      <c r="BC209" s="861"/>
      <c r="BD209" s="861"/>
      <c r="BE209" s="459"/>
      <c r="BF209" s="459"/>
      <c r="BG209" s="459"/>
      <c r="BH209" s="459"/>
      <c r="BI209" s="459"/>
      <c r="BJ209" s="861"/>
      <c r="BK209" s="861"/>
      <c r="BL209" s="459"/>
      <c r="BM209" s="459"/>
      <c r="BN209" s="459"/>
      <c r="BO209" s="459"/>
      <c r="BP209" s="459"/>
      <c r="BQ209" s="861"/>
      <c r="BR209" s="861"/>
      <c r="BS209" s="459"/>
      <c r="BT209" s="459"/>
      <c r="BU209" s="459"/>
      <c r="BV209" s="459"/>
      <c r="BW209" s="459"/>
      <c r="BX209" s="861"/>
      <c r="BY209" s="861"/>
      <c r="BZ209" s="459"/>
      <c r="CA209" s="459"/>
      <c r="CB209" s="459"/>
      <c r="CC209" s="459"/>
      <c r="CD209" s="459"/>
      <c r="CE209" s="861"/>
      <c r="CF209" s="861"/>
      <c r="CG209" s="459"/>
      <c r="CH209" s="459"/>
      <c r="CI209" s="459"/>
      <c r="CJ209" s="459"/>
      <c r="CK209" s="459"/>
      <c r="CL209" s="861"/>
      <c r="CM209" s="861"/>
    </row>
    <row r="210" spans="1:91" s="263" customFormat="1" hidden="1">
      <c r="A210" s="857">
        <f>'MTG RTG September 2019'!A198</f>
        <v>0</v>
      </c>
      <c r="B210" s="289"/>
      <c r="C210" s="506" t="str">
        <f>'MTG RTG September 2019'!C198</f>
        <v>City TV</v>
      </c>
      <c r="D210" s="252" t="str">
        <f>'MTG RTG September 2019'!D198</f>
        <v>Off Prime Time</v>
      </c>
      <c r="E210" s="253" t="str">
        <f>'MTG RTG September 2019'!E198</f>
        <v>Mo-Fr</v>
      </c>
      <c r="F210" s="254" t="str">
        <f>'MTG RTG September 2019'!F198</f>
        <v>24:00-17:29</v>
      </c>
      <c r="G210" s="253" t="str">
        <f>'MTG RTG September 2019'!G198</f>
        <v>NPT</v>
      </c>
      <c r="H210" s="255">
        <f ca="1">SUMIF('MTG RTG September 2019'!$H$3:$M$4,$AA$9,'MTG RTG September 2019'!$H198:$M198)</f>
        <v>0.2</v>
      </c>
      <c r="I210" s="256">
        <f t="shared" ca="1" si="69"/>
        <v>0</v>
      </c>
      <c r="J210" s="257">
        <f t="shared" ca="1" si="60"/>
        <v>0</v>
      </c>
      <c r="K210" s="355">
        <f t="shared" ca="1" si="61"/>
        <v>0</v>
      </c>
      <c r="L210" s="355">
        <f t="shared" ca="1" si="62"/>
        <v>0</v>
      </c>
      <c r="M210" s="258">
        <f t="shared" si="63"/>
        <v>0</v>
      </c>
      <c r="N210" s="258">
        <f t="shared" si="64"/>
        <v>0</v>
      </c>
      <c r="O210" s="258">
        <f t="shared" si="65"/>
        <v>0</v>
      </c>
      <c r="P210" s="258">
        <f t="shared" si="66"/>
        <v>0</v>
      </c>
      <c r="Q210" s="258"/>
      <c r="R210" s="258">
        <f t="shared" si="67"/>
        <v>0</v>
      </c>
      <c r="S210" s="258">
        <f t="shared" si="68"/>
        <v>0</v>
      </c>
      <c r="T210" s="265">
        <f t="shared" ca="1" si="70"/>
        <v>0</v>
      </c>
      <c r="U210" s="260">
        <f t="shared" ca="1" si="53"/>
        <v>0</v>
      </c>
      <c r="V210" s="260">
        <f t="shared" ca="1" si="54"/>
        <v>0</v>
      </c>
      <c r="W210" s="260">
        <f t="shared" ca="1" si="55"/>
        <v>0</v>
      </c>
      <c r="X210" s="260">
        <f t="shared" ca="1" si="56"/>
        <v>0</v>
      </c>
      <c r="Y210" s="260">
        <f t="shared" ca="1" si="58"/>
        <v>0</v>
      </c>
      <c r="Z210" s="260">
        <f t="shared" ca="1" si="59"/>
        <v>0</v>
      </c>
      <c r="AA210" s="575">
        <f t="shared" ca="1" si="57"/>
        <v>0</v>
      </c>
      <c r="AB210" s="262"/>
      <c r="AC210" s="460"/>
      <c r="AD210" s="459"/>
      <c r="AE210" s="459"/>
      <c r="AF210" s="459"/>
      <c r="AG210" s="459"/>
      <c r="AH210" s="861"/>
      <c r="AI210" s="861"/>
      <c r="AJ210" s="459"/>
      <c r="AK210" s="459"/>
      <c r="AL210" s="459"/>
      <c r="AM210" s="459"/>
      <c r="AN210" s="459"/>
      <c r="AO210" s="861"/>
      <c r="AP210" s="861"/>
      <c r="AQ210" s="459"/>
      <c r="AR210" s="459"/>
      <c r="AS210" s="459"/>
      <c r="AT210" s="459"/>
      <c r="AU210" s="459"/>
      <c r="AV210" s="861"/>
      <c r="AW210" s="861"/>
      <c r="AX210" s="459"/>
      <c r="AY210" s="459"/>
      <c r="AZ210" s="459"/>
      <c r="BA210" s="459"/>
      <c r="BB210" s="459"/>
      <c r="BC210" s="861"/>
      <c r="BD210" s="861"/>
      <c r="BE210" s="459"/>
      <c r="BF210" s="459"/>
      <c r="BG210" s="459"/>
      <c r="BH210" s="459"/>
      <c r="BI210" s="459"/>
      <c r="BJ210" s="861"/>
      <c r="BK210" s="861"/>
      <c r="BL210" s="459"/>
      <c r="BM210" s="459"/>
      <c r="BN210" s="459"/>
      <c r="BO210" s="459"/>
      <c r="BP210" s="459"/>
      <c r="BQ210" s="861"/>
      <c r="BR210" s="861"/>
      <c r="BS210" s="459"/>
      <c r="BT210" s="459"/>
      <c r="BU210" s="459"/>
      <c r="BV210" s="459"/>
      <c r="BW210" s="459"/>
      <c r="BX210" s="861"/>
      <c r="BY210" s="861"/>
      <c r="BZ210" s="459"/>
      <c r="CA210" s="459"/>
      <c r="CB210" s="459"/>
      <c r="CC210" s="459"/>
      <c r="CD210" s="459"/>
      <c r="CE210" s="861"/>
      <c r="CF210" s="861"/>
      <c r="CG210" s="459"/>
      <c r="CH210" s="459"/>
      <c r="CI210" s="459"/>
      <c r="CJ210" s="459"/>
      <c r="CK210" s="459"/>
      <c r="CL210" s="861"/>
      <c r="CM210" s="861"/>
    </row>
    <row r="211" spans="1:91" s="263" customFormat="1" hidden="1">
      <c r="A211" s="857">
        <f>'MTG RTG September 2019'!A199</f>
        <v>0</v>
      </c>
      <c r="B211" s="289"/>
      <c r="C211" s="506" t="str">
        <f>'MTG RTG September 2019'!C199</f>
        <v>City TV</v>
      </c>
      <c r="D211" s="252" t="str">
        <f>'MTG RTG September 2019'!D199</f>
        <v>Prime Time</v>
      </c>
      <c r="E211" s="253" t="str">
        <f>'MTG RTG September 2019'!E199</f>
        <v>Mo-Fr</v>
      </c>
      <c r="F211" s="254" t="str">
        <f>'MTG RTG September 2019'!F199</f>
        <v>17:30-23:59</v>
      </c>
      <c r="G211" s="253" t="str">
        <f>'MTG RTG September 2019'!G199</f>
        <v>PT</v>
      </c>
      <c r="H211" s="255">
        <f ca="1">SUMIF('MTG RTG September 2019'!$H$3:$M$4,$AA$9,'MTG RTG September 2019'!$H199:$M199)</f>
        <v>0.1</v>
      </c>
      <c r="I211" s="256">
        <f t="shared" ca="1" si="69"/>
        <v>0</v>
      </c>
      <c r="J211" s="257">
        <f t="shared" ca="1" si="60"/>
        <v>0</v>
      </c>
      <c r="K211" s="355">
        <f t="shared" ca="1" si="61"/>
        <v>0</v>
      </c>
      <c r="L211" s="355">
        <f t="shared" ca="1" si="62"/>
        <v>0</v>
      </c>
      <c r="M211" s="258">
        <f t="shared" si="63"/>
        <v>0</v>
      </c>
      <c r="N211" s="258">
        <f t="shared" si="64"/>
        <v>0</v>
      </c>
      <c r="O211" s="258">
        <f t="shared" si="65"/>
        <v>0</v>
      </c>
      <c r="P211" s="258">
        <f t="shared" si="66"/>
        <v>0</v>
      </c>
      <c r="Q211" s="258"/>
      <c r="R211" s="258">
        <f t="shared" si="67"/>
        <v>0</v>
      </c>
      <c r="S211" s="258">
        <f t="shared" si="68"/>
        <v>0</v>
      </c>
      <c r="T211" s="265">
        <f t="shared" ca="1" si="70"/>
        <v>0</v>
      </c>
      <c r="U211" s="260">
        <f t="shared" ref="U211:U224" ca="1" si="71">T211*$H$3</f>
        <v>0</v>
      </c>
      <c r="V211" s="260">
        <f t="shared" ref="V211:V224" ca="1" si="72">T211*$H$4</f>
        <v>0</v>
      </c>
      <c r="W211" s="260">
        <f t="shared" ref="W211:W224" ca="1" si="73">T211*$H$5</f>
        <v>0</v>
      </c>
      <c r="X211" s="260">
        <f t="shared" ref="X211:X224" ca="1" si="74">T211*$H$6</f>
        <v>0</v>
      </c>
      <c r="Y211" s="260">
        <f ca="1">T211*$H$7</f>
        <v>0</v>
      </c>
      <c r="Z211" s="260">
        <f ca="1">T211*$H$8</f>
        <v>0</v>
      </c>
      <c r="AA211" s="575">
        <f t="shared" ref="AA211:AA224" ca="1" si="75">SUMPRODUCT(M211:R211,U211:Z211)</f>
        <v>0</v>
      </c>
      <c r="AB211" s="262"/>
      <c r="AC211" s="460"/>
      <c r="AD211" s="459"/>
      <c r="AE211" s="459"/>
      <c r="AF211" s="459"/>
      <c r="AG211" s="459"/>
      <c r="AH211" s="861"/>
      <c r="AI211" s="861"/>
      <c r="AJ211" s="459"/>
      <c r="AK211" s="459"/>
      <c r="AL211" s="459"/>
      <c r="AM211" s="459"/>
      <c r="AN211" s="459"/>
      <c r="AO211" s="861"/>
      <c r="AP211" s="861"/>
      <c r="AQ211" s="459"/>
      <c r="AR211" s="459"/>
      <c r="AS211" s="459"/>
      <c r="AT211" s="459"/>
      <c r="AU211" s="459"/>
      <c r="AV211" s="861"/>
      <c r="AW211" s="861"/>
      <c r="AX211" s="459"/>
      <c r="AY211" s="459"/>
      <c r="AZ211" s="459"/>
      <c r="BA211" s="459"/>
      <c r="BB211" s="459"/>
      <c r="BC211" s="861"/>
      <c r="BD211" s="861"/>
      <c r="BE211" s="459"/>
      <c r="BF211" s="459"/>
      <c r="BG211" s="459"/>
      <c r="BH211" s="459"/>
      <c r="BI211" s="459"/>
      <c r="BJ211" s="861"/>
      <c r="BK211" s="861"/>
      <c r="BL211" s="459"/>
      <c r="BM211" s="459"/>
      <c r="BN211" s="459"/>
      <c r="BO211" s="459"/>
      <c r="BP211" s="459"/>
      <c r="BQ211" s="861"/>
      <c r="BR211" s="861"/>
      <c r="BS211" s="459"/>
      <c r="BT211" s="459"/>
      <c r="BU211" s="459"/>
      <c r="BV211" s="459"/>
      <c r="BW211" s="459"/>
      <c r="BX211" s="861"/>
      <c r="BY211" s="861"/>
      <c r="BZ211" s="459"/>
      <c r="CA211" s="459"/>
      <c r="CB211" s="459"/>
      <c r="CC211" s="459"/>
      <c r="CD211" s="459"/>
      <c r="CE211" s="861"/>
      <c r="CF211" s="861"/>
      <c r="CG211" s="459"/>
      <c r="CH211" s="459"/>
      <c r="CI211" s="459"/>
      <c r="CJ211" s="459"/>
      <c r="CK211" s="459"/>
      <c r="CL211" s="861"/>
      <c r="CM211" s="861"/>
    </row>
    <row r="212" spans="1:91" s="263" customFormat="1" hidden="1">
      <c r="A212" s="857">
        <f>'MTG RTG September 2019'!A200</f>
        <v>0</v>
      </c>
      <c r="B212" s="289"/>
      <c r="C212" s="506" t="str">
        <f>'MTG RTG September 2019'!C200</f>
        <v>City TV</v>
      </c>
      <c r="D212" s="252" t="str">
        <f>'MTG RTG September 2019'!D200</f>
        <v>Prime Time</v>
      </c>
      <c r="E212" s="253" t="str">
        <f>'MTG RTG September 2019'!E200</f>
        <v>Mo-Fr</v>
      </c>
      <c r="F212" s="254" t="str">
        <f>'MTG RTG September 2019'!F200</f>
        <v>17:30-23:59</v>
      </c>
      <c r="G212" s="253" t="str">
        <f>'MTG RTG September 2019'!G200</f>
        <v>PT</v>
      </c>
      <c r="H212" s="255">
        <f ca="1">SUMIF('MTG RTG September 2019'!$H$3:$M$4,$AA$9,'MTG RTG September 2019'!$H200:$M200)</f>
        <v>0.1</v>
      </c>
      <c r="I212" s="256">
        <f t="shared" ca="1" si="69"/>
        <v>0</v>
      </c>
      <c r="J212" s="257">
        <f t="shared" ca="1" si="60"/>
        <v>0</v>
      </c>
      <c r="K212" s="355">
        <f t="shared" ca="1" si="61"/>
        <v>0</v>
      </c>
      <c r="L212" s="355">
        <f t="shared" ca="1" si="62"/>
        <v>0</v>
      </c>
      <c r="M212" s="258">
        <f t="shared" si="63"/>
        <v>0</v>
      </c>
      <c r="N212" s="258">
        <f t="shared" si="64"/>
        <v>0</v>
      </c>
      <c r="O212" s="258">
        <f t="shared" si="65"/>
        <v>0</v>
      </c>
      <c r="P212" s="258">
        <f t="shared" si="66"/>
        <v>0</v>
      </c>
      <c r="Q212" s="258"/>
      <c r="R212" s="258">
        <f t="shared" si="67"/>
        <v>0</v>
      </c>
      <c r="S212" s="258">
        <f t="shared" si="68"/>
        <v>0</v>
      </c>
      <c r="T212" s="265">
        <f t="shared" ca="1" si="70"/>
        <v>0</v>
      </c>
      <c r="U212" s="260">
        <f t="shared" ca="1" si="71"/>
        <v>0</v>
      </c>
      <c r="V212" s="260">
        <f t="shared" ca="1" si="72"/>
        <v>0</v>
      </c>
      <c r="W212" s="260">
        <f t="shared" ca="1" si="73"/>
        <v>0</v>
      </c>
      <c r="X212" s="260">
        <f t="shared" ca="1" si="74"/>
        <v>0</v>
      </c>
      <c r="Y212" s="260">
        <f t="shared" ref="Y212:Y224" ca="1" si="76">T212*$H$7</f>
        <v>0</v>
      </c>
      <c r="Z212" s="260">
        <f t="shared" ref="Z212:Z224" ca="1" si="77">T212*$H$8</f>
        <v>0</v>
      </c>
      <c r="AA212" s="575">
        <f t="shared" ca="1" si="75"/>
        <v>0</v>
      </c>
      <c r="AB212" s="262"/>
      <c r="AC212" s="460"/>
      <c r="AD212" s="459"/>
      <c r="AE212" s="459"/>
      <c r="AF212" s="459"/>
      <c r="AG212" s="459"/>
      <c r="AH212" s="861"/>
      <c r="AI212" s="861"/>
      <c r="AJ212" s="459"/>
      <c r="AK212" s="459"/>
      <c r="AL212" s="459"/>
      <c r="AM212" s="459"/>
      <c r="AN212" s="459"/>
      <c r="AO212" s="861"/>
      <c r="AP212" s="861"/>
      <c r="AQ212" s="459"/>
      <c r="AR212" s="459"/>
      <c r="AS212" s="459"/>
      <c r="AT212" s="459"/>
      <c r="AU212" s="459"/>
      <c r="AV212" s="861"/>
      <c r="AW212" s="861"/>
      <c r="AX212" s="459"/>
      <c r="AY212" s="459"/>
      <c r="AZ212" s="459"/>
      <c r="BA212" s="459"/>
      <c r="BB212" s="459"/>
      <c r="BC212" s="861"/>
      <c r="BD212" s="861"/>
      <c r="BE212" s="459"/>
      <c r="BF212" s="459"/>
      <c r="BG212" s="459"/>
      <c r="BH212" s="459"/>
      <c r="BI212" s="459"/>
      <c r="BJ212" s="861"/>
      <c r="BK212" s="861"/>
      <c r="BL212" s="459"/>
      <c r="BM212" s="459"/>
      <c r="BN212" s="459"/>
      <c r="BO212" s="459"/>
      <c r="BP212" s="459"/>
      <c r="BQ212" s="861"/>
      <c r="BR212" s="861"/>
      <c r="BS212" s="459"/>
      <c r="BT212" s="459"/>
      <c r="BU212" s="459"/>
      <c r="BV212" s="459"/>
      <c r="BW212" s="459"/>
      <c r="BX212" s="861"/>
      <c r="BY212" s="861"/>
      <c r="BZ212" s="459"/>
      <c r="CA212" s="459"/>
      <c r="CB212" s="459"/>
      <c r="CC212" s="459"/>
      <c r="CD212" s="459"/>
      <c r="CE212" s="861"/>
      <c r="CF212" s="861"/>
      <c r="CG212" s="459"/>
      <c r="CH212" s="459"/>
      <c r="CI212" s="459"/>
      <c r="CJ212" s="459"/>
      <c r="CK212" s="459"/>
      <c r="CL212" s="861"/>
      <c r="CM212" s="861"/>
    </row>
    <row r="213" spans="1:91" s="263" customFormat="1" hidden="1">
      <c r="A213" s="857">
        <f>'MTG RTG September 2019'!A201</f>
        <v>0</v>
      </c>
      <c r="B213" s="289"/>
      <c r="C213" s="506" t="str">
        <f>'MTG RTG September 2019'!C201</f>
        <v>City TV</v>
      </c>
      <c r="D213" s="252" t="str">
        <f>'MTG RTG September 2019'!D201</f>
        <v>Off Prime Time</v>
      </c>
      <c r="E213" s="253" t="str">
        <f>'MTG RTG September 2019'!E201</f>
        <v>Sa-Su</v>
      </c>
      <c r="F213" s="254" t="str">
        <f>'MTG RTG September 2019'!F201</f>
        <v>24:00-17:29</v>
      </c>
      <c r="G213" s="253" t="str">
        <f>'MTG RTG September 2019'!G201</f>
        <v>NPT</v>
      </c>
      <c r="H213" s="255">
        <f ca="1">SUMIF('MTG RTG September 2019'!$H$3:$M$4,$AA$9,'MTG RTG September 2019'!$H201:$M201)</f>
        <v>0.2</v>
      </c>
      <c r="I213" s="256">
        <f t="shared" ca="1" si="69"/>
        <v>0</v>
      </c>
      <c r="J213" s="257">
        <f t="shared" ca="1" si="60"/>
        <v>0</v>
      </c>
      <c r="K213" s="355">
        <f t="shared" ca="1" si="61"/>
        <v>0</v>
      </c>
      <c r="L213" s="355">
        <f t="shared" ca="1" si="62"/>
        <v>0</v>
      </c>
      <c r="M213" s="258">
        <f t="shared" si="63"/>
        <v>0</v>
      </c>
      <c r="N213" s="258">
        <f t="shared" si="64"/>
        <v>0</v>
      </c>
      <c r="O213" s="258">
        <f t="shared" si="65"/>
        <v>0</v>
      </c>
      <c r="P213" s="258">
        <f t="shared" si="66"/>
        <v>0</v>
      </c>
      <c r="Q213" s="258"/>
      <c r="R213" s="258">
        <f t="shared" si="67"/>
        <v>0</v>
      </c>
      <c r="S213" s="258">
        <f t="shared" si="68"/>
        <v>0</v>
      </c>
      <c r="T213" s="265">
        <f t="shared" ca="1" si="70"/>
        <v>0</v>
      </c>
      <c r="U213" s="260">
        <f t="shared" ca="1" si="71"/>
        <v>0</v>
      </c>
      <c r="V213" s="260">
        <f t="shared" ca="1" si="72"/>
        <v>0</v>
      </c>
      <c r="W213" s="260">
        <f t="shared" ca="1" si="73"/>
        <v>0</v>
      </c>
      <c r="X213" s="260">
        <f t="shared" ca="1" si="74"/>
        <v>0</v>
      </c>
      <c r="Y213" s="260">
        <f t="shared" ca="1" si="76"/>
        <v>0</v>
      </c>
      <c r="Z213" s="260">
        <f t="shared" ca="1" si="77"/>
        <v>0</v>
      </c>
      <c r="AA213" s="575">
        <f t="shared" ca="1" si="75"/>
        <v>0</v>
      </c>
      <c r="AB213" s="262"/>
      <c r="AC213" s="460"/>
      <c r="AD213" s="459"/>
      <c r="AE213" s="459"/>
      <c r="AF213" s="459"/>
      <c r="AG213" s="459"/>
      <c r="AH213" s="861"/>
      <c r="AI213" s="861"/>
      <c r="AJ213" s="459"/>
      <c r="AK213" s="459"/>
      <c r="AL213" s="459"/>
      <c r="AM213" s="459"/>
      <c r="AN213" s="459"/>
      <c r="AO213" s="861"/>
      <c r="AP213" s="861"/>
      <c r="AQ213" s="459"/>
      <c r="AR213" s="459"/>
      <c r="AS213" s="459"/>
      <c r="AT213" s="459"/>
      <c r="AU213" s="459"/>
      <c r="AV213" s="861"/>
      <c r="AW213" s="861"/>
      <c r="AX213" s="459"/>
      <c r="AY213" s="459"/>
      <c r="AZ213" s="459"/>
      <c r="BA213" s="459"/>
      <c r="BB213" s="459"/>
      <c r="BC213" s="861"/>
      <c r="BD213" s="861"/>
      <c r="BE213" s="459"/>
      <c r="BF213" s="459"/>
      <c r="BG213" s="459"/>
      <c r="BH213" s="459"/>
      <c r="BI213" s="459"/>
      <c r="BJ213" s="861"/>
      <c r="BK213" s="861"/>
      <c r="BL213" s="459"/>
      <c r="BM213" s="459"/>
      <c r="BN213" s="459"/>
      <c r="BO213" s="459"/>
      <c r="BP213" s="459"/>
      <c r="BQ213" s="861"/>
      <c r="BR213" s="861"/>
      <c r="BS213" s="459"/>
      <c r="BT213" s="459"/>
      <c r="BU213" s="459"/>
      <c r="BV213" s="459"/>
      <c r="BW213" s="459"/>
      <c r="BX213" s="861"/>
      <c r="BY213" s="861"/>
      <c r="BZ213" s="459"/>
      <c r="CA213" s="459"/>
      <c r="CB213" s="459"/>
      <c r="CC213" s="459"/>
      <c r="CD213" s="459"/>
      <c r="CE213" s="861"/>
      <c r="CF213" s="861"/>
      <c r="CG213" s="459"/>
      <c r="CH213" s="459"/>
      <c r="CI213" s="459"/>
      <c r="CJ213" s="459"/>
      <c r="CK213" s="459"/>
      <c r="CL213" s="861"/>
      <c r="CM213" s="861"/>
    </row>
    <row r="214" spans="1:91" s="263" customFormat="1" hidden="1">
      <c r="A214" s="857">
        <f>'MTG RTG September 2019'!A202</f>
        <v>0</v>
      </c>
      <c r="B214" s="289"/>
      <c r="C214" s="506" t="str">
        <f>'MTG RTG September 2019'!C202</f>
        <v>City TV</v>
      </c>
      <c r="D214" s="252" t="str">
        <f>'MTG RTG September 2019'!D202</f>
        <v>Off Prime Time</v>
      </c>
      <c r="E214" s="253" t="str">
        <f>'MTG RTG September 2019'!E202</f>
        <v>Sa-Su</v>
      </c>
      <c r="F214" s="254" t="str">
        <f>'MTG RTG September 2019'!F202</f>
        <v>24:00-17:29</v>
      </c>
      <c r="G214" s="253" t="str">
        <f>'MTG RTG September 2019'!G202</f>
        <v>NPT</v>
      </c>
      <c r="H214" s="255">
        <f ca="1">SUMIF('MTG RTG September 2019'!$H$3:$M$4,$AA$9,'MTG RTG September 2019'!$H202:$M202)</f>
        <v>0.2</v>
      </c>
      <c r="I214" s="256">
        <f t="shared" ca="1" si="69"/>
        <v>0</v>
      </c>
      <c r="J214" s="257">
        <f t="shared" ca="1" si="60"/>
        <v>0</v>
      </c>
      <c r="K214" s="355">
        <f t="shared" ca="1" si="61"/>
        <v>0</v>
      </c>
      <c r="L214" s="355">
        <f t="shared" ca="1" si="62"/>
        <v>0</v>
      </c>
      <c r="M214" s="258">
        <f t="shared" si="63"/>
        <v>0</v>
      </c>
      <c r="N214" s="258">
        <f t="shared" si="64"/>
        <v>0</v>
      </c>
      <c r="O214" s="258">
        <f t="shared" si="65"/>
        <v>0</v>
      </c>
      <c r="P214" s="258">
        <f t="shared" si="66"/>
        <v>0</v>
      </c>
      <c r="Q214" s="258"/>
      <c r="R214" s="258">
        <f t="shared" si="67"/>
        <v>0</v>
      </c>
      <c r="S214" s="258">
        <f t="shared" si="68"/>
        <v>0</v>
      </c>
      <c r="T214" s="265">
        <f t="shared" ca="1" si="70"/>
        <v>0</v>
      </c>
      <c r="U214" s="260">
        <f t="shared" ca="1" si="71"/>
        <v>0</v>
      </c>
      <c r="V214" s="260">
        <f t="shared" ca="1" si="72"/>
        <v>0</v>
      </c>
      <c r="W214" s="260">
        <f t="shared" ca="1" si="73"/>
        <v>0</v>
      </c>
      <c r="X214" s="260">
        <f t="shared" ca="1" si="74"/>
        <v>0</v>
      </c>
      <c r="Y214" s="260">
        <f t="shared" ca="1" si="76"/>
        <v>0</v>
      </c>
      <c r="Z214" s="260">
        <f t="shared" ca="1" si="77"/>
        <v>0</v>
      </c>
      <c r="AA214" s="575">
        <f t="shared" ca="1" si="75"/>
        <v>0</v>
      </c>
      <c r="AB214" s="262"/>
      <c r="AC214" s="460"/>
      <c r="AD214" s="459"/>
      <c r="AE214" s="459"/>
      <c r="AF214" s="459"/>
      <c r="AG214" s="459"/>
      <c r="AH214" s="861"/>
      <c r="AI214" s="861"/>
      <c r="AJ214" s="459"/>
      <c r="AK214" s="459"/>
      <c r="AL214" s="459"/>
      <c r="AM214" s="459"/>
      <c r="AN214" s="459"/>
      <c r="AO214" s="861"/>
      <c r="AP214" s="861"/>
      <c r="AQ214" s="459"/>
      <c r="AR214" s="459"/>
      <c r="AS214" s="459"/>
      <c r="AT214" s="459"/>
      <c r="AU214" s="459"/>
      <c r="AV214" s="861"/>
      <c r="AW214" s="861"/>
      <c r="AX214" s="459"/>
      <c r="AY214" s="459"/>
      <c r="AZ214" s="459"/>
      <c r="BA214" s="459"/>
      <c r="BB214" s="459"/>
      <c r="BC214" s="861"/>
      <c r="BD214" s="861"/>
      <c r="BE214" s="459"/>
      <c r="BF214" s="459"/>
      <c r="BG214" s="459"/>
      <c r="BH214" s="459"/>
      <c r="BI214" s="459"/>
      <c r="BJ214" s="861"/>
      <c r="BK214" s="861"/>
      <c r="BL214" s="459"/>
      <c r="BM214" s="459"/>
      <c r="BN214" s="459"/>
      <c r="BO214" s="459"/>
      <c r="BP214" s="459"/>
      <c r="BQ214" s="861"/>
      <c r="BR214" s="861"/>
      <c r="BS214" s="459"/>
      <c r="BT214" s="459"/>
      <c r="BU214" s="459"/>
      <c r="BV214" s="459"/>
      <c r="BW214" s="459"/>
      <c r="BX214" s="861"/>
      <c r="BY214" s="861"/>
      <c r="BZ214" s="459"/>
      <c r="CA214" s="459"/>
      <c r="CB214" s="459"/>
      <c r="CC214" s="459"/>
      <c r="CD214" s="459"/>
      <c r="CE214" s="861"/>
      <c r="CF214" s="861"/>
      <c r="CG214" s="459"/>
      <c r="CH214" s="459"/>
      <c r="CI214" s="459"/>
      <c r="CJ214" s="459"/>
      <c r="CK214" s="459"/>
      <c r="CL214" s="861"/>
      <c r="CM214" s="861"/>
    </row>
    <row r="215" spans="1:91" s="263" customFormat="1" hidden="1">
      <c r="A215" s="857">
        <f>'MTG RTG September 2019'!A203</f>
        <v>0</v>
      </c>
      <c r="B215" s="289"/>
      <c r="C215" s="506" t="str">
        <f>'MTG RTG September 2019'!C203</f>
        <v>City TV</v>
      </c>
      <c r="D215" s="252" t="str">
        <f>'MTG RTG September 2019'!D203</f>
        <v>Prime Time</v>
      </c>
      <c r="E215" s="253" t="str">
        <f>'MTG RTG September 2019'!E203</f>
        <v>Sa-Su</v>
      </c>
      <c r="F215" s="254" t="str">
        <f>'MTG RTG September 2019'!F203</f>
        <v>17:30-23:59</v>
      </c>
      <c r="G215" s="253" t="str">
        <f>'MTG RTG September 2019'!G203</f>
        <v>PT</v>
      </c>
      <c r="H215" s="255">
        <f ca="1">SUMIF('MTG RTG September 2019'!$H$3:$M$4,$AA$9,'MTG RTG September 2019'!$H203:$M203)</f>
        <v>0.2</v>
      </c>
      <c r="I215" s="256">
        <f t="shared" ca="1" si="69"/>
        <v>0</v>
      </c>
      <c r="J215" s="257">
        <f t="shared" ca="1" si="60"/>
        <v>0</v>
      </c>
      <c r="K215" s="355">
        <f t="shared" ca="1" si="61"/>
        <v>0</v>
      </c>
      <c r="L215" s="355">
        <f t="shared" ca="1" si="62"/>
        <v>0</v>
      </c>
      <c r="M215" s="258">
        <f t="shared" si="63"/>
        <v>0</v>
      </c>
      <c r="N215" s="258">
        <f t="shared" si="64"/>
        <v>0</v>
      </c>
      <c r="O215" s="258">
        <f t="shared" si="65"/>
        <v>0</v>
      </c>
      <c r="P215" s="258">
        <f t="shared" si="66"/>
        <v>0</v>
      </c>
      <c r="Q215" s="258"/>
      <c r="R215" s="258">
        <f t="shared" si="67"/>
        <v>0</v>
      </c>
      <c r="S215" s="258">
        <f t="shared" si="68"/>
        <v>0</v>
      </c>
      <c r="T215" s="265">
        <f t="shared" ca="1" si="70"/>
        <v>0</v>
      </c>
      <c r="U215" s="260">
        <f t="shared" ca="1" si="71"/>
        <v>0</v>
      </c>
      <c r="V215" s="260">
        <f t="shared" ca="1" si="72"/>
        <v>0</v>
      </c>
      <c r="W215" s="260">
        <f t="shared" ca="1" si="73"/>
        <v>0</v>
      </c>
      <c r="X215" s="260">
        <f t="shared" ca="1" si="74"/>
        <v>0</v>
      </c>
      <c r="Y215" s="260">
        <f t="shared" ca="1" si="76"/>
        <v>0</v>
      </c>
      <c r="Z215" s="260">
        <f t="shared" ca="1" si="77"/>
        <v>0</v>
      </c>
      <c r="AA215" s="575">
        <f t="shared" ca="1" si="75"/>
        <v>0</v>
      </c>
      <c r="AB215" s="262"/>
      <c r="AC215" s="460"/>
      <c r="AD215" s="459"/>
      <c r="AE215" s="459"/>
      <c r="AF215" s="459"/>
      <c r="AG215" s="459"/>
      <c r="AH215" s="861"/>
      <c r="AI215" s="861"/>
      <c r="AJ215" s="459"/>
      <c r="AK215" s="459"/>
      <c r="AL215" s="459"/>
      <c r="AM215" s="459"/>
      <c r="AN215" s="459"/>
      <c r="AO215" s="861"/>
      <c r="AP215" s="861"/>
      <c r="AQ215" s="459"/>
      <c r="AR215" s="459"/>
      <c r="AS215" s="459"/>
      <c r="AT215" s="459"/>
      <c r="AU215" s="459"/>
      <c r="AV215" s="861"/>
      <c r="AW215" s="861"/>
      <c r="AX215" s="459"/>
      <c r="AY215" s="459"/>
      <c r="AZ215" s="459"/>
      <c r="BA215" s="459"/>
      <c r="BB215" s="459"/>
      <c r="BC215" s="861"/>
      <c r="BD215" s="861"/>
      <c r="BE215" s="459"/>
      <c r="BF215" s="459"/>
      <c r="BG215" s="459"/>
      <c r="BH215" s="459"/>
      <c r="BI215" s="459"/>
      <c r="BJ215" s="861"/>
      <c r="BK215" s="861"/>
      <c r="BL215" s="459"/>
      <c r="BM215" s="459"/>
      <c r="BN215" s="459"/>
      <c r="BO215" s="459"/>
      <c r="BP215" s="459"/>
      <c r="BQ215" s="861"/>
      <c r="BR215" s="861"/>
      <c r="BS215" s="459"/>
      <c r="BT215" s="459"/>
      <c r="BU215" s="459"/>
      <c r="BV215" s="459"/>
      <c r="BW215" s="459"/>
      <c r="BX215" s="861"/>
      <c r="BY215" s="861"/>
      <c r="BZ215" s="459"/>
      <c r="CA215" s="459"/>
      <c r="CB215" s="459"/>
      <c r="CC215" s="459"/>
      <c r="CD215" s="459"/>
      <c r="CE215" s="861"/>
      <c r="CF215" s="861"/>
      <c r="CG215" s="459"/>
      <c r="CH215" s="459"/>
      <c r="CI215" s="459"/>
      <c r="CJ215" s="459"/>
      <c r="CK215" s="459"/>
      <c r="CL215" s="861"/>
      <c r="CM215" s="861"/>
    </row>
    <row r="216" spans="1:91" s="263" customFormat="1" hidden="1">
      <c r="A216" s="857">
        <f>'MTG RTG September 2019'!A204</f>
        <v>0</v>
      </c>
      <c r="B216" s="289"/>
      <c r="C216" s="506" t="str">
        <f>'MTG RTG September 2019'!C204</f>
        <v>City TV</v>
      </c>
      <c r="D216" s="252" t="str">
        <f>'MTG RTG September 2019'!D204</f>
        <v>Prime Time</v>
      </c>
      <c r="E216" s="253" t="str">
        <f>'MTG RTG September 2019'!E204</f>
        <v>Sa-Su</v>
      </c>
      <c r="F216" s="254" t="str">
        <f>'MTG RTG September 2019'!F204</f>
        <v>17:30-23:59</v>
      </c>
      <c r="G216" s="253" t="str">
        <f>'MTG RTG September 2019'!G204</f>
        <v>PT</v>
      </c>
      <c r="H216" s="255">
        <f ca="1">SUMIF('MTG RTG September 2019'!$H$3:$M$4,$AA$9,'MTG RTG September 2019'!$H204:$M204)</f>
        <v>0.2</v>
      </c>
      <c r="I216" s="256">
        <f t="shared" ca="1" si="69"/>
        <v>0</v>
      </c>
      <c r="J216" s="257">
        <f t="shared" ca="1" si="60"/>
        <v>0</v>
      </c>
      <c r="K216" s="355">
        <f t="shared" ca="1" si="61"/>
        <v>0</v>
      </c>
      <c r="L216" s="355">
        <f t="shared" ca="1" si="62"/>
        <v>0</v>
      </c>
      <c r="M216" s="258">
        <f t="shared" si="63"/>
        <v>0</v>
      </c>
      <c r="N216" s="258">
        <f t="shared" si="64"/>
        <v>0</v>
      </c>
      <c r="O216" s="258">
        <f t="shared" si="65"/>
        <v>0</v>
      </c>
      <c r="P216" s="258">
        <f t="shared" si="66"/>
        <v>0</v>
      </c>
      <c r="Q216" s="258"/>
      <c r="R216" s="258">
        <f t="shared" si="67"/>
        <v>0</v>
      </c>
      <c r="S216" s="258">
        <f t="shared" si="68"/>
        <v>0</v>
      </c>
      <c r="T216" s="265">
        <f t="shared" ca="1" si="70"/>
        <v>0</v>
      </c>
      <c r="U216" s="260">
        <f t="shared" ca="1" si="71"/>
        <v>0</v>
      </c>
      <c r="V216" s="260">
        <f t="shared" ca="1" si="72"/>
        <v>0</v>
      </c>
      <c r="W216" s="260">
        <f t="shared" ca="1" si="73"/>
        <v>0</v>
      </c>
      <c r="X216" s="260">
        <f t="shared" ca="1" si="74"/>
        <v>0</v>
      </c>
      <c r="Y216" s="260">
        <f t="shared" ca="1" si="76"/>
        <v>0</v>
      </c>
      <c r="Z216" s="260">
        <f t="shared" ca="1" si="77"/>
        <v>0</v>
      </c>
      <c r="AA216" s="575">
        <f t="shared" ca="1" si="75"/>
        <v>0</v>
      </c>
      <c r="AB216" s="262"/>
      <c r="AC216" s="460"/>
      <c r="AD216" s="459"/>
      <c r="AE216" s="459"/>
      <c r="AF216" s="459"/>
      <c r="AG216" s="459"/>
      <c r="AH216" s="861"/>
      <c r="AI216" s="861"/>
      <c r="AJ216" s="459"/>
      <c r="AK216" s="459"/>
      <c r="AL216" s="459"/>
      <c r="AM216" s="459"/>
      <c r="AN216" s="459"/>
      <c r="AO216" s="861"/>
      <c r="AP216" s="861"/>
      <c r="AQ216" s="459"/>
      <c r="AR216" s="459"/>
      <c r="AS216" s="459"/>
      <c r="AT216" s="459"/>
      <c r="AU216" s="459"/>
      <c r="AV216" s="861"/>
      <c r="AW216" s="861"/>
      <c r="AX216" s="459"/>
      <c r="AY216" s="459"/>
      <c r="AZ216" s="459"/>
      <c r="BA216" s="459"/>
      <c r="BB216" s="459"/>
      <c r="BC216" s="861"/>
      <c r="BD216" s="861"/>
      <c r="BE216" s="459"/>
      <c r="BF216" s="459"/>
      <c r="BG216" s="459"/>
      <c r="BH216" s="459"/>
      <c r="BI216" s="459"/>
      <c r="BJ216" s="861"/>
      <c r="BK216" s="861"/>
      <c r="BL216" s="459"/>
      <c r="BM216" s="459"/>
      <c r="BN216" s="459"/>
      <c r="BO216" s="459"/>
      <c r="BP216" s="459"/>
      <c r="BQ216" s="861"/>
      <c r="BR216" s="861"/>
      <c r="BS216" s="459"/>
      <c r="BT216" s="459"/>
      <c r="BU216" s="459"/>
      <c r="BV216" s="459"/>
      <c r="BW216" s="459"/>
      <c r="BX216" s="861"/>
      <c r="BY216" s="861"/>
      <c r="BZ216" s="459"/>
      <c r="CA216" s="459"/>
      <c r="CB216" s="459"/>
      <c r="CC216" s="459"/>
      <c r="CD216" s="459"/>
      <c r="CE216" s="861"/>
      <c r="CF216" s="861"/>
      <c r="CG216" s="459"/>
      <c r="CH216" s="459"/>
      <c r="CI216" s="459"/>
      <c r="CJ216" s="459"/>
      <c r="CK216" s="459"/>
      <c r="CL216" s="861"/>
      <c r="CM216" s="861"/>
    </row>
    <row r="217" spans="1:91" s="263" customFormat="1" hidden="1">
      <c r="A217" s="857">
        <f>'MTG RTG September 2019'!A205</f>
        <v>0</v>
      </c>
      <c r="B217" s="289"/>
      <c r="C217" s="506" t="str">
        <f>'MTG RTG September 2019'!C205</f>
        <v>The Voice</v>
      </c>
      <c r="D217" s="252" t="str">
        <f>'MTG RTG September 2019'!D205</f>
        <v>Off Prime Time</v>
      </c>
      <c r="E217" s="253" t="str">
        <f>'MTG RTG September 2019'!E205</f>
        <v>Mo-Fr</v>
      </c>
      <c r="F217" s="254" t="str">
        <f>'MTG RTG September 2019'!F205</f>
        <v>24:00-17:29</v>
      </c>
      <c r="G217" s="253" t="str">
        <f>'MTG RTG September 2019'!G205</f>
        <v>NPT</v>
      </c>
      <c r="H217" s="255">
        <f ca="1">SUMIF('MTG RTG September 2019'!$H$3:$M$4,$AA$9,'MTG RTG September 2019'!$H205:$M205)</f>
        <v>0.2</v>
      </c>
      <c r="I217" s="256">
        <f t="shared" ca="1" si="69"/>
        <v>0</v>
      </c>
      <c r="J217" s="257">
        <f t="shared" ca="1" si="60"/>
        <v>0</v>
      </c>
      <c r="K217" s="355">
        <f t="shared" ca="1" si="61"/>
        <v>0</v>
      </c>
      <c r="L217" s="355">
        <f t="shared" ca="1" si="62"/>
        <v>0</v>
      </c>
      <c r="M217" s="258">
        <f t="shared" si="63"/>
        <v>0</v>
      </c>
      <c r="N217" s="258">
        <f t="shared" si="64"/>
        <v>0</v>
      </c>
      <c r="O217" s="258">
        <f t="shared" si="65"/>
        <v>0</v>
      </c>
      <c r="P217" s="258">
        <f t="shared" si="66"/>
        <v>0</v>
      </c>
      <c r="Q217" s="258"/>
      <c r="R217" s="258">
        <f t="shared" si="67"/>
        <v>0</v>
      </c>
      <c r="S217" s="258">
        <f t="shared" si="68"/>
        <v>0</v>
      </c>
      <c r="T217" s="265">
        <f t="shared" ca="1" si="70"/>
        <v>0</v>
      </c>
      <c r="U217" s="260">
        <f t="shared" ca="1" si="71"/>
        <v>0</v>
      </c>
      <c r="V217" s="260">
        <f t="shared" ca="1" si="72"/>
        <v>0</v>
      </c>
      <c r="W217" s="260">
        <f t="shared" ca="1" si="73"/>
        <v>0</v>
      </c>
      <c r="X217" s="260">
        <f t="shared" ca="1" si="74"/>
        <v>0</v>
      </c>
      <c r="Y217" s="260">
        <f t="shared" ca="1" si="76"/>
        <v>0</v>
      </c>
      <c r="Z217" s="260">
        <f t="shared" ca="1" si="77"/>
        <v>0</v>
      </c>
      <c r="AA217" s="575">
        <f t="shared" ca="1" si="75"/>
        <v>0</v>
      </c>
      <c r="AB217" s="262"/>
      <c r="AC217" s="460"/>
      <c r="AD217" s="459"/>
      <c r="AE217" s="459"/>
      <c r="AF217" s="459"/>
      <c r="AG217" s="459"/>
      <c r="AH217" s="861"/>
      <c r="AI217" s="861"/>
      <c r="AJ217" s="459"/>
      <c r="AK217" s="459"/>
      <c r="AL217" s="459"/>
      <c r="AM217" s="459"/>
      <c r="AN217" s="459"/>
      <c r="AO217" s="861"/>
      <c r="AP217" s="861"/>
      <c r="AQ217" s="459"/>
      <c r="AR217" s="459"/>
      <c r="AS217" s="459"/>
      <c r="AT217" s="459"/>
      <c r="AU217" s="459"/>
      <c r="AV217" s="861"/>
      <c r="AW217" s="861"/>
      <c r="AX217" s="459"/>
      <c r="AY217" s="459"/>
      <c r="AZ217" s="459"/>
      <c r="BA217" s="459"/>
      <c r="BB217" s="459"/>
      <c r="BC217" s="861"/>
      <c r="BD217" s="861"/>
      <c r="BE217" s="459"/>
      <c r="BF217" s="459"/>
      <c r="BG217" s="459"/>
      <c r="BH217" s="459"/>
      <c r="BI217" s="459"/>
      <c r="BJ217" s="861"/>
      <c r="BK217" s="861"/>
      <c r="BL217" s="459"/>
      <c r="BM217" s="459"/>
      <c r="BN217" s="459"/>
      <c r="BO217" s="459"/>
      <c r="BP217" s="459"/>
      <c r="BQ217" s="861"/>
      <c r="BR217" s="861"/>
      <c r="BS217" s="459"/>
      <c r="BT217" s="459"/>
      <c r="BU217" s="459"/>
      <c r="BV217" s="459"/>
      <c r="BW217" s="459"/>
      <c r="BX217" s="861"/>
      <c r="BY217" s="861"/>
      <c r="BZ217" s="459"/>
      <c r="CA217" s="459"/>
      <c r="CB217" s="459"/>
      <c r="CC217" s="459"/>
      <c r="CD217" s="459"/>
      <c r="CE217" s="861"/>
      <c r="CF217" s="861"/>
      <c r="CG217" s="459"/>
      <c r="CH217" s="459"/>
      <c r="CI217" s="459"/>
      <c r="CJ217" s="459"/>
      <c r="CK217" s="459"/>
      <c r="CL217" s="861"/>
      <c r="CM217" s="861"/>
    </row>
    <row r="218" spans="1:91" s="263" customFormat="1" hidden="1">
      <c r="A218" s="857">
        <f>'MTG RTG September 2019'!A206</f>
        <v>0</v>
      </c>
      <c r="B218" s="289"/>
      <c r="C218" s="506" t="str">
        <f>'MTG RTG September 2019'!C206</f>
        <v>The Voice</v>
      </c>
      <c r="D218" s="252" t="str">
        <f>'MTG RTG September 2019'!D206</f>
        <v>Prime Time</v>
      </c>
      <c r="E218" s="253" t="str">
        <f>'MTG RTG September 2019'!E206</f>
        <v>Mo-Fr</v>
      </c>
      <c r="F218" s="254" t="str">
        <f>'MTG RTG September 2019'!F206</f>
        <v>17:30-23:59</v>
      </c>
      <c r="G218" s="253" t="str">
        <f>'MTG RTG September 2019'!G206</f>
        <v>PT</v>
      </c>
      <c r="H218" s="255">
        <f ca="1">SUMIF('MTG RTG September 2019'!$H$3:$M$4,$AA$9,'MTG RTG September 2019'!$H206:$M206)</f>
        <v>0.1</v>
      </c>
      <c r="I218" s="256">
        <f t="shared" ca="1" si="69"/>
        <v>0</v>
      </c>
      <c r="J218" s="257">
        <f t="shared" ca="1" si="60"/>
        <v>0</v>
      </c>
      <c r="K218" s="355">
        <f t="shared" ca="1" si="61"/>
        <v>0</v>
      </c>
      <c r="L218" s="355">
        <f t="shared" ca="1" si="62"/>
        <v>0</v>
      </c>
      <c r="M218" s="258">
        <f t="shared" si="63"/>
        <v>0</v>
      </c>
      <c r="N218" s="258">
        <f t="shared" si="64"/>
        <v>0</v>
      </c>
      <c r="O218" s="258">
        <f t="shared" si="65"/>
        <v>0</v>
      </c>
      <c r="P218" s="258">
        <f t="shared" si="66"/>
        <v>0</v>
      </c>
      <c r="Q218" s="258"/>
      <c r="R218" s="258">
        <f t="shared" si="67"/>
        <v>0</v>
      </c>
      <c r="S218" s="258">
        <f t="shared" si="68"/>
        <v>0</v>
      </c>
      <c r="T218" s="265">
        <f t="shared" ca="1" si="70"/>
        <v>0</v>
      </c>
      <c r="U218" s="260">
        <f t="shared" ca="1" si="71"/>
        <v>0</v>
      </c>
      <c r="V218" s="260">
        <f t="shared" ca="1" si="72"/>
        <v>0</v>
      </c>
      <c r="W218" s="260">
        <f t="shared" ca="1" si="73"/>
        <v>0</v>
      </c>
      <c r="X218" s="260">
        <f t="shared" ca="1" si="74"/>
        <v>0</v>
      </c>
      <c r="Y218" s="260">
        <f t="shared" ca="1" si="76"/>
        <v>0</v>
      </c>
      <c r="Z218" s="260">
        <f t="shared" ca="1" si="77"/>
        <v>0</v>
      </c>
      <c r="AA218" s="575">
        <f t="shared" ca="1" si="75"/>
        <v>0</v>
      </c>
      <c r="AB218" s="262"/>
      <c r="AC218" s="460"/>
      <c r="AD218" s="459"/>
      <c r="AE218" s="459"/>
      <c r="AF218" s="459"/>
      <c r="AG218" s="459"/>
      <c r="AH218" s="861"/>
      <c r="AI218" s="861"/>
      <c r="AJ218" s="459"/>
      <c r="AK218" s="459"/>
      <c r="AL218" s="459"/>
      <c r="AM218" s="459"/>
      <c r="AN218" s="459"/>
      <c r="AO218" s="861"/>
      <c r="AP218" s="861"/>
      <c r="AQ218" s="459"/>
      <c r="AR218" s="459"/>
      <c r="AS218" s="459"/>
      <c r="AT218" s="459"/>
      <c r="AU218" s="459"/>
      <c r="AV218" s="861"/>
      <c r="AW218" s="861"/>
      <c r="AX218" s="459"/>
      <c r="AY218" s="459"/>
      <c r="AZ218" s="459"/>
      <c r="BA218" s="459"/>
      <c r="BB218" s="459"/>
      <c r="BC218" s="861"/>
      <c r="BD218" s="861"/>
      <c r="BE218" s="459"/>
      <c r="BF218" s="459"/>
      <c r="BG218" s="459"/>
      <c r="BH218" s="459"/>
      <c r="BI218" s="459"/>
      <c r="BJ218" s="861"/>
      <c r="BK218" s="861"/>
      <c r="BL218" s="459"/>
      <c r="BM218" s="459"/>
      <c r="BN218" s="459"/>
      <c r="BO218" s="459"/>
      <c r="BP218" s="459"/>
      <c r="BQ218" s="861"/>
      <c r="BR218" s="861"/>
      <c r="BS218" s="459"/>
      <c r="BT218" s="459"/>
      <c r="BU218" s="459"/>
      <c r="BV218" s="459"/>
      <c r="BW218" s="459"/>
      <c r="BX218" s="861"/>
      <c r="BY218" s="861"/>
      <c r="BZ218" s="459"/>
      <c r="CA218" s="459"/>
      <c r="CB218" s="459"/>
      <c r="CC218" s="459"/>
      <c r="CD218" s="459"/>
      <c r="CE218" s="861"/>
      <c r="CF218" s="861"/>
      <c r="CG218" s="459"/>
      <c r="CH218" s="459"/>
      <c r="CI218" s="459"/>
      <c r="CJ218" s="459"/>
      <c r="CK218" s="459"/>
      <c r="CL218" s="861"/>
      <c r="CM218" s="861"/>
    </row>
    <row r="219" spans="1:91" s="263" customFormat="1" hidden="1">
      <c r="A219" s="857">
        <f>'MTG RTG September 2019'!A207</f>
        <v>0</v>
      </c>
      <c r="B219" s="289"/>
      <c r="C219" s="506" t="str">
        <f>'MTG RTG September 2019'!C207</f>
        <v>The Voice</v>
      </c>
      <c r="D219" s="252" t="str">
        <f>'MTG RTG September 2019'!D207</f>
        <v>Prime Time</v>
      </c>
      <c r="E219" s="253" t="str">
        <f>'MTG RTG September 2019'!E207</f>
        <v>Mo-Fr</v>
      </c>
      <c r="F219" s="254" t="str">
        <f>'MTG RTG September 2019'!F207</f>
        <v>17:30-23:59</v>
      </c>
      <c r="G219" s="253" t="str">
        <f>'MTG RTG September 2019'!G207</f>
        <v>PT</v>
      </c>
      <c r="H219" s="255">
        <f ca="1">SUMIF('MTG RTG September 2019'!$H$3:$M$4,$AA$9,'MTG RTG September 2019'!$H207:$M207)</f>
        <v>0.1</v>
      </c>
      <c r="I219" s="256">
        <f t="shared" ca="1" si="69"/>
        <v>0</v>
      </c>
      <c r="J219" s="257">
        <f t="shared" ca="1" si="60"/>
        <v>0</v>
      </c>
      <c r="K219" s="355">
        <f t="shared" ca="1" si="61"/>
        <v>0</v>
      </c>
      <c r="L219" s="355">
        <f t="shared" ca="1" si="62"/>
        <v>0</v>
      </c>
      <c r="M219" s="258">
        <f t="shared" si="63"/>
        <v>0</v>
      </c>
      <c r="N219" s="258">
        <f t="shared" si="64"/>
        <v>0</v>
      </c>
      <c r="O219" s="258">
        <f t="shared" si="65"/>
        <v>0</v>
      </c>
      <c r="P219" s="258">
        <f t="shared" si="66"/>
        <v>0</v>
      </c>
      <c r="Q219" s="258"/>
      <c r="R219" s="258">
        <f t="shared" si="67"/>
        <v>0</v>
      </c>
      <c r="S219" s="258">
        <f t="shared" si="68"/>
        <v>0</v>
      </c>
      <c r="T219" s="265">
        <f t="shared" ca="1" si="70"/>
        <v>0</v>
      </c>
      <c r="U219" s="260">
        <f t="shared" ca="1" si="71"/>
        <v>0</v>
      </c>
      <c r="V219" s="260">
        <f t="shared" ca="1" si="72"/>
        <v>0</v>
      </c>
      <c r="W219" s="260">
        <f t="shared" ca="1" si="73"/>
        <v>0</v>
      </c>
      <c r="X219" s="260">
        <f t="shared" ca="1" si="74"/>
        <v>0</v>
      </c>
      <c r="Y219" s="260">
        <f t="shared" ca="1" si="76"/>
        <v>0</v>
      </c>
      <c r="Z219" s="260">
        <f t="shared" ca="1" si="77"/>
        <v>0</v>
      </c>
      <c r="AA219" s="575">
        <f t="shared" ca="1" si="75"/>
        <v>0</v>
      </c>
      <c r="AB219" s="262"/>
      <c r="AC219" s="460"/>
      <c r="AD219" s="459"/>
      <c r="AE219" s="459"/>
      <c r="AF219" s="459"/>
      <c r="AG219" s="459"/>
      <c r="AH219" s="861"/>
      <c r="AI219" s="861"/>
      <c r="AJ219" s="459"/>
      <c r="AK219" s="459"/>
      <c r="AL219" s="459"/>
      <c r="AM219" s="459"/>
      <c r="AN219" s="459"/>
      <c r="AO219" s="861"/>
      <c r="AP219" s="861"/>
      <c r="AQ219" s="459"/>
      <c r="AR219" s="459"/>
      <c r="AS219" s="459"/>
      <c r="AT219" s="459"/>
      <c r="AU219" s="459"/>
      <c r="AV219" s="861"/>
      <c r="AW219" s="861"/>
      <c r="AX219" s="459"/>
      <c r="AY219" s="459"/>
      <c r="AZ219" s="459"/>
      <c r="BA219" s="459"/>
      <c r="BB219" s="459"/>
      <c r="BC219" s="861"/>
      <c r="BD219" s="861"/>
      <c r="BE219" s="459"/>
      <c r="BF219" s="459"/>
      <c r="BG219" s="459"/>
      <c r="BH219" s="459"/>
      <c r="BI219" s="459"/>
      <c r="BJ219" s="861"/>
      <c r="BK219" s="861"/>
      <c r="BL219" s="459"/>
      <c r="BM219" s="459"/>
      <c r="BN219" s="459"/>
      <c r="BO219" s="459"/>
      <c r="BP219" s="459"/>
      <c r="BQ219" s="861"/>
      <c r="BR219" s="861"/>
      <c r="BS219" s="459"/>
      <c r="BT219" s="459"/>
      <c r="BU219" s="459"/>
      <c r="BV219" s="459"/>
      <c r="BW219" s="459"/>
      <c r="BX219" s="861"/>
      <c r="BY219" s="861"/>
      <c r="BZ219" s="459"/>
      <c r="CA219" s="459"/>
      <c r="CB219" s="459"/>
      <c r="CC219" s="459"/>
      <c r="CD219" s="459"/>
      <c r="CE219" s="861"/>
      <c r="CF219" s="861"/>
      <c r="CG219" s="459"/>
      <c r="CH219" s="459"/>
      <c r="CI219" s="459"/>
      <c r="CJ219" s="459"/>
      <c r="CK219" s="459"/>
      <c r="CL219" s="861"/>
      <c r="CM219" s="861"/>
    </row>
    <row r="220" spans="1:91" s="263" customFormat="1" hidden="1">
      <c r="A220" s="857">
        <f>'MTG RTG September 2019'!A208</f>
        <v>0</v>
      </c>
      <c r="B220" s="289"/>
      <c r="C220" s="506" t="str">
        <f>'MTG RTG September 2019'!C208</f>
        <v>The Voice</v>
      </c>
      <c r="D220" s="252" t="str">
        <f>'MTG RTG September 2019'!D208</f>
        <v>Off Prime Time</v>
      </c>
      <c r="E220" s="253" t="str">
        <f>'MTG RTG September 2019'!E208</f>
        <v>Sa-Su</v>
      </c>
      <c r="F220" s="254" t="str">
        <f>'MTG RTG September 2019'!F208</f>
        <v>24:00-17:29</v>
      </c>
      <c r="G220" s="253" t="str">
        <f>'MTG RTG September 2019'!G208</f>
        <v>NPT</v>
      </c>
      <c r="H220" s="255">
        <f ca="1">SUMIF('MTG RTG September 2019'!$H$3:$M$4,$AA$9,'MTG RTG September 2019'!$H208:$M208)</f>
        <v>0.2</v>
      </c>
      <c r="I220" s="256">
        <f t="shared" ca="1" si="69"/>
        <v>0</v>
      </c>
      <c r="J220" s="257">
        <f t="shared" ca="1" si="60"/>
        <v>0</v>
      </c>
      <c r="K220" s="355">
        <f t="shared" ca="1" si="61"/>
        <v>0</v>
      </c>
      <c r="L220" s="355">
        <f t="shared" ca="1" si="62"/>
        <v>0</v>
      </c>
      <c r="M220" s="258">
        <f t="shared" si="63"/>
        <v>0</v>
      </c>
      <c r="N220" s="258">
        <f t="shared" si="64"/>
        <v>0</v>
      </c>
      <c r="O220" s="258">
        <f t="shared" si="65"/>
        <v>0</v>
      </c>
      <c r="P220" s="258">
        <f t="shared" si="66"/>
        <v>0</v>
      </c>
      <c r="Q220" s="258"/>
      <c r="R220" s="258">
        <f t="shared" si="67"/>
        <v>0</v>
      </c>
      <c r="S220" s="258">
        <f t="shared" si="68"/>
        <v>0</v>
      </c>
      <c r="T220" s="265">
        <f t="shared" ca="1" si="70"/>
        <v>0</v>
      </c>
      <c r="U220" s="260">
        <f t="shared" ca="1" si="71"/>
        <v>0</v>
      </c>
      <c r="V220" s="260">
        <f t="shared" ca="1" si="72"/>
        <v>0</v>
      </c>
      <c r="W220" s="260">
        <f t="shared" ca="1" si="73"/>
        <v>0</v>
      </c>
      <c r="X220" s="260">
        <f t="shared" ca="1" si="74"/>
        <v>0</v>
      </c>
      <c r="Y220" s="260">
        <f t="shared" ca="1" si="76"/>
        <v>0</v>
      </c>
      <c r="Z220" s="260">
        <f t="shared" ca="1" si="77"/>
        <v>0</v>
      </c>
      <c r="AA220" s="575">
        <f t="shared" ca="1" si="75"/>
        <v>0</v>
      </c>
      <c r="AB220" s="262"/>
      <c r="AC220" s="460"/>
      <c r="AD220" s="459"/>
      <c r="AE220" s="459"/>
      <c r="AF220" s="459"/>
      <c r="AG220" s="459"/>
      <c r="AH220" s="861"/>
      <c r="AI220" s="861"/>
      <c r="AJ220" s="459"/>
      <c r="AK220" s="459"/>
      <c r="AL220" s="459"/>
      <c r="AM220" s="459"/>
      <c r="AN220" s="459"/>
      <c r="AO220" s="861"/>
      <c r="AP220" s="861"/>
      <c r="AQ220" s="459"/>
      <c r="AR220" s="459"/>
      <c r="AS220" s="459"/>
      <c r="AT220" s="459"/>
      <c r="AU220" s="459"/>
      <c r="AV220" s="861"/>
      <c r="AW220" s="861"/>
      <c r="AX220" s="459"/>
      <c r="AY220" s="459"/>
      <c r="AZ220" s="459"/>
      <c r="BA220" s="459"/>
      <c r="BB220" s="459"/>
      <c r="BC220" s="861"/>
      <c r="BD220" s="861"/>
      <c r="BE220" s="459"/>
      <c r="BF220" s="459"/>
      <c r="BG220" s="459"/>
      <c r="BH220" s="459"/>
      <c r="BI220" s="459"/>
      <c r="BJ220" s="861"/>
      <c r="BK220" s="861"/>
      <c r="BL220" s="459"/>
      <c r="BM220" s="459"/>
      <c r="BN220" s="459"/>
      <c r="BO220" s="459"/>
      <c r="BP220" s="459"/>
      <c r="BQ220" s="861"/>
      <c r="BR220" s="861"/>
      <c r="BS220" s="459"/>
      <c r="BT220" s="459"/>
      <c r="BU220" s="459"/>
      <c r="BV220" s="459"/>
      <c r="BW220" s="459"/>
      <c r="BX220" s="861"/>
      <c r="BY220" s="861"/>
      <c r="BZ220" s="459"/>
      <c r="CA220" s="459"/>
      <c r="CB220" s="459"/>
      <c r="CC220" s="459"/>
      <c r="CD220" s="459"/>
      <c r="CE220" s="861"/>
      <c r="CF220" s="861"/>
      <c r="CG220" s="459"/>
      <c r="CH220" s="459"/>
      <c r="CI220" s="459"/>
      <c r="CJ220" s="459"/>
      <c r="CK220" s="459"/>
      <c r="CL220" s="861"/>
      <c r="CM220" s="861"/>
    </row>
    <row r="221" spans="1:91" s="263" customFormat="1" hidden="1">
      <c r="A221" s="857">
        <f>'MTG RTG September 2019'!A209</f>
        <v>0</v>
      </c>
      <c r="B221" s="289"/>
      <c r="C221" s="506" t="str">
        <f>'MTG RTG September 2019'!C209</f>
        <v>The Voice</v>
      </c>
      <c r="D221" s="252" t="str">
        <f>'MTG RTG September 2019'!D209</f>
        <v>Off Prime Time</v>
      </c>
      <c r="E221" s="253" t="str">
        <f>'MTG RTG September 2019'!E209</f>
        <v>Sa-Su</v>
      </c>
      <c r="F221" s="254" t="str">
        <f>'MTG RTG September 2019'!F209</f>
        <v>24:00-17:29</v>
      </c>
      <c r="G221" s="253" t="str">
        <f>'MTG RTG September 2019'!G209</f>
        <v>NPT</v>
      </c>
      <c r="H221" s="255">
        <f ca="1">SUMIF('MTG RTG September 2019'!$H$3:$M$4,$AA$9,'MTG RTG September 2019'!$H209:$M209)</f>
        <v>0.2</v>
      </c>
      <c r="I221" s="256">
        <f t="shared" ca="1" si="69"/>
        <v>0</v>
      </c>
      <c r="J221" s="257">
        <f t="shared" ca="1" si="60"/>
        <v>0</v>
      </c>
      <c r="K221" s="355">
        <f t="shared" ca="1" si="61"/>
        <v>0</v>
      </c>
      <c r="L221" s="355">
        <f t="shared" ca="1" si="62"/>
        <v>0</v>
      </c>
      <c r="M221" s="258">
        <f t="shared" si="63"/>
        <v>0</v>
      </c>
      <c r="N221" s="258">
        <f t="shared" si="64"/>
        <v>0</v>
      </c>
      <c r="O221" s="258">
        <f t="shared" si="65"/>
        <v>0</v>
      </c>
      <c r="P221" s="258">
        <f t="shared" si="66"/>
        <v>0</v>
      </c>
      <c r="Q221" s="258"/>
      <c r="R221" s="258">
        <f t="shared" si="67"/>
        <v>0</v>
      </c>
      <c r="S221" s="258">
        <f t="shared" si="68"/>
        <v>0</v>
      </c>
      <c r="T221" s="265">
        <f t="shared" ca="1" si="70"/>
        <v>0</v>
      </c>
      <c r="U221" s="260">
        <f t="shared" ca="1" si="71"/>
        <v>0</v>
      </c>
      <c r="V221" s="260">
        <f t="shared" ca="1" si="72"/>
        <v>0</v>
      </c>
      <c r="W221" s="260">
        <f t="shared" ca="1" si="73"/>
        <v>0</v>
      </c>
      <c r="X221" s="260">
        <f t="shared" ca="1" si="74"/>
        <v>0</v>
      </c>
      <c r="Y221" s="260">
        <f t="shared" ca="1" si="76"/>
        <v>0</v>
      </c>
      <c r="Z221" s="260">
        <f t="shared" ca="1" si="77"/>
        <v>0</v>
      </c>
      <c r="AA221" s="575">
        <f t="shared" ca="1" si="75"/>
        <v>0</v>
      </c>
      <c r="AB221" s="262"/>
      <c r="AC221" s="460"/>
      <c r="AD221" s="459"/>
      <c r="AE221" s="459"/>
      <c r="AF221" s="459"/>
      <c r="AG221" s="459"/>
      <c r="AH221" s="861"/>
      <c r="AI221" s="861"/>
      <c r="AJ221" s="459"/>
      <c r="AK221" s="459"/>
      <c r="AL221" s="459"/>
      <c r="AM221" s="459"/>
      <c r="AN221" s="459"/>
      <c r="AO221" s="861"/>
      <c r="AP221" s="861"/>
      <c r="AQ221" s="459"/>
      <c r="AR221" s="459"/>
      <c r="AS221" s="459"/>
      <c r="AT221" s="459"/>
      <c r="AU221" s="459"/>
      <c r="AV221" s="861"/>
      <c r="AW221" s="861"/>
      <c r="AX221" s="459"/>
      <c r="AY221" s="459"/>
      <c r="AZ221" s="459"/>
      <c r="BA221" s="459"/>
      <c r="BB221" s="459"/>
      <c r="BC221" s="861"/>
      <c r="BD221" s="861"/>
      <c r="BE221" s="459"/>
      <c r="BF221" s="459"/>
      <c r="BG221" s="459"/>
      <c r="BH221" s="459"/>
      <c r="BI221" s="459"/>
      <c r="BJ221" s="861"/>
      <c r="BK221" s="861"/>
      <c r="BL221" s="459"/>
      <c r="BM221" s="459"/>
      <c r="BN221" s="459"/>
      <c r="BO221" s="459"/>
      <c r="BP221" s="459"/>
      <c r="BQ221" s="861"/>
      <c r="BR221" s="861"/>
      <c r="BS221" s="459"/>
      <c r="BT221" s="459"/>
      <c r="BU221" s="459"/>
      <c r="BV221" s="459"/>
      <c r="BW221" s="459"/>
      <c r="BX221" s="861"/>
      <c r="BY221" s="861"/>
      <c r="BZ221" s="459"/>
      <c r="CA221" s="459"/>
      <c r="CB221" s="459"/>
      <c r="CC221" s="459"/>
      <c r="CD221" s="459"/>
      <c r="CE221" s="861"/>
      <c r="CF221" s="861"/>
      <c r="CG221" s="459"/>
      <c r="CH221" s="459"/>
      <c r="CI221" s="459"/>
      <c r="CJ221" s="459"/>
      <c r="CK221" s="459"/>
      <c r="CL221" s="861"/>
      <c r="CM221" s="861"/>
    </row>
    <row r="222" spans="1:91" s="263" customFormat="1" hidden="1">
      <c r="A222" s="857">
        <f>'MTG RTG September 2019'!A210</f>
        <v>0</v>
      </c>
      <c r="B222" s="289"/>
      <c r="C222" s="506" t="str">
        <f>'MTG RTG September 2019'!C210</f>
        <v>The Voice</v>
      </c>
      <c r="D222" s="252" t="str">
        <f>'MTG RTG September 2019'!D210</f>
        <v>Prime Time</v>
      </c>
      <c r="E222" s="253" t="str">
        <f>'MTG RTG September 2019'!E210</f>
        <v>Sa-Su</v>
      </c>
      <c r="F222" s="254" t="str">
        <f>'MTG RTG September 2019'!F210</f>
        <v>17:30-23:59</v>
      </c>
      <c r="G222" s="253" t="str">
        <f>'MTG RTG September 2019'!G210</f>
        <v>PT</v>
      </c>
      <c r="H222" s="255">
        <f ca="1">SUMIF('MTG RTG September 2019'!$H$3:$M$4,$AA$9,'MTG RTG September 2019'!$H210:$M210)</f>
        <v>0.1</v>
      </c>
      <c r="I222" s="256">
        <f t="shared" ca="1" si="69"/>
        <v>0</v>
      </c>
      <c r="J222" s="257">
        <f t="shared" ca="1" si="60"/>
        <v>0</v>
      </c>
      <c r="K222" s="355">
        <f t="shared" ca="1" si="61"/>
        <v>0</v>
      </c>
      <c r="L222" s="355">
        <f t="shared" ca="1" si="62"/>
        <v>0</v>
      </c>
      <c r="M222" s="258">
        <f t="shared" si="63"/>
        <v>0</v>
      </c>
      <c r="N222" s="258">
        <f t="shared" si="64"/>
        <v>0</v>
      </c>
      <c r="O222" s="258">
        <f t="shared" si="65"/>
        <v>0</v>
      </c>
      <c r="P222" s="258">
        <f t="shared" si="66"/>
        <v>0</v>
      </c>
      <c r="Q222" s="258"/>
      <c r="R222" s="258">
        <f t="shared" si="67"/>
        <v>0</v>
      </c>
      <c r="S222" s="258">
        <f t="shared" si="68"/>
        <v>0</v>
      </c>
      <c r="T222" s="265">
        <f t="shared" ca="1" si="70"/>
        <v>0</v>
      </c>
      <c r="U222" s="260">
        <f t="shared" ca="1" si="71"/>
        <v>0</v>
      </c>
      <c r="V222" s="260">
        <f t="shared" ca="1" si="72"/>
        <v>0</v>
      </c>
      <c r="W222" s="260">
        <f t="shared" ca="1" si="73"/>
        <v>0</v>
      </c>
      <c r="X222" s="260">
        <f t="shared" ca="1" si="74"/>
        <v>0</v>
      </c>
      <c r="Y222" s="260">
        <f t="shared" ca="1" si="76"/>
        <v>0</v>
      </c>
      <c r="Z222" s="260">
        <f t="shared" ca="1" si="77"/>
        <v>0</v>
      </c>
      <c r="AA222" s="575">
        <f t="shared" ca="1" si="75"/>
        <v>0</v>
      </c>
      <c r="AB222" s="262"/>
      <c r="AC222" s="460"/>
      <c r="AD222" s="459"/>
      <c r="AE222" s="459"/>
      <c r="AF222" s="459"/>
      <c r="AG222" s="459"/>
      <c r="AH222" s="861"/>
      <c r="AI222" s="861"/>
      <c r="AJ222" s="459"/>
      <c r="AK222" s="459"/>
      <c r="AL222" s="459"/>
      <c r="AM222" s="459"/>
      <c r="AN222" s="459"/>
      <c r="AO222" s="861"/>
      <c r="AP222" s="861"/>
      <c r="AQ222" s="459"/>
      <c r="AR222" s="459"/>
      <c r="AS222" s="459"/>
      <c r="AT222" s="459"/>
      <c r="AU222" s="459"/>
      <c r="AV222" s="861"/>
      <c r="AW222" s="861"/>
      <c r="AX222" s="459"/>
      <c r="AY222" s="459"/>
      <c r="AZ222" s="459"/>
      <c r="BA222" s="459"/>
      <c r="BB222" s="459"/>
      <c r="BC222" s="861"/>
      <c r="BD222" s="861"/>
      <c r="BE222" s="459"/>
      <c r="BF222" s="459"/>
      <c r="BG222" s="459"/>
      <c r="BH222" s="459"/>
      <c r="BI222" s="459"/>
      <c r="BJ222" s="861"/>
      <c r="BK222" s="861"/>
      <c r="BL222" s="459"/>
      <c r="BM222" s="459"/>
      <c r="BN222" s="459"/>
      <c r="BO222" s="459"/>
      <c r="BP222" s="459"/>
      <c r="BQ222" s="861"/>
      <c r="BR222" s="861"/>
      <c r="BS222" s="459"/>
      <c r="BT222" s="459"/>
      <c r="BU222" s="459"/>
      <c r="BV222" s="459"/>
      <c r="BW222" s="459"/>
      <c r="BX222" s="861"/>
      <c r="BY222" s="861"/>
      <c r="BZ222" s="459"/>
      <c r="CA222" s="459"/>
      <c r="CB222" s="459"/>
      <c r="CC222" s="459"/>
      <c r="CD222" s="459"/>
      <c r="CE222" s="861"/>
      <c r="CF222" s="861"/>
      <c r="CG222" s="459"/>
      <c r="CH222" s="459"/>
      <c r="CI222" s="459"/>
      <c r="CJ222" s="459"/>
      <c r="CK222" s="459"/>
      <c r="CL222" s="861"/>
      <c r="CM222" s="861"/>
    </row>
    <row r="223" spans="1:91" s="263" customFormat="1" hidden="1">
      <c r="A223" s="857">
        <f>'MTG RTG September 2019'!A211</f>
        <v>0</v>
      </c>
      <c r="B223" s="289"/>
      <c r="C223" s="506" t="str">
        <f>'MTG RTG September 2019'!C211</f>
        <v>The Voice</v>
      </c>
      <c r="D223" s="252" t="str">
        <f>'MTG RTG September 2019'!D211</f>
        <v>Prime Time</v>
      </c>
      <c r="E223" s="253" t="str">
        <f>'MTG RTG September 2019'!E211</f>
        <v>Sa-Su</v>
      </c>
      <c r="F223" s="254" t="str">
        <f>'MTG RTG September 2019'!F211</f>
        <v>17:30-23:59</v>
      </c>
      <c r="G223" s="253" t="str">
        <f>'MTG RTG September 2019'!G211</f>
        <v>PT</v>
      </c>
      <c r="H223" s="255">
        <f ca="1">SUMIF('MTG RTG September 2019'!$H$3:$M$4,$AA$9,'MTG RTG September 2019'!$H211:$M211)</f>
        <v>0.1</v>
      </c>
      <c r="I223" s="256">
        <f t="shared" ca="1" si="69"/>
        <v>0</v>
      </c>
      <c r="J223" s="257">
        <f t="shared" ca="1" si="60"/>
        <v>0</v>
      </c>
      <c r="K223" s="355">
        <f t="shared" ca="1" si="61"/>
        <v>0</v>
      </c>
      <c r="L223" s="355">
        <f t="shared" ca="1" si="62"/>
        <v>0</v>
      </c>
      <c r="M223" s="258">
        <f t="shared" si="63"/>
        <v>0</v>
      </c>
      <c r="N223" s="258">
        <f t="shared" si="64"/>
        <v>0</v>
      </c>
      <c r="O223" s="258">
        <f t="shared" si="65"/>
        <v>0</v>
      </c>
      <c r="P223" s="258">
        <f t="shared" si="66"/>
        <v>0</v>
      </c>
      <c r="Q223" s="258"/>
      <c r="R223" s="258">
        <f t="shared" si="67"/>
        <v>0</v>
      </c>
      <c r="S223" s="258">
        <f t="shared" si="68"/>
        <v>0</v>
      </c>
      <c r="T223" s="265">
        <f t="shared" ca="1" si="70"/>
        <v>0</v>
      </c>
      <c r="U223" s="260">
        <f t="shared" ca="1" si="71"/>
        <v>0</v>
      </c>
      <c r="V223" s="260">
        <f t="shared" ca="1" si="72"/>
        <v>0</v>
      </c>
      <c r="W223" s="260">
        <f t="shared" ca="1" si="73"/>
        <v>0</v>
      </c>
      <c r="X223" s="260">
        <f t="shared" ca="1" si="74"/>
        <v>0</v>
      </c>
      <c r="Y223" s="260">
        <f t="shared" ca="1" si="76"/>
        <v>0</v>
      </c>
      <c r="Z223" s="260">
        <f t="shared" ca="1" si="77"/>
        <v>0</v>
      </c>
      <c r="AA223" s="575">
        <f t="shared" ca="1" si="75"/>
        <v>0</v>
      </c>
      <c r="AB223" s="262"/>
      <c r="AC223" s="460"/>
      <c r="AD223" s="459"/>
      <c r="AE223" s="459"/>
      <c r="AF223" s="459"/>
      <c r="AG223" s="459"/>
      <c r="AH223" s="861"/>
      <c r="AI223" s="861"/>
      <c r="AJ223" s="459"/>
      <c r="AK223" s="459"/>
      <c r="AL223" s="459"/>
      <c r="AM223" s="459"/>
      <c r="AN223" s="459"/>
      <c r="AO223" s="861"/>
      <c r="AP223" s="861"/>
      <c r="AQ223" s="459"/>
      <c r="AR223" s="459"/>
      <c r="AS223" s="459"/>
      <c r="AT223" s="459"/>
      <c r="AU223" s="459"/>
      <c r="AV223" s="861"/>
      <c r="AW223" s="861"/>
      <c r="AX223" s="459"/>
      <c r="AY223" s="459"/>
      <c r="AZ223" s="459"/>
      <c r="BA223" s="459"/>
      <c r="BB223" s="459"/>
      <c r="BC223" s="861"/>
      <c r="BD223" s="861"/>
      <c r="BE223" s="459"/>
      <c r="BF223" s="459"/>
      <c r="BG223" s="459"/>
      <c r="BH223" s="459"/>
      <c r="BI223" s="459"/>
      <c r="BJ223" s="861"/>
      <c r="BK223" s="861"/>
      <c r="BL223" s="459"/>
      <c r="BM223" s="459"/>
      <c r="BN223" s="459"/>
      <c r="BO223" s="459"/>
      <c r="BP223" s="459"/>
      <c r="BQ223" s="861"/>
      <c r="BR223" s="861"/>
      <c r="BS223" s="459"/>
      <c r="BT223" s="459"/>
      <c r="BU223" s="459"/>
      <c r="BV223" s="459"/>
      <c r="BW223" s="459"/>
      <c r="BX223" s="861"/>
      <c r="BY223" s="861"/>
      <c r="BZ223" s="459"/>
      <c r="CA223" s="459"/>
      <c r="CB223" s="459"/>
      <c r="CC223" s="459"/>
      <c r="CD223" s="459"/>
      <c r="CE223" s="861"/>
      <c r="CF223" s="861"/>
      <c r="CG223" s="459"/>
      <c r="CH223" s="459"/>
      <c r="CI223" s="459"/>
      <c r="CJ223" s="459"/>
      <c r="CK223" s="459"/>
      <c r="CL223" s="861"/>
      <c r="CM223" s="861"/>
    </row>
    <row r="224" spans="1:91" s="263" customFormat="1" hidden="1">
      <c r="A224" s="857">
        <f>'MTG RTG September 2019'!A212</f>
        <v>0</v>
      </c>
      <c r="B224" s="289"/>
      <c r="C224" s="506" t="str">
        <f>'MTG RTG September 2019'!C212</f>
        <v>Magic TV</v>
      </c>
      <c r="D224" s="252" t="str">
        <f>'MTG RTG September 2019'!D212</f>
        <v>Off Prime Time</v>
      </c>
      <c r="E224" s="253" t="str">
        <f>'MTG RTG September 2019'!E212</f>
        <v>Mo-Fr</v>
      </c>
      <c r="F224" s="254" t="str">
        <f>'MTG RTG September 2019'!F212</f>
        <v>24:00-17:29</v>
      </c>
      <c r="G224" s="253" t="str">
        <f>'MTG RTG September 2019'!G212</f>
        <v>NPT</v>
      </c>
      <c r="H224" s="255">
        <f ca="1">SUMIF('MTG RTG September 2019'!$H$3:$M$4,$AA$9,'MTG RTG September 2019'!$H212:$M212)</f>
        <v>0.05</v>
      </c>
      <c r="I224" s="256">
        <f t="shared" ca="1" si="69"/>
        <v>0</v>
      </c>
      <c r="J224" s="257">
        <f t="shared" ref="J224" ca="1" si="78">K224+L224</f>
        <v>0</v>
      </c>
      <c r="K224" s="355">
        <f t="shared" ref="K224" ca="1" si="79">H224*N224</f>
        <v>0</v>
      </c>
      <c r="L224" s="355">
        <f t="shared" ref="L224" ca="1" si="80">H224*O224</f>
        <v>0</v>
      </c>
      <c r="M224" s="258">
        <f t="shared" ref="M224" si="81">COUNTIF(AC224:CM224,"A")</f>
        <v>0</v>
      </c>
      <c r="N224" s="258">
        <f t="shared" ref="N224" si="82">COUNTIF(AC224:CM224,"B")*2</f>
        <v>0</v>
      </c>
      <c r="O224" s="258">
        <f t="shared" ref="O224" si="83">COUNTIF(AC224:CM224,"C")</f>
        <v>0</v>
      </c>
      <c r="P224" s="258">
        <f t="shared" ref="P224" si="84">COUNTIF(AC224:CM224,"D")</f>
        <v>0</v>
      </c>
      <c r="Q224" s="258"/>
      <c r="R224" s="258">
        <f t="shared" ref="R224" si="85">COUNTIF(AC224:CM224,"F")</f>
        <v>0</v>
      </c>
      <c r="S224" s="258">
        <f t="shared" ref="S224" si="86">SUM(M224:R224)</f>
        <v>0</v>
      </c>
      <c r="T224" s="265">
        <f t="shared" ca="1" si="70"/>
        <v>0</v>
      </c>
      <c r="U224" s="260">
        <f t="shared" ca="1" si="71"/>
        <v>0</v>
      </c>
      <c r="V224" s="260">
        <f t="shared" ca="1" si="72"/>
        <v>0</v>
      </c>
      <c r="W224" s="260">
        <f t="shared" ca="1" si="73"/>
        <v>0</v>
      </c>
      <c r="X224" s="260">
        <f t="shared" ca="1" si="74"/>
        <v>0</v>
      </c>
      <c r="Y224" s="260">
        <f t="shared" ca="1" si="76"/>
        <v>0</v>
      </c>
      <c r="Z224" s="260">
        <f t="shared" ca="1" si="77"/>
        <v>0</v>
      </c>
      <c r="AA224" s="575">
        <f t="shared" ca="1" si="75"/>
        <v>0</v>
      </c>
      <c r="AB224" s="262"/>
      <c r="AC224" s="460"/>
      <c r="AD224" s="459"/>
      <c r="AE224" s="459"/>
      <c r="AF224" s="459"/>
      <c r="AG224" s="459"/>
      <c r="AH224" s="861"/>
      <c r="AI224" s="861"/>
      <c r="AJ224" s="459"/>
      <c r="AK224" s="459"/>
      <c r="AL224" s="459"/>
      <c r="AM224" s="459"/>
      <c r="AN224" s="459"/>
      <c r="AO224" s="861"/>
      <c r="AP224" s="861"/>
      <c r="AQ224" s="459"/>
      <c r="AR224" s="459"/>
      <c r="AS224" s="459"/>
      <c r="AT224" s="459"/>
      <c r="AU224" s="459"/>
      <c r="AV224" s="861"/>
      <c r="AW224" s="861"/>
      <c r="AX224" s="459"/>
      <c r="AY224" s="459"/>
      <c r="AZ224" s="459"/>
      <c r="BA224" s="459"/>
      <c r="BB224" s="459"/>
      <c r="BC224" s="861"/>
      <c r="BD224" s="861"/>
      <c r="BE224" s="459"/>
      <c r="BF224" s="459"/>
      <c r="BG224" s="459"/>
      <c r="BH224" s="459"/>
      <c r="BI224" s="459"/>
      <c r="BJ224" s="861"/>
      <c r="BK224" s="861"/>
      <c r="BL224" s="459"/>
      <c r="BM224" s="459"/>
      <c r="BN224" s="459"/>
      <c r="BO224" s="459"/>
      <c r="BP224" s="459"/>
      <c r="BQ224" s="861"/>
      <c r="BR224" s="861"/>
      <c r="BS224" s="459"/>
      <c r="BT224" s="459"/>
      <c r="BU224" s="459"/>
      <c r="BV224" s="459"/>
      <c r="BW224" s="459"/>
      <c r="BX224" s="861"/>
      <c r="BY224" s="861"/>
      <c r="BZ224" s="459"/>
      <c r="CA224" s="459"/>
      <c r="CB224" s="459"/>
      <c r="CC224" s="459"/>
      <c r="CD224" s="459"/>
      <c r="CE224" s="861"/>
      <c r="CF224" s="861"/>
      <c r="CG224" s="459"/>
      <c r="CH224" s="459"/>
      <c r="CI224" s="459"/>
      <c r="CJ224" s="459"/>
      <c r="CK224" s="459"/>
      <c r="CL224" s="861"/>
      <c r="CM224" s="861"/>
    </row>
    <row r="225" spans="1:92" hidden="1">
      <c r="A225" s="101"/>
      <c r="B225" s="290"/>
      <c r="C225" s="102"/>
      <c r="D225" s="102"/>
      <c r="E225" s="102"/>
      <c r="F225" s="102"/>
      <c r="G225" s="103"/>
      <c r="H225" s="478">
        <f ca="1">SUM(H15:H224)</f>
        <v>267.35000000000019</v>
      </c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 t="s">
        <v>110</v>
      </c>
    </row>
    <row r="226" spans="1:92">
      <c r="A226" s="104"/>
      <c r="C226" s="105"/>
      <c r="D226" s="105"/>
      <c r="E226" s="105"/>
      <c r="F226" s="105"/>
      <c r="G226" s="106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  <c r="AC226" s="1049">
        <f>COUNTIF(AC15:AC224,"A")+COUNTIF(AC15:AC224,"B")*2+COUNTIF(AC15:AC224,"C")</f>
        <v>1</v>
      </c>
      <c r="AD226" s="1050">
        <f t="shared" ref="AD226:CM226" si="87">COUNTIF(AD15:AD224,"A")+COUNTIF(AD15:AD224,"B")*2+COUNTIF(AD15:AD224,"C")</f>
        <v>1</v>
      </c>
      <c r="AE226" s="1050">
        <f t="shared" si="87"/>
        <v>1</v>
      </c>
      <c r="AF226" s="1050">
        <f t="shared" si="87"/>
        <v>0</v>
      </c>
      <c r="AG226" s="1050">
        <f t="shared" si="87"/>
        <v>1</v>
      </c>
      <c r="AH226" s="1050">
        <f t="shared" si="87"/>
        <v>0</v>
      </c>
      <c r="AI226" s="1052">
        <f t="shared" si="87"/>
        <v>0</v>
      </c>
      <c r="AJ226" s="1049">
        <f t="shared" si="87"/>
        <v>1</v>
      </c>
      <c r="AK226" s="1050">
        <f t="shared" si="87"/>
        <v>1</v>
      </c>
      <c r="AL226" s="1050">
        <f t="shared" si="87"/>
        <v>0</v>
      </c>
      <c r="AM226" s="1050">
        <f t="shared" si="87"/>
        <v>1</v>
      </c>
      <c r="AN226" s="1050">
        <f t="shared" si="87"/>
        <v>1</v>
      </c>
      <c r="AO226" s="1050">
        <f t="shared" si="87"/>
        <v>0</v>
      </c>
      <c r="AP226" s="1051">
        <f t="shared" si="87"/>
        <v>0</v>
      </c>
      <c r="AQ226" s="1049">
        <f t="shared" si="87"/>
        <v>1</v>
      </c>
      <c r="AR226" s="1050">
        <f t="shared" si="87"/>
        <v>0</v>
      </c>
      <c r="AS226" s="1050">
        <f t="shared" si="87"/>
        <v>0</v>
      </c>
      <c r="AT226" s="1050">
        <f t="shared" si="87"/>
        <v>1</v>
      </c>
      <c r="AU226" s="1050">
        <f t="shared" si="87"/>
        <v>1</v>
      </c>
      <c r="AV226" s="1050">
        <f t="shared" si="87"/>
        <v>0</v>
      </c>
      <c r="AW226" s="1051">
        <f t="shared" si="87"/>
        <v>0</v>
      </c>
      <c r="AX226" s="1049">
        <f t="shared" si="87"/>
        <v>0</v>
      </c>
      <c r="AY226" s="1050">
        <f t="shared" si="87"/>
        <v>1</v>
      </c>
      <c r="AZ226" s="1050">
        <f t="shared" si="87"/>
        <v>0</v>
      </c>
      <c r="BA226" s="1050">
        <f t="shared" si="87"/>
        <v>1</v>
      </c>
      <c r="BB226" s="1050">
        <f t="shared" si="87"/>
        <v>1</v>
      </c>
      <c r="BC226" s="1050">
        <f t="shared" si="87"/>
        <v>0</v>
      </c>
      <c r="BD226" s="1051">
        <f t="shared" si="87"/>
        <v>0</v>
      </c>
      <c r="BE226" s="1049">
        <f t="shared" si="87"/>
        <v>0</v>
      </c>
      <c r="BF226" s="1050">
        <f t="shared" si="87"/>
        <v>0</v>
      </c>
      <c r="BG226" s="1050">
        <f t="shared" si="87"/>
        <v>0</v>
      </c>
      <c r="BH226" s="1050">
        <f t="shared" si="87"/>
        <v>0</v>
      </c>
      <c r="BI226" s="1050">
        <f t="shared" si="87"/>
        <v>0</v>
      </c>
      <c r="BJ226" s="1050">
        <f t="shared" si="87"/>
        <v>0</v>
      </c>
      <c r="BK226" s="1051">
        <f t="shared" si="87"/>
        <v>0</v>
      </c>
      <c r="BL226" s="1049">
        <f t="shared" si="87"/>
        <v>0</v>
      </c>
      <c r="BM226" s="1050">
        <f t="shared" si="87"/>
        <v>0</v>
      </c>
      <c r="BN226" s="1050">
        <f t="shared" si="87"/>
        <v>0</v>
      </c>
      <c r="BO226" s="1050">
        <f t="shared" si="87"/>
        <v>0</v>
      </c>
      <c r="BP226" s="1050">
        <f t="shared" si="87"/>
        <v>0</v>
      </c>
      <c r="BQ226" s="1050">
        <f t="shared" si="87"/>
        <v>0</v>
      </c>
      <c r="BR226" s="1051">
        <f t="shared" si="87"/>
        <v>0</v>
      </c>
      <c r="BS226" s="1049">
        <f t="shared" si="87"/>
        <v>0</v>
      </c>
      <c r="BT226" s="1050">
        <f t="shared" si="87"/>
        <v>0</v>
      </c>
      <c r="BU226" s="1050">
        <f t="shared" si="87"/>
        <v>0</v>
      </c>
      <c r="BV226" s="1050">
        <f t="shared" si="87"/>
        <v>0</v>
      </c>
      <c r="BW226" s="1050">
        <f t="shared" si="87"/>
        <v>0</v>
      </c>
      <c r="BX226" s="1050">
        <f t="shared" si="87"/>
        <v>0</v>
      </c>
      <c r="BY226" s="1051">
        <f t="shared" si="87"/>
        <v>0</v>
      </c>
      <c r="BZ226" s="1049">
        <f t="shared" si="87"/>
        <v>0</v>
      </c>
      <c r="CA226" s="1050">
        <f t="shared" si="87"/>
        <v>0</v>
      </c>
      <c r="CB226" s="1050">
        <f t="shared" si="87"/>
        <v>0</v>
      </c>
      <c r="CC226" s="1050">
        <f t="shared" si="87"/>
        <v>0</v>
      </c>
      <c r="CD226" s="1050">
        <f t="shared" si="87"/>
        <v>0</v>
      </c>
      <c r="CE226" s="1050">
        <f t="shared" si="87"/>
        <v>0</v>
      </c>
      <c r="CF226" s="1051">
        <f t="shared" si="87"/>
        <v>0</v>
      </c>
      <c r="CG226" s="1049">
        <f t="shared" si="87"/>
        <v>0</v>
      </c>
      <c r="CH226" s="1050">
        <f t="shared" si="87"/>
        <v>0</v>
      </c>
      <c r="CI226" s="1050">
        <f t="shared" si="87"/>
        <v>0</v>
      </c>
      <c r="CJ226" s="1050">
        <f t="shared" si="87"/>
        <v>0</v>
      </c>
      <c r="CK226" s="1050">
        <f t="shared" si="87"/>
        <v>0</v>
      </c>
      <c r="CL226" s="1050">
        <f t="shared" si="87"/>
        <v>0</v>
      </c>
      <c r="CM226" s="1051">
        <f t="shared" si="87"/>
        <v>0</v>
      </c>
      <c r="CN226" s="507" t="s">
        <v>70</v>
      </c>
    </row>
    <row r="227" spans="1:92" ht="13.5">
      <c r="A227" s="107"/>
      <c r="B227" s="291"/>
      <c r="C227" s="107"/>
      <c r="D227" s="107"/>
      <c r="E227" s="107"/>
      <c r="F227" s="107"/>
      <c r="G227" s="107"/>
      <c r="H227" s="107"/>
      <c r="I227" s="107"/>
      <c r="J227" s="79"/>
      <c r="K227" s="79"/>
      <c r="L227" s="79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C227" s="2216">
        <f>SUM(AC226:AI226)</f>
        <v>4</v>
      </c>
      <c r="AD227" s="2217"/>
      <c r="AE227" s="2217"/>
      <c r="AF227" s="2217"/>
      <c r="AG227" s="2217"/>
      <c r="AH227" s="2217"/>
      <c r="AI227" s="2217"/>
      <c r="AJ227" s="2216">
        <f>SUM(AJ226:AP226)</f>
        <v>4</v>
      </c>
      <c r="AK227" s="2217"/>
      <c r="AL227" s="2217"/>
      <c r="AM227" s="2217"/>
      <c r="AN227" s="2217"/>
      <c r="AO227" s="2217"/>
      <c r="AP227" s="2218"/>
      <c r="AQ227" s="2216">
        <f>SUM(AQ226:AW226)</f>
        <v>3</v>
      </c>
      <c r="AR227" s="2217"/>
      <c r="AS227" s="2217"/>
      <c r="AT227" s="2217"/>
      <c r="AU227" s="2217"/>
      <c r="AV227" s="2217"/>
      <c r="AW227" s="2218"/>
      <c r="AX227" s="2216">
        <f>SUM(AX226:BD226)</f>
        <v>3</v>
      </c>
      <c r="AY227" s="2217"/>
      <c r="AZ227" s="2217"/>
      <c r="BA227" s="2217"/>
      <c r="BB227" s="2217"/>
      <c r="BC227" s="2217"/>
      <c r="BD227" s="2218"/>
      <c r="BE227" s="2216">
        <f>SUM(BE226:BK226)</f>
        <v>0</v>
      </c>
      <c r="BF227" s="2217"/>
      <c r="BG227" s="2217"/>
      <c r="BH227" s="2217"/>
      <c r="BI227" s="2217"/>
      <c r="BJ227" s="2217"/>
      <c r="BK227" s="2218"/>
      <c r="BL227" s="2216">
        <f>SUM(BL226:BR226)</f>
        <v>0</v>
      </c>
      <c r="BM227" s="2217"/>
      <c r="BN227" s="2217"/>
      <c r="BO227" s="2217"/>
      <c r="BP227" s="2217"/>
      <c r="BQ227" s="2217"/>
      <c r="BR227" s="2218"/>
      <c r="BS227" s="2216">
        <f>SUM(BS226:BY226)</f>
        <v>0</v>
      </c>
      <c r="BT227" s="2217"/>
      <c r="BU227" s="2217"/>
      <c r="BV227" s="2217"/>
      <c r="BW227" s="2217"/>
      <c r="BX227" s="2217"/>
      <c r="BY227" s="2218"/>
      <c r="BZ227" s="2216">
        <f>SUM(BZ226:CF226)</f>
        <v>0</v>
      </c>
      <c r="CA227" s="2217"/>
      <c r="CB227" s="2217"/>
      <c r="CC227" s="2217"/>
      <c r="CD227" s="2217"/>
      <c r="CE227" s="2217"/>
      <c r="CF227" s="2218"/>
      <c r="CG227" s="2216">
        <f>SUM(CG226:CM226)</f>
        <v>0</v>
      </c>
      <c r="CH227" s="2217"/>
      <c r="CI227" s="2217"/>
      <c r="CJ227" s="2217"/>
      <c r="CK227" s="2217"/>
      <c r="CL227" s="2217"/>
      <c r="CM227" s="2218"/>
      <c r="CN227" s="508" t="s">
        <v>71</v>
      </c>
    </row>
    <row r="228" spans="1:92" ht="13.5" thickBot="1">
      <c r="A228" s="108"/>
      <c r="B228" s="292"/>
      <c r="C228" s="110"/>
      <c r="D228" s="111"/>
      <c r="E228" s="112"/>
      <c r="F228" s="113"/>
      <c r="G228" s="114"/>
      <c r="H228" s="113"/>
      <c r="I228" s="113"/>
      <c r="J228" s="859">
        <f ca="1">SUM(J15:J224)</f>
        <v>55.2</v>
      </c>
      <c r="K228" s="894">
        <f t="shared" ref="K228:L228" ca="1" si="88">SUM(K15:K224)</f>
        <v>0</v>
      </c>
      <c r="L228" s="894">
        <f t="shared" ca="1" si="88"/>
        <v>55.2</v>
      </c>
      <c r="M228" s="245">
        <f>SUM(M15:M224)</f>
        <v>0</v>
      </c>
      <c r="N228" s="245">
        <f>SUM(N15:N226)</f>
        <v>0</v>
      </c>
      <c r="O228" s="245">
        <f>SUM(O15:O226)</f>
        <v>14</v>
      </c>
      <c r="P228" s="245">
        <f>SUM(P15:P226)</f>
        <v>0</v>
      </c>
      <c r="Q228" s="245">
        <f>SUM(Q15:Q226)</f>
        <v>0</v>
      </c>
      <c r="R228" s="245">
        <f>SUM(R15:R226)</f>
        <v>0</v>
      </c>
      <c r="S228" s="245">
        <f>SUM(S15:S224)</f>
        <v>14</v>
      </c>
      <c r="T228" s="115"/>
      <c r="U228" s="115"/>
      <c r="V228" s="115"/>
      <c r="W228" s="115"/>
      <c r="X228" s="115"/>
      <c r="Y228" s="115"/>
      <c r="Z228" s="115"/>
      <c r="AA228" s="845">
        <f ca="1">SUM(AA15:AA224)</f>
        <v>27136.799999999999</v>
      </c>
      <c r="AB228" s="5"/>
      <c r="AC228" s="346">
        <f ca="1">SUMIF((AC15:AC224),"C",$H$15:$H$224)+SUMIF((AC15:AC224),"B",$H$15:$H$224)*2</f>
        <v>1</v>
      </c>
      <c r="AD228" s="346">
        <f t="shared" ref="AD228:CM228" ca="1" si="89">SUMIF((AD15:AD224),"C",$H$15:$H$224)+SUMIF((AD15:AD224),"B",$H$15:$H$224)*2</f>
        <v>2.4</v>
      </c>
      <c r="AE228" s="346">
        <f t="shared" ca="1" si="89"/>
        <v>9.1999999999999993</v>
      </c>
      <c r="AF228" s="346">
        <f t="shared" si="89"/>
        <v>0</v>
      </c>
      <c r="AG228" s="346">
        <f t="shared" ca="1" si="89"/>
        <v>1</v>
      </c>
      <c r="AH228" s="346">
        <f t="shared" si="89"/>
        <v>0</v>
      </c>
      <c r="AI228" s="1053">
        <f t="shared" si="89"/>
        <v>0</v>
      </c>
      <c r="AJ228" s="346">
        <f t="shared" ca="1" si="89"/>
        <v>1.6</v>
      </c>
      <c r="AK228" s="346">
        <f t="shared" ca="1" si="89"/>
        <v>2.4</v>
      </c>
      <c r="AL228" s="346">
        <f t="shared" si="89"/>
        <v>0</v>
      </c>
      <c r="AM228" s="346">
        <f t="shared" ca="1" si="89"/>
        <v>10</v>
      </c>
      <c r="AN228" s="346">
        <f t="shared" ca="1" si="89"/>
        <v>1</v>
      </c>
      <c r="AO228" s="346">
        <f t="shared" si="89"/>
        <v>0</v>
      </c>
      <c r="AP228" s="1054">
        <f t="shared" si="89"/>
        <v>0</v>
      </c>
      <c r="AQ228" s="346">
        <f t="shared" ca="1" si="89"/>
        <v>1.6</v>
      </c>
      <c r="AR228" s="346">
        <f t="shared" si="89"/>
        <v>0</v>
      </c>
      <c r="AS228" s="346">
        <f t="shared" si="89"/>
        <v>0</v>
      </c>
      <c r="AT228" s="346">
        <f t="shared" ca="1" si="89"/>
        <v>9.1999999999999993</v>
      </c>
      <c r="AU228" s="346">
        <f t="shared" ca="1" si="89"/>
        <v>2.4</v>
      </c>
      <c r="AV228" s="346">
        <f t="shared" si="89"/>
        <v>0</v>
      </c>
      <c r="AW228" s="1054">
        <f t="shared" si="89"/>
        <v>0</v>
      </c>
      <c r="AX228" s="346">
        <f t="shared" si="89"/>
        <v>0</v>
      </c>
      <c r="AY228" s="346">
        <f t="shared" ca="1" si="89"/>
        <v>1</v>
      </c>
      <c r="AZ228" s="346">
        <f t="shared" si="89"/>
        <v>0</v>
      </c>
      <c r="BA228" s="346">
        <f t="shared" ca="1" si="89"/>
        <v>2.4</v>
      </c>
      <c r="BB228" s="346">
        <f t="shared" ca="1" si="89"/>
        <v>10</v>
      </c>
      <c r="BC228" s="346">
        <f t="shared" si="89"/>
        <v>0</v>
      </c>
      <c r="BD228" s="1054">
        <f t="shared" si="89"/>
        <v>0</v>
      </c>
      <c r="BE228" s="346">
        <f t="shared" si="89"/>
        <v>0</v>
      </c>
      <c r="BF228" s="346">
        <f t="shared" si="89"/>
        <v>0</v>
      </c>
      <c r="BG228" s="346">
        <f t="shared" si="89"/>
        <v>0</v>
      </c>
      <c r="BH228" s="346">
        <f t="shared" si="89"/>
        <v>0</v>
      </c>
      <c r="BI228" s="346">
        <f t="shared" si="89"/>
        <v>0</v>
      </c>
      <c r="BJ228" s="346">
        <f t="shared" si="89"/>
        <v>0</v>
      </c>
      <c r="BK228" s="1054">
        <f t="shared" si="89"/>
        <v>0</v>
      </c>
      <c r="BL228" s="346">
        <f t="shared" si="89"/>
        <v>0</v>
      </c>
      <c r="BM228" s="346">
        <f t="shared" si="89"/>
        <v>0</v>
      </c>
      <c r="BN228" s="346">
        <f t="shared" si="89"/>
        <v>0</v>
      </c>
      <c r="BO228" s="346">
        <f t="shared" si="89"/>
        <v>0</v>
      </c>
      <c r="BP228" s="346">
        <f t="shared" si="89"/>
        <v>0</v>
      </c>
      <c r="BQ228" s="346">
        <f t="shared" si="89"/>
        <v>0</v>
      </c>
      <c r="BR228" s="1054">
        <f t="shared" si="89"/>
        <v>0</v>
      </c>
      <c r="BS228" s="346">
        <f t="shared" si="89"/>
        <v>0</v>
      </c>
      <c r="BT228" s="346">
        <f t="shared" si="89"/>
        <v>0</v>
      </c>
      <c r="BU228" s="346">
        <f t="shared" si="89"/>
        <v>0</v>
      </c>
      <c r="BV228" s="346">
        <f t="shared" si="89"/>
        <v>0</v>
      </c>
      <c r="BW228" s="346">
        <f t="shared" si="89"/>
        <v>0</v>
      </c>
      <c r="BX228" s="346">
        <f t="shared" si="89"/>
        <v>0</v>
      </c>
      <c r="BY228" s="1054">
        <f t="shared" si="89"/>
        <v>0</v>
      </c>
      <c r="BZ228" s="346">
        <f t="shared" si="89"/>
        <v>0</v>
      </c>
      <c r="CA228" s="346">
        <f t="shared" si="89"/>
        <v>0</v>
      </c>
      <c r="CB228" s="346">
        <f t="shared" si="89"/>
        <v>0</v>
      </c>
      <c r="CC228" s="346">
        <f t="shared" si="89"/>
        <v>0</v>
      </c>
      <c r="CD228" s="346">
        <f t="shared" si="89"/>
        <v>0</v>
      </c>
      <c r="CE228" s="346">
        <f t="shared" si="89"/>
        <v>0</v>
      </c>
      <c r="CF228" s="1054">
        <f t="shared" si="89"/>
        <v>0</v>
      </c>
      <c r="CG228" s="346">
        <f t="shared" si="89"/>
        <v>0</v>
      </c>
      <c r="CH228" s="346">
        <f t="shared" si="89"/>
        <v>0</v>
      </c>
      <c r="CI228" s="346">
        <f t="shared" si="89"/>
        <v>0</v>
      </c>
      <c r="CJ228" s="346">
        <f t="shared" si="89"/>
        <v>0</v>
      </c>
      <c r="CK228" s="346">
        <f t="shared" si="89"/>
        <v>0</v>
      </c>
      <c r="CL228" s="346">
        <f t="shared" si="89"/>
        <v>0</v>
      </c>
      <c r="CM228" s="1054">
        <f t="shared" si="89"/>
        <v>0</v>
      </c>
      <c r="CN228" s="509" t="s">
        <v>216</v>
      </c>
    </row>
    <row r="229" spans="1:92" ht="14.25" thickBot="1">
      <c r="A229" s="116"/>
      <c r="B229" s="293"/>
      <c r="N229" s="117"/>
      <c r="O229" s="117"/>
      <c r="P229" s="117"/>
      <c r="Q229" s="117"/>
      <c r="R229" s="117"/>
      <c r="S229" s="117"/>
      <c r="T229" s="117"/>
      <c r="U229" s="118"/>
      <c r="V229" s="18"/>
      <c r="W229" s="18"/>
      <c r="X229" s="18"/>
      <c r="Y229" s="18"/>
      <c r="Z229" s="18"/>
      <c r="AB229" s="5"/>
      <c r="AC229" s="2187">
        <f ca="1">SUM(AC228:AI228)</f>
        <v>13.6</v>
      </c>
      <c r="AD229" s="2188"/>
      <c r="AE229" s="2188"/>
      <c r="AF229" s="2188"/>
      <c r="AG229" s="2188"/>
      <c r="AH229" s="2188"/>
      <c r="AI229" s="2188"/>
      <c r="AJ229" s="2190">
        <f ca="1">SUM(AJ228:AP228)</f>
        <v>15</v>
      </c>
      <c r="AK229" s="2191"/>
      <c r="AL229" s="2191"/>
      <c r="AM229" s="2191"/>
      <c r="AN229" s="2191"/>
      <c r="AO229" s="2191"/>
      <c r="AP229" s="2192"/>
      <c r="AQ229" s="2190">
        <f ca="1">SUM(AQ228:AW228)</f>
        <v>13.2</v>
      </c>
      <c r="AR229" s="2191"/>
      <c r="AS229" s="2191"/>
      <c r="AT229" s="2191"/>
      <c r="AU229" s="2191"/>
      <c r="AV229" s="2191"/>
      <c r="AW229" s="2192"/>
      <c r="AX229" s="2190">
        <f ca="1">SUM(AX228:BD228)</f>
        <v>13.4</v>
      </c>
      <c r="AY229" s="2191"/>
      <c r="AZ229" s="2191"/>
      <c r="BA229" s="2191"/>
      <c r="BB229" s="2191"/>
      <c r="BC229" s="2191"/>
      <c r="BD229" s="2192"/>
      <c r="BE229" s="2190">
        <f>SUM(BE228:BK228)</f>
        <v>0</v>
      </c>
      <c r="BF229" s="2191"/>
      <c r="BG229" s="2191"/>
      <c r="BH229" s="2191"/>
      <c r="BI229" s="2191"/>
      <c r="BJ229" s="2191"/>
      <c r="BK229" s="2192"/>
      <c r="BL229" s="2190">
        <f>SUM(BL228:BR228)</f>
        <v>0</v>
      </c>
      <c r="BM229" s="2191"/>
      <c r="BN229" s="2191"/>
      <c r="BO229" s="2191"/>
      <c r="BP229" s="2191"/>
      <c r="BQ229" s="2191"/>
      <c r="BR229" s="2192"/>
      <c r="BS229" s="2190">
        <f>SUM(BS228:BY228)</f>
        <v>0</v>
      </c>
      <c r="BT229" s="2191"/>
      <c r="BU229" s="2191"/>
      <c r="BV229" s="2191"/>
      <c r="BW229" s="2191"/>
      <c r="BX229" s="2191"/>
      <c r="BY229" s="2192"/>
      <c r="BZ229" s="2190">
        <f>SUM(BZ228:CF228)</f>
        <v>0</v>
      </c>
      <c r="CA229" s="2191"/>
      <c r="CB229" s="2191"/>
      <c r="CC229" s="2191"/>
      <c r="CD229" s="2191"/>
      <c r="CE229" s="2191"/>
      <c r="CF229" s="2192"/>
      <c r="CG229" s="2190">
        <f>SUM(CG228:CM228)</f>
        <v>0</v>
      </c>
      <c r="CH229" s="2191"/>
      <c r="CI229" s="2191"/>
      <c r="CJ229" s="2191"/>
      <c r="CK229" s="2191"/>
      <c r="CL229" s="2191"/>
      <c r="CM229" s="2192"/>
      <c r="CN229" s="550" t="s">
        <v>217</v>
      </c>
    </row>
    <row r="230" spans="1:92" ht="14.25" thickBot="1">
      <c r="A230" s="85"/>
      <c r="B230" s="286"/>
      <c r="C230" s="5"/>
      <c r="D230" s="5"/>
      <c r="E230" s="12"/>
      <c r="F230" s="5"/>
      <c r="G230" s="5"/>
      <c r="H230" s="2155" t="s">
        <v>8</v>
      </c>
      <c r="I230" s="2156"/>
      <c r="J230" s="893" t="s">
        <v>72</v>
      </c>
      <c r="K230" s="819"/>
      <c r="L230" s="819"/>
      <c r="M230" s="2155" t="s">
        <v>72</v>
      </c>
      <c r="N230" s="2157"/>
      <c r="O230" s="2157"/>
      <c r="P230" s="2157"/>
      <c r="Q230" s="2157"/>
      <c r="R230" s="2157"/>
      <c r="S230" s="2156"/>
      <c r="T230" s="2158" t="s">
        <v>42</v>
      </c>
      <c r="U230" s="2159"/>
      <c r="V230" s="2159"/>
      <c r="W230" s="2159"/>
      <c r="X230" s="2159"/>
      <c r="Y230" s="2159"/>
      <c r="Z230" s="2159"/>
      <c r="AA230" s="2160"/>
      <c r="AC230" s="2211"/>
      <c r="AD230" s="2211"/>
      <c r="AE230" s="2211"/>
      <c r="AF230" s="2211"/>
      <c r="AG230" s="2211"/>
      <c r="AH230" s="2211"/>
      <c r="AI230" s="2211"/>
      <c r="AJ230" s="2211"/>
      <c r="AK230" s="2211"/>
      <c r="AL230" s="2211"/>
      <c r="AM230" s="2211"/>
      <c r="AN230" s="2211"/>
      <c r="AO230" s="2211"/>
      <c r="AP230" s="2211"/>
      <c r="AQ230" s="2211"/>
      <c r="AR230" s="2211"/>
      <c r="AS230" s="2211"/>
      <c r="AT230" s="2211"/>
      <c r="AU230" s="2211"/>
      <c r="AV230" s="2211"/>
      <c r="AW230" s="2211"/>
      <c r="AX230" s="2211"/>
      <c r="AY230" s="2211"/>
      <c r="AZ230" s="2211"/>
      <c r="BA230" s="2211"/>
      <c r="BB230" s="2211"/>
      <c r="BC230" s="2211"/>
      <c r="BD230" s="2211"/>
      <c r="BE230" s="2211"/>
      <c r="BF230" s="2211"/>
      <c r="BG230" s="2211"/>
      <c r="BH230" s="2211"/>
      <c r="BI230" s="2211"/>
      <c r="BJ230" s="2211"/>
      <c r="BK230" s="2211"/>
      <c r="BL230" s="2211"/>
      <c r="BM230" s="2211"/>
      <c r="BN230" s="2211"/>
      <c r="BO230" s="2211"/>
      <c r="BP230" s="2211"/>
      <c r="BQ230" s="2211"/>
      <c r="BR230" s="2211"/>
      <c r="BS230" s="2211"/>
      <c r="BT230" s="2211"/>
      <c r="BU230" s="2211"/>
      <c r="BV230" s="2211"/>
      <c r="BW230" s="2211"/>
      <c r="BX230" s="2211"/>
      <c r="BY230" s="2211"/>
      <c r="BZ230" s="2211"/>
      <c r="CA230" s="2211"/>
      <c r="CB230" s="2211"/>
      <c r="CC230" s="2211"/>
      <c r="CD230" s="2211"/>
      <c r="CE230" s="2211"/>
      <c r="CF230" s="2211"/>
      <c r="CG230" s="2211"/>
      <c r="CH230" s="2211"/>
      <c r="CI230" s="2211"/>
      <c r="CJ230" s="2211"/>
      <c r="CK230" s="2211"/>
      <c r="CL230" s="2211"/>
      <c r="CM230" s="2211"/>
      <c r="CN230" s="553" t="s">
        <v>217</v>
      </c>
    </row>
    <row r="231" spans="1:92" ht="13.5" thickBot="1">
      <c r="A231" s="85"/>
      <c r="B231" s="286"/>
      <c r="C231" s="5"/>
      <c r="D231" s="8"/>
      <c r="E231" s="5"/>
      <c r="F231" s="6"/>
      <c r="G231" s="5"/>
      <c r="H231" s="119" t="s">
        <v>43</v>
      </c>
      <c r="I231" s="120" t="s">
        <v>0</v>
      </c>
      <c r="J231" s="495" t="s">
        <v>43</v>
      </c>
      <c r="K231" s="532"/>
      <c r="L231" s="532"/>
      <c r="M231" s="120" t="str">
        <f>F3</f>
        <v>A</v>
      </c>
      <c r="N231" s="119" t="str">
        <f>F4</f>
        <v>B</v>
      </c>
      <c r="O231" s="120" t="str">
        <f>F5</f>
        <v>C</v>
      </c>
      <c r="P231" s="119">
        <f>F6</f>
        <v>0</v>
      </c>
      <c r="S231" s="120" t="s">
        <v>0</v>
      </c>
      <c r="T231" s="244" t="s">
        <v>43</v>
      </c>
      <c r="U231" s="444"/>
      <c r="V231" s="243"/>
      <c r="W231" s="243">
        <f>P3</f>
        <v>0</v>
      </c>
      <c r="X231" s="121">
        <f>P4</f>
        <v>0</v>
      </c>
      <c r="Y231" s="120">
        <f>P5</f>
        <v>0</v>
      </c>
      <c r="Z231" s="122">
        <f>P6</f>
        <v>0</v>
      </c>
      <c r="AA231" s="123" t="s">
        <v>0</v>
      </c>
      <c r="AC231" s="2212"/>
      <c r="AD231" s="2212"/>
      <c r="AE231" s="2212"/>
      <c r="AF231" s="2212"/>
      <c r="AG231" s="2212"/>
      <c r="AH231" s="2212"/>
      <c r="AI231" s="2212"/>
      <c r="AJ231" s="2212"/>
      <c r="AK231" s="2212"/>
      <c r="AL231" s="2212"/>
      <c r="AM231" s="2212"/>
      <c r="AN231" s="2212"/>
      <c r="AO231" s="2212"/>
      <c r="AP231" s="2212"/>
      <c r="AQ231" s="2212"/>
      <c r="AR231" s="2212"/>
      <c r="AS231" s="2212"/>
      <c r="AT231" s="2212"/>
      <c r="AU231" s="2212"/>
      <c r="AV231" s="2212"/>
      <c r="AW231" s="2212"/>
      <c r="AX231" s="2212"/>
      <c r="AY231" s="2212"/>
      <c r="AZ231" s="2212"/>
      <c r="BA231" s="2212"/>
      <c r="BB231" s="2212"/>
      <c r="BC231" s="2212"/>
      <c r="BD231" s="2212"/>
      <c r="BE231" s="2212"/>
      <c r="BF231" s="2212"/>
      <c r="BG231" s="2212"/>
      <c r="BH231" s="2212"/>
      <c r="BI231" s="2212"/>
      <c r="BJ231" s="2212"/>
      <c r="BK231" s="2212"/>
      <c r="BL231" s="2212"/>
      <c r="BM231" s="2212"/>
      <c r="BN231" s="2212"/>
      <c r="BO231" s="2212"/>
      <c r="BP231" s="2212"/>
      <c r="BQ231" s="2212"/>
      <c r="BR231" s="2212"/>
      <c r="BS231" s="2212"/>
      <c r="BT231" s="2212"/>
      <c r="BU231" s="2212"/>
      <c r="BV231" s="2212"/>
      <c r="BW231" s="2212"/>
      <c r="BX231" s="2212"/>
      <c r="BY231" s="2212"/>
      <c r="BZ231" s="2212"/>
      <c r="CA231" s="2212"/>
      <c r="CB231" s="2212"/>
      <c r="CC231" s="2212"/>
      <c r="CD231" s="2212"/>
      <c r="CE231" s="2212"/>
      <c r="CF231" s="2212"/>
      <c r="CG231" s="2212"/>
      <c r="CH231" s="2212"/>
      <c r="CI231" s="2212"/>
      <c r="CJ231" s="2212"/>
      <c r="CK231" s="2212"/>
      <c r="CL231" s="2212"/>
      <c r="CM231" s="2212"/>
      <c r="CN231" s="487"/>
    </row>
    <row r="232" spans="1:92" ht="20.25" customHeight="1">
      <c r="A232" s="85"/>
      <c r="B232" s="286"/>
      <c r="C232" s="5"/>
      <c r="D232" s="50" t="s">
        <v>73</v>
      </c>
      <c r="E232" s="124" t="s">
        <v>74</v>
      </c>
      <c r="F232" s="125"/>
      <c r="G232" s="51" t="s">
        <v>75</v>
      </c>
      <c r="H232" s="52">
        <f ca="1">I232/I234</f>
        <v>0.2318840579710145</v>
      </c>
      <c r="I232" s="892">
        <f ca="1">SUMIF($G$15:$G$224,G232,$J$15:$J$224)</f>
        <v>12.8</v>
      </c>
      <c r="J232" s="52">
        <f>S232/S234</f>
        <v>0.42857142857142855</v>
      </c>
      <c r="K232" s="52"/>
      <c r="L232" s="52"/>
      <c r="M232" s="51">
        <f t="shared" ref="M232:R232" si="90">SUMIF($G$15:$G$224,$G$232,M15:M224)</f>
        <v>0</v>
      </c>
      <c r="N232" s="51">
        <f t="shared" si="90"/>
        <v>0</v>
      </c>
      <c r="O232" s="51">
        <f t="shared" si="90"/>
        <v>6</v>
      </c>
      <c r="P232" s="51">
        <f t="shared" si="90"/>
        <v>0</v>
      </c>
      <c r="Q232" s="51">
        <f t="shared" si="90"/>
        <v>0</v>
      </c>
      <c r="R232" s="51">
        <f t="shared" si="90"/>
        <v>0</v>
      </c>
      <c r="S232" s="51">
        <f>SUMIF($G$15:$G$224,G232,$S$15:$S$224)</f>
        <v>6</v>
      </c>
      <c r="T232" s="52">
        <f ca="1">AA232/AA234</f>
        <v>0.23635800831343418</v>
      </c>
      <c r="U232" s="52"/>
      <c r="V232" s="278"/>
      <c r="W232" s="278"/>
      <c r="X232" s="278"/>
      <c r="Y232" s="278"/>
      <c r="Z232" s="278"/>
      <c r="AA232" s="279">
        <f ca="1">SUMIF($G$15:$G$224,G232,$AA$15:$AA$224)</f>
        <v>6414</v>
      </c>
      <c r="AC232" s="2106"/>
      <c r="AD232" s="2106"/>
      <c r="AE232" s="2106"/>
      <c r="AF232" s="2106"/>
      <c r="AG232" s="2106"/>
      <c r="AH232" s="2106"/>
      <c r="AI232" s="2106"/>
      <c r="AJ232" s="2106"/>
      <c r="AK232" s="2106"/>
      <c r="AL232" s="2106"/>
      <c r="AM232" s="2106"/>
      <c r="AN232" s="2106"/>
      <c r="AO232" s="2106"/>
      <c r="AP232" s="2106"/>
      <c r="AQ232" s="2106"/>
      <c r="AR232" s="2106"/>
      <c r="AS232" s="2106"/>
      <c r="AT232" s="2106"/>
      <c r="AU232" s="2106"/>
      <c r="AV232" s="2106"/>
      <c r="AW232" s="2106"/>
      <c r="AX232" s="2106"/>
      <c r="AY232" s="2106"/>
      <c r="AZ232" s="2106"/>
      <c r="BA232" s="2106"/>
      <c r="BB232" s="2106"/>
      <c r="BC232" s="2106"/>
      <c r="BD232" s="2106"/>
      <c r="BE232" s="2106"/>
      <c r="BF232" s="2106"/>
      <c r="BG232" s="2106"/>
      <c r="BH232" s="2106"/>
      <c r="BI232" s="2106"/>
      <c r="BJ232" s="2106"/>
      <c r="BK232" s="2106"/>
      <c r="BL232" s="2106"/>
      <c r="BM232" s="2106"/>
      <c r="BN232" s="2106"/>
      <c r="BO232" s="2106"/>
      <c r="BP232" s="2106"/>
      <c r="BQ232" s="2106"/>
      <c r="BR232" s="2106"/>
      <c r="BS232" s="2106"/>
      <c r="BT232" s="2106"/>
      <c r="BU232" s="2106"/>
      <c r="BV232" s="2106"/>
      <c r="BW232" s="2106"/>
      <c r="BX232" s="2106"/>
      <c r="BY232" s="2106"/>
      <c r="BZ232" s="2106"/>
      <c r="CA232" s="2106"/>
      <c r="CB232" s="2106"/>
      <c r="CC232" s="2106"/>
      <c r="CD232" s="2106"/>
      <c r="CE232" s="2106"/>
      <c r="CF232" s="2106"/>
      <c r="CG232" s="2106"/>
      <c r="CH232" s="2106"/>
      <c r="CI232" s="2106"/>
      <c r="CJ232" s="2106"/>
      <c r="CK232" s="2106"/>
      <c r="CL232" s="2106"/>
      <c r="CM232" s="2106"/>
      <c r="CN232" s="488"/>
    </row>
    <row r="233" spans="1:92" ht="20.25" customHeight="1" thickBot="1">
      <c r="A233" s="85"/>
      <c r="B233" s="286"/>
      <c r="C233" s="5"/>
      <c r="D233" s="126" t="s">
        <v>14</v>
      </c>
      <c r="E233" s="127" t="s">
        <v>76</v>
      </c>
      <c r="F233" s="128"/>
      <c r="G233" s="280" t="s">
        <v>31</v>
      </c>
      <c r="H233" s="281">
        <f ca="1">I233/I234</f>
        <v>0.76811594202898548</v>
      </c>
      <c r="I233" s="891">
        <f ca="1">SUMIF($G$15:$G$224,G233,$J$15:$J$224)</f>
        <v>42.4</v>
      </c>
      <c r="J233" s="281">
        <f>S233/S234</f>
        <v>0.5714285714285714</v>
      </c>
      <c r="K233" s="281"/>
      <c r="L233" s="281"/>
      <c r="M233" s="384">
        <f t="shared" ref="M233:R233" si="91">SUMIF($G$15:$G$224,$G$233,M15:M224)</f>
        <v>0</v>
      </c>
      <c r="N233" s="384">
        <f t="shared" si="91"/>
        <v>0</v>
      </c>
      <c r="O233" s="384">
        <f t="shared" si="91"/>
        <v>8</v>
      </c>
      <c r="P233" s="384">
        <f t="shared" si="91"/>
        <v>0</v>
      </c>
      <c r="Q233" s="384">
        <f t="shared" si="91"/>
        <v>0</v>
      </c>
      <c r="R233" s="384">
        <f t="shared" si="91"/>
        <v>0</v>
      </c>
      <c r="S233" s="280">
        <f>SUMIF($G$15:$G$224,G233,$S$15:$S$224)</f>
        <v>8</v>
      </c>
      <c r="T233" s="281">
        <f ca="1">AA233/AA234</f>
        <v>0.76364199168656588</v>
      </c>
      <c r="U233" s="281"/>
      <c r="V233" s="283"/>
      <c r="W233" s="283"/>
      <c r="X233" s="283"/>
      <c r="Y233" s="283"/>
      <c r="Z233" s="283"/>
      <c r="AA233" s="129">
        <f ca="1">SUMIF($G$15:$G$224,G233,$AA$15:$AA$224)</f>
        <v>20722.8</v>
      </c>
      <c r="CN233" s="487"/>
    </row>
    <row r="234" spans="1:92" ht="15.75" thickBot="1">
      <c r="A234" s="85"/>
      <c r="B234" s="286"/>
      <c r="C234" s="5"/>
      <c r="D234"/>
      <c r="E234" s="12"/>
      <c r="F234" s="5"/>
      <c r="G234" s="897"/>
      <c r="H234" s="895" t="s">
        <v>199</v>
      </c>
      <c r="I234" s="896">
        <f ca="1">J228</f>
        <v>55.2</v>
      </c>
      <c r="J234" s="8"/>
      <c r="K234" s="8"/>
      <c r="L234" s="8"/>
      <c r="M234" s="386">
        <f t="shared" ref="M234:R234" si="92">SUBTOTAL(9,M232:M233)</f>
        <v>0</v>
      </c>
      <c r="N234" s="386">
        <f t="shared" si="92"/>
        <v>0</v>
      </c>
      <c r="O234" s="386">
        <f t="shared" si="92"/>
        <v>14</v>
      </c>
      <c r="P234" s="386">
        <f t="shared" si="92"/>
        <v>0</v>
      </c>
      <c r="Q234" s="386">
        <f t="shared" si="92"/>
        <v>0</v>
      </c>
      <c r="R234" s="387">
        <f t="shared" si="92"/>
        <v>0</v>
      </c>
      <c r="S234" s="842">
        <f>SUM(S232:S233)</f>
        <v>14</v>
      </c>
      <c r="U234" s="219"/>
      <c r="V234" s="6"/>
      <c r="AA234" s="845">
        <f ca="1">SUM(AA232:AA233)</f>
        <v>27136.799999999999</v>
      </c>
      <c r="AC234" s="2202"/>
      <c r="AD234" s="2202"/>
      <c r="AE234" s="2202"/>
      <c r="AF234" s="2202"/>
      <c r="AG234" s="2202"/>
      <c r="AH234" s="2202"/>
      <c r="AI234" s="2202"/>
      <c r="AK234"/>
      <c r="AL234"/>
      <c r="AM234"/>
      <c r="AN234"/>
      <c r="AR234"/>
      <c r="AS234"/>
      <c r="AT234"/>
      <c r="AU234"/>
      <c r="CN234" s="488"/>
    </row>
    <row r="235" spans="1:92">
      <c r="A235" s="85"/>
      <c r="B235" s="286"/>
      <c r="C235" s="5"/>
      <c r="D235" s="576"/>
      <c r="E235" s="12"/>
      <c r="F235" s="5"/>
      <c r="G235" s="5"/>
      <c r="H235"/>
      <c r="I235"/>
      <c r="J235" s="443"/>
      <c r="K235" s="443"/>
      <c r="L235" s="443"/>
      <c r="M235" s="349"/>
      <c r="N235" s="350"/>
      <c r="O235" s="350"/>
      <c r="P235" s="350"/>
      <c r="Q235" s="350"/>
      <c r="R235" s="350"/>
      <c r="S235" s="445"/>
      <c r="T235" s="8"/>
      <c r="U235" s="453"/>
      <c r="AA235" s="455"/>
      <c r="AC235" s="2215"/>
      <c r="AD235" s="2215"/>
      <c r="AE235" s="2215"/>
      <c r="AF235" s="2215"/>
      <c r="AG235" s="2215"/>
      <c r="AH235" s="2215"/>
      <c r="AI235" s="2215"/>
      <c r="AO235" s="615" t="s">
        <v>228</v>
      </c>
    </row>
    <row r="236" spans="1:92">
      <c r="A236" s="85"/>
      <c r="B236" s="286"/>
      <c r="C236" s="5"/>
      <c r="D236" s="576"/>
      <c r="E236" s="12"/>
      <c r="F236" s="5"/>
      <c r="G236" s="5"/>
      <c r="H236"/>
      <c r="I236"/>
      <c r="J236" s="443"/>
      <c r="K236" s="443"/>
      <c r="L236" s="443"/>
      <c r="M236" s="349"/>
      <c r="N236" s="350"/>
      <c r="O236" s="350"/>
      <c r="P236" s="350"/>
      <c r="Q236" s="350"/>
      <c r="R236" s="350"/>
      <c r="S236" s="273"/>
      <c r="T236" s="8"/>
      <c r="U236" s="453"/>
      <c r="AA236" s="818"/>
      <c r="AC236" s="12"/>
      <c r="AD236" s="12"/>
      <c r="AE236" s="12"/>
      <c r="AF236" s="12"/>
      <c r="AG236" s="12"/>
      <c r="AH236" s="12"/>
      <c r="AI236" s="12"/>
    </row>
    <row r="237" spans="1:92" ht="14.25">
      <c r="A237" s="85"/>
      <c r="B237" s="286"/>
      <c r="C237" s="5"/>
      <c r="D237" s="576"/>
      <c r="E237" s="12"/>
      <c r="F237" s="5"/>
      <c r="G237" s="5"/>
      <c r="H237" s="343"/>
      <c r="I237" s="539"/>
      <c r="J237" s="443"/>
      <c r="K237" s="443"/>
      <c r="L237" s="443"/>
      <c r="M237" s="349"/>
      <c r="N237" s="350"/>
      <c r="O237" s="350"/>
      <c r="P237" s="350"/>
      <c r="Q237" s="350"/>
      <c r="R237" s="350"/>
      <c r="S237" s="273"/>
      <c r="T237" s="8"/>
      <c r="U237" s="453"/>
      <c r="AA237" s="818"/>
      <c r="AC237" s="12"/>
      <c r="AD237" s="12"/>
      <c r="AE237" s="12"/>
      <c r="AF237" s="12"/>
      <c r="AG237" s="12"/>
      <c r="AH237" s="12"/>
      <c r="AI237" s="12"/>
    </row>
    <row r="238" spans="1:92" ht="16.5" thickBot="1">
      <c r="A238" s="85"/>
      <c r="B238" s="286"/>
      <c r="C238" s="5"/>
      <c r="H238" s="454"/>
      <c r="I238" s="456"/>
      <c r="J238" s="443"/>
      <c r="K238" s="443"/>
      <c r="L238" s="443"/>
      <c r="M238" s="349"/>
      <c r="N238" s="272"/>
      <c r="O238" s="350"/>
      <c r="P238" s="350"/>
      <c r="Q238" s="350"/>
      <c r="R238" s="350"/>
      <c r="S238" s="273"/>
    </row>
    <row r="239" spans="1:92">
      <c r="A239" s="85"/>
      <c r="B239" s="286"/>
      <c r="C239" s="5"/>
      <c r="D239" s="130" t="s">
        <v>57</v>
      </c>
      <c r="E239" s="2205">
        <f ca="1">IF(G238="Yes",AA234*(1+E238),AA234)</f>
        <v>27136.799999999999</v>
      </c>
      <c r="F239" s="2206"/>
      <c r="H239" s="343"/>
      <c r="J239" s="610"/>
      <c r="K239" s="610"/>
      <c r="L239" s="610"/>
      <c r="O239" s="8"/>
      <c r="P239" s="8"/>
      <c r="Q239" s="8"/>
      <c r="R239" s="8"/>
      <c r="W239" s="23"/>
      <c r="X239" s="23"/>
      <c r="Y239" s="23"/>
      <c r="Z239" s="23"/>
    </row>
    <row r="240" spans="1:92" ht="14.25">
      <c r="A240" s="85"/>
      <c r="B240" s="286"/>
      <c r="C240" s="5"/>
      <c r="D240" s="131" t="s">
        <v>16</v>
      </c>
      <c r="E240" s="2198">
        <v>0.5</v>
      </c>
      <c r="F240" s="2199"/>
      <c r="I240" s="456"/>
      <c r="J240" s="8"/>
      <c r="K240" s="8"/>
      <c r="L240" s="8"/>
      <c r="O240" s="8"/>
      <c r="P240" s="8"/>
      <c r="Q240" s="8"/>
      <c r="R240" s="8"/>
      <c r="AP240" s="272"/>
    </row>
    <row r="241" spans="1:19" ht="14.25">
      <c r="A241" s="85"/>
      <c r="B241" s="286"/>
      <c r="C241" s="5"/>
      <c r="D241" s="35" t="s">
        <v>17</v>
      </c>
      <c r="E241" s="2198"/>
      <c r="F241" s="2199"/>
      <c r="I241" s="539"/>
      <c r="J241" s="8"/>
      <c r="K241" s="8"/>
      <c r="L241" s="8"/>
    </row>
    <row r="242" spans="1:19" ht="14.25">
      <c r="A242" s="85"/>
      <c r="B242" s="286"/>
      <c r="C242" s="5"/>
      <c r="D242" s="35" t="s">
        <v>77</v>
      </c>
      <c r="E242" s="2198"/>
      <c r="F242" s="2199"/>
      <c r="I242" s="456"/>
      <c r="J242" s="8"/>
      <c r="K242" s="8"/>
      <c r="L242" s="8"/>
    </row>
    <row r="243" spans="1:19">
      <c r="A243" s="85"/>
      <c r="B243" s="286"/>
      <c r="C243" s="5"/>
      <c r="D243" s="35" t="s">
        <v>44</v>
      </c>
      <c r="E243" s="2198"/>
      <c r="F243" s="2199"/>
      <c r="I243"/>
      <c r="J243" s="8"/>
      <c r="K243" s="8"/>
      <c r="L243" s="8"/>
    </row>
    <row r="244" spans="1:19" ht="13.5" thickBot="1">
      <c r="A244" s="85"/>
      <c r="B244" s="286"/>
      <c r="C244" s="5"/>
      <c r="D244" s="132" t="s">
        <v>15</v>
      </c>
      <c r="E244" s="2195"/>
      <c r="F244" s="2196"/>
      <c r="I244"/>
      <c r="J244" s="8"/>
      <c r="K244" s="8"/>
      <c r="L244" s="8"/>
    </row>
    <row r="245" spans="1:19" ht="24.75" customHeight="1" thickTop="1">
      <c r="A245" s="85"/>
      <c r="B245" s="286"/>
      <c r="C245" s="5"/>
      <c r="D245" s="133" t="s">
        <v>78</v>
      </c>
      <c r="E245" s="2164">
        <f>SUBTOTAL(9,E240:F244)</f>
        <v>0.5</v>
      </c>
      <c r="F245" s="2197"/>
      <c r="I245"/>
      <c r="J245" s="8"/>
      <c r="K245" s="8"/>
      <c r="L245" s="8"/>
    </row>
    <row r="246" spans="1:19" ht="15.75" customHeight="1">
      <c r="A246" s="85"/>
      <c r="B246" s="286"/>
      <c r="C246" s="5"/>
      <c r="D246" s="134" t="s">
        <v>111</v>
      </c>
      <c r="E246" s="2166">
        <f ca="1">E239-E239*E245</f>
        <v>13568.4</v>
      </c>
      <c r="F246" s="2207"/>
      <c r="H246" s="454"/>
      <c r="I246" s="456"/>
    </row>
    <row r="248" spans="1:19">
      <c r="D248" s="824" t="s">
        <v>60</v>
      </c>
      <c r="E248" s="2208" t="s">
        <v>79</v>
      </c>
      <c r="F248" s="2209"/>
      <c r="G248" s="2210"/>
      <c r="H248"/>
    </row>
    <row r="249" spans="1:19" ht="15">
      <c r="D249" s="825" t="s">
        <v>80</v>
      </c>
      <c r="E249" s="821">
        <f ca="1">SUMIF($C$15:$C$224,D249,$AA$15:$AA$224)</f>
        <v>25344</v>
      </c>
      <c r="F249" s="820">
        <f t="shared" ref="F249:F260" ca="1" si="93">E249/$E$264</f>
        <v>0.93393473069779787</v>
      </c>
      <c r="G249" s="829">
        <f ca="1">F249</f>
        <v>0.93393473069779787</v>
      </c>
      <c r="H249"/>
      <c r="I249" s="135"/>
      <c r="J249" s="272"/>
      <c r="K249" s="272"/>
      <c r="L249" s="272"/>
      <c r="S249" s="273"/>
    </row>
    <row r="250" spans="1:19" ht="15" hidden="1" customHeight="1">
      <c r="D250" s="826" t="s">
        <v>69</v>
      </c>
      <c r="E250" s="822">
        <f t="shared" ref="E250:E263" ca="1" si="94">SUMIF($C$15:$C$224,D250,$AA$15:$AA$224)</f>
        <v>0</v>
      </c>
      <c r="F250" s="136">
        <f t="shared" ca="1" si="93"/>
        <v>0</v>
      </c>
      <c r="G250" s="2193">
        <f ca="1">SUM(F250:F263)</f>
        <v>6.6065269302202176E-2</v>
      </c>
      <c r="H250"/>
      <c r="I250" s="350"/>
      <c r="J250" s="272"/>
      <c r="K250" s="272"/>
      <c r="L250" s="272"/>
      <c r="S250" s="273"/>
    </row>
    <row r="251" spans="1:19" ht="15" hidden="1" customHeight="1">
      <c r="D251" s="826" t="s">
        <v>81</v>
      </c>
      <c r="E251" s="822">
        <f t="shared" ca="1" si="94"/>
        <v>0</v>
      </c>
      <c r="F251" s="136">
        <f t="shared" ca="1" si="93"/>
        <v>0</v>
      </c>
      <c r="G251" s="2193"/>
      <c r="H251"/>
      <c r="I251" s="350"/>
      <c r="J251" s="272"/>
      <c r="K251" s="272"/>
      <c r="L251" s="272"/>
      <c r="S251" s="273"/>
    </row>
    <row r="252" spans="1:19" ht="12.75" customHeight="1">
      <c r="D252" s="826" t="s">
        <v>128</v>
      </c>
      <c r="E252" s="822">
        <f t="shared" ca="1" si="94"/>
        <v>1792.8</v>
      </c>
      <c r="F252" s="136">
        <f t="shared" ca="1" si="93"/>
        <v>6.6065269302202176E-2</v>
      </c>
      <c r="G252" s="2193"/>
      <c r="H252"/>
      <c r="I252" s="519"/>
      <c r="J252" s="272"/>
      <c r="K252" s="272"/>
      <c r="L252" s="272"/>
      <c r="S252" s="273"/>
    </row>
    <row r="253" spans="1:19" ht="12.75" hidden="1" customHeight="1">
      <c r="D253" s="826" t="s">
        <v>137</v>
      </c>
      <c r="E253" s="822">
        <f t="shared" ca="1" si="94"/>
        <v>0</v>
      </c>
      <c r="F253" s="136">
        <f t="shared" ca="1" si="93"/>
        <v>0</v>
      </c>
      <c r="G253" s="2193"/>
      <c r="H253"/>
    </row>
    <row r="254" spans="1:19" ht="12.75" hidden="1" customHeight="1">
      <c r="D254" s="826" t="s">
        <v>138</v>
      </c>
      <c r="E254" s="822">
        <f t="shared" ca="1" si="94"/>
        <v>0</v>
      </c>
      <c r="F254" s="136">
        <f t="shared" ca="1" si="93"/>
        <v>0</v>
      </c>
      <c r="G254" s="2193"/>
      <c r="H254"/>
    </row>
    <row r="255" spans="1:19" ht="12.75" hidden="1" customHeight="1">
      <c r="D255" s="826" t="s">
        <v>139</v>
      </c>
      <c r="E255" s="822">
        <f t="shared" ca="1" si="94"/>
        <v>0</v>
      </c>
      <c r="F255" s="136">
        <f t="shared" ca="1" si="93"/>
        <v>0</v>
      </c>
      <c r="G255" s="2193"/>
      <c r="H255"/>
    </row>
    <row r="256" spans="1:19" ht="12.75" hidden="1" customHeight="1">
      <c r="D256" s="826" t="s">
        <v>136</v>
      </c>
      <c r="E256" s="822">
        <f t="shared" si="94"/>
        <v>0</v>
      </c>
      <c r="F256" s="136">
        <f t="shared" ca="1" si="93"/>
        <v>0</v>
      </c>
      <c r="G256" s="2193"/>
      <c r="H256"/>
    </row>
    <row r="257" spans="4:8" ht="13.5" hidden="1" customHeight="1">
      <c r="D257" s="826" t="s">
        <v>191</v>
      </c>
      <c r="E257" s="822">
        <f t="shared" ca="1" si="94"/>
        <v>0</v>
      </c>
      <c r="F257" s="136">
        <f t="shared" ca="1" si="93"/>
        <v>0</v>
      </c>
      <c r="G257" s="2193"/>
      <c r="H257"/>
    </row>
    <row r="258" spans="4:8" ht="12.75" hidden="1" customHeight="1">
      <c r="D258" s="826" t="s">
        <v>171</v>
      </c>
      <c r="E258" s="822">
        <f t="shared" ca="1" si="94"/>
        <v>0</v>
      </c>
      <c r="F258" s="136">
        <f t="shared" ca="1" si="93"/>
        <v>0</v>
      </c>
      <c r="G258" s="2193"/>
      <c r="H258"/>
    </row>
    <row r="259" spans="4:8" ht="12.75" hidden="1" customHeight="1">
      <c r="D259" s="826" t="s">
        <v>195</v>
      </c>
      <c r="E259" s="822">
        <f t="shared" ca="1" si="94"/>
        <v>0</v>
      </c>
      <c r="F259" s="136">
        <f t="shared" ca="1" si="93"/>
        <v>0</v>
      </c>
      <c r="G259" s="2193"/>
      <c r="H259"/>
    </row>
    <row r="260" spans="4:8" ht="12.75" hidden="1" customHeight="1">
      <c r="D260" s="826" t="s">
        <v>193</v>
      </c>
      <c r="E260" s="822">
        <f t="shared" si="94"/>
        <v>0</v>
      </c>
      <c r="F260" s="136">
        <f t="shared" ca="1" si="93"/>
        <v>0</v>
      </c>
      <c r="G260" s="2193"/>
      <c r="H260"/>
    </row>
    <row r="261" spans="4:8" ht="12.75" hidden="1" customHeight="1">
      <c r="D261" s="826" t="s">
        <v>196</v>
      </c>
      <c r="E261" s="822">
        <f t="shared" si="94"/>
        <v>0</v>
      </c>
      <c r="F261" s="136">
        <f ca="1">E261/$E$264</f>
        <v>0</v>
      </c>
      <c r="G261" s="2193"/>
      <c r="H261"/>
    </row>
    <row r="262" spans="4:8" ht="12.75" hidden="1" customHeight="1">
      <c r="D262" s="826" t="s">
        <v>215</v>
      </c>
      <c r="E262" s="822">
        <f t="shared" si="94"/>
        <v>0</v>
      </c>
      <c r="F262" s="136">
        <f ca="1">E262/$E$264</f>
        <v>0</v>
      </c>
      <c r="G262" s="2193"/>
      <c r="H262"/>
    </row>
    <row r="263" spans="4:8" ht="12.75" hidden="1" customHeight="1">
      <c r="D263" s="827" t="s">
        <v>194</v>
      </c>
      <c r="E263" s="823">
        <f t="shared" ca="1" si="94"/>
        <v>0</v>
      </c>
      <c r="F263" s="580">
        <f ca="1">E263/$E$264</f>
        <v>0</v>
      </c>
      <c r="G263" s="2194"/>
      <c r="H263"/>
    </row>
    <row r="264" spans="4:8">
      <c r="E264" s="828">
        <f ca="1">SUM(E249:E263)</f>
        <v>27136.799999999999</v>
      </c>
      <c r="F264" s="137">
        <f ca="1">SUBTOTAL(9,F249:F263)</f>
        <v>1</v>
      </c>
      <c r="H264"/>
    </row>
    <row r="265" spans="4:8">
      <c r="H265"/>
    </row>
    <row r="268" spans="4:8">
      <c r="D268" s="504"/>
    </row>
    <row r="269" spans="4:8">
      <c r="D269" s="504" t="s">
        <v>302</v>
      </c>
    </row>
  </sheetData>
  <autoFilter ref="A14:CM225">
    <filterColumn colId="18">
      <customFilters>
        <customFilter operator="notEqual" val=" "/>
      </customFilters>
    </filterColumn>
  </autoFilter>
  <mergeCells count="65">
    <mergeCell ref="H13:J13"/>
    <mergeCell ref="T13:W13"/>
    <mergeCell ref="AC10:AY10"/>
    <mergeCell ref="AZ10:CC10"/>
    <mergeCell ref="CD10:CM10"/>
    <mergeCell ref="BL227:BR227"/>
    <mergeCell ref="BS227:BY227"/>
    <mergeCell ref="BZ227:CF227"/>
    <mergeCell ref="CG227:CM227"/>
    <mergeCell ref="AC229:AI229"/>
    <mergeCell ref="AJ229:AP229"/>
    <mergeCell ref="AQ229:AW229"/>
    <mergeCell ref="AX229:BD229"/>
    <mergeCell ref="BE229:BK229"/>
    <mergeCell ref="BL229:BR229"/>
    <mergeCell ref="AC227:AI227"/>
    <mergeCell ref="AJ227:AP227"/>
    <mergeCell ref="AQ227:AW227"/>
    <mergeCell ref="AX227:BD227"/>
    <mergeCell ref="BE227:BK227"/>
    <mergeCell ref="BS229:BY229"/>
    <mergeCell ref="BZ229:CF229"/>
    <mergeCell ref="CG229:CM229"/>
    <mergeCell ref="H230:I230"/>
    <mergeCell ref="M230:S230"/>
    <mergeCell ref="T230:AA230"/>
    <mergeCell ref="AC230:AI230"/>
    <mergeCell ref="AJ230:AP230"/>
    <mergeCell ref="AQ230:AW230"/>
    <mergeCell ref="AX230:BD230"/>
    <mergeCell ref="BE230:BK230"/>
    <mergeCell ref="BL230:BR230"/>
    <mergeCell ref="BS230:BY230"/>
    <mergeCell ref="BZ230:CF230"/>
    <mergeCell ref="CG230:CM230"/>
    <mergeCell ref="E239:F239"/>
    <mergeCell ref="BL231:BR231"/>
    <mergeCell ref="BS231:BY231"/>
    <mergeCell ref="BZ231:CF231"/>
    <mergeCell ref="CG231:CM231"/>
    <mergeCell ref="AC232:AI232"/>
    <mergeCell ref="AJ232:AP232"/>
    <mergeCell ref="AQ232:AW232"/>
    <mergeCell ref="AX232:BD232"/>
    <mergeCell ref="BE232:BK232"/>
    <mergeCell ref="BL232:BR232"/>
    <mergeCell ref="AC231:AI231"/>
    <mergeCell ref="AJ231:AP231"/>
    <mergeCell ref="AQ231:AW231"/>
    <mergeCell ref="AX231:BD231"/>
    <mergeCell ref="BE231:BK231"/>
    <mergeCell ref="BS232:BY232"/>
    <mergeCell ref="BZ232:CF232"/>
    <mergeCell ref="CG232:CM232"/>
    <mergeCell ref="AC234:AI234"/>
    <mergeCell ref="AC235:AI235"/>
    <mergeCell ref="E246:F246"/>
    <mergeCell ref="E248:G248"/>
    <mergeCell ref="G250:G263"/>
    <mergeCell ref="E240:F240"/>
    <mergeCell ref="E241:F241"/>
    <mergeCell ref="E242:F242"/>
    <mergeCell ref="E243:F243"/>
    <mergeCell ref="E244:F244"/>
    <mergeCell ref="E245:F245"/>
  </mergeCells>
  <conditionalFormatting sqref="M228:Z228">
    <cfRule type="expression" dxfId="1504" priority="61" stopIfTrue="1">
      <formula>$G228="PT"</formula>
    </cfRule>
  </conditionalFormatting>
  <conditionalFormatting sqref="C15:AA15 C17:I224 AA16:AA125 O17:Z31 T126:AA224 T32:Z125 M17:M224 O32:S224 N16:N224 J16:L224">
    <cfRule type="expression" dxfId="1503" priority="60" stopIfTrue="1">
      <formula>$G15="PT"</formula>
    </cfRule>
  </conditionalFormatting>
  <conditionalFormatting sqref="AC15:BP15 AC197:BW224 AC17:BP196 BS17:BW196 BS15:BW15 BZ15:CD15 BZ17:CD224 CG17:CK224 CG15:CK15">
    <cfRule type="expression" dxfId="1502" priority="59" stopIfTrue="1">
      <formula>$G15="PT"</formula>
    </cfRule>
  </conditionalFormatting>
  <conditionalFormatting sqref="N229:T229">
    <cfRule type="expression" dxfId="1501" priority="58" stopIfTrue="1">
      <formula>#REF!="PT"</formula>
    </cfRule>
  </conditionalFormatting>
  <conditionalFormatting sqref="A15:B15 A17:B224">
    <cfRule type="cellIs" dxfId="1500" priority="57" stopIfTrue="1" operator="greaterThan">
      <formula>0</formula>
    </cfRule>
  </conditionalFormatting>
  <conditionalFormatting sqref="M13:R14">
    <cfRule type="cellIs" dxfId="1499" priority="56" stopIfTrue="1" operator="greaterThan">
      <formula>0</formula>
    </cfRule>
  </conditionalFormatting>
  <conditionalFormatting sqref="AV78:BP78 BS78:BW78 BZ78:CD78">
    <cfRule type="expression" dxfId="1498" priority="55" stopIfTrue="1">
      <formula>$G78="PT"</formula>
    </cfRule>
  </conditionalFormatting>
  <conditionalFormatting sqref="AW78:BP78 BS78:BW78 BZ78:CD78">
    <cfRule type="expression" dxfId="1497" priority="53" stopIfTrue="1">
      <formula>$G78="PT"</formula>
    </cfRule>
  </conditionalFormatting>
  <conditionalFormatting sqref="AV78:BP78 BS78:BW78 BZ78:CD78">
    <cfRule type="expression" dxfId="1496" priority="51" stopIfTrue="1">
      <formula>$G78="PT"</formula>
    </cfRule>
  </conditionalFormatting>
  <conditionalFormatting sqref="AW78:BP78 BS78:BW78 BZ78:CD78">
    <cfRule type="expression" dxfId="1495" priority="49" stopIfTrue="1">
      <formula>$G78="PT"</formula>
    </cfRule>
  </conditionalFormatting>
  <conditionalFormatting sqref="AV78:BP78 BS78:BW78 BZ78:CD78">
    <cfRule type="expression" dxfId="1494" priority="47" stopIfTrue="1">
      <formula>$G78="PT"</formula>
    </cfRule>
  </conditionalFormatting>
  <conditionalFormatting sqref="AW78:BP78 BS78:BW78 BZ78:CD78">
    <cfRule type="expression" dxfId="1493" priority="45" stopIfTrue="1">
      <formula>$G78="PT"</formula>
    </cfRule>
  </conditionalFormatting>
  <conditionalFormatting sqref="AV78:BP78 BS78:BW78 BZ78:CD78">
    <cfRule type="expression" dxfId="1492" priority="43" stopIfTrue="1">
      <formula>$G78="PT"</formula>
    </cfRule>
  </conditionalFormatting>
  <conditionalFormatting sqref="AW78:BP78 BS78:BW78 BZ78:CD78">
    <cfRule type="expression" dxfId="1491" priority="41" stopIfTrue="1">
      <formula>$G78="PT"</formula>
    </cfRule>
  </conditionalFormatting>
  <conditionalFormatting sqref="BC78:BP78 BS78:BW78 BZ78:CD78">
    <cfRule type="expression" dxfId="1490" priority="39" stopIfTrue="1">
      <formula>$G78="PT"</formula>
    </cfRule>
  </conditionalFormatting>
  <conditionalFormatting sqref="BC78:BP78 BS78:BW78 BZ78:CD78">
    <cfRule type="expression" dxfId="1489" priority="38" stopIfTrue="1">
      <formula>$G78="PT"</formula>
    </cfRule>
  </conditionalFormatting>
  <conditionalFormatting sqref="BC78:BP78 BS78:BW78 BZ78:CD78">
    <cfRule type="expression" dxfId="1488" priority="37" stopIfTrue="1">
      <formula>$G78="PT"</formula>
    </cfRule>
  </conditionalFormatting>
  <conditionalFormatting sqref="BC78:BP78 BS78:BW78 BZ78:CD78">
    <cfRule type="expression" dxfId="1487" priority="36" stopIfTrue="1">
      <formula>$G78="PT"</formula>
    </cfRule>
  </conditionalFormatting>
  <conditionalFormatting sqref="BC78:BP78 BS78:BW78 BZ78:CD78">
    <cfRule type="expression" dxfId="1486" priority="35" stopIfTrue="1">
      <formula>$G78="PT"</formula>
    </cfRule>
  </conditionalFormatting>
  <conditionalFormatting sqref="BC78:BP78 BS78:BW78 BZ78:CD78">
    <cfRule type="expression" dxfId="1485" priority="34" stopIfTrue="1">
      <formula>$G78="PT"</formula>
    </cfRule>
  </conditionalFormatting>
  <conditionalFormatting sqref="BC78:BP78 BS78:BW78 BZ78:CD78">
    <cfRule type="expression" dxfId="1484" priority="33" stopIfTrue="1">
      <formula>$G78="PT"</formula>
    </cfRule>
  </conditionalFormatting>
  <conditionalFormatting sqref="BC78:BP78 BS78:BW78 BZ78:CD78">
    <cfRule type="expression" dxfId="1483" priority="32" stopIfTrue="1">
      <formula>$G78="PT"</formula>
    </cfRule>
  </conditionalFormatting>
  <conditionalFormatting sqref="AV78:BP78 BS78:BW78">
    <cfRule type="expression" dxfId="1482" priority="23" stopIfTrue="1">
      <formula>$G78="PT"</formula>
    </cfRule>
  </conditionalFormatting>
  <conditionalFormatting sqref="AW78:BP78 BS78:BW78">
    <cfRule type="expression" dxfId="1481" priority="22" stopIfTrue="1">
      <formula>$G78="PT"</formula>
    </cfRule>
  </conditionalFormatting>
  <conditionalFormatting sqref="AV78:BP78 BS78:BW78">
    <cfRule type="expression" dxfId="1480" priority="21" stopIfTrue="1">
      <formula>$G78="PT"</formula>
    </cfRule>
  </conditionalFormatting>
  <conditionalFormatting sqref="AW78:BP78 BS78:BW78">
    <cfRule type="expression" dxfId="1479" priority="20" stopIfTrue="1">
      <formula>$G78="PT"</formula>
    </cfRule>
  </conditionalFormatting>
  <conditionalFormatting sqref="AV78:BP78 BS78:BW78">
    <cfRule type="expression" dxfId="1478" priority="19" stopIfTrue="1">
      <formula>$G78="PT"</formula>
    </cfRule>
  </conditionalFormatting>
  <conditionalFormatting sqref="AW78:BP78 BS78:BW78">
    <cfRule type="expression" dxfId="1477" priority="18" stopIfTrue="1">
      <formula>$G78="PT"</formula>
    </cfRule>
  </conditionalFormatting>
  <conditionalFormatting sqref="AV78:BP78 BS78:BW78">
    <cfRule type="expression" dxfId="1476" priority="17" stopIfTrue="1">
      <formula>$G78="PT"</formula>
    </cfRule>
  </conditionalFormatting>
  <conditionalFormatting sqref="AW78:BP78 BS78:BW78">
    <cfRule type="expression" dxfId="1475" priority="16" stopIfTrue="1">
      <formula>$G78="PT"</formula>
    </cfRule>
  </conditionalFormatting>
  <conditionalFormatting sqref="BC78:BP78 BS78:BW78">
    <cfRule type="expression" dxfId="1474" priority="15" stopIfTrue="1">
      <formula>$G78="PT"</formula>
    </cfRule>
  </conditionalFormatting>
  <conditionalFormatting sqref="BC78:BP78 BS78:BW78">
    <cfRule type="expression" dxfId="1473" priority="14" stopIfTrue="1">
      <formula>$G78="PT"</formula>
    </cfRule>
  </conditionalFormatting>
  <conditionalFormatting sqref="BC78:BP78 BS78:BW78">
    <cfRule type="expression" dxfId="1472" priority="13" stopIfTrue="1">
      <formula>$G78="PT"</formula>
    </cfRule>
  </conditionalFormatting>
  <conditionalFormatting sqref="BC78:BP78 BS78:BW78">
    <cfRule type="expression" dxfId="1471" priority="12" stopIfTrue="1">
      <formula>$G78="PT"</formula>
    </cfRule>
  </conditionalFormatting>
  <conditionalFormatting sqref="BC78:BP78 BS78:BW78">
    <cfRule type="expression" dxfId="1470" priority="11" stopIfTrue="1">
      <formula>$G78="PT"</formula>
    </cfRule>
  </conditionalFormatting>
  <conditionalFormatting sqref="BC78:BP78 BS78:BW78">
    <cfRule type="expression" dxfId="1469" priority="10" stopIfTrue="1">
      <formula>$G78="PT"</formula>
    </cfRule>
  </conditionalFormatting>
  <conditionalFormatting sqref="BC78:BP78 BS78:BW78">
    <cfRule type="expression" dxfId="1468" priority="9" stopIfTrue="1">
      <formula>$G78="PT"</formula>
    </cfRule>
  </conditionalFormatting>
  <conditionalFormatting sqref="BC78:BP78 BS78:BW78">
    <cfRule type="expression" dxfId="1467" priority="8" stopIfTrue="1">
      <formula>$G78="PT"</formula>
    </cfRule>
  </conditionalFormatting>
  <conditionalFormatting sqref="C16:I16 M16 O16:Z16">
    <cfRule type="expression" dxfId="1466" priority="7" stopIfTrue="1">
      <formula>$G16="PT"</formula>
    </cfRule>
  </conditionalFormatting>
  <conditionalFormatting sqref="AC16:BP16 BS16:BW16 BZ16:CD16 CG16:CK16">
    <cfRule type="expression" dxfId="1465" priority="6" stopIfTrue="1">
      <formula>$G16="PT"</formula>
    </cfRule>
  </conditionalFormatting>
  <conditionalFormatting sqref="A16:B16">
    <cfRule type="cellIs" dxfId="1464" priority="5" stopIfTrue="1" operator="greaterThan">
      <formula>0</formula>
    </cfRule>
  </conditionalFormatting>
  <conditionalFormatting sqref="BQ15:BR196">
    <cfRule type="expression" dxfId="1463" priority="4" stopIfTrue="1">
      <formula>$G15="PT"</formula>
    </cfRule>
  </conditionalFormatting>
  <conditionalFormatting sqref="BX15:BY224">
    <cfRule type="expression" dxfId="1462" priority="3" stopIfTrue="1">
      <formula>$G15="PT"</formula>
    </cfRule>
  </conditionalFormatting>
  <conditionalFormatting sqref="CE15:CF224">
    <cfRule type="expression" dxfId="1461" priority="2" stopIfTrue="1">
      <formula>$G15="PT"</formula>
    </cfRule>
  </conditionalFormatting>
  <conditionalFormatting sqref="CL15:CM224">
    <cfRule type="expression" dxfId="1460" priority="1" stopIfTrue="1">
      <formula>$G15="PT"</formula>
    </cfRule>
  </conditionalFormatting>
  <dataValidations count="9">
    <dataValidation type="list" allowBlank="1" showInputMessage="1" showErrorMessage="1" errorTitle="TG" error="Invalid Target Audience!" prompt="Please, select one of the following target group!" sqref="AA9">
      <formula1>"None,A4-11,A12-17,A18-34,A18-49,A25-54,W18-34,W18-49,W25-54,M18-34,M18-49,M25-54,A18-49 U,W18-49 U,M18-49 U"</formula1>
    </dataValidation>
    <dataValidation allowBlank="1" showInputMessage="1" showErrorMessage="1" prompt="Please enter the name of the Agency. If the Client is direct, the cell should be blank!" sqref="AA3:AA8"/>
    <dataValidation type="list" allowBlank="1" showInputMessage="1" showErrorMessage="1" prompt="Please, select the MONTH!" sqref="AA10">
      <formula1>"None, January,February,March,April,May,June,July,August,September,October,November,December"</formula1>
    </dataValidation>
    <dataValidation type="whole" allowBlank="1" showInputMessage="1" showErrorMessage="1" error="You've entered either not a whole number, or the value is above 180" prompt="Please enter the duration of the first TVC in seconds!" sqref="G3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G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G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G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G7:G8">
      <formula1>0</formula1>
      <formula2>180</formula2>
    </dataValidation>
    <dataValidation allowBlank="1" showInputMessage="1" showErrorMessage="1" prompt="Please enter the name of the TVC" sqref="E3:E8"/>
  </dataValidations>
  <pageMargins left="0.35433070866141703" right="0.47244094488188998" top="0.43307086614173201" bottom="0.47244094488188998" header="0.27559055118110198" footer="0.27559055118110198"/>
  <pageSetup paperSize="9" scale="28" orientation="landscape" r:id="rId1"/>
  <headerFooter alignWithMargins="0">
    <oddFooter>&amp;C&amp;D
&amp;F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0.59999389629810485"/>
    <pageSetUpPr fitToPage="1"/>
  </sheetPr>
  <dimension ref="A1:CN202"/>
  <sheetViews>
    <sheetView showGridLines="0" showZeros="0" defaultGridColor="0" colorId="23" zoomScale="83" zoomScaleNormal="83" workbookViewId="0">
      <pane xSplit="6" ySplit="14" topLeftCell="I15" activePane="bottomRight" state="frozen"/>
      <selection activeCell="AP15" sqref="AP15:BI130"/>
      <selection pane="topRight" activeCell="AP15" sqref="AP15:BI130"/>
      <selection pane="bottomLeft" activeCell="AP15" sqref="AP15:BI130"/>
      <selection pane="bottomRight" activeCell="CM94" sqref="CM94"/>
    </sheetView>
  </sheetViews>
  <sheetFormatPr defaultColWidth="9.140625" defaultRowHeight="12.75"/>
  <cols>
    <col min="1" max="1" width="20.42578125" style="657" customWidth="1"/>
    <col min="2" max="2" width="2.42578125" style="658" bestFit="1" customWidth="1"/>
    <col min="3" max="3" width="12.5703125" style="652" bestFit="1" customWidth="1"/>
    <col min="4" max="4" width="25.85546875" style="652" customWidth="1"/>
    <col min="5" max="5" width="21.5703125" style="652" customWidth="1"/>
    <col min="6" max="6" width="11.85546875" style="652" customWidth="1"/>
    <col min="7" max="7" width="14" style="652" customWidth="1"/>
    <col min="8" max="8" width="13.85546875" style="652" customWidth="1"/>
    <col min="9" max="9" width="14.140625" style="652" customWidth="1"/>
    <col min="10" max="10" width="12.140625" style="652" customWidth="1"/>
    <col min="11" max="11" width="7.85546875" style="652" customWidth="1"/>
    <col min="12" max="12" width="7.7109375" style="652" customWidth="1"/>
    <col min="13" max="15" width="7.85546875" style="652" hidden="1" customWidth="1"/>
    <col min="16" max="16" width="6.85546875" style="652" hidden="1" customWidth="1"/>
    <col min="17" max="17" width="11" style="652" bestFit="1" customWidth="1"/>
    <col min="18" max="18" width="13" style="652" customWidth="1"/>
    <col min="19" max="19" width="14.7109375" style="652" customWidth="1"/>
    <col min="20" max="20" width="12.42578125" style="652" customWidth="1"/>
    <col min="21" max="24" width="11.85546875" style="652" hidden="1" customWidth="1"/>
    <col min="25" max="25" width="15" style="652" customWidth="1"/>
    <col min="26" max="26" width="17.7109375" style="652" customWidth="1"/>
    <col min="27" max="47" width="3.42578125" style="652" customWidth="1"/>
    <col min="48" max="49" width="3.5703125" style="652" customWidth="1"/>
    <col min="50" max="54" width="3.5703125" style="652" hidden="1" customWidth="1"/>
    <col min="55" max="89" width="3.42578125" style="652" hidden="1" customWidth="1"/>
    <col min="90" max="90" width="13.7109375" style="652" customWidth="1"/>
    <col min="91" max="91" width="4.28515625" style="652" customWidth="1"/>
    <col min="92" max="113" width="3.5703125" style="652" customWidth="1"/>
    <col min="114" max="16384" width="9.140625" style="652"/>
  </cols>
  <sheetData>
    <row r="1" spans="1:90" ht="13.5" thickBot="1">
      <c r="A1" s="645"/>
      <c r="B1" s="645"/>
      <c r="C1" s="646"/>
      <c r="D1" s="646"/>
      <c r="E1" s="647"/>
      <c r="F1" s="648"/>
      <c r="G1" s="647"/>
      <c r="H1" s="647"/>
      <c r="I1" s="649"/>
      <c r="J1" s="649"/>
      <c r="K1" s="649"/>
      <c r="L1" s="649"/>
      <c r="M1" s="649"/>
      <c r="N1" s="649"/>
      <c r="O1" s="649"/>
      <c r="P1" s="649"/>
      <c r="Q1" s="649"/>
      <c r="R1" s="650"/>
      <c r="S1" s="651"/>
      <c r="T1" s="651"/>
      <c r="U1" s="651"/>
      <c r="V1" s="651"/>
      <c r="W1" s="651"/>
      <c r="X1" s="651"/>
      <c r="Y1" s="183"/>
      <c r="Z1" s="647"/>
    </row>
    <row r="2" spans="1:90" ht="13.5" thickBot="1">
      <c r="A2" s="646"/>
      <c r="B2" s="646"/>
      <c r="C2" s="646"/>
      <c r="D2" s="646"/>
      <c r="E2" s="653" t="s">
        <v>22</v>
      </c>
      <c r="F2" s="654" t="s">
        <v>41</v>
      </c>
      <c r="G2" s="655" t="s">
        <v>45</v>
      </c>
      <c r="H2" s="655" t="s">
        <v>20</v>
      </c>
      <c r="I2" s="655" t="s">
        <v>4</v>
      </c>
      <c r="J2" s="654" t="s">
        <v>43</v>
      </c>
      <c r="K2" s="654" t="s">
        <v>8</v>
      </c>
      <c r="L2" s="656" t="s">
        <v>57</v>
      </c>
      <c r="Z2" s="647"/>
    </row>
    <row r="3" spans="1:90">
      <c r="E3" s="659" t="str">
        <f>SUMMARY_TV!B2</f>
        <v>Consumer Loan</v>
      </c>
      <c r="F3" s="660" t="str">
        <f>IF(G3&lt;&gt;0,"A","-")</f>
        <v>A</v>
      </c>
      <c r="G3" s="661">
        <v>32</v>
      </c>
      <c r="H3" s="30">
        <v>1</v>
      </c>
      <c r="I3" s="662">
        <f>SUM(K15:K132)</f>
        <v>506</v>
      </c>
      <c r="J3" s="211">
        <f t="shared" ref="J3:J8" si="0">I3/$I$9</f>
        <v>1</v>
      </c>
      <c r="K3" s="211">
        <f>(SUMPRODUCT(K15:K132,H15:H132))/$I$143</f>
        <v>1</v>
      </c>
      <c r="L3" s="203">
        <f>SUMPRODUCT(K15:K132,$S$15:$S$132)/$Y$143</f>
        <v>0.99999999999999956</v>
      </c>
      <c r="R3" s="663" t="s">
        <v>104</v>
      </c>
      <c r="S3" s="651"/>
      <c r="T3" s="651"/>
      <c r="U3" s="651"/>
      <c r="V3" s="651"/>
      <c r="W3" s="651"/>
      <c r="X3" s="651"/>
      <c r="Y3" s="664" t="str">
        <f>SUMMARY_TV!B1</f>
        <v>DSK</v>
      </c>
      <c r="Z3" s="647"/>
    </row>
    <row r="4" spans="1:90">
      <c r="E4" s="665" t="str">
        <f>SUMMARY_TV!B2</f>
        <v>Consumer Loan</v>
      </c>
      <c r="F4" s="666" t="str">
        <f>IF(G4&lt;&gt;0,"B","-")</f>
        <v>B</v>
      </c>
      <c r="G4" s="661">
        <v>32</v>
      </c>
      <c r="H4" s="30">
        <v>1</v>
      </c>
      <c r="I4" s="667">
        <f>SUM(L15:L132)</f>
        <v>0</v>
      </c>
      <c r="J4" s="56">
        <f t="shared" si="0"/>
        <v>0</v>
      </c>
      <c r="K4" s="56">
        <f>SUMPRODUCT(L15:L132,H15:H132)/I143</f>
        <v>0</v>
      </c>
      <c r="L4" s="203">
        <f>SUMPRODUCT(L15:L132,$T$15:$T$132)/$Y$143</f>
        <v>0</v>
      </c>
      <c r="R4" s="663" t="s">
        <v>105</v>
      </c>
      <c r="S4" s="651"/>
      <c r="T4" s="651"/>
      <c r="U4" s="651"/>
      <c r="V4" s="651"/>
      <c r="W4" s="651"/>
      <c r="X4" s="651"/>
      <c r="Y4" s="664" t="str">
        <f>SUMMARY_TV!B2</f>
        <v>Consumer Loan</v>
      </c>
      <c r="Z4" s="647"/>
    </row>
    <row r="5" spans="1:90">
      <c r="A5" s="668"/>
      <c r="B5" s="669"/>
      <c r="E5" s="665"/>
      <c r="F5" s="666" t="str">
        <f>IF(G5&lt;&gt;0,"C","-")</f>
        <v>-</v>
      </c>
      <c r="G5" s="661">
        <v>0</v>
      </c>
      <c r="H5" s="30">
        <v>0</v>
      </c>
      <c r="I5" s="667">
        <f>SUM(M15:M132)</f>
        <v>0</v>
      </c>
      <c r="J5" s="56">
        <f t="shared" si="0"/>
        <v>0</v>
      </c>
      <c r="K5" s="56">
        <f>SUMPRODUCT(M15:M132,H15:H132)/$I$143</f>
        <v>0</v>
      </c>
      <c r="L5" s="203">
        <f>SUMPRODUCT(M15:M132,$U$15:$U$132)/$Y$143</f>
        <v>0</v>
      </c>
      <c r="R5" s="663" t="s">
        <v>106</v>
      </c>
      <c r="S5" s="651"/>
      <c r="T5" s="651"/>
      <c r="U5" s="651"/>
      <c r="V5" s="651"/>
      <c r="W5" s="651"/>
      <c r="X5" s="651"/>
      <c r="Y5" s="664" t="str">
        <f>SUMMARY_TV!B3</f>
        <v>Café Commucations</v>
      </c>
      <c r="Z5" s="647"/>
    </row>
    <row r="6" spans="1:90">
      <c r="A6" s="668"/>
      <c r="B6" s="669"/>
      <c r="E6" s="665"/>
      <c r="F6" s="666" t="str">
        <f>IF(G6&lt;&gt;0,"D","-")</f>
        <v>-</v>
      </c>
      <c r="G6" s="661">
        <v>0</v>
      </c>
      <c r="H6" s="30">
        <v>0</v>
      </c>
      <c r="I6" s="670">
        <f>SUM(N15:N132)</f>
        <v>0</v>
      </c>
      <c r="J6" s="56">
        <f t="shared" si="0"/>
        <v>0</v>
      </c>
      <c r="K6" s="56">
        <f>SUMPRODUCT(N15:N132,H15:H132)/$I$143</f>
        <v>0</v>
      </c>
      <c r="L6" s="203">
        <f>SUMPRODUCT(N15:N132,$V$15:$V$132)/$Y$143</f>
        <v>0</v>
      </c>
      <c r="R6" s="663" t="s">
        <v>107</v>
      </c>
      <c r="S6" s="651"/>
      <c r="T6" s="651"/>
      <c r="U6" s="651"/>
      <c r="V6" s="651"/>
      <c r="W6" s="651"/>
      <c r="X6" s="651"/>
      <c r="Y6" s="664" t="str">
        <f>SUMMARY_TV!B4</f>
        <v>09 Mar 2020 -  05 Apr 2020</v>
      </c>
      <c r="Z6" s="647"/>
      <c r="AA6" s="671"/>
      <c r="AB6" s="671"/>
      <c r="AC6" s="671"/>
      <c r="AD6" s="671"/>
      <c r="AE6" s="671"/>
      <c r="AF6" s="671"/>
      <c r="AG6" s="671"/>
      <c r="AH6" s="671"/>
      <c r="AI6" s="671"/>
      <c r="AJ6" s="671"/>
      <c r="AK6" s="671"/>
      <c r="AL6" s="671"/>
      <c r="AM6" s="671"/>
      <c r="AN6" s="671"/>
      <c r="AO6" s="671"/>
      <c r="AP6" s="671"/>
      <c r="AQ6" s="671"/>
      <c r="AR6" s="671"/>
      <c r="AS6" s="671"/>
      <c r="AT6" s="671"/>
      <c r="AU6" s="671"/>
      <c r="AV6" s="671"/>
      <c r="AW6" s="671"/>
      <c r="AX6" s="671"/>
      <c r="AY6" s="671"/>
      <c r="AZ6" s="671"/>
      <c r="BA6" s="671"/>
      <c r="BB6" s="671"/>
      <c r="BC6" s="671"/>
      <c r="BD6" s="671"/>
      <c r="BE6" s="671"/>
      <c r="BF6" s="671"/>
      <c r="BG6" s="671"/>
      <c r="BH6" s="671"/>
      <c r="BI6" s="671"/>
      <c r="BJ6" s="671"/>
      <c r="BK6" s="671"/>
      <c r="BL6" s="671"/>
      <c r="BM6" s="671"/>
      <c r="BN6" s="671"/>
      <c r="BO6" s="671"/>
      <c r="BP6" s="671"/>
      <c r="BQ6" s="671"/>
      <c r="BR6" s="671"/>
      <c r="BS6" s="671"/>
      <c r="BT6" s="671"/>
      <c r="BU6" s="671"/>
      <c r="BV6" s="671"/>
      <c r="BW6" s="671"/>
      <c r="BX6" s="671"/>
      <c r="BY6" s="671"/>
      <c r="BZ6" s="671"/>
      <c r="CA6" s="671"/>
      <c r="CB6" s="671"/>
      <c r="CC6" s="671"/>
      <c r="CD6" s="671"/>
      <c r="CE6" s="671"/>
      <c r="CF6" s="671"/>
      <c r="CG6" s="671"/>
      <c r="CH6" s="671"/>
      <c r="CI6" s="671"/>
      <c r="CJ6" s="671"/>
      <c r="CK6" s="671"/>
    </row>
    <row r="7" spans="1:90">
      <c r="A7" s="668"/>
      <c r="B7" s="669"/>
      <c r="E7" s="665"/>
      <c r="F7" s="666" t="str">
        <f>IF(G7&lt;&gt;0,"E","-")</f>
        <v>-</v>
      </c>
      <c r="G7" s="661">
        <v>0</v>
      </c>
      <c r="H7" s="30">
        <v>0</v>
      </c>
      <c r="I7" s="670">
        <f>SUM(O15:O132)</f>
        <v>0</v>
      </c>
      <c r="J7" s="56">
        <f t="shared" si="0"/>
        <v>0</v>
      </c>
      <c r="K7" s="56">
        <f>SUMPRODUCT(O15:O132,H15:H132)/$I$143</f>
        <v>0</v>
      </c>
      <c r="L7" s="203">
        <f>SUMPRODUCT(O15:O132,$W$15:$W$132)/$Y$143</f>
        <v>0</v>
      </c>
      <c r="R7" s="663"/>
      <c r="Y7" s="672"/>
      <c r="Z7" s="647"/>
      <c r="AA7" s="671"/>
      <c r="AB7" s="671"/>
      <c r="AC7" s="671"/>
      <c r="AD7" s="671"/>
      <c r="AE7" s="671"/>
      <c r="AF7" s="671"/>
      <c r="AG7" s="671"/>
      <c r="AH7" s="671"/>
      <c r="AI7" s="671"/>
      <c r="AJ7" s="671"/>
      <c r="AK7" s="671"/>
      <c r="AL7" s="671"/>
      <c r="AM7" s="671"/>
      <c r="AN7" s="671"/>
      <c r="AO7" s="671"/>
      <c r="AP7" s="671"/>
      <c r="AQ7" s="671"/>
      <c r="AR7" s="671"/>
      <c r="AS7" s="671"/>
      <c r="AT7" s="671"/>
      <c r="AU7" s="671"/>
      <c r="AV7" s="671"/>
      <c r="AW7" s="671"/>
      <c r="AX7" s="671"/>
      <c r="AY7" s="671"/>
      <c r="AZ7" s="671"/>
      <c r="BA7" s="671"/>
      <c r="BB7" s="671"/>
      <c r="BC7" s="671"/>
      <c r="BD7" s="671"/>
      <c r="BE7" s="671"/>
      <c r="BF7" s="671"/>
      <c r="BG7" s="671"/>
      <c r="BH7" s="671"/>
      <c r="BI7" s="671"/>
      <c r="BJ7" s="671"/>
      <c r="BK7" s="671"/>
      <c r="BL7" s="671"/>
      <c r="BM7" s="671"/>
      <c r="BN7" s="671"/>
      <c r="BO7" s="671"/>
      <c r="BP7" s="671"/>
      <c r="BQ7" s="671"/>
      <c r="BR7" s="671"/>
      <c r="BS7" s="671"/>
      <c r="BT7" s="671"/>
      <c r="BU7" s="671"/>
      <c r="BV7" s="671"/>
      <c r="BW7" s="671"/>
      <c r="BX7" s="671"/>
      <c r="BY7" s="671"/>
      <c r="BZ7" s="671"/>
      <c r="CA7" s="671"/>
      <c r="CB7" s="671"/>
      <c r="CC7" s="671"/>
      <c r="CD7" s="671"/>
      <c r="CE7" s="671"/>
      <c r="CF7" s="671"/>
      <c r="CG7" s="671"/>
      <c r="CH7" s="671"/>
      <c r="CI7" s="671"/>
      <c r="CJ7" s="671"/>
      <c r="CK7" s="671"/>
    </row>
    <row r="8" spans="1:90" ht="13.5" thickBot="1">
      <c r="A8" s="668"/>
      <c r="B8" s="669"/>
      <c r="E8" s="673"/>
      <c r="F8" s="674" t="str">
        <f>IF(G8&lt;&gt;0,"F","-")</f>
        <v>-</v>
      </c>
      <c r="G8" s="675">
        <v>0</v>
      </c>
      <c r="H8" s="34">
        <v>0</v>
      </c>
      <c r="I8" s="676">
        <f>SUM(O15:O132)</f>
        <v>0</v>
      </c>
      <c r="J8" s="60">
        <f t="shared" si="0"/>
        <v>0</v>
      </c>
      <c r="K8" s="60">
        <f>SUMPRODUCT(P15:P132,H15:H132)/$I$143</f>
        <v>0</v>
      </c>
      <c r="L8" s="86">
        <f>SUMPRODUCT(P15:P132,$X$15:$X$132)/$Y$143</f>
        <v>0</v>
      </c>
      <c r="R8" s="677" t="s">
        <v>31</v>
      </c>
      <c r="S8" s="678"/>
      <c r="Y8" s="679"/>
      <c r="Z8" s="647"/>
      <c r="AA8" s="671"/>
      <c r="AB8" s="671"/>
      <c r="AC8" s="671"/>
      <c r="AD8" s="671"/>
      <c r="AE8" s="671"/>
      <c r="AF8" s="671"/>
      <c r="AG8" s="671"/>
      <c r="AH8" s="671"/>
      <c r="AI8" s="671"/>
      <c r="AJ8" s="671"/>
      <c r="AK8" s="671"/>
      <c r="AL8" s="671"/>
      <c r="AM8" s="671"/>
      <c r="AN8" s="671"/>
      <c r="AO8" s="671"/>
      <c r="AP8" s="671"/>
      <c r="AQ8" s="671"/>
      <c r="AR8" s="671"/>
      <c r="AS8" s="671"/>
      <c r="AT8" s="671"/>
      <c r="AU8" s="671"/>
      <c r="AV8" s="671"/>
      <c r="AW8" s="671"/>
      <c r="AX8" s="671"/>
      <c r="AY8" s="671"/>
      <c r="AZ8" s="671"/>
      <c r="BA8" s="671"/>
      <c r="BB8" s="671"/>
      <c r="BC8" s="671"/>
      <c r="BD8" s="671"/>
      <c r="BE8" s="671"/>
      <c r="BF8" s="671"/>
      <c r="BG8" s="671"/>
      <c r="BH8" s="671"/>
      <c r="BI8" s="671"/>
      <c r="BJ8" s="671"/>
      <c r="BK8" s="671"/>
      <c r="BL8" s="671"/>
      <c r="BM8" s="671"/>
      <c r="BN8" s="671"/>
      <c r="BO8" s="671"/>
      <c r="BP8" s="671"/>
      <c r="BQ8" s="671"/>
      <c r="BR8" s="671"/>
      <c r="BS8" s="671"/>
      <c r="BT8" s="671"/>
      <c r="BU8" s="671"/>
      <c r="BV8" s="671"/>
      <c r="BW8" s="671"/>
      <c r="BX8" s="671"/>
      <c r="BY8" s="671"/>
      <c r="BZ8" s="671"/>
      <c r="CA8" s="671"/>
      <c r="CB8" s="671"/>
      <c r="CC8" s="671"/>
      <c r="CD8" s="671"/>
      <c r="CE8" s="671"/>
      <c r="CF8" s="671"/>
      <c r="CG8" s="671"/>
      <c r="CH8" s="671"/>
      <c r="CI8" s="671"/>
      <c r="CJ8" s="671"/>
      <c r="CK8" s="671"/>
    </row>
    <row r="9" spans="1:90" ht="13.5" thickBot="1">
      <c r="A9" s="668"/>
      <c r="B9" s="669"/>
      <c r="F9" s="680"/>
      <c r="G9" s="681"/>
      <c r="H9" s="89"/>
      <c r="I9" s="682">
        <f>SUBTOTAL(9,I3:I8)</f>
        <v>506</v>
      </c>
      <c r="J9" s="199">
        <f>SUM(J3:J8)</f>
        <v>1</v>
      </c>
      <c r="K9" s="199">
        <f>SUM(K3:K8)</f>
        <v>1</v>
      </c>
      <c r="L9" s="199">
        <f>SUM(L3:L8)</f>
        <v>0.99999999999999956</v>
      </c>
      <c r="R9" s="663" t="s">
        <v>108</v>
      </c>
      <c r="Y9" s="683" t="s">
        <v>131</v>
      </c>
      <c r="AC9" s="684"/>
      <c r="AD9" s="684"/>
      <c r="AE9" s="684"/>
      <c r="AF9" s="684"/>
      <c r="BC9" s="684"/>
      <c r="BD9" s="684"/>
      <c r="BE9" s="684"/>
      <c r="BF9" s="684"/>
      <c r="BG9" s="684"/>
      <c r="BH9" s="684"/>
      <c r="BI9" s="684"/>
      <c r="BJ9" s="684"/>
      <c r="BK9" s="684"/>
      <c r="BL9" s="684"/>
      <c r="BM9" s="684"/>
      <c r="BN9" s="684"/>
      <c r="BO9" s="684"/>
      <c r="BP9" s="684"/>
      <c r="BQ9" s="684"/>
      <c r="BR9" s="684"/>
      <c r="BS9" s="684"/>
      <c r="BT9" s="684"/>
      <c r="BU9" s="684"/>
      <c r="BV9" s="684"/>
      <c r="BW9" s="684"/>
      <c r="BX9" s="684"/>
      <c r="BY9" s="684"/>
      <c r="BZ9" s="684"/>
      <c r="CA9" s="684"/>
      <c r="CB9" s="684"/>
      <c r="CC9" s="684"/>
      <c r="CD9" s="684"/>
      <c r="CE9" s="684"/>
      <c r="CF9" s="684"/>
      <c r="CG9" s="684"/>
      <c r="CH9" s="684"/>
      <c r="CI9" s="684"/>
      <c r="CJ9" s="684"/>
      <c r="CK9" s="684"/>
    </row>
    <row r="10" spans="1:90" ht="13.5" thickBot="1">
      <c r="A10" s="668"/>
      <c r="B10" s="669"/>
      <c r="R10" s="685" t="s">
        <v>112</v>
      </c>
      <c r="S10" s="651"/>
      <c r="T10" s="651"/>
      <c r="U10" s="651"/>
      <c r="V10" s="651"/>
      <c r="W10" s="651"/>
      <c r="X10" s="651"/>
      <c r="Y10" s="1012" t="s">
        <v>83</v>
      </c>
      <c r="AA10" s="374">
        <v>11</v>
      </c>
      <c r="AB10" s="368" t="s">
        <v>59</v>
      </c>
      <c r="AC10" s="469"/>
      <c r="AD10" s="369"/>
      <c r="AE10" s="369"/>
      <c r="AF10" s="369"/>
      <c r="AG10" s="370"/>
      <c r="AH10" s="371">
        <f>AA10+1</f>
        <v>12</v>
      </c>
      <c r="AI10" s="368" t="s">
        <v>59</v>
      </c>
      <c r="AJ10" s="369"/>
      <c r="AK10" s="369"/>
      <c r="AL10" s="369"/>
      <c r="AM10" s="369"/>
      <c r="AN10" s="370"/>
      <c r="AO10" s="371">
        <f>AH10+1</f>
        <v>13</v>
      </c>
      <c r="AP10" s="372" t="s">
        <v>59</v>
      </c>
      <c r="AQ10" s="368"/>
      <c r="AR10" s="369"/>
      <c r="AS10" s="369"/>
      <c r="AT10" s="369"/>
      <c r="AU10" s="369"/>
      <c r="AV10" s="371">
        <f>AO10+1</f>
        <v>14</v>
      </c>
      <c r="AW10" s="368" t="s">
        <v>59</v>
      </c>
      <c r="AX10" s="369"/>
      <c r="AY10" s="369"/>
      <c r="AZ10" s="369"/>
      <c r="BA10" s="369"/>
      <c r="BB10" s="370"/>
      <c r="BC10" s="371">
        <f>AV10+1</f>
        <v>15</v>
      </c>
      <c r="BD10" s="368" t="s">
        <v>59</v>
      </c>
      <c r="BE10" s="369"/>
      <c r="BF10" s="369"/>
      <c r="BG10" s="369"/>
      <c r="BH10" s="369"/>
      <c r="BI10" s="369"/>
      <c r="BJ10" s="371">
        <f>BC10+1</f>
        <v>16</v>
      </c>
      <c r="BK10" s="368" t="s">
        <v>59</v>
      </c>
      <c r="BL10" s="369"/>
      <c r="BM10" s="369"/>
      <c r="BN10" s="369"/>
      <c r="BO10" s="369"/>
      <c r="BP10" s="369"/>
      <c r="BQ10" s="371">
        <f>BJ10+1</f>
        <v>17</v>
      </c>
      <c r="BR10" s="368" t="s">
        <v>59</v>
      </c>
      <c r="BS10" s="369"/>
      <c r="BT10" s="369"/>
      <c r="BU10" s="369"/>
      <c r="BV10" s="369"/>
      <c r="BW10" s="369"/>
      <c r="BX10" s="371">
        <f>BQ10+1</f>
        <v>18</v>
      </c>
      <c r="BY10" s="368" t="s">
        <v>59</v>
      </c>
      <c r="BZ10" s="369"/>
      <c r="CA10" s="369"/>
      <c r="CB10" s="369"/>
      <c r="CC10" s="369"/>
      <c r="CD10" s="369"/>
      <c r="CE10" s="535">
        <f>BX10+1</f>
        <v>19</v>
      </c>
      <c r="CF10" s="368" t="s">
        <v>59</v>
      </c>
      <c r="CG10" s="369"/>
      <c r="CH10" s="369"/>
      <c r="CI10" s="369"/>
      <c r="CJ10" s="369"/>
      <c r="CK10" s="373"/>
    </row>
    <row r="11" spans="1:90" ht="13.5" thickBot="1">
      <c r="A11" s="668"/>
      <c r="B11" s="669"/>
      <c r="R11" s="685" t="s">
        <v>58</v>
      </c>
      <c r="Y11" s="91">
        <v>1.2</v>
      </c>
      <c r="AA11" s="1941" t="s">
        <v>325</v>
      </c>
      <c r="AB11" s="1942"/>
      <c r="AC11" s="1942"/>
      <c r="AD11" s="1942"/>
      <c r="AE11" s="1942"/>
      <c r="AF11" s="1942"/>
      <c r="AG11" s="1942"/>
      <c r="AH11" s="1942"/>
      <c r="AI11" s="1942"/>
      <c r="AJ11" s="1942"/>
      <c r="AK11" s="1942"/>
      <c r="AL11" s="1942"/>
      <c r="AM11" s="1942"/>
      <c r="AN11" s="1942"/>
      <c r="AO11" s="1942"/>
      <c r="AP11" s="1942"/>
      <c r="AQ11" s="1942"/>
      <c r="AR11" s="1942"/>
      <c r="AS11" s="1942"/>
      <c r="AT11" s="1942"/>
      <c r="AU11" s="1942"/>
      <c r="AV11" s="1942"/>
      <c r="AW11" s="1942"/>
      <c r="AX11" s="1943" t="s">
        <v>326</v>
      </c>
      <c r="AY11" s="1943"/>
      <c r="AZ11" s="1943"/>
      <c r="BA11" s="1943"/>
      <c r="BB11" s="1943"/>
      <c r="BC11" s="1943"/>
      <c r="BD11" s="1943"/>
      <c r="BE11" s="1943"/>
      <c r="BF11" s="1943"/>
      <c r="BG11" s="1943"/>
      <c r="BH11" s="1943"/>
      <c r="BI11" s="1943"/>
      <c r="BJ11" s="1943"/>
      <c r="BK11" s="1943"/>
      <c r="BL11" s="1943"/>
      <c r="BM11" s="1943"/>
      <c r="BN11" s="1943"/>
      <c r="BO11" s="1943"/>
      <c r="BP11" s="1943"/>
      <c r="BQ11" s="1943"/>
      <c r="BR11" s="1943"/>
      <c r="BS11" s="1943"/>
      <c r="BT11" s="1943"/>
      <c r="BU11" s="1943"/>
      <c r="BV11" s="1943"/>
      <c r="BW11" s="1943"/>
      <c r="BX11" s="1943"/>
      <c r="BY11" s="1943"/>
      <c r="BZ11" s="1943"/>
      <c r="CA11" s="1943"/>
      <c r="CB11" s="1944" t="s">
        <v>327</v>
      </c>
      <c r="CC11" s="1944"/>
      <c r="CD11" s="1944"/>
      <c r="CE11" s="1944"/>
      <c r="CF11" s="1944"/>
      <c r="CG11" s="1944"/>
      <c r="CH11" s="1944"/>
      <c r="CI11" s="1944"/>
      <c r="CJ11" s="1944"/>
      <c r="CK11" s="1945"/>
    </row>
    <row r="12" spans="1:90" ht="13.5" customHeight="1" thickBot="1">
      <c r="A12" s="668"/>
      <c r="B12" s="669"/>
      <c r="C12" s="647"/>
      <c r="D12" s="686"/>
      <c r="E12" s="648"/>
      <c r="F12" s="647"/>
      <c r="G12" s="647"/>
      <c r="H12" s="647"/>
      <c r="I12" s="647"/>
      <c r="J12" s="649"/>
      <c r="K12" s="649"/>
      <c r="L12" s="649"/>
      <c r="M12" s="649"/>
      <c r="N12" s="649"/>
      <c r="O12" s="649"/>
      <c r="P12" s="649"/>
      <c r="Q12" s="649"/>
      <c r="R12" s="687" t="s">
        <v>7</v>
      </c>
      <c r="S12" s="647"/>
      <c r="T12" s="647"/>
      <c r="U12" s="647"/>
      <c r="V12" s="647"/>
      <c r="W12" s="647"/>
      <c r="X12" s="647"/>
      <c r="Y12" s="688">
        <v>135</v>
      </c>
      <c r="AA12" s="383" t="s">
        <v>64</v>
      </c>
      <c r="AB12" s="382" t="s">
        <v>65</v>
      </c>
      <c r="AC12" s="447" t="s">
        <v>66</v>
      </c>
      <c r="AD12" s="447" t="s">
        <v>67</v>
      </c>
      <c r="AE12" s="447" t="s">
        <v>68</v>
      </c>
      <c r="AF12" s="449" t="s">
        <v>62</v>
      </c>
      <c r="AG12" s="471" t="s">
        <v>63</v>
      </c>
      <c r="AH12" s="382" t="s">
        <v>64</v>
      </c>
      <c r="AI12" s="447" t="s">
        <v>65</v>
      </c>
      <c r="AJ12" s="447" t="s">
        <v>66</v>
      </c>
      <c r="AK12" s="382" t="s">
        <v>67</v>
      </c>
      <c r="AL12" s="447" t="s">
        <v>68</v>
      </c>
      <c r="AM12" s="540" t="s">
        <v>62</v>
      </c>
      <c r="AN12" s="471" t="s">
        <v>63</v>
      </c>
      <c r="AO12" s="447" t="s">
        <v>64</v>
      </c>
      <c r="AP12" s="447" t="s">
        <v>65</v>
      </c>
      <c r="AQ12" s="447" t="s">
        <v>66</v>
      </c>
      <c r="AR12" s="577" t="s">
        <v>67</v>
      </c>
      <c r="AS12" s="541" t="s">
        <v>68</v>
      </c>
      <c r="AT12" s="451" t="s">
        <v>62</v>
      </c>
      <c r="AU12" s="451" t="s">
        <v>63</v>
      </c>
      <c r="AV12" s="450" t="s">
        <v>64</v>
      </c>
      <c r="AW12" s="448" t="s">
        <v>65</v>
      </c>
      <c r="AX12" s="450" t="s">
        <v>66</v>
      </c>
      <c r="AY12" s="450" t="s">
        <v>67</v>
      </c>
      <c r="AZ12" s="448" t="s">
        <v>68</v>
      </c>
      <c r="BA12" s="451" t="s">
        <v>62</v>
      </c>
      <c r="BB12" s="451" t="s">
        <v>63</v>
      </c>
      <c r="BC12" s="448" t="s">
        <v>64</v>
      </c>
      <c r="BD12" s="450" t="s">
        <v>65</v>
      </c>
      <c r="BE12" s="448" t="s">
        <v>66</v>
      </c>
      <c r="BF12" s="578" t="s">
        <v>67</v>
      </c>
      <c r="BG12" s="450" t="s">
        <v>68</v>
      </c>
      <c r="BH12" s="451" t="s">
        <v>62</v>
      </c>
      <c r="BI12" s="451" t="s">
        <v>63</v>
      </c>
      <c r="BJ12" s="450" t="s">
        <v>64</v>
      </c>
      <c r="BK12" s="448" t="s">
        <v>65</v>
      </c>
      <c r="BL12" s="450" t="s">
        <v>66</v>
      </c>
      <c r="BM12" s="450" t="s">
        <v>67</v>
      </c>
      <c r="BN12" s="448" t="s">
        <v>68</v>
      </c>
      <c r="BO12" s="451" t="s">
        <v>62</v>
      </c>
      <c r="BP12" s="451" t="s">
        <v>63</v>
      </c>
      <c r="BQ12" s="541" t="s">
        <v>64</v>
      </c>
      <c r="BR12" s="450" t="s">
        <v>65</v>
      </c>
      <c r="BS12" s="450" t="s">
        <v>66</v>
      </c>
      <c r="BT12" s="450" t="s">
        <v>67</v>
      </c>
      <c r="BU12" s="450" t="s">
        <v>68</v>
      </c>
      <c r="BV12" s="451" t="s">
        <v>62</v>
      </c>
      <c r="BW12" s="451" t="s">
        <v>63</v>
      </c>
      <c r="BX12" s="541" t="s">
        <v>64</v>
      </c>
      <c r="BY12" s="450" t="s">
        <v>65</v>
      </c>
      <c r="BZ12" s="450" t="s">
        <v>66</v>
      </c>
      <c r="CA12" s="450" t="s">
        <v>67</v>
      </c>
      <c r="CB12" s="450" t="s">
        <v>68</v>
      </c>
      <c r="CC12" s="451" t="s">
        <v>62</v>
      </c>
      <c r="CD12" s="451" t="s">
        <v>63</v>
      </c>
      <c r="CE12" s="448" t="s">
        <v>64</v>
      </c>
      <c r="CF12" s="450" t="s">
        <v>65</v>
      </c>
      <c r="CG12" s="450" t="s">
        <v>66</v>
      </c>
      <c r="CH12" s="450" t="s">
        <v>67</v>
      </c>
      <c r="CI12" s="450" t="s">
        <v>68</v>
      </c>
      <c r="CJ12" s="451" t="s">
        <v>62</v>
      </c>
      <c r="CK12" s="452" t="s">
        <v>63</v>
      </c>
    </row>
    <row r="13" spans="1:90" ht="13.5" thickBot="1">
      <c r="A13" s="689" t="s">
        <v>18</v>
      </c>
      <c r="B13" s="690"/>
      <c r="C13" s="2237" t="s">
        <v>60</v>
      </c>
      <c r="D13" s="2239" t="s">
        <v>1</v>
      </c>
      <c r="E13" s="2241" t="s">
        <v>2</v>
      </c>
      <c r="F13" s="2241" t="s">
        <v>3</v>
      </c>
      <c r="G13" s="691" t="s">
        <v>2</v>
      </c>
      <c r="H13" s="2243" t="str">
        <f>Y9</f>
        <v>W25-54</v>
      </c>
      <c r="I13" s="2244"/>
      <c r="J13" s="2245"/>
      <c r="K13" s="692" t="s">
        <v>4</v>
      </c>
      <c r="L13" s="693"/>
      <c r="M13" s="693"/>
      <c r="N13" s="693"/>
      <c r="O13" s="694"/>
      <c r="P13" s="694"/>
      <c r="Q13" s="1010" t="s">
        <v>4</v>
      </c>
      <c r="R13" s="2226" t="s">
        <v>61</v>
      </c>
      <c r="S13" s="2227"/>
      <c r="T13" s="2227"/>
      <c r="U13" s="2227"/>
      <c r="V13" s="693"/>
      <c r="W13" s="693"/>
      <c r="X13" s="693"/>
      <c r="Y13" s="2228" t="s">
        <v>0</v>
      </c>
      <c r="Z13" s="695"/>
      <c r="AA13" s="626">
        <v>43899</v>
      </c>
      <c r="AB13" s="627">
        <v>43900</v>
      </c>
      <c r="AC13" s="627">
        <v>43901</v>
      </c>
      <c r="AD13" s="627">
        <v>43902</v>
      </c>
      <c r="AE13" s="628">
        <v>43903</v>
      </c>
      <c r="AF13" s="629">
        <v>43904</v>
      </c>
      <c r="AG13" s="627">
        <v>43905</v>
      </c>
      <c r="AH13" s="627">
        <v>43906</v>
      </c>
      <c r="AI13" s="627">
        <v>43907</v>
      </c>
      <c r="AJ13" s="627">
        <v>43908</v>
      </c>
      <c r="AK13" s="628">
        <v>43909</v>
      </c>
      <c r="AL13" s="629">
        <v>43910</v>
      </c>
      <c r="AM13" s="627">
        <v>43911</v>
      </c>
      <c r="AN13" s="627">
        <v>43912</v>
      </c>
      <c r="AO13" s="627">
        <v>43913</v>
      </c>
      <c r="AP13" s="627">
        <v>43914</v>
      </c>
      <c r="AQ13" s="627">
        <v>43915</v>
      </c>
      <c r="AR13" s="627">
        <v>43916</v>
      </c>
      <c r="AS13" s="629">
        <v>43917</v>
      </c>
      <c r="AT13" s="627">
        <v>43918</v>
      </c>
      <c r="AU13" s="627">
        <v>43919</v>
      </c>
      <c r="AV13" s="627">
        <v>43920</v>
      </c>
      <c r="AW13" s="627">
        <v>43921</v>
      </c>
      <c r="AX13" s="627">
        <v>43922</v>
      </c>
      <c r="AY13" s="628">
        <v>43923</v>
      </c>
      <c r="AZ13" s="629">
        <v>43924</v>
      </c>
      <c r="BA13" s="627">
        <v>43925</v>
      </c>
      <c r="BB13" s="627">
        <v>43926</v>
      </c>
      <c r="BC13" s="627">
        <v>43927</v>
      </c>
      <c r="BD13" s="627">
        <v>43928</v>
      </c>
      <c r="BE13" s="627">
        <v>43929</v>
      </c>
      <c r="BF13" s="630">
        <v>43930</v>
      </c>
      <c r="BG13" s="631">
        <v>43931</v>
      </c>
      <c r="BH13" s="631">
        <v>43932</v>
      </c>
      <c r="BI13" s="631">
        <v>43933</v>
      </c>
      <c r="BJ13" s="631">
        <v>43934</v>
      </c>
      <c r="BK13" s="631">
        <v>43935</v>
      </c>
      <c r="BL13" s="631">
        <v>43936</v>
      </c>
      <c r="BM13" s="631">
        <v>43937</v>
      </c>
      <c r="BN13" s="631">
        <v>43938</v>
      </c>
      <c r="BO13" s="631">
        <v>43939</v>
      </c>
      <c r="BP13" s="631">
        <v>43940</v>
      </c>
      <c r="BQ13" s="632">
        <v>43941</v>
      </c>
      <c r="BR13" s="631">
        <v>43942</v>
      </c>
      <c r="BS13" s="631">
        <v>43943</v>
      </c>
      <c r="BT13" s="631">
        <v>43944</v>
      </c>
      <c r="BU13" s="631">
        <v>43945</v>
      </c>
      <c r="BV13" s="631">
        <v>43946</v>
      </c>
      <c r="BW13" s="631">
        <v>43947</v>
      </c>
      <c r="BX13" s="631">
        <v>43948</v>
      </c>
      <c r="BY13" s="631">
        <v>43949</v>
      </c>
      <c r="BZ13" s="631">
        <v>43950</v>
      </c>
      <c r="CA13" s="631">
        <v>43951</v>
      </c>
      <c r="CB13" s="631">
        <v>43952</v>
      </c>
      <c r="CC13" s="631">
        <v>43953</v>
      </c>
      <c r="CD13" s="631">
        <v>43954</v>
      </c>
      <c r="CE13" s="631">
        <v>43955</v>
      </c>
      <c r="CF13" s="631">
        <v>43956</v>
      </c>
      <c r="CG13" s="631">
        <v>43957</v>
      </c>
      <c r="CH13" s="631">
        <v>43958</v>
      </c>
      <c r="CI13" s="631">
        <v>43959</v>
      </c>
      <c r="CJ13" s="631">
        <v>43960</v>
      </c>
      <c r="CK13" s="633">
        <v>43961</v>
      </c>
    </row>
    <row r="14" spans="1:90" ht="18.75" customHeight="1" thickBot="1">
      <c r="A14" s="696" t="s">
        <v>48</v>
      </c>
      <c r="B14" s="697"/>
      <c r="C14" s="2238"/>
      <c r="D14" s="2240"/>
      <c r="E14" s="2242"/>
      <c r="F14" s="2242"/>
      <c r="G14" s="698" t="s">
        <v>25</v>
      </c>
      <c r="H14" s="699" t="s">
        <v>6</v>
      </c>
      <c r="I14" s="700" t="s">
        <v>7</v>
      </c>
      <c r="J14" s="701" t="s">
        <v>8</v>
      </c>
      <c r="K14" s="702" t="str">
        <f>$F$3</f>
        <v>A</v>
      </c>
      <c r="L14" s="703" t="str">
        <f>$F$4</f>
        <v>B</v>
      </c>
      <c r="M14" s="703" t="str">
        <f>$F$5</f>
        <v>-</v>
      </c>
      <c r="N14" s="703" t="str">
        <f>$F$6</f>
        <v>-</v>
      </c>
      <c r="O14" s="704" t="str">
        <f>$F$7</f>
        <v>-</v>
      </c>
      <c r="P14" s="704" t="str">
        <f>$F$8</f>
        <v>-</v>
      </c>
      <c r="Q14" s="1011" t="s">
        <v>0</v>
      </c>
      <c r="R14" s="705">
        <v>30</v>
      </c>
      <c r="S14" s="706" t="str">
        <f>F3</f>
        <v>A</v>
      </c>
      <c r="T14" s="706" t="str">
        <f>F4</f>
        <v>B</v>
      </c>
      <c r="U14" s="706" t="str">
        <f>F5</f>
        <v>-</v>
      </c>
      <c r="V14" s="707" t="str">
        <f>F6</f>
        <v>-</v>
      </c>
      <c r="W14" s="708" t="str">
        <f>O14</f>
        <v>-</v>
      </c>
      <c r="X14" s="708" t="str">
        <f>P14</f>
        <v>-</v>
      </c>
      <c r="Y14" s="2229"/>
      <c r="AA14" s="626">
        <v>43899</v>
      </c>
      <c r="AB14" s="627">
        <v>43900</v>
      </c>
      <c r="AC14" s="627">
        <v>43901</v>
      </c>
      <c r="AD14" s="627">
        <v>43902</v>
      </c>
      <c r="AE14" s="628">
        <v>43903</v>
      </c>
      <c r="AF14" s="629">
        <v>43904</v>
      </c>
      <c r="AG14" s="627">
        <v>43905</v>
      </c>
      <c r="AH14" s="627">
        <v>43906</v>
      </c>
      <c r="AI14" s="627">
        <v>43907</v>
      </c>
      <c r="AJ14" s="627">
        <v>43908</v>
      </c>
      <c r="AK14" s="628">
        <v>43909</v>
      </c>
      <c r="AL14" s="629">
        <v>43910</v>
      </c>
      <c r="AM14" s="627">
        <v>43911</v>
      </c>
      <c r="AN14" s="627">
        <v>43912</v>
      </c>
      <c r="AO14" s="627">
        <v>43913</v>
      </c>
      <c r="AP14" s="627">
        <v>43914</v>
      </c>
      <c r="AQ14" s="627">
        <v>43915</v>
      </c>
      <c r="AR14" s="627">
        <v>43916</v>
      </c>
      <c r="AS14" s="629">
        <v>43917</v>
      </c>
      <c r="AT14" s="627">
        <v>43918</v>
      </c>
      <c r="AU14" s="627">
        <v>43919</v>
      </c>
      <c r="AV14" s="627">
        <v>43920</v>
      </c>
      <c r="AW14" s="627">
        <v>43921</v>
      </c>
      <c r="AX14" s="627">
        <v>43922</v>
      </c>
      <c r="AY14" s="628">
        <v>43923</v>
      </c>
      <c r="AZ14" s="629">
        <v>43924</v>
      </c>
      <c r="BA14" s="627">
        <v>43925</v>
      </c>
      <c r="BB14" s="627">
        <v>43926</v>
      </c>
      <c r="BC14" s="627">
        <v>43927</v>
      </c>
      <c r="BD14" s="627">
        <v>43928</v>
      </c>
      <c r="BE14" s="627">
        <v>43929</v>
      </c>
      <c r="BF14" s="630">
        <v>43930</v>
      </c>
      <c r="BG14" s="631">
        <v>43931</v>
      </c>
      <c r="BH14" s="631">
        <v>43932</v>
      </c>
      <c r="BI14" s="631">
        <v>43933</v>
      </c>
      <c r="BJ14" s="631">
        <v>43934</v>
      </c>
      <c r="BK14" s="631">
        <v>43935</v>
      </c>
      <c r="BL14" s="631">
        <v>43936</v>
      </c>
      <c r="BM14" s="631">
        <v>43937</v>
      </c>
      <c r="BN14" s="631">
        <v>43938</v>
      </c>
      <c r="BO14" s="631">
        <v>43939</v>
      </c>
      <c r="BP14" s="631">
        <v>43940</v>
      </c>
      <c r="BQ14" s="632">
        <v>43941</v>
      </c>
      <c r="BR14" s="631">
        <v>43942</v>
      </c>
      <c r="BS14" s="631">
        <v>43943</v>
      </c>
      <c r="BT14" s="631">
        <v>43944</v>
      </c>
      <c r="BU14" s="631">
        <v>43945</v>
      </c>
      <c r="BV14" s="631">
        <v>43946</v>
      </c>
      <c r="BW14" s="631">
        <v>43947</v>
      </c>
      <c r="BX14" s="631">
        <v>43948</v>
      </c>
      <c r="BY14" s="631">
        <v>43949</v>
      </c>
      <c r="BZ14" s="631">
        <v>43950</v>
      </c>
      <c r="CA14" s="631">
        <v>43951</v>
      </c>
      <c r="CB14" s="631">
        <v>43952</v>
      </c>
      <c r="CC14" s="631">
        <v>43953</v>
      </c>
      <c r="CD14" s="631">
        <v>43954</v>
      </c>
      <c r="CE14" s="631">
        <v>43955</v>
      </c>
      <c r="CF14" s="631">
        <v>43956</v>
      </c>
      <c r="CG14" s="631">
        <v>43957</v>
      </c>
      <c r="CH14" s="631">
        <v>43958</v>
      </c>
      <c r="CI14" s="631">
        <v>43959</v>
      </c>
      <c r="CJ14" s="631">
        <v>43960</v>
      </c>
      <c r="CK14" s="633">
        <v>43961</v>
      </c>
    </row>
    <row r="15" spans="1:90" s="721" customFormat="1" ht="12.75" hidden="1" customHeight="1">
      <c r="A15" s="862">
        <v>0</v>
      </c>
      <c r="B15" s="709"/>
      <c r="C15" s="710" t="s">
        <v>222</v>
      </c>
      <c r="D15" s="710" t="s">
        <v>180</v>
      </c>
      <c r="E15" s="711" t="s">
        <v>93</v>
      </c>
      <c r="F15" s="712" t="s">
        <v>223</v>
      </c>
      <c r="G15" s="711" t="s">
        <v>75</v>
      </c>
      <c r="H15" s="713">
        <v>0.21</v>
      </c>
      <c r="I15" s="256">
        <f>R15/H15</f>
        <v>162</v>
      </c>
      <c r="J15" s="714">
        <f t="shared" ref="J15:J132" si="1">Q15*H15</f>
        <v>0</v>
      </c>
      <c r="K15" s="715">
        <f t="shared" ref="K15:K125" si="2">COUNTIF(AA15:CK15,"A")</f>
        <v>0</v>
      </c>
      <c r="L15" s="715">
        <f t="shared" ref="L15:L97" si="3">COUNTIF(AA15:CK15,"B")</f>
        <v>0</v>
      </c>
      <c r="M15" s="715">
        <f t="shared" ref="M15:M62" si="4">COUNTIF(AA15:CK15,"C")</f>
        <v>0</v>
      </c>
      <c r="N15" s="715">
        <f t="shared" ref="N15:N62" si="5">COUNTIF(AA15:CK15,"D")</f>
        <v>0</v>
      </c>
      <c r="O15" s="715">
        <f t="shared" ref="O15:O62" si="6">COUNTIF(AA15:CK15,"E")</f>
        <v>0</v>
      </c>
      <c r="P15" s="715">
        <f t="shared" ref="P15:P62" si="7">COUNTIF(AA15:CK15,"F")</f>
        <v>0</v>
      </c>
      <c r="Q15" s="716">
        <f t="shared" ref="Q15:Q132" si="8">SUM(K15:P15)</f>
        <v>0</v>
      </c>
      <c r="R15" s="265">
        <f>$Y$12*$Y$11*H15</f>
        <v>34.019999999999996</v>
      </c>
      <c r="S15" s="260">
        <f t="shared" ref="S15:S132" si="9">R15*$H$3</f>
        <v>34.019999999999996</v>
      </c>
      <c r="T15" s="260">
        <f t="shared" ref="T15:T84" si="10">R15*$H$4</f>
        <v>34.019999999999996</v>
      </c>
      <c r="U15" s="260">
        <f t="shared" ref="U15:U62" si="11">R15*$H$5</f>
        <v>0</v>
      </c>
      <c r="V15" s="260">
        <f t="shared" ref="V15:V62" si="12">R15*$H$6</f>
        <v>0</v>
      </c>
      <c r="W15" s="260">
        <f t="shared" ref="W15:W62" si="13">R15*$H$7</f>
        <v>0</v>
      </c>
      <c r="X15" s="260">
        <f t="shared" ref="X15:X62" si="14">R15*$H$8</f>
        <v>0</v>
      </c>
      <c r="Y15" s="717">
        <f t="shared" ref="Y15:Y132" si="15">SUMPRODUCT(K15:P15,S15:X15)</f>
        <v>0</v>
      </c>
      <c r="Z15" s="718"/>
      <c r="AA15" s="1014"/>
      <c r="AB15" s="719"/>
      <c r="AC15" s="719"/>
      <c r="AD15" s="719"/>
      <c r="AE15" s="719"/>
      <c r="AF15" s="863"/>
      <c r="AG15" s="863"/>
      <c r="AH15" s="719"/>
      <c r="AI15" s="719"/>
      <c r="AJ15" s="719"/>
      <c r="AK15" s="719"/>
      <c r="AL15" s="719"/>
      <c r="AM15" s="863"/>
      <c r="AN15" s="863"/>
      <c r="AO15" s="719"/>
      <c r="AP15" s="719"/>
      <c r="AQ15" s="719"/>
      <c r="AR15" s="719"/>
      <c r="AS15" s="719"/>
      <c r="AT15" s="863"/>
      <c r="AU15" s="863"/>
      <c r="AV15" s="719"/>
      <c r="AW15" s="719"/>
      <c r="AX15" s="719"/>
      <c r="AY15" s="719"/>
      <c r="AZ15" s="719"/>
      <c r="BA15" s="863"/>
      <c r="BB15" s="863"/>
      <c r="BC15" s="720"/>
      <c r="BD15" s="720"/>
      <c r="BE15" s="720"/>
      <c r="BF15" s="720"/>
      <c r="BG15" s="720"/>
      <c r="BH15" s="863"/>
      <c r="BI15" s="898"/>
      <c r="BJ15" s="720"/>
      <c r="BK15" s="720"/>
      <c r="BL15" s="720"/>
      <c r="BM15" s="720"/>
      <c r="BN15" s="720"/>
      <c r="BO15" s="863"/>
      <c r="BP15" s="863"/>
      <c r="BQ15" s="899"/>
      <c r="BR15" s="720"/>
      <c r="BS15" s="720"/>
      <c r="BT15" s="720"/>
      <c r="BU15" s="720"/>
      <c r="BV15" s="863"/>
      <c r="BW15" s="863"/>
      <c r="BX15" s="899"/>
      <c r="BY15" s="899"/>
      <c r="BZ15" s="899"/>
      <c r="CA15" s="899"/>
      <c r="CB15" s="899"/>
      <c r="CC15" s="863"/>
      <c r="CD15" s="863"/>
      <c r="CE15" s="899"/>
      <c r="CF15" s="720"/>
      <c r="CG15" s="720"/>
      <c r="CH15" s="720"/>
      <c r="CI15" s="720"/>
      <c r="CJ15" s="863"/>
      <c r="CK15" s="866"/>
      <c r="CL15" s="671"/>
    </row>
    <row r="16" spans="1:90" s="721" customFormat="1" ht="12.75" hidden="1" customHeight="1">
      <c r="A16" s="862">
        <v>0</v>
      </c>
      <c r="B16" s="709"/>
      <c r="C16" s="710" t="s">
        <v>222</v>
      </c>
      <c r="D16" s="710" t="s">
        <v>180</v>
      </c>
      <c r="E16" s="711" t="s">
        <v>93</v>
      </c>
      <c r="F16" s="712" t="s">
        <v>223</v>
      </c>
      <c r="G16" s="711" t="s">
        <v>75</v>
      </c>
      <c r="H16" s="713">
        <v>0.21</v>
      </c>
      <c r="I16" s="256">
        <f>R16/H16</f>
        <v>162</v>
      </c>
      <c r="J16" s="714">
        <f t="shared" ref="J16" si="16">Q16*H16</f>
        <v>0</v>
      </c>
      <c r="K16" s="715">
        <f t="shared" ref="K16" si="17">COUNTIF(AA16:CK16,"A")</f>
        <v>0</v>
      </c>
      <c r="L16" s="715">
        <f t="shared" ref="L16" si="18">COUNTIF(AA16:CK16,"B")</f>
        <v>0</v>
      </c>
      <c r="M16" s="715">
        <f t="shared" ref="M16" si="19">COUNTIF(AA16:CK16,"C")</f>
        <v>0</v>
      </c>
      <c r="N16" s="715">
        <f t="shared" ref="N16" si="20">COUNTIF(AA16:CK16,"D")</f>
        <v>0</v>
      </c>
      <c r="O16" s="715">
        <f t="shared" ref="O16" si="21">COUNTIF(AA16:CK16,"E")</f>
        <v>0</v>
      </c>
      <c r="P16" s="715">
        <f t="shared" ref="P16" si="22">COUNTIF(AA16:CK16,"F")</f>
        <v>0</v>
      </c>
      <c r="Q16" s="716">
        <f t="shared" ref="Q16" si="23">SUM(K16:P16)</f>
        <v>0</v>
      </c>
      <c r="R16" s="265">
        <f>$Y$12*$Y$11*H16</f>
        <v>34.019999999999996</v>
      </c>
      <c r="S16" s="260">
        <f t="shared" ref="S16" si="24">R16*$H$3</f>
        <v>34.019999999999996</v>
      </c>
      <c r="T16" s="260">
        <f t="shared" ref="T16" si="25">R16*$H$4</f>
        <v>34.019999999999996</v>
      </c>
      <c r="U16" s="260">
        <f t="shared" ref="U16" si="26">R16*$H$5</f>
        <v>0</v>
      </c>
      <c r="V16" s="260">
        <f t="shared" ref="V16" si="27">R16*$H$6</f>
        <v>0</v>
      </c>
      <c r="W16" s="260">
        <f t="shared" ref="W16" si="28">R16*$H$7</f>
        <v>0</v>
      </c>
      <c r="X16" s="260">
        <f t="shared" ref="X16" si="29">R16*$H$8</f>
        <v>0</v>
      </c>
      <c r="Y16" s="717">
        <f t="shared" si="15"/>
        <v>0</v>
      </c>
      <c r="Z16" s="718"/>
      <c r="AA16" s="1144"/>
      <c r="AB16" s="719"/>
      <c r="AC16" s="719"/>
      <c r="AD16" s="719"/>
      <c r="AE16" s="1155"/>
      <c r="AF16" s="863"/>
      <c r="AG16" s="863"/>
      <c r="AH16" s="719"/>
      <c r="AI16" s="719"/>
      <c r="AJ16" s="719"/>
      <c r="AK16" s="719"/>
      <c r="AL16" s="719"/>
      <c r="AM16" s="863"/>
      <c r="AN16" s="863"/>
      <c r="AO16" s="719"/>
      <c r="AP16" s="719"/>
      <c r="AQ16" s="719"/>
      <c r="AR16" s="719"/>
      <c r="AS16" s="719"/>
      <c r="AT16" s="863"/>
      <c r="AU16" s="863"/>
      <c r="AV16" s="719"/>
      <c r="AW16" s="719"/>
      <c r="AX16" s="719"/>
      <c r="AY16" s="719"/>
      <c r="AZ16" s="719"/>
      <c r="BA16" s="863"/>
      <c r="BB16" s="863"/>
      <c r="BC16" s="720"/>
      <c r="BD16" s="720"/>
      <c r="BE16" s="720"/>
      <c r="BF16" s="720"/>
      <c r="BG16" s="720"/>
      <c r="BH16" s="863"/>
      <c r="BI16" s="898"/>
      <c r="BJ16" s="720"/>
      <c r="BK16" s="720"/>
      <c r="BL16" s="720"/>
      <c r="BM16" s="720"/>
      <c r="BN16" s="720"/>
      <c r="BO16" s="863"/>
      <c r="BP16" s="863"/>
      <c r="BQ16" s="899"/>
      <c r="BR16" s="720"/>
      <c r="BS16" s="720"/>
      <c r="BT16" s="720"/>
      <c r="BU16" s="720"/>
      <c r="BV16" s="863"/>
      <c r="BW16" s="863"/>
      <c r="BX16" s="899"/>
      <c r="BY16" s="899"/>
      <c r="BZ16" s="899"/>
      <c r="CA16" s="899"/>
      <c r="CB16" s="899"/>
      <c r="CC16" s="863"/>
      <c r="CD16" s="863"/>
      <c r="CE16" s="899"/>
      <c r="CF16" s="720"/>
      <c r="CG16" s="720"/>
      <c r="CH16" s="720"/>
      <c r="CI16" s="720"/>
      <c r="CJ16" s="863"/>
      <c r="CK16" s="866"/>
      <c r="CL16" s="671"/>
    </row>
    <row r="17" spans="1:90" s="721" customFormat="1" ht="12.75" customHeight="1">
      <c r="A17" s="862">
        <v>0</v>
      </c>
      <c r="B17" s="709"/>
      <c r="C17" s="710" t="s">
        <v>222</v>
      </c>
      <c r="D17" s="710" t="s">
        <v>180</v>
      </c>
      <c r="E17" s="711" t="s">
        <v>93</v>
      </c>
      <c r="F17" s="712" t="s">
        <v>223</v>
      </c>
      <c r="G17" s="711" t="s">
        <v>75</v>
      </c>
      <c r="H17" s="713">
        <v>0.21</v>
      </c>
      <c r="I17" s="256">
        <f>R17/H17</f>
        <v>162</v>
      </c>
      <c r="J17" s="714">
        <f t="shared" si="1"/>
        <v>3.57</v>
      </c>
      <c r="K17" s="715">
        <f t="shared" si="2"/>
        <v>17</v>
      </c>
      <c r="L17" s="715">
        <f t="shared" si="3"/>
        <v>0</v>
      </c>
      <c r="M17" s="715">
        <f t="shared" si="4"/>
        <v>0</v>
      </c>
      <c r="N17" s="715">
        <f t="shared" si="5"/>
        <v>0</v>
      </c>
      <c r="O17" s="715">
        <f t="shared" si="6"/>
        <v>0</v>
      </c>
      <c r="P17" s="715">
        <f t="shared" si="7"/>
        <v>0</v>
      </c>
      <c r="Q17" s="716">
        <f t="shared" ref="Q17" si="30">SUM(K17:P17)</f>
        <v>17</v>
      </c>
      <c r="R17" s="265">
        <f>$Y$12*$Y$11*H17</f>
        <v>34.019999999999996</v>
      </c>
      <c r="S17" s="260">
        <f t="shared" si="9"/>
        <v>34.019999999999996</v>
      </c>
      <c r="T17" s="260">
        <f t="shared" si="10"/>
        <v>34.019999999999996</v>
      </c>
      <c r="U17" s="260">
        <f t="shared" si="11"/>
        <v>0</v>
      </c>
      <c r="V17" s="260">
        <f t="shared" si="12"/>
        <v>0</v>
      </c>
      <c r="W17" s="260">
        <f t="shared" si="13"/>
        <v>0</v>
      </c>
      <c r="X17" s="260">
        <f t="shared" si="14"/>
        <v>0</v>
      </c>
      <c r="Y17" s="717">
        <f t="shared" si="15"/>
        <v>578.33999999999992</v>
      </c>
      <c r="Z17" s="718"/>
      <c r="AA17" s="1144" t="s">
        <v>347</v>
      </c>
      <c r="AB17" s="719" t="s">
        <v>347</v>
      </c>
      <c r="AC17" s="719" t="s">
        <v>347</v>
      </c>
      <c r="AD17" s="719" t="s">
        <v>347</v>
      </c>
      <c r="AE17" s="1155" t="s">
        <v>347</v>
      </c>
      <c r="AF17" s="863"/>
      <c r="AG17" s="863"/>
      <c r="AH17" s="719" t="s">
        <v>347</v>
      </c>
      <c r="AI17" s="719" t="s">
        <v>347</v>
      </c>
      <c r="AJ17" s="719" t="s">
        <v>347</v>
      </c>
      <c r="AK17" s="719" t="s">
        <v>347</v>
      </c>
      <c r="AL17" s="719" t="s">
        <v>347</v>
      </c>
      <c r="AM17" s="863"/>
      <c r="AN17" s="863"/>
      <c r="AO17" s="719" t="s">
        <v>347</v>
      </c>
      <c r="AP17" s="719" t="s">
        <v>347</v>
      </c>
      <c r="AQ17" s="719" t="s">
        <v>347</v>
      </c>
      <c r="AR17" s="719" t="s">
        <v>347</v>
      </c>
      <c r="AS17" s="719" t="s">
        <v>347</v>
      </c>
      <c r="AT17" s="863"/>
      <c r="AU17" s="863"/>
      <c r="AV17" s="719" t="s">
        <v>347</v>
      </c>
      <c r="AW17" s="719" t="s">
        <v>347</v>
      </c>
      <c r="AX17" s="719"/>
      <c r="AY17" s="719"/>
      <c r="AZ17" s="719"/>
      <c r="BA17" s="863"/>
      <c r="BB17" s="863"/>
      <c r="BC17" s="720"/>
      <c r="BD17" s="720"/>
      <c r="BE17" s="720"/>
      <c r="BF17" s="720"/>
      <c r="BG17" s="720"/>
      <c r="BH17" s="863"/>
      <c r="BI17" s="898"/>
      <c r="BJ17" s="720"/>
      <c r="BK17" s="720"/>
      <c r="BL17" s="720"/>
      <c r="BM17" s="720"/>
      <c r="BN17" s="720"/>
      <c r="BO17" s="863"/>
      <c r="BP17" s="863"/>
      <c r="BQ17" s="899"/>
      <c r="BR17" s="720"/>
      <c r="BS17" s="720"/>
      <c r="BT17" s="720"/>
      <c r="BU17" s="720"/>
      <c r="BV17" s="863"/>
      <c r="BW17" s="863"/>
      <c r="BX17" s="899"/>
      <c r="BY17" s="899"/>
      <c r="BZ17" s="899"/>
      <c r="CA17" s="899"/>
      <c r="CB17" s="899"/>
      <c r="CC17" s="863"/>
      <c r="CD17" s="863"/>
      <c r="CE17" s="899"/>
      <c r="CF17" s="720"/>
      <c r="CG17" s="720"/>
      <c r="CH17" s="720"/>
      <c r="CI17" s="720"/>
      <c r="CJ17" s="863"/>
      <c r="CK17" s="866"/>
      <c r="CL17" s="671"/>
    </row>
    <row r="18" spans="1:90" s="721" customFormat="1" ht="12.75" customHeight="1">
      <c r="A18" s="862">
        <v>0</v>
      </c>
      <c r="B18" s="709"/>
      <c r="C18" s="710" t="s">
        <v>222</v>
      </c>
      <c r="D18" s="710" t="s">
        <v>14</v>
      </c>
      <c r="E18" s="711" t="s">
        <v>93</v>
      </c>
      <c r="F18" s="712" t="s">
        <v>76</v>
      </c>
      <c r="G18" s="711" t="s">
        <v>31</v>
      </c>
      <c r="H18" s="713">
        <v>0.21</v>
      </c>
      <c r="I18" s="256">
        <f t="shared" ref="I18:I132" si="31">R18/H18</f>
        <v>162</v>
      </c>
      <c r="J18" s="714">
        <f t="shared" si="1"/>
        <v>3.57</v>
      </c>
      <c r="K18" s="715">
        <f t="shared" si="2"/>
        <v>17</v>
      </c>
      <c r="L18" s="715">
        <f t="shared" si="3"/>
        <v>0</v>
      </c>
      <c r="M18" s="715">
        <f t="shared" si="4"/>
        <v>0</v>
      </c>
      <c r="N18" s="715">
        <f t="shared" si="5"/>
        <v>0</v>
      </c>
      <c r="O18" s="715">
        <f t="shared" si="6"/>
        <v>0</v>
      </c>
      <c r="P18" s="715">
        <f t="shared" si="7"/>
        <v>0</v>
      </c>
      <c r="Q18" s="716">
        <f t="shared" si="8"/>
        <v>17</v>
      </c>
      <c r="R18" s="265">
        <f t="shared" ref="R18:R132" si="32">$Y$12*$Y$11*H18</f>
        <v>34.019999999999996</v>
      </c>
      <c r="S18" s="260">
        <f t="shared" si="9"/>
        <v>34.019999999999996</v>
      </c>
      <c r="T18" s="260">
        <f t="shared" si="10"/>
        <v>34.019999999999996</v>
      </c>
      <c r="U18" s="260">
        <f t="shared" si="11"/>
        <v>0</v>
      </c>
      <c r="V18" s="260">
        <f t="shared" si="12"/>
        <v>0</v>
      </c>
      <c r="W18" s="260">
        <f t="shared" si="13"/>
        <v>0</v>
      </c>
      <c r="X18" s="260">
        <f t="shared" si="14"/>
        <v>0</v>
      </c>
      <c r="Y18" s="717">
        <f t="shared" si="15"/>
        <v>578.33999999999992</v>
      </c>
      <c r="Z18" s="718"/>
      <c r="AA18" s="1144" t="s">
        <v>347</v>
      </c>
      <c r="AB18" s="719" t="s">
        <v>347</v>
      </c>
      <c r="AC18" s="719" t="s">
        <v>347</v>
      </c>
      <c r="AD18" s="719" t="s">
        <v>347</v>
      </c>
      <c r="AE18" s="1155" t="s">
        <v>347</v>
      </c>
      <c r="AF18" s="863"/>
      <c r="AG18" s="863"/>
      <c r="AH18" s="719" t="s">
        <v>347</v>
      </c>
      <c r="AI18" s="719" t="s">
        <v>347</v>
      </c>
      <c r="AJ18" s="719" t="s">
        <v>347</v>
      </c>
      <c r="AK18" s="719" t="s">
        <v>347</v>
      </c>
      <c r="AL18" s="719" t="s">
        <v>347</v>
      </c>
      <c r="AM18" s="863"/>
      <c r="AN18" s="863"/>
      <c r="AO18" s="719" t="s">
        <v>347</v>
      </c>
      <c r="AP18" s="719" t="s">
        <v>347</v>
      </c>
      <c r="AQ18" s="719" t="s">
        <v>347</v>
      </c>
      <c r="AR18" s="719" t="s">
        <v>347</v>
      </c>
      <c r="AS18" s="719" t="s">
        <v>347</v>
      </c>
      <c r="AT18" s="863"/>
      <c r="AU18" s="863"/>
      <c r="AV18" s="719" t="s">
        <v>347</v>
      </c>
      <c r="AW18" s="719" t="s">
        <v>347</v>
      </c>
      <c r="AX18" s="719"/>
      <c r="AY18" s="719"/>
      <c r="AZ18" s="719"/>
      <c r="BA18" s="863"/>
      <c r="BB18" s="863"/>
      <c r="BC18" s="720"/>
      <c r="BD18" s="720"/>
      <c r="BE18" s="720"/>
      <c r="BF18" s="720"/>
      <c r="BG18" s="720"/>
      <c r="BH18" s="863"/>
      <c r="BI18" s="898"/>
      <c r="BJ18" s="720"/>
      <c r="BK18" s="720"/>
      <c r="BL18" s="720"/>
      <c r="BM18" s="720"/>
      <c r="BN18" s="720"/>
      <c r="BO18" s="863"/>
      <c r="BP18" s="863"/>
      <c r="BQ18" s="899"/>
      <c r="BR18" s="899"/>
      <c r="BS18" s="899"/>
      <c r="BT18" s="899"/>
      <c r="BU18" s="899"/>
      <c r="BV18" s="863"/>
      <c r="BW18" s="863"/>
      <c r="BX18" s="899"/>
      <c r="BY18" s="899"/>
      <c r="BZ18" s="899"/>
      <c r="CA18" s="899"/>
      <c r="CB18" s="899"/>
      <c r="CC18" s="863"/>
      <c r="CD18" s="863"/>
      <c r="CE18" s="899"/>
      <c r="CF18" s="720"/>
      <c r="CG18" s="720"/>
      <c r="CH18" s="720"/>
      <c r="CI18" s="720"/>
      <c r="CJ18" s="863"/>
      <c r="CK18" s="866"/>
      <c r="CL18" s="671"/>
    </row>
    <row r="19" spans="1:90" s="721" customFormat="1" ht="12.75" customHeight="1">
      <c r="A19" s="862">
        <v>0</v>
      </c>
      <c r="B19" s="709"/>
      <c r="C19" s="710" t="s">
        <v>222</v>
      </c>
      <c r="D19" s="710" t="s">
        <v>14</v>
      </c>
      <c r="E19" s="711" t="s">
        <v>93</v>
      </c>
      <c r="F19" s="712" t="s">
        <v>76</v>
      </c>
      <c r="G19" s="711" t="s">
        <v>31</v>
      </c>
      <c r="H19" s="713">
        <v>0.21</v>
      </c>
      <c r="I19" s="256">
        <f t="shared" si="31"/>
        <v>162</v>
      </c>
      <c r="J19" s="714">
        <f t="shared" si="1"/>
        <v>3.57</v>
      </c>
      <c r="K19" s="715">
        <f t="shared" si="2"/>
        <v>17</v>
      </c>
      <c r="L19" s="715">
        <f t="shared" si="3"/>
        <v>0</v>
      </c>
      <c r="M19" s="715">
        <f t="shared" si="4"/>
        <v>0</v>
      </c>
      <c r="N19" s="715">
        <f t="shared" si="5"/>
        <v>0</v>
      </c>
      <c r="O19" s="715">
        <f t="shared" si="6"/>
        <v>0</v>
      </c>
      <c r="P19" s="715">
        <f t="shared" si="7"/>
        <v>0</v>
      </c>
      <c r="Q19" s="716">
        <f t="shared" si="8"/>
        <v>17</v>
      </c>
      <c r="R19" s="265">
        <f t="shared" si="32"/>
        <v>34.019999999999996</v>
      </c>
      <c r="S19" s="260">
        <f t="shared" si="9"/>
        <v>34.019999999999996</v>
      </c>
      <c r="T19" s="260">
        <f t="shared" si="10"/>
        <v>34.019999999999996</v>
      </c>
      <c r="U19" s="260">
        <f t="shared" si="11"/>
        <v>0</v>
      </c>
      <c r="V19" s="260">
        <f t="shared" si="12"/>
        <v>0</v>
      </c>
      <c r="W19" s="260">
        <f t="shared" si="13"/>
        <v>0</v>
      </c>
      <c r="X19" s="260">
        <f t="shared" si="14"/>
        <v>0</v>
      </c>
      <c r="Y19" s="717">
        <f t="shared" si="15"/>
        <v>578.33999999999992</v>
      </c>
      <c r="Z19" s="718"/>
      <c r="AA19" s="1144" t="s">
        <v>347</v>
      </c>
      <c r="AB19" s="719" t="s">
        <v>347</v>
      </c>
      <c r="AC19" s="719" t="s">
        <v>347</v>
      </c>
      <c r="AD19" s="719" t="s">
        <v>347</v>
      </c>
      <c r="AE19" s="1155" t="s">
        <v>347</v>
      </c>
      <c r="AF19" s="863"/>
      <c r="AG19" s="863"/>
      <c r="AH19" s="719" t="s">
        <v>347</v>
      </c>
      <c r="AI19" s="719" t="s">
        <v>347</v>
      </c>
      <c r="AJ19" s="719" t="s">
        <v>347</v>
      </c>
      <c r="AK19" s="719" t="s">
        <v>347</v>
      </c>
      <c r="AL19" s="719" t="s">
        <v>347</v>
      </c>
      <c r="AM19" s="863"/>
      <c r="AN19" s="863"/>
      <c r="AO19" s="719" t="s">
        <v>347</v>
      </c>
      <c r="AP19" s="719" t="s">
        <v>347</v>
      </c>
      <c r="AQ19" s="719" t="s">
        <v>347</v>
      </c>
      <c r="AR19" s="719" t="s">
        <v>347</v>
      </c>
      <c r="AS19" s="719" t="s">
        <v>347</v>
      </c>
      <c r="AT19" s="863"/>
      <c r="AU19" s="863"/>
      <c r="AV19" s="719" t="s">
        <v>347</v>
      </c>
      <c r="AW19" s="719" t="s">
        <v>347</v>
      </c>
      <c r="AX19" s="719"/>
      <c r="AY19" s="719"/>
      <c r="AZ19" s="719"/>
      <c r="BA19" s="863"/>
      <c r="BB19" s="863"/>
      <c r="BC19" s="720"/>
      <c r="BD19" s="720"/>
      <c r="BE19" s="720"/>
      <c r="BF19" s="720"/>
      <c r="BG19" s="720"/>
      <c r="BH19" s="863"/>
      <c r="BI19" s="898"/>
      <c r="BJ19" s="720"/>
      <c r="BK19" s="720"/>
      <c r="BL19" s="720"/>
      <c r="BM19" s="720"/>
      <c r="BN19" s="720"/>
      <c r="BO19" s="863"/>
      <c r="BP19" s="863"/>
      <c r="BQ19" s="899"/>
      <c r="BR19" s="720"/>
      <c r="BS19" s="720"/>
      <c r="BT19" s="720"/>
      <c r="BU19" s="720"/>
      <c r="BV19" s="863"/>
      <c r="BW19" s="863"/>
      <c r="BX19" s="899"/>
      <c r="BY19" s="899"/>
      <c r="BZ19" s="899"/>
      <c r="CA19" s="899"/>
      <c r="CB19" s="899"/>
      <c r="CC19" s="863"/>
      <c r="CD19" s="863"/>
      <c r="CE19" s="899"/>
      <c r="CF19" s="720"/>
      <c r="CG19" s="720"/>
      <c r="CH19" s="720"/>
      <c r="CI19" s="720"/>
      <c r="CJ19" s="863"/>
      <c r="CK19" s="866"/>
      <c r="CL19" s="671"/>
    </row>
    <row r="20" spans="1:90" s="721" customFormat="1" ht="12.75" customHeight="1">
      <c r="A20" s="862">
        <v>0</v>
      </c>
      <c r="B20" s="709"/>
      <c r="C20" s="710" t="s">
        <v>222</v>
      </c>
      <c r="D20" s="710" t="s">
        <v>14</v>
      </c>
      <c r="E20" s="711" t="s">
        <v>93</v>
      </c>
      <c r="F20" s="712" t="s">
        <v>76</v>
      </c>
      <c r="G20" s="711" t="s">
        <v>31</v>
      </c>
      <c r="H20" s="713">
        <v>0.21</v>
      </c>
      <c r="I20" s="256">
        <f t="shared" si="31"/>
        <v>162</v>
      </c>
      <c r="J20" s="714">
        <f t="shared" si="1"/>
        <v>3.57</v>
      </c>
      <c r="K20" s="715">
        <f t="shared" si="2"/>
        <v>17</v>
      </c>
      <c r="L20" s="715">
        <f t="shared" si="3"/>
        <v>0</v>
      </c>
      <c r="M20" s="715">
        <f t="shared" si="4"/>
        <v>0</v>
      </c>
      <c r="N20" s="715">
        <f t="shared" si="5"/>
        <v>0</v>
      </c>
      <c r="O20" s="715">
        <f t="shared" si="6"/>
        <v>0</v>
      </c>
      <c r="P20" s="715">
        <f t="shared" si="7"/>
        <v>0</v>
      </c>
      <c r="Q20" s="716">
        <f t="shared" si="8"/>
        <v>17</v>
      </c>
      <c r="R20" s="265">
        <f t="shared" si="32"/>
        <v>34.019999999999996</v>
      </c>
      <c r="S20" s="260">
        <f t="shared" si="9"/>
        <v>34.019999999999996</v>
      </c>
      <c r="T20" s="260">
        <f t="shared" si="10"/>
        <v>34.019999999999996</v>
      </c>
      <c r="U20" s="260">
        <f t="shared" si="11"/>
        <v>0</v>
      </c>
      <c r="V20" s="260">
        <f t="shared" si="12"/>
        <v>0</v>
      </c>
      <c r="W20" s="260">
        <f t="shared" si="13"/>
        <v>0</v>
      </c>
      <c r="X20" s="260">
        <f t="shared" si="14"/>
        <v>0</v>
      </c>
      <c r="Y20" s="717">
        <f t="shared" si="15"/>
        <v>578.33999999999992</v>
      </c>
      <c r="Z20" s="718"/>
      <c r="AA20" s="1144" t="s">
        <v>347</v>
      </c>
      <c r="AB20" s="719" t="s">
        <v>347</v>
      </c>
      <c r="AC20" s="719" t="s">
        <v>347</v>
      </c>
      <c r="AD20" s="719" t="s">
        <v>347</v>
      </c>
      <c r="AE20" s="1155" t="s">
        <v>347</v>
      </c>
      <c r="AF20" s="863"/>
      <c r="AG20" s="863"/>
      <c r="AH20" s="719" t="s">
        <v>347</v>
      </c>
      <c r="AI20" s="719" t="s">
        <v>347</v>
      </c>
      <c r="AJ20" s="719" t="s">
        <v>347</v>
      </c>
      <c r="AK20" s="719" t="s">
        <v>347</v>
      </c>
      <c r="AL20" s="719" t="s">
        <v>347</v>
      </c>
      <c r="AM20" s="863"/>
      <c r="AN20" s="863"/>
      <c r="AO20" s="719" t="s">
        <v>347</v>
      </c>
      <c r="AP20" s="719" t="s">
        <v>347</v>
      </c>
      <c r="AQ20" s="719" t="s">
        <v>347</v>
      </c>
      <c r="AR20" s="719" t="s">
        <v>347</v>
      </c>
      <c r="AS20" s="719" t="s">
        <v>347</v>
      </c>
      <c r="AT20" s="863"/>
      <c r="AU20" s="863"/>
      <c r="AV20" s="719" t="s">
        <v>347</v>
      </c>
      <c r="AW20" s="719" t="s">
        <v>347</v>
      </c>
      <c r="AX20" s="719"/>
      <c r="AY20" s="719"/>
      <c r="AZ20" s="719"/>
      <c r="BA20" s="863"/>
      <c r="BB20" s="863"/>
      <c r="BC20" s="720"/>
      <c r="BD20" s="720"/>
      <c r="BE20" s="720"/>
      <c r="BF20" s="720"/>
      <c r="BG20" s="720"/>
      <c r="BH20" s="863"/>
      <c r="BI20" s="898"/>
      <c r="BJ20" s="720"/>
      <c r="BK20" s="720"/>
      <c r="BL20" s="720"/>
      <c r="BM20" s="720"/>
      <c r="BN20" s="720"/>
      <c r="BO20" s="863"/>
      <c r="BP20" s="863"/>
      <c r="BQ20" s="899"/>
      <c r="BR20" s="720"/>
      <c r="BS20" s="720"/>
      <c r="BT20" s="720"/>
      <c r="BU20" s="720"/>
      <c r="BV20" s="863"/>
      <c r="BW20" s="863"/>
      <c r="BX20" s="899"/>
      <c r="BY20" s="899"/>
      <c r="BZ20" s="899"/>
      <c r="CA20" s="899"/>
      <c r="CB20" s="899"/>
      <c r="CC20" s="863"/>
      <c r="CD20" s="863"/>
      <c r="CE20" s="899"/>
      <c r="CF20" s="720"/>
      <c r="CG20" s="720"/>
      <c r="CH20" s="720"/>
      <c r="CI20" s="720"/>
      <c r="CJ20" s="863"/>
      <c r="CK20" s="866"/>
      <c r="CL20" s="671"/>
    </row>
    <row r="21" spans="1:90" s="721" customFormat="1" ht="12.75" customHeight="1">
      <c r="A21" s="862">
        <v>0</v>
      </c>
      <c r="B21" s="709"/>
      <c r="C21" s="710" t="s">
        <v>222</v>
      </c>
      <c r="D21" s="710" t="s">
        <v>14</v>
      </c>
      <c r="E21" s="711" t="s">
        <v>93</v>
      </c>
      <c r="F21" s="712" t="s">
        <v>76</v>
      </c>
      <c r="G21" s="711" t="s">
        <v>31</v>
      </c>
      <c r="H21" s="713">
        <v>0.21</v>
      </c>
      <c r="I21" s="256">
        <f t="shared" si="31"/>
        <v>162</v>
      </c>
      <c r="J21" s="714">
        <f t="shared" si="1"/>
        <v>3.15</v>
      </c>
      <c r="K21" s="715">
        <f t="shared" si="2"/>
        <v>15</v>
      </c>
      <c r="L21" s="715">
        <f t="shared" si="3"/>
        <v>0</v>
      </c>
      <c r="M21" s="715">
        <f t="shared" si="4"/>
        <v>0</v>
      </c>
      <c r="N21" s="715">
        <f t="shared" si="5"/>
        <v>0</v>
      </c>
      <c r="O21" s="715">
        <f t="shared" si="6"/>
        <v>0</v>
      </c>
      <c r="P21" s="715">
        <f t="shared" si="7"/>
        <v>0</v>
      </c>
      <c r="Q21" s="716">
        <f t="shared" si="8"/>
        <v>15</v>
      </c>
      <c r="R21" s="265">
        <f t="shared" si="32"/>
        <v>34.019999999999996</v>
      </c>
      <c r="S21" s="260">
        <f t="shared" si="9"/>
        <v>34.019999999999996</v>
      </c>
      <c r="T21" s="260">
        <f t="shared" si="10"/>
        <v>34.019999999999996</v>
      </c>
      <c r="U21" s="260">
        <f t="shared" si="11"/>
        <v>0</v>
      </c>
      <c r="V21" s="260">
        <f t="shared" si="12"/>
        <v>0</v>
      </c>
      <c r="W21" s="260">
        <f t="shared" si="13"/>
        <v>0</v>
      </c>
      <c r="X21" s="260">
        <f t="shared" si="14"/>
        <v>0</v>
      </c>
      <c r="Y21" s="717">
        <f t="shared" si="15"/>
        <v>510.29999999999995</v>
      </c>
      <c r="Z21" s="718"/>
      <c r="AA21" s="1144" t="s">
        <v>347</v>
      </c>
      <c r="AB21" s="719" t="s">
        <v>347</v>
      </c>
      <c r="AC21" s="719" t="s">
        <v>347</v>
      </c>
      <c r="AD21" s="719" t="s">
        <v>347</v>
      </c>
      <c r="AE21" s="1155" t="s">
        <v>347</v>
      </c>
      <c r="AF21" s="863"/>
      <c r="AG21" s="863"/>
      <c r="AH21" s="719" t="s">
        <v>347</v>
      </c>
      <c r="AI21" s="719" t="s">
        <v>347</v>
      </c>
      <c r="AJ21" s="719" t="s">
        <v>347</v>
      </c>
      <c r="AK21" s="719" t="s">
        <v>347</v>
      </c>
      <c r="AL21" s="719" t="s">
        <v>347</v>
      </c>
      <c r="AM21" s="863"/>
      <c r="AN21" s="863"/>
      <c r="AO21" s="719" t="s">
        <v>347</v>
      </c>
      <c r="AP21" s="719" t="s">
        <v>347</v>
      </c>
      <c r="AQ21" s="719" t="s">
        <v>347</v>
      </c>
      <c r="AR21" s="719" t="s">
        <v>347</v>
      </c>
      <c r="AS21" s="719" t="s">
        <v>347</v>
      </c>
      <c r="AT21" s="863"/>
      <c r="AU21" s="863"/>
      <c r="AV21" s="719"/>
      <c r="AW21" s="719"/>
      <c r="AX21" s="719"/>
      <c r="AY21" s="719"/>
      <c r="AZ21" s="719"/>
      <c r="BA21" s="863"/>
      <c r="BB21" s="863"/>
      <c r="BC21" s="720"/>
      <c r="BD21" s="720"/>
      <c r="BE21" s="720"/>
      <c r="BF21" s="720"/>
      <c r="BG21" s="720"/>
      <c r="BH21" s="863"/>
      <c r="BI21" s="898"/>
      <c r="BJ21" s="720"/>
      <c r="BK21" s="720"/>
      <c r="BL21" s="720"/>
      <c r="BM21" s="720"/>
      <c r="BN21" s="720"/>
      <c r="BO21" s="863"/>
      <c r="BP21" s="863"/>
      <c r="BQ21" s="899"/>
      <c r="BR21" s="720"/>
      <c r="BS21" s="720"/>
      <c r="BT21" s="720"/>
      <c r="BU21" s="720"/>
      <c r="BV21" s="863"/>
      <c r="BW21" s="863"/>
      <c r="BX21" s="899"/>
      <c r="BY21" s="720"/>
      <c r="BZ21" s="720"/>
      <c r="CA21" s="720"/>
      <c r="CB21" s="720"/>
      <c r="CC21" s="863"/>
      <c r="CD21" s="863"/>
      <c r="CE21" s="899"/>
      <c r="CF21" s="720"/>
      <c r="CG21" s="720"/>
      <c r="CH21" s="720"/>
      <c r="CI21" s="720"/>
      <c r="CJ21" s="863"/>
      <c r="CK21" s="866"/>
      <c r="CL21" s="671"/>
    </row>
    <row r="22" spans="1:90" s="721" customFormat="1" ht="12.75" customHeight="1">
      <c r="A22" s="862">
        <v>0</v>
      </c>
      <c r="B22" s="709"/>
      <c r="C22" s="710" t="s">
        <v>222</v>
      </c>
      <c r="D22" s="710" t="s">
        <v>180</v>
      </c>
      <c r="E22" s="711" t="s">
        <v>94</v>
      </c>
      <c r="F22" s="712" t="s">
        <v>223</v>
      </c>
      <c r="G22" s="711" t="s">
        <v>75</v>
      </c>
      <c r="H22" s="713">
        <v>0.21</v>
      </c>
      <c r="I22" s="256">
        <f t="shared" si="31"/>
        <v>162</v>
      </c>
      <c r="J22" s="714">
        <f t="shared" si="1"/>
        <v>1.26</v>
      </c>
      <c r="K22" s="715">
        <f t="shared" si="2"/>
        <v>6</v>
      </c>
      <c r="L22" s="715">
        <f t="shared" si="3"/>
        <v>0</v>
      </c>
      <c r="M22" s="715">
        <f t="shared" si="4"/>
        <v>0</v>
      </c>
      <c r="N22" s="715">
        <f t="shared" si="5"/>
        <v>0</v>
      </c>
      <c r="O22" s="715">
        <f t="shared" si="6"/>
        <v>0</v>
      </c>
      <c r="P22" s="715">
        <f t="shared" si="7"/>
        <v>0</v>
      </c>
      <c r="Q22" s="716">
        <f t="shared" si="8"/>
        <v>6</v>
      </c>
      <c r="R22" s="265">
        <f t="shared" si="32"/>
        <v>34.019999999999996</v>
      </c>
      <c r="S22" s="260">
        <f t="shared" si="9"/>
        <v>34.019999999999996</v>
      </c>
      <c r="T22" s="260">
        <f t="shared" si="10"/>
        <v>34.019999999999996</v>
      </c>
      <c r="U22" s="260">
        <f t="shared" si="11"/>
        <v>0</v>
      </c>
      <c r="V22" s="260">
        <f t="shared" si="12"/>
        <v>0</v>
      </c>
      <c r="W22" s="260">
        <f t="shared" si="13"/>
        <v>0</v>
      </c>
      <c r="X22" s="260">
        <f t="shared" si="14"/>
        <v>0</v>
      </c>
      <c r="Y22" s="717">
        <f t="shared" si="15"/>
        <v>204.11999999999998</v>
      </c>
      <c r="Z22" s="718"/>
      <c r="AA22" s="1014"/>
      <c r="AB22" s="719"/>
      <c r="AC22" s="719"/>
      <c r="AD22" s="719"/>
      <c r="AE22" s="719"/>
      <c r="AF22" s="863" t="s">
        <v>347</v>
      </c>
      <c r="AG22" s="863" t="s">
        <v>347</v>
      </c>
      <c r="AH22" s="719"/>
      <c r="AI22" s="719"/>
      <c r="AJ22" s="719"/>
      <c r="AK22" s="719"/>
      <c r="AL22" s="719"/>
      <c r="AM22" s="863" t="s">
        <v>347</v>
      </c>
      <c r="AN22" s="863" t="s">
        <v>347</v>
      </c>
      <c r="AO22" s="719"/>
      <c r="AP22" s="719"/>
      <c r="AQ22" s="719"/>
      <c r="AR22" s="719"/>
      <c r="AS22" s="719"/>
      <c r="AT22" s="863" t="s">
        <v>347</v>
      </c>
      <c r="AU22" s="863" t="s">
        <v>347</v>
      </c>
      <c r="AV22" s="719"/>
      <c r="AW22" s="719"/>
      <c r="AX22" s="719"/>
      <c r="AY22" s="719"/>
      <c r="AZ22" s="719"/>
      <c r="BA22" s="863"/>
      <c r="BB22" s="863"/>
      <c r="BC22" s="720"/>
      <c r="BD22" s="720"/>
      <c r="BE22" s="720"/>
      <c r="BF22" s="720"/>
      <c r="BG22" s="720"/>
      <c r="BH22" s="863"/>
      <c r="BI22" s="898"/>
      <c r="BJ22" s="720"/>
      <c r="BK22" s="720"/>
      <c r="BL22" s="720"/>
      <c r="BM22" s="720"/>
      <c r="BN22" s="720"/>
      <c r="BO22" s="863"/>
      <c r="BP22" s="863"/>
      <c r="BQ22" s="899"/>
      <c r="BR22" s="720"/>
      <c r="BS22" s="720"/>
      <c r="BT22" s="720"/>
      <c r="BU22" s="720"/>
      <c r="BV22" s="863"/>
      <c r="BW22" s="863"/>
      <c r="BX22" s="899"/>
      <c r="BY22" s="720"/>
      <c r="BZ22" s="720"/>
      <c r="CA22" s="720"/>
      <c r="CB22" s="720"/>
      <c r="CC22" s="863"/>
      <c r="CD22" s="863"/>
      <c r="CE22" s="899"/>
      <c r="CF22" s="720"/>
      <c r="CG22" s="720"/>
      <c r="CH22" s="720"/>
      <c r="CI22" s="720"/>
      <c r="CJ22" s="863"/>
      <c r="CK22" s="866"/>
      <c r="CL22" s="671"/>
    </row>
    <row r="23" spans="1:90" s="721" customFormat="1" ht="12.75" customHeight="1">
      <c r="A23" s="862">
        <v>0</v>
      </c>
      <c r="B23" s="709"/>
      <c r="C23" s="710" t="s">
        <v>222</v>
      </c>
      <c r="D23" s="710" t="s">
        <v>180</v>
      </c>
      <c r="E23" s="711" t="s">
        <v>94</v>
      </c>
      <c r="F23" s="712" t="s">
        <v>223</v>
      </c>
      <c r="G23" s="711" t="s">
        <v>75</v>
      </c>
      <c r="H23" s="713">
        <v>0.21</v>
      </c>
      <c r="I23" s="256">
        <f t="shared" ref="I23" si="33">R23/H23</f>
        <v>162</v>
      </c>
      <c r="J23" s="714">
        <f t="shared" ref="J23" si="34">Q23*H23</f>
        <v>1.26</v>
      </c>
      <c r="K23" s="715">
        <f t="shared" ref="K23" si="35">COUNTIF(AA23:CK23,"A")</f>
        <v>6</v>
      </c>
      <c r="L23" s="715">
        <f t="shared" ref="L23" si="36">COUNTIF(AA23:CK23,"B")</f>
        <v>0</v>
      </c>
      <c r="M23" s="715">
        <f t="shared" ref="M23" si="37">COUNTIF(AA23:CK23,"C")</f>
        <v>0</v>
      </c>
      <c r="N23" s="715">
        <f t="shared" ref="N23" si="38">COUNTIF(AA23:CK23,"D")</f>
        <v>0</v>
      </c>
      <c r="O23" s="715">
        <f t="shared" ref="O23" si="39">COUNTIF(AA23:CK23,"E")</f>
        <v>0</v>
      </c>
      <c r="P23" s="715">
        <f t="shared" ref="P23" si="40">COUNTIF(AA23:CK23,"F")</f>
        <v>0</v>
      </c>
      <c r="Q23" s="716">
        <f t="shared" ref="Q23" si="41">SUM(K23:P23)</f>
        <v>6</v>
      </c>
      <c r="R23" s="265">
        <f t="shared" ref="R23" si="42">$Y$12*$Y$11*H23</f>
        <v>34.019999999999996</v>
      </c>
      <c r="S23" s="260">
        <f t="shared" ref="S23" si="43">R23*$H$3</f>
        <v>34.019999999999996</v>
      </c>
      <c r="T23" s="260">
        <f t="shared" ref="T23" si="44">R23*$H$4</f>
        <v>34.019999999999996</v>
      </c>
      <c r="U23" s="260">
        <f t="shared" ref="U23" si="45">R23*$H$5</f>
        <v>0</v>
      </c>
      <c r="V23" s="260">
        <f t="shared" ref="V23" si="46">R23*$H$6</f>
        <v>0</v>
      </c>
      <c r="W23" s="260">
        <f t="shared" ref="W23" si="47">R23*$H$7</f>
        <v>0</v>
      </c>
      <c r="X23" s="260">
        <f t="shared" ref="X23" si="48">R23*$H$8</f>
        <v>0</v>
      </c>
      <c r="Y23" s="717">
        <f t="shared" si="15"/>
        <v>204.11999999999998</v>
      </c>
      <c r="Z23" s="718"/>
      <c r="AA23" s="1014"/>
      <c r="AB23" s="719"/>
      <c r="AC23" s="719"/>
      <c r="AD23" s="719"/>
      <c r="AE23" s="719"/>
      <c r="AF23" s="863" t="s">
        <v>347</v>
      </c>
      <c r="AG23" s="863" t="s">
        <v>347</v>
      </c>
      <c r="AH23" s="719"/>
      <c r="AI23" s="719"/>
      <c r="AJ23" s="719"/>
      <c r="AK23" s="719"/>
      <c r="AL23" s="719"/>
      <c r="AM23" s="863" t="s">
        <v>347</v>
      </c>
      <c r="AN23" s="863" t="s">
        <v>347</v>
      </c>
      <c r="AO23" s="719"/>
      <c r="AP23" s="719"/>
      <c r="AQ23" s="719"/>
      <c r="AR23" s="719"/>
      <c r="AS23" s="719"/>
      <c r="AT23" s="863" t="s">
        <v>347</v>
      </c>
      <c r="AU23" s="863" t="s">
        <v>347</v>
      </c>
      <c r="AV23" s="719"/>
      <c r="AW23" s="719"/>
      <c r="AX23" s="719"/>
      <c r="AY23" s="719"/>
      <c r="AZ23" s="719"/>
      <c r="BA23" s="863"/>
      <c r="BB23" s="863"/>
      <c r="BC23" s="720"/>
      <c r="BD23" s="720"/>
      <c r="BE23" s="720"/>
      <c r="BF23" s="720"/>
      <c r="BG23" s="720"/>
      <c r="BH23" s="863"/>
      <c r="BI23" s="898"/>
      <c r="BJ23" s="720"/>
      <c r="BK23" s="720"/>
      <c r="BL23" s="720"/>
      <c r="BM23" s="720"/>
      <c r="BN23" s="720"/>
      <c r="BO23" s="863"/>
      <c r="BP23" s="863"/>
      <c r="BQ23" s="899"/>
      <c r="BR23" s="720"/>
      <c r="BS23" s="720"/>
      <c r="BT23" s="720"/>
      <c r="BU23" s="720"/>
      <c r="BV23" s="863"/>
      <c r="BW23" s="863"/>
      <c r="BX23" s="899"/>
      <c r="BY23" s="720"/>
      <c r="BZ23" s="720"/>
      <c r="CA23" s="720"/>
      <c r="CB23" s="720"/>
      <c r="CC23" s="863"/>
      <c r="CD23" s="863"/>
      <c r="CE23" s="899"/>
      <c r="CF23" s="720"/>
      <c r="CG23" s="720"/>
      <c r="CH23" s="720"/>
      <c r="CI23" s="720"/>
      <c r="CJ23" s="863"/>
      <c r="CK23" s="866"/>
      <c r="CL23" s="671"/>
    </row>
    <row r="24" spans="1:90" s="721" customFormat="1" ht="12.75" customHeight="1">
      <c r="A24" s="862">
        <v>0</v>
      </c>
      <c r="B24" s="709"/>
      <c r="C24" s="710" t="s">
        <v>222</v>
      </c>
      <c r="D24" s="710" t="s">
        <v>180</v>
      </c>
      <c r="E24" s="711" t="s">
        <v>94</v>
      </c>
      <c r="F24" s="712" t="s">
        <v>223</v>
      </c>
      <c r="G24" s="711" t="s">
        <v>75</v>
      </c>
      <c r="H24" s="713">
        <v>0.21</v>
      </c>
      <c r="I24" s="256">
        <f t="shared" si="31"/>
        <v>162</v>
      </c>
      <c r="J24" s="714">
        <f t="shared" si="1"/>
        <v>1.26</v>
      </c>
      <c r="K24" s="715">
        <f t="shared" si="2"/>
        <v>6</v>
      </c>
      <c r="L24" s="715">
        <f t="shared" si="3"/>
        <v>0</v>
      </c>
      <c r="M24" s="715">
        <f t="shared" si="4"/>
        <v>0</v>
      </c>
      <c r="N24" s="715">
        <f t="shared" si="5"/>
        <v>0</v>
      </c>
      <c r="O24" s="715">
        <f t="shared" si="6"/>
        <v>0</v>
      </c>
      <c r="P24" s="715">
        <f t="shared" si="7"/>
        <v>0</v>
      </c>
      <c r="Q24" s="716">
        <f t="shared" si="8"/>
        <v>6</v>
      </c>
      <c r="R24" s="265">
        <f t="shared" si="32"/>
        <v>34.019999999999996</v>
      </c>
      <c r="S24" s="260">
        <f t="shared" si="9"/>
        <v>34.019999999999996</v>
      </c>
      <c r="T24" s="260">
        <f t="shared" si="10"/>
        <v>34.019999999999996</v>
      </c>
      <c r="U24" s="260">
        <f t="shared" si="11"/>
        <v>0</v>
      </c>
      <c r="V24" s="260">
        <f t="shared" si="12"/>
        <v>0</v>
      </c>
      <c r="W24" s="260">
        <f t="shared" si="13"/>
        <v>0</v>
      </c>
      <c r="X24" s="260">
        <f t="shared" si="14"/>
        <v>0</v>
      </c>
      <c r="Y24" s="717">
        <f t="shared" si="15"/>
        <v>204.11999999999998</v>
      </c>
      <c r="Z24" s="718"/>
      <c r="AA24" s="1014"/>
      <c r="AB24" s="719"/>
      <c r="AC24" s="719"/>
      <c r="AD24" s="719"/>
      <c r="AE24" s="719"/>
      <c r="AF24" s="863" t="s">
        <v>347</v>
      </c>
      <c r="AG24" s="863" t="s">
        <v>347</v>
      </c>
      <c r="AH24" s="719"/>
      <c r="AI24" s="719"/>
      <c r="AJ24" s="719"/>
      <c r="AK24" s="719"/>
      <c r="AL24" s="719"/>
      <c r="AM24" s="863" t="s">
        <v>347</v>
      </c>
      <c r="AN24" s="863" t="s">
        <v>347</v>
      </c>
      <c r="AO24" s="719"/>
      <c r="AP24" s="719"/>
      <c r="AQ24" s="719"/>
      <c r="AR24" s="719"/>
      <c r="AS24" s="719"/>
      <c r="AT24" s="863" t="s">
        <v>347</v>
      </c>
      <c r="AU24" s="863" t="s">
        <v>347</v>
      </c>
      <c r="AV24" s="719"/>
      <c r="AW24" s="719"/>
      <c r="AX24" s="719"/>
      <c r="AY24" s="719"/>
      <c r="AZ24" s="719"/>
      <c r="BA24" s="863"/>
      <c r="BB24" s="863"/>
      <c r="BC24" s="720"/>
      <c r="BD24" s="720"/>
      <c r="BE24" s="720"/>
      <c r="BF24" s="720"/>
      <c r="BG24" s="720"/>
      <c r="BH24" s="863"/>
      <c r="BI24" s="898"/>
      <c r="BJ24" s="720"/>
      <c r="BK24" s="720"/>
      <c r="BL24" s="720"/>
      <c r="BM24" s="720"/>
      <c r="BN24" s="720"/>
      <c r="BO24" s="863"/>
      <c r="BP24" s="863"/>
      <c r="BQ24" s="899"/>
      <c r="BR24" s="720"/>
      <c r="BS24" s="720"/>
      <c r="BT24" s="720"/>
      <c r="BU24" s="720"/>
      <c r="BV24" s="863"/>
      <c r="BW24" s="863"/>
      <c r="BX24" s="899"/>
      <c r="BY24" s="720"/>
      <c r="BZ24" s="720"/>
      <c r="CA24" s="720"/>
      <c r="CB24" s="720"/>
      <c r="CC24" s="863"/>
      <c r="CD24" s="863"/>
      <c r="CE24" s="899"/>
      <c r="CF24" s="720"/>
      <c r="CG24" s="720"/>
      <c r="CH24" s="720"/>
      <c r="CI24" s="720"/>
      <c r="CJ24" s="863"/>
      <c r="CK24" s="866"/>
      <c r="CL24" s="671"/>
    </row>
    <row r="25" spans="1:90" s="721" customFormat="1" ht="12.75" customHeight="1">
      <c r="A25" s="862">
        <v>0</v>
      </c>
      <c r="B25" s="709"/>
      <c r="C25" s="710" t="s">
        <v>222</v>
      </c>
      <c r="D25" s="710" t="s">
        <v>180</v>
      </c>
      <c r="E25" s="711" t="s">
        <v>94</v>
      </c>
      <c r="F25" s="712" t="s">
        <v>223</v>
      </c>
      <c r="G25" s="711" t="s">
        <v>75</v>
      </c>
      <c r="H25" s="713">
        <v>0.21</v>
      </c>
      <c r="I25" s="256">
        <f t="shared" si="31"/>
        <v>162</v>
      </c>
      <c r="J25" s="714">
        <f t="shared" si="1"/>
        <v>1.26</v>
      </c>
      <c r="K25" s="715">
        <f t="shared" si="2"/>
        <v>6</v>
      </c>
      <c r="L25" s="715">
        <f t="shared" si="3"/>
        <v>0</v>
      </c>
      <c r="M25" s="715">
        <f t="shared" si="4"/>
        <v>0</v>
      </c>
      <c r="N25" s="715">
        <f t="shared" si="5"/>
        <v>0</v>
      </c>
      <c r="O25" s="715">
        <f t="shared" si="6"/>
        <v>0</v>
      </c>
      <c r="P25" s="715">
        <f t="shared" si="7"/>
        <v>0</v>
      </c>
      <c r="Q25" s="716">
        <f t="shared" si="8"/>
        <v>6</v>
      </c>
      <c r="R25" s="265">
        <f t="shared" si="32"/>
        <v>34.019999999999996</v>
      </c>
      <c r="S25" s="260">
        <f t="shared" si="9"/>
        <v>34.019999999999996</v>
      </c>
      <c r="T25" s="260">
        <f t="shared" si="10"/>
        <v>34.019999999999996</v>
      </c>
      <c r="U25" s="260">
        <f t="shared" si="11"/>
        <v>0</v>
      </c>
      <c r="V25" s="260">
        <f t="shared" si="12"/>
        <v>0</v>
      </c>
      <c r="W25" s="260">
        <f t="shared" si="13"/>
        <v>0</v>
      </c>
      <c r="X25" s="260">
        <f t="shared" si="14"/>
        <v>0</v>
      </c>
      <c r="Y25" s="717">
        <f t="shared" si="15"/>
        <v>204.11999999999998</v>
      </c>
      <c r="Z25" s="718"/>
      <c r="AA25" s="1014"/>
      <c r="AB25" s="719"/>
      <c r="AC25" s="719"/>
      <c r="AD25" s="719"/>
      <c r="AE25" s="719"/>
      <c r="AF25" s="863" t="s">
        <v>347</v>
      </c>
      <c r="AG25" s="863" t="s">
        <v>347</v>
      </c>
      <c r="AH25" s="719"/>
      <c r="AI25" s="719"/>
      <c r="AJ25" s="719"/>
      <c r="AK25" s="719"/>
      <c r="AL25" s="719"/>
      <c r="AM25" s="863" t="s">
        <v>347</v>
      </c>
      <c r="AN25" s="863" t="s">
        <v>347</v>
      </c>
      <c r="AO25" s="719"/>
      <c r="AP25" s="719"/>
      <c r="AQ25" s="719"/>
      <c r="AR25" s="719"/>
      <c r="AS25" s="719"/>
      <c r="AT25" s="863" t="s">
        <v>347</v>
      </c>
      <c r="AU25" s="863" t="s">
        <v>347</v>
      </c>
      <c r="AV25" s="719"/>
      <c r="AW25" s="719"/>
      <c r="AX25" s="719"/>
      <c r="AY25" s="719"/>
      <c r="AZ25" s="719"/>
      <c r="BA25" s="863"/>
      <c r="BB25" s="863"/>
      <c r="BC25" s="720"/>
      <c r="BD25" s="720"/>
      <c r="BE25" s="720"/>
      <c r="BF25" s="720"/>
      <c r="BG25" s="720"/>
      <c r="BH25" s="863"/>
      <c r="BI25" s="898"/>
      <c r="BJ25" s="720"/>
      <c r="BK25" s="720"/>
      <c r="BL25" s="720"/>
      <c r="BM25" s="720"/>
      <c r="BN25" s="720"/>
      <c r="BO25" s="863"/>
      <c r="BP25" s="863"/>
      <c r="BQ25" s="899"/>
      <c r="BR25" s="720"/>
      <c r="BS25" s="720"/>
      <c r="BT25" s="720"/>
      <c r="BU25" s="720"/>
      <c r="BV25" s="863"/>
      <c r="BW25" s="863"/>
      <c r="BX25" s="899"/>
      <c r="BY25" s="720"/>
      <c r="BZ25" s="720"/>
      <c r="CA25" s="720"/>
      <c r="CB25" s="720"/>
      <c r="CC25" s="863"/>
      <c r="CD25" s="863"/>
      <c r="CE25" s="899"/>
      <c r="CF25" s="720"/>
      <c r="CG25" s="720"/>
      <c r="CH25" s="720"/>
      <c r="CI25" s="720"/>
      <c r="CJ25" s="863"/>
      <c r="CK25" s="866"/>
      <c r="CL25" s="671"/>
    </row>
    <row r="26" spans="1:90" s="721" customFormat="1" ht="12" customHeight="1">
      <c r="A26" s="862">
        <v>0</v>
      </c>
      <c r="B26" s="709"/>
      <c r="C26" s="710" t="s">
        <v>222</v>
      </c>
      <c r="D26" s="710" t="s">
        <v>14</v>
      </c>
      <c r="E26" s="711" t="s">
        <v>94</v>
      </c>
      <c r="F26" s="712" t="s">
        <v>76</v>
      </c>
      <c r="G26" s="711" t="s">
        <v>31</v>
      </c>
      <c r="H26" s="713">
        <v>0.21</v>
      </c>
      <c r="I26" s="256">
        <f t="shared" si="31"/>
        <v>162</v>
      </c>
      <c r="J26" s="714">
        <f t="shared" si="1"/>
        <v>1.26</v>
      </c>
      <c r="K26" s="715">
        <f t="shared" si="2"/>
        <v>6</v>
      </c>
      <c r="L26" s="715">
        <f t="shared" si="3"/>
        <v>0</v>
      </c>
      <c r="M26" s="715">
        <f t="shared" si="4"/>
        <v>0</v>
      </c>
      <c r="N26" s="715">
        <f t="shared" si="5"/>
        <v>0</v>
      </c>
      <c r="O26" s="715">
        <f t="shared" si="6"/>
        <v>0</v>
      </c>
      <c r="P26" s="715">
        <f t="shared" si="7"/>
        <v>0</v>
      </c>
      <c r="Q26" s="716">
        <f t="shared" si="8"/>
        <v>6</v>
      </c>
      <c r="R26" s="265">
        <f t="shared" si="32"/>
        <v>34.019999999999996</v>
      </c>
      <c r="S26" s="260">
        <f t="shared" si="9"/>
        <v>34.019999999999996</v>
      </c>
      <c r="T26" s="260">
        <f t="shared" si="10"/>
        <v>34.019999999999996</v>
      </c>
      <c r="U26" s="260">
        <f t="shared" si="11"/>
        <v>0</v>
      </c>
      <c r="V26" s="260">
        <f t="shared" si="12"/>
        <v>0</v>
      </c>
      <c r="W26" s="260">
        <f t="shared" si="13"/>
        <v>0</v>
      </c>
      <c r="X26" s="260">
        <f t="shared" si="14"/>
        <v>0</v>
      </c>
      <c r="Y26" s="717">
        <f t="shared" si="15"/>
        <v>204.11999999999998</v>
      </c>
      <c r="Z26" s="718"/>
      <c r="AA26" s="1014"/>
      <c r="AB26" s="719"/>
      <c r="AC26" s="719"/>
      <c r="AD26" s="719"/>
      <c r="AE26" s="719"/>
      <c r="AF26" s="863" t="s">
        <v>347</v>
      </c>
      <c r="AG26" s="863" t="s">
        <v>347</v>
      </c>
      <c r="AH26" s="719"/>
      <c r="AI26" s="719"/>
      <c r="AJ26" s="719"/>
      <c r="AK26" s="719"/>
      <c r="AL26" s="719"/>
      <c r="AM26" s="863" t="s">
        <v>347</v>
      </c>
      <c r="AN26" s="863" t="s">
        <v>347</v>
      </c>
      <c r="AO26" s="719"/>
      <c r="AP26" s="719"/>
      <c r="AQ26" s="719"/>
      <c r="AR26" s="719"/>
      <c r="AS26" s="719"/>
      <c r="AT26" s="863" t="s">
        <v>347</v>
      </c>
      <c r="AU26" s="863" t="s">
        <v>347</v>
      </c>
      <c r="AV26" s="719"/>
      <c r="AW26" s="719"/>
      <c r="AX26" s="719"/>
      <c r="AY26" s="719"/>
      <c r="AZ26" s="719"/>
      <c r="BA26" s="863"/>
      <c r="BB26" s="863"/>
      <c r="BC26" s="720"/>
      <c r="BD26" s="720"/>
      <c r="BE26" s="720"/>
      <c r="BF26" s="720"/>
      <c r="BG26" s="720"/>
      <c r="BH26" s="863"/>
      <c r="BI26" s="863"/>
      <c r="BJ26" s="899"/>
      <c r="BK26" s="720"/>
      <c r="BL26" s="720"/>
      <c r="BM26" s="720"/>
      <c r="BN26" s="720"/>
      <c r="BO26" s="863"/>
      <c r="BP26" s="863"/>
      <c r="BQ26" s="899"/>
      <c r="BR26" s="720"/>
      <c r="BS26" s="720"/>
      <c r="BT26" s="720"/>
      <c r="BU26" s="720"/>
      <c r="BV26" s="863"/>
      <c r="BW26" s="863"/>
      <c r="BX26" s="899"/>
      <c r="BY26" s="720"/>
      <c r="BZ26" s="720"/>
      <c r="CA26" s="720"/>
      <c r="CB26" s="720"/>
      <c r="CC26" s="863"/>
      <c r="CD26" s="863"/>
      <c r="CE26" s="899"/>
      <c r="CF26" s="720"/>
      <c r="CG26" s="720"/>
      <c r="CH26" s="720"/>
      <c r="CI26" s="720"/>
      <c r="CJ26" s="863"/>
      <c r="CK26" s="866"/>
      <c r="CL26" s="671"/>
    </row>
    <row r="27" spans="1:90" s="721" customFormat="1" ht="12" hidden="1" customHeight="1">
      <c r="A27" s="862">
        <v>0</v>
      </c>
      <c r="B27" s="709"/>
      <c r="C27" s="710" t="s">
        <v>222</v>
      </c>
      <c r="D27" s="710" t="s">
        <v>14</v>
      </c>
      <c r="E27" s="711" t="s">
        <v>94</v>
      </c>
      <c r="F27" s="712" t="s">
        <v>76</v>
      </c>
      <c r="G27" s="711" t="s">
        <v>31</v>
      </c>
      <c r="H27" s="713">
        <v>0.21</v>
      </c>
      <c r="I27" s="256">
        <f t="shared" si="31"/>
        <v>162</v>
      </c>
      <c r="J27" s="714">
        <f t="shared" si="1"/>
        <v>0</v>
      </c>
      <c r="K27" s="715">
        <f t="shared" si="2"/>
        <v>0</v>
      </c>
      <c r="L27" s="715">
        <f t="shared" si="3"/>
        <v>0</v>
      </c>
      <c r="M27" s="715">
        <f t="shared" si="4"/>
        <v>0</v>
      </c>
      <c r="N27" s="715">
        <f t="shared" si="5"/>
        <v>0</v>
      </c>
      <c r="O27" s="715">
        <f t="shared" si="6"/>
        <v>0</v>
      </c>
      <c r="P27" s="715">
        <f t="shared" si="7"/>
        <v>0</v>
      </c>
      <c r="Q27" s="716">
        <f t="shared" si="8"/>
        <v>0</v>
      </c>
      <c r="R27" s="265">
        <f t="shared" si="32"/>
        <v>34.019999999999996</v>
      </c>
      <c r="S27" s="260">
        <f t="shared" si="9"/>
        <v>34.019999999999996</v>
      </c>
      <c r="T27" s="260">
        <f t="shared" si="10"/>
        <v>34.019999999999996</v>
      </c>
      <c r="U27" s="260">
        <f t="shared" si="11"/>
        <v>0</v>
      </c>
      <c r="V27" s="260">
        <f t="shared" si="12"/>
        <v>0</v>
      </c>
      <c r="W27" s="260">
        <f t="shared" si="13"/>
        <v>0</v>
      </c>
      <c r="X27" s="260">
        <f t="shared" si="14"/>
        <v>0</v>
      </c>
      <c r="Y27" s="717">
        <f t="shared" si="15"/>
        <v>0</v>
      </c>
      <c r="Z27" s="718"/>
      <c r="AA27" s="1014"/>
      <c r="AB27" s="719"/>
      <c r="AC27" s="719"/>
      <c r="AD27" s="719"/>
      <c r="AE27" s="719"/>
      <c r="AF27" s="863"/>
      <c r="AG27" s="863"/>
      <c r="AH27" s="719"/>
      <c r="AI27" s="719"/>
      <c r="AJ27" s="719"/>
      <c r="AK27" s="719"/>
      <c r="AL27" s="719"/>
      <c r="AM27" s="863"/>
      <c r="AN27" s="863"/>
      <c r="AO27" s="719"/>
      <c r="AP27" s="719"/>
      <c r="AQ27" s="719"/>
      <c r="AR27" s="719"/>
      <c r="AS27" s="719"/>
      <c r="AT27" s="863"/>
      <c r="AU27" s="863"/>
      <c r="AV27" s="719"/>
      <c r="AW27" s="719"/>
      <c r="AX27" s="719"/>
      <c r="AY27" s="719"/>
      <c r="AZ27" s="719"/>
      <c r="BA27" s="863"/>
      <c r="BB27" s="863"/>
      <c r="BC27" s="720"/>
      <c r="BD27" s="720"/>
      <c r="BE27" s="720"/>
      <c r="BF27" s="720"/>
      <c r="BG27" s="720"/>
      <c r="BH27" s="863"/>
      <c r="BI27" s="863"/>
      <c r="BJ27" s="899"/>
      <c r="BK27" s="720"/>
      <c r="BL27" s="720"/>
      <c r="BM27" s="720"/>
      <c r="BN27" s="720"/>
      <c r="BO27" s="863"/>
      <c r="BP27" s="863"/>
      <c r="BQ27" s="720"/>
      <c r="BR27" s="720"/>
      <c r="BS27" s="720"/>
      <c r="BT27" s="720"/>
      <c r="BU27" s="720"/>
      <c r="BV27" s="863"/>
      <c r="BW27" s="863"/>
      <c r="BX27" s="720"/>
      <c r="BY27" s="720"/>
      <c r="BZ27" s="720"/>
      <c r="CA27" s="720"/>
      <c r="CB27" s="720"/>
      <c r="CC27" s="863"/>
      <c r="CD27" s="863"/>
      <c r="CE27" s="720"/>
      <c r="CF27" s="720"/>
      <c r="CG27" s="720"/>
      <c r="CH27" s="720"/>
      <c r="CI27" s="720"/>
      <c r="CJ27" s="863"/>
      <c r="CK27" s="866"/>
      <c r="CL27" s="671"/>
    </row>
    <row r="28" spans="1:90" s="721" customFormat="1" ht="12.75" hidden="1" customHeight="1">
      <c r="A28" s="862">
        <v>0</v>
      </c>
      <c r="B28" s="709"/>
      <c r="C28" s="710" t="s">
        <v>224</v>
      </c>
      <c r="D28" s="710" t="s">
        <v>180</v>
      </c>
      <c r="E28" s="711" t="s">
        <v>93</v>
      </c>
      <c r="F28" s="712" t="s">
        <v>223</v>
      </c>
      <c r="G28" s="711" t="s">
        <v>75</v>
      </c>
      <c r="H28" s="713">
        <v>0.11</v>
      </c>
      <c r="I28" s="256">
        <f t="shared" si="31"/>
        <v>162</v>
      </c>
      <c r="J28" s="714">
        <f t="shared" si="1"/>
        <v>0</v>
      </c>
      <c r="K28" s="715">
        <f t="shared" si="2"/>
        <v>0</v>
      </c>
      <c r="L28" s="715">
        <f t="shared" si="3"/>
        <v>0</v>
      </c>
      <c r="M28" s="715">
        <f t="shared" si="4"/>
        <v>0</v>
      </c>
      <c r="N28" s="715">
        <f t="shared" si="5"/>
        <v>0</v>
      </c>
      <c r="O28" s="715">
        <f t="shared" si="6"/>
        <v>0</v>
      </c>
      <c r="P28" s="715">
        <f t="shared" si="7"/>
        <v>0</v>
      </c>
      <c r="Q28" s="716">
        <f t="shared" si="8"/>
        <v>0</v>
      </c>
      <c r="R28" s="265">
        <f t="shared" si="32"/>
        <v>17.82</v>
      </c>
      <c r="S28" s="260">
        <f t="shared" si="9"/>
        <v>17.82</v>
      </c>
      <c r="T28" s="260">
        <f t="shared" si="10"/>
        <v>17.82</v>
      </c>
      <c r="U28" s="260">
        <f t="shared" si="11"/>
        <v>0</v>
      </c>
      <c r="V28" s="260">
        <f t="shared" si="12"/>
        <v>0</v>
      </c>
      <c r="W28" s="260">
        <f t="shared" si="13"/>
        <v>0</v>
      </c>
      <c r="X28" s="260">
        <f t="shared" si="14"/>
        <v>0</v>
      </c>
      <c r="Y28" s="717">
        <f t="shared" si="15"/>
        <v>0</v>
      </c>
      <c r="Z28" s="671"/>
      <c r="AA28" s="1014"/>
      <c r="AB28" s="719"/>
      <c r="AC28" s="719"/>
      <c r="AD28" s="719"/>
      <c r="AE28" s="719"/>
      <c r="AF28" s="863"/>
      <c r="AG28" s="863"/>
      <c r="AH28" s="719"/>
      <c r="AI28" s="719"/>
      <c r="AJ28" s="719"/>
      <c r="AK28" s="719"/>
      <c r="AL28" s="719"/>
      <c r="AM28" s="863"/>
      <c r="AN28" s="863"/>
      <c r="AO28" s="719"/>
      <c r="AP28" s="719"/>
      <c r="AQ28" s="719"/>
      <c r="AR28" s="719"/>
      <c r="AS28" s="719"/>
      <c r="AT28" s="863"/>
      <c r="AU28" s="863"/>
      <c r="AV28" s="719"/>
      <c r="AW28" s="719"/>
      <c r="AX28" s="719"/>
      <c r="AY28" s="719"/>
      <c r="AZ28" s="719"/>
      <c r="BA28" s="863"/>
      <c r="BB28" s="863"/>
      <c r="BC28" s="720"/>
      <c r="BD28" s="720"/>
      <c r="BE28" s="720"/>
      <c r="BF28" s="720"/>
      <c r="BG28" s="720"/>
      <c r="BH28" s="863"/>
      <c r="BI28" s="898"/>
      <c r="BJ28" s="720"/>
      <c r="BK28" s="720"/>
      <c r="BL28" s="720"/>
      <c r="BM28" s="720"/>
      <c r="BN28" s="720"/>
      <c r="BO28" s="863"/>
      <c r="BP28" s="863"/>
      <c r="BQ28" s="899"/>
      <c r="BR28" s="899"/>
      <c r="BS28" s="899"/>
      <c r="BT28" s="899"/>
      <c r="BU28" s="899"/>
      <c r="BV28" s="863"/>
      <c r="BW28" s="863"/>
      <c r="BX28" s="899"/>
      <c r="BY28" s="899"/>
      <c r="BZ28" s="899"/>
      <c r="CA28" s="899"/>
      <c r="CB28" s="899"/>
      <c r="CC28" s="863"/>
      <c r="CD28" s="863"/>
      <c r="CE28" s="899"/>
      <c r="CF28" s="720"/>
      <c r="CG28" s="720"/>
      <c r="CH28" s="720"/>
      <c r="CI28" s="720"/>
      <c r="CJ28" s="863"/>
      <c r="CK28" s="866"/>
      <c r="CL28" s="671"/>
    </row>
    <row r="29" spans="1:90" s="721" customFormat="1" ht="12.75" hidden="1" customHeight="1">
      <c r="A29" s="862">
        <v>0</v>
      </c>
      <c r="B29" s="709"/>
      <c r="C29" s="710" t="s">
        <v>224</v>
      </c>
      <c r="D29" s="710" t="s">
        <v>180</v>
      </c>
      <c r="E29" s="711" t="s">
        <v>93</v>
      </c>
      <c r="F29" s="712" t="s">
        <v>223</v>
      </c>
      <c r="G29" s="711" t="s">
        <v>75</v>
      </c>
      <c r="H29" s="713">
        <v>0.11</v>
      </c>
      <c r="I29" s="256">
        <f t="shared" ref="I29:I33" si="49">R29/H29</f>
        <v>162</v>
      </c>
      <c r="J29" s="714">
        <f t="shared" ref="J29:J33" si="50">Q29*H29</f>
        <v>0</v>
      </c>
      <c r="K29" s="715">
        <f t="shared" ref="K29:K33" si="51">COUNTIF(AA29:CK29,"A")</f>
        <v>0</v>
      </c>
      <c r="L29" s="715">
        <f t="shared" ref="L29:L33" si="52">COUNTIF(AA29:CK29,"B")</f>
        <v>0</v>
      </c>
      <c r="M29" s="715">
        <f t="shared" ref="M29:M33" si="53">COUNTIF(AA29:CK29,"C")</f>
        <v>0</v>
      </c>
      <c r="N29" s="715">
        <f t="shared" ref="N29:N33" si="54">COUNTIF(AA29:CK29,"D")</f>
        <v>0</v>
      </c>
      <c r="O29" s="715">
        <f t="shared" ref="O29:O33" si="55">COUNTIF(AA29:CK29,"E")</f>
        <v>0</v>
      </c>
      <c r="P29" s="715">
        <f t="shared" ref="P29:P33" si="56">COUNTIF(AA29:CK29,"F")</f>
        <v>0</v>
      </c>
      <c r="Q29" s="716">
        <f t="shared" ref="Q29:Q33" si="57">SUM(K29:P29)</f>
        <v>0</v>
      </c>
      <c r="R29" s="265">
        <f t="shared" ref="R29:R33" si="58">$Y$12*$Y$11*H29</f>
        <v>17.82</v>
      </c>
      <c r="S29" s="260">
        <f t="shared" ref="S29:S33" si="59">R29*$H$3</f>
        <v>17.82</v>
      </c>
      <c r="T29" s="260">
        <f t="shared" ref="T29:T33" si="60">R29*$H$4</f>
        <v>17.82</v>
      </c>
      <c r="U29" s="260">
        <f t="shared" ref="U29:U33" si="61">R29*$H$5</f>
        <v>0</v>
      </c>
      <c r="V29" s="260">
        <f t="shared" ref="V29:V33" si="62">R29*$H$6</f>
        <v>0</v>
      </c>
      <c r="W29" s="260">
        <f t="shared" ref="W29:W33" si="63">R29*$H$7</f>
        <v>0</v>
      </c>
      <c r="X29" s="260">
        <f t="shared" ref="X29:X33" si="64">R29*$H$8</f>
        <v>0</v>
      </c>
      <c r="Y29" s="717">
        <f t="shared" si="15"/>
        <v>0</v>
      </c>
      <c r="Z29" s="671"/>
      <c r="AA29" s="1014"/>
      <c r="AB29" s="719"/>
      <c r="AC29" s="719"/>
      <c r="AD29" s="719"/>
      <c r="AE29" s="719"/>
      <c r="AF29" s="863"/>
      <c r="AG29" s="863"/>
      <c r="AH29" s="719"/>
      <c r="AI29" s="719"/>
      <c r="AJ29" s="719"/>
      <c r="AK29" s="719"/>
      <c r="AL29" s="719"/>
      <c r="AM29" s="863"/>
      <c r="AN29" s="863"/>
      <c r="AO29" s="719"/>
      <c r="AP29" s="719"/>
      <c r="AQ29" s="719"/>
      <c r="AR29" s="719"/>
      <c r="AS29" s="719"/>
      <c r="AT29" s="863"/>
      <c r="AU29" s="863"/>
      <c r="AV29" s="719"/>
      <c r="AW29" s="719"/>
      <c r="AX29" s="719"/>
      <c r="AY29" s="719"/>
      <c r="AZ29" s="719"/>
      <c r="BA29" s="863"/>
      <c r="BB29" s="863"/>
      <c r="BC29" s="720"/>
      <c r="BD29" s="720"/>
      <c r="BE29" s="720"/>
      <c r="BF29" s="720"/>
      <c r="BG29" s="720"/>
      <c r="BH29" s="863"/>
      <c r="BI29" s="898"/>
      <c r="BJ29" s="720"/>
      <c r="BK29" s="720"/>
      <c r="BL29" s="720"/>
      <c r="BM29" s="720"/>
      <c r="BN29" s="720"/>
      <c r="BO29" s="863"/>
      <c r="BP29" s="863"/>
      <c r="BQ29" s="899"/>
      <c r="BR29" s="899"/>
      <c r="BS29" s="899"/>
      <c r="BT29" s="899"/>
      <c r="BU29" s="899"/>
      <c r="BV29" s="863"/>
      <c r="BW29" s="863"/>
      <c r="BX29" s="899"/>
      <c r="BY29" s="899"/>
      <c r="BZ29" s="899"/>
      <c r="CA29" s="899"/>
      <c r="CB29" s="899"/>
      <c r="CC29" s="863"/>
      <c r="CD29" s="863"/>
      <c r="CE29" s="899"/>
      <c r="CF29" s="720"/>
      <c r="CG29" s="720"/>
      <c r="CH29" s="720"/>
      <c r="CI29" s="720"/>
      <c r="CJ29" s="863"/>
      <c r="CK29" s="866"/>
      <c r="CL29" s="671"/>
    </row>
    <row r="30" spans="1:90" s="721" customFormat="1" ht="12.75" hidden="1" customHeight="1">
      <c r="A30" s="862">
        <v>0</v>
      </c>
      <c r="B30" s="709"/>
      <c r="C30" s="710" t="s">
        <v>224</v>
      </c>
      <c r="D30" s="710" t="s">
        <v>180</v>
      </c>
      <c r="E30" s="711" t="s">
        <v>93</v>
      </c>
      <c r="F30" s="712" t="s">
        <v>223</v>
      </c>
      <c r="G30" s="711" t="s">
        <v>75</v>
      </c>
      <c r="H30" s="713">
        <v>0.11</v>
      </c>
      <c r="I30" s="256">
        <f t="shared" si="49"/>
        <v>162</v>
      </c>
      <c r="J30" s="714">
        <f t="shared" si="50"/>
        <v>0</v>
      </c>
      <c r="K30" s="715">
        <f t="shared" si="51"/>
        <v>0</v>
      </c>
      <c r="L30" s="715">
        <f t="shared" si="52"/>
        <v>0</v>
      </c>
      <c r="M30" s="715">
        <f t="shared" si="53"/>
        <v>0</v>
      </c>
      <c r="N30" s="715">
        <f t="shared" si="54"/>
        <v>0</v>
      </c>
      <c r="O30" s="715">
        <f t="shared" si="55"/>
        <v>0</v>
      </c>
      <c r="P30" s="715">
        <f t="shared" si="56"/>
        <v>0</v>
      </c>
      <c r="Q30" s="716">
        <f t="shared" si="57"/>
        <v>0</v>
      </c>
      <c r="R30" s="265">
        <f t="shared" si="58"/>
        <v>17.82</v>
      </c>
      <c r="S30" s="260">
        <f t="shared" si="59"/>
        <v>17.82</v>
      </c>
      <c r="T30" s="260">
        <f t="shared" si="60"/>
        <v>17.82</v>
      </c>
      <c r="U30" s="260">
        <f t="shared" si="61"/>
        <v>0</v>
      </c>
      <c r="V30" s="260">
        <f t="shared" si="62"/>
        <v>0</v>
      </c>
      <c r="W30" s="260">
        <f t="shared" si="63"/>
        <v>0</v>
      </c>
      <c r="X30" s="260">
        <f t="shared" si="64"/>
        <v>0</v>
      </c>
      <c r="Y30" s="717">
        <f t="shared" si="15"/>
        <v>0</v>
      </c>
      <c r="Z30" s="671"/>
      <c r="AA30" s="1014"/>
      <c r="AB30" s="719"/>
      <c r="AC30" s="719"/>
      <c r="AD30" s="719"/>
      <c r="AE30" s="719"/>
      <c r="AF30" s="863"/>
      <c r="AG30" s="863"/>
      <c r="AH30" s="719"/>
      <c r="AI30" s="719"/>
      <c r="AJ30" s="719"/>
      <c r="AK30" s="719"/>
      <c r="AL30" s="719"/>
      <c r="AM30" s="863"/>
      <c r="AN30" s="863"/>
      <c r="AO30" s="719"/>
      <c r="AP30" s="719"/>
      <c r="AQ30" s="719"/>
      <c r="AR30" s="719"/>
      <c r="AS30" s="719"/>
      <c r="AT30" s="863"/>
      <c r="AU30" s="863"/>
      <c r="AV30" s="719"/>
      <c r="AW30" s="719"/>
      <c r="AX30" s="719"/>
      <c r="AY30" s="719"/>
      <c r="AZ30" s="719"/>
      <c r="BA30" s="863"/>
      <c r="BB30" s="863"/>
      <c r="BC30" s="720"/>
      <c r="BD30" s="720"/>
      <c r="BE30" s="720"/>
      <c r="BF30" s="720"/>
      <c r="BG30" s="720"/>
      <c r="BH30" s="863"/>
      <c r="BI30" s="898"/>
      <c r="BJ30" s="720"/>
      <c r="BK30" s="720"/>
      <c r="BL30" s="720"/>
      <c r="BM30" s="720"/>
      <c r="BN30" s="720"/>
      <c r="BO30" s="863"/>
      <c r="BP30" s="863"/>
      <c r="BQ30" s="899"/>
      <c r="BR30" s="899"/>
      <c r="BS30" s="899"/>
      <c r="BT30" s="899"/>
      <c r="BU30" s="899"/>
      <c r="BV30" s="863"/>
      <c r="BW30" s="863"/>
      <c r="BX30" s="899"/>
      <c r="BY30" s="899"/>
      <c r="BZ30" s="899"/>
      <c r="CA30" s="899"/>
      <c r="CB30" s="899"/>
      <c r="CC30" s="863"/>
      <c r="CD30" s="863"/>
      <c r="CE30" s="899"/>
      <c r="CF30" s="720"/>
      <c r="CG30" s="720"/>
      <c r="CH30" s="720"/>
      <c r="CI30" s="720"/>
      <c r="CJ30" s="863"/>
      <c r="CK30" s="866"/>
      <c r="CL30" s="671"/>
    </row>
    <row r="31" spans="1:90" s="721" customFormat="1" ht="12.75" hidden="1" customHeight="1">
      <c r="A31" s="862">
        <v>0</v>
      </c>
      <c r="B31" s="709"/>
      <c r="C31" s="710" t="s">
        <v>224</v>
      </c>
      <c r="D31" s="710" t="s">
        <v>180</v>
      </c>
      <c r="E31" s="711" t="s">
        <v>93</v>
      </c>
      <c r="F31" s="712" t="s">
        <v>223</v>
      </c>
      <c r="G31" s="711" t="s">
        <v>75</v>
      </c>
      <c r="H31" s="713">
        <v>0.11</v>
      </c>
      <c r="I31" s="256">
        <f t="shared" si="49"/>
        <v>162</v>
      </c>
      <c r="J31" s="714">
        <f t="shared" si="50"/>
        <v>0</v>
      </c>
      <c r="K31" s="715">
        <f t="shared" si="51"/>
        <v>0</v>
      </c>
      <c r="L31" s="715">
        <f t="shared" si="52"/>
        <v>0</v>
      </c>
      <c r="M31" s="715">
        <f t="shared" si="53"/>
        <v>0</v>
      </c>
      <c r="N31" s="715">
        <f t="shared" si="54"/>
        <v>0</v>
      </c>
      <c r="O31" s="715">
        <f t="shared" si="55"/>
        <v>0</v>
      </c>
      <c r="P31" s="715">
        <f t="shared" si="56"/>
        <v>0</v>
      </c>
      <c r="Q31" s="716">
        <f t="shared" si="57"/>
        <v>0</v>
      </c>
      <c r="R31" s="265">
        <f t="shared" si="58"/>
        <v>17.82</v>
      </c>
      <c r="S31" s="260">
        <f t="shared" si="59"/>
        <v>17.82</v>
      </c>
      <c r="T31" s="260">
        <f t="shared" si="60"/>
        <v>17.82</v>
      </c>
      <c r="U31" s="260">
        <f t="shared" si="61"/>
        <v>0</v>
      </c>
      <c r="V31" s="260">
        <f t="shared" si="62"/>
        <v>0</v>
      </c>
      <c r="W31" s="260">
        <f t="shared" si="63"/>
        <v>0</v>
      </c>
      <c r="X31" s="260">
        <f t="shared" si="64"/>
        <v>0</v>
      </c>
      <c r="Y31" s="717">
        <f t="shared" si="15"/>
        <v>0</v>
      </c>
      <c r="Z31" s="671"/>
      <c r="AA31" s="1014"/>
      <c r="AB31" s="719"/>
      <c r="AC31" s="719"/>
      <c r="AD31" s="719"/>
      <c r="AE31" s="719"/>
      <c r="AF31" s="863"/>
      <c r="AG31" s="863"/>
      <c r="AH31" s="719"/>
      <c r="AI31" s="719"/>
      <c r="AJ31" s="719"/>
      <c r="AK31" s="719"/>
      <c r="AL31" s="719"/>
      <c r="AM31" s="863"/>
      <c r="AN31" s="863"/>
      <c r="AO31" s="719"/>
      <c r="AP31" s="719"/>
      <c r="AQ31" s="719"/>
      <c r="AR31" s="719"/>
      <c r="AS31" s="719"/>
      <c r="AT31" s="863"/>
      <c r="AU31" s="863"/>
      <c r="AV31" s="719"/>
      <c r="AW31" s="719"/>
      <c r="AX31" s="719"/>
      <c r="AY31" s="719"/>
      <c r="AZ31" s="719"/>
      <c r="BA31" s="863"/>
      <c r="BB31" s="863"/>
      <c r="BC31" s="720"/>
      <c r="BD31" s="720"/>
      <c r="BE31" s="720"/>
      <c r="BF31" s="720"/>
      <c r="BG31" s="720"/>
      <c r="BH31" s="863"/>
      <c r="BI31" s="898"/>
      <c r="BJ31" s="720"/>
      <c r="BK31" s="720"/>
      <c r="BL31" s="720"/>
      <c r="BM31" s="720"/>
      <c r="BN31" s="720"/>
      <c r="BO31" s="863"/>
      <c r="BP31" s="863"/>
      <c r="BQ31" s="899"/>
      <c r="BR31" s="899"/>
      <c r="BS31" s="899"/>
      <c r="BT31" s="899"/>
      <c r="BU31" s="899"/>
      <c r="BV31" s="863"/>
      <c r="BW31" s="863"/>
      <c r="BX31" s="899"/>
      <c r="BY31" s="899"/>
      <c r="BZ31" s="899"/>
      <c r="CA31" s="899"/>
      <c r="CB31" s="899"/>
      <c r="CC31" s="863"/>
      <c r="CD31" s="863"/>
      <c r="CE31" s="899"/>
      <c r="CF31" s="720"/>
      <c r="CG31" s="720"/>
      <c r="CH31" s="720"/>
      <c r="CI31" s="720"/>
      <c r="CJ31" s="863"/>
      <c r="CK31" s="866"/>
      <c r="CL31" s="671"/>
    </row>
    <row r="32" spans="1:90" s="721" customFormat="1" ht="12.75" hidden="1" customHeight="1">
      <c r="A32" s="862">
        <v>0</v>
      </c>
      <c r="B32" s="709"/>
      <c r="C32" s="710" t="s">
        <v>224</v>
      </c>
      <c r="D32" s="710" t="s">
        <v>180</v>
      </c>
      <c r="E32" s="711" t="s">
        <v>93</v>
      </c>
      <c r="F32" s="712" t="s">
        <v>223</v>
      </c>
      <c r="G32" s="711" t="s">
        <v>75</v>
      </c>
      <c r="H32" s="713">
        <v>0.11</v>
      </c>
      <c r="I32" s="256">
        <f t="shared" si="49"/>
        <v>162</v>
      </c>
      <c r="J32" s="714">
        <f t="shared" si="50"/>
        <v>0</v>
      </c>
      <c r="K32" s="715">
        <f t="shared" si="51"/>
        <v>0</v>
      </c>
      <c r="L32" s="715">
        <f t="shared" si="52"/>
        <v>0</v>
      </c>
      <c r="M32" s="715">
        <f t="shared" si="53"/>
        <v>0</v>
      </c>
      <c r="N32" s="715">
        <f t="shared" si="54"/>
        <v>0</v>
      </c>
      <c r="O32" s="715">
        <f t="shared" si="55"/>
        <v>0</v>
      </c>
      <c r="P32" s="715">
        <f t="shared" si="56"/>
        <v>0</v>
      </c>
      <c r="Q32" s="716">
        <f t="shared" si="57"/>
        <v>0</v>
      </c>
      <c r="R32" s="265">
        <f t="shared" si="58"/>
        <v>17.82</v>
      </c>
      <c r="S32" s="260">
        <f t="shared" si="59"/>
        <v>17.82</v>
      </c>
      <c r="T32" s="260">
        <f t="shared" si="60"/>
        <v>17.82</v>
      </c>
      <c r="U32" s="260">
        <f t="shared" si="61"/>
        <v>0</v>
      </c>
      <c r="V32" s="260">
        <f t="shared" si="62"/>
        <v>0</v>
      </c>
      <c r="W32" s="260">
        <f t="shared" si="63"/>
        <v>0</v>
      </c>
      <c r="X32" s="260">
        <f t="shared" si="64"/>
        <v>0</v>
      </c>
      <c r="Y32" s="717">
        <f t="shared" si="15"/>
        <v>0</v>
      </c>
      <c r="Z32" s="671"/>
      <c r="AA32" s="1014"/>
      <c r="AB32" s="719"/>
      <c r="AC32" s="719"/>
      <c r="AD32" s="719"/>
      <c r="AE32" s="719"/>
      <c r="AF32" s="863"/>
      <c r="AG32" s="863"/>
      <c r="AH32" s="719"/>
      <c r="AI32" s="719"/>
      <c r="AJ32" s="719"/>
      <c r="AK32" s="719"/>
      <c r="AL32" s="719"/>
      <c r="AM32" s="863"/>
      <c r="AN32" s="863"/>
      <c r="AO32" s="719"/>
      <c r="AP32" s="719"/>
      <c r="AQ32" s="719"/>
      <c r="AR32" s="719"/>
      <c r="AS32" s="719"/>
      <c r="AT32" s="863"/>
      <c r="AU32" s="863"/>
      <c r="AV32" s="719"/>
      <c r="AW32" s="719"/>
      <c r="AX32" s="719"/>
      <c r="AY32" s="719"/>
      <c r="AZ32" s="719"/>
      <c r="BA32" s="863"/>
      <c r="BB32" s="863"/>
      <c r="BC32" s="720"/>
      <c r="BD32" s="720"/>
      <c r="BE32" s="720"/>
      <c r="BF32" s="720"/>
      <c r="BG32" s="720"/>
      <c r="BH32" s="863"/>
      <c r="BI32" s="898"/>
      <c r="BJ32" s="720"/>
      <c r="BK32" s="720"/>
      <c r="BL32" s="720"/>
      <c r="BM32" s="720"/>
      <c r="BN32" s="720"/>
      <c r="BO32" s="863"/>
      <c r="BP32" s="863"/>
      <c r="BQ32" s="899"/>
      <c r="BR32" s="899"/>
      <c r="BS32" s="899"/>
      <c r="BT32" s="899"/>
      <c r="BU32" s="899"/>
      <c r="BV32" s="863"/>
      <c r="BW32" s="863"/>
      <c r="BX32" s="899"/>
      <c r="BY32" s="899"/>
      <c r="BZ32" s="899"/>
      <c r="CA32" s="899"/>
      <c r="CB32" s="899"/>
      <c r="CC32" s="863"/>
      <c r="CD32" s="863"/>
      <c r="CE32" s="899"/>
      <c r="CF32" s="720"/>
      <c r="CG32" s="720"/>
      <c r="CH32" s="720"/>
      <c r="CI32" s="720"/>
      <c r="CJ32" s="863"/>
      <c r="CK32" s="866"/>
      <c r="CL32" s="671"/>
    </row>
    <row r="33" spans="1:90" s="721" customFormat="1" ht="12.75" hidden="1" customHeight="1">
      <c r="A33" s="862">
        <v>0</v>
      </c>
      <c r="B33" s="709"/>
      <c r="C33" s="710" t="s">
        <v>224</v>
      </c>
      <c r="D33" s="710" t="s">
        <v>180</v>
      </c>
      <c r="E33" s="711" t="s">
        <v>93</v>
      </c>
      <c r="F33" s="712" t="s">
        <v>223</v>
      </c>
      <c r="G33" s="711" t="s">
        <v>75</v>
      </c>
      <c r="H33" s="713">
        <v>0.11</v>
      </c>
      <c r="I33" s="256">
        <f t="shared" si="49"/>
        <v>162</v>
      </c>
      <c r="J33" s="714">
        <f t="shared" si="50"/>
        <v>0</v>
      </c>
      <c r="K33" s="715">
        <f t="shared" si="51"/>
        <v>0</v>
      </c>
      <c r="L33" s="715">
        <f t="shared" si="52"/>
        <v>0</v>
      </c>
      <c r="M33" s="715">
        <f t="shared" si="53"/>
        <v>0</v>
      </c>
      <c r="N33" s="715">
        <f t="shared" si="54"/>
        <v>0</v>
      </c>
      <c r="O33" s="715">
        <f t="shared" si="55"/>
        <v>0</v>
      </c>
      <c r="P33" s="715">
        <f t="shared" si="56"/>
        <v>0</v>
      </c>
      <c r="Q33" s="716">
        <f t="shared" si="57"/>
        <v>0</v>
      </c>
      <c r="R33" s="265">
        <f t="shared" si="58"/>
        <v>17.82</v>
      </c>
      <c r="S33" s="260">
        <f t="shared" si="59"/>
        <v>17.82</v>
      </c>
      <c r="T33" s="260">
        <f t="shared" si="60"/>
        <v>17.82</v>
      </c>
      <c r="U33" s="260">
        <f t="shared" si="61"/>
        <v>0</v>
      </c>
      <c r="V33" s="260">
        <f t="shared" si="62"/>
        <v>0</v>
      </c>
      <c r="W33" s="260">
        <f t="shared" si="63"/>
        <v>0</v>
      </c>
      <c r="X33" s="260">
        <f t="shared" si="64"/>
        <v>0</v>
      </c>
      <c r="Y33" s="717">
        <f t="shared" ref="Y33" si="65">SUMPRODUCT(K33:P33,S33:X33)</f>
        <v>0</v>
      </c>
      <c r="Z33" s="671"/>
      <c r="AA33" s="1144"/>
      <c r="AB33" s="719"/>
      <c r="AC33" s="719"/>
      <c r="AD33" s="719"/>
      <c r="AE33" s="1155"/>
      <c r="AF33" s="863"/>
      <c r="AG33" s="863"/>
      <c r="AH33" s="719"/>
      <c r="AI33" s="719"/>
      <c r="AJ33" s="719"/>
      <c r="AK33" s="719"/>
      <c r="AL33" s="719"/>
      <c r="AM33" s="863"/>
      <c r="AN33" s="863"/>
      <c r="AO33" s="719"/>
      <c r="AP33" s="719"/>
      <c r="AQ33" s="719"/>
      <c r="AR33" s="719"/>
      <c r="AS33" s="719"/>
      <c r="AT33" s="863"/>
      <c r="AU33" s="863"/>
      <c r="AV33" s="719"/>
      <c r="AW33" s="719"/>
      <c r="AX33" s="719"/>
      <c r="AY33" s="719"/>
      <c r="AZ33" s="719"/>
      <c r="BA33" s="863"/>
      <c r="BB33" s="863"/>
      <c r="BC33" s="720"/>
      <c r="BD33" s="720"/>
      <c r="BE33" s="720"/>
      <c r="BF33" s="720"/>
      <c r="BG33" s="720"/>
      <c r="BH33" s="863"/>
      <c r="BI33" s="898"/>
      <c r="BJ33" s="720"/>
      <c r="BK33" s="720"/>
      <c r="BL33" s="720"/>
      <c r="BM33" s="720"/>
      <c r="BN33" s="720"/>
      <c r="BO33" s="863"/>
      <c r="BP33" s="863"/>
      <c r="BQ33" s="899"/>
      <c r="BR33" s="899"/>
      <c r="BS33" s="899"/>
      <c r="BT33" s="899"/>
      <c r="BU33" s="899"/>
      <c r="BV33" s="863"/>
      <c r="BW33" s="863"/>
      <c r="BX33" s="899"/>
      <c r="BY33" s="899"/>
      <c r="BZ33" s="899"/>
      <c r="CA33" s="899"/>
      <c r="CB33" s="899"/>
      <c r="CC33" s="863"/>
      <c r="CD33" s="863"/>
      <c r="CE33" s="899"/>
      <c r="CF33" s="720"/>
      <c r="CG33" s="720"/>
      <c r="CH33" s="720"/>
      <c r="CI33" s="720"/>
      <c r="CJ33" s="863"/>
      <c r="CK33" s="866"/>
      <c r="CL33" s="671"/>
    </row>
    <row r="34" spans="1:90" s="721" customFormat="1" ht="12.75" customHeight="1">
      <c r="A34" s="862">
        <v>0</v>
      </c>
      <c r="B34" s="709"/>
      <c r="C34" s="710" t="s">
        <v>224</v>
      </c>
      <c r="D34" s="710" t="s">
        <v>180</v>
      </c>
      <c r="E34" s="711" t="s">
        <v>93</v>
      </c>
      <c r="F34" s="712" t="s">
        <v>223</v>
      </c>
      <c r="G34" s="711" t="s">
        <v>75</v>
      </c>
      <c r="H34" s="713">
        <v>0.11</v>
      </c>
      <c r="I34" s="256">
        <f t="shared" si="31"/>
        <v>162</v>
      </c>
      <c r="J34" s="714">
        <f t="shared" si="1"/>
        <v>1.87</v>
      </c>
      <c r="K34" s="715">
        <f t="shared" si="2"/>
        <v>17</v>
      </c>
      <c r="L34" s="715">
        <f t="shared" si="3"/>
        <v>0</v>
      </c>
      <c r="M34" s="715">
        <f t="shared" si="4"/>
        <v>0</v>
      </c>
      <c r="N34" s="715">
        <f t="shared" si="5"/>
        <v>0</v>
      </c>
      <c r="O34" s="715">
        <f t="shared" si="6"/>
        <v>0</v>
      </c>
      <c r="P34" s="715">
        <f t="shared" si="7"/>
        <v>0</v>
      </c>
      <c r="Q34" s="716">
        <f t="shared" si="8"/>
        <v>17</v>
      </c>
      <c r="R34" s="265">
        <f t="shared" si="32"/>
        <v>17.82</v>
      </c>
      <c r="S34" s="260">
        <f t="shared" si="9"/>
        <v>17.82</v>
      </c>
      <c r="T34" s="260">
        <f t="shared" si="10"/>
        <v>17.82</v>
      </c>
      <c r="U34" s="260">
        <f t="shared" si="11"/>
        <v>0</v>
      </c>
      <c r="V34" s="260">
        <f t="shared" si="12"/>
        <v>0</v>
      </c>
      <c r="W34" s="260">
        <f t="shared" si="13"/>
        <v>0</v>
      </c>
      <c r="X34" s="260">
        <f t="shared" si="14"/>
        <v>0</v>
      </c>
      <c r="Y34" s="717">
        <f t="shared" si="15"/>
        <v>302.94</v>
      </c>
      <c r="Z34" s="671"/>
      <c r="AA34" s="1144" t="s">
        <v>347</v>
      </c>
      <c r="AB34" s="719" t="s">
        <v>347</v>
      </c>
      <c r="AC34" s="719" t="s">
        <v>347</v>
      </c>
      <c r="AD34" s="719" t="s">
        <v>347</v>
      </c>
      <c r="AE34" s="1155" t="s">
        <v>347</v>
      </c>
      <c r="AF34" s="863"/>
      <c r="AG34" s="863"/>
      <c r="AH34" s="719" t="s">
        <v>347</v>
      </c>
      <c r="AI34" s="719" t="s">
        <v>347</v>
      </c>
      <c r="AJ34" s="719" t="s">
        <v>347</v>
      </c>
      <c r="AK34" s="719" t="s">
        <v>347</v>
      </c>
      <c r="AL34" s="719" t="s">
        <v>347</v>
      </c>
      <c r="AM34" s="863"/>
      <c r="AN34" s="863"/>
      <c r="AO34" s="719" t="s">
        <v>347</v>
      </c>
      <c r="AP34" s="719" t="s">
        <v>347</v>
      </c>
      <c r="AQ34" s="719" t="s">
        <v>347</v>
      </c>
      <c r="AR34" s="719" t="s">
        <v>347</v>
      </c>
      <c r="AS34" s="719" t="s">
        <v>347</v>
      </c>
      <c r="AT34" s="863"/>
      <c r="AU34" s="863"/>
      <c r="AV34" s="719" t="s">
        <v>347</v>
      </c>
      <c r="AW34" s="719" t="s">
        <v>347</v>
      </c>
      <c r="AX34" s="719"/>
      <c r="AY34" s="719"/>
      <c r="AZ34" s="719"/>
      <c r="BA34" s="863"/>
      <c r="BB34" s="863"/>
      <c r="BC34" s="720"/>
      <c r="BD34" s="720"/>
      <c r="BE34" s="720"/>
      <c r="BF34" s="720"/>
      <c r="BG34" s="720"/>
      <c r="BH34" s="863"/>
      <c r="BI34" s="898"/>
      <c r="BJ34" s="720"/>
      <c r="BK34" s="720"/>
      <c r="BL34" s="720"/>
      <c r="BM34" s="720"/>
      <c r="BN34" s="720"/>
      <c r="BO34" s="863"/>
      <c r="BP34" s="863"/>
      <c r="BQ34" s="899"/>
      <c r="BR34" s="899"/>
      <c r="BS34" s="899"/>
      <c r="BT34" s="899"/>
      <c r="BU34" s="899"/>
      <c r="BV34" s="863"/>
      <c r="BW34" s="863"/>
      <c r="BX34" s="899"/>
      <c r="BY34" s="899"/>
      <c r="BZ34" s="899"/>
      <c r="CA34" s="899"/>
      <c r="CB34" s="899"/>
      <c r="CC34" s="863"/>
      <c r="CD34" s="863"/>
      <c r="CE34" s="899"/>
      <c r="CF34" s="720"/>
      <c r="CG34" s="720"/>
      <c r="CH34" s="720"/>
      <c r="CI34" s="720"/>
      <c r="CJ34" s="863"/>
      <c r="CK34" s="866"/>
      <c r="CL34" s="671"/>
    </row>
    <row r="35" spans="1:90" s="721" customFormat="1" ht="12.75" hidden="1" customHeight="1">
      <c r="A35" s="862">
        <v>0</v>
      </c>
      <c r="B35" s="709"/>
      <c r="C35" s="710" t="s">
        <v>224</v>
      </c>
      <c r="D35" s="710" t="s">
        <v>14</v>
      </c>
      <c r="E35" s="711" t="s">
        <v>93</v>
      </c>
      <c r="F35" s="712" t="s">
        <v>76</v>
      </c>
      <c r="G35" s="711" t="s">
        <v>31</v>
      </c>
      <c r="H35" s="713">
        <v>0.11</v>
      </c>
      <c r="I35" s="256">
        <f t="shared" si="31"/>
        <v>162</v>
      </c>
      <c r="J35" s="714">
        <f t="shared" si="1"/>
        <v>0</v>
      </c>
      <c r="K35" s="715">
        <f t="shared" si="2"/>
        <v>0</v>
      </c>
      <c r="L35" s="715">
        <f t="shared" si="3"/>
        <v>0</v>
      </c>
      <c r="M35" s="715">
        <f t="shared" si="4"/>
        <v>0</v>
      </c>
      <c r="N35" s="715">
        <f t="shared" si="5"/>
        <v>0</v>
      </c>
      <c r="O35" s="715">
        <f t="shared" si="6"/>
        <v>0</v>
      </c>
      <c r="P35" s="715">
        <f t="shared" si="7"/>
        <v>0</v>
      </c>
      <c r="Q35" s="716">
        <f t="shared" ref="Q35:Q41" si="66">SUM(K35:P35)</f>
        <v>0</v>
      </c>
      <c r="R35" s="265">
        <f t="shared" si="32"/>
        <v>17.82</v>
      </c>
      <c r="S35" s="260">
        <f t="shared" si="9"/>
        <v>17.82</v>
      </c>
      <c r="T35" s="260">
        <f t="shared" si="10"/>
        <v>17.82</v>
      </c>
      <c r="U35" s="260">
        <f t="shared" si="11"/>
        <v>0</v>
      </c>
      <c r="V35" s="260">
        <f t="shared" si="12"/>
        <v>0</v>
      </c>
      <c r="W35" s="260">
        <f t="shared" si="13"/>
        <v>0</v>
      </c>
      <c r="X35" s="260">
        <f t="shared" si="14"/>
        <v>0</v>
      </c>
      <c r="Y35" s="717">
        <f t="shared" si="15"/>
        <v>0</v>
      </c>
      <c r="Z35" s="671"/>
      <c r="AA35" s="1014"/>
      <c r="AB35" s="719"/>
      <c r="AC35" s="719"/>
      <c r="AD35" s="719"/>
      <c r="AE35" s="719"/>
      <c r="AF35" s="863"/>
      <c r="AG35" s="863"/>
      <c r="AH35" s="719"/>
      <c r="AI35" s="719"/>
      <c r="AJ35" s="719"/>
      <c r="AK35" s="719"/>
      <c r="AL35" s="719"/>
      <c r="AM35" s="863"/>
      <c r="AN35" s="863"/>
      <c r="AO35" s="719"/>
      <c r="AP35" s="719"/>
      <c r="AQ35" s="719"/>
      <c r="AR35" s="719"/>
      <c r="AS35" s="719"/>
      <c r="AT35" s="863"/>
      <c r="AU35" s="863"/>
      <c r="AV35" s="719"/>
      <c r="AW35" s="719"/>
      <c r="AX35" s="719"/>
      <c r="AY35" s="719"/>
      <c r="AZ35" s="719"/>
      <c r="BA35" s="863"/>
      <c r="BB35" s="863"/>
      <c r="BC35" s="720"/>
      <c r="BD35" s="720"/>
      <c r="BE35" s="720"/>
      <c r="BF35" s="720"/>
      <c r="BG35" s="720"/>
      <c r="BH35" s="863"/>
      <c r="BI35" s="898"/>
      <c r="BJ35" s="720"/>
      <c r="BK35" s="720"/>
      <c r="BL35" s="720"/>
      <c r="BM35" s="720"/>
      <c r="BN35" s="720"/>
      <c r="BO35" s="863"/>
      <c r="BP35" s="863"/>
      <c r="BQ35" s="899"/>
      <c r="BR35" s="899"/>
      <c r="BS35" s="899"/>
      <c r="BT35" s="899"/>
      <c r="BU35" s="899"/>
      <c r="BV35" s="863"/>
      <c r="BW35" s="863"/>
      <c r="BX35" s="899"/>
      <c r="BY35" s="899"/>
      <c r="BZ35" s="899"/>
      <c r="CA35" s="899"/>
      <c r="CB35" s="899"/>
      <c r="CC35" s="863"/>
      <c r="CD35" s="863"/>
      <c r="CE35" s="899"/>
      <c r="CF35" s="720"/>
      <c r="CG35" s="720"/>
      <c r="CH35" s="720"/>
      <c r="CI35" s="720"/>
      <c r="CJ35" s="863"/>
      <c r="CK35" s="866"/>
      <c r="CL35" s="671"/>
    </row>
    <row r="36" spans="1:90" s="721" customFormat="1" ht="12.75" hidden="1" customHeight="1">
      <c r="A36" s="862">
        <v>0</v>
      </c>
      <c r="B36" s="709"/>
      <c r="C36" s="710" t="s">
        <v>224</v>
      </c>
      <c r="D36" s="710" t="s">
        <v>14</v>
      </c>
      <c r="E36" s="711" t="s">
        <v>93</v>
      </c>
      <c r="F36" s="712" t="s">
        <v>76</v>
      </c>
      <c r="G36" s="711" t="s">
        <v>31</v>
      </c>
      <c r="H36" s="713">
        <v>0.11</v>
      </c>
      <c r="I36" s="256">
        <f t="shared" si="31"/>
        <v>162</v>
      </c>
      <c r="J36" s="714">
        <f t="shared" si="1"/>
        <v>0</v>
      </c>
      <c r="K36" s="715">
        <f t="shared" si="2"/>
        <v>0</v>
      </c>
      <c r="L36" s="715">
        <f t="shared" si="3"/>
        <v>0</v>
      </c>
      <c r="M36" s="715">
        <f t="shared" si="4"/>
        <v>0</v>
      </c>
      <c r="N36" s="715">
        <f t="shared" si="5"/>
        <v>0</v>
      </c>
      <c r="O36" s="715">
        <f t="shared" si="6"/>
        <v>0</v>
      </c>
      <c r="P36" s="715">
        <f t="shared" si="7"/>
        <v>0</v>
      </c>
      <c r="Q36" s="716">
        <f t="shared" ref="Q36" si="67">SUM(K36:P36)</f>
        <v>0</v>
      </c>
      <c r="R36" s="265">
        <f t="shared" si="32"/>
        <v>17.82</v>
      </c>
      <c r="S36" s="260">
        <f t="shared" si="9"/>
        <v>17.82</v>
      </c>
      <c r="T36" s="260">
        <f t="shared" si="10"/>
        <v>17.82</v>
      </c>
      <c r="U36" s="260">
        <f t="shared" si="11"/>
        <v>0</v>
      </c>
      <c r="V36" s="260">
        <f t="shared" si="12"/>
        <v>0</v>
      </c>
      <c r="W36" s="260">
        <f t="shared" si="13"/>
        <v>0</v>
      </c>
      <c r="X36" s="260">
        <f t="shared" si="14"/>
        <v>0</v>
      </c>
      <c r="Y36" s="717">
        <f t="shared" ref="Y36" si="68">SUMPRODUCT(K36:P36,S36:X36)</f>
        <v>0</v>
      </c>
      <c r="Z36" s="671"/>
      <c r="AA36" s="1014"/>
      <c r="AB36" s="719"/>
      <c r="AC36" s="719"/>
      <c r="AD36" s="719"/>
      <c r="AE36" s="719"/>
      <c r="AF36" s="863"/>
      <c r="AG36" s="863"/>
      <c r="AH36" s="719"/>
      <c r="AI36" s="719"/>
      <c r="AJ36" s="719"/>
      <c r="AK36" s="719"/>
      <c r="AL36" s="719"/>
      <c r="AM36" s="863"/>
      <c r="AN36" s="863"/>
      <c r="AO36" s="719"/>
      <c r="AP36" s="719"/>
      <c r="AQ36" s="719"/>
      <c r="AR36" s="719"/>
      <c r="AS36" s="719"/>
      <c r="AT36" s="863"/>
      <c r="AU36" s="863"/>
      <c r="AV36" s="719"/>
      <c r="AW36" s="719"/>
      <c r="AX36" s="719"/>
      <c r="AY36" s="719"/>
      <c r="AZ36" s="719"/>
      <c r="BA36" s="863"/>
      <c r="BB36" s="863"/>
      <c r="BC36" s="720"/>
      <c r="BD36" s="720"/>
      <c r="BE36" s="720"/>
      <c r="BF36" s="720"/>
      <c r="BG36" s="720"/>
      <c r="BH36" s="863"/>
      <c r="BI36" s="898"/>
      <c r="BJ36" s="720"/>
      <c r="BK36" s="720"/>
      <c r="BL36" s="720"/>
      <c r="BM36" s="720"/>
      <c r="BN36" s="720"/>
      <c r="BO36" s="863"/>
      <c r="BP36" s="863"/>
      <c r="BQ36" s="899"/>
      <c r="BR36" s="899"/>
      <c r="BS36" s="899"/>
      <c r="BT36" s="899"/>
      <c r="BU36" s="899"/>
      <c r="BV36" s="863"/>
      <c r="BW36" s="863"/>
      <c r="BX36" s="899"/>
      <c r="BY36" s="899"/>
      <c r="BZ36" s="899"/>
      <c r="CA36" s="899"/>
      <c r="CB36" s="899"/>
      <c r="CC36" s="863"/>
      <c r="CD36" s="863"/>
      <c r="CE36" s="899"/>
      <c r="CF36" s="720"/>
      <c r="CG36" s="720"/>
      <c r="CH36" s="720"/>
      <c r="CI36" s="720"/>
      <c r="CJ36" s="863"/>
      <c r="CK36" s="866"/>
      <c r="CL36" s="671"/>
    </row>
    <row r="37" spans="1:90" s="721" customFormat="1" ht="12.75" hidden="1" customHeight="1">
      <c r="A37" s="862">
        <v>0</v>
      </c>
      <c r="B37" s="709"/>
      <c r="C37" s="710" t="s">
        <v>224</v>
      </c>
      <c r="D37" s="710" t="s">
        <v>14</v>
      </c>
      <c r="E37" s="711" t="s">
        <v>93</v>
      </c>
      <c r="F37" s="712" t="s">
        <v>76</v>
      </c>
      <c r="G37" s="711" t="s">
        <v>31</v>
      </c>
      <c r="H37" s="713">
        <v>0.11</v>
      </c>
      <c r="I37" s="256">
        <f t="shared" ref="I37" si="69">R37/H37</f>
        <v>162</v>
      </c>
      <c r="J37" s="714">
        <f t="shared" ref="J37" si="70">Q37*H37</f>
        <v>0</v>
      </c>
      <c r="K37" s="715">
        <f t="shared" ref="K37" si="71">COUNTIF(AA37:CK37,"A")</f>
        <v>0</v>
      </c>
      <c r="L37" s="715">
        <f t="shared" ref="L37" si="72">COUNTIF(AA37:CK37,"B")</f>
        <v>0</v>
      </c>
      <c r="M37" s="715">
        <f t="shared" ref="M37" si="73">COUNTIF(AA37:CK37,"C")</f>
        <v>0</v>
      </c>
      <c r="N37" s="715">
        <f t="shared" ref="N37" si="74">COUNTIF(AA37:CK37,"D")</f>
        <v>0</v>
      </c>
      <c r="O37" s="715">
        <f t="shared" ref="O37" si="75">COUNTIF(AA37:CK37,"E")</f>
        <v>0</v>
      </c>
      <c r="P37" s="715">
        <f t="shared" ref="P37" si="76">COUNTIF(AA37:CK37,"F")</f>
        <v>0</v>
      </c>
      <c r="Q37" s="716">
        <f t="shared" ref="Q37" si="77">SUM(K37:P37)</f>
        <v>0</v>
      </c>
      <c r="R37" s="265">
        <f t="shared" ref="R37" si="78">$Y$12*$Y$11*H37</f>
        <v>17.82</v>
      </c>
      <c r="S37" s="260">
        <f t="shared" ref="S37" si="79">R37*$H$3</f>
        <v>17.82</v>
      </c>
      <c r="T37" s="260">
        <f t="shared" ref="T37" si="80">R37*$H$4</f>
        <v>17.82</v>
      </c>
      <c r="U37" s="260">
        <f t="shared" ref="U37" si="81">R37*$H$5</f>
        <v>0</v>
      </c>
      <c r="V37" s="260">
        <f t="shared" ref="V37" si="82">R37*$H$6</f>
        <v>0</v>
      </c>
      <c r="W37" s="260">
        <f t="shared" ref="W37" si="83">R37*$H$7</f>
        <v>0</v>
      </c>
      <c r="X37" s="260">
        <f t="shared" ref="X37" si="84">R37*$H$8</f>
        <v>0</v>
      </c>
      <c r="Y37" s="717">
        <f t="shared" si="15"/>
        <v>0</v>
      </c>
      <c r="Z37" s="671"/>
      <c r="AA37" s="1014"/>
      <c r="AB37" s="719"/>
      <c r="AC37" s="719"/>
      <c r="AD37" s="719"/>
      <c r="AE37" s="719"/>
      <c r="AF37" s="863"/>
      <c r="AG37" s="863"/>
      <c r="AH37" s="719"/>
      <c r="AI37" s="719"/>
      <c r="AJ37" s="719"/>
      <c r="AK37" s="719"/>
      <c r="AL37" s="719"/>
      <c r="AM37" s="863"/>
      <c r="AN37" s="863"/>
      <c r="AO37" s="719"/>
      <c r="AP37" s="719"/>
      <c r="AQ37" s="719"/>
      <c r="AR37" s="719"/>
      <c r="AS37" s="719"/>
      <c r="AT37" s="863"/>
      <c r="AU37" s="863"/>
      <c r="AV37" s="719"/>
      <c r="AW37" s="719"/>
      <c r="AX37" s="719"/>
      <c r="AY37" s="719"/>
      <c r="AZ37" s="719"/>
      <c r="BA37" s="863"/>
      <c r="BB37" s="863"/>
      <c r="BC37" s="720"/>
      <c r="BD37" s="720"/>
      <c r="BE37" s="720"/>
      <c r="BF37" s="720"/>
      <c r="BG37" s="720"/>
      <c r="BH37" s="863"/>
      <c r="BI37" s="898"/>
      <c r="BJ37" s="720"/>
      <c r="BK37" s="720"/>
      <c r="BL37" s="720"/>
      <c r="BM37" s="720"/>
      <c r="BN37" s="720"/>
      <c r="BO37" s="863"/>
      <c r="BP37" s="863"/>
      <c r="BQ37" s="899"/>
      <c r="BR37" s="899"/>
      <c r="BS37" s="899"/>
      <c r="BT37" s="899"/>
      <c r="BU37" s="899"/>
      <c r="BV37" s="863"/>
      <c r="BW37" s="863"/>
      <c r="BX37" s="899"/>
      <c r="BY37" s="899"/>
      <c r="BZ37" s="899"/>
      <c r="CA37" s="899"/>
      <c r="CB37" s="899"/>
      <c r="CC37" s="863"/>
      <c r="CD37" s="863"/>
      <c r="CE37" s="899"/>
      <c r="CF37" s="720"/>
      <c r="CG37" s="720"/>
      <c r="CH37" s="720"/>
      <c r="CI37" s="720"/>
      <c r="CJ37" s="863"/>
      <c r="CK37" s="866"/>
      <c r="CL37" s="671"/>
    </row>
    <row r="38" spans="1:90" s="721" customFormat="1" ht="12.75" hidden="1" customHeight="1">
      <c r="A38" s="862">
        <v>0</v>
      </c>
      <c r="B38" s="709"/>
      <c r="C38" s="710" t="s">
        <v>224</v>
      </c>
      <c r="D38" s="710" t="s">
        <v>14</v>
      </c>
      <c r="E38" s="711" t="s">
        <v>93</v>
      </c>
      <c r="F38" s="712" t="s">
        <v>76</v>
      </c>
      <c r="G38" s="711" t="s">
        <v>31</v>
      </c>
      <c r="H38" s="713">
        <v>0.11</v>
      </c>
      <c r="I38" s="256">
        <f t="shared" ref="I38" si="85">R38/H38</f>
        <v>162</v>
      </c>
      <c r="J38" s="714">
        <f t="shared" ref="J38" si="86">Q38*H38</f>
        <v>0</v>
      </c>
      <c r="K38" s="715">
        <f t="shared" ref="K38" si="87">COUNTIF(AA38:CK38,"A")</f>
        <v>0</v>
      </c>
      <c r="L38" s="715">
        <f t="shared" ref="L38" si="88">COUNTIF(AA38:CK38,"B")</f>
        <v>0</v>
      </c>
      <c r="M38" s="715">
        <f t="shared" ref="M38" si="89">COUNTIF(AA38:CK38,"C")</f>
        <v>0</v>
      </c>
      <c r="N38" s="715">
        <f t="shared" ref="N38" si="90">COUNTIF(AA38:CK38,"D")</f>
        <v>0</v>
      </c>
      <c r="O38" s="715">
        <f t="shared" ref="O38" si="91">COUNTIF(AA38:CK38,"E")</f>
        <v>0</v>
      </c>
      <c r="P38" s="715">
        <f t="shared" ref="P38" si="92">COUNTIF(AA38:CK38,"F")</f>
        <v>0</v>
      </c>
      <c r="Q38" s="716">
        <f t="shared" ref="Q38" si="93">SUM(K38:P38)</f>
        <v>0</v>
      </c>
      <c r="R38" s="265">
        <f t="shared" ref="R38" si="94">$Y$12*$Y$11*H38</f>
        <v>17.82</v>
      </c>
      <c r="S38" s="260">
        <f t="shared" ref="S38" si="95">R38*$H$3</f>
        <v>17.82</v>
      </c>
      <c r="T38" s="260">
        <f t="shared" ref="T38" si="96">R38*$H$4</f>
        <v>17.82</v>
      </c>
      <c r="U38" s="260">
        <f t="shared" ref="U38" si="97">R38*$H$5</f>
        <v>0</v>
      </c>
      <c r="V38" s="260">
        <f t="shared" ref="V38" si="98">R38*$H$6</f>
        <v>0</v>
      </c>
      <c r="W38" s="260">
        <f t="shared" ref="W38" si="99">R38*$H$7</f>
        <v>0</v>
      </c>
      <c r="X38" s="260">
        <f t="shared" ref="X38" si="100">R38*$H$8</f>
        <v>0</v>
      </c>
      <c r="Y38" s="717">
        <f t="shared" si="15"/>
        <v>0</v>
      </c>
      <c r="Z38" s="671"/>
      <c r="AA38" s="1014"/>
      <c r="AB38" s="719"/>
      <c r="AC38" s="719"/>
      <c r="AD38" s="719"/>
      <c r="AE38" s="719"/>
      <c r="AF38" s="863"/>
      <c r="AG38" s="863"/>
      <c r="AH38" s="719"/>
      <c r="AI38" s="719"/>
      <c r="AJ38" s="719"/>
      <c r="AK38" s="719"/>
      <c r="AL38" s="719"/>
      <c r="AM38" s="863"/>
      <c r="AN38" s="863"/>
      <c r="AO38" s="719"/>
      <c r="AP38" s="719"/>
      <c r="AQ38" s="719"/>
      <c r="AR38" s="719"/>
      <c r="AS38" s="719"/>
      <c r="AT38" s="863"/>
      <c r="AU38" s="863"/>
      <c r="AV38" s="719"/>
      <c r="AW38" s="719"/>
      <c r="AX38" s="719"/>
      <c r="AY38" s="719"/>
      <c r="AZ38" s="719"/>
      <c r="BA38" s="863"/>
      <c r="BB38" s="863"/>
      <c r="BC38" s="720"/>
      <c r="BD38" s="720"/>
      <c r="BE38" s="720"/>
      <c r="BF38" s="720"/>
      <c r="BG38" s="720"/>
      <c r="BH38" s="863"/>
      <c r="BI38" s="898"/>
      <c r="BJ38" s="720"/>
      <c r="BK38" s="720"/>
      <c r="BL38" s="720"/>
      <c r="BM38" s="720"/>
      <c r="BN38" s="720"/>
      <c r="BO38" s="863"/>
      <c r="BP38" s="863"/>
      <c r="BQ38" s="899"/>
      <c r="BR38" s="899"/>
      <c r="BS38" s="899"/>
      <c r="BT38" s="899"/>
      <c r="BU38" s="899"/>
      <c r="BV38" s="863"/>
      <c r="BW38" s="863"/>
      <c r="BX38" s="899"/>
      <c r="BY38" s="899"/>
      <c r="BZ38" s="899"/>
      <c r="CA38" s="899"/>
      <c r="CB38" s="899"/>
      <c r="CC38" s="863"/>
      <c r="CD38" s="863"/>
      <c r="CE38" s="899"/>
      <c r="CF38" s="720"/>
      <c r="CG38" s="720"/>
      <c r="CH38" s="720"/>
      <c r="CI38" s="720"/>
      <c r="CJ38" s="863"/>
      <c r="CK38" s="866"/>
      <c r="CL38" s="671"/>
    </row>
    <row r="39" spans="1:90" s="721" customFormat="1" ht="12.75" hidden="1" customHeight="1">
      <c r="A39" s="862">
        <v>0</v>
      </c>
      <c r="B39" s="709"/>
      <c r="C39" s="710" t="s">
        <v>224</v>
      </c>
      <c r="D39" s="710" t="s">
        <v>14</v>
      </c>
      <c r="E39" s="711" t="s">
        <v>93</v>
      </c>
      <c r="F39" s="712" t="s">
        <v>76</v>
      </c>
      <c r="G39" s="711" t="s">
        <v>31</v>
      </c>
      <c r="H39" s="713">
        <v>0.11</v>
      </c>
      <c r="I39" s="256">
        <f t="shared" si="31"/>
        <v>162</v>
      </c>
      <c r="J39" s="714">
        <f t="shared" si="1"/>
        <v>0</v>
      </c>
      <c r="K39" s="715">
        <f t="shared" si="2"/>
        <v>0</v>
      </c>
      <c r="L39" s="715">
        <f t="shared" si="3"/>
        <v>0</v>
      </c>
      <c r="M39" s="715">
        <f t="shared" si="4"/>
        <v>0</v>
      </c>
      <c r="N39" s="715">
        <f t="shared" si="5"/>
        <v>0</v>
      </c>
      <c r="O39" s="715">
        <f t="shared" si="6"/>
        <v>0</v>
      </c>
      <c r="P39" s="715">
        <f t="shared" si="7"/>
        <v>0</v>
      </c>
      <c r="Q39" s="716">
        <f t="shared" si="66"/>
        <v>0</v>
      </c>
      <c r="R39" s="265">
        <f t="shared" si="32"/>
        <v>17.82</v>
      </c>
      <c r="S39" s="260">
        <f t="shared" si="9"/>
        <v>17.82</v>
      </c>
      <c r="T39" s="260">
        <f t="shared" si="10"/>
        <v>17.82</v>
      </c>
      <c r="U39" s="260">
        <f t="shared" si="11"/>
        <v>0</v>
      </c>
      <c r="V39" s="260">
        <f t="shared" si="12"/>
        <v>0</v>
      </c>
      <c r="W39" s="260">
        <f t="shared" si="13"/>
        <v>0</v>
      </c>
      <c r="X39" s="260">
        <f t="shared" si="14"/>
        <v>0</v>
      </c>
      <c r="Y39" s="717">
        <f t="shared" si="15"/>
        <v>0</v>
      </c>
      <c r="Z39" s="671"/>
      <c r="AA39" s="1014"/>
      <c r="AB39" s="719"/>
      <c r="AC39" s="719"/>
      <c r="AD39" s="719"/>
      <c r="AE39" s="719"/>
      <c r="AF39" s="863"/>
      <c r="AG39" s="863"/>
      <c r="AH39" s="719"/>
      <c r="AI39" s="719"/>
      <c r="AJ39" s="719"/>
      <c r="AK39" s="719"/>
      <c r="AL39" s="719"/>
      <c r="AM39" s="863"/>
      <c r="AN39" s="863"/>
      <c r="AO39" s="719"/>
      <c r="AP39" s="719"/>
      <c r="AQ39" s="719"/>
      <c r="AR39" s="719"/>
      <c r="AS39" s="719"/>
      <c r="AT39" s="863"/>
      <c r="AU39" s="863"/>
      <c r="AV39" s="719"/>
      <c r="AW39" s="719"/>
      <c r="AX39" s="719"/>
      <c r="AY39" s="719"/>
      <c r="AZ39" s="719"/>
      <c r="BA39" s="863"/>
      <c r="BB39" s="863"/>
      <c r="BC39" s="720"/>
      <c r="BD39" s="720"/>
      <c r="BE39" s="720"/>
      <c r="BF39" s="720"/>
      <c r="BG39" s="720"/>
      <c r="BH39" s="863"/>
      <c r="BI39" s="898"/>
      <c r="BJ39" s="720"/>
      <c r="BK39" s="720"/>
      <c r="BL39" s="720"/>
      <c r="BM39" s="720"/>
      <c r="BN39" s="720"/>
      <c r="BO39" s="863"/>
      <c r="BP39" s="863"/>
      <c r="BQ39" s="899"/>
      <c r="BR39" s="899"/>
      <c r="BS39" s="899"/>
      <c r="BT39" s="899"/>
      <c r="BU39" s="899"/>
      <c r="BV39" s="863"/>
      <c r="BW39" s="863"/>
      <c r="BX39" s="899"/>
      <c r="BY39" s="899"/>
      <c r="BZ39" s="899"/>
      <c r="CA39" s="899"/>
      <c r="CB39" s="899"/>
      <c r="CC39" s="863"/>
      <c r="CD39" s="863"/>
      <c r="CE39" s="899"/>
      <c r="CF39" s="720"/>
      <c r="CG39" s="720"/>
      <c r="CH39" s="720"/>
      <c r="CI39" s="720"/>
      <c r="CJ39" s="863"/>
      <c r="CK39" s="866"/>
      <c r="CL39" s="671"/>
    </row>
    <row r="40" spans="1:90" s="721" customFormat="1" ht="12.75" customHeight="1">
      <c r="A40" s="862">
        <v>0</v>
      </c>
      <c r="B40" s="709"/>
      <c r="C40" s="710" t="s">
        <v>224</v>
      </c>
      <c r="D40" s="710" t="s">
        <v>14</v>
      </c>
      <c r="E40" s="711" t="s">
        <v>93</v>
      </c>
      <c r="F40" s="712" t="s">
        <v>76</v>
      </c>
      <c r="G40" s="711" t="s">
        <v>31</v>
      </c>
      <c r="H40" s="713">
        <v>0.11</v>
      </c>
      <c r="I40" s="256">
        <f t="shared" ref="I40:I41" si="101">R40/H40</f>
        <v>162</v>
      </c>
      <c r="J40" s="714">
        <f t="shared" ref="J40:J41" si="102">Q40*H40</f>
        <v>1.87</v>
      </c>
      <c r="K40" s="715">
        <f t="shared" ref="K40:K41" si="103">COUNTIF(AA40:CK40,"A")</f>
        <v>17</v>
      </c>
      <c r="L40" s="715">
        <f t="shared" ref="L40:L41" si="104">COUNTIF(AA40:CK40,"B")</f>
        <v>0</v>
      </c>
      <c r="M40" s="715">
        <f t="shared" ref="M40:M41" si="105">COUNTIF(AA40:CK40,"C")</f>
        <v>0</v>
      </c>
      <c r="N40" s="715">
        <f t="shared" ref="N40:N41" si="106">COUNTIF(AA40:CK40,"D")</f>
        <v>0</v>
      </c>
      <c r="O40" s="715">
        <f t="shared" ref="O40:O41" si="107">COUNTIF(AA40:CK40,"E")</f>
        <v>0</v>
      </c>
      <c r="P40" s="715">
        <f t="shared" ref="P40:P41" si="108">COUNTIF(AA40:CK40,"F")</f>
        <v>0</v>
      </c>
      <c r="Q40" s="716">
        <f t="shared" si="66"/>
        <v>17</v>
      </c>
      <c r="R40" s="265">
        <f t="shared" ref="R40:R41" si="109">$Y$12*$Y$11*H40</f>
        <v>17.82</v>
      </c>
      <c r="S40" s="260">
        <f t="shared" ref="S40:S41" si="110">R40*$H$3</f>
        <v>17.82</v>
      </c>
      <c r="T40" s="260">
        <f t="shared" ref="T40:T41" si="111">R40*$H$4</f>
        <v>17.82</v>
      </c>
      <c r="U40" s="260">
        <f t="shared" ref="U40:U41" si="112">R40*$H$5</f>
        <v>0</v>
      </c>
      <c r="V40" s="260">
        <f t="shared" ref="V40:V41" si="113">R40*$H$6</f>
        <v>0</v>
      </c>
      <c r="W40" s="260">
        <f t="shared" ref="W40:W41" si="114">R40*$H$7</f>
        <v>0</v>
      </c>
      <c r="X40" s="260">
        <f t="shared" ref="X40:X41" si="115">R40*$H$8</f>
        <v>0</v>
      </c>
      <c r="Y40" s="717">
        <f t="shared" si="15"/>
        <v>302.94</v>
      </c>
      <c r="Z40" s="671"/>
      <c r="AA40" s="1014" t="s">
        <v>347</v>
      </c>
      <c r="AB40" s="719" t="s">
        <v>347</v>
      </c>
      <c r="AC40" s="719" t="s">
        <v>347</v>
      </c>
      <c r="AD40" s="719" t="s">
        <v>347</v>
      </c>
      <c r="AE40" s="719" t="s">
        <v>347</v>
      </c>
      <c r="AF40" s="863"/>
      <c r="AG40" s="863"/>
      <c r="AH40" s="719" t="s">
        <v>347</v>
      </c>
      <c r="AI40" s="719" t="s">
        <v>347</v>
      </c>
      <c r="AJ40" s="719" t="s">
        <v>347</v>
      </c>
      <c r="AK40" s="719" t="s">
        <v>347</v>
      </c>
      <c r="AL40" s="719" t="s">
        <v>347</v>
      </c>
      <c r="AM40" s="863"/>
      <c r="AN40" s="863"/>
      <c r="AO40" s="719" t="s">
        <v>347</v>
      </c>
      <c r="AP40" s="719" t="s">
        <v>347</v>
      </c>
      <c r="AQ40" s="719" t="s">
        <v>347</v>
      </c>
      <c r="AR40" s="719" t="s">
        <v>347</v>
      </c>
      <c r="AS40" s="719" t="s">
        <v>347</v>
      </c>
      <c r="AT40" s="863"/>
      <c r="AU40" s="863"/>
      <c r="AV40" s="719" t="s">
        <v>347</v>
      </c>
      <c r="AW40" s="719" t="s">
        <v>347</v>
      </c>
      <c r="AX40" s="719"/>
      <c r="AY40" s="719"/>
      <c r="AZ40" s="719"/>
      <c r="BA40" s="863"/>
      <c r="BB40" s="863"/>
      <c r="BC40" s="720"/>
      <c r="BD40" s="720"/>
      <c r="BE40" s="720"/>
      <c r="BF40" s="720"/>
      <c r="BG40" s="720"/>
      <c r="BH40" s="863"/>
      <c r="BI40" s="898"/>
      <c r="BJ40" s="720"/>
      <c r="BK40" s="720"/>
      <c r="BL40" s="720"/>
      <c r="BM40" s="720"/>
      <c r="BN40" s="720"/>
      <c r="BO40" s="863"/>
      <c r="BP40" s="863"/>
      <c r="BQ40" s="899"/>
      <c r="BR40" s="720"/>
      <c r="BS40" s="720"/>
      <c r="BT40" s="720"/>
      <c r="BU40" s="720"/>
      <c r="BV40" s="863"/>
      <c r="BW40" s="863"/>
      <c r="BX40" s="899"/>
      <c r="BY40" s="899"/>
      <c r="BZ40" s="899"/>
      <c r="CA40" s="899"/>
      <c r="CB40" s="899"/>
      <c r="CC40" s="863"/>
      <c r="CD40" s="863"/>
      <c r="CE40" s="899"/>
      <c r="CF40" s="720"/>
      <c r="CG40" s="720"/>
      <c r="CH40" s="720"/>
      <c r="CI40" s="720"/>
      <c r="CJ40" s="863"/>
      <c r="CK40" s="866"/>
      <c r="CL40" s="671"/>
    </row>
    <row r="41" spans="1:90" s="721" customFormat="1" ht="12.75" customHeight="1">
      <c r="A41" s="862">
        <v>0</v>
      </c>
      <c r="B41" s="709"/>
      <c r="C41" s="710" t="s">
        <v>224</v>
      </c>
      <c r="D41" s="710" t="s">
        <v>14</v>
      </c>
      <c r="E41" s="711" t="s">
        <v>93</v>
      </c>
      <c r="F41" s="712" t="s">
        <v>76</v>
      </c>
      <c r="G41" s="711" t="s">
        <v>31</v>
      </c>
      <c r="H41" s="713">
        <v>0.11</v>
      </c>
      <c r="I41" s="256">
        <f t="shared" si="101"/>
        <v>162</v>
      </c>
      <c r="J41" s="714">
        <f t="shared" si="102"/>
        <v>1.87</v>
      </c>
      <c r="K41" s="715">
        <f t="shared" si="103"/>
        <v>17</v>
      </c>
      <c r="L41" s="715">
        <f t="shared" si="104"/>
        <v>0</v>
      </c>
      <c r="M41" s="715">
        <f t="shared" si="105"/>
        <v>0</v>
      </c>
      <c r="N41" s="715">
        <f t="shared" si="106"/>
        <v>0</v>
      </c>
      <c r="O41" s="715">
        <f t="shared" si="107"/>
        <v>0</v>
      </c>
      <c r="P41" s="715">
        <f t="shared" si="108"/>
        <v>0</v>
      </c>
      <c r="Q41" s="716">
        <f t="shared" si="66"/>
        <v>17</v>
      </c>
      <c r="R41" s="265">
        <f t="shared" si="109"/>
        <v>17.82</v>
      </c>
      <c r="S41" s="260">
        <f t="shared" si="110"/>
        <v>17.82</v>
      </c>
      <c r="T41" s="260">
        <f t="shared" si="111"/>
        <v>17.82</v>
      </c>
      <c r="U41" s="260">
        <f t="shared" si="112"/>
        <v>0</v>
      </c>
      <c r="V41" s="260">
        <f t="shared" si="113"/>
        <v>0</v>
      </c>
      <c r="W41" s="260">
        <f t="shared" si="114"/>
        <v>0</v>
      </c>
      <c r="X41" s="260">
        <f t="shared" si="115"/>
        <v>0</v>
      </c>
      <c r="Y41" s="717">
        <f t="shared" si="15"/>
        <v>302.94</v>
      </c>
      <c r="Z41" s="671"/>
      <c r="AA41" s="1014" t="s">
        <v>347</v>
      </c>
      <c r="AB41" s="719" t="s">
        <v>347</v>
      </c>
      <c r="AC41" s="719" t="s">
        <v>347</v>
      </c>
      <c r="AD41" s="719" t="s">
        <v>347</v>
      </c>
      <c r="AE41" s="719" t="s">
        <v>347</v>
      </c>
      <c r="AF41" s="863"/>
      <c r="AG41" s="863"/>
      <c r="AH41" s="719" t="s">
        <v>347</v>
      </c>
      <c r="AI41" s="719" t="s">
        <v>347</v>
      </c>
      <c r="AJ41" s="719" t="s">
        <v>347</v>
      </c>
      <c r="AK41" s="719" t="s">
        <v>347</v>
      </c>
      <c r="AL41" s="719" t="s">
        <v>347</v>
      </c>
      <c r="AM41" s="863"/>
      <c r="AN41" s="863"/>
      <c r="AO41" s="719" t="s">
        <v>347</v>
      </c>
      <c r="AP41" s="719" t="s">
        <v>347</v>
      </c>
      <c r="AQ41" s="719" t="s">
        <v>347</v>
      </c>
      <c r="AR41" s="719" t="s">
        <v>347</v>
      </c>
      <c r="AS41" s="719" t="s">
        <v>347</v>
      </c>
      <c r="AT41" s="863"/>
      <c r="AU41" s="863"/>
      <c r="AV41" s="719" t="s">
        <v>347</v>
      </c>
      <c r="AW41" s="719" t="s">
        <v>347</v>
      </c>
      <c r="AX41" s="719"/>
      <c r="AY41" s="719"/>
      <c r="AZ41" s="719"/>
      <c r="BA41" s="863"/>
      <c r="BB41" s="863"/>
      <c r="BC41" s="720"/>
      <c r="BD41" s="720"/>
      <c r="BE41" s="720"/>
      <c r="BF41" s="720"/>
      <c r="BG41" s="720"/>
      <c r="BH41" s="863"/>
      <c r="BI41" s="898"/>
      <c r="BJ41" s="720"/>
      <c r="BK41" s="720"/>
      <c r="BL41" s="720"/>
      <c r="BM41" s="720"/>
      <c r="BN41" s="720"/>
      <c r="BO41" s="863"/>
      <c r="BP41" s="863"/>
      <c r="BQ41" s="899"/>
      <c r="BR41" s="720"/>
      <c r="BS41" s="720"/>
      <c r="BT41" s="720"/>
      <c r="BU41" s="720"/>
      <c r="BV41" s="863"/>
      <c r="BW41" s="863"/>
      <c r="BX41" s="899"/>
      <c r="BY41" s="899"/>
      <c r="BZ41" s="899"/>
      <c r="CA41" s="899"/>
      <c r="CB41" s="899"/>
      <c r="CC41" s="863"/>
      <c r="CD41" s="863"/>
      <c r="CE41" s="899"/>
      <c r="CF41" s="720"/>
      <c r="CG41" s="720"/>
      <c r="CH41" s="720"/>
      <c r="CI41" s="720"/>
      <c r="CJ41" s="863"/>
      <c r="CK41" s="866"/>
      <c r="CL41" s="671"/>
    </row>
    <row r="42" spans="1:90" s="721" customFormat="1" ht="12.75" customHeight="1">
      <c r="A42" s="862">
        <v>0</v>
      </c>
      <c r="B42" s="709"/>
      <c r="C42" s="710" t="s">
        <v>224</v>
      </c>
      <c r="D42" s="710" t="s">
        <v>14</v>
      </c>
      <c r="E42" s="711" t="s">
        <v>93</v>
      </c>
      <c r="F42" s="712" t="s">
        <v>76</v>
      </c>
      <c r="G42" s="711" t="s">
        <v>31</v>
      </c>
      <c r="H42" s="713">
        <v>0.11</v>
      </c>
      <c r="I42" s="256">
        <f t="shared" si="31"/>
        <v>162</v>
      </c>
      <c r="J42" s="714">
        <f t="shared" si="1"/>
        <v>1.87</v>
      </c>
      <c r="K42" s="715">
        <f t="shared" si="2"/>
        <v>17</v>
      </c>
      <c r="L42" s="715">
        <f t="shared" si="3"/>
        <v>0</v>
      </c>
      <c r="M42" s="715">
        <f t="shared" si="4"/>
        <v>0</v>
      </c>
      <c r="N42" s="715">
        <f t="shared" si="5"/>
        <v>0</v>
      </c>
      <c r="O42" s="715">
        <f t="shared" si="6"/>
        <v>0</v>
      </c>
      <c r="P42" s="715">
        <f t="shared" si="7"/>
        <v>0</v>
      </c>
      <c r="Q42" s="716">
        <f t="shared" ref="Q42" si="116">SUM(K42:P42)</f>
        <v>17</v>
      </c>
      <c r="R42" s="265">
        <f t="shared" si="32"/>
        <v>17.82</v>
      </c>
      <c r="S42" s="260">
        <f t="shared" si="9"/>
        <v>17.82</v>
      </c>
      <c r="T42" s="260">
        <f t="shared" si="10"/>
        <v>17.82</v>
      </c>
      <c r="U42" s="260">
        <f t="shared" si="11"/>
        <v>0</v>
      </c>
      <c r="V42" s="260">
        <f t="shared" si="12"/>
        <v>0</v>
      </c>
      <c r="W42" s="260">
        <f t="shared" si="13"/>
        <v>0</v>
      </c>
      <c r="X42" s="260">
        <f t="shared" si="14"/>
        <v>0</v>
      </c>
      <c r="Y42" s="717">
        <f t="shared" si="15"/>
        <v>302.94</v>
      </c>
      <c r="Z42" s="671"/>
      <c r="AA42" s="1014" t="s">
        <v>347</v>
      </c>
      <c r="AB42" s="719" t="s">
        <v>347</v>
      </c>
      <c r="AC42" s="719" t="s">
        <v>347</v>
      </c>
      <c r="AD42" s="719" t="s">
        <v>347</v>
      </c>
      <c r="AE42" s="719" t="s">
        <v>347</v>
      </c>
      <c r="AF42" s="863"/>
      <c r="AG42" s="863"/>
      <c r="AH42" s="719" t="s">
        <v>347</v>
      </c>
      <c r="AI42" s="719" t="s">
        <v>347</v>
      </c>
      <c r="AJ42" s="719" t="s">
        <v>347</v>
      </c>
      <c r="AK42" s="719" t="s">
        <v>347</v>
      </c>
      <c r="AL42" s="719" t="s">
        <v>347</v>
      </c>
      <c r="AM42" s="863"/>
      <c r="AN42" s="863"/>
      <c r="AO42" s="719" t="s">
        <v>347</v>
      </c>
      <c r="AP42" s="719" t="s">
        <v>347</v>
      </c>
      <c r="AQ42" s="719" t="s">
        <v>347</v>
      </c>
      <c r="AR42" s="719" t="s">
        <v>347</v>
      </c>
      <c r="AS42" s="719" t="s">
        <v>347</v>
      </c>
      <c r="AT42" s="863"/>
      <c r="AU42" s="863"/>
      <c r="AV42" s="719" t="s">
        <v>347</v>
      </c>
      <c r="AW42" s="719" t="s">
        <v>347</v>
      </c>
      <c r="AX42" s="719"/>
      <c r="AY42" s="719"/>
      <c r="AZ42" s="719"/>
      <c r="BA42" s="863"/>
      <c r="BB42" s="863"/>
      <c r="BC42" s="720"/>
      <c r="BD42" s="720"/>
      <c r="BE42" s="720"/>
      <c r="BF42" s="720"/>
      <c r="BG42" s="720"/>
      <c r="BH42" s="863"/>
      <c r="BI42" s="898"/>
      <c r="BJ42" s="720"/>
      <c r="BK42" s="720"/>
      <c r="BL42" s="720"/>
      <c r="BM42" s="720"/>
      <c r="BN42" s="720"/>
      <c r="BO42" s="863"/>
      <c r="BP42" s="863"/>
      <c r="BQ42" s="899"/>
      <c r="BR42" s="720"/>
      <c r="BS42" s="720"/>
      <c r="BT42" s="720"/>
      <c r="BU42" s="720"/>
      <c r="BV42" s="863"/>
      <c r="BW42" s="863"/>
      <c r="BX42" s="899"/>
      <c r="BY42" s="899"/>
      <c r="BZ42" s="899"/>
      <c r="CA42" s="899"/>
      <c r="CB42" s="899"/>
      <c r="CC42" s="863"/>
      <c r="CD42" s="863"/>
      <c r="CE42" s="899"/>
      <c r="CF42" s="720"/>
      <c r="CG42" s="720"/>
      <c r="CH42" s="720"/>
      <c r="CI42" s="720"/>
      <c r="CJ42" s="863"/>
      <c r="CK42" s="866"/>
      <c r="CL42" s="671"/>
    </row>
    <row r="43" spans="1:90" s="721" customFormat="1" ht="12.75" customHeight="1">
      <c r="A43" s="862"/>
      <c r="B43" s="709"/>
      <c r="C43" s="710" t="s">
        <v>224</v>
      </c>
      <c r="D43" s="710" t="s">
        <v>14</v>
      </c>
      <c r="E43" s="711" t="s">
        <v>93</v>
      </c>
      <c r="F43" s="712" t="s">
        <v>261</v>
      </c>
      <c r="G43" s="711" t="s">
        <v>31</v>
      </c>
      <c r="H43" s="713">
        <v>0.11</v>
      </c>
      <c r="I43" s="256">
        <f t="shared" ref="I43" si="117">R43/H43</f>
        <v>162</v>
      </c>
      <c r="J43" s="714">
        <f t="shared" ref="J43" si="118">Q43*H43</f>
        <v>1.87</v>
      </c>
      <c r="K43" s="715">
        <f t="shared" ref="K43" si="119">COUNTIF(AA43:CK43,"A")</f>
        <v>17</v>
      </c>
      <c r="L43" s="715">
        <f t="shared" ref="L43" si="120">COUNTIF(AA43:CK43,"B")</f>
        <v>0</v>
      </c>
      <c r="M43" s="715">
        <f t="shared" ref="M43" si="121">COUNTIF(AA43:CK43,"C")</f>
        <v>0</v>
      </c>
      <c r="N43" s="715">
        <f t="shared" ref="N43" si="122">COUNTIF(AA43:CK43,"D")</f>
        <v>0</v>
      </c>
      <c r="O43" s="715">
        <f t="shared" ref="O43" si="123">COUNTIF(AA43:CK43,"E")</f>
        <v>0</v>
      </c>
      <c r="P43" s="715">
        <f t="shared" ref="P43" si="124">COUNTIF(AA43:CK43,"F")</f>
        <v>0</v>
      </c>
      <c r="Q43" s="716">
        <f t="shared" ref="Q43" si="125">SUM(K43:P43)</f>
        <v>17</v>
      </c>
      <c r="R43" s="265">
        <f t="shared" ref="R43" si="126">$Y$12*$Y$11*H43</f>
        <v>17.82</v>
      </c>
      <c r="S43" s="260">
        <f t="shared" ref="S43" si="127">R43*$H$3</f>
        <v>17.82</v>
      </c>
      <c r="T43" s="260">
        <f t="shared" ref="T43" si="128">R43*$H$4</f>
        <v>17.82</v>
      </c>
      <c r="U43" s="260">
        <f t="shared" ref="U43" si="129">R43*$H$5</f>
        <v>0</v>
      </c>
      <c r="V43" s="260">
        <f t="shared" ref="V43" si="130">R43*$H$6</f>
        <v>0</v>
      </c>
      <c r="W43" s="260">
        <f t="shared" ref="W43" si="131">R43*$H$7</f>
        <v>0</v>
      </c>
      <c r="X43" s="260">
        <f t="shared" ref="X43" si="132">R43*$H$8</f>
        <v>0</v>
      </c>
      <c r="Y43" s="717">
        <f t="shared" si="15"/>
        <v>302.94</v>
      </c>
      <c r="Z43" s="671"/>
      <c r="AA43" s="1014" t="s">
        <v>347</v>
      </c>
      <c r="AB43" s="719" t="s">
        <v>347</v>
      </c>
      <c r="AC43" s="719" t="s">
        <v>347</v>
      </c>
      <c r="AD43" s="719" t="s">
        <v>347</v>
      </c>
      <c r="AE43" s="719" t="s">
        <v>347</v>
      </c>
      <c r="AF43" s="863"/>
      <c r="AG43" s="863"/>
      <c r="AH43" s="719" t="s">
        <v>347</v>
      </c>
      <c r="AI43" s="719" t="s">
        <v>347</v>
      </c>
      <c r="AJ43" s="719" t="s">
        <v>347</v>
      </c>
      <c r="AK43" s="719" t="s">
        <v>347</v>
      </c>
      <c r="AL43" s="719" t="s">
        <v>347</v>
      </c>
      <c r="AM43" s="863"/>
      <c r="AN43" s="863"/>
      <c r="AO43" s="719" t="s">
        <v>347</v>
      </c>
      <c r="AP43" s="719" t="s">
        <v>347</v>
      </c>
      <c r="AQ43" s="719" t="s">
        <v>347</v>
      </c>
      <c r="AR43" s="719" t="s">
        <v>347</v>
      </c>
      <c r="AS43" s="719" t="s">
        <v>347</v>
      </c>
      <c r="AT43" s="863"/>
      <c r="AU43" s="863"/>
      <c r="AV43" s="719" t="s">
        <v>347</v>
      </c>
      <c r="AW43" s="719" t="s">
        <v>347</v>
      </c>
      <c r="AX43" s="719"/>
      <c r="AY43" s="719"/>
      <c r="AZ43" s="719"/>
      <c r="BA43" s="863"/>
      <c r="BB43" s="863"/>
      <c r="BC43" s="720"/>
      <c r="BD43" s="720"/>
      <c r="BE43" s="720"/>
      <c r="BF43" s="720"/>
      <c r="BG43" s="720"/>
      <c r="BH43" s="863"/>
      <c r="BI43" s="898"/>
      <c r="BJ43" s="720"/>
      <c r="BK43" s="720"/>
      <c r="BL43" s="720"/>
      <c r="BM43" s="720"/>
      <c r="BN43" s="720"/>
      <c r="BO43" s="863"/>
      <c r="BP43" s="863"/>
      <c r="BQ43" s="899"/>
      <c r="BR43" s="720"/>
      <c r="BS43" s="720"/>
      <c r="BT43" s="720"/>
      <c r="BU43" s="720"/>
      <c r="BV43" s="863"/>
      <c r="BW43" s="863"/>
      <c r="BX43" s="899"/>
      <c r="BY43" s="899"/>
      <c r="BZ43" s="899"/>
      <c r="CA43" s="899"/>
      <c r="CB43" s="899"/>
      <c r="CC43" s="863"/>
      <c r="CD43" s="863"/>
      <c r="CE43" s="899"/>
      <c r="CF43" s="720"/>
      <c r="CG43" s="720"/>
      <c r="CH43" s="720"/>
      <c r="CI43" s="720"/>
      <c r="CJ43" s="863"/>
      <c r="CK43" s="866"/>
      <c r="CL43" s="671"/>
    </row>
    <row r="44" spans="1:90" s="721" customFormat="1" ht="12.75" customHeight="1">
      <c r="A44" s="862">
        <v>0</v>
      </c>
      <c r="B44" s="709"/>
      <c r="C44" s="710" t="s">
        <v>224</v>
      </c>
      <c r="D44" s="710" t="s">
        <v>180</v>
      </c>
      <c r="E44" s="711" t="s">
        <v>94</v>
      </c>
      <c r="F44" s="712" t="s">
        <v>223</v>
      </c>
      <c r="G44" s="711" t="s">
        <v>75</v>
      </c>
      <c r="H44" s="713">
        <v>0.11</v>
      </c>
      <c r="I44" s="256">
        <f t="shared" si="31"/>
        <v>162</v>
      </c>
      <c r="J44" s="714">
        <f t="shared" si="1"/>
        <v>0.66</v>
      </c>
      <c r="K44" s="715">
        <f t="shared" si="2"/>
        <v>6</v>
      </c>
      <c r="L44" s="715">
        <f t="shared" si="3"/>
        <v>0</v>
      </c>
      <c r="M44" s="715">
        <f t="shared" si="4"/>
        <v>0</v>
      </c>
      <c r="N44" s="715">
        <f t="shared" si="5"/>
        <v>0</v>
      </c>
      <c r="O44" s="715">
        <f t="shared" si="6"/>
        <v>0</v>
      </c>
      <c r="P44" s="715">
        <f t="shared" si="7"/>
        <v>0</v>
      </c>
      <c r="Q44" s="716">
        <f t="shared" si="8"/>
        <v>6</v>
      </c>
      <c r="R44" s="265">
        <f t="shared" si="32"/>
        <v>17.82</v>
      </c>
      <c r="S44" s="260">
        <f t="shared" si="9"/>
        <v>17.82</v>
      </c>
      <c r="T44" s="260">
        <f t="shared" si="10"/>
        <v>17.82</v>
      </c>
      <c r="U44" s="260">
        <f t="shared" si="11"/>
        <v>0</v>
      </c>
      <c r="V44" s="260">
        <f t="shared" si="12"/>
        <v>0</v>
      </c>
      <c r="W44" s="260">
        <f t="shared" si="13"/>
        <v>0</v>
      </c>
      <c r="X44" s="260">
        <f t="shared" si="14"/>
        <v>0</v>
      </c>
      <c r="Y44" s="717">
        <f t="shared" si="15"/>
        <v>106.92</v>
      </c>
      <c r="Z44" s="671"/>
      <c r="AA44" s="723"/>
      <c r="AB44" s="719"/>
      <c r="AC44" s="719"/>
      <c r="AD44" s="719"/>
      <c r="AE44" s="719"/>
      <c r="AF44" s="863" t="s">
        <v>347</v>
      </c>
      <c r="AG44" s="863" t="s">
        <v>347</v>
      </c>
      <c r="AH44" s="719"/>
      <c r="AI44" s="719"/>
      <c r="AJ44" s="719"/>
      <c r="AK44" s="719"/>
      <c r="AL44" s="724"/>
      <c r="AM44" s="863" t="s">
        <v>347</v>
      </c>
      <c r="AN44" s="863" t="s">
        <v>347</v>
      </c>
      <c r="AO44" s="719"/>
      <c r="AP44" s="719"/>
      <c r="AQ44" s="719"/>
      <c r="AR44" s="719"/>
      <c r="AS44" s="719"/>
      <c r="AT44" s="863" t="s">
        <v>347</v>
      </c>
      <c r="AU44" s="863" t="s">
        <v>347</v>
      </c>
      <c r="AV44" s="719"/>
      <c r="AW44" s="719"/>
      <c r="AX44" s="719"/>
      <c r="AY44" s="719"/>
      <c r="AZ44" s="719"/>
      <c r="BA44" s="863"/>
      <c r="BB44" s="863"/>
      <c r="BC44" s="720"/>
      <c r="BD44" s="720"/>
      <c r="BE44" s="720"/>
      <c r="BF44" s="720"/>
      <c r="BG44" s="720"/>
      <c r="BH44" s="863"/>
      <c r="BI44" s="898"/>
      <c r="BJ44" s="720"/>
      <c r="BK44" s="720"/>
      <c r="BL44" s="720"/>
      <c r="BM44" s="720"/>
      <c r="BN44" s="720"/>
      <c r="BO44" s="863"/>
      <c r="BP44" s="863"/>
      <c r="BQ44" s="899"/>
      <c r="BR44" s="720"/>
      <c r="BS44" s="720"/>
      <c r="BT44" s="720"/>
      <c r="BU44" s="720"/>
      <c r="BV44" s="863"/>
      <c r="BW44" s="863"/>
      <c r="BX44" s="899"/>
      <c r="BY44" s="720"/>
      <c r="BZ44" s="720"/>
      <c r="CA44" s="720"/>
      <c r="CB44" s="720"/>
      <c r="CC44" s="863"/>
      <c r="CD44" s="863"/>
      <c r="CE44" s="899"/>
      <c r="CF44" s="720"/>
      <c r="CG44" s="720"/>
      <c r="CH44" s="720"/>
      <c r="CI44" s="720"/>
      <c r="CJ44" s="863"/>
      <c r="CK44" s="866"/>
      <c r="CL44" s="671"/>
    </row>
    <row r="45" spans="1:90" s="721" customFormat="1" ht="12.75" customHeight="1">
      <c r="A45" s="862">
        <v>0</v>
      </c>
      <c r="B45" s="709"/>
      <c r="C45" s="710" t="s">
        <v>224</v>
      </c>
      <c r="D45" s="710" t="s">
        <v>180</v>
      </c>
      <c r="E45" s="711" t="s">
        <v>94</v>
      </c>
      <c r="F45" s="712" t="s">
        <v>223</v>
      </c>
      <c r="G45" s="711" t="s">
        <v>75</v>
      </c>
      <c r="H45" s="713">
        <v>0.11</v>
      </c>
      <c r="I45" s="256">
        <f t="shared" si="31"/>
        <v>162</v>
      </c>
      <c r="J45" s="714">
        <f t="shared" si="1"/>
        <v>0.66</v>
      </c>
      <c r="K45" s="715">
        <f t="shared" si="2"/>
        <v>6</v>
      </c>
      <c r="L45" s="715">
        <f t="shared" si="3"/>
        <v>0</v>
      </c>
      <c r="M45" s="715">
        <f t="shared" si="4"/>
        <v>0</v>
      </c>
      <c r="N45" s="715">
        <f t="shared" si="5"/>
        <v>0</v>
      </c>
      <c r="O45" s="715">
        <f t="shared" si="6"/>
        <v>0</v>
      </c>
      <c r="P45" s="715">
        <f t="shared" si="7"/>
        <v>0</v>
      </c>
      <c r="Q45" s="716">
        <f t="shared" si="8"/>
        <v>6</v>
      </c>
      <c r="R45" s="265">
        <f t="shared" si="32"/>
        <v>17.82</v>
      </c>
      <c r="S45" s="260">
        <f t="shared" si="9"/>
        <v>17.82</v>
      </c>
      <c r="T45" s="260">
        <f t="shared" si="10"/>
        <v>17.82</v>
      </c>
      <c r="U45" s="260">
        <f t="shared" si="11"/>
        <v>0</v>
      </c>
      <c r="V45" s="260">
        <f t="shared" si="12"/>
        <v>0</v>
      </c>
      <c r="W45" s="260">
        <f t="shared" si="13"/>
        <v>0</v>
      </c>
      <c r="X45" s="260">
        <f t="shared" si="14"/>
        <v>0</v>
      </c>
      <c r="Y45" s="717">
        <f t="shared" si="15"/>
        <v>106.92</v>
      </c>
      <c r="Z45" s="671"/>
      <c r="AA45" s="723"/>
      <c r="AB45" s="719"/>
      <c r="AC45" s="719"/>
      <c r="AD45" s="719"/>
      <c r="AE45" s="719"/>
      <c r="AF45" s="863" t="s">
        <v>347</v>
      </c>
      <c r="AG45" s="863" t="s">
        <v>347</v>
      </c>
      <c r="AH45" s="719"/>
      <c r="AI45" s="719"/>
      <c r="AJ45" s="719"/>
      <c r="AK45" s="719"/>
      <c r="AL45" s="724"/>
      <c r="AM45" s="863" t="s">
        <v>347</v>
      </c>
      <c r="AN45" s="863" t="s">
        <v>347</v>
      </c>
      <c r="AO45" s="719"/>
      <c r="AP45" s="719"/>
      <c r="AQ45" s="719"/>
      <c r="AR45" s="719"/>
      <c r="AS45" s="719"/>
      <c r="AT45" s="863" t="s">
        <v>347</v>
      </c>
      <c r="AU45" s="863" t="s">
        <v>347</v>
      </c>
      <c r="AV45" s="719"/>
      <c r="AW45" s="719"/>
      <c r="AX45" s="719"/>
      <c r="AY45" s="719"/>
      <c r="AZ45" s="719"/>
      <c r="BA45" s="863"/>
      <c r="BB45" s="863"/>
      <c r="BC45" s="720"/>
      <c r="BD45" s="720"/>
      <c r="BE45" s="720"/>
      <c r="BF45" s="720"/>
      <c r="BG45" s="720"/>
      <c r="BH45" s="863"/>
      <c r="BI45" s="898"/>
      <c r="BJ45" s="720"/>
      <c r="BK45" s="720"/>
      <c r="BL45" s="720"/>
      <c r="BM45" s="720"/>
      <c r="BN45" s="720"/>
      <c r="BO45" s="863"/>
      <c r="BP45" s="863"/>
      <c r="BQ45" s="899"/>
      <c r="BR45" s="720"/>
      <c r="BS45" s="720"/>
      <c r="BT45" s="720"/>
      <c r="BU45" s="720"/>
      <c r="BV45" s="863"/>
      <c r="BW45" s="863"/>
      <c r="BX45" s="899"/>
      <c r="BY45" s="720"/>
      <c r="BZ45" s="720"/>
      <c r="CA45" s="720"/>
      <c r="CB45" s="720"/>
      <c r="CC45" s="863"/>
      <c r="CD45" s="863"/>
      <c r="CE45" s="899"/>
      <c r="CF45" s="720"/>
      <c r="CG45" s="720"/>
      <c r="CH45" s="720"/>
      <c r="CI45" s="720"/>
      <c r="CJ45" s="863"/>
      <c r="CK45" s="866"/>
      <c r="CL45" s="671"/>
    </row>
    <row r="46" spans="1:90" s="721" customFormat="1" ht="12.75" customHeight="1">
      <c r="A46" s="862">
        <v>0</v>
      </c>
      <c r="B46" s="709"/>
      <c r="C46" s="710" t="s">
        <v>224</v>
      </c>
      <c r="D46" s="710" t="s">
        <v>180</v>
      </c>
      <c r="E46" s="711" t="s">
        <v>94</v>
      </c>
      <c r="F46" s="712" t="s">
        <v>223</v>
      </c>
      <c r="G46" s="711" t="s">
        <v>75</v>
      </c>
      <c r="H46" s="713">
        <v>0.11</v>
      </c>
      <c r="I46" s="256">
        <f t="shared" si="31"/>
        <v>162</v>
      </c>
      <c r="J46" s="714">
        <f t="shared" si="1"/>
        <v>0.66</v>
      </c>
      <c r="K46" s="715">
        <f t="shared" si="2"/>
        <v>6</v>
      </c>
      <c r="L46" s="715">
        <f t="shared" si="3"/>
        <v>0</v>
      </c>
      <c r="M46" s="715">
        <f t="shared" si="4"/>
        <v>0</v>
      </c>
      <c r="N46" s="715">
        <f t="shared" si="5"/>
        <v>0</v>
      </c>
      <c r="O46" s="715">
        <f t="shared" si="6"/>
        <v>0</v>
      </c>
      <c r="P46" s="715">
        <f t="shared" si="7"/>
        <v>0</v>
      </c>
      <c r="Q46" s="716">
        <f t="shared" si="8"/>
        <v>6</v>
      </c>
      <c r="R46" s="265">
        <f t="shared" si="32"/>
        <v>17.82</v>
      </c>
      <c r="S46" s="260">
        <f t="shared" si="9"/>
        <v>17.82</v>
      </c>
      <c r="T46" s="260">
        <f t="shared" si="10"/>
        <v>17.82</v>
      </c>
      <c r="U46" s="260">
        <f t="shared" si="11"/>
        <v>0</v>
      </c>
      <c r="V46" s="260">
        <f t="shared" si="12"/>
        <v>0</v>
      </c>
      <c r="W46" s="260">
        <f t="shared" si="13"/>
        <v>0</v>
      </c>
      <c r="X46" s="260">
        <f t="shared" si="14"/>
        <v>0</v>
      </c>
      <c r="Y46" s="717">
        <f t="shared" si="15"/>
        <v>106.92</v>
      </c>
      <c r="Z46" s="671"/>
      <c r="AA46" s="723"/>
      <c r="AB46" s="719"/>
      <c r="AC46" s="719"/>
      <c r="AD46" s="719"/>
      <c r="AE46" s="719"/>
      <c r="AF46" s="863" t="s">
        <v>347</v>
      </c>
      <c r="AG46" s="863" t="s">
        <v>347</v>
      </c>
      <c r="AH46" s="719"/>
      <c r="AI46" s="719"/>
      <c r="AJ46" s="719"/>
      <c r="AK46" s="719"/>
      <c r="AL46" s="724"/>
      <c r="AM46" s="863" t="s">
        <v>347</v>
      </c>
      <c r="AN46" s="863" t="s">
        <v>347</v>
      </c>
      <c r="AO46" s="719"/>
      <c r="AP46" s="719"/>
      <c r="AQ46" s="719"/>
      <c r="AR46" s="719"/>
      <c r="AS46" s="719"/>
      <c r="AT46" s="863" t="s">
        <v>347</v>
      </c>
      <c r="AU46" s="863" t="s">
        <v>347</v>
      </c>
      <c r="AV46" s="719"/>
      <c r="AW46" s="719"/>
      <c r="AX46" s="719"/>
      <c r="AY46" s="719"/>
      <c r="AZ46" s="719"/>
      <c r="BA46" s="863"/>
      <c r="BB46" s="863"/>
      <c r="BC46" s="720"/>
      <c r="BD46" s="720"/>
      <c r="BE46" s="720"/>
      <c r="BF46" s="720"/>
      <c r="BG46" s="720"/>
      <c r="BH46" s="863"/>
      <c r="BI46" s="898"/>
      <c r="BJ46" s="899"/>
      <c r="BK46" s="720"/>
      <c r="BL46" s="720"/>
      <c r="BM46" s="720"/>
      <c r="BN46" s="720"/>
      <c r="BO46" s="863"/>
      <c r="BP46" s="863"/>
      <c r="BQ46" s="720"/>
      <c r="BR46" s="720"/>
      <c r="BS46" s="720"/>
      <c r="BT46" s="720"/>
      <c r="BU46" s="720"/>
      <c r="BV46" s="863"/>
      <c r="BW46" s="863"/>
      <c r="BX46" s="720"/>
      <c r="BY46" s="720"/>
      <c r="BZ46" s="720"/>
      <c r="CA46" s="720"/>
      <c r="CB46" s="720"/>
      <c r="CC46" s="863"/>
      <c r="CD46" s="863"/>
      <c r="CE46" s="720"/>
      <c r="CF46" s="720"/>
      <c r="CG46" s="720"/>
      <c r="CH46" s="720"/>
      <c r="CI46" s="720"/>
      <c r="CJ46" s="863"/>
      <c r="CK46" s="866"/>
      <c r="CL46" s="671"/>
    </row>
    <row r="47" spans="1:90" s="721" customFormat="1" ht="12" hidden="1" customHeight="1">
      <c r="A47" s="862">
        <v>0</v>
      </c>
      <c r="B47" s="709"/>
      <c r="C47" s="710" t="s">
        <v>224</v>
      </c>
      <c r="D47" s="710" t="s">
        <v>14</v>
      </c>
      <c r="E47" s="711" t="s">
        <v>94</v>
      </c>
      <c r="F47" s="712" t="s">
        <v>76</v>
      </c>
      <c r="G47" s="711" t="s">
        <v>31</v>
      </c>
      <c r="H47" s="713">
        <v>0.11</v>
      </c>
      <c r="I47" s="256">
        <f t="shared" si="31"/>
        <v>162</v>
      </c>
      <c r="J47" s="714">
        <f t="shared" si="1"/>
        <v>0</v>
      </c>
      <c r="K47" s="715">
        <f t="shared" si="2"/>
        <v>0</v>
      </c>
      <c r="L47" s="715">
        <f t="shared" si="3"/>
        <v>0</v>
      </c>
      <c r="M47" s="715">
        <f t="shared" si="4"/>
        <v>0</v>
      </c>
      <c r="N47" s="715">
        <f t="shared" si="5"/>
        <v>0</v>
      </c>
      <c r="O47" s="715">
        <f t="shared" si="6"/>
        <v>0</v>
      </c>
      <c r="P47" s="715">
        <f t="shared" si="7"/>
        <v>0</v>
      </c>
      <c r="Q47" s="716">
        <f t="shared" si="8"/>
        <v>0</v>
      </c>
      <c r="R47" s="265">
        <f t="shared" si="32"/>
        <v>17.82</v>
      </c>
      <c r="S47" s="260">
        <f t="shared" si="9"/>
        <v>17.82</v>
      </c>
      <c r="T47" s="260">
        <f t="shared" si="10"/>
        <v>17.82</v>
      </c>
      <c r="U47" s="260">
        <f t="shared" si="11"/>
        <v>0</v>
      </c>
      <c r="V47" s="260">
        <f t="shared" si="12"/>
        <v>0</v>
      </c>
      <c r="W47" s="260">
        <f t="shared" si="13"/>
        <v>0</v>
      </c>
      <c r="X47" s="260">
        <f t="shared" si="14"/>
        <v>0</v>
      </c>
      <c r="Y47" s="717">
        <f t="shared" si="15"/>
        <v>0</v>
      </c>
      <c r="Z47" s="671"/>
      <c r="AA47" s="723"/>
      <c r="AB47" s="719"/>
      <c r="AC47" s="719"/>
      <c r="AD47" s="719"/>
      <c r="AE47" s="719"/>
      <c r="AF47" s="863"/>
      <c r="AG47" s="863"/>
      <c r="AH47" s="719"/>
      <c r="AI47" s="719"/>
      <c r="AJ47" s="719"/>
      <c r="AK47" s="719"/>
      <c r="AL47" s="724"/>
      <c r="AM47" s="863"/>
      <c r="AN47" s="863"/>
      <c r="AO47" s="719"/>
      <c r="AP47" s="719"/>
      <c r="AQ47" s="719"/>
      <c r="AR47" s="719"/>
      <c r="AS47" s="719"/>
      <c r="AT47" s="863"/>
      <c r="AU47" s="863"/>
      <c r="AV47" s="719"/>
      <c r="AW47" s="719"/>
      <c r="AX47" s="719"/>
      <c r="AY47" s="719"/>
      <c r="AZ47" s="719"/>
      <c r="BA47" s="863"/>
      <c r="BB47" s="863"/>
      <c r="BC47" s="720"/>
      <c r="BD47" s="720"/>
      <c r="BE47" s="720"/>
      <c r="BF47" s="720"/>
      <c r="BG47" s="720"/>
      <c r="BH47" s="863"/>
      <c r="BI47" s="863"/>
      <c r="BJ47" s="899"/>
      <c r="BK47" s="720"/>
      <c r="BL47" s="720"/>
      <c r="BM47" s="720"/>
      <c r="BN47" s="720"/>
      <c r="BO47" s="863"/>
      <c r="BP47" s="863"/>
      <c r="BQ47" s="720"/>
      <c r="BR47" s="720"/>
      <c r="BS47" s="720"/>
      <c r="BT47" s="720"/>
      <c r="BU47" s="720"/>
      <c r="BV47" s="863"/>
      <c r="BW47" s="863"/>
      <c r="BX47" s="720"/>
      <c r="BY47" s="720"/>
      <c r="BZ47" s="720"/>
      <c r="CA47" s="720"/>
      <c r="CB47" s="720"/>
      <c r="CC47" s="863"/>
      <c r="CD47" s="863"/>
      <c r="CE47" s="720"/>
      <c r="CF47" s="720"/>
      <c r="CG47" s="720"/>
      <c r="CH47" s="720"/>
      <c r="CI47" s="720"/>
      <c r="CJ47" s="863"/>
      <c r="CK47" s="866"/>
      <c r="CL47" s="671"/>
    </row>
    <row r="48" spans="1:90" s="721" customFormat="1" ht="12.75" hidden="1" customHeight="1">
      <c r="A48" s="862">
        <v>0</v>
      </c>
      <c r="B48" s="709"/>
      <c r="C48" s="710" t="s">
        <v>224</v>
      </c>
      <c r="D48" s="710" t="s">
        <v>14</v>
      </c>
      <c r="E48" s="711" t="s">
        <v>94</v>
      </c>
      <c r="F48" s="712" t="s">
        <v>76</v>
      </c>
      <c r="G48" s="711" t="s">
        <v>31</v>
      </c>
      <c r="H48" s="713">
        <v>0.11</v>
      </c>
      <c r="I48" s="256">
        <f t="shared" si="31"/>
        <v>162</v>
      </c>
      <c r="J48" s="714">
        <f t="shared" si="1"/>
        <v>0</v>
      </c>
      <c r="K48" s="715">
        <f t="shared" si="2"/>
        <v>0</v>
      </c>
      <c r="L48" s="715">
        <f t="shared" si="3"/>
        <v>0</v>
      </c>
      <c r="M48" s="715">
        <f t="shared" si="4"/>
        <v>0</v>
      </c>
      <c r="N48" s="715">
        <f t="shared" si="5"/>
        <v>0</v>
      </c>
      <c r="O48" s="715">
        <f t="shared" si="6"/>
        <v>0</v>
      </c>
      <c r="P48" s="715">
        <f t="shared" si="7"/>
        <v>0</v>
      </c>
      <c r="Q48" s="716">
        <f t="shared" si="8"/>
        <v>0</v>
      </c>
      <c r="R48" s="265">
        <f t="shared" si="32"/>
        <v>17.82</v>
      </c>
      <c r="S48" s="260">
        <f t="shared" si="9"/>
        <v>17.82</v>
      </c>
      <c r="T48" s="260">
        <f t="shared" si="10"/>
        <v>17.82</v>
      </c>
      <c r="U48" s="260">
        <f t="shared" si="11"/>
        <v>0</v>
      </c>
      <c r="V48" s="260">
        <f t="shared" si="12"/>
        <v>0</v>
      </c>
      <c r="W48" s="260">
        <f t="shared" si="13"/>
        <v>0</v>
      </c>
      <c r="X48" s="260">
        <f t="shared" si="14"/>
        <v>0</v>
      </c>
      <c r="Y48" s="717">
        <f t="shared" si="15"/>
        <v>0</v>
      </c>
      <c r="Z48" s="671"/>
      <c r="AA48" s="723"/>
      <c r="AB48" s="719"/>
      <c r="AC48" s="719"/>
      <c r="AD48" s="719"/>
      <c r="AE48" s="719"/>
      <c r="AF48" s="863"/>
      <c r="AG48" s="863"/>
      <c r="AH48" s="719"/>
      <c r="AI48" s="719"/>
      <c r="AJ48" s="719"/>
      <c r="AK48" s="719"/>
      <c r="AL48" s="724"/>
      <c r="AM48" s="863"/>
      <c r="AN48" s="863"/>
      <c r="AO48" s="719"/>
      <c r="AP48" s="719"/>
      <c r="AQ48" s="719"/>
      <c r="AR48" s="719"/>
      <c r="AS48" s="719"/>
      <c r="AT48" s="863"/>
      <c r="AU48" s="863"/>
      <c r="AV48" s="719"/>
      <c r="AW48" s="719"/>
      <c r="AX48" s="719"/>
      <c r="AY48" s="719"/>
      <c r="AZ48" s="719"/>
      <c r="BA48" s="863"/>
      <c r="BB48" s="863"/>
      <c r="BC48" s="720"/>
      <c r="BD48" s="720"/>
      <c r="BE48" s="720"/>
      <c r="BF48" s="720"/>
      <c r="BG48" s="720"/>
      <c r="BH48" s="863"/>
      <c r="BI48" s="863"/>
      <c r="BJ48" s="899"/>
      <c r="BK48" s="720"/>
      <c r="BL48" s="720"/>
      <c r="BM48" s="720"/>
      <c r="BN48" s="720"/>
      <c r="BO48" s="863"/>
      <c r="BP48" s="863"/>
      <c r="BQ48" s="720"/>
      <c r="BR48" s="720"/>
      <c r="BS48" s="720"/>
      <c r="BT48" s="720"/>
      <c r="BU48" s="720"/>
      <c r="BV48" s="863"/>
      <c r="BW48" s="863"/>
      <c r="BX48" s="720"/>
      <c r="BY48" s="720"/>
      <c r="BZ48" s="720"/>
      <c r="CA48" s="720"/>
      <c r="CB48" s="720"/>
      <c r="CC48" s="863"/>
      <c r="CD48" s="863"/>
      <c r="CE48" s="720"/>
      <c r="CF48" s="720"/>
      <c r="CG48" s="720"/>
      <c r="CH48" s="720"/>
      <c r="CI48" s="720"/>
      <c r="CJ48" s="863"/>
      <c r="CK48" s="866"/>
      <c r="CL48" s="671"/>
    </row>
    <row r="49" spans="1:90" s="721" customFormat="1" ht="12.75" hidden="1" customHeight="1">
      <c r="A49" s="862"/>
      <c r="B49" s="709"/>
      <c r="C49" s="710" t="s">
        <v>224</v>
      </c>
      <c r="D49" s="710" t="s">
        <v>14</v>
      </c>
      <c r="E49" s="711" t="s">
        <v>94</v>
      </c>
      <c r="F49" s="712" t="s">
        <v>261</v>
      </c>
      <c r="G49" s="711" t="s">
        <v>31</v>
      </c>
      <c r="H49" s="713">
        <v>0.11</v>
      </c>
      <c r="I49" s="256">
        <f t="shared" ref="I49" si="133">R49/H49</f>
        <v>162</v>
      </c>
      <c r="J49" s="714">
        <f t="shared" ref="J49" si="134">Q49*H49</f>
        <v>0</v>
      </c>
      <c r="K49" s="715">
        <f t="shared" ref="K49" si="135">COUNTIF(AA49:CK49,"A")</f>
        <v>0</v>
      </c>
      <c r="L49" s="715">
        <f t="shared" ref="L49" si="136">COUNTIF(AA49:CK49,"B")</f>
        <v>0</v>
      </c>
      <c r="M49" s="715">
        <f t="shared" ref="M49" si="137">COUNTIF(AA49:CK49,"C")</f>
        <v>0</v>
      </c>
      <c r="N49" s="715">
        <f t="shared" ref="N49" si="138">COUNTIF(AA49:CK49,"D")</f>
        <v>0</v>
      </c>
      <c r="O49" s="715">
        <f t="shared" ref="O49" si="139">COUNTIF(AA49:CK49,"E")</f>
        <v>0</v>
      </c>
      <c r="P49" s="715">
        <f t="shared" ref="P49" si="140">COUNTIF(AA49:CK49,"F")</f>
        <v>0</v>
      </c>
      <c r="Q49" s="716">
        <f t="shared" ref="Q49" si="141">SUM(K49:P49)</f>
        <v>0</v>
      </c>
      <c r="R49" s="265">
        <f t="shared" ref="R49" si="142">$Y$12*$Y$11*H49</f>
        <v>17.82</v>
      </c>
      <c r="S49" s="260">
        <f t="shared" ref="S49" si="143">R49*$H$3</f>
        <v>17.82</v>
      </c>
      <c r="T49" s="260">
        <f t="shared" ref="T49" si="144">R49*$H$4</f>
        <v>17.82</v>
      </c>
      <c r="U49" s="260">
        <f t="shared" ref="U49" si="145">R49*$H$5</f>
        <v>0</v>
      </c>
      <c r="V49" s="260">
        <f t="shared" ref="V49" si="146">R49*$H$6</f>
        <v>0</v>
      </c>
      <c r="W49" s="260">
        <f t="shared" ref="W49" si="147">R49*$H$7</f>
        <v>0</v>
      </c>
      <c r="X49" s="260">
        <f t="shared" ref="X49" si="148">R49*$H$8</f>
        <v>0</v>
      </c>
      <c r="Y49" s="717">
        <f t="shared" si="15"/>
        <v>0</v>
      </c>
      <c r="Z49" s="671"/>
      <c r="AA49" s="723"/>
      <c r="AB49" s="719"/>
      <c r="AC49" s="719"/>
      <c r="AD49" s="719"/>
      <c r="AE49" s="719"/>
      <c r="AF49" s="863"/>
      <c r="AG49" s="863"/>
      <c r="AH49" s="719"/>
      <c r="AI49" s="719"/>
      <c r="AJ49" s="719"/>
      <c r="AK49" s="719"/>
      <c r="AL49" s="719"/>
      <c r="AM49" s="863"/>
      <c r="AN49" s="863"/>
      <c r="AO49" s="719"/>
      <c r="AP49" s="719"/>
      <c r="AQ49" s="719"/>
      <c r="AR49" s="719"/>
      <c r="AS49" s="719"/>
      <c r="AT49" s="863"/>
      <c r="AU49" s="863"/>
      <c r="AV49" s="719"/>
      <c r="AW49" s="719"/>
      <c r="AX49" s="719"/>
      <c r="AY49" s="719"/>
      <c r="AZ49" s="719"/>
      <c r="BA49" s="863"/>
      <c r="BB49" s="863"/>
      <c r="BC49" s="720"/>
      <c r="BD49" s="720"/>
      <c r="BE49" s="720"/>
      <c r="BF49" s="720"/>
      <c r="BG49" s="720"/>
      <c r="BH49" s="863"/>
      <c r="BI49" s="898"/>
      <c r="BJ49" s="720"/>
      <c r="BK49" s="720"/>
      <c r="BL49" s="720"/>
      <c r="BM49" s="720"/>
      <c r="BN49" s="720"/>
      <c r="BO49" s="863"/>
      <c r="BP49" s="863"/>
      <c r="BQ49" s="899"/>
      <c r="BR49" s="720"/>
      <c r="BS49" s="720"/>
      <c r="BT49" s="720"/>
      <c r="BU49" s="720"/>
      <c r="BV49" s="863"/>
      <c r="BW49" s="863"/>
      <c r="BX49" s="899"/>
      <c r="BY49" s="899"/>
      <c r="BZ49" s="899"/>
      <c r="CA49" s="899"/>
      <c r="CB49" s="899"/>
      <c r="CC49" s="863"/>
      <c r="CD49" s="863"/>
      <c r="CE49" s="899"/>
      <c r="CF49" s="720"/>
      <c r="CG49" s="720"/>
      <c r="CH49" s="720"/>
      <c r="CI49" s="720"/>
      <c r="CJ49" s="863"/>
      <c r="CK49" s="866"/>
      <c r="CL49" s="671"/>
    </row>
    <row r="50" spans="1:90" s="721" customFormat="1" ht="12.75" hidden="1" customHeight="1">
      <c r="A50" s="862"/>
      <c r="B50" s="709"/>
      <c r="C50" s="710" t="s">
        <v>225</v>
      </c>
      <c r="D50" s="710" t="s">
        <v>180</v>
      </c>
      <c r="E50" s="711" t="s">
        <v>93</v>
      </c>
      <c r="F50" s="712" t="s">
        <v>223</v>
      </c>
      <c r="G50" s="711" t="s">
        <v>75</v>
      </c>
      <c r="H50" s="722">
        <v>0.08</v>
      </c>
      <c r="I50" s="256">
        <f t="shared" si="31"/>
        <v>162</v>
      </c>
      <c r="J50" s="714">
        <f t="shared" si="1"/>
        <v>0</v>
      </c>
      <c r="K50" s="715">
        <f t="shared" si="2"/>
        <v>0</v>
      </c>
      <c r="L50" s="715">
        <f t="shared" si="3"/>
        <v>0</v>
      </c>
      <c r="M50" s="715">
        <f t="shared" si="4"/>
        <v>0</v>
      </c>
      <c r="N50" s="715">
        <f t="shared" si="5"/>
        <v>0</v>
      </c>
      <c r="O50" s="715">
        <f t="shared" si="6"/>
        <v>0</v>
      </c>
      <c r="P50" s="715">
        <f t="shared" si="7"/>
        <v>0</v>
      </c>
      <c r="Q50" s="716">
        <f t="shared" ref="Q50" si="149">SUM(K50:P50)</f>
        <v>0</v>
      </c>
      <c r="R50" s="265">
        <f t="shared" si="32"/>
        <v>12.96</v>
      </c>
      <c r="S50" s="260">
        <f t="shared" si="9"/>
        <v>12.96</v>
      </c>
      <c r="T50" s="260">
        <f t="shared" si="10"/>
        <v>12.96</v>
      </c>
      <c r="U50" s="260">
        <f t="shared" si="11"/>
        <v>0</v>
      </c>
      <c r="V50" s="260">
        <f t="shared" si="12"/>
        <v>0</v>
      </c>
      <c r="W50" s="260">
        <f t="shared" si="13"/>
        <v>0</v>
      </c>
      <c r="X50" s="260">
        <f t="shared" si="14"/>
        <v>0</v>
      </c>
      <c r="Y50" s="717">
        <f t="shared" si="15"/>
        <v>0</v>
      </c>
      <c r="Z50" s="671"/>
      <c r="AA50" s="723"/>
      <c r="AB50" s="719"/>
      <c r="AC50" s="719"/>
      <c r="AD50" s="719"/>
      <c r="AE50" s="719"/>
      <c r="AF50" s="863"/>
      <c r="AG50" s="863"/>
      <c r="AH50" s="719"/>
      <c r="AI50" s="719"/>
      <c r="AJ50" s="719"/>
      <c r="AK50" s="719"/>
      <c r="AL50" s="719"/>
      <c r="AM50" s="863"/>
      <c r="AN50" s="863"/>
      <c r="AO50" s="719"/>
      <c r="AP50" s="719"/>
      <c r="AQ50" s="719"/>
      <c r="AR50" s="719"/>
      <c r="AS50" s="719"/>
      <c r="AT50" s="863"/>
      <c r="AU50" s="863"/>
      <c r="AV50" s="719"/>
      <c r="AW50" s="719"/>
      <c r="AX50" s="719"/>
      <c r="AY50" s="719"/>
      <c r="AZ50" s="719"/>
      <c r="BA50" s="863"/>
      <c r="BB50" s="863"/>
      <c r="BC50" s="720"/>
      <c r="BD50" s="720"/>
      <c r="BE50" s="720"/>
      <c r="BF50" s="720"/>
      <c r="BG50" s="720"/>
      <c r="BH50" s="863"/>
      <c r="BI50" s="863"/>
      <c r="BJ50" s="720"/>
      <c r="BK50" s="720"/>
      <c r="BL50" s="720"/>
      <c r="BM50" s="720"/>
      <c r="BN50" s="720"/>
      <c r="BO50" s="863"/>
      <c r="BP50" s="863"/>
      <c r="BQ50" s="899"/>
      <c r="BR50" s="720"/>
      <c r="BS50" s="720"/>
      <c r="BT50" s="720"/>
      <c r="BU50" s="720"/>
      <c r="BV50" s="863"/>
      <c r="BW50" s="863"/>
      <c r="BX50" s="899"/>
      <c r="BY50" s="899"/>
      <c r="BZ50" s="899"/>
      <c r="CA50" s="899"/>
      <c r="CB50" s="899"/>
      <c r="CC50" s="863"/>
      <c r="CD50" s="863"/>
      <c r="CE50" s="899"/>
      <c r="CF50" s="720"/>
      <c r="CG50" s="720"/>
      <c r="CH50" s="720"/>
      <c r="CI50" s="720"/>
      <c r="CJ50" s="863"/>
      <c r="CK50" s="866"/>
      <c r="CL50" s="671"/>
    </row>
    <row r="51" spans="1:90" s="721" customFormat="1" ht="12.75" hidden="1" customHeight="1">
      <c r="A51" s="862"/>
      <c r="B51" s="709"/>
      <c r="C51" s="710" t="s">
        <v>225</v>
      </c>
      <c r="D51" s="710" t="s">
        <v>180</v>
      </c>
      <c r="E51" s="711" t="s">
        <v>93</v>
      </c>
      <c r="F51" s="712" t="s">
        <v>223</v>
      </c>
      <c r="G51" s="711" t="s">
        <v>75</v>
      </c>
      <c r="H51" s="722">
        <v>0.08</v>
      </c>
      <c r="I51" s="256">
        <f t="shared" si="31"/>
        <v>162</v>
      </c>
      <c r="J51" s="714">
        <f t="shared" si="1"/>
        <v>0</v>
      </c>
      <c r="K51" s="715">
        <f t="shared" si="2"/>
        <v>0</v>
      </c>
      <c r="L51" s="715">
        <f t="shared" si="3"/>
        <v>0</v>
      </c>
      <c r="M51" s="715">
        <f t="shared" si="4"/>
        <v>0</v>
      </c>
      <c r="N51" s="715">
        <f t="shared" si="5"/>
        <v>0</v>
      </c>
      <c r="O51" s="715">
        <f t="shared" si="6"/>
        <v>0</v>
      </c>
      <c r="P51" s="715">
        <f t="shared" si="7"/>
        <v>0</v>
      </c>
      <c r="Q51" s="716">
        <f t="shared" ref="Q51" si="150">SUM(K51:P51)</f>
        <v>0</v>
      </c>
      <c r="R51" s="265">
        <f t="shared" si="32"/>
        <v>12.96</v>
      </c>
      <c r="S51" s="260">
        <f t="shared" si="9"/>
        <v>12.96</v>
      </c>
      <c r="T51" s="260">
        <f t="shared" si="10"/>
        <v>12.96</v>
      </c>
      <c r="U51" s="260">
        <f t="shared" si="11"/>
        <v>0</v>
      </c>
      <c r="V51" s="260">
        <f t="shared" si="12"/>
        <v>0</v>
      </c>
      <c r="W51" s="260">
        <f t="shared" si="13"/>
        <v>0</v>
      </c>
      <c r="X51" s="260">
        <f t="shared" si="14"/>
        <v>0</v>
      </c>
      <c r="Y51" s="717">
        <f t="shared" ref="Y51" si="151">SUMPRODUCT(K51:P51,S51:X51)</f>
        <v>0</v>
      </c>
      <c r="Z51" s="671"/>
      <c r="AA51" s="723"/>
      <c r="AB51" s="719"/>
      <c r="AC51" s="719"/>
      <c r="AD51" s="719"/>
      <c r="AE51" s="719"/>
      <c r="AF51" s="863"/>
      <c r="AG51" s="863"/>
      <c r="AH51" s="719"/>
      <c r="AI51" s="719"/>
      <c r="AJ51" s="719"/>
      <c r="AK51" s="719"/>
      <c r="AL51" s="719"/>
      <c r="AM51" s="863"/>
      <c r="AN51" s="863"/>
      <c r="AO51" s="719"/>
      <c r="AP51" s="719"/>
      <c r="AQ51" s="719"/>
      <c r="AR51" s="719"/>
      <c r="AS51" s="719"/>
      <c r="AT51" s="863"/>
      <c r="AU51" s="863"/>
      <c r="AV51" s="719"/>
      <c r="AW51" s="719"/>
      <c r="AX51" s="719"/>
      <c r="AY51" s="719"/>
      <c r="AZ51" s="719"/>
      <c r="BA51" s="863"/>
      <c r="BB51" s="863"/>
      <c r="BC51" s="720"/>
      <c r="BD51" s="720"/>
      <c r="BE51" s="720"/>
      <c r="BF51" s="720"/>
      <c r="BG51" s="720"/>
      <c r="BH51" s="863"/>
      <c r="BI51" s="863"/>
      <c r="BJ51" s="720"/>
      <c r="BK51" s="720"/>
      <c r="BL51" s="720"/>
      <c r="BM51" s="720"/>
      <c r="BN51" s="720"/>
      <c r="BO51" s="863"/>
      <c r="BP51" s="863"/>
      <c r="BQ51" s="899"/>
      <c r="BR51" s="899"/>
      <c r="BS51" s="899"/>
      <c r="BT51" s="899"/>
      <c r="BU51" s="899"/>
      <c r="BV51" s="863"/>
      <c r="BW51" s="863"/>
      <c r="BX51" s="899"/>
      <c r="BY51" s="899"/>
      <c r="BZ51" s="899"/>
      <c r="CA51" s="899"/>
      <c r="CB51" s="899"/>
      <c r="CC51" s="863"/>
      <c r="CD51" s="863"/>
      <c r="CE51" s="899"/>
      <c r="CF51" s="720"/>
      <c r="CG51" s="720"/>
      <c r="CH51" s="720"/>
      <c r="CI51" s="720"/>
      <c r="CJ51" s="863"/>
      <c r="CK51" s="866"/>
      <c r="CL51" s="671"/>
    </row>
    <row r="52" spans="1:90" s="721" customFormat="1" ht="12.75" hidden="1" customHeight="1">
      <c r="A52" s="862"/>
      <c r="B52" s="709"/>
      <c r="C52" s="710" t="s">
        <v>225</v>
      </c>
      <c r="D52" s="710" t="s">
        <v>180</v>
      </c>
      <c r="E52" s="711" t="s">
        <v>93</v>
      </c>
      <c r="F52" s="712" t="s">
        <v>223</v>
      </c>
      <c r="G52" s="711" t="s">
        <v>75</v>
      </c>
      <c r="H52" s="722">
        <v>0.08</v>
      </c>
      <c r="I52" s="256">
        <f t="shared" ref="I52" si="152">R52/H52</f>
        <v>162</v>
      </c>
      <c r="J52" s="714">
        <f t="shared" ref="J52" si="153">Q52*H52</f>
        <v>0</v>
      </c>
      <c r="K52" s="715">
        <f t="shared" ref="K52" si="154">COUNTIF(AA52:CK52,"A")</f>
        <v>0</v>
      </c>
      <c r="L52" s="715">
        <f t="shared" ref="L52" si="155">COUNTIF(AA52:CK52,"B")</f>
        <v>0</v>
      </c>
      <c r="M52" s="715">
        <f t="shared" ref="M52" si="156">COUNTIF(AA52:CK52,"C")</f>
        <v>0</v>
      </c>
      <c r="N52" s="715">
        <f t="shared" ref="N52" si="157">COUNTIF(AA52:CK52,"D")</f>
        <v>0</v>
      </c>
      <c r="O52" s="715">
        <f t="shared" ref="O52" si="158">COUNTIF(AA52:CK52,"E")</f>
        <v>0</v>
      </c>
      <c r="P52" s="715">
        <f t="shared" ref="P52" si="159">COUNTIF(AA52:CK52,"F")</f>
        <v>0</v>
      </c>
      <c r="Q52" s="716">
        <f t="shared" ref="Q52" si="160">SUM(K52:P52)</f>
        <v>0</v>
      </c>
      <c r="R52" s="265">
        <f t="shared" ref="R52" si="161">$Y$12*$Y$11*H52</f>
        <v>12.96</v>
      </c>
      <c r="S52" s="260">
        <f t="shared" ref="S52" si="162">R52*$H$3</f>
        <v>12.96</v>
      </c>
      <c r="T52" s="260">
        <f t="shared" ref="T52" si="163">R52*$H$4</f>
        <v>12.96</v>
      </c>
      <c r="U52" s="260">
        <f t="shared" ref="U52" si="164">R52*$H$5</f>
        <v>0</v>
      </c>
      <c r="V52" s="260">
        <f t="shared" ref="V52" si="165">R52*$H$6</f>
        <v>0</v>
      </c>
      <c r="W52" s="260">
        <f t="shared" ref="W52" si="166">R52*$H$7</f>
        <v>0</v>
      </c>
      <c r="X52" s="260">
        <f t="shared" ref="X52" si="167">R52*$H$8</f>
        <v>0</v>
      </c>
      <c r="Y52" s="717">
        <f t="shared" si="15"/>
        <v>0</v>
      </c>
      <c r="Z52" s="671"/>
      <c r="AA52" s="723"/>
      <c r="AB52" s="719"/>
      <c r="AC52" s="719"/>
      <c r="AD52" s="719"/>
      <c r="AE52" s="719"/>
      <c r="AF52" s="863"/>
      <c r="AG52" s="863"/>
      <c r="AH52" s="719"/>
      <c r="AI52" s="719"/>
      <c r="AJ52" s="719"/>
      <c r="AK52" s="719"/>
      <c r="AL52" s="719"/>
      <c r="AM52" s="863"/>
      <c r="AN52" s="863"/>
      <c r="AO52" s="719"/>
      <c r="AP52" s="719"/>
      <c r="AQ52" s="719"/>
      <c r="AR52" s="719"/>
      <c r="AS52" s="719"/>
      <c r="AT52" s="863"/>
      <c r="AU52" s="863"/>
      <c r="AV52" s="719"/>
      <c r="AW52" s="719"/>
      <c r="AX52" s="719"/>
      <c r="AY52" s="719"/>
      <c r="AZ52" s="719"/>
      <c r="BA52" s="863"/>
      <c r="BB52" s="863"/>
      <c r="BC52" s="720"/>
      <c r="BD52" s="720"/>
      <c r="BE52" s="720"/>
      <c r="BF52" s="720"/>
      <c r="BG52" s="720"/>
      <c r="BH52" s="863"/>
      <c r="BI52" s="863"/>
      <c r="BJ52" s="720"/>
      <c r="BK52" s="720"/>
      <c r="BL52" s="720"/>
      <c r="BM52" s="720"/>
      <c r="BN52" s="720"/>
      <c r="BO52" s="863"/>
      <c r="BP52" s="863"/>
      <c r="BQ52" s="899"/>
      <c r="BR52" s="899"/>
      <c r="BS52" s="899"/>
      <c r="BT52" s="899"/>
      <c r="BU52" s="899"/>
      <c r="BV52" s="863"/>
      <c r="BW52" s="863"/>
      <c r="BX52" s="899"/>
      <c r="BY52" s="899"/>
      <c r="BZ52" s="899"/>
      <c r="CA52" s="899"/>
      <c r="CB52" s="899"/>
      <c r="CC52" s="863"/>
      <c r="CD52" s="863"/>
      <c r="CE52" s="899"/>
      <c r="CF52" s="720"/>
      <c r="CG52" s="720"/>
      <c r="CH52" s="720"/>
      <c r="CI52" s="720"/>
      <c r="CJ52" s="863"/>
      <c r="CK52" s="866"/>
      <c r="CL52" s="671"/>
    </row>
    <row r="53" spans="1:90" s="721" customFormat="1" ht="12.75" customHeight="1">
      <c r="A53" s="862"/>
      <c r="B53" s="709"/>
      <c r="C53" s="710" t="s">
        <v>225</v>
      </c>
      <c r="D53" s="710" t="s">
        <v>180</v>
      </c>
      <c r="E53" s="711" t="s">
        <v>93</v>
      </c>
      <c r="F53" s="712" t="s">
        <v>223</v>
      </c>
      <c r="G53" s="711" t="s">
        <v>75</v>
      </c>
      <c r="H53" s="722">
        <v>0.08</v>
      </c>
      <c r="I53" s="256">
        <f t="shared" si="31"/>
        <v>162</v>
      </c>
      <c r="J53" s="714">
        <f t="shared" si="1"/>
        <v>1.36</v>
      </c>
      <c r="K53" s="715">
        <f t="shared" si="2"/>
        <v>17</v>
      </c>
      <c r="L53" s="715">
        <f t="shared" si="3"/>
        <v>0</v>
      </c>
      <c r="M53" s="715">
        <f t="shared" si="4"/>
        <v>0</v>
      </c>
      <c r="N53" s="715">
        <f t="shared" si="5"/>
        <v>0</v>
      </c>
      <c r="O53" s="715">
        <f t="shared" si="6"/>
        <v>0</v>
      </c>
      <c r="P53" s="715">
        <f t="shared" si="7"/>
        <v>0</v>
      </c>
      <c r="Q53" s="716">
        <f t="shared" si="8"/>
        <v>17</v>
      </c>
      <c r="R53" s="265">
        <f t="shared" si="32"/>
        <v>12.96</v>
      </c>
      <c r="S53" s="260">
        <f t="shared" si="9"/>
        <v>12.96</v>
      </c>
      <c r="T53" s="260">
        <f t="shared" si="10"/>
        <v>12.96</v>
      </c>
      <c r="U53" s="260">
        <f t="shared" si="11"/>
        <v>0</v>
      </c>
      <c r="V53" s="260">
        <f t="shared" si="12"/>
        <v>0</v>
      </c>
      <c r="W53" s="260">
        <f t="shared" si="13"/>
        <v>0</v>
      </c>
      <c r="X53" s="260">
        <f t="shared" si="14"/>
        <v>0</v>
      </c>
      <c r="Y53" s="717">
        <f t="shared" si="15"/>
        <v>220.32000000000002</v>
      </c>
      <c r="Z53" s="671"/>
      <c r="AA53" s="723" t="s">
        <v>347</v>
      </c>
      <c r="AB53" s="719" t="s">
        <v>347</v>
      </c>
      <c r="AC53" s="719" t="s">
        <v>347</v>
      </c>
      <c r="AD53" s="719" t="s">
        <v>347</v>
      </c>
      <c r="AE53" s="719" t="s">
        <v>347</v>
      </c>
      <c r="AF53" s="863"/>
      <c r="AG53" s="863"/>
      <c r="AH53" s="719" t="s">
        <v>347</v>
      </c>
      <c r="AI53" s="719" t="s">
        <v>347</v>
      </c>
      <c r="AJ53" s="719" t="s">
        <v>347</v>
      </c>
      <c r="AK53" s="719" t="s">
        <v>347</v>
      </c>
      <c r="AL53" s="719" t="s">
        <v>347</v>
      </c>
      <c r="AM53" s="863"/>
      <c r="AN53" s="863"/>
      <c r="AO53" s="719" t="s">
        <v>347</v>
      </c>
      <c r="AP53" s="719" t="s">
        <v>347</v>
      </c>
      <c r="AQ53" s="719" t="s">
        <v>347</v>
      </c>
      <c r="AR53" s="719" t="s">
        <v>347</v>
      </c>
      <c r="AS53" s="719" t="s">
        <v>347</v>
      </c>
      <c r="AT53" s="863"/>
      <c r="AU53" s="863"/>
      <c r="AV53" s="719" t="s">
        <v>347</v>
      </c>
      <c r="AW53" s="719" t="s">
        <v>347</v>
      </c>
      <c r="AX53" s="719"/>
      <c r="AY53" s="719"/>
      <c r="AZ53" s="719"/>
      <c r="BA53" s="863"/>
      <c r="BB53" s="863"/>
      <c r="BC53" s="720"/>
      <c r="BD53" s="720"/>
      <c r="BE53" s="720"/>
      <c r="BF53" s="720"/>
      <c r="BG53" s="720"/>
      <c r="BH53" s="863"/>
      <c r="BI53" s="863"/>
      <c r="BJ53" s="720"/>
      <c r="BK53" s="720"/>
      <c r="BL53" s="720"/>
      <c r="BM53" s="720"/>
      <c r="BN53" s="720"/>
      <c r="BO53" s="863"/>
      <c r="BP53" s="863"/>
      <c r="BQ53" s="899"/>
      <c r="BR53" s="899"/>
      <c r="BS53" s="899"/>
      <c r="BT53" s="899"/>
      <c r="BU53" s="899"/>
      <c r="BV53" s="863"/>
      <c r="BW53" s="863"/>
      <c r="BX53" s="899"/>
      <c r="BY53" s="899"/>
      <c r="BZ53" s="899"/>
      <c r="CA53" s="899"/>
      <c r="CB53" s="899"/>
      <c r="CC53" s="863"/>
      <c r="CD53" s="863"/>
      <c r="CE53" s="899"/>
      <c r="CF53" s="720"/>
      <c r="CG53" s="720"/>
      <c r="CH53" s="720"/>
      <c r="CI53" s="720"/>
      <c r="CJ53" s="863"/>
      <c r="CK53" s="866"/>
      <c r="CL53" s="671"/>
    </row>
    <row r="54" spans="1:90" s="721" customFormat="1" ht="12.75" hidden="1" customHeight="1">
      <c r="A54" s="862"/>
      <c r="B54" s="709"/>
      <c r="C54" s="710" t="s">
        <v>225</v>
      </c>
      <c r="D54" s="710" t="s">
        <v>14</v>
      </c>
      <c r="E54" s="711" t="s">
        <v>93</v>
      </c>
      <c r="F54" s="712" t="s">
        <v>76</v>
      </c>
      <c r="G54" s="711" t="s">
        <v>31</v>
      </c>
      <c r="H54" s="722">
        <v>0.08</v>
      </c>
      <c r="I54" s="256">
        <f t="shared" si="31"/>
        <v>162</v>
      </c>
      <c r="J54" s="714">
        <f t="shared" si="1"/>
        <v>0</v>
      </c>
      <c r="K54" s="715">
        <f t="shared" si="2"/>
        <v>0</v>
      </c>
      <c r="L54" s="715">
        <f t="shared" si="3"/>
        <v>0</v>
      </c>
      <c r="M54" s="715">
        <f t="shared" si="4"/>
        <v>0</v>
      </c>
      <c r="N54" s="715">
        <f t="shared" si="5"/>
        <v>0</v>
      </c>
      <c r="O54" s="715">
        <f t="shared" si="6"/>
        <v>0</v>
      </c>
      <c r="P54" s="715">
        <f t="shared" si="7"/>
        <v>0</v>
      </c>
      <c r="Q54" s="716">
        <f t="shared" si="8"/>
        <v>0</v>
      </c>
      <c r="R54" s="265">
        <f t="shared" si="32"/>
        <v>12.96</v>
      </c>
      <c r="S54" s="260">
        <f t="shared" si="9"/>
        <v>12.96</v>
      </c>
      <c r="T54" s="260">
        <f t="shared" si="10"/>
        <v>12.96</v>
      </c>
      <c r="U54" s="260">
        <f t="shared" si="11"/>
        <v>0</v>
      </c>
      <c r="V54" s="260">
        <f t="shared" si="12"/>
        <v>0</v>
      </c>
      <c r="W54" s="260">
        <f t="shared" si="13"/>
        <v>0</v>
      </c>
      <c r="X54" s="260">
        <f t="shared" si="14"/>
        <v>0</v>
      </c>
      <c r="Y54" s="717">
        <f t="shared" si="15"/>
        <v>0</v>
      </c>
      <c r="Z54" s="671"/>
      <c r="AA54" s="723"/>
      <c r="AB54" s="719"/>
      <c r="AC54" s="719"/>
      <c r="AD54" s="719"/>
      <c r="AE54" s="719"/>
      <c r="AF54" s="863"/>
      <c r="AG54" s="863"/>
      <c r="AH54" s="719"/>
      <c r="AI54" s="719"/>
      <c r="AJ54" s="719"/>
      <c r="AK54" s="719"/>
      <c r="AL54" s="719"/>
      <c r="AM54" s="863"/>
      <c r="AN54" s="863"/>
      <c r="AO54" s="719"/>
      <c r="AP54" s="719"/>
      <c r="AQ54" s="719"/>
      <c r="AR54" s="719"/>
      <c r="AS54" s="719"/>
      <c r="AT54" s="863"/>
      <c r="AU54" s="863"/>
      <c r="AV54" s="719"/>
      <c r="AW54" s="719"/>
      <c r="AX54" s="719"/>
      <c r="AY54" s="719"/>
      <c r="AZ54" s="719"/>
      <c r="BA54" s="863"/>
      <c r="BB54" s="863"/>
      <c r="BC54" s="720"/>
      <c r="BD54" s="720"/>
      <c r="BE54" s="720"/>
      <c r="BF54" s="720"/>
      <c r="BG54" s="720"/>
      <c r="BH54" s="863"/>
      <c r="BI54" s="863"/>
      <c r="BJ54" s="720"/>
      <c r="BK54" s="720"/>
      <c r="BL54" s="720"/>
      <c r="BM54" s="720"/>
      <c r="BN54" s="720"/>
      <c r="BO54" s="863"/>
      <c r="BP54" s="863"/>
      <c r="BQ54" s="899"/>
      <c r="BR54" s="899"/>
      <c r="BS54" s="899"/>
      <c r="BT54" s="899"/>
      <c r="BU54" s="899"/>
      <c r="BV54" s="863"/>
      <c r="BW54" s="863"/>
      <c r="BX54" s="899"/>
      <c r="BY54" s="899"/>
      <c r="BZ54" s="899"/>
      <c r="CA54" s="899"/>
      <c r="CB54" s="899"/>
      <c r="CC54" s="863"/>
      <c r="CD54" s="863"/>
      <c r="CE54" s="899"/>
      <c r="CF54" s="720"/>
      <c r="CG54" s="720"/>
      <c r="CH54" s="720"/>
      <c r="CI54" s="720"/>
      <c r="CJ54" s="863"/>
      <c r="CK54" s="866"/>
      <c r="CL54" s="671"/>
    </row>
    <row r="55" spans="1:90" s="721" customFormat="1" ht="12.75" hidden="1" customHeight="1">
      <c r="A55" s="862"/>
      <c r="B55" s="709"/>
      <c r="C55" s="710" t="s">
        <v>225</v>
      </c>
      <c r="D55" s="710" t="s">
        <v>14</v>
      </c>
      <c r="E55" s="711" t="s">
        <v>93</v>
      </c>
      <c r="F55" s="712" t="s">
        <v>76</v>
      </c>
      <c r="G55" s="711" t="s">
        <v>31</v>
      </c>
      <c r="H55" s="722">
        <v>0.08</v>
      </c>
      <c r="I55" s="256">
        <f t="shared" ref="I55:I56" si="168">R55/H55</f>
        <v>162</v>
      </c>
      <c r="J55" s="714">
        <f t="shared" ref="J55:J56" si="169">Q55*H55</f>
        <v>0</v>
      </c>
      <c r="K55" s="715">
        <f t="shared" ref="K55:K56" si="170">COUNTIF(AA55:CK55,"A")</f>
        <v>0</v>
      </c>
      <c r="L55" s="715">
        <f t="shared" ref="L55:L56" si="171">COUNTIF(AA55:CK55,"B")</f>
        <v>0</v>
      </c>
      <c r="M55" s="715">
        <f t="shared" ref="M55:M56" si="172">COUNTIF(AA55:CK55,"C")</f>
        <v>0</v>
      </c>
      <c r="N55" s="715">
        <f t="shared" ref="N55:N56" si="173">COUNTIF(AA55:CK55,"D")</f>
        <v>0</v>
      </c>
      <c r="O55" s="715">
        <f t="shared" ref="O55:O56" si="174">COUNTIF(AA55:CK55,"E")</f>
        <v>0</v>
      </c>
      <c r="P55" s="715">
        <f t="shared" ref="P55:P56" si="175">COUNTIF(AA55:CK55,"F")</f>
        <v>0</v>
      </c>
      <c r="Q55" s="716">
        <f t="shared" ref="Q55:Q56" si="176">SUM(K55:P55)</f>
        <v>0</v>
      </c>
      <c r="R55" s="265">
        <f t="shared" ref="R55:R56" si="177">$Y$12*$Y$11*H55</f>
        <v>12.96</v>
      </c>
      <c r="S55" s="260">
        <f t="shared" ref="S55:S56" si="178">R55*$H$3</f>
        <v>12.96</v>
      </c>
      <c r="T55" s="260">
        <f t="shared" ref="T55:T56" si="179">R55*$H$4</f>
        <v>12.96</v>
      </c>
      <c r="U55" s="260">
        <f t="shared" ref="U55:U56" si="180">R55*$H$5</f>
        <v>0</v>
      </c>
      <c r="V55" s="260">
        <f t="shared" ref="V55:V56" si="181">R55*$H$6</f>
        <v>0</v>
      </c>
      <c r="W55" s="260">
        <f t="shared" ref="W55:W56" si="182">R55*$H$7</f>
        <v>0</v>
      </c>
      <c r="X55" s="260">
        <f t="shared" ref="X55:X56" si="183">R55*$H$8</f>
        <v>0</v>
      </c>
      <c r="Y55" s="717">
        <f t="shared" si="15"/>
        <v>0</v>
      </c>
      <c r="Z55" s="671"/>
      <c r="AA55" s="723"/>
      <c r="AB55" s="719"/>
      <c r="AC55" s="719"/>
      <c r="AD55" s="719"/>
      <c r="AE55" s="719"/>
      <c r="AF55" s="863"/>
      <c r="AG55" s="863"/>
      <c r="AH55" s="719"/>
      <c r="AI55" s="719"/>
      <c r="AJ55" s="719"/>
      <c r="AK55" s="719"/>
      <c r="AL55" s="719"/>
      <c r="AM55" s="863"/>
      <c r="AN55" s="863"/>
      <c r="AO55" s="719"/>
      <c r="AP55" s="719"/>
      <c r="AQ55" s="719"/>
      <c r="AR55" s="719"/>
      <c r="AS55" s="719"/>
      <c r="AT55" s="863"/>
      <c r="AU55" s="863"/>
      <c r="AV55" s="719"/>
      <c r="AW55" s="719"/>
      <c r="AX55" s="719"/>
      <c r="AY55" s="719"/>
      <c r="AZ55" s="719"/>
      <c r="BA55" s="863"/>
      <c r="BB55" s="863"/>
      <c r="BC55" s="720"/>
      <c r="BD55" s="720"/>
      <c r="BE55" s="720"/>
      <c r="BF55" s="720"/>
      <c r="BG55" s="720"/>
      <c r="BH55" s="863"/>
      <c r="BI55" s="863"/>
      <c r="BJ55" s="720"/>
      <c r="BK55" s="720"/>
      <c r="BL55" s="720"/>
      <c r="BM55" s="720"/>
      <c r="BN55" s="720"/>
      <c r="BO55" s="863"/>
      <c r="BP55" s="863"/>
      <c r="BQ55" s="899"/>
      <c r="BR55" s="899"/>
      <c r="BS55" s="899"/>
      <c r="BT55" s="899"/>
      <c r="BU55" s="899"/>
      <c r="BV55" s="863"/>
      <c r="BW55" s="863"/>
      <c r="BX55" s="899"/>
      <c r="BY55" s="899"/>
      <c r="BZ55" s="899"/>
      <c r="CA55" s="899"/>
      <c r="CB55" s="899"/>
      <c r="CC55" s="863"/>
      <c r="CD55" s="863"/>
      <c r="CE55" s="899"/>
      <c r="CF55" s="720"/>
      <c r="CG55" s="720"/>
      <c r="CH55" s="720"/>
      <c r="CI55" s="720"/>
      <c r="CJ55" s="863"/>
      <c r="CK55" s="866"/>
      <c r="CL55" s="671"/>
    </row>
    <row r="56" spans="1:90" s="721" customFormat="1" ht="12.75" hidden="1" customHeight="1">
      <c r="A56" s="862"/>
      <c r="B56" s="709"/>
      <c r="C56" s="710" t="s">
        <v>225</v>
      </c>
      <c r="D56" s="710" t="s">
        <v>14</v>
      </c>
      <c r="E56" s="711" t="s">
        <v>93</v>
      </c>
      <c r="F56" s="712" t="s">
        <v>76</v>
      </c>
      <c r="G56" s="711" t="s">
        <v>31</v>
      </c>
      <c r="H56" s="722">
        <v>0.08</v>
      </c>
      <c r="I56" s="256">
        <f t="shared" si="168"/>
        <v>162</v>
      </c>
      <c r="J56" s="714">
        <f t="shared" si="169"/>
        <v>0</v>
      </c>
      <c r="K56" s="715">
        <f t="shared" si="170"/>
        <v>0</v>
      </c>
      <c r="L56" s="715">
        <f t="shared" si="171"/>
        <v>0</v>
      </c>
      <c r="M56" s="715">
        <f t="shared" si="172"/>
        <v>0</v>
      </c>
      <c r="N56" s="715">
        <f t="shared" si="173"/>
        <v>0</v>
      </c>
      <c r="O56" s="715">
        <f t="shared" si="174"/>
        <v>0</v>
      </c>
      <c r="P56" s="715">
        <f t="shared" si="175"/>
        <v>0</v>
      </c>
      <c r="Q56" s="716">
        <f t="shared" si="176"/>
        <v>0</v>
      </c>
      <c r="R56" s="265">
        <f t="shared" si="177"/>
        <v>12.96</v>
      </c>
      <c r="S56" s="260">
        <f t="shared" si="178"/>
        <v>12.96</v>
      </c>
      <c r="T56" s="260">
        <f t="shared" si="179"/>
        <v>12.96</v>
      </c>
      <c r="U56" s="260">
        <f t="shared" si="180"/>
        <v>0</v>
      </c>
      <c r="V56" s="260">
        <f t="shared" si="181"/>
        <v>0</v>
      </c>
      <c r="W56" s="260">
        <f t="shared" si="182"/>
        <v>0</v>
      </c>
      <c r="X56" s="260">
        <f t="shared" si="183"/>
        <v>0</v>
      </c>
      <c r="Y56" s="717">
        <f t="shared" ref="Y56" si="184">SUMPRODUCT(K56:P56,S56:X56)</f>
        <v>0</v>
      </c>
      <c r="Z56" s="671"/>
      <c r="AA56" s="723"/>
      <c r="AB56" s="719"/>
      <c r="AC56" s="719"/>
      <c r="AD56" s="719"/>
      <c r="AE56" s="719"/>
      <c r="AF56" s="863"/>
      <c r="AG56" s="863"/>
      <c r="AH56" s="719"/>
      <c r="AI56" s="719"/>
      <c r="AJ56" s="719"/>
      <c r="AK56" s="719"/>
      <c r="AL56" s="719"/>
      <c r="AM56" s="863"/>
      <c r="AN56" s="863"/>
      <c r="AO56" s="719"/>
      <c r="AP56" s="719"/>
      <c r="AQ56" s="719"/>
      <c r="AR56" s="719"/>
      <c r="AS56" s="719"/>
      <c r="AT56" s="863"/>
      <c r="AU56" s="863"/>
      <c r="AV56" s="719"/>
      <c r="AW56" s="719"/>
      <c r="AX56" s="719"/>
      <c r="AY56" s="719"/>
      <c r="AZ56" s="719"/>
      <c r="BA56" s="863"/>
      <c r="BB56" s="863"/>
      <c r="BC56" s="720"/>
      <c r="BD56" s="720"/>
      <c r="BE56" s="720"/>
      <c r="BF56" s="720"/>
      <c r="BG56" s="720"/>
      <c r="BH56" s="863"/>
      <c r="BI56" s="863"/>
      <c r="BJ56" s="720"/>
      <c r="BK56" s="720"/>
      <c r="BL56" s="720"/>
      <c r="BM56" s="720"/>
      <c r="BN56" s="720"/>
      <c r="BO56" s="863"/>
      <c r="BP56" s="863"/>
      <c r="BQ56" s="899"/>
      <c r="BR56" s="899"/>
      <c r="BS56" s="899"/>
      <c r="BT56" s="899"/>
      <c r="BU56" s="899"/>
      <c r="BV56" s="863"/>
      <c r="BW56" s="863"/>
      <c r="BX56" s="899"/>
      <c r="BY56" s="899"/>
      <c r="BZ56" s="899"/>
      <c r="CA56" s="899"/>
      <c r="CB56" s="899"/>
      <c r="CC56" s="863"/>
      <c r="CD56" s="863"/>
      <c r="CE56" s="899"/>
      <c r="CF56" s="720"/>
      <c r="CG56" s="720"/>
      <c r="CH56" s="720"/>
      <c r="CI56" s="720"/>
      <c r="CJ56" s="863"/>
      <c r="CK56" s="866"/>
      <c r="CL56" s="671"/>
    </row>
    <row r="57" spans="1:90" s="721" customFormat="1" ht="12.75" customHeight="1">
      <c r="A57" s="862"/>
      <c r="B57" s="709"/>
      <c r="C57" s="710" t="s">
        <v>225</v>
      </c>
      <c r="D57" s="710" t="s">
        <v>14</v>
      </c>
      <c r="E57" s="711" t="s">
        <v>93</v>
      </c>
      <c r="F57" s="712" t="s">
        <v>76</v>
      </c>
      <c r="G57" s="711" t="s">
        <v>31</v>
      </c>
      <c r="H57" s="722">
        <v>0.08</v>
      </c>
      <c r="I57" s="256">
        <f t="shared" si="31"/>
        <v>162</v>
      </c>
      <c r="J57" s="714">
        <f t="shared" si="1"/>
        <v>1.36</v>
      </c>
      <c r="K57" s="715">
        <f t="shared" si="2"/>
        <v>17</v>
      </c>
      <c r="L57" s="715">
        <f t="shared" si="3"/>
        <v>0</v>
      </c>
      <c r="M57" s="715">
        <f t="shared" si="4"/>
        <v>0</v>
      </c>
      <c r="N57" s="715">
        <f t="shared" si="5"/>
        <v>0</v>
      </c>
      <c r="O57" s="715">
        <f t="shared" si="6"/>
        <v>0</v>
      </c>
      <c r="P57" s="715">
        <f t="shared" si="7"/>
        <v>0</v>
      </c>
      <c r="Q57" s="716">
        <f t="shared" si="8"/>
        <v>17</v>
      </c>
      <c r="R57" s="265">
        <f t="shared" si="32"/>
        <v>12.96</v>
      </c>
      <c r="S57" s="260">
        <f t="shared" si="9"/>
        <v>12.96</v>
      </c>
      <c r="T57" s="260">
        <f t="shared" si="10"/>
        <v>12.96</v>
      </c>
      <c r="U57" s="260">
        <f t="shared" si="11"/>
        <v>0</v>
      </c>
      <c r="V57" s="260">
        <f t="shared" si="12"/>
        <v>0</v>
      </c>
      <c r="W57" s="260">
        <f t="shared" si="13"/>
        <v>0</v>
      </c>
      <c r="X57" s="260">
        <f t="shared" si="14"/>
        <v>0</v>
      </c>
      <c r="Y57" s="717">
        <f t="shared" si="15"/>
        <v>220.32000000000002</v>
      </c>
      <c r="Z57" s="671"/>
      <c r="AA57" s="723" t="s">
        <v>347</v>
      </c>
      <c r="AB57" s="719" t="s">
        <v>347</v>
      </c>
      <c r="AC57" s="719" t="s">
        <v>347</v>
      </c>
      <c r="AD57" s="719" t="s">
        <v>347</v>
      </c>
      <c r="AE57" s="719" t="s">
        <v>347</v>
      </c>
      <c r="AF57" s="863"/>
      <c r="AG57" s="863"/>
      <c r="AH57" s="719" t="s">
        <v>347</v>
      </c>
      <c r="AI57" s="719" t="s">
        <v>347</v>
      </c>
      <c r="AJ57" s="719" t="s">
        <v>347</v>
      </c>
      <c r="AK57" s="719" t="s">
        <v>347</v>
      </c>
      <c r="AL57" s="719" t="s">
        <v>347</v>
      </c>
      <c r="AM57" s="863"/>
      <c r="AN57" s="863"/>
      <c r="AO57" s="719" t="s">
        <v>347</v>
      </c>
      <c r="AP57" s="719" t="s">
        <v>347</v>
      </c>
      <c r="AQ57" s="719" t="s">
        <v>347</v>
      </c>
      <c r="AR57" s="719" t="s">
        <v>347</v>
      </c>
      <c r="AS57" s="719" t="s">
        <v>347</v>
      </c>
      <c r="AT57" s="863"/>
      <c r="AU57" s="863"/>
      <c r="AV57" s="719" t="s">
        <v>347</v>
      </c>
      <c r="AW57" s="719" t="s">
        <v>347</v>
      </c>
      <c r="AX57" s="719"/>
      <c r="AY57" s="719"/>
      <c r="AZ57" s="719"/>
      <c r="BA57" s="863"/>
      <c r="BB57" s="863"/>
      <c r="BC57" s="720"/>
      <c r="BD57" s="720"/>
      <c r="BE57" s="720"/>
      <c r="BF57" s="720"/>
      <c r="BG57" s="720"/>
      <c r="BH57" s="863"/>
      <c r="BI57" s="863"/>
      <c r="BJ57" s="720"/>
      <c r="BK57" s="720"/>
      <c r="BL57" s="720"/>
      <c r="BM57" s="720"/>
      <c r="BN57" s="720"/>
      <c r="BO57" s="863"/>
      <c r="BP57" s="863"/>
      <c r="BQ57" s="899"/>
      <c r="BR57" s="899"/>
      <c r="BS57" s="899"/>
      <c r="BT57" s="899"/>
      <c r="BU57" s="899"/>
      <c r="BV57" s="863"/>
      <c r="BW57" s="863"/>
      <c r="BX57" s="899"/>
      <c r="BY57" s="899"/>
      <c r="BZ57" s="899"/>
      <c r="CA57" s="899"/>
      <c r="CB57" s="899"/>
      <c r="CC57" s="863"/>
      <c r="CD57" s="863"/>
      <c r="CE57" s="899"/>
      <c r="CF57" s="720"/>
      <c r="CG57" s="720"/>
      <c r="CH57" s="720"/>
      <c r="CI57" s="720"/>
      <c r="CJ57" s="863"/>
      <c r="CK57" s="866"/>
      <c r="CL57" s="671"/>
    </row>
    <row r="58" spans="1:90" s="721" customFormat="1" ht="11.25" customHeight="1">
      <c r="A58" s="862"/>
      <c r="B58" s="709"/>
      <c r="C58" s="710" t="s">
        <v>225</v>
      </c>
      <c r="D58" s="710" t="s">
        <v>14</v>
      </c>
      <c r="E58" s="711" t="s">
        <v>93</v>
      </c>
      <c r="F58" s="712" t="s">
        <v>76</v>
      </c>
      <c r="G58" s="711" t="s">
        <v>31</v>
      </c>
      <c r="H58" s="722">
        <v>0.08</v>
      </c>
      <c r="I58" s="256">
        <f t="shared" si="31"/>
        <v>162</v>
      </c>
      <c r="J58" s="714">
        <f t="shared" si="1"/>
        <v>1.36</v>
      </c>
      <c r="K58" s="715">
        <f t="shared" si="2"/>
        <v>17</v>
      </c>
      <c r="L58" s="715">
        <f t="shared" si="3"/>
        <v>0</v>
      </c>
      <c r="M58" s="715">
        <f t="shared" si="4"/>
        <v>0</v>
      </c>
      <c r="N58" s="715">
        <f t="shared" si="5"/>
        <v>0</v>
      </c>
      <c r="O58" s="715">
        <f t="shared" si="6"/>
        <v>0</v>
      </c>
      <c r="P58" s="715">
        <f t="shared" si="7"/>
        <v>0</v>
      </c>
      <c r="Q58" s="716">
        <f t="shared" si="8"/>
        <v>17</v>
      </c>
      <c r="R58" s="265">
        <f t="shared" si="32"/>
        <v>12.96</v>
      </c>
      <c r="S58" s="260">
        <f t="shared" si="9"/>
        <v>12.96</v>
      </c>
      <c r="T58" s="260">
        <f t="shared" si="10"/>
        <v>12.96</v>
      </c>
      <c r="U58" s="260">
        <f t="shared" si="11"/>
        <v>0</v>
      </c>
      <c r="V58" s="260">
        <f t="shared" si="12"/>
        <v>0</v>
      </c>
      <c r="W58" s="260">
        <f t="shared" si="13"/>
        <v>0</v>
      </c>
      <c r="X58" s="260">
        <f t="shared" si="14"/>
        <v>0</v>
      </c>
      <c r="Y58" s="717">
        <f t="shared" si="15"/>
        <v>220.32000000000002</v>
      </c>
      <c r="Z58" s="671"/>
      <c r="AA58" s="723" t="s">
        <v>347</v>
      </c>
      <c r="AB58" s="719" t="s">
        <v>347</v>
      </c>
      <c r="AC58" s="719" t="s">
        <v>347</v>
      </c>
      <c r="AD58" s="719" t="s">
        <v>347</v>
      </c>
      <c r="AE58" s="719" t="s">
        <v>347</v>
      </c>
      <c r="AF58" s="863"/>
      <c r="AG58" s="863"/>
      <c r="AH58" s="719" t="s">
        <v>347</v>
      </c>
      <c r="AI58" s="719" t="s">
        <v>347</v>
      </c>
      <c r="AJ58" s="719" t="s">
        <v>347</v>
      </c>
      <c r="AK58" s="719" t="s">
        <v>347</v>
      </c>
      <c r="AL58" s="719" t="s">
        <v>347</v>
      </c>
      <c r="AM58" s="863"/>
      <c r="AN58" s="863"/>
      <c r="AO58" s="719" t="s">
        <v>347</v>
      </c>
      <c r="AP58" s="719" t="s">
        <v>347</v>
      </c>
      <c r="AQ58" s="719" t="s">
        <v>347</v>
      </c>
      <c r="AR58" s="719" t="s">
        <v>347</v>
      </c>
      <c r="AS58" s="719" t="s">
        <v>347</v>
      </c>
      <c r="AT58" s="863"/>
      <c r="AU58" s="863"/>
      <c r="AV58" s="719" t="s">
        <v>347</v>
      </c>
      <c r="AW58" s="719" t="s">
        <v>347</v>
      </c>
      <c r="AX58" s="719"/>
      <c r="AY58" s="719"/>
      <c r="AZ58" s="719"/>
      <c r="BA58" s="863"/>
      <c r="BB58" s="863"/>
      <c r="BC58" s="720"/>
      <c r="BD58" s="720"/>
      <c r="BE58" s="720"/>
      <c r="BF58" s="720"/>
      <c r="BG58" s="720"/>
      <c r="BH58" s="863"/>
      <c r="BI58" s="863"/>
      <c r="BJ58" s="720"/>
      <c r="BK58" s="720"/>
      <c r="BL58" s="720"/>
      <c r="BM58" s="720"/>
      <c r="BN58" s="720"/>
      <c r="BO58" s="863"/>
      <c r="BP58" s="863"/>
      <c r="BQ58" s="899"/>
      <c r="BR58" s="899"/>
      <c r="BS58" s="899"/>
      <c r="BT58" s="899"/>
      <c r="BU58" s="899"/>
      <c r="BV58" s="863"/>
      <c r="BW58" s="863"/>
      <c r="BX58" s="899"/>
      <c r="BY58" s="899"/>
      <c r="BZ58" s="899"/>
      <c r="CA58" s="899"/>
      <c r="CB58" s="899"/>
      <c r="CC58" s="863"/>
      <c r="CD58" s="863"/>
      <c r="CE58" s="899"/>
      <c r="CF58" s="720"/>
      <c r="CG58" s="720"/>
      <c r="CH58" s="720"/>
      <c r="CI58" s="720"/>
      <c r="CJ58" s="863"/>
      <c r="CK58" s="866"/>
      <c r="CL58" s="671"/>
    </row>
    <row r="59" spans="1:90" s="721" customFormat="1" ht="13.5" customHeight="1">
      <c r="A59" s="862"/>
      <c r="B59" s="709"/>
      <c r="C59" s="710" t="s">
        <v>225</v>
      </c>
      <c r="D59" s="710" t="s">
        <v>14</v>
      </c>
      <c r="E59" s="711" t="s">
        <v>93</v>
      </c>
      <c r="F59" s="712" t="s">
        <v>76</v>
      </c>
      <c r="G59" s="711" t="s">
        <v>31</v>
      </c>
      <c r="H59" s="722">
        <v>0.08</v>
      </c>
      <c r="I59" s="256">
        <f t="shared" si="31"/>
        <v>162</v>
      </c>
      <c r="J59" s="714">
        <f t="shared" si="1"/>
        <v>1.36</v>
      </c>
      <c r="K59" s="715">
        <f t="shared" si="2"/>
        <v>17</v>
      </c>
      <c r="L59" s="715">
        <f t="shared" si="3"/>
        <v>0</v>
      </c>
      <c r="M59" s="715">
        <f t="shared" si="4"/>
        <v>0</v>
      </c>
      <c r="N59" s="715">
        <f t="shared" si="5"/>
        <v>0</v>
      </c>
      <c r="O59" s="715">
        <f t="shared" si="6"/>
        <v>0</v>
      </c>
      <c r="P59" s="715">
        <f t="shared" si="7"/>
        <v>0</v>
      </c>
      <c r="Q59" s="716">
        <f t="shared" si="8"/>
        <v>17</v>
      </c>
      <c r="R59" s="265">
        <f t="shared" si="32"/>
        <v>12.96</v>
      </c>
      <c r="S59" s="260">
        <f t="shared" si="9"/>
        <v>12.96</v>
      </c>
      <c r="T59" s="260">
        <f t="shared" si="10"/>
        <v>12.96</v>
      </c>
      <c r="U59" s="260">
        <f t="shared" si="11"/>
        <v>0</v>
      </c>
      <c r="V59" s="260">
        <f t="shared" si="12"/>
        <v>0</v>
      </c>
      <c r="W59" s="260">
        <f t="shared" si="13"/>
        <v>0</v>
      </c>
      <c r="X59" s="260">
        <f t="shared" si="14"/>
        <v>0</v>
      </c>
      <c r="Y59" s="717">
        <f t="shared" si="15"/>
        <v>220.32000000000002</v>
      </c>
      <c r="Z59" s="671"/>
      <c r="AA59" s="723" t="s">
        <v>347</v>
      </c>
      <c r="AB59" s="719" t="s">
        <v>347</v>
      </c>
      <c r="AC59" s="719" t="s">
        <v>347</v>
      </c>
      <c r="AD59" s="719" t="s">
        <v>347</v>
      </c>
      <c r="AE59" s="719" t="s">
        <v>347</v>
      </c>
      <c r="AF59" s="863"/>
      <c r="AG59" s="863"/>
      <c r="AH59" s="719" t="s">
        <v>347</v>
      </c>
      <c r="AI59" s="719" t="s">
        <v>347</v>
      </c>
      <c r="AJ59" s="719" t="s">
        <v>347</v>
      </c>
      <c r="AK59" s="719" t="s">
        <v>347</v>
      </c>
      <c r="AL59" s="719" t="s">
        <v>347</v>
      </c>
      <c r="AM59" s="863"/>
      <c r="AN59" s="863"/>
      <c r="AO59" s="719" t="s">
        <v>347</v>
      </c>
      <c r="AP59" s="719" t="s">
        <v>347</v>
      </c>
      <c r="AQ59" s="719" t="s">
        <v>347</v>
      </c>
      <c r="AR59" s="719" t="s">
        <v>347</v>
      </c>
      <c r="AS59" s="719" t="s">
        <v>347</v>
      </c>
      <c r="AT59" s="863"/>
      <c r="AU59" s="863"/>
      <c r="AV59" s="719" t="s">
        <v>347</v>
      </c>
      <c r="AW59" s="719" t="s">
        <v>347</v>
      </c>
      <c r="AX59" s="719"/>
      <c r="AY59" s="719"/>
      <c r="AZ59" s="719"/>
      <c r="BA59" s="863"/>
      <c r="BB59" s="863"/>
      <c r="BC59" s="720"/>
      <c r="BD59" s="720"/>
      <c r="BE59" s="720"/>
      <c r="BF59" s="720"/>
      <c r="BG59" s="720"/>
      <c r="BH59" s="863"/>
      <c r="BI59" s="863"/>
      <c r="BJ59" s="720"/>
      <c r="BK59" s="720"/>
      <c r="BL59" s="720"/>
      <c r="BM59" s="720"/>
      <c r="BN59" s="720"/>
      <c r="BO59" s="863"/>
      <c r="BP59" s="863"/>
      <c r="BQ59" s="720"/>
      <c r="BR59" s="720"/>
      <c r="BS59" s="720"/>
      <c r="BT59" s="720"/>
      <c r="BU59" s="720"/>
      <c r="BV59" s="863"/>
      <c r="BW59" s="863"/>
      <c r="BX59" s="899"/>
      <c r="BY59" s="899"/>
      <c r="BZ59" s="899"/>
      <c r="CA59" s="899"/>
      <c r="CB59" s="899"/>
      <c r="CC59" s="863"/>
      <c r="CD59" s="863"/>
      <c r="CE59" s="720"/>
      <c r="CF59" s="720"/>
      <c r="CG59" s="720"/>
      <c r="CH59" s="720"/>
      <c r="CI59" s="720"/>
      <c r="CJ59" s="863"/>
      <c r="CK59" s="866"/>
      <c r="CL59" s="671"/>
    </row>
    <row r="60" spans="1:90" s="721" customFormat="1" ht="15" customHeight="1">
      <c r="A60" s="862"/>
      <c r="B60" s="709"/>
      <c r="C60" s="710" t="s">
        <v>225</v>
      </c>
      <c r="D60" s="710" t="s">
        <v>180</v>
      </c>
      <c r="E60" s="711" t="s">
        <v>94</v>
      </c>
      <c r="F60" s="712" t="s">
        <v>223</v>
      </c>
      <c r="G60" s="711" t="s">
        <v>75</v>
      </c>
      <c r="H60" s="722">
        <v>0.08</v>
      </c>
      <c r="I60" s="256">
        <f t="shared" si="31"/>
        <v>162</v>
      </c>
      <c r="J60" s="714">
        <f t="shared" si="1"/>
        <v>0.48</v>
      </c>
      <c r="K60" s="715">
        <f t="shared" si="2"/>
        <v>6</v>
      </c>
      <c r="L60" s="715">
        <f t="shared" si="3"/>
        <v>0</v>
      </c>
      <c r="M60" s="715">
        <f t="shared" si="4"/>
        <v>0</v>
      </c>
      <c r="N60" s="715">
        <f t="shared" si="5"/>
        <v>0</v>
      </c>
      <c r="O60" s="715">
        <f t="shared" si="6"/>
        <v>0</v>
      </c>
      <c r="P60" s="715">
        <f t="shared" si="7"/>
        <v>0</v>
      </c>
      <c r="Q60" s="716">
        <f t="shared" ref="Q60" si="185">SUM(K60:P60)</f>
        <v>6</v>
      </c>
      <c r="R60" s="265">
        <f t="shared" si="32"/>
        <v>12.96</v>
      </c>
      <c r="S60" s="260">
        <f t="shared" si="9"/>
        <v>12.96</v>
      </c>
      <c r="T60" s="260">
        <f t="shared" si="10"/>
        <v>12.96</v>
      </c>
      <c r="U60" s="260">
        <f t="shared" si="11"/>
        <v>0</v>
      </c>
      <c r="V60" s="260">
        <f t="shared" si="12"/>
        <v>0</v>
      </c>
      <c r="W60" s="260">
        <f t="shared" si="13"/>
        <v>0</v>
      </c>
      <c r="X60" s="260">
        <f t="shared" si="14"/>
        <v>0</v>
      </c>
      <c r="Y60" s="717">
        <f t="shared" si="15"/>
        <v>77.760000000000005</v>
      </c>
      <c r="Z60" s="671"/>
      <c r="AA60" s="723"/>
      <c r="AB60" s="719"/>
      <c r="AC60" s="719"/>
      <c r="AD60" s="719"/>
      <c r="AE60" s="719"/>
      <c r="AF60" s="863" t="s">
        <v>347</v>
      </c>
      <c r="AG60" s="863" t="s">
        <v>347</v>
      </c>
      <c r="AH60" s="719"/>
      <c r="AI60" s="719"/>
      <c r="AJ60" s="719"/>
      <c r="AK60" s="719"/>
      <c r="AL60" s="719"/>
      <c r="AM60" s="863" t="s">
        <v>347</v>
      </c>
      <c r="AN60" s="863" t="s">
        <v>347</v>
      </c>
      <c r="AO60" s="719"/>
      <c r="AP60" s="719"/>
      <c r="AQ60" s="719"/>
      <c r="AR60" s="719"/>
      <c r="AS60" s="719"/>
      <c r="AT60" s="863" t="s">
        <v>347</v>
      </c>
      <c r="AU60" s="863" t="s">
        <v>347</v>
      </c>
      <c r="AV60" s="719"/>
      <c r="AW60" s="719"/>
      <c r="AX60" s="719"/>
      <c r="AY60" s="719"/>
      <c r="AZ60" s="719"/>
      <c r="BA60" s="863"/>
      <c r="BB60" s="863"/>
      <c r="BC60" s="720"/>
      <c r="BD60" s="720"/>
      <c r="BE60" s="720"/>
      <c r="BF60" s="720"/>
      <c r="BG60" s="720"/>
      <c r="BH60" s="863"/>
      <c r="BI60" s="898"/>
      <c r="BJ60" s="720"/>
      <c r="BK60" s="720"/>
      <c r="BL60" s="720"/>
      <c r="BM60" s="720"/>
      <c r="BN60" s="720"/>
      <c r="BO60" s="863"/>
      <c r="BP60" s="863"/>
      <c r="BQ60" s="899"/>
      <c r="BR60" s="720"/>
      <c r="BS60" s="720"/>
      <c r="BT60" s="720"/>
      <c r="BU60" s="720"/>
      <c r="BV60" s="863"/>
      <c r="BW60" s="863"/>
      <c r="BX60" s="899"/>
      <c r="BY60" s="720"/>
      <c r="BZ60" s="720"/>
      <c r="CA60" s="720"/>
      <c r="CB60" s="720"/>
      <c r="CC60" s="863"/>
      <c r="CD60" s="863"/>
      <c r="CE60" s="899"/>
      <c r="CF60" s="720"/>
      <c r="CG60" s="720"/>
      <c r="CH60" s="720"/>
      <c r="CI60" s="720"/>
      <c r="CJ60" s="863"/>
      <c r="CK60" s="866"/>
      <c r="CL60" s="671"/>
    </row>
    <row r="61" spans="1:90" s="721" customFormat="1" ht="15" customHeight="1">
      <c r="A61" s="862"/>
      <c r="B61" s="709"/>
      <c r="C61" s="710" t="s">
        <v>225</v>
      </c>
      <c r="D61" s="710" t="s">
        <v>180</v>
      </c>
      <c r="E61" s="711" t="s">
        <v>94</v>
      </c>
      <c r="F61" s="712" t="s">
        <v>223</v>
      </c>
      <c r="G61" s="711" t="s">
        <v>75</v>
      </c>
      <c r="H61" s="722">
        <v>0.08</v>
      </c>
      <c r="I61" s="256">
        <f t="shared" ref="I61" si="186">R61/H61</f>
        <v>162</v>
      </c>
      <c r="J61" s="714">
        <f t="shared" ref="J61" si="187">Q61*H61</f>
        <v>0.48</v>
      </c>
      <c r="K61" s="715">
        <f t="shared" ref="K61" si="188">COUNTIF(AA61:CK61,"A")</f>
        <v>6</v>
      </c>
      <c r="L61" s="715">
        <f t="shared" ref="L61" si="189">COUNTIF(AA61:CK61,"B")</f>
        <v>0</v>
      </c>
      <c r="M61" s="715">
        <f t="shared" ref="M61" si="190">COUNTIF(AA61:CK61,"C")</f>
        <v>0</v>
      </c>
      <c r="N61" s="715">
        <f t="shared" ref="N61" si="191">COUNTIF(AA61:CK61,"D")</f>
        <v>0</v>
      </c>
      <c r="O61" s="715">
        <f t="shared" ref="O61" si="192">COUNTIF(AA61:CK61,"E")</f>
        <v>0</v>
      </c>
      <c r="P61" s="715">
        <f t="shared" ref="P61" si="193">COUNTIF(AA61:CK61,"F")</f>
        <v>0</v>
      </c>
      <c r="Q61" s="716">
        <f t="shared" ref="Q61" si="194">SUM(K61:P61)</f>
        <v>6</v>
      </c>
      <c r="R61" s="265">
        <f t="shared" ref="R61" si="195">$Y$12*$Y$11*H61</f>
        <v>12.96</v>
      </c>
      <c r="S61" s="260">
        <f t="shared" ref="S61" si="196">R61*$H$3</f>
        <v>12.96</v>
      </c>
      <c r="T61" s="260">
        <f t="shared" ref="T61" si="197">R61*$H$4</f>
        <v>12.96</v>
      </c>
      <c r="U61" s="260">
        <f t="shared" ref="U61" si="198">R61*$H$5</f>
        <v>0</v>
      </c>
      <c r="V61" s="260">
        <f t="shared" ref="V61" si="199">R61*$H$6</f>
        <v>0</v>
      </c>
      <c r="W61" s="260">
        <f t="shared" ref="W61" si="200">R61*$H$7</f>
        <v>0</v>
      </c>
      <c r="X61" s="260">
        <f t="shared" ref="X61" si="201">R61*$H$8</f>
        <v>0</v>
      </c>
      <c r="Y61" s="717">
        <f t="shared" si="15"/>
        <v>77.760000000000005</v>
      </c>
      <c r="Z61" s="671"/>
      <c r="AA61" s="723"/>
      <c r="AB61" s="719"/>
      <c r="AC61" s="719"/>
      <c r="AD61" s="719"/>
      <c r="AE61" s="719"/>
      <c r="AF61" s="863" t="s">
        <v>347</v>
      </c>
      <c r="AG61" s="863" t="s">
        <v>347</v>
      </c>
      <c r="AH61" s="719"/>
      <c r="AI61" s="719"/>
      <c r="AJ61" s="719"/>
      <c r="AK61" s="719"/>
      <c r="AL61" s="719"/>
      <c r="AM61" s="863" t="s">
        <v>347</v>
      </c>
      <c r="AN61" s="863" t="s">
        <v>347</v>
      </c>
      <c r="AO61" s="719"/>
      <c r="AP61" s="719"/>
      <c r="AQ61" s="719"/>
      <c r="AR61" s="719"/>
      <c r="AS61" s="719"/>
      <c r="AT61" s="863" t="s">
        <v>347</v>
      </c>
      <c r="AU61" s="863" t="s">
        <v>347</v>
      </c>
      <c r="AV61" s="719"/>
      <c r="AW61" s="719"/>
      <c r="AX61" s="719"/>
      <c r="AY61" s="719"/>
      <c r="AZ61" s="719"/>
      <c r="BA61" s="863"/>
      <c r="BB61" s="863"/>
      <c r="BC61" s="720"/>
      <c r="BD61" s="720"/>
      <c r="BE61" s="720"/>
      <c r="BF61" s="720"/>
      <c r="BG61" s="720"/>
      <c r="BH61" s="863"/>
      <c r="BI61" s="898"/>
      <c r="BJ61" s="720"/>
      <c r="BK61" s="720"/>
      <c r="BL61" s="720"/>
      <c r="BM61" s="720"/>
      <c r="BN61" s="720"/>
      <c r="BO61" s="863"/>
      <c r="BP61" s="863"/>
      <c r="BQ61" s="899"/>
      <c r="BR61" s="720"/>
      <c r="BS61" s="720"/>
      <c r="BT61" s="720"/>
      <c r="BU61" s="720"/>
      <c r="BV61" s="863"/>
      <c r="BW61" s="863"/>
      <c r="BX61" s="899"/>
      <c r="BY61" s="720"/>
      <c r="BZ61" s="720"/>
      <c r="CA61" s="720"/>
      <c r="CB61" s="720"/>
      <c r="CC61" s="863"/>
      <c r="CD61" s="863"/>
      <c r="CE61" s="899"/>
      <c r="CF61" s="720"/>
      <c r="CG61" s="720"/>
      <c r="CH61" s="720"/>
      <c r="CI61" s="720"/>
      <c r="CJ61" s="863"/>
      <c r="CK61" s="866"/>
      <c r="CL61" s="671"/>
    </row>
    <row r="62" spans="1:90" s="721" customFormat="1" ht="15" customHeight="1">
      <c r="A62" s="862"/>
      <c r="B62" s="709"/>
      <c r="C62" s="710" t="s">
        <v>225</v>
      </c>
      <c r="D62" s="710" t="s">
        <v>180</v>
      </c>
      <c r="E62" s="711" t="s">
        <v>94</v>
      </c>
      <c r="F62" s="712" t="s">
        <v>223</v>
      </c>
      <c r="G62" s="711" t="s">
        <v>75</v>
      </c>
      <c r="H62" s="722">
        <v>0.08</v>
      </c>
      <c r="I62" s="256">
        <f t="shared" si="31"/>
        <v>162</v>
      </c>
      <c r="J62" s="714">
        <f t="shared" si="1"/>
        <v>0.48</v>
      </c>
      <c r="K62" s="715">
        <f t="shared" si="2"/>
        <v>6</v>
      </c>
      <c r="L62" s="715">
        <f t="shared" si="3"/>
        <v>0</v>
      </c>
      <c r="M62" s="715">
        <f t="shared" si="4"/>
        <v>0</v>
      </c>
      <c r="N62" s="715">
        <f t="shared" si="5"/>
        <v>0</v>
      </c>
      <c r="O62" s="715">
        <f t="shared" si="6"/>
        <v>0</v>
      </c>
      <c r="P62" s="715">
        <f t="shared" si="7"/>
        <v>0</v>
      </c>
      <c r="Q62" s="716">
        <f t="shared" si="8"/>
        <v>6</v>
      </c>
      <c r="R62" s="265">
        <f t="shared" si="32"/>
        <v>12.96</v>
      </c>
      <c r="S62" s="260">
        <f t="shared" si="9"/>
        <v>12.96</v>
      </c>
      <c r="T62" s="260">
        <f t="shared" si="10"/>
        <v>12.96</v>
      </c>
      <c r="U62" s="260">
        <f t="shared" si="11"/>
        <v>0</v>
      </c>
      <c r="V62" s="260">
        <f t="shared" si="12"/>
        <v>0</v>
      </c>
      <c r="W62" s="260">
        <f t="shared" si="13"/>
        <v>0</v>
      </c>
      <c r="X62" s="260">
        <f t="shared" si="14"/>
        <v>0</v>
      </c>
      <c r="Y62" s="717">
        <f t="shared" si="15"/>
        <v>77.760000000000005</v>
      </c>
      <c r="Z62" s="671"/>
      <c r="AA62" s="723"/>
      <c r="AB62" s="719"/>
      <c r="AC62" s="719"/>
      <c r="AD62" s="719"/>
      <c r="AE62" s="719"/>
      <c r="AF62" s="863" t="s">
        <v>347</v>
      </c>
      <c r="AG62" s="863" t="s">
        <v>347</v>
      </c>
      <c r="AH62" s="719"/>
      <c r="AI62" s="719"/>
      <c r="AJ62" s="719"/>
      <c r="AK62" s="719"/>
      <c r="AL62" s="719"/>
      <c r="AM62" s="863" t="s">
        <v>347</v>
      </c>
      <c r="AN62" s="863" t="s">
        <v>347</v>
      </c>
      <c r="AO62" s="719"/>
      <c r="AP62" s="719"/>
      <c r="AQ62" s="719"/>
      <c r="AR62" s="719"/>
      <c r="AS62" s="719"/>
      <c r="AT62" s="863" t="s">
        <v>347</v>
      </c>
      <c r="AU62" s="863" t="s">
        <v>347</v>
      </c>
      <c r="AV62" s="719"/>
      <c r="AW62" s="719"/>
      <c r="AX62" s="719"/>
      <c r="AY62" s="719"/>
      <c r="AZ62" s="719"/>
      <c r="BA62" s="863"/>
      <c r="BB62" s="863"/>
      <c r="BC62" s="720"/>
      <c r="BD62" s="720"/>
      <c r="BE62" s="720"/>
      <c r="BF62" s="720"/>
      <c r="BG62" s="720"/>
      <c r="BH62" s="863"/>
      <c r="BI62" s="898"/>
      <c r="BJ62" s="720"/>
      <c r="BK62" s="720"/>
      <c r="BL62" s="720"/>
      <c r="BM62" s="720"/>
      <c r="BN62" s="720"/>
      <c r="BO62" s="863"/>
      <c r="BP62" s="863"/>
      <c r="BQ62" s="899"/>
      <c r="BR62" s="720"/>
      <c r="BS62" s="720"/>
      <c r="BT62" s="720"/>
      <c r="BU62" s="720"/>
      <c r="BV62" s="863"/>
      <c r="BW62" s="863"/>
      <c r="BX62" s="899"/>
      <c r="BY62" s="720"/>
      <c r="BZ62" s="720"/>
      <c r="CA62" s="720"/>
      <c r="CB62" s="720"/>
      <c r="CC62" s="863"/>
      <c r="CD62" s="863"/>
      <c r="CE62" s="899"/>
      <c r="CF62" s="720"/>
      <c r="CG62" s="720"/>
      <c r="CH62" s="720"/>
      <c r="CI62" s="720"/>
      <c r="CJ62" s="863"/>
      <c r="CK62" s="866"/>
      <c r="CL62" s="671"/>
    </row>
    <row r="63" spans="1:90" s="721" customFormat="1" ht="12.75" customHeight="1">
      <c r="A63" s="862"/>
      <c r="B63" s="709"/>
      <c r="C63" s="710" t="s">
        <v>225</v>
      </c>
      <c r="D63" s="710" t="s">
        <v>180</v>
      </c>
      <c r="E63" s="711" t="s">
        <v>94</v>
      </c>
      <c r="F63" s="712" t="s">
        <v>257</v>
      </c>
      <c r="G63" s="711" t="s">
        <v>75</v>
      </c>
      <c r="H63" s="722">
        <v>0.08</v>
      </c>
      <c r="I63" s="256">
        <f t="shared" ref="I63:I66" si="202">R63/H63</f>
        <v>162</v>
      </c>
      <c r="J63" s="714">
        <f t="shared" ref="J63:J66" si="203">Q63*H63</f>
        <v>0.48</v>
      </c>
      <c r="K63" s="715">
        <f t="shared" ref="K63:K67" si="204">COUNTIF(AA63:CK63,"A")</f>
        <v>6</v>
      </c>
      <c r="L63" s="715">
        <f t="shared" ref="L63:L66" si="205">COUNTIF(AA63:CK63,"B")</f>
        <v>0</v>
      </c>
      <c r="M63" s="715">
        <f t="shared" ref="M63:M66" si="206">COUNTIF(AA63:CK63,"C")</f>
        <v>0</v>
      </c>
      <c r="N63" s="715">
        <f t="shared" ref="N63:N66" si="207">COUNTIF(AA63:CK63,"D")</f>
        <v>0</v>
      </c>
      <c r="O63" s="715">
        <f t="shared" ref="O63:O66" si="208">COUNTIF(AA63:CK63,"E")</f>
        <v>0</v>
      </c>
      <c r="P63" s="715">
        <f t="shared" ref="P63:P66" si="209">COUNTIF(AA63:CK63,"F")</f>
        <v>0</v>
      </c>
      <c r="Q63" s="716">
        <f t="shared" ref="Q63:Q67" si="210">SUM(K63:P63)</f>
        <v>6</v>
      </c>
      <c r="R63" s="265">
        <f t="shared" ref="R63:R66" si="211">$Y$12*$Y$11*H63</f>
        <v>12.96</v>
      </c>
      <c r="S63" s="260">
        <f t="shared" ref="S63:S66" si="212">R63*$H$3</f>
        <v>12.96</v>
      </c>
      <c r="T63" s="260">
        <f t="shared" ref="T63:T66" si="213">R63*$H$4</f>
        <v>12.96</v>
      </c>
      <c r="U63" s="260">
        <f t="shared" ref="U63:U66" si="214">R63*$H$5</f>
        <v>0</v>
      </c>
      <c r="V63" s="260">
        <f t="shared" ref="V63:V66" si="215">R63*$H$6</f>
        <v>0</v>
      </c>
      <c r="W63" s="260">
        <f t="shared" ref="W63:W66" si="216">R63*$H$7</f>
        <v>0</v>
      </c>
      <c r="X63" s="260">
        <f t="shared" ref="X63:X66" si="217">R63*$H$8</f>
        <v>0</v>
      </c>
      <c r="Y63" s="717">
        <f t="shared" si="15"/>
        <v>77.760000000000005</v>
      </c>
      <c r="Z63" s="671"/>
      <c r="AA63" s="723"/>
      <c r="AB63" s="719"/>
      <c r="AC63" s="719"/>
      <c r="AD63" s="719"/>
      <c r="AE63" s="719"/>
      <c r="AF63" s="863" t="s">
        <v>347</v>
      </c>
      <c r="AG63" s="863" t="s">
        <v>347</v>
      </c>
      <c r="AH63" s="719"/>
      <c r="AI63" s="719"/>
      <c r="AJ63" s="719"/>
      <c r="AK63" s="719"/>
      <c r="AL63" s="719"/>
      <c r="AM63" s="863" t="s">
        <v>347</v>
      </c>
      <c r="AN63" s="863" t="s">
        <v>347</v>
      </c>
      <c r="AO63" s="719"/>
      <c r="AP63" s="719"/>
      <c r="AQ63" s="719"/>
      <c r="AR63" s="719"/>
      <c r="AS63" s="719"/>
      <c r="AT63" s="863" t="s">
        <v>347</v>
      </c>
      <c r="AU63" s="863" t="s">
        <v>347</v>
      </c>
      <c r="AV63" s="719"/>
      <c r="AW63" s="719"/>
      <c r="AX63" s="719"/>
      <c r="AY63" s="719"/>
      <c r="AZ63" s="719"/>
      <c r="BA63" s="863"/>
      <c r="BB63" s="863"/>
      <c r="BC63" s="720"/>
      <c r="BD63" s="720"/>
      <c r="BE63" s="720"/>
      <c r="BF63" s="720"/>
      <c r="BG63" s="720"/>
      <c r="BH63" s="863"/>
      <c r="BI63" s="898"/>
      <c r="BJ63" s="720"/>
      <c r="BK63" s="720"/>
      <c r="BL63" s="720"/>
      <c r="BM63" s="720"/>
      <c r="BN63" s="720"/>
      <c r="BO63" s="863"/>
      <c r="BP63" s="863"/>
      <c r="BQ63" s="899"/>
      <c r="BR63" s="720"/>
      <c r="BS63" s="720"/>
      <c r="BT63" s="720"/>
      <c r="BU63" s="720"/>
      <c r="BV63" s="863"/>
      <c r="BW63" s="863"/>
      <c r="BX63" s="899"/>
      <c r="BY63" s="899"/>
      <c r="BZ63" s="899"/>
      <c r="CA63" s="899"/>
      <c r="CB63" s="899"/>
      <c r="CC63" s="863"/>
      <c r="CD63" s="863"/>
      <c r="CE63" s="899"/>
      <c r="CF63" s="720"/>
      <c r="CG63" s="720"/>
      <c r="CH63" s="720"/>
      <c r="CI63" s="720"/>
      <c r="CJ63" s="863"/>
      <c r="CK63" s="866"/>
      <c r="CL63" s="671"/>
    </row>
    <row r="64" spans="1:90" s="721" customFormat="1" ht="12.75" hidden="1" customHeight="1">
      <c r="A64" s="862"/>
      <c r="B64" s="709"/>
      <c r="C64" s="710" t="s">
        <v>225</v>
      </c>
      <c r="D64" s="710" t="s">
        <v>180</v>
      </c>
      <c r="E64" s="711" t="s">
        <v>94</v>
      </c>
      <c r="F64" s="712" t="s">
        <v>258</v>
      </c>
      <c r="G64" s="711" t="s">
        <v>75</v>
      </c>
      <c r="H64" s="722">
        <v>0.08</v>
      </c>
      <c r="I64" s="256">
        <f t="shared" si="202"/>
        <v>162</v>
      </c>
      <c r="J64" s="714">
        <f t="shared" si="203"/>
        <v>0</v>
      </c>
      <c r="K64" s="715">
        <f t="shared" si="204"/>
        <v>0</v>
      </c>
      <c r="L64" s="715">
        <f t="shared" si="205"/>
        <v>0</v>
      </c>
      <c r="M64" s="715">
        <f t="shared" si="206"/>
        <v>0</v>
      </c>
      <c r="N64" s="715">
        <f t="shared" si="207"/>
        <v>0</v>
      </c>
      <c r="O64" s="715">
        <f t="shared" si="208"/>
        <v>0</v>
      </c>
      <c r="P64" s="715">
        <f t="shared" si="209"/>
        <v>0</v>
      </c>
      <c r="Q64" s="716">
        <f t="shared" si="210"/>
        <v>0</v>
      </c>
      <c r="R64" s="265">
        <f t="shared" si="211"/>
        <v>12.96</v>
      </c>
      <c r="S64" s="260">
        <f t="shared" si="212"/>
        <v>12.96</v>
      </c>
      <c r="T64" s="260">
        <f t="shared" si="213"/>
        <v>12.96</v>
      </c>
      <c r="U64" s="260">
        <f t="shared" si="214"/>
        <v>0</v>
      </c>
      <c r="V64" s="260">
        <f t="shared" si="215"/>
        <v>0</v>
      </c>
      <c r="W64" s="260">
        <f t="shared" si="216"/>
        <v>0</v>
      </c>
      <c r="X64" s="260">
        <f t="shared" si="217"/>
        <v>0</v>
      </c>
      <c r="Y64" s="717">
        <f t="shared" si="15"/>
        <v>0</v>
      </c>
      <c r="Z64" s="671"/>
      <c r="AA64" s="723"/>
      <c r="AB64" s="719"/>
      <c r="AC64" s="719"/>
      <c r="AD64" s="719"/>
      <c r="AE64" s="719"/>
      <c r="AF64" s="863"/>
      <c r="AG64" s="863"/>
      <c r="AH64" s="719"/>
      <c r="AI64" s="719"/>
      <c r="AJ64" s="719"/>
      <c r="AK64" s="719"/>
      <c r="AL64" s="719"/>
      <c r="AM64" s="863"/>
      <c r="AN64" s="863"/>
      <c r="AO64" s="719"/>
      <c r="AP64" s="719"/>
      <c r="AQ64" s="719"/>
      <c r="AR64" s="719"/>
      <c r="AS64" s="719"/>
      <c r="AT64" s="863"/>
      <c r="AU64" s="863"/>
      <c r="AV64" s="719"/>
      <c r="AW64" s="719"/>
      <c r="AX64" s="719"/>
      <c r="AY64" s="719"/>
      <c r="AZ64" s="719"/>
      <c r="BA64" s="863"/>
      <c r="BB64" s="863"/>
      <c r="BC64" s="720"/>
      <c r="BD64" s="720"/>
      <c r="BE64" s="720"/>
      <c r="BF64" s="720"/>
      <c r="BG64" s="720"/>
      <c r="BH64" s="863"/>
      <c r="BI64" s="898"/>
      <c r="BJ64" s="720"/>
      <c r="BK64" s="720"/>
      <c r="BL64" s="720"/>
      <c r="BM64" s="720"/>
      <c r="BN64" s="720"/>
      <c r="BO64" s="863"/>
      <c r="BP64" s="863"/>
      <c r="BQ64" s="899"/>
      <c r="BR64" s="720"/>
      <c r="BS64" s="720"/>
      <c r="BT64" s="720"/>
      <c r="BU64" s="720"/>
      <c r="BV64" s="863"/>
      <c r="BW64" s="863"/>
      <c r="BX64" s="899"/>
      <c r="BY64" s="899"/>
      <c r="BZ64" s="899"/>
      <c r="CA64" s="899"/>
      <c r="CB64" s="899"/>
      <c r="CC64" s="863"/>
      <c r="CD64" s="863"/>
      <c r="CE64" s="899"/>
      <c r="CF64" s="720"/>
      <c r="CG64" s="720"/>
      <c r="CH64" s="720"/>
      <c r="CI64" s="720"/>
      <c r="CJ64" s="863"/>
      <c r="CK64" s="866"/>
      <c r="CL64" s="671"/>
    </row>
    <row r="65" spans="1:90" s="721" customFormat="1" ht="12.75" hidden="1" customHeight="1">
      <c r="A65" s="862"/>
      <c r="B65" s="709"/>
      <c r="C65" s="710" t="s">
        <v>225</v>
      </c>
      <c r="D65" s="710" t="s">
        <v>180</v>
      </c>
      <c r="E65" s="711" t="s">
        <v>94</v>
      </c>
      <c r="F65" s="712" t="s">
        <v>259</v>
      </c>
      <c r="G65" s="711" t="s">
        <v>75</v>
      </c>
      <c r="H65" s="722">
        <v>0.08</v>
      </c>
      <c r="I65" s="256">
        <f t="shared" si="202"/>
        <v>162</v>
      </c>
      <c r="J65" s="714">
        <f t="shared" si="203"/>
        <v>0</v>
      </c>
      <c r="K65" s="715">
        <f t="shared" si="204"/>
        <v>0</v>
      </c>
      <c r="L65" s="715">
        <f t="shared" si="205"/>
        <v>0</v>
      </c>
      <c r="M65" s="715">
        <f t="shared" si="206"/>
        <v>0</v>
      </c>
      <c r="N65" s="715">
        <f t="shared" si="207"/>
        <v>0</v>
      </c>
      <c r="O65" s="715">
        <f t="shared" si="208"/>
        <v>0</v>
      </c>
      <c r="P65" s="715">
        <f t="shared" si="209"/>
        <v>0</v>
      </c>
      <c r="Q65" s="716">
        <f t="shared" si="210"/>
        <v>0</v>
      </c>
      <c r="R65" s="265">
        <f t="shared" si="211"/>
        <v>12.96</v>
      </c>
      <c r="S65" s="260">
        <f t="shared" si="212"/>
        <v>12.96</v>
      </c>
      <c r="T65" s="260">
        <f t="shared" si="213"/>
        <v>12.96</v>
      </c>
      <c r="U65" s="260">
        <f t="shared" si="214"/>
        <v>0</v>
      </c>
      <c r="V65" s="260">
        <f t="shared" si="215"/>
        <v>0</v>
      </c>
      <c r="W65" s="260">
        <f t="shared" si="216"/>
        <v>0</v>
      </c>
      <c r="X65" s="260">
        <f t="shared" si="217"/>
        <v>0</v>
      </c>
      <c r="Y65" s="717">
        <f t="shared" si="15"/>
        <v>0</v>
      </c>
      <c r="Z65" s="671"/>
      <c r="AA65" s="723"/>
      <c r="AB65" s="719"/>
      <c r="AC65" s="719"/>
      <c r="AD65" s="719"/>
      <c r="AE65" s="719"/>
      <c r="AF65" s="863"/>
      <c r="AG65" s="863"/>
      <c r="AH65" s="719"/>
      <c r="AI65" s="719"/>
      <c r="AJ65" s="719"/>
      <c r="AK65" s="719"/>
      <c r="AL65" s="719"/>
      <c r="AM65" s="863"/>
      <c r="AN65" s="863"/>
      <c r="AO65" s="719"/>
      <c r="AP65" s="719"/>
      <c r="AQ65" s="719"/>
      <c r="AR65" s="719"/>
      <c r="AS65" s="719"/>
      <c r="AT65" s="863"/>
      <c r="AU65" s="863"/>
      <c r="AV65" s="719"/>
      <c r="AW65" s="719"/>
      <c r="AX65" s="719"/>
      <c r="AY65" s="719"/>
      <c r="AZ65" s="719"/>
      <c r="BA65" s="863"/>
      <c r="BB65" s="863"/>
      <c r="BC65" s="720"/>
      <c r="BD65" s="720"/>
      <c r="BE65" s="720"/>
      <c r="BF65" s="720"/>
      <c r="BG65" s="720"/>
      <c r="BH65" s="863"/>
      <c r="BI65" s="898"/>
      <c r="BJ65" s="720"/>
      <c r="BK65" s="720"/>
      <c r="BL65" s="720"/>
      <c r="BM65" s="720"/>
      <c r="BN65" s="720"/>
      <c r="BO65" s="863"/>
      <c r="BP65" s="863"/>
      <c r="BQ65" s="899"/>
      <c r="BR65" s="720"/>
      <c r="BS65" s="720"/>
      <c r="BT65" s="720"/>
      <c r="BU65" s="720"/>
      <c r="BV65" s="863"/>
      <c r="BW65" s="863"/>
      <c r="BX65" s="899"/>
      <c r="BY65" s="899"/>
      <c r="BZ65" s="899"/>
      <c r="CA65" s="899"/>
      <c r="CB65" s="899"/>
      <c r="CC65" s="863"/>
      <c r="CD65" s="863"/>
      <c r="CE65" s="899"/>
      <c r="CF65" s="720"/>
      <c r="CG65" s="720"/>
      <c r="CH65" s="720"/>
      <c r="CI65" s="720"/>
      <c r="CJ65" s="863"/>
      <c r="CK65" s="866"/>
      <c r="CL65" s="671"/>
    </row>
    <row r="66" spans="1:90" s="721" customFormat="1" ht="12.75" hidden="1" customHeight="1">
      <c r="A66" s="862"/>
      <c r="B66" s="709"/>
      <c r="C66" s="710" t="s">
        <v>225</v>
      </c>
      <c r="D66" s="710" t="s">
        <v>180</v>
      </c>
      <c r="E66" s="711" t="s">
        <v>94</v>
      </c>
      <c r="F66" s="712" t="s">
        <v>260</v>
      </c>
      <c r="G66" s="711" t="s">
        <v>75</v>
      </c>
      <c r="H66" s="722">
        <v>0.08</v>
      </c>
      <c r="I66" s="256">
        <f t="shared" si="202"/>
        <v>162</v>
      </c>
      <c r="J66" s="714">
        <f t="shared" si="203"/>
        <v>0</v>
      </c>
      <c r="K66" s="715">
        <f t="shared" si="204"/>
        <v>0</v>
      </c>
      <c r="L66" s="715">
        <f t="shared" si="205"/>
        <v>0</v>
      </c>
      <c r="M66" s="715">
        <f t="shared" si="206"/>
        <v>0</v>
      </c>
      <c r="N66" s="715">
        <f t="shared" si="207"/>
        <v>0</v>
      </c>
      <c r="O66" s="715">
        <f t="shared" si="208"/>
        <v>0</v>
      </c>
      <c r="P66" s="715">
        <f t="shared" si="209"/>
        <v>0</v>
      </c>
      <c r="Q66" s="716">
        <f t="shared" si="210"/>
        <v>0</v>
      </c>
      <c r="R66" s="265">
        <f t="shared" si="211"/>
        <v>12.96</v>
      </c>
      <c r="S66" s="260">
        <f t="shared" si="212"/>
        <v>12.96</v>
      </c>
      <c r="T66" s="260">
        <f t="shared" si="213"/>
        <v>12.96</v>
      </c>
      <c r="U66" s="260">
        <f t="shared" si="214"/>
        <v>0</v>
      </c>
      <c r="V66" s="260">
        <f t="shared" si="215"/>
        <v>0</v>
      </c>
      <c r="W66" s="260">
        <f t="shared" si="216"/>
        <v>0</v>
      </c>
      <c r="X66" s="260">
        <f t="shared" si="217"/>
        <v>0</v>
      </c>
      <c r="Y66" s="717">
        <f t="shared" si="15"/>
        <v>0</v>
      </c>
      <c r="Z66" s="671"/>
      <c r="AA66" s="723"/>
      <c r="AB66" s="719"/>
      <c r="AC66" s="719"/>
      <c r="AD66" s="719"/>
      <c r="AE66" s="719"/>
      <c r="AF66" s="863"/>
      <c r="AG66" s="863"/>
      <c r="AH66" s="719"/>
      <c r="AI66" s="719"/>
      <c r="AJ66" s="719"/>
      <c r="AK66" s="719"/>
      <c r="AL66" s="719"/>
      <c r="AM66" s="863"/>
      <c r="AN66" s="863"/>
      <c r="AO66" s="719"/>
      <c r="AP66" s="719"/>
      <c r="AQ66" s="719"/>
      <c r="AR66" s="719"/>
      <c r="AS66" s="719"/>
      <c r="AT66" s="863"/>
      <c r="AU66" s="863"/>
      <c r="AV66" s="719"/>
      <c r="AW66" s="719"/>
      <c r="AX66" s="719"/>
      <c r="AY66" s="719"/>
      <c r="AZ66" s="719"/>
      <c r="BA66" s="863"/>
      <c r="BB66" s="863"/>
      <c r="BC66" s="720"/>
      <c r="BD66" s="720"/>
      <c r="BE66" s="720"/>
      <c r="BF66" s="720"/>
      <c r="BG66" s="720"/>
      <c r="BH66" s="863"/>
      <c r="BI66" s="898"/>
      <c r="BJ66" s="720"/>
      <c r="BK66" s="720"/>
      <c r="BL66" s="720"/>
      <c r="BM66" s="720"/>
      <c r="BN66" s="720"/>
      <c r="BO66" s="863"/>
      <c r="BP66" s="863"/>
      <c r="BQ66" s="899"/>
      <c r="BR66" s="720"/>
      <c r="BS66" s="720"/>
      <c r="BT66" s="720"/>
      <c r="BU66" s="720"/>
      <c r="BV66" s="863"/>
      <c r="BW66" s="863"/>
      <c r="BX66" s="899"/>
      <c r="BY66" s="899"/>
      <c r="BZ66" s="899"/>
      <c r="CA66" s="899"/>
      <c r="CB66" s="899"/>
      <c r="CC66" s="863"/>
      <c r="CD66" s="863"/>
      <c r="CE66" s="899"/>
      <c r="CF66" s="720"/>
      <c r="CG66" s="720"/>
      <c r="CH66" s="720"/>
      <c r="CI66" s="720"/>
      <c r="CJ66" s="863"/>
      <c r="CK66" s="866"/>
      <c r="CL66" s="671"/>
    </row>
    <row r="67" spans="1:90" s="721" customFormat="1" ht="12.75" hidden="1" customHeight="1">
      <c r="A67" s="862"/>
      <c r="B67" s="709"/>
      <c r="C67" s="710" t="s">
        <v>183</v>
      </c>
      <c r="D67" s="710" t="s">
        <v>180</v>
      </c>
      <c r="E67" s="711" t="s">
        <v>93</v>
      </c>
      <c r="F67" s="712" t="s">
        <v>223</v>
      </c>
      <c r="G67" s="711" t="s">
        <v>75</v>
      </c>
      <c r="H67" s="722">
        <v>0.03</v>
      </c>
      <c r="I67" s="256">
        <f t="shared" si="31"/>
        <v>162</v>
      </c>
      <c r="J67" s="714">
        <f t="shared" si="1"/>
        <v>0</v>
      </c>
      <c r="K67" s="715">
        <f t="shared" si="204"/>
        <v>0</v>
      </c>
      <c r="L67" s="715">
        <f t="shared" ref="L67:L68" si="218">COUNTIF(AA67:CK67,"B")</f>
        <v>0</v>
      </c>
      <c r="M67" s="715">
        <v>0</v>
      </c>
      <c r="N67" s="715">
        <v>0</v>
      </c>
      <c r="O67" s="715">
        <v>0</v>
      </c>
      <c r="P67" s="715">
        <v>0</v>
      </c>
      <c r="Q67" s="716">
        <f t="shared" si="210"/>
        <v>0</v>
      </c>
      <c r="R67" s="265">
        <f t="shared" si="32"/>
        <v>4.8599999999999994</v>
      </c>
      <c r="S67" s="260">
        <f t="shared" si="9"/>
        <v>4.8599999999999994</v>
      </c>
      <c r="T67" s="260">
        <f t="shared" si="10"/>
        <v>4.8599999999999994</v>
      </c>
      <c r="U67" s="260"/>
      <c r="V67" s="260"/>
      <c r="W67" s="260"/>
      <c r="X67" s="260"/>
      <c r="Y67" s="717">
        <f t="shared" si="15"/>
        <v>0</v>
      </c>
      <c r="Z67" s="671"/>
      <c r="AA67" s="723"/>
      <c r="AB67" s="719"/>
      <c r="AC67" s="719"/>
      <c r="AD67" s="719"/>
      <c r="AE67" s="719"/>
      <c r="AF67" s="863"/>
      <c r="AG67" s="863"/>
      <c r="AH67" s="719"/>
      <c r="AI67" s="719"/>
      <c r="AJ67" s="719"/>
      <c r="AK67" s="719"/>
      <c r="AL67" s="719"/>
      <c r="AM67" s="863"/>
      <c r="AN67" s="863"/>
      <c r="AO67" s="719"/>
      <c r="AP67" s="719"/>
      <c r="AQ67" s="719"/>
      <c r="AR67" s="719"/>
      <c r="AS67" s="719"/>
      <c r="AT67" s="863"/>
      <c r="AU67" s="863"/>
      <c r="AV67" s="719"/>
      <c r="AW67" s="719"/>
      <c r="AX67" s="719"/>
      <c r="AY67" s="719"/>
      <c r="AZ67" s="719"/>
      <c r="BA67" s="863"/>
      <c r="BB67" s="863"/>
      <c r="BC67" s="720"/>
      <c r="BD67" s="720"/>
      <c r="BE67" s="720"/>
      <c r="BF67" s="720"/>
      <c r="BG67" s="720"/>
      <c r="BH67" s="863"/>
      <c r="BI67" s="898"/>
      <c r="BJ67" s="720"/>
      <c r="BK67" s="720"/>
      <c r="BL67" s="720"/>
      <c r="BM67" s="720"/>
      <c r="BN67" s="720"/>
      <c r="BO67" s="863"/>
      <c r="BP67" s="863"/>
      <c r="BQ67" s="899"/>
      <c r="BR67" s="720"/>
      <c r="BS67" s="720"/>
      <c r="BT67" s="720"/>
      <c r="BU67" s="720"/>
      <c r="BV67" s="863"/>
      <c r="BW67" s="863"/>
      <c r="BX67" s="899"/>
      <c r="BY67" s="899"/>
      <c r="BZ67" s="899"/>
      <c r="CA67" s="899"/>
      <c r="CB67" s="899"/>
      <c r="CC67" s="863"/>
      <c r="CD67" s="863"/>
      <c r="CE67" s="899"/>
      <c r="CF67" s="720"/>
      <c r="CG67" s="720"/>
      <c r="CH67" s="720"/>
      <c r="CI67" s="720"/>
      <c r="CJ67" s="863"/>
      <c r="CK67" s="866"/>
      <c r="CL67" s="671"/>
    </row>
    <row r="68" spans="1:90" s="721" customFormat="1" ht="12.75" hidden="1" customHeight="1">
      <c r="A68" s="862"/>
      <c r="B68" s="709"/>
      <c r="C68" s="710" t="s">
        <v>183</v>
      </c>
      <c r="D68" s="710" t="s">
        <v>180</v>
      </c>
      <c r="E68" s="711" t="s">
        <v>93</v>
      </c>
      <c r="F68" s="712" t="s">
        <v>223</v>
      </c>
      <c r="G68" s="711" t="s">
        <v>75</v>
      </c>
      <c r="H68" s="722">
        <v>0.03</v>
      </c>
      <c r="I68" s="256">
        <f t="shared" si="31"/>
        <v>162</v>
      </c>
      <c r="J68" s="714">
        <f t="shared" si="1"/>
        <v>0</v>
      </c>
      <c r="K68" s="715">
        <f t="shared" si="2"/>
        <v>0</v>
      </c>
      <c r="L68" s="715">
        <f t="shared" si="218"/>
        <v>0</v>
      </c>
      <c r="M68" s="715">
        <v>0</v>
      </c>
      <c r="N68" s="715">
        <v>0</v>
      </c>
      <c r="O68" s="715">
        <v>0</v>
      </c>
      <c r="P68" s="715">
        <v>0</v>
      </c>
      <c r="Q68" s="716">
        <f t="shared" si="8"/>
        <v>0</v>
      </c>
      <c r="R68" s="265">
        <f t="shared" ref="R68" si="219">$Y$12*$Y$11*H68</f>
        <v>4.8599999999999994</v>
      </c>
      <c r="S68" s="260">
        <f t="shared" ref="S68" si="220">R68*$H$3</f>
        <v>4.8599999999999994</v>
      </c>
      <c r="T68" s="260">
        <f t="shared" ref="T68" si="221">R68*$H$4</f>
        <v>4.8599999999999994</v>
      </c>
      <c r="U68" s="260"/>
      <c r="V68" s="260"/>
      <c r="W68" s="260"/>
      <c r="X68" s="260"/>
      <c r="Y68" s="717">
        <f t="shared" ref="Y68" si="222">SUMPRODUCT(K68:P68,S68:X68)</f>
        <v>0</v>
      </c>
      <c r="Z68" s="671"/>
      <c r="AA68" s="723"/>
      <c r="AB68" s="719"/>
      <c r="AC68" s="719"/>
      <c r="AD68" s="719"/>
      <c r="AE68" s="719"/>
      <c r="AF68" s="863"/>
      <c r="AG68" s="863"/>
      <c r="AH68" s="719"/>
      <c r="AI68" s="719"/>
      <c r="AJ68" s="719"/>
      <c r="AK68" s="719"/>
      <c r="AL68" s="719"/>
      <c r="AM68" s="863"/>
      <c r="AN68" s="863"/>
      <c r="AO68" s="719"/>
      <c r="AP68" s="719"/>
      <c r="AQ68" s="719"/>
      <c r="AR68" s="719"/>
      <c r="AS68" s="719"/>
      <c r="AT68" s="863"/>
      <c r="AU68" s="863"/>
      <c r="AV68" s="719"/>
      <c r="AW68" s="719"/>
      <c r="AX68" s="719"/>
      <c r="AY68" s="719"/>
      <c r="AZ68" s="719"/>
      <c r="BA68" s="863"/>
      <c r="BB68" s="863"/>
      <c r="BC68" s="720"/>
      <c r="BD68" s="720"/>
      <c r="BE68" s="720"/>
      <c r="BF68" s="720"/>
      <c r="BG68" s="720"/>
      <c r="BH68" s="863"/>
      <c r="BI68" s="898"/>
      <c r="BJ68" s="720"/>
      <c r="BK68" s="720"/>
      <c r="BL68" s="720"/>
      <c r="BM68" s="720"/>
      <c r="BN68" s="720"/>
      <c r="BO68" s="863"/>
      <c r="BP68" s="863"/>
      <c r="BQ68" s="899"/>
      <c r="BR68" s="720"/>
      <c r="BS68" s="720"/>
      <c r="BT68" s="720"/>
      <c r="BU68" s="720"/>
      <c r="BV68" s="863"/>
      <c r="BW68" s="863"/>
      <c r="BX68" s="899"/>
      <c r="BY68" s="899"/>
      <c r="BZ68" s="899"/>
      <c r="CA68" s="899"/>
      <c r="CB68" s="899"/>
      <c r="CC68" s="863"/>
      <c r="CD68" s="863"/>
      <c r="CE68" s="899"/>
      <c r="CF68" s="720"/>
      <c r="CG68" s="720"/>
      <c r="CH68" s="720"/>
      <c r="CI68" s="720"/>
      <c r="CJ68" s="863"/>
      <c r="CK68" s="866"/>
      <c r="CL68" s="671"/>
    </row>
    <row r="69" spans="1:90" s="721" customFormat="1" ht="12.75" customHeight="1">
      <c r="A69" s="862"/>
      <c r="B69" s="709"/>
      <c r="C69" s="710" t="s">
        <v>183</v>
      </c>
      <c r="D69" s="710" t="s">
        <v>180</v>
      </c>
      <c r="E69" s="711" t="s">
        <v>93</v>
      </c>
      <c r="F69" s="712" t="s">
        <v>223</v>
      </c>
      <c r="G69" s="711" t="s">
        <v>75</v>
      </c>
      <c r="H69" s="722">
        <v>0.03</v>
      </c>
      <c r="I69" s="256">
        <f t="shared" si="31"/>
        <v>162</v>
      </c>
      <c r="J69" s="714">
        <f t="shared" ref="J69" si="223">Q69*H69</f>
        <v>0.44999999999999996</v>
      </c>
      <c r="K69" s="715">
        <f t="shared" ref="K69" si="224">COUNTIF(AA69:CK69,"A")</f>
        <v>15</v>
      </c>
      <c r="L69" s="715">
        <f t="shared" si="3"/>
        <v>0</v>
      </c>
      <c r="M69" s="715">
        <v>0</v>
      </c>
      <c r="N69" s="715">
        <v>0</v>
      </c>
      <c r="O69" s="715">
        <v>0</v>
      </c>
      <c r="P69" s="715">
        <v>0</v>
      </c>
      <c r="Q69" s="716">
        <f t="shared" ref="Q69" si="225">SUM(K69:P69)</f>
        <v>15</v>
      </c>
      <c r="R69" s="265">
        <f t="shared" ref="R69" si="226">$Y$12*$Y$11*H69</f>
        <v>4.8599999999999994</v>
      </c>
      <c r="S69" s="260">
        <f t="shared" ref="S69" si="227">R69*$H$3</f>
        <v>4.8599999999999994</v>
      </c>
      <c r="T69" s="260">
        <f t="shared" si="10"/>
        <v>4.8599999999999994</v>
      </c>
      <c r="U69" s="260"/>
      <c r="V69" s="260"/>
      <c r="W69" s="260"/>
      <c r="X69" s="260"/>
      <c r="Y69" s="717">
        <f t="shared" si="15"/>
        <v>72.899999999999991</v>
      </c>
      <c r="Z69" s="671"/>
      <c r="AA69" s="723" t="s">
        <v>347</v>
      </c>
      <c r="AB69" s="719" t="s">
        <v>347</v>
      </c>
      <c r="AC69" s="719" t="s">
        <v>347</v>
      </c>
      <c r="AD69" s="719" t="s">
        <v>347</v>
      </c>
      <c r="AE69" s="719" t="s">
        <v>347</v>
      </c>
      <c r="AF69" s="863"/>
      <c r="AG69" s="863"/>
      <c r="AH69" s="719" t="s">
        <v>347</v>
      </c>
      <c r="AI69" s="719" t="s">
        <v>347</v>
      </c>
      <c r="AJ69" s="719" t="s">
        <v>347</v>
      </c>
      <c r="AK69" s="719" t="s">
        <v>347</v>
      </c>
      <c r="AL69" s="719" t="s">
        <v>347</v>
      </c>
      <c r="AM69" s="863"/>
      <c r="AN69" s="863"/>
      <c r="AO69" s="719" t="s">
        <v>347</v>
      </c>
      <c r="AP69" s="719" t="s">
        <v>347</v>
      </c>
      <c r="AQ69" s="719" t="s">
        <v>347</v>
      </c>
      <c r="AR69" s="719" t="s">
        <v>347</v>
      </c>
      <c r="AS69" s="719" t="s">
        <v>347</v>
      </c>
      <c r="AT69" s="863"/>
      <c r="AU69" s="863"/>
      <c r="AV69" s="719"/>
      <c r="AW69" s="719"/>
      <c r="AX69" s="719"/>
      <c r="AY69" s="719"/>
      <c r="AZ69" s="719"/>
      <c r="BA69" s="863"/>
      <c r="BB69" s="863"/>
      <c r="BC69" s="720"/>
      <c r="BD69" s="720"/>
      <c r="BE69" s="720"/>
      <c r="BF69" s="720"/>
      <c r="BG69" s="720"/>
      <c r="BH69" s="863"/>
      <c r="BI69" s="898"/>
      <c r="BJ69" s="720"/>
      <c r="BK69" s="720"/>
      <c r="BL69" s="720"/>
      <c r="BM69" s="720"/>
      <c r="BN69" s="720"/>
      <c r="BO69" s="863"/>
      <c r="BP69" s="863"/>
      <c r="BQ69" s="899"/>
      <c r="BR69" s="720"/>
      <c r="BS69" s="720"/>
      <c r="BT69" s="720"/>
      <c r="BU69" s="720"/>
      <c r="BV69" s="863"/>
      <c r="BW69" s="863"/>
      <c r="BX69" s="899"/>
      <c r="BY69" s="899"/>
      <c r="BZ69" s="899"/>
      <c r="CA69" s="899"/>
      <c r="CB69" s="899"/>
      <c r="CC69" s="863"/>
      <c r="CD69" s="863"/>
      <c r="CE69" s="899"/>
      <c r="CF69" s="720"/>
      <c r="CG69" s="720"/>
      <c r="CH69" s="720"/>
      <c r="CI69" s="720"/>
      <c r="CJ69" s="863"/>
      <c r="CK69" s="866"/>
      <c r="CL69" s="671"/>
    </row>
    <row r="70" spans="1:90" s="721" customFormat="1" ht="12.75" customHeight="1">
      <c r="A70" s="862"/>
      <c r="B70" s="709"/>
      <c r="C70" s="710" t="s">
        <v>183</v>
      </c>
      <c r="D70" s="710" t="s">
        <v>180</v>
      </c>
      <c r="E70" s="711" t="s">
        <v>93</v>
      </c>
      <c r="F70" s="712" t="s">
        <v>223</v>
      </c>
      <c r="G70" s="711" t="s">
        <v>75</v>
      </c>
      <c r="H70" s="722">
        <v>0.03</v>
      </c>
      <c r="I70" s="256">
        <f t="shared" ref="I70" si="228">R70/H70</f>
        <v>162</v>
      </c>
      <c r="J70" s="714">
        <f t="shared" ref="J70" si="229">Q70*H70</f>
        <v>0.44999999999999996</v>
      </c>
      <c r="K70" s="715">
        <f t="shared" ref="K70" si="230">COUNTIF(AA70:CK70,"A")</f>
        <v>15</v>
      </c>
      <c r="L70" s="715">
        <f t="shared" si="3"/>
        <v>0</v>
      </c>
      <c r="M70" s="715">
        <v>0</v>
      </c>
      <c r="N70" s="715">
        <v>0</v>
      </c>
      <c r="O70" s="715">
        <v>0</v>
      </c>
      <c r="P70" s="715">
        <v>0</v>
      </c>
      <c r="Q70" s="716">
        <f t="shared" ref="Q70" si="231">SUM(K70:P70)</f>
        <v>15</v>
      </c>
      <c r="R70" s="265">
        <f t="shared" ref="R70" si="232">$Y$12*$Y$11*H70</f>
        <v>4.8599999999999994</v>
      </c>
      <c r="S70" s="260">
        <f t="shared" ref="S70" si="233">R70*$H$3</f>
        <v>4.8599999999999994</v>
      </c>
      <c r="T70" s="260">
        <f t="shared" si="10"/>
        <v>4.8599999999999994</v>
      </c>
      <c r="U70" s="260"/>
      <c r="V70" s="260"/>
      <c r="W70" s="260"/>
      <c r="X70" s="260"/>
      <c r="Y70" s="717">
        <f t="shared" si="15"/>
        <v>72.899999999999991</v>
      </c>
      <c r="Z70" s="671"/>
      <c r="AA70" s="723" t="s">
        <v>347</v>
      </c>
      <c r="AB70" s="719" t="s">
        <v>347</v>
      </c>
      <c r="AC70" s="719" t="s">
        <v>347</v>
      </c>
      <c r="AD70" s="719" t="s">
        <v>347</v>
      </c>
      <c r="AE70" s="719" t="s">
        <v>347</v>
      </c>
      <c r="AF70" s="863"/>
      <c r="AG70" s="863"/>
      <c r="AH70" s="719" t="s">
        <v>347</v>
      </c>
      <c r="AI70" s="719" t="s">
        <v>347</v>
      </c>
      <c r="AJ70" s="719" t="s">
        <v>347</v>
      </c>
      <c r="AK70" s="719" t="s">
        <v>347</v>
      </c>
      <c r="AL70" s="719" t="s">
        <v>347</v>
      </c>
      <c r="AM70" s="863"/>
      <c r="AN70" s="863"/>
      <c r="AO70" s="719" t="s">
        <v>347</v>
      </c>
      <c r="AP70" s="719" t="s">
        <v>347</v>
      </c>
      <c r="AQ70" s="719" t="s">
        <v>347</v>
      </c>
      <c r="AR70" s="719" t="s">
        <v>347</v>
      </c>
      <c r="AS70" s="719" t="s">
        <v>347</v>
      </c>
      <c r="AT70" s="863"/>
      <c r="AU70" s="863"/>
      <c r="AV70" s="719"/>
      <c r="AW70" s="719"/>
      <c r="AX70" s="719"/>
      <c r="AY70" s="719"/>
      <c r="AZ70" s="719"/>
      <c r="BA70" s="863"/>
      <c r="BB70" s="863"/>
      <c r="BC70" s="720"/>
      <c r="BD70" s="720"/>
      <c r="BE70" s="720"/>
      <c r="BF70" s="720"/>
      <c r="BG70" s="720"/>
      <c r="BH70" s="863"/>
      <c r="BI70" s="898"/>
      <c r="BJ70" s="720"/>
      <c r="BK70" s="720"/>
      <c r="BL70" s="720"/>
      <c r="BM70" s="720"/>
      <c r="BN70" s="720"/>
      <c r="BO70" s="863"/>
      <c r="BP70" s="863"/>
      <c r="BQ70" s="899"/>
      <c r="BR70" s="720"/>
      <c r="BS70" s="720"/>
      <c r="BT70" s="720"/>
      <c r="BU70" s="720"/>
      <c r="BV70" s="863"/>
      <c r="BW70" s="863"/>
      <c r="BX70" s="899"/>
      <c r="BY70" s="899"/>
      <c r="BZ70" s="899"/>
      <c r="CA70" s="899"/>
      <c r="CB70" s="899"/>
      <c r="CC70" s="863"/>
      <c r="CD70" s="863"/>
      <c r="CE70" s="899"/>
      <c r="CF70" s="720"/>
      <c r="CG70" s="720"/>
      <c r="CH70" s="720"/>
      <c r="CI70" s="720"/>
      <c r="CJ70" s="863"/>
      <c r="CK70" s="866"/>
      <c r="CL70" s="671"/>
    </row>
    <row r="71" spans="1:90" s="721" customFormat="1" ht="12.75" hidden="1" customHeight="1">
      <c r="A71" s="862"/>
      <c r="B71" s="709"/>
      <c r="C71" s="710" t="s">
        <v>183</v>
      </c>
      <c r="D71" s="710" t="s">
        <v>14</v>
      </c>
      <c r="E71" s="711" t="s">
        <v>93</v>
      </c>
      <c r="F71" s="712" t="s">
        <v>76</v>
      </c>
      <c r="G71" s="711" t="s">
        <v>31</v>
      </c>
      <c r="H71" s="722">
        <v>0.03</v>
      </c>
      <c r="I71" s="256">
        <f t="shared" si="31"/>
        <v>162</v>
      </c>
      <c r="J71" s="714">
        <f t="shared" si="1"/>
        <v>0</v>
      </c>
      <c r="K71" s="715">
        <f t="shared" si="2"/>
        <v>0</v>
      </c>
      <c r="L71" s="715">
        <f t="shared" si="3"/>
        <v>0</v>
      </c>
      <c r="M71" s="715">
        <v>0</v>
      </c>
      <c r="N71" s="715">
        <v>0</v>
      </c>
      <c r="O71" s="715">
        <v>0</v>
      </c>
      <c r="P71" s="715">
        <v>0</v>
      </c>
      <c r="Q71" s="716">
        <f t="shared" si="8"/>
        <v>0</v>
      </c>
      <c r="R71" s="265">
        <f t="shared" si="32"/>
        <v>4.8599999999999994</v>
      </c>
      <c r="S71" s="260">
        <f t="shared" si="9"/>
        <v>4.8599999999999994</v>
      </c>
      <c r="T71" s="260">
        <f t="shared" si="10"/>
        <v>4.8599999999999994</v>
      </c>
      <c r="U71" s="260"/>
      <c r="V71" s="260"/>
      <c r="W71" s="260"/>
      <c r="X71" s="260"/>
      <c r="Y71" s="717">
        <f t="shared" si="15"/>
        <v>0</v>
      </c>
      <c r="Z71" s="671"/>
      <c r="AA71" s="723"/>
      <c r="AB71" s="719"/>
      <c r="AC71" s="719"/>
      <c r="AD71" s="719"/>
      <c r="AE71" s="719"/>
      <c r="AF71" s="863"/>
      <c r="AG71" s="863"/>
      <c r="AH71" s="719"/>
      <c r="AI71" s="719"/>
      <c r="AJ71" s="719"/>
      <c r="AK71" s="719"/>
      <c r="AL71" s="719"/>
      <c r="AM71" s="863"/>
      <c r="AN71" s="863"/>
      <c r="AO71" s="719"/>
      <c r="AP71" s="719"/>
      <c r="AQ71" s="719"/>
      <c r="AR71" s="719"/>
      <c r="AS71" s="719"/>
      <c r="AT71" s="863"/>
      <c r="AU71" s="863"/>
      <c r="AV71" s="719"/>
      <c r="AW71" s="719"/>
      <c r="AX71" s="719"/>
      <c r="AY71" s="719"/>
      <c r="AZ71" s="719"/>
      <c r="BA71" s="863"/>
      <c r="BB71" s="863"/>
      <c r="BC71" s="720"/>
      <c r="BD71" s="720"/>
      <c r="BE71" s="720"/>
      <c r="BF71" s="720"/>
      <c r="BG71" s="720"/>
      <c r="BH71" s="863"/>
      <c r="BI71" s="898"/>
      <c r="BJ71" s="720"/>
      <c r="BK71" s="720"/>
      <c r="BL71" s="720"/>
      <c r="BM71" s="720"/>
      <c r="BN71" s="720"/>
      <c r="BO71" s="863"/>
      <c r="BP71" s="863"/>
      <c r="BQ71" s="899"/>
      <c r="BR71" s="899"/>
      <c r="BS71" s="899"/>
      <c r="BT71" s="899"/>
      <c r="BU71" s="899"/>
      <c r="BV71" s="863"/>
      <c r="BW71" s="863"/>
      <c r="BX71" s="899"/>
      <c r="BY71" s="899"/>
      <c r="BZ71" s="899"/>
      <c r="CA71" s="899"/>
      <c r="CB71" s="899"/>
      <c r="CC71" s="863"/>
      <c r="CD71" s="863"/>
      <c r="CE71" s="899"/>
      <c r="CF71" s="720"/>
      <c r="CG71" s="720"/>
      <c r="CH71" s="720"/>
      <c r="CI71" s="720"/>
      <c r="CJ71" s="863"/>
      <c r="CK71" s="866"/>
      <c r="CL71" s="671"/>
    </row>
    <row r="72" spans="1:90" s="721" customFormat="1" ht="12.75" hidden="1" customHeight="1">
      <c r="A72" s="862"/>
      <c r="B72" s="709"/>
      <c r="C72" s="710" t="s">
        <v>183</v>
      </c>
      <c r="D72" s="710" t="s">
        <v>14</v>
      </c>
      <c r="E72" s="711" t="s">
        <v>93</v>
      </c>
      <c r="F72" s="712" t="s">
        <v>76</v>
      </c>
      <c r="G72" s="711" t="s">
        <v>31</v>
      </c>
      <c r="H72" s="722">
        <v>0.03</v>
      </c>
      <c r="I72" s="256">
        <f t="shared" si="31"/>
        <v>162</v>
      </c>
      <c r="J72" s="714">
        <f t="shared" si="1"/>
        <v>0</v>
      </c>
      <c r="K72" s="715">
        <f t="shared" si="2"/>
        <v>0</v>
      </c>
      <c r="L72" s="715">
        <f t="shared" si="3"/>
        <v>0</v>
      </c>
      <c r="M72" s="715">
        <v>0</v>
      </c>
      <c r="N72" s="715">
        <v>0</v>
      </c>
      <c r="O72" s="715">
        <v>0</v>
      </c>
      <c r="P72" s="715">
        <v>0</v>
      </c>
      <c r="Q72" s="716">
        <f t="shared" ref="Q72" si="234">SUM(K72:P72)</f>
        <v>0</v>
      </c>
      <c r="R72" s="265">
        <f t="shared" si="32"/>
        <v>4.8599999999999994</v>
      </c>
      <c r="S72" s="260">
        <f t="shared" si="9"/>
        <v>4.8599999999999994</v>
      </c>
      <c r="T72" s="260">
        <f t="shared" si="10"/>
        <v>4.8599999999999994</v>
      </c>
      <c r="U72" s="260"/>
      <c r="V72" s="260"/>
      <c r="W72" s="260"/>
      <c r="X72" s="260"/>
      <c r="Y72" s="717">
        <f t="shared" si="15"/>
        <v>0</v>
      </c>
      <c r="Z72" s="671"/>
      <c r="AA72" s="723"/>
      <c r="AB72" s="719"/>
      <c r="AC72" s="719"/>
      <c r="AD72" s="719"/>
      <c r="AE72" s="719"/>
      <c r="AF72" s="863"/>
      <c r="AG72" s="863"/>
      <c r="AH72" s="719"/>
      <c r="AI72" s="719"/>
      <c r="AJ72" s="719"/>
      <c r="AK72" s="719"/>
      <c r="AL72" s="719"/>
      <c r="AM72" s="863"/>
      <c r="AN72" s="863"/>
      <c r="AO72" s="719"/>
      <c r="AP72" s="719"/>
      <c r="AQ72" s="719"/>
      <c r="AR72" s="719"/>
      <c r="AS72" s="719"/>
      <c r="AT72" s="863"/>
      <c r="AU72" s="863"/>
      <c r="AV72" s="719"/>
      <c r="AW72" s="719"/>
      <c r="AX72" s="719"/>
      <c r="AY72" s="719"/>
      <c r="AZ72" s="719"/>
      <c r="BA72" s="863"/>
      <c r="BB72" s="863"/>
      <c r="BC72" s="720"/>
      <c r="BD72" s="720"/>
      <c r="BE72" s="720"/>
      <c r="BF72" s="720"/>
      <c r="BG72" s="720"/>
      <c r="BH72" s="863"/>
      <c r="BI72" s="898"/>
      <c r="BJ72" s="720"/>
      <c r="BK72" s="720"/>
      <c r="BL72" s="720"/>
      <c r="BM72" s="720"/>
      <c r="BN72" s="720"/>
      <c r="BO72" s="863"/>
      <c r="BP72" s="863"/>
      <c r="BQ72" s="899"/>
      <c r="BR72" s="899"/>
      <c r="BS72" s="899"/>
      <c r="BT72" s="899"/>
      <c r="BU72" s="899"/>
      <c r="BV72" s="863"/>
      <c r="BW72" s="863"/>
      <c r="BX72" s="899"/>
      <c r="BY72" s="899"/>
      <c r="BZ72" s="899"/>
      <c r="CA72" s="899"/>
      <c r="CB72" s="899"/>
      <c r="CC72" s="863"/>
      <c r="CD72" s="863"/>
      <c r="CE72" s="899"/>
      <c r="CF72" s="720"/>
      <c r="CG72" s="720"/>
      <c r="CH72" s="720"/>
      <c r="CI72" s="720"/>
      <c r="CJ72" s="863"/>
      <c r="CK72" s="866"/>
      <c r="CL72" s="671"/>
    </row>
    <row r="73" spans="1:90" s="721" customFormat="1" ht="12.75" hidden="1" customHeight="1">
      <c r="A73" s="862"/>
      <c r="B73" s="709"/>
      <c r="C73" s="710" t="s">
        <v>183</v>
      </c>
      <c r="D73" s="710" t="s">
        <v>14</v>
      </c>
      <c r="E73" s="711" t="s">
        <v>93</v>
      </c>
      <c r="F73" s="712" t="s">
        <v>76</v>
      </c>
      <c r="G73" s="711" t="s">
        <v>31</v>
      </c>
      <c r="H73" s="722">
        <v>0.03</v>
      </c>
      <c r="I73" s="256">
        <f t="shared" ref="I73:I76" si="235">R73/H73</f>
        <v>162</v>
      </c>
      <c r="J73" s="714">
        <f t="shared" ref="J73:J81" si="236">Q73*H73</f>
        <v>0</v>
      </c>
      <c r="K73" s="715">
        <f t="shared" ref="K73:K76" si="237">COUNTIF(AA73:CK73,"A")</f>
        <v>0</v>
      </c>
      <c r="L73" s="715">
        <f t="shared" si="3"/>
        <v>0</v>
      </c>
      <c r="M73" s="715">
        <v>0</v>
      </c>
      <c r="N73" s="715">
        <v>0</v>
      </c>
      <c r="O73" s="715">
        <v>0</v>
      </c>
      <c r="P73" s="715">
        <v>0</v>
      </c>
      <c r="Q73" s="716">
        <f t="shared" ref="Q73:Q76" si="238">SUM(K73:P73)</f>
        <v>0</v>
      </c>
      <c r="R73" s="265">
        <f t="shared" ref="R73:R81" si="239">$Y$12*$Y$11*H73</f>
        <v>4.8599999999999994</v>
      </c>
      <c r="S73" s="260">
        <f t="shared" ref="S73:S76" si="240">R73*$H$3</f>
        <v>4.8599999999999994</v>
      </c>
      <c r="T73" s="260">
        <f t="shared" si="10"/>
        <v>4.8599999999999994</v>
      </c>
      <c r="U73" s="260"/>
      <c r="V73" s="260"/>
      <c r="W73" s="260"/>
      <c r="X73" s="260"/>
      <c r="Y73" s="717">
        <f t="shared" si="15"/>
        <v>0</v>
      </c>
      <c r="Z73" s="671"/>
      <c r="AA73" s="723"/>
      <c r="AB73" s="719"/>
      <c r="AC73" s="719"/>
      <c r="AD73" s="719"/>
      <c r="AE73" s="719"/>
      <c r="AF73" s="863"/>
      <c r="AG73" s="863"/>
      <c r="AH73" s="719"/>
      <c r="AI73" s="719"/>
      <c r="AJ73" s="719"/>
      <c r="AK73" s="719"/>
      <c r="AL73" s="719"/>
      <c r="AM73" s="863"/>
      <c r="AN73" s="863"/>
      <c r="AO73" s="719"/>
      <c r="AP73" s="719"/>
      <c r="AQ73" s="719"/>
      <c r="AR73" s="719"/>
      <c r="AS73" s="719"/>
      <c r="AT73" s="863"/>
      <c r="AU73" s="863"/>
      <c r="AV73" s="719"/>
      <c r="AW73" s="719"/>
      <c r="AX73" s="719"/>
      <c r="AY73" s="719"/>
      <c r="AZ73" s="719"/>
      <c r="BA73" s="863"/>
      <c r="BB73" s="863"/>
      <c r="BC73" s="720"/>
      <c r="BD73" s="720"/>
      <c r="BE73" s="720"/>
      <c r="BF73" s="720"/>
      <c r="BG73" s="720"/>
      <c r="BH73" s="863"/>
      <c r="BI73" s="898"/>
      <c r="BJ73" s="720"/>
      <c r="BK73" s="720"/>
      <c r="BL73" s="720"/>
      <c r="BM73" s="720"/>
      <c r="BN73" s="720"/>
      <c r="BO73" s="863"/>
      <c r="BP73" s="863"/>
      <c r="BQ73" s="899"/>
      <c r="BR73" s="899"/>
      <c r="BS73" s="899"/>
      <c r="BT73" s="899"/>
      <c r="BU73" s="899"/>
      <c r="BV73" s="863"/>
      <c r="BW73" s="863"/>
      <c r="BX73" s="899"/>
      <c r="BY73" s="899"/>
      <c r="BZ73" s="899"/>
      <c r="CA73" s="899"/>
      <c r="CB73" s="899"/>
      <c r="CC73" s="863"/>
      <c r="CD73" s="863"/>
      <c r="CE73" s="899"/>
      <c r="CF73" s="720"/>
      <c r="CG73" s="720"/>
      <c r="CH73" s="720"/>
      <c r="CI73" s="720"/>
      <c r="CJ73" s="863"/>
      <c r="CK73" s="866"/>
      <c r="CL73" s="671"/>
    </row>
    <row r="74" spans="1:90" s="721" customFormat="1" ht="12.75" hidden="1" customHeight="1">
      <c r="A74" s="862"/>
      <c r="B74" s="709"/>
      <c r="C74" s="710" t="s">
        <v>183</v>
      </c>
      <c r="D74" s="710" t="s">
        <v>14</v>
      </c>
      <c r="E74" s="711" t="s">
        <v>93</v>
      </c>
      <c r="F74" s="712" t="s">
        <v>76</v>
      </c>
      <c r="G74" s="711" t="s">
        <v>31</v>
      </c>
      <c r="H74" s="722">
        <v>0.03</v>
      </c>
      <c r="I74" s="256">
        <f t="shared" si="235"/>
        <v>162</v>
      </c>
      <c r="J74" s="714">
        <f t="shared" si="236"/>
        <v>0</v>
      </c>
      <c r="K74" s="715">
        <f t="shared" si="237"/>
        <v>0</v>
      </c>
      <c r="L74" s="715">
        <f t="shared" ref="L74:L76" si="241">COUNTIF(AA74:CK74,"B")</f>
        <v>0</v>
      </c>
      <c r="M74" s="715">
        <v>0</v>
      </c>
      <c r="N74" s="715">
        <v>0</v>
      </c>
      <c r="O74" s="715">
        <v>0</v>
      </c>
      <c r="P74" s="715">
        <v>0</v>
      </c>
      <c r="Q74" s="716">
        <f t="shared" si="238"/>
        <v>0</v>
      </c>
      <c r="R74" s="265">
        <f t="shared" si="239"/>
        <v>4.8599999999999994</v>
      </c>
      <c r="S74" s="260">
        <f t="shared" si="240"/>
        <v>4.8599999999999994</v>
      </c>
      <c r="T74" s="260">
        <f t="shared" si="10"/>
        <v>4.8599999999999994</v>
      </c>
      <c r="U74" s="260"/>
      <c r="V74" s="260"/>
      <c r="W74" s="260"/>
      <c r="X74" s="260"/>
      <c r="Y74" s="717">
        <f t="shared" si="15"/>
        <v>0</v>
      </c>
      <c r="Z74" s="671"/>
      <c r="AA74" s="723"/>
      <c r="AB74" s="719"/>
      <c r="AC74" s="719"/>
      <c r="AD74" s="719"/>
      <c r="AE74" s="719"/>
      <c r="AF74" s="863"/>
      <c r="AG74" s="863"/>
      <c r="AH74" s="719"/>
      <c r="AI74" s="719"/>
      <c r="AJ74" s="719"/>
      <c r="AK74" s="719"/>
      <c r="AL74" s="719"/>
      <c r="AM74" s="863"/>
      <c r="AN74" s="863"/>
      <c r="AO74" s="719"/>
      <c r="AP74" s="719"/>
      <c r="AQ74" s="719"/>
      <c r="AR74" s="719"/>
      <c r="AS74" s="719"/>
      <c r="AT74" s="863"/>
      <c r="AU74" s="863"/>
      <c r="AV74" s="719"/>
      <c r="AW74" s="719"/>
      <c r="AX74" s="719"/>
      <c r="AY74" s="719"/>
      <c r="AZ74" s="719"/>
      <c r="BA74" s="863"/>
      <c r="BB74" s="863"/>
      <c r="BC74" s="720"/>
      <c r="BD74" s="720"/>
      <c r="BE74" s="720"/>
      <c r="BF74" s="720"/>
      <c r="BG74" s="720"/>
      <c r="BH74" s="863"/>
      <c r="BI74" s="898"/>
      <c r="BJ74" s="720"/>
      <c r="BK74" s="720"/>
      <c r="BL74" s="720"/>
      <c r="BM74" s="720"/>
      <c r="BN74" s="720"/>
      <c r="BO74" s="863"/>
      <c r="BP74" s="863"/>
      <c r="BQ74" s="899"/>
      <c r="BR74" s="899"/>
      <c r="BS74" s="899"/>
      <c r="BT74" s="899"/>
      <c r="BU74" s="899"/>
      <c r="BV74" s="863"/>
      <c r="BW74" s="863"/>
      <c r="BX74" s="899"/>
      <c r="BY74" s="899"/>
      <c r="BZ74" s="899"/>
      <c r="CA74" s="899"/>
      <c r="CB74" s="899"/>
      <c r="CC74" s="863"/>
      <c r="CD74" s="863"/>
      <c r="CE74" s="899"/>
      <c r="CF74" s="720"/>
      <c r="CG74" s="720"/>
      <c r="CH74" s="720"/>
      <c r="CI74" s="720"/>
      <c r="CJ74" s="863"/>
      <c r="CK74" s="866"/>
      <c r="CL74" s="671"/>
    </row>
    <row r="75" spans="1:90" s="721" customFormat="1" ht="12.75" hidden="1" customHeight="1">
      <c r="A75" s="862"/>
      <c r="B75" s="709"/>
      <c r="C75" s="710" t="s">
        <v>183</v>
      </c>
      <c r="D75" s="710" t="s">
        <v>14</v>
      </c>
      <c r="E75" s="711" t="s">
        <v>93</v>
      </c>
      <c r="F75" s="712" t="s">
        <v>76</v>
      </c>
      <c r="G75" s="711" t="s">
        <v>31</v>
      </c>
      <c r="H75" s="722">
        <v>0.03</v>
      </c>
      <c r="I75" s="256">
        <f t="shared" si="235"/>
        <v>162</v>
      </c>
      <c r="J75" s="714">
        <f t="shared" si="236"/>
        <v>0</v>
      </c>
      <c r="K75" s="715">
        <f t="shared" si="237"/>
        <v>0</v>
      </c>
      <c r="L75" s="715">
        <f t="shared" si="241"/>
        <v>0</v>
      </c>
      <c r="M75" s="715">
        <v>0</v>
      </c>
      <c r="N75" s="715">
        <v>0</v>
      </c>
      <c r="O75" s="715">
        <v>0</v>
      </c>
      <c r="P75" s="715">
        <v>0</v>
      </c>
      <c r="Q75" s="716">
        <f t="shared" si="238"/>
        <v>0</v>
      </c>
      <c r="R75" s="265">
        <f t="shared" si="239"/>
        <v>4.8599999999999994</v>
      </c>
      <c r="S75" s="260">
        <f t="shared" si="240"/>
        <v>4.8599999999999994</v>
      </c>
      <c r="T75" s="260">
        <f t="shared" si="10"/>
        <v>4.8599999999999994</v>
      </c>
      <c r="U75" s="260"/>
      <c r="V75" s="260"/>
      <c r="W75" s="260"/>
      <c r="X75" s="260"/>
      <c r="Y75" s="717">
        <f t="shared" si="15"/>
        <v>0</v>
      </c>
      <c r="Z75" s="671"/>
      <c r="AA75" s="723"/>
      <c r="AB75" s="719"/>
      <c r="AC75" s="719"/>
      <c r="AD75" s="719"/>
      <c r="AE75" s="719"/>
      <c r="AF75" s="863"/>
      <c r="AG75" s="863"/>
      <c r="AH75" s="719"/>
      <c r="AI75" s="719"/>
      <c r="AJ75" s="719"/>
      <c r="AK75" s="719"/>
      <c r="AL75" s="719"/>
      <c r="AM75" s="863"/>
      <c r="AN75" s="863"/>
      <c r="AO75" s="719"/>
      <c r="AP75" s="719"/>
      <c r="AQ75" s="719"/>
      <c r="AR75" s="719"/>
      <c r="AS75" s="719"/>
      <c r="AT75" s="863"/>
      <c r="AU75" s="863"/>
      <c r="AV75" s="719"/>
      <c r="AW75" s="719"/>
      <c r="AX75" s="719"/>
      <c r="AY75" s="719"/>
      <c r="AZ75" s="719"/>
      <c r="BA75" s="863"/>
      <c r="BB75" s="863"/>
      <c r="BC75" s="720"/>
      <c r="BD75" s="720"/>
      <c r="BE75" s="720"/>
      <c r="BF75" s="720"/>
      <c r="BG75" s="720"/>
      <c r="BH75" s="863"/>
      <c r="BI75" s="898"/>
      <c r="BJ75" s="720"/>
      <c r="BK75" s="720"/>
      <c r="BL75" s="720"/>
      <c r="BM75" s="720"/>
      <c r="BN75" s="720"/>
      <c r="BO75" s="863"/>
      <c r="BP75" s="863"/>
      <c r="BQ75" s="899"/>
      <c r="BR75" s="899"/>
      <c r="BS75" s="899"/>
      <c r="BT75" s="899"/>
      <c r="BU75" s="899"/>
      <c r="BV75" s="863"/>
      <c r="BW75" s="863"/>
      <c r="BX75" s="899"/>
      <c r="BY75" s="899"/>
      <c r="BZ75" s="899"/>
      <c r="CA75" s="899"/>
      <c r="CB75" s="899"/>
      <c r="CC75" s="863"/>
      <c r="CD75" s="863"/>
      <c r="CE75" s="899"/>
      <c r="CF75" s="720"/>
      <c r="CG75" s="720"/>
      <c r="CH75" s="720"/>
      <c r="CI75" s="720"/>
      <c r="CJ75" s="863"/>
      <c r="CK75" s="866"/>
      <c r="CL75" s="671"/>
    </row>
    <row r="76" spans="1:90" s="721" customFormat="1" ht="12.75" hidden="1" customHeight="1">
      <c r="A76" s="862"/>
      <c r="B76" s="709"/>
      <c r="C76" s="710" t="s">
        <v>183</v>
      </c>
      <c r="D76" s="710" t="s">
        <v>14</v>
      </c>
      <c r="E76" s="711" t="s">
        <v>93</v>
      </c>
      <c r="F76" s="712" t="s">
        <v>76</v>
      </c>
      <c r="G76" s="711" t="s">
        <v>31</v>
      </c>
      <c r="H76" s="722">
        <v>0.03</v>
      </c>
      <c r="I76" s="256">
        <f t="shared" si="235"/>
        <v>162</v>
      </c>
      <c r="J76" s="714">
        <f t="shared" si="236"/>
        <v>0</v>
      </c>
      <c r="K76" s="715">
        <f t="shared" si="237"/>
        <v>0</v>
      </c>
      <c r="L76" s="715">
        <f t="shared" si="241"/>
        <v>0</v>
      </c>
      <c r="M76" s="715">
        <v>0</v>
      </c>
      <c r="N76" s="715">
        <v>0</v>
      </c>
      <c r="O76" s="715">
        <v>0</v>
      </c>
      <c r="P76" s="715">
        <v>0</v>
      </c>
      <c r="Q76" s="716">
        <f t="shared" si="238"/>
        <v>0</v>
      </c>
      <c r="R76" s="265">
        <f t="shared" si="239"/>
        <v>4.8599999999999994</v>
      </c>
      <c r="S76" s="260">
        <f t="shared" si="240"/>
        <v>4.8599999999999994</v>
      </c>
      <c r="T76" s="260">
        <f t="shared" si="10"/>
        <v>4.8599999999999994</v>
      </c>
      <c r="U76" s="260"/>
      <c r="V76" s="260"/>
      <c r="W76" s="260"/>
      <c r="X76" s="260"/>
      <c r="Y76" s="717">
        <f t="shared" si="15"/>
        <v>0</v>
      </c>
      <c r="Z76" s="671"/>
      <c r="AA76" s="723"/>
      <c r="AB76" s="719"/>
      <c r="AC76" s="719"/>
      <c r="AD76" s="719"/>
      <c r="AE76" s="719"/>
      <c r="AF76" s="863"/>
      <c r="AG76" s="863"/>
      <c r="AH76" s="719"/>
      <c r="AI76" s="719"/>
      <c r="AJ76" s="719"/>
      <c r="AK76" s="719"/>
      <c r="AL76" s="719"/>
      <c r="AM76" s="863"/>
      <c r="AN76" s="863"/>
      <c r="AO76" s="719"/>
      <c r="AP76" s="719"/>
      <c r="AQ76" s="719"/>
      <c r="AR76" s="719"/>
      <c r="AS76" s="719"/>
      <c r="AT76" s="863"/>
      <c r="AU76" s="863"/>
      <c r="AV76" s="719"/>
      <c r="AW76" s="719"/>
      <c r="AX76" s="719"/>
      <c r="AY76" s="719"/>
      <c r="AZ76" s="719"/>
      <c r="BA76" s="863"/>
      <c r="BB76" s="863"/>
      <c r="BC76" s="720"/>
      <c r="BD76" s="720"/>
      <c r="BE76" s="720"/>
      <c r="BF76" s="720"/>
      <c r="BG76" s="720"/>
      <c r="BH76" s="863"/>
      <c r="BI76" s="898"/>
      <c r="BJ76" s="720"/>
      <c r="BK76" s="720"/>
      <c r="BL76" s="720"/>
      <c r="BM76" s="720"/>
      <c r="BN76" s="720"/>
      <c r="BO76" s="863"/>
      <c r="BP76" s="863"/>
      <c r="BQ76" s="899"/>
      <c r="BR76" s="899"/>
      <c r="BS76" s="899"/>
      <c r="BT76" s="899"/>
      <c r="BU76" s="899"/>
      <c r="BV76" s="863"/>
      <c r="BW76" s="863"/>
      <c r="BX76" s="899"/>
      <c r="BY76" s="899"/>
      <c r="BZ76" s="899"/>
      <c r="CA76" s="899"/>
      <c r="CB76" s="899"/>
      <c r="CC76" s="863"/>
      <c r="CD76" s="863"/>
      <c r="CE76" s="899"/>
      <c r="CF76" s="720"/>
      <c r="CG76" s="720"/>
      <c r="CH76" s="720"/>
      <c r="CI76" s="720"/>
      <c r="CJ76" s="863"/>
      <c r="CK76" s="866"/>
      <c r="CL76" s="671"/>
    </row>
    <row r="77" spans="1:90" s="721" customFormat="1" ht="12.75" hidden="1" customHeight="1">
      <c r="A77" s="862"/>
      <c r="B77" s="709"/>
      <c r="C77" s="710" t="s">
        <v>183</v>
      </c>
      <c r="D77" s="710" t="s">
        <v>14</v>
      </c>
      <c r="E77" s="711" t="s">
        <v>93</v>
      </c>
      <c r="F77" s="712" t="s">
        <v>261</v>
      </c>
      <c r="G77" s="711" t="s">
        <v>31</v>
      </c>
      <c r="H77" s="722">
        <v>0.03</v>
      </c>
      <c r="I77" s="256">
        <f t="shared" ref="I77:I80" si="242">R77/H77</f>
        <v>162</v>
      </c>
      <c r="J77" s="714">
        <f t="shared" si="236"/>
        <v>0</v>
      </c>
      <c r="K77" s="715">
        <f t="shared" ref="K77:K80" si="243">COUNTIF(AA77:CK77,"A")</f>
        <v>0</v>
      </c>
      <c r="L77" s="715">
        <f t="shared" ref="L77:L80" si="244">COUNTIF(AA77:CK77,"B")</f>
        <v>0</v>
      </c>
      <c r="M77" s="715">
        <v>0</v>
      </c>
      <c r="N77" s="715">
        <v>0</v>
      </c>
      <c r="O77" s="715">
        <v>0</v>
      </c>
      <c r="P77" s="715">
        <v>0</v>
      </c>
      <c r="Q77" s="716">
        <f t="shared" ref="Q77:Q80" si="245">SUM(K77:P77)</f>
        <v>0</v>
      </c>
      <c r="R77" s="265">
        <f t="shared" si="239"/>
        <v>4.8599999999999994</v>
      </c>
      <c r="S77" s="260">
        <f t="shared" ref="S77:S80" si="246">R77*$H$3</f>
        <v>4.8599999999999994</v>
      </c>
      <c r="T77" s="260">
        <f t="shared" ref="T77:T80" si="247">R77*$H$4</f>
        <v>4.8599999999999994</v>
      </c>
      <c r="U77" s="260"/>
      <c r="V77" s="260"/>
      <c r="W77" s="260"/>
      <c r="X77" s="260"/>
      <c r="Y77" s="717">
        <f t="shared" si="15"/>
        <v>0</v>
      </c>
      <c r="Z77" s="671"/>
      <c r="AA77" s="723"/>
      <c r="AB77" s="719"/>
      <c r="AC77" s="719"/>
      <c r="AD77" s="719"/>
      <c r="AE77" s="719"/>
      <c r="AF77" s="863"/>
      <c r="AG77" s="863"/>
      <c r="AH77" s="719"/>
      <c r="AI77" s="719"/>
      <c r="AJ77" s="719"/>
      <c r="AK77" s="719"/>
      <c r="AL77" s="719"/>
      <c r="AM77" s="863"/>
      <c r="AN77" s="863"/>
      <c r="AO77" s="719"/>
      <c r="AP77" s="719"/>
      <c r="AQ77" s="719"/>
      <c r="AR77" s="719"/>
      <c r="AS77" s="719"/>
      <c r="AT77" s="863"/>
      <c r="AU77" s="863"/>
      <c r="AV77" s="719"/>
      <c r="AW77" s="719"/>
      <c r="AX77" s="719"/>
      <c r="AY77" s="719"/>
      <c r="AZ77" s="719"/>
      <c r="BA77" s="863"/>
      <c r="BB77" s="863"/>
      <c r="BC77" s="720"/>
      <c r="BD77" s="720"/>
      <c r="BE77" s="720"/>
      <c r="BF77" s="720"/>
      <c r="BG77" s="720"/>
      <c r="BH77" s="863"/>
      <c r="BI77" s="898"/>
      <c r="BJ77" s="720"/>
      <c r="BK77" s="720"/>
      <c r="BL77" s="720"/>
      <c r="BM77" s="720"/>
      <c r="BN77" s="720"/>
      <c r="BO77" s="863"/>
      <c r="BP77" s="863"/>
      <c r="BQ77" s="899"/>
      <c r="BR77" s="899"/>
      <c r="BS77" s="899"/>
      <c r="BT77" s="899"/>
      <c r="BU77" s="899"/>
      <c r="BV77" s="863"/>
      <c r="BW77" s="863"/>
      <c r="BX77" s="899"/>
      <c r="BY77" s="899"/>
      <c r="BZ77" s="899"/>
      <c r="CA77" s="899"/>
      <c r="CB77" s="899"/>
      <c r="CC77" s="863"/>
      <c r="CD77" s="863"/>
      <c r="CE77" s="899"/>
      <c r="CF77" s="720"/>
      <c r="CG77" s="720"/>
      <c r="CH77" s="720"/>
      <c r="CI77" s="720"/>
      <c r="CJ77" s="863"/>
      <c r="CK77" s="866"/>
      <c r="CL77" s="671"/>
    </row>
    <row r="78" spans="1:90" s="721" customFormat="1" ht="12.75" hidden="1" customHeight="1">
      <c r="A78" s="862"/>
      <c r="B78" s="709"/>
      <c r="C78" s="710" t="s">
        <v>183</v>
      </c>
      <c r="D78" s="710" t="s">
        <v>14</v>
      </c>
      <c r="E78" s="711" t="s">
        <v>93</v>
      </c>
      <c r="F78" s="712" t="s">
        <v>262</v>
      </c>
      <c r="G78" s="711" t="s">
        <v>31</v>
      </c>
      <c r="H78" s="722">
        <v>0.03</v>
      </c>
      <c r="I78" s="256">
        <f t="shared" si="242"/>
        <v>162</v>
      </c>
      <c r="J78" s="714">
        <f t="shared" si="236"/>
        <v>0</v>
      </c>
      <c r="K78" s="715">
        <f t="shared" si="243"/>
        <v>0</v>
      </c>
      <c r="L78" s="715">
        <f t="shared" si="244"/>
        <v>0</v>
      </c>
      <c r="M78" s="715">
        <v>0</v>
      </c>
      <c r="N78" s="715">
        <v>0</v>
      </c>
      <c r="O78" s="715">
        <v>0</v>
      </c>
      <c r="P78" s="715">
        <v>0</v>
      </c>
      <c r="Q78" s="716">
        <f t="shared" si="245"/>
        <v>0</v>
      </c>
      <c r="R78" s="265">
        <f t="shared" si="239"/>
        <v>4.8599999999999994</v>
      </c>
      <c r="S78" s="260">
        <f t="shared" si="246"/>
        <v>4.8599999999999994</v>
      </c>
      <c r="T78" s="260">
        <f t="shared" si="247"/>
        <v>4.8599999999999994</v>
      </c>
      <c r="U78" s="260"/>
      <c r="V78" s="260"/>
      <c r="W78" s="260"/>
      <c r="X78" s="260"/>
      <c r="Y78" s="717">
        <f t="shared" si="15"/>
        <v>0</v>
      </c>
      <c r="Z78" s="671"/>
      <c r="AA78" s="723"/>
      <c r="AB78" s="719"/>
      <c r="AC78" s="719"/>
      <c r="AD78" s="719"/>
      <c r="AE78" s="719"/>
      <c r="AF78" s="863"/>
      <c r="AG78" s="863"/>
      <c r="AH78" s="719"/>
      <c r="AI78" s="719"/>
      <c r="AJ78" s="719"/>
      <c r="AK78" s="719"/>
      <c r="AL78" s="719"/>
      <c r="AM78" s="863"/>
      <c r="AN78" s="863"/>
      <c r="AO78" s="719"/>
      <c r="AP78" s="719"/>
      <c r="AQ78" s="719"/>
      <c r="AR78" s="719"/>
      <c r="AS78" s="719"/>
      <c r="AT78" s="863"/>
      <c r="AU78" s="863"/>
      <c r="AV78" s="719"/>
      <c r="AW78" s="719"/>
      <c r="AX78" s="719"/>
      <c r="AY78" s="719"/>
      <c r="AZ78" s="719"/>
      <c r="BA78" s="863"/>
      <c r="BB78" s="863"/>
      <c r="BC78" s="720"/>
      <c r="BD78" s="720"/>
      <c r="BE78" s="720"/>
      <c r="BF78" s="720"/>
      <c r="BG78" s="720"/>
      <c r="BH78" s="863"/>
      <c r="BI78" s="898"/>
      <c r="BJ78" s="720"/>
      <c r="BK78" s="720"/>
      <c r="BL78" s="720"/>
      <c r="BM78" s="720"/>
      <c r="BN78" s="720"/>
      <c r="BO78" s="863"/>
      <c r="BP78" s="863"/>
      <c r="BQ78" s="899"/>
      <c r="BR78" s="899"/>
      <c r="BS78" s="899"/>
      <c r="BT78" s="899"/>
      <c r="BU78" s="899"/>
      <c r="BV78" s="863"/>
      <c r="BW78" s="863"/>
      <c r="BX78" s="899"/>
      <c r="BY78" s="899"/>
      <c r="BZ78" s="899"/>
      <c r="CA78" s="899"/>
      <c r="CB78" s="899"/>
      <c r="CC78" s="863"/>
      <c r="CD78" s="863"/>
      <c r="CE78" s="899"/>
      <c r="CF78" s="720"/>
      <c r="CG78" s="720"/>
      <c r="CH78" s="720"/>
      <c r="CI78" s="720"/>
      <c r="CJ78" s="863"/>
      <c r="CK78" s="866"/>
      <c r="CL78" s="671"/>
    </row>
    <row r="79" spans="1:90" s="721" customFormat="1" ht="12.75" hidden="1" customHeight="1">
      <c r="A79" s="862"/>
      <c r="B79" s="709"/>
      <c r="C79" s="710" t="s">
        <v>183</v>
      </c>
      <c r="D79" s="710" t="s">
        <v>14</v>
      </c>
      <c r="E79" s="711" t="s">
        <v>93</v>
      </c>
      <c r="F79" s="712" t="s">
        <v>263</v>
      </c>
      <c r="G79" s="711" t="s">
        <v>31</v>
      </c>
      <c r="H79" s="722">
        <v>0.03</v>
      </c>
      <c r="I79" s="256">
        <f t="shared" si="242"/>
        <v>162</v>
      </c>
      <c r="J79" s="714">
        <f t="shared" si="236"/>
        <v>0</v>
      </c>
      <c r="K79" s="715">
        <f t="shared" si="243"/>
        <v>0</v>
      </c>
      <c r="L79" s="715">
        <f t="shared" si="244"/>
        <v>0</v>
      </c>
      <c r="M79" s="715">
        <v>0</v>
      </c>
      <c r="N79" s="715">
        <v>0</v>
      </c>
      <c r="O79" s="715">
        <v>0</v>
      </c>
      <c r="P79" s="715">
        <v>0</v>
      </c>
      <c r="Q79" s="716">
        <f t="shared" si="245"/>
        <v>0</v>
      </c>
      <c r="R79" s="265">
        <f t="shared" si="239"/>
        <v>4.8599999999999994</v>
      </c>
      <c r="S79" s="260">
        <f t="shared" si="246"/>
        <v>4.8599999999999994</v>
      </c>
      <c r="T79" s="260">
        <f t="shared" si="247"/>
        <v>4.8599999999999994</v>
      </c>
      <c r="U79" s="260"/>
      <c r="V79" s="260"/>
      <c r="W79" s="260"/>
      <c r="X79" s="260"/>
      <c r="Y79" s="717">
        <f t="shared" si="15"/>
        <v>0</v>
      </c>
      <c r="Z79" s="671"/>
      <c r="AA79" s="723"/>
      <c r="AB79" s="719"/>
      <c r="AC79" s="719"/>
      <c r="AD79" s="719"/>
      <c r="AE79" s="719"/>
      <c r="AF79" s="863"/>
      <c r="AG79" s="863"/>
      <c r="AH79" s="719"/>
      <c r="AI79" s="719"/>
      <c r="AJ79" s="719"/>
      <c r="AK79" s="719"/>
      <c r="AL79" s="719"/>
      <c r="AM79" s="863"/>
      <c r="AN79" s="863"/>
      <c r="AO79" s="719"/>
      <c r="AP79" s="719"/>
      <c r="AQ79" s="719"/>
      <c r="AR79" s="719"/>
      <c r="AS79" s="719"/>
      <c r="AT79" s="863"/>
      <c r="AU79" s="863"/>
      <c r="AV79" s="719"/>
      <c r="AW79" s="719"/>
      <c r="AX79" s="719"/>
      <c r="AY79" s="719"/>
      <c r="AZ79" s="719"/>
      <c r="BA79" s="863"/>
      <c r="BB79" s="863"/>
      <c r="BC79" s="720"/>
      <c r="BD79" s="720"/>
      <c r="BE79" s="720"/>
      <c r="BF79" s="720"/>
      <c r="BG79" s="720"/>
      <c r="BH79" s="863"/>
      <c r="BI79" s="898"/>
      <c r="BJ79" s="720"/>
      <c r="BK79" s="720"/>
      <c r="BL79" s="720"/>
      <c r="BM79" s="720"/>
      <c r="BN79" s="720"/>
      <c r="BO79" s="863"/>
      <c r="BP79" s="863"/>
      <c r="BQ79" s="899"/>
      <c r="BR79" s="899"/>
      <c r="BS79" s="899"/>
      <c r="BT79" s="899"/>
      <c r="BU79" s="899"/>
      <c r="BV79" s="863"/>
      <c r="BW79" s="863"/>
      <c r="BX79" s="899"/>
      <c r="BY79" s="899"/>
      <c r="BZ79" s="899"/>
      <c r="CA79" s="899"/>
      <c r="CB79" s="899"/>
      <c r="CC79" s="863"/>
      <c r="CD79" s="863"/>
      <c r="CE79" s="899"/>
      <c r="CF79" s="720"/>
      <c r="CG79" s="720"/>
      <c r="CH79" s="720"/>
      <c r="CI79" s="720"/>
      <c r="CJ79" s="863"/>
      <c r="CK79" s="866"/>
      <c r="CL79" s="671"/>
    </row>
    <row r="80" spans="1:90" s="721" customFormat="1" ht="12.75" customHeight="1">
      <c r="A80" s="862"/>
      <c r="B80" s="709"/>
      <c r="C80" s="710" t="s">
        <v>183</v>
      </c>
      <c r="D80" s="710" t="s">
        <v>14</v>
      </c>
      <c r="E80" s="711" t="s">
        <v>93</v>
      </c>
      <c r="F80" s="712" t="s">
        <v>264</v>
      </c>
      <c r="G80" s="711" t="s">
        <v>31</v>
      </c>
      <c r="H80" s="722">
        <v>0.03</v>
      </c>
      <c r="I80" s="256">
        <f t="shared" si="242"/>
        <v>162</v>
      </c>
      <c r="J80" s="714">
        <f t="shared" si="236"/>
        <v>0.51</v>
      </c>
      <c r="K80" s="715">
        <f t="shared" si="243"/>
        <v>17</v>
      </c>
      <c r="L80" s="715">
        <f t="shared" si="244"/>
        <v>0</v>
      </c>
      <c r="M80" s="715">
        <v>0</v>
      </c>
      <c r="N80" s="715">
        <v>0</v>
      </c>
      <c r="O80" s="715">
        <v>0</v>
      </c>
      <c r="P80" s="715">
        <v>0</v>
      </c>
      <c r="Q80" s="716">
        <f t="shared" si="245"/>
        <v>17</v>
      </c>
      <c r="R80" s="265">
        <f t="shared" si="239"/>
        <v>4.8599999999999994</v>
      </c>
      <c r="S80" s="260">
        <f t="shared" si="246"/>
        <v>4.8599999999999994</v>
      </c>
      <c r="T80" s="260">
        <f t="shared" si="247"/>
        <v>4.8599999999999994</v>
      </c>
      <c r="U80" s="260"/>
      <c r="V80" s="260"/>
      <c r="W80" s="260"/>
      <c r="X80" s="260"/>
      <c r="Y80" s="717">
        <f t="shared" si="15"/>
        <v>82.61999999999999</v>
      </c>
      <c r="Z80" s="671"/>
      <c r="AA80" s="723" t="s">
        <v>347</v>
      </c>
      <c r="AB80" s="719" t="s">
        <v>347</v>
      </c>
      <c r="AC80" s="719" t="s">
        <v>347</v>
      </c>
      <c r="AD80" s="719" t="s">
        <v>347</v>
      </c>
      <c r="AE80" s="719" t="s">
        <v>347</v>
      </c>
      <c r="AF80" s="863"/>
      <c r="AG80" s="863"/>
      <c r="AH80" s="719" t="s">
        <v>347</v>
      </c>
      <c r="AI80" s="719" t="s">
        <v>347</v>
      </c>
      <c r="AJ80" s="719" t="s">
        <v>347</v>
      </c>
      <c r="AK80" s="719" t="s">
        <v>347</v>
      </c>
      <c r="AL80" s="719" t="s">
        <v>347</v>
      </c>
      <c r="AM80" s="863"/>
      <c r="AN80" s="863"/>
      <c r="AO80" s="719" t="s">
        <v>347</v>
      </c>
      <c r="AP80" s="719" t="s">
        <v>347</v>
      </c>
      <c r="AQ80" s="719" t="s">
        <v>347</v>
      </c>
      <c r="AR80" s="719" t="s">
        <v>347</v>
      </c>
      <c r="AS80" s="719" t="s">
        <v>347</v>
      </c>
      <c r="AT80" s="863"/>
      <c r="AU80" s="863"/>
      <c r="AV80" s="719" t="s">
        <v>347</v>
      </c>
      <c r="AW80" s="719" t="s">
        <v>347</v>
      </c>
      <c r="AX80" s="719"/>
      <c r="AY80" s="719"/>
      <c r="AZ80" s="719"/>
      <c r="BA80" s="863"/>
      <c r="BB80" s="863"/>
      <c r="BC80" s="720"/>
      <c r="BD80" s="720"/>
      <c r="BE80" s="720"/>
      <c r="BF80" s="720"/>
      <c r="BG80" s="720"/>
      <c r="BH80" s="863"/>
      <c r="BI80" s="898"/>
      <c r="BJ80" s="720"/>
      <c r="BK80" s="720"/>
      <c r="BL80" s="720"/>
      <c r="BM80" s="720"/>
      <c r="BN80" s="720"/>
      <c r="BO80" s="863"/>
      <c r="BP80" s="863"/>
      <c r="BQ80" s="899"/>
      <c r="BR80" s="720"/>
      <c r="BS80" s="720"/>
      <c r="BT80" s="720"/>
      <c r="BU80" s="720"/>
      <c r="BV80" s="863"/>
      <c r="BW80" s="863"/>
      <c r="BX80" s="899"/>
      <c r="BY80" s="899"/>
      <c r="BZ80" s="899"/>
      <c r="CA80" s="899"/>
      <c r="CB80" s="899"/>
      <c r="CC80" s="863"/>
      <c r="CD80" s="863"/>
      <c r="CE80" s="899"/>
      <c r="CF80" s="720"/>
      <c r="CG80" s="720"/>
      <c r="CH80" s="720"/>
      <c r="CI80" s="720"/>
      <c r="CJ80" s="863"/>
      <c r="CK80" s="866"/>
      <c r="CL80" s="671"/>
    </row>
    <row r="81" spans="1:90" s="721" customFormat="1" ht="12.75" customHeight="1">
      <c r="A81" s="862"/>
      <c r="B81" s="709"/>
      <c r="C81" s="710" t="s">
        <v>183</v>
      </c>
      <c r="D81" s="710" t="s">
        <v>14</v>
      </c>
      <c r="E81" s="711" t="s">
        <v>93</v>
      </c>
      <c r="F81" s="712" t="s">
        <v>76</v>
      </c>
      <c r="G81" s="711" t="s">
        <v>31</v>
      </c>
      <c r="H81" s="722">
        <v>0.03</v>
      </c>
      <c r="I81" s="256">
        <f t="shared" si="31"/>
        <v>162</v>
      </c>
      <c r="J81" s="714">
        <f t="shared" si="236"/>
        <v>0.48</v>
      </c>
      <c r="K81" s="715">
        <f t="shared" si="2"/>
        <v>16</v>
      </c>
      <c r="L81" s="715">
        <f t="shared" si="3"/>
        <v>0</v>
      </c>
      <c r="M81" s="715">
        <v>0</v>
      </c>
      <c r="N81" s="715">
        <v>0</v>
      </c>
      <c r="O81" s="715">
        <v>0</v>
      </c>
      <c r="P81" s="715">
        <v>0</v>
      </c>
      <c r="Q81" s="716">
        <f t="shared" si="8"/>
        <v>16</v>
      </c>
      <c r="R81" s="265">
        <f t="shared" si="239"/>
        <v>4.8599999999999994</v>
      </c>
      <c r="S81" s="260">
        <f t="shared" si="9"/>
        <v>4.8599999999999994</v>
      </c>
      <c r="T81" s="260">
        <f t="shared" si="10"/>
        <v>4.8599999999999994</v>
      </c>
      <c r="U81" s="260"/>
      <c r="V81" s="260"/>
      <c r="W81" s="260"/>
      <c r="X81" s="260"/>
      <c r="Y81" s="717">
        <f t="shared" si="15"/>
        <v>77.759999999999991</v>
      </c>
      <c r="Z81" s="671"/>
      <c r="AA81" s="723" t="s">
        <v>347</v>
      </c>
      <c r="AB81" s="719" t="s">
        <v>347</v>
      </c>
      <c r="AC81" s="719" t="s">
        <v>347</v>
      </c>
      <c r="AD81" s="719" t="s">
        <v>347</v>
      </c>
      <c r="AE81" s="719" t="s">
        <v>347</v>
      </c>
      <c r="AF81" s="863"/>
      <c r="AG81" s="863"/>
      <c r="AH81" s="719" t="s">
        <v>347</v>
      </c>
      <c r="AI81" s="719" t="s">
        <v>347</v>
      </c>
      <c r="AJ81" s="719" t="s">
        <v>347</v>
      </c>
      <c r="AK81" s="719" t="s">
        <v>347</v>
      </c>
      <c r="AL81" s="719" t="s">
        <v>347</v>
      </c>
      <c r="AM81" s="863"/>
      <c r="AN81" s="863"/>
      <c r="AO81" s="719" t="s">
        <v>347</v>
      </c>
      <c r="AP81" s="719" t="s">
        <v>347</v>
      </c>
      <c r="AQ81" s="719" t="s">
        <v>347</v>
      </c>
      <c r="AR81" s="719" t="s">
        <v>347</v>
      </c>
      <c r="AS81" s="719" t="s">
        <v>347</v>
      </c>
      <c r="AT81" s="863"/>
      <c r="AU81" s="863"/>
      <c r="AV81" s="719" t="s">
        <v>347</v>
      </c>
      <c r="AW81" s="719"/>
      <c r="AX81" s="719"/>
      <c r="AY81" s="719"/>
      <c r="AZ81" s="719"/>
      <c r="BA81" s="863"/>
      <c r="BB81" s="863"/>
      <c r="BC81" s="720"/>
      <c r="BD81" s="720"/>
      <c r="BE81" s="720"/>
      <c r="BF81" s="720"/>
      <c r="BG81" s="720"/>
      <c r="BH81" s="863"/>
      <c r="BI81" s="898"/>
      <c r="BJ81" s="720"/>
      <c r="BK81" s="720"/>
      <c r="BL81" s="720"/>
      <c r="BM81" s="720"/>
      <c r="BN81" s="720"/>
      <c r="BO81" s="863"/>
      <c r="BP81" s="863"/>
      <c r="BQ81" s="899"/>
      <c r="BR81" s="720"/>
      <c r="BS81" s="720"/>
      <c r="BT81" s="720"/>
      <c r="BU81" s="720"/>
      <c r="BV81" s="863"/>
      <c r="BW81" s="863"/>
      <c r="BX81" s="899"/>
      <c r="BY81" s="899"/>
      <c r="BZ81" s="899"/>
      <c r="CA81" s="899"/>
      <c r="CB81" s="899"/>
      <c r="CC81" s="863"/>
      <c r="CD81" s="863"/>
      <c r="CE81" s="899"/>
      <c r="CF81" s="720"/>
      <c r="CG81" s="720"/>
      <c r="CH81" s="720"/>
      <c r="CI81" s="720"/>
      <c r="CJ81" s="863"/>
      <c r="CK81" s="866"/>
      <c r="CL81" s="671"/>
    </row>
    <row r="82" spans="1:90" s="721" customFormat="1" ht="12.75" customHeight="1">
      <c r="A82" s="862"/>
      <c r="B82" s="709"/>
      <c r="C82" s="710" t="s">
        <v>183</v>
      </c>
      <c r="D82" s="710" t="s">
        <v>180</v>
      </c>
      <c r="E82" s="711" t="s">
        <v>94</v>
      </c>
      <c r="F82" s="712" t="s">
        <v>223</v>
      </c>
      <c r="G82" s="711" t="s">
        <v>75</v>
      </c>
      <c r="H82" s="722">
        <v>0.03</v>
      </c>
      <c r="I82" s="256">
        <f t="shared" si="31"/>
        <v>162</v>
      </c>
      <c r="J82" s="714">
        <f t="shared" si="1"/>
        <v>0.18</v>
      </c>
      <c r="K82" s="715">
        <f t="shared" si="2"/>
        <v>6</v>
      </c>
      <c r="L82" s="715">
        <f t="shared" si="3"/>
        <v>0</v>
      </c>
      <c r="M82" s="715">
        <v>0</v>
      </c>
      <c r="N82" s="715">
        <v>0</v>
      </c>
      <c r="O82" s="715">
        <v>0</v>
      </c>
      <c r="P82" s="715">
        <v>0</v>
      </c>
      <c r="Q82" s="716">
        <f t="shared" si="8"/>
        <v>6</v>
      </c>
      <c r="R82" s="265">
        <f t="shared" si="32"/>
        <v>4.8599999999999994</v>
      </c>
      <c r="S82" s="260">
        <f t="shared" si="9"/>
        <v>4.8599999999999994</v>
      </c>
      <c r="T82" s="260">
        <f t="shared" si="10"/>
        <v>4.8599999999999994</v>
      </c>
      <c r="U82" s="260"/>
      <c r="V82" s="260"/>
      <c r="W82" s="260"/>
      <c r="X82" s="260"/>
      <c r="Y82" s="717">
        <f t="shared" si="15"/>
        <v>29.159999999999997</v>
      </c>
      <c r="Z82" s="671"/>
      <c r="AA82" s="723"/>
      <c r="AB82" s="719"/>
      <c r="AC82" s="719"/>
      <c r="AD82" s="719"/>
      <c r="AE82" s="719"/>
      <c r="AF82" s="863" t="s">
        <v>347</v>
      </c>
      <c r="AG82" s="863" t="s">
        <v>347</v>
      </c>
      <c r="AH82" s="719"/>
      <c r="AI82" s="719"/>
      <c r="AJ82" s="719"/>
      <c r="AK82" s="719"/>
      <c r="AL82" s="719"/>
      <c r="AM82" s="863" t="s">
        <v>347</v>
      </c>
      <c r="AN82" s="863" t="s">
        <v>347</v>
      </c>
      <c r="AO82" s="719"/>
      <c r="AP82" s="719"/>
      <c r="AQ82" s="719"/>
      <c r="AR82" s="719"/>
      <c r="AS82" s="719"/>
      <c r="AT82" s="863" t="s">
        <v>347</v>
      </c>
      <c r="AU82" s="863" t="s">
        <v>347</v>
      </c>
      <c r="AV82" s="719"/>
      <c r="AW82" s="719"/>
      <c r="AX82" s="719"/>
      <c r="AY82" s="719"/>
      <c r="AZ82" s="719"/>
      <c r="BA82" s="863"/>
      <c r="BB82" s="863"/>
      <c r="BC82" s="720"/>
      <c r="BD82" s="720"/>
      <c r="BE82" s="720"/>
      <c r="BF82" s="720"/>
      <c r="BG82" s="720"/>
      <c r="BH82" s="863"/>
      <c r="BI82" s="863"/>
      <c r="BJ82" s="720"/>
      <c r="BK82" s="720"/>
      <c r="BL82" s="720"/>
      <c r="BM82" s="720"/>
      <c r="BN82" s="720"/>
      <c r="BO82" s="863"/>
      <c r="BP82" s="863"/>
      <c r="BQ82" s="899"/>
      <c r="BR82" s="720"/>
      <c r="BS82" s="720"/>
      <c r="BT82" s="720"/>
      <c r="BU82" s="720"/>
      <c r="BV82" s="863"/>
      <c r="BW82" s="863"/>
      <c r="BX82" s="899"/>
      <c r="BY82" s="720"/>
      <c r="BZ82" s="720"/>
      <c r="CA82" s="720"/>
      <c r="CB82" s="720"/>
      <c r="CC82" s="863"/>
      <c r="CD82" s="863"/>
      <c r="CE82" s="899"/>
      <c r="CF82" s="720"/>
      <c r="CG82" s="720"/>
      <c r="CH82" s="720"/>
      <c r="CI82" s="720"/>
      <c r="CJ82" s="863"/>
      <c r="CK82" s="866"/>
      <c r="CL82" s="671"/>
    </row>
    <row r="83" spans="1:90" s="721" customFormat="1" ht="12.75" customHeight="1">
      <c r="A83" s="862"/>
      <c r="B83" s="709"/>
      <c r="C83" s="710" t="s">
        <v>183</v>
      </c>
      <c r="D83" s="710" t="s">
        <v>180</v>
      </c>
      <c r="E83" s="711" t="s">
        <v>94</v>
      </c>
      <c r="F83" s="712" t="s">
        <v>223</v>
      </c>
      <c r="G83" s="711" t="s">
        <v>75</v>
      </c>
      <c r="H83" s="722">
        <v>0.03</v>
      </c>
      <c r="I83" s="256">
        <f t="shared" ref="I83" si="248">R83/H83</f>
        <v>162</v>
      </c>
      <c r="J83" s="714">
        <f t="shared" ref="J83" si="249">Q83*H83</f>
        <v>0.18</v>
      </c>
      <c r="K83" s="715">
        <f t="shared" ref="K83" si="250">COUNTIF(AA83:CK83,"A")</f>
        <v>6</v>
      </c>
      <c r="L83" s="715">
        <f t="shared" si="3"/>
        <v>0</v>
      </c>
      <c r="M83" s="715">
        <v>0</v>
      </c>
      <c r="N83" s="715">
        <v>0</v>
      </c>
      <c r="O83" s="715">
        <v>0</v>
      </c>
      <c r="P83" s="715">
        <v>0</v>
      </c>
      <c r="Q83" s="716">
        <f t="shared" ref="Q83" si="251">SUM(K83:P83)</f>
        <v>6</v>
      </c>
      <c r="R83" s="265">
        <f t="shared" ref="R83" si="252">$Y$12*$Y$11*H83</f>
        <v>4.8599999999999994</v>
      </c>
      <c r="S83" s="260">
        <f t="shared" ref="S83" si="253">R83*$H$3</f>
        <v>4.8599999999999994</v>
      </c>
      <c r="T83" s="260">
        <f t="shared" si="10"/>
        <v>4.8599999999999994</v>
      </c>
      <c r="U83" s="260"/>
      <c r="V83" s="260"/>
      <c r="W83" s="260"/>
      <c r="X83" s="260"/>
      <c r="Y83" s="717">
        <f t="shared" si="15"/>
        <v>29.159999999999997</v>
      </c>
      <c r="Z83" s="671"/>
      <c r="AA83" s="723"/>
      <c r="AB83" s="719"/>
      <c r="AC83" s="719"/>
      <c r="AD83" s="719"/>
      <c r="AE83" s="719"/>
      <c r="AF83" s="863" t="s">
        <v>347</v>
      </c>
      <c r="AG83" s="863" t="s">
        <v>347</v>
      </c>
      <c r="AH83" s="719"/>
      <c r="AI83" s="719"/>
      <c r="AJ83" s="719"/>
      <c r="AK83" s="719"/>
      <c r="AL83" s="719"/>
      <c r="AM83" s="863" t="s">
        <v>347</v>
      </c>
      <c r="AN83" s="863" t="s">
        <v>347</v>
      </c>
      <c r="AO83" s="719"/>
      <c r="AP83" s="719"/>
      <c r="AQ83" s="719"/>
      <c r="AR83" s="719"/>
      <c r="AS83" s="719"/>
      <c r="AT83" s="863" t="s">
        <v>347</v>
      </c>
      <c r="AU83" s="863" t="s">
        <v>347</v>
      </c>
      <c r="AV83" s="719"/>
      <c r="AW83" s="719"/>
      <c r="AX83" s="719"/>
      <c r="AY83" s="719"/>
      <c r="AZ83" s="719"/>
      <c r="BA83" s="863"/>
      <c r="BB83" s="863"/>
      <c r="BC83" s="720"/>
      <c r="BD83" s="720"/>
      <c r="BE83" s="720"/>
      <c r="BF83" s="720"/>
      <c r="BG83" s="720"/>
      <c r="BH83" s="863"/>
      <c r="BI83" s="863"/>
      <c r="BJ83" s="720"/>
      <c r="BK83" s="720"/>
      <c r="BL83" s="720"/>
      <c r="BM83" s="720"/>
      <c r="BN83" s="720"/>
      <c r="BO83" s="863"/>
      <c r="BP83" s="863"/>
      <c r="BQ83" s="899"/>
      <c r="BR83" s="720"/>
      <c r="BS83" s="720"/>
      <c r="BT83" s="720"/>
      <c r="BU83" s="720"/>
      <c r="BV83" s="863"/>
      <c r="BW83" s="863"/>
      <c r="BX83" s="899"/>
      <c r="BY83" s="720"/>
      <c r="BZ83" s="720"/>
      <c r="CA83" s="720"/>
      <c r="CB83" s="720"/>
      <c r="CC83" s="863"/>
      <c r="CD83" s="863"/>
      <c r="CE83" s="899"/>
      <c r="CF83" s="720"/>
      <c r="CG83" s="720"/>
      <c r="CH83" s="720"/>
      <c r="CI83" s="720"/>
      <c r="CJ83" s="863"/>
      <c r="CK83" s="866"/>
      <c r="CL83" s="671"/>
    </row>
    <row r="84" spans="1:90" s="721" customFormat="1" ht="12.75" customHeight="1">
      <c r="A84" s="862"/>
      <c r="B84" s="709"/>
      <c r="C84" s="710" t="s">
        <v>183</v>
      </c>
      <c r="D84" s="710" t="s">
        <v>180</v>
      </c>
      <c r="E84" s="711" t="s">
        <v>94</v>
      </c>
      <c r="F84" s="712" t="s">
        <v>223</v>
      </c>
      <c r="G84" s="711" t="s">
        <v>75</v>
      </c>
      <c r="H84" s="722">
        <v>0.03</v>
      </c>
      <c r="I84" s="256">
        <f t="shared" ref="I84" si="254">R84/H84</f>
        <v>162</v>
      </c>
      <c r="J84" s="714">
        <f t="shared" ref="J84" si="255">Q84*H84</f>
        <v>0.18</v>
      </c>
      <c r="K84" s="715">
        <f t="shared" ref="K84" si="256">COUNTIF(AA84:CK84,"A")</f>
        <v>6</v>
      </c>
      <c r="L84" s="715">
        <f t="shared" si="3"/>
        <v>0</v>
      </c>
      <c r="M84" s="715">
        <v>0</v>
      </c>
      <c r="N84" s="715">
        <v>0</v>
      </c>
      <c r="O84" s="715">
        <v>0</v>
      </c>
      <c r="P84" s="715">
        <v>0</v>
      </c>
      <c r="Q84" s="716">
        <f t="shared" ref="Q84" si="257">SUM(K84:P84)</f>
        <v>6</v>
      </c>
      <c r="R84" s="265">
        <f t="shared" ref="R84" si="258">$Y$12*$Y$11*H84</f>
        <v>4.8599999999999994</v>
      </c>
      <c r="S84" s="260">
        <f t="shared" ref="S84" si="259">R84*$H$3</f>
        <v>4.8599999999999994</v>
      </c>
      <c r="T84" s="260">
        <f t="shared" si="10"/>
        <v>4.8599999999999994</v>
      </c>
      <c r="U84" s="260"/>
      <c r="V84" s="260"/>
      <c r="W84" s="260"/>
      <c r="X84" s="260"/>
      <c r="Y84" s="717">
        <f t="shared" si="15"/>
        <v>29.159999999999997</v>
      </c>
      <c r="Z84" s="671"/>
      <c r="AA84" s="723"/>
      <c r="AB84" s="719"/>
      <c r="AC84" s="719"/>
      <c r="AD84" s="719"/>
      <c r="AE84" s="719"/>
      <c r="AF84" s="863" t="s">
        <v>347</v>
      </c>
      <c r="AG84" s="863" t="s">
        <v>347</v>
      </c>
      <c r="AH84" s="719"/>
      <c r="AI84" s="719"/>
      <c r="AJ84" s="719"/>
      <c r="AK84" s="719"/>
      <c r="AL84" s="719"/>
      <c r="AM84" s="863" t="s">
        <v>347</v>
      </c>
      <c r="AN84" s="863" t="s">
        <v>347</v>
      </c>
      <c r="AO84" s="719"/>
      <c r="AP84" s="719"/>
      <c r="AQ84" s="719"/>
      <c r="AR84" s="719"/>
      <c r="AS84" s="719"/>
      <c r="AT84" s="863" t="s">
        <v>347</v>
      </c>
      <c r="AU84" s="863" t="s">
        <v>347</v>
      </c>
      <c r="AV84" s="719"/>
      <c r="AW84" s="719"/>
      <c r="AX84" s="719"/>
      <c r="AY84" s="719"/>
      <c r="AZ84" s="719"/>
      <c r="BA84" s="863"/>
      <c r="BB84" s="863"/>
      <c r="BC84" s="720"/>
      <c r="BD84" s="720"/>
      <c r="BE84" s="720"/>
      <c r="BF84" s="720"/>
      <c r="BG84" s="720"/>
      <c r="BH84" s="863"/>
      <c r="BI84" s="863"/>
      <c r="BJ84" s="720"/>
      <c r="BK84" s="720"/>
      <c r="BL84" s="720"/>
      <c r="BM84" s="720"/>
      <c r="BN84" s="720"/>
      <c r="BO84" s="863"/>
      <c r="BP84" s="863"/>
      <c r="BQ84" s="899"/>
      <c r="BR84" s="720"/>
      <c r="BS84" s="720"/>
      <c r="BT84" s="720"/>
      <c r="BU84" s="720"/>
      <c r="BV84" s="863"/>
      <c r="BW84" s="863"/>
      <c r="BX84" s="899"/>
      <c r="BY84" s="720"/>
      <c r="BZ84" s="720"/>
      <c r="CA84" s="720"/>
      <c r="CB84" s="720"/>
      <c r="CC84" s="863"/>
      <c r="CD84" s="863"/>
      <c r="CE84" s="899"/>
      <c r="CF84" s="720"/>
      <c r="CG84" s="720"/>
      <c r="CH84" s="720"/>
      <c r="CI84" s="720"/>
      <c r="CJ84" s="863"/>
      <c r="CK84" s="866"/>
      <c r="CL84" s="671"/>
    </row>
    <row r="85" spans="1:90" s="721" customFormat="1" ht="12.75" customHeight="1">
      <c r="A85" s="862"/>
      <c r="B85" s="709"/>
      <c r="C85" s="710" t="s">
        <v>183</v>
      </c>
      <c r="D85" s="710" t="s">
        <v>180</v>
      </c>
      <c r="E85" s="711" t="s">
        <v>94</v>
      </c>
      <c r="F85" s="712" t="s">
        <v>223</v>
      </c>
      <c r="G85" s="711" t="s">
        <v>75</v>
      </c>
      <c r="H85" s="722">
        <v>0.03</v>
      </c>
      <c r="I85" s="256">
        <f t="shared" si="31"/>
        <v>162</v>
      </c>
      <c r="J85" s="714">
        <f t="shared" si="1"/>
        <v>0.18</v>
      </c>
      <c r="K85" s="715">
        <f t="shared" si="2"/>
        <v>6</v>
      </c>
      <c r="L85" s="715">
        <f t="shared" si="3"/>
        <v>0</v>
      </c>
      <c r="M85" s="715">
        <v>0</v>
      </c>
      <c r="N85" s="715">
        <v>0</v>
      </c>
      <c r="O85" s="715">
        <v>0</v>
      </c>
      <c r="P85" s="715">
        <v>0</v>
      </c>
      <c r="Q85" s="716">
        <f t="shared" si="8"/>
        <v>6</v>
      </c>
      <c r="R85" s="265">
        <f t="shared" si="32"/>
        <v>4.8599999999999994</v>
      </c>
      <c r="S85" s="260">
        <f t="shared" si="9"/>
        <v>4.8599999999999994</v>
      </c>
      <c r="T85" s="260">
        <f t="shared" ref="T85:T132" si="260">R85*$H$4</f>
        <v>4.8599999999999994</v>
      </c>
      <c r="U85" s="260"/>
      <c r="V85" s="260"/>
      <c r="W85" s="260"/>
      <c r="X85" s="260"/>
      <c r="Y85" s="717">
        <f t="shared" si="15"/>
        <v>29.159999999999997</v>
      </c>
      <c r="Z85" s="671"/>
      <c r="AA85" s="723"/>
      <c r="AB85" s="719"/>
      <c r="AC85" s="719"/>
      <c r="AD85" s="719"/>
      <c r="AE85" s="719"/>
      <c r="AF85" s="863" t="s">
        <v>347</v>
      </c>
      <c r="AG85" s="863" t="s">
        <v>347</v>
      </c>
      <c r="AH85" s="719"/>
      <c r="AI85" s="719"/>
      <c r="AJ85" s="719"/>
      <c r="AK85" s="719"/>
      <c r="AL85" s="719"/>
      <c r="AM85" s="863" t="s">
        <v>347</v>
      </c>
      <c r="AN85" s="863" t="s">
        <v>347</v>
      </c>
      <c r="AO85" s="719"/>
      <c r="AP85" s="719"/>
      <c r="AQ85" s="719"/>
      <c r="AR85" s="719"/>
      <c r="AS85" s="719"/>
      <c r="AT85" s="863" t="s">
        <v>347</v>
      </c>
      <c r="AU85" s="863" t="s">
        <v>347</v>
      </c>
      <c r="AV85" s="719"/>
      <c r="AW85" s="719"/>
      <c r="AX85" s="719"/>
      <c r="AY85" s="719"/>
      <c r="AZ85" s="719"/>
      <c r="BA85" s="863"/>
      <c r="BB85" s="863"/>
      <c r="BC85" s="720"/>
      <c r="BD85" s="720"/>
      <c r="BE85" s="720"/>
      <c r="BF85" s="720"/>
      <c r="BG85" s="720"/>
      <c r="BH85" s="863"/>
      <c r="BI85" s="863"/>
      <c r="BJ85" s="720"/>
      <c r="BK85" s="720"/>
      <c r="BL85" s="720"/>
      <c r="BM85" s="720"/>
      <c r="BN85" s="720"/>
      <c r="BO85" s="863"/>
      <c r="BP85" s="863"/>
      <c r="BQ85" s="899"/>
      <c r="BR85" s="720"/>
      <c r="BS85" s="720"/>
      <c r="BT85" s="720"/>
      <c r="BU85" s="720"/>
      <c r="BV85" s="863"/>
      <c r="BW85" s="863"/>
      <c r="BX85" s="899"/>
      <c r="BY85" s="720"/>
      <c r="BZ85" s="720"/>
      <c r="CA85" s="720"/>
      <c r="CB85" s="720"/>
      <c r="CC85" s="863"/>
      <c r="CD85" s="863"/>
      <c r="CE85" s="899"/>
      <c r="CF85" s="720"/>
      <c r="CG85" s="720"/>
      <c r="CH85" s="720"/>
      <c r="CI85" s="720"/>
      <c r="CJ85" s="863"/>
      <c r="CK85" s="866"/>
      <c r="CL85" s="671"/>
    </row>
    <row r="86" spans="1:90" s="721" customFormat="1" ht="12.75" hidden="1" customHeight="1">
      <c r="A86" s="862"/>
      <c r="B86" s="709"/>
      <c r="C86" s="710" t="s">
        <v>183</v>
      </c>
      <c r="D86" s="710" t="s">
        <v>14</v>
      </c>
      <c r="E86" s="711" t="s">
        <v>94</v>
      </c>
      <c r="F86" s="712" t="s">
        <v>76</v>
      </c>
      <c r="G86" s="711" t="s">
        <v>31</v>
      </c>
      <c r="H86" s="722">
        <v>0.03</v>
      </c>
      <c r="I86" s="256">
        <f t="shared" si="31"/>
        <v>162</v>
      </c>
      <c r="J86" s="714">
        <f t="shared" si="1"/>
        <v>0</v>
      </c>
      <c r="K86" s="715">
        <f t="shared" si="2"/>
        <v>0</v>
      </c>
      <c r="L86" s="715">
        <f t="shared" si="3"/>
        <v>0</v>
      </c>
      <c r="M86" s="715">
        <v>0</v>
      </c>
      <c r="N86" s="715">
        <v>0</v>
      </c>
      <c r="O86" s="715">
        <v>0</v>
      </c>
      <c r="P86" s="715">
        <v>0</v>
      </c>
      <c r="Q86" s="716">
        <f t="shared" si="8"/>
        <v>0</v>
      </c>
      <c r="R86" s="265">
        <f t="shared" si="32"/>
        <v>4.8599999999999994</v>
      </c>
      <c r="S86" s="260">
        <f t="shared" si="9"/>
        <v>4.8599999999999994</v>
      </c>
      <c r="T86" s="260">
        <f t="shared" si="260"/>
        <v>4.8599999999999994</v>
      </c>
      <c r="U86" s="260"/>
      <c r="V86" s="260"/>
      <c r="W86" s="260"/>
      <c r="X86" s="260"/>
      <c r="Y86" s="717">
        <f t="shared" si="15"/>
        <v>0</v>
      </c>
      <c r="Z86" s="671"/>
      <c r="AA86" s="723"/>
      <c r="AB86" s="719"/>
      <c r="AC86" s="719"/>
      <c r="AD86" s="719"/>
      <c r="AE86" s="719"/>
      <c r="AF86" s="863"/>
      <c r="AG86" s="863"/>
      <c r="AH86" s="719"/>
      <c r="AI86" s="719"/>
      <c r="AJ86" s="719"/>
      <c r="AK86" s="719"/>
      <c r="AL86" s="719"/>
      <c r="AM86" s="863"/>
      <c r="AN86" s="863"/>
      <c r="AO86" s="719"/>
      <c r="AP86" s="719"/>
      <c r="AQ86" s="719"/>
      <c r="AR86" s="719"/>
      <c r="AS86" s="719"/>
      <c r="AT86" s="863"/>
      <c r="AU86" s="863"/>
      <c r="AV86" s="719"/>
      <c r="AW86" s="719"/>
      <c r="AX86" s="719"/>
      <c r="AY86" s="719"/>
      <c r="AZ86" s="719"/>
      <c r="BA86" s="863"/>
      <c r="BB86" s="863"/>
      <c r="BC86" s="720"/>
      <c r="BD86" s="720"/>
      <c r="BE86" s="720"/>
      <c r="BF86" s="720"/>
      <c r="BG86" s="720"/>
      <c r="BH86" s="863"/>
      <c r="BI86" s="898"/>
      <c r="BJ86" s="720"/>
      <c r="BK86" s="720"/>
      <c r="BL86" s="720"/>
      <c r="BM86" s="720"/>
      <c r="BN86" s="720"/>
      <c r="BO86" s="863"/>
      <c r="BP86" s="863"/>
      <c r="BQ86" s="899"/>
      <c r="BR86" s="720"/>
      <c r="BS86" s="720"/>
      <c r="BT86" s="720"/>
      <c r="BU86" s="720"/>
      <c r="BV86" s="863"/>
      <c r="BW86" s="863"/>
      <c r="BX86" s="899"/>
      <c r="BY86" s="720"/>
      <c r="BZ86" s="720"/>
      <c r="CA86" s="720"/>
      <c r="CB86" s="720"/>
      <c r="CC86" s="863"/>
      <c r="CD86" s="863"/>
      <c r="CE86" s="899"/>
      <c r="CF86" s="720"/>
      <c r="CG86" s="720"/>
      <c r="CH86" s="720"/>
      <c r="CI86" s="720"/>
      <c r="CJ86" s="863"/>
      <c r="CK86" s="866"/>
      <c r="CL86" s="671"/>
    </row>
    <row r="87" spans="1:90" s="721" customFormat="1" ht="12.75" hidden="1" customHeight="1">
      <c r="A87" s="862"/>
      <c r="B87" s="709"/>
      <c r="C87" s="710" t="s">
        <v>183</v>
      </c>
      <c r="D87" s="710" t="s">
        <v>14</v>
      </c>
      <c r="E87" s="711" t="s">
        <v>94</v>
      </c>
      <c r="F87" s="712" t="s">
        <v>76</v>
      </c>
      <c r="G87" s="711" t="s">
        <v>31</v>
      </c>
      <c r="H87" s="722">
        <v>0.03</v>
      </c>
      <c r="I87" s="256">
        <f t="shared" si="31"/>
        <v>162</v>
      </c>
      <c r="J87" s="714">
        <f t="shared" si="1"/>
        <v>0</v>
      </c>
      <c r="K87" s="715">
        <f t="shared" si="2"/>
        <v>0</v>
      </c>
      <c r="L87" s="715">
        <f t="shared" si="3"/>
        <v>0</v>
      </c>
      <c r="M87" s="715">
        <v>0</v>
      </c>
      <c r="N87" s="715">
        <v>0</v>
      </c>
      <c r="O87" s="715">
        <v>0</v>
      </c>
      <c r="P87" s="715">
        <v>0</v>
      </c>
      <c r="Q87" s="716">
        <f t="shared" ref="Q87" si="261">SUM(K87:P87)</f>
        <v>0</v>
      </c>
      <c r="R87" s="265">
        <f t="shared" si="32"/>
        <v>4.8599999999999994</v>
      </c>
      <c r="S87" s="260">
        <f t="shared" si="9"/>
        <v>4.8599999999999994</v>
      </c>
      <c r="T87" s="260">
        <f t="shared" si="260"/>
        <v>4.8599999999999994</v>
      </c>
      <c r="U87" s="260"/>
      <c r="V87" s="260"/>
      <c r="W87" s="260"/>
      <c r="X87" s="260"/>
      <c r="Y87" s="717">
        <f t="shared" si="15"/>
        <v>0</v>
      </c>
      <c r="Z87" s="671"/>
      <c r="AA87" s="723"/>
      <c r="AB87" s="719"/>
      <c r="AC87" s="719"/>
      <c r="AD87" s="719"/>
      <c r="AE87" s="719"/>
      <c r="AF87" s="863"/>
      <c r="AG87" s="863"/>
      <c r="AH87" s="719"/>
      <c r="AI87" s="719"/>
      <c r="AJ87" s="719"/>
      <c r="AK87" s="719"/>
      <c r="AL87" s="719"/>
      <c r="AM87" s="863"/>
      <c r="AN87" s="863"/>
      <c r="AO87" s="719"/>
      <c r="AP87" s="719"/>
      <c r="AQ87" s="719"/>
      <c r="AR87" s="719"/>
      <c r="AS87" s="719"/>
      <c r="AT87" s="863"/>
      <c r="AU87" s="863"/>
      <c r="AV87" s="719"/>
      <c r="AW87" s="719"/>
      <c r="AX87" s="719"/>
      <c r="AY87" s="719"/>
      <c r="AZ87" s="719"/>
      <c r="BA87" s="863"/>
      <c r="BB87" s="863"/>
      <c r="BC87" s="720"/>
      <c r="BD87" s="720"/>
      <c r="BE87" s="720"/>
      <c r="BF87" s="720"/>
      <c r="BG87" s="720"/>
      <c r="BH87" s="863"/>
      <c r="BI87" s="898"/>
      <c r="BJ87" s="720"/>
      <c r="BK87" s="720"/>
      <c r="BL87" s="720"/>
      <c r="BM87" s="720"/>
      <c r="BN87" s="720"/>
      <c r="BO87" s="863"/>
      <c r="BP87" s="863"/>
      <c r="BQ87" s="899"/>
      <c r="BR87" s="720"/>
      <c r="BS87" s="720"/>
      <c r="BT87" s="720"/>
      <c r="BU87" s="720"/>
      <c r="BV87" s="863"/>
      <c r="BW87" s="863"/>
      <c r="BX87" s="899"/>
      <c r="BY87" s="720"/>
      <c r="BZ87" s="720"/>
      <c r="CA87" s="720"/>
      <c r="CB87" s="720"/>
      <c r="CC87" s="863"/>
      <c r="CD87" s="863"/>
      <c r="CE87" s="899"/>
      <c r="CF87" s="720"/>
      <c r="CG87" s="720"/>
      <c r="CH87" s="720"/>
      <c r="CI87" s="720"/>
      <c r="CJ87" s="863"/>
      <c r="CK87" s="866"/>
      <c r="CL87" s="671"/>
    </row>
    <row r="88" spans="1:90" s="721" customFormat="1" ht="12.75" hidden="1" customHeight="1">
      <c r="A88" s="862"/>
      <c r="B88" s="709"/>
      <c r="C88" s="710" t="s">
        <v>183</v>
      </c>
      <c r="D88" s="710" t="s">
        <v>14</v>
      </c>
      <c r="E88" s="711" t="s">
        <v>94</v>
      </c>
      <c r="F88" s="712" t="s">
        <v>76</v>
      </c>
      <c r="G88" s="711" t="s">
        <v>31</v>
      </c>
      <c r="H88" s="722">
        <v>0.03</v>
      </c>
      <c r="I88" s="256">
        <f t="shared" si="31"/>
        <v>162</v>
      </c>
      <c r="J88" s="714">
        <f t="shared" si="1"/>
        <v>0</v>
      </c>
      <c r="K88" s="715">
        <f t="shared" si="2"/>
        <v>0</v>
      </c>
      <c r="L88" s="715">
        <f t="shared" si="3"/>
        <v>0</v>
      </c>
      <c r="M88" s="715">
        <v>0</v>
      </c>
      <c r="N88" s="715">
        <v>0</v>
      </c>
      <c r="O88" s="715">
        <v>0</v>
      </c>
      <c r="P88" s="715">
        <v>0</v>
      </c>
      <c r="Q88" s="716">
        <f t="shared" si="8"/>
        <v>0</v>
      </c>
      <c r="R88" s="265">
        <f t="shared" si="32"/>
        <v>4.8599999999999994</v>
      </c>
      <c r="S88" s="260">
        <f t="shared" si="9"/>
        <v>4.8599999999999994</v>
      </c>
      <c r="T88" s="260">
        <f t="shared" si="260"/>
        <v>4.8599999999999994</v>
      </c>
      <c r="U88" s="260"/>
      <c r="V88" s="260"/>
      <c r="W88" s="260"/>
      <c r="X88" s="260"/>
      <c r="Y88" s="717">
        <f t="shared" si="15"/>
        <v>0</v>
      </c>
      <c r="Z88" s="671"/>
      <c r="AA88" s="723"/>
      <c r="AB88" s="719"/>
      <c r="AC88" s="719"/>
      <c r="AD88" s="719"/>
      <c r="AE88" s="719"/>
      <c r="AF88" s="863"/>
      <c r="AG88" s="863"/>
      <c r="AH88" s="719"/>
      <c r="AI88" s="719"/>
      <c r="AJ88" s="719"/>
      <c r="AK88" s="719"/>
      <c r="AL88" s="719"/>
      <c r="AM88" s="863"/>
      <c r="AN88" s="863"/>
      <c r="AO88" s="719"/>
      <c r="AP88" s="719"/>
      <c r="AQ88" s="719"/>
      <c r="AR88" s="719"/>
      <c r="AS88" s="719"/>
      <c r="AT88" s="863"/>
      <c r="AU88" s="863"/>
      <c r="AV88" s="719"/>
      <c r="AW88" s="719"/>
      <c r="AX88" s="719"/>
      <c r="AY88" s="719"/>
      <c r="AZ88" s="719"/>
      <c r="BA88" s="863"/>
      <c r="BB88" s="863"/>
      <c r="BC88" s="720"/>
      <c r="BD88" s="720"/>
      <c r="BE88" s="720"/>
      <c r="BF88" s="720"/>
      <c r="BG88" s="720"/>
      <c r="BH88" s="863"/>
      <c r="BI88" s="898"/>
      <c r="BJ88" s="720"/>
      <c r="BK88" s="720"/>
      <c r="BL88" s="720"/>
      <c r="BM88" s="720"/>
      <c r="BN88" s="720"/>
      <c r="BO88" s="863"/>
      <c r="BP88" s="863"/>
      <c r="BQ88" s="899"/>
      <c r="BR88" s="720"/>
      <c r="BS88" s="720"/>
      <c r="BT88" s="720"/>
      <c r="BU88" s="720"/>
      <c r="BV88" s="863"/>
      <c r="BW88" s="863"/>
      <c r="BX88" s="899"/>
      <c r="BY88" s="720"/>
      <c r="BZ88" s="720"/>
      <c r="CA88" s="720"/>
      <c r="CB88" s="720"/>
      <c r="CC88" s="863"/>
      <c r="CD88" s="863"/>
      <c r="CE88" s="899"/>
      <c r="CF88" s="720"/>
      <c r="CG88" s="720"/>
      <c r="CH88" s="720"/>
      <c r="CI88" s="720"/>
      <c r="CJ88" s="863"/>
      <c r="CK88" s="866"/>
      <c r="CL88" s="671"/>
    </row>
    <row r="89" spans="1:90" s="721" customFormat="1" ht="12.75" hidden="1" customHeight="1">
      <c r="A89" s="862"/>
      <c r="B89" s="709"/>
      <c r="C89" s="710" t="s">
        <v>202</v>
      </c>
      <c r="D89" s="710" t="s">
        <v>180</v>
      </c>
      <c r="E89" s="711" t="s">
        <v>93</v>
      </c>
      <c r="F89" s="712" t="s">
        <v>223</v>
      </c>
      <c r="G89" s="711" t="s">
        <v>75</v>
      </c>
      <c r="H89" s="722">
        <v>0.02</v>
      </c>
      <c r="I89" s="256">
        <f t="shared" ref="I89" si="262">R89/H89</f>
        <v>162</v>
      </c>
      <c r="J89" s="714">
        <f t="shared" ref="J89" si="263">Q89*H89</f>
        <v>0</v>
      </c>
      <c r="K89" s="715">
        <f t="shared" ref="K89" si="264">COUNTIF(AA89:CK89,"A")</f>
        <v>0</v>
      </c>
      <c r="L89" s="715">
        <f t="shared" si="3"/>
        <v>0</v>
      </c>
      <c r="M89" s="715">
        <v>0</v>
      </c>
      <c r="N89" s="715">
        <v>0</v>
      </c>
      <c r="O89" s="715">
        <v>0</v>
      </c>
      <c r="P89" s="715">
        <v>0</v>
      </c>
      <c r="Q89" s="716">
        <f t="shared" ref="Q89" si="265">SUM(K89:P89)</f>
        <v>0</v>
      </c>
      <c r="R89" s="265">
        <f t="shared" ref="R89" si="266">$Y$12*$Y$11*H89</f>
        <v>3.24</v>
      </c>
      <c r="S89" s="260">
        <f t="shared" ref="S89" si="267">R89*$H$3</f>
        <v>3.24</v>
      </c>
      <c r="T89" s="260">
        <f t="shared" si="260"/>
        <v>3.24</v>
      </c>
      <c r="U89" s="260"/>
      <c r="V89" s="260"/>
      <c r="W89" s="260"/>
      <c r="X89" s="260"/>
      <c r="Y89" s="717">
        <f t="shared" si="15"/>
        <v>0</v>
      </c>
      <c r="Z89" s="671"/>
      <c r="AA89" s="723"/>
      <c r="AB89" s="719"/>
      <c r="AC89" s="719"/>
      <c r="AD89" s="719"/>
      <c r="AE89" s="719"/>
      <c r="AF89" s="863"/>
      <c r="AG89" s="863"/>
      <c r="AH89" s="719"/>
      <c r="AI89" s="719"/>
      <c r="AJ89" s="719"/>
      <c r="AK89" s="719"/>
      <c r="AL89" s="719"/>
      <c r="AM89" s="863"/>
      <c r="AN89" s="863"/>
      <c r="AO89" s="719"/>
      <c r="AP89" s="719"/>
      <c r="AQ89" s="719"/>
      <c r="AR89" s="719"/>
      <c r="AS89" s="719"/>
      <c r="AT89" s="863"/>
      <c r="AU89" s="863"/>
      <c r="AV89" s="719"/>
      <c r="AW89" s="719"/>
      <c r="AX89" s="719"/>
      <c r="AY89" s="719"/>
      <c r="AZ89" s="719"/>
      <c r="BA89" s="863"/>
      <c r="BB89" s="863"/>
      <c r="BC89" s="720"/>
      <c r="BD89" s="720"/>
      <c r="BE89" s="720"/>
      <c r="BF89" s="720"/>
      <c r="BG89" s="720"/>
      <c r="BH89" s="863"/>
      <c r="BI89" s="898"/>
      <c r="BJ89" s="720"/>
      <c r="BK89" s="720"/>
      <c r="BL89" s="720"/>
      <c r="BM89" s="720"/>
      <c r="BN89" s="720"/>
      <c r="BO89" s="863"/>
      <c r="BP89" s="863"/>
      <c r="BQ89" s="899"/>
      <c r="BR89" s="899"/>
      <c r="BS89" s="899"/>
      <c r="BT89" s="899"/>
      <c r="BU89" s="899"/>
      <c r="BV89" s="863"/>
      <c r="BW89" s="863"/>
      <c r="BX89" s="899"/>
      <c r="BY89" s="899"/>
      <c r="BZ89" s="899"/>
      <c r="CA89" s="899"/>
      <c r="CB89" s="899"/>
      <c r="CC89" s="863"/>
      <c r="CD89" s="863"/>
      <c r="CE89" s="899"/>
      <c r="CF89" s="720"/>
      <c r="CG89" s="720"/>
      <c r="CH89" s="720"/>
      <c r="CI89" s="720"/>
      <c r="CJ89" s="863"/>
      <c r="CK89" s="866"/>
      <c r="CL89" s="671"/>
    </row>
    <row r="90" spans="1:90" s="721" customFormat="1" ht="12.75" hidden="1" customHeight="1">
      <c r="A90" s="862"/>
      <c r="B90" s="709"/>
      <c r="C90" s="710" t="s">
        <v>202</v>
      </c>
      <c r="D90" s="710" t="s">
        <v>180</v>
      </c>
      <c r="E90" s="711" t="s">
        <v>93</v>
      </c>
      <c r="F90" s="712" t="s">
        <v>223</v>
      </c>
      <c r="G90" s="711" t="s">
        <v>75</v>
      </c>
      <c r="H90" s="722">
        <v>0.02</v>
      </c>
      <c r="I90" s="256">
        <f t="shared" si="31"/>
        <v>162</v>
      </c>
      <c r="J90" s="714">
        <f t="shared" si="1"/>
        <v>0</v>
      </c>
      <c r="K90" s="715">
        <f t="shared" si="2"/>
        <v>0</v>
      </c>
      <c r="L90" s="715">
        <f t="shared" si="3"/>
        <v>0</v>
      </c>
      <c r="M90" s="715">
        <v>0</v>
      </c>
      <c r="N90" s="715">
        <v>0</v>
      </c>
      <c r="O90" s="715">
        <v>0</v>
      </c>
      <c r="P90" s="715">
        <v>0</v>
      </c>
      <c r="Q90" s="716">
        <f t="shared" si="8"/>
        <v>0</v>
      </c>
      <c r="R90" s="265">
        <f t="shared" si="32"/>
        <v>3.24</v>
      </c>
      <c r="S90" s="260">
        <f t="shared" si="9"/>
        <v>3.24</v>
      </c>
      <c r="T90" s="260">
        <f t="shared" si="260"/>
        <v>3.24</v>
      </c>
      <c r="U90" s="260"/>
      <c r="V90" s="260"/>
      <c r="W90" s="260"/>
      <c r="X90" s="260"/>
      <c r="Y90" s="717">
        <f t="shared" si="15"/>
        <v>0</v>
      </c>
      <c r="Z90" s="671"/>
      <c r="AA90" s="723"/>
      <c r="AB90" s="719"/>
      <c r="AC90" s="719"/>
      <c r="AD90" s="719"/>
      <c r="AE90" s="719"/>
      <c r="AF90" s="863"/>
      <c r="AG90" s="863"/>
      <c r="AH90" s="719"/>
      <c r="AI90" s="719"/>
      <c r="AJ90" s="719"/>
      <c r="AK90" s="719"/>
      <c r="AL90" s="719"/>
      <c r="AM90" s="863"/>
      <c r="AN90" s="863"/>
      <c r="AO90" s="719"/>
      <c r="AP90" s="719"/>
      <c r="AQ90" s="719"/>
      <c r="AR90" s="719"/>
      <c r="AS90" s="719"/>
      <c r="AT90" s="863"/>
      <c r="AU90" s="863"/>
      <c r="AV90" s="719"/>
      <c r="AW90" s="719"/>
      <c r="AX90" s="719"/>
      <c r="AY90" s="719"/>
      <c r="AZ90" s="719"/>
      <c r="BA90" s="863"/>
      <c r="BB90" s="863"/>
      <c r="BC90" s="720"/>
      <c r="BD90" s="720"/>
      <c r="BE90" s="720"/>
      <c r="BF90" s="720"/>
      <c r="BG90" s="720"/>
      <c r="BH90" s="863"/>
      <c r="BI90" s="898"/>
      <c r="BJ90" s="720"/>
      <c r="BK90" s="720"/>
      <c r="BL90" s="720"/>
      <c r="BM90" s="720"/>
      <c r="BN90" s="720"/>
      <c r="BO90" s="863"/>
      <c r="BP90" s="863"/>
      <c r="BQ90" s="899"/>
      <c r="BR90" s="899"/>
      <c r="BS90" s="899"/>
      <c r="BT90" s="899"/>
      <c r="BU90" s="899"/>
      <c r="BV90" s="863"/>
      <c r="BW90" s="863"/>
      <c r="BX90" s="899"/>
      <c r="BY90" s="899"/>
      <c r="BZ90" s="899"/>
      <c r="CA90" s="899"/>
      <c r="CB90" s="899"/>
      <c r="CC90" s="863"/>
      <c r="CD90" s="863"/>
      <c r="CE90" s="899"/>
      <c r="CF90" s="720"/>
      <c r="CG90" s="720"/>
      <c r="CH90" s="720"/>
      <c r="CI90" s="720"/>
      <c r="CJ90" s="863"/>
      <c r="CK90" s="866"/>
      <c r="CL90" s="671"/>
    </row>
    <row r="91" spans="1:90" s="721" customFormat="1" ht="12.75" hidden="1" customHeight="1">
      <c r="A91" s="862"/>
      <c r="B91" s="709"/>
      <c r="C91" s="710" t="s">
        <v>202</v>
      </c>
      <c r="D91" s="710" t="s">
        <v>14</v>
      </c>
      <c r="E91" s="711" t="s">
        <v>93</v>
      </c>
      <c r="F91" s="712" t="s">
        <v>76</v>
      </c>
      <c r="G91" s="711" t="s">
        <v>31</v>
      </c>
      <c r="H91" s="722">
        <v>0.02</v>
      </c>
      <c r="I91" s="256">
        <f t="shared" si="31"/>
        <v>162</v>
      </c>
      <c r="J91" s="714">
        <f t="shared" si="1"/>
        <v>0</v>
      </c>
      <c r="K91" s="715">
        <f t="shared" si="2"/>
        <v>0</v>
      </c>
      <c r="L91" s="715">
        <f t="shared" si="3"/>
        <v>0</v>
      </c>
      <c r="M91" s="715">
        <v>0</v>
      </c>
      <c r="N91" s="715">
        <v>0</v>
      </c>
      <c r="O91" s="715">
        <v>0</v>
      </c>
      <c r="P91" s="715">
        <v>0</v>
      </c>
      <c r="Q91" s="716">
        <f t="shared" si="8"/>
        <v>0</v>
      </c>
      <c r="R91" s="265">
        <f t="shared" si="32"/>
        <v>3.24</v>
      </c>
      <c r="S91" s="260">
        <f t="shared" si="9"/>
        <v>3.24</v>
      </c>
      <c r="T91" s="260">
        <f t="shared" si="260"/>
        <v>3.24</v>
      </c>
      <c r="U91" s="260"/>
      <c r="V91" s="260"/>
      <c r="W91" s="260"/>
      <c r="X91" s="260"/>
      <c r="Y91" s="717">
        <f t="shared" si="15"/>
        <v>0</v>
      </c>
      <c r="Z91" s="671"/>
      <c r="AA91" s="723"/>
      <c r="AB91" s="719"/>
      <c r="AC91" s="719"/>
      <c r="AD91" s="719"/>
      <c r="AE91" s="719"/>
      <c r="AF91" s="863"/>
      <c r="AG91" s="863"/>
      <c r="AH91" s="719"/>
      <c r="AI91" s="719"/>
      <c r="AJ91" s="719"/>
      <c r="AK91" s="719"/>
      <c r="AL91" s="719"/>
      <c r="AM91" s="863"/>
      <c r="AN91" s="863"/>
      <c r="AO91" s="719"/>
      <c r="AP91" s="719"/>
      <c r="AQ91" s="719"/>
      <c r="AR91" s="719"/>
      <c r="AS91" s="719"/>
      <c r="AT91" s="863"/>
      <c r="AU91" s="863"/>
      <c r="AV91" s="719"/>
      <c r="AW91" s="719"/>
      <c r="AX91" s="719"/>
      <c r="AY91" s="719"/>
      <c r="AZ91" s="719"/>
      <c r="BA91" s="863"/>
      <c r="BB91" s="863"/>
      <c r="BC91" s="720"/>
      <c r="BD91" s="720"/>
      <c r="BE91" s="720"/>
      <c r="BF91" s="720"/>
      <c r="BG91" s="720"/>
      <c r="BH91" s="863"/>
      <c r="BI91" s="898"/>
      <c r="BJ91" s="720"/>
      <c r="BK91" s="720"/>
      <c r="BL91" s="720"/>
      <c r="BM91" s="720"/>
      <c r="BN91" s="720"/>
      <c r="BO91" s="863"/>
      <c r="BP91" s="863"/>
      <c r="BQ91" s="899"/>
      <c r="BR91" s="899"/>
      <c r="BS91" s="899"/>
      <c r="BT91" s="899"/>
      <c r="BU91" s="899"/>
      <c r="BV91" s="863"/>
      <c r="BW91" s="863"/>
      <c r="BX91" s="899"/>
      <c r="BY91" s="899"/>
      <c r="BZ91" s="899"/>
      <c r="CA91" s="899"/>
      <c r="CB91" s="899"/>
      <c r="CC91" s="863"/>
      <c r="CD91" s="863"/>
      <c r="CE91" s="899"/>
      <c r="CF91" s="720"/>
      <c r="CG91" s="720"/>
      <c r="CH91" s="720"/>
      <c r="CI91" s="720"/>
      <c r="CJ91" s="863"/>
      <c r="CK91" s="866"/>
      <c r="CL91" s="671"/>
    </row>
    <row r="92" spans="1:90" s="721" customFormat="1" ht="12.75" hidden="1" customHeight="1">
      <c r="A92" s="862"/>
      <c r="B92" s="709"/>
      <c r="C92" s="710" t="s">
        <v>202</v>
      </c>
      <c r="D92" s="710" t="s">
        <v>14</v>
      </c>
      <c r="E92" s="711" t="s">
        <v>93</v>
      </c>
      <c r="F92" s="712" t="s">
        <v>76</v>
      </c>
      <c r="G92" s="711" t="s">
        <v>31</v>
      </c>
      <c r="H92" s="722">
        <v>0.02</v>
      </c>
      <c r="I92" s="256">
        <f t="shared" si="31"/>
        <v>162</v>
      </c>
      <c r="J92" s="714">
        <f t="shared" si="1"/>
        <v>0</v>
      </c>
      <c r="K92" s="715">
        <f t="shared" si="2"/>
        <v>0</v>
      </c>
      <c r="L92" s="715">
        <f t="shared" si="3"/>
        <v>0</v>
      </c>
      <c r="M92" s="715">
        <v>0</v>
      </c>
      <c r="N92" s="715">
        <v>0</v>
      </c>
      <c r="O92" s="715">
        <v>0</v>
      </c>
      <c r="P92" s="715">
        <v>0</v>
      </c>
      <c r="Q92" s="716">
        <f t="shared" si="8"/>
        <v>0</v>
      </c>
      <c r="R92" s="265">
        <f t="shared" si="32"/>
        <v>3.24</v>
      </c>
      <c r="S92" s="260">
        <f t="shared" si="9"/>
        <v>3.24</v>
      </c>
      <c r="T92" s="260">
        <f t="shared" si="260"/>
        <v>3.24</v>
      </c>
      <c r="U92" s="260"/>
      <c r="V92" s="260"/>
      <c r="W92" s="260"/>
      <c r="X92" s="260"/>
      <c r="Y92" s="717">
        <f t="shared" si="15"/>
        <v>0</v>
      </c>
      <c r="Z92" s="671"/>
      <c r="AA92" s="723"/>
      <c r="AB92" s="719"/>
      <c r="AC92" s="719"/>
      <c r="AD92" s="719"/>
      <c r="AE92" s="719"/>
      <c r="AF92" s="863"/>
      <c r="AG92" s="863"/>
      <c r="AH92" s="719"/>
      <c r="AI92" s="719"/>
      <c r="AJ92" s="719"/>
      <c r="AK92" s="719"/>
      <c r="AL92" s="719"/>
      <c r="AM92" s="863"/>
      <c r="AN92" s="863"/>
      <c r="AO92" s="719"/>
      <c r="AP92" s="719"/>
      <c r="AQ92" s="719"/>
      <c r="AR92" s="719"/>
      <c r="AS92" s="719"/>
      <c r="AT92" s="863"/>
      <c r="AU92" s="863"/>
      <c r="AV92" s="719"/>
      <c r="AW92" s="719"/>
      <c r="AX92" s="719"/>
      <c r="AY92" s="719"/>
      <c r="AZ92" s="719"/>
      <c r="BA92" s="863"/>
      <c r="BB92" s="863"/>
      <c r="BC92" s="720"/>
      <c r="BD92" s="720"/>
      <c r="BE92" s="720"/>
      <c r="BF92" s="720"/>
      <c r="BG92" s="720"/>
      <c r="BH92" s="863"/>
      <c r="BI92" s="898"/>
      <c r="BJ92" s="720"/>
      <c r="BK92" s="720"/>
      <c r="BL92" s="720"/>
      <c r="BM92" s="720"/>
      <c r="BN92" s="720"/>
      <c r="BO92" s="863"/>
      <c r="BP92" s="863"/>
      <c r="BQ92" s="899"/>
      <c r="BR92" s="899"/>
      <c r="BS92" s="899"/>
      <c r="BT92" s="899"/>
      <c r="BU92" s="899"/>
      <c r="BV92" s="863"/>
      <c r="BW92" s="863"/>
      <c r="BX92" s="899"/>
      <c r="BY92" s="899"/>
      <c r="BZ92" s="899"/>
      <c r="CA92" s="899"/>
      <c r="CB92" s="899"/>
      <c r="CC92" s="863"/>
      <c r="CD92" s="863"/>
      <c r="CE92" s="899"/>
      <c r="CF92" s="720"/>
      <c r="CG92" s="720"/>
      <c r="CH92" s="720"/>
      <c r="CI92" s="720"/>
      <c r="CJ92" s="863"/>
      <c r="CK92" s="866"/>
      <c r="CL92" s="671"/>
    </row>
    <row r="93" spans="1:90" s="721" customFormat="1" ht="12.75" hidden="1" customHeight="1">
      <c r="A93" s="862"/>
      <c r="B93" s="709"/>
      <c r="C93" s="710" t="s">
        <v>202</v>
      </c>
      <c r="D93" s="710" t="s">
        <v>14</v>
      </c>
      <c r="E93" s="711" t="s">
        <v>93</v>
      </c>
      <c r="F93" s="712" t="s">
        <v>76</v>
      </c>
      <c r="G93" s="711" t="s">
        <v>31</v>
      </c>
      <c r="H93" s="722">
        <v>0.02</v>
      </c>
      <c r="I93" s="256">
        <f t="shared" si="31"/>
        <v>162</v>
      </c>
      <c r="J93" s="714">
        <f t="shared" si="1"/>
        <v>0</v>
      </c>
      <c r="K93" s="715">
        <f t="shared" si="2"/>
        <v>0</v>
      </c>
      <c r="L93" s="715">
        <f t="shared" si="3"/>
        <v>0</v>
      </c>
      <c r="M93" s="715">
        <v>0</v>
      </c>
      <c r="N93" s="715">
        <v>0</v>
      </c>
      <c r="O93" s="715">
        <v>0</v>
      </c>
      <c r="P93" s="715">
        <v>0</v>
      </c>
      <c r="Q93" s="716">
        <f t="shared" si="8"/>
        <v>0</v>
      </c>
      <c r="R93" s="265">
        <f t="shared" si="32"/>
        <v>3.24</v>
      </c>
      <c r="S93" s="260">
        <f t="shared" si="9"/>
        <v>3.24</v>
      </c>
      <c r="T93" s="260">
        <f t="shared" si="260"/>
        <v>3.24</v>
      </c>
      <c r="U93" s="260"/>
      <c r="V93" s="260"/>
      <c r="W93" s="260"/>
      <c r="X93" s="260"/>
      <c r="Y93" s="717">
        <f t="shared" si="15"/>
        <v>0</v>
      </c>
      <c r="Z93" s="671"/>
      <c r="AA93" s="723"/>
      <c r="AB93" s="719"/>
      <c r="AC93" s="719"/>
      <c r="AD93" s="719"/>
      <c r="AE93" s="719"/>
      <c r="AF93" s="863"/>
      <c r="AG93" s="863"/>
      <c r="AH93" s="719"/>
      <c r="AI93" s="719"/>
      <c r="AJ93" s="719"/>
      <c r="AK93" s="719"/>
      <c r="AL93" s="719"/>
      <c r="AM93" s="863"/>
      <c r="AN93" s="863"/>
      <c r="AO93" s="719"/>
      <c r="AP93" s="719"/>
      <c r="AQ93" s="719"/>
      <c r="AR93" s="719"/>
      <c r="AS93" s="719"/>
      <c r="AT93" s="863"/>
      <c r="AU93" s="863"/>
      <c r="AV93" s="719"/>
      <c r="AW93" s="719"/>
      <c r="AX93" s="719"/>
      <c r="AY93" s="719"/>
      <c r="AZ93" s="719"/>
      <c r="BA93" s="863"/>
      <c r="BB93" s="863"/>
      <c r="BC93" s="720"/>
      <c r="BD93" s="720"/>
      <c r="BE93" s="720"/>
      <c r="BF93" s="720"/>
      <c r="BG93" s="720"/>
      <c r="BH93" s="863"/>
      <c r="BI93" s="898"/>
      <c r="BJ93" s="720"/>
      <c r="BK93" s="720"/>
      <c r="BL93" s="720"/>
      <c r="BM93" s="720"/>
      <c r="BN93" s="720"/>
      <c r="BO93" s="863"/>
      <c r="BP93" s="863"/>
      <c r="BQ93" s="899"/>
      <c r="BR93" s="899"/>
      <c r="BS93" s="899"/>
      <c r="BT93" s="899"/>
      <c r="BU93" s="899"/>
      <c r="BV93" s="863"/>
      <c r="BW93" s="863"/>
      <c r="BX93" s="899"/>
      <c r="BY93" s="899"/>
      <c r="BZ93" s="899"/>
      <c r="CA93" s="899"/>
      <c r="CB93" s="899"/>
      <c r="CC93" s="863"/>
      <c r="CD93" s="863"/>
      <c r="CE93" s="899"/>
      <c r="CF93" s="720"/>
      <c r="CG93" s="720"/>
      <c r="CH93" s="720"/>
      <c r="CI93" s="720"/>
      <c r="CJ93" s="863"/>
      <c r="CK93" s="866"/>
      <c r="CL93" s="671"/>
    </row>
    <row r="94" spans="1:90" s="721" customFormat="1" ht="12.75" customHeight="1">
      <c r="A94" s="862"/>
      <c r="B94" s="709"/>
      <c r="C94" s="710" t="s">
        <v>202</v>
      </c>
      <c r="D94" s="710" t="s">
        <v>14</v>
      </c>
      <c r="E94" s="711" t="s">
        <v>93</v>
      </c>
      <c r="F94" s="712" t="s">
        <v>76</v>
      </c>
      <c r="G94" s="711" t="s">
        <v>31</v>
      </c>
      <c r="H94" s="722">
        <v>0.02</v>
      </c>
      <c r="I94" s="256">
        <f t="shared" si="31"/>
        <v>162</v>
      </c>
      <c r="J94" s="714">
        <f t="shared" si="1"/>
        <v>0.34</v>
      </c>
      <c r="K94" s="715">
        <f t="shared" si="2"/>
        <v>17</v>
      </c>
      <c r="L94" s="715">
        <f t="shared" si="3"/>
        <v>0</v>
      </c>
      <c r="M94" s="715">
        <v>0</v>
      </c>
      <c r="N94" s="715">
        <v>0</v>
      </c>
      <c r="O94" s="715">
        <v>0</v>
      </c>
      <c r="P94" s="715">
        <v>0</v>
      </c>
      <c r="Q94" s="716">
        <f t="shared" si="8"/>
        <v>17</v>
      </c>
      <c r="R94" s="265">
        <f t="shared" si="32"/>
        <v>3.24</v>
      </c>
      <c r="S94" s="260">
        <f t="shared" si="9"/>
        <v>3.24</v>
      </c>
      <c r="T94" s="260">
        <f t="shared" si="260"/>
        <v>3.24</v>
      </c>
      <c r="U94" s="260"/>
      <c r="V94" s="260"/>
      <c r="W94" s="260"/>
      <c r="X94" s="260"/>
      <c r="Y94" s="717">
        <f t="shared" si="15"/>
        <v>55.080000000000005</v>
      </c>
      <c r="Z94" s="671"/>
      <c r="AA94" s="723" t="s">
        <v>347</v>
      </c>
      <c r="AB94" s="719" t="s">
        <v>347</v>
      </c>
      <c r="AC94" s="719" t="s">
        <v>347</v>
      </c>
      <c r="AD94" s="719" t="s">
        <v>347</v>
      </c>
      <c r="AE94" s="719" t="s">
        <v>347</v>
      </c>
      <c r="AF94" s="863"/>
      <c r="AG94" s="863"/>
      <c r="AH94" s="719" t="s">
        <v>347</v>
      </c>
      <c r="AI94" s="719" t="s">
        <v>347</v>
      </c>
      <c r="AJ94" s="719" t="s">
        <v>347</v>
      </c>
      <c r="AK94" s="719" t="s">
        <v>347</v>
      </c>
      <c r="AL94" s="719" t="s">
        <v>347</v>
      </c>
      <c r="AM94" s="863"/>
      <c r="AN94" s="863"/>
      <c r="AO94" s="719" t="s">
        <v>347</v>
      </c>
      <c r="AP94" s="719" t="s">
        <v>347</v>
      </c>
      <c r="AQ94" s="719" t="s">
        <v>347</v>
      </c>
      <c r="AR94" s="719" t="s">
        <v>347</v>
      </c>
      <c r="AS94" s="719" t="s">
        <v>347</v>
      </c>
      <c r="AT94" s="863"/>
      <c r="AU94" s="863"/>
      <c r="AV94" s="719" t="s">
        <v>347</v>
      </c>
      <c r="AW94" s="719" t="s">
        <v>347</v>
      </c>
      <c r="AX94" s="719"/>
      <c r="AY94" s="719"/>
      <c r="AZ94" s="719"/>
      <c r="BA94" s="863"/>
      <c r="BB94" s="863"/>
      <c r="BC94" s="720"/>
      <c r="BD94" s="720"/>
      <c r="BE94" s="720"/>
      <c r="BF94" s="720"/>
      <c r="BG94" s="720"/>
      <c r="BH94" s="863"/>
      <c r="BI94" s="898"/>
      <c r="BJ94" s="720"/>
      <c r="BK94" s="720"/>
      <c r="BL94" s="720"/>
      <c r="BM94" s="720"/>
      <c r="BN94" s="720"/>
      <c r="BO94" s="863"/>
      <c r="BP94" s="863"/>
      <c r="BQ94" s="899"/>
      <c r="BR94" s="720"/>
      <c r="BS94" s="720"/>
      <c r="BT94" s="720"/>
      <c r="BU94" s="720"/>
      <c r="BV94" s="863"/>
      <c r="BW94" s="863"/>
      <c r="BX94" s="899"/>
      <c r="BY94" s="899"/>
      <c r="BZ94" s="899"/>
      <c r="CA94" s="899"/>
      <c r="CB94" s="899"/>
      <c r="CC94" s="863"/>
      <c r="CD94" s="863"/>
      <c r="CE94" s="899"/>
      <c r="CF94" s="720"/>
      <c r="CG94" s="720"/>
      <c r="CH94" s="720"/>
      <c r="CI94" s="720"/>
      <c r="CJ94" s="863"/>
      <c r="CK94" s="866"/>
      <c r="CL94" s="671"/>
    </row>
    <row r="95" spans="1:90" s="721" customFormat="1" ht="12.75" customHeight="1">
      <c r="A95" s="862"/>
      <c r="B95" s="709"/>
      <c r="C95" s="710" t="s">
        <v>202</v>
      </c>
      <c r="D95" s="710" t="s">
        <v>14</v>
      </c>
      <c r="E95" s="711" t="s">
        <v>93</v>
      </c>
      <c r="F95" s="712" t="s">
        <v>76</v>
      </c>
      <c r="G95" s="711" t="s">
        <v>31</v>
      </c>
      <c r="H95" s="722">
        <v>0.02</v>
      </c>
      <c r="I95" s="256">
        <f t="shared" si="31"/>
        <v>162</v>
      </c>
      <c r="J95" s="714">
        <f t="shared" si="1"/>
        <v>0.34</v>
      </c>
      <c r="K95" s="715">
        <f t="shared" si="2"/>
        <v>17</v>
      </c>
      <c r="L95" s="715">
        <f t="shared" si="3"/>
        <v>0</v>
      </c>
      <c r="M95" s="715">
        <v>0</v>
      </c>
      <c r="N95" s="715">
        <v>0</v>
      </c>
      <c r="O95" s="715">
        <v>0</v>
      </c>
      <c r="P95" s="715">
        <v>0</v>
      </c>
      <c r="Q95" s="716">
        <f t="shared" si="8"/>
        <v>17</v>
      </c>
      <c r="R95" s="265">
        <f t="shared" si="32"/>
        <v>3.24</v>
      </c>
      <c r="S95" s="260">
        <f t="shared" si="9"/>
        <v>3.24</v>
      </c>
      <c r="T95" s="260">
        <f t="shared" si="260"/>
        <v>3.24</v>
      </c>
      <c r="U95" s="260"/>
      <c r="V95" s="260"/>
      <c r="W95" s="260"/>
      <c r="X95" s="260"/>
      <c r="Y95" s="717">
        <f t="shared" si="15"/>
        <v>55.080000000000005</v>
      </c>
      <c r="Z95" s="671"/>
      <c r="AA95" s="723" t="s">
        <v>347</v>
      </c>
      <c r="AB95" s="719" t="s">
        <v>347</v>
      </c>
      <c r="AC95" s="719" t="s">
        <v>347</v>
      </c>
      <c r="AD95" s="719" t="s">
        <v>347</v>
      </c>
      <c r="AE95" s="719" t="s">
        <v>347</v>
      </c>
      <c r="AF95" s="863"/>
      <c r="AG95" s="863"/>
      <c r="AH95" s="719" t="s">
        <v>347</v>
      </c>
      <c r="AI95" s="719" t="s">
        <v>347</v>
      </c>
      <c r="AJ95" s="719" t="s">
        <v>347</v>
      </c>
      <c r="AK95" s="719" t="s">
        <v>347</v>
      </c>
      <c r="AL95" s="719" t="s">
        <v>347</v>
      </c>
      <c r="AM95" s="863"/>
      <c r="AN95" s="863"/>
      <c r="AO95" s="719" t="s">
        <v>347</v>
      </c>
      <c r="AP95" s="719" t="s">
        <v>347</v>
      </c>
      <c r="AQ95" s="719" t="s">
        <v>347</v>
      </c>
      <c r="AR95" s="719" t="s">
        <v>347</v>
      </c>
      <c r="AS95" s="719" t="s">
        <v>347</v>
      </c>
      <c r="AT95" s="863"/>
      <c r="AU95" s="863"/>
      <c r="AV95" s="719" t="s">
        <v>347</v>
      </c>
      <c r="AW95" s="719" t="s">
        <v>347</v>
      </c>
      <c r="AX95" s="719"/>
      <c r="AY95" s="719"/>
      <c r="AZ95" s="719"/>
      <c r="BA95" s="863"/>
      <c r="BB95" s="863"/>
      <c r="BC95" s="720"/>
      <c r="BD95" s="720"/>
      <c r="BE95" s="720"/>
      <c r="BF95" s="720"/>
      <c r="BG95" s="720"/>
      <c r="BH95" s="863"/>
      <c r="BI95" s="898"/>
      <c r="BJ95" s="720"/>
      <c r="BK95" s="720"/>
      <c r="BL95" s="720"/>
      <c r="BM95" s="720"/>
      <c r="BN95" s="720"/>
      <c r="BO95" s="863"/>
      <c r="BP95" s="863"/>
      <c r="BQ95" s="899"/>
      <c r="BR95" s="720"/>
      <c r="BS95" s="720"/>
      <c r="BT95" s="720"/>
      <c r="BU95" s="720"/>
      <c r="BV95" s="863"/>
      <c r="BW95" s="863"/>
      <c r="BX95" s="899"/>
      <c r="BY95" s="899"/>
      <c r="BZ95" s="899"/>
      <c r="CA95" s="899"/>
      <c r="CB95" s="899"/>
      <c r="CC95" s="863"/>
      <c r="CD95" s="863"/>
      <c r="CE95" s="899"/>
      <c r="CF95" s="720"/>
      <c r="CG95" s="720"/>
      <c r="CH95" s="720"/>
      <c r="CI95" s="720"/>
      <c r="CJ95" s="863"/>
      <c r="CK95" s="866"/>
      <c r="CL95" s="671"/>
    </row>
    <row r="96" spans="1:90" s="721" customFormat="1" ht="12.75" customHeight="1">
      <c r="A96" s="862"/>
      <c r="B96" s="709"/>
      <c r="C96" s="710" t="s">
        <v>202</v>
      </c>
      <c r="D96" s="710" t="s">
        <v>180</v>
      </c>
      <c r="E96" s="711" t="s">
        <v>94</v>
      </c>
      <c r="F96" s="712" t="s">
        <v>223</v>
      </c>
      <c r="G96" s="711" t="s">
        <v>75</v>
      </c>
      <c r="H96" s="722">
        <v>0.02</v>
      </c>
      <c r="I96" s="256">
        <f t="shared" si="31"/>
        <v>162</v>
      </c>
      <c r="J96" s="714">
        <f t="shared" si="1"/>
        <v>0.12</v>
      </c>
      <c r="K96" s="715">
        <f t="shared" si="2"/>
        <v>6</v>
      </c>
      <c r="L96" s="715">
        <f t="shared" si="3"/>
        <v>0</v>
      </c>
      <c r="M96" s="715">
        <v>0</v>
      </c>
      <c r="N96" s="715">
        <v>0</v>
      </c>
      <c r="O96" s="715">
        <v>0</v>
      </c>
      <c r="P96" s="715">
        <v>0</v>
      </c>
      <c r="Q96" s="716">
        <f t="shared" si="8"/>
        <v>6</v>
      </c>
      <c r="R96" s="265">
        <f t="shared" si="32"/>
        <v>3.24</v>
      </c>
      <c r="S96" s="260">
        <f t="shared" si="9"/>
        <v>3.24</v>
      </c>
      <c r="T96" s="260">
        <f t="shared" si="260"/>
        <v>3.24</v>
      </c>
      <c r="U96" s="260"/>
      <c r="V96" s="260"/>
      <c r="W96" s="260"/>
      <c r="X96" s="260"/>
      <c r="Y96" s="717">
        <f t="shared" si="15"/>
        <v>19.440000000000001</v>
      </c>
      <c r="Z96" s="671"/>
      <c r="AA96" s="723"/>
      <c r="AB96" s="719"/>
      <c r="AC96" s="719"/>
      <c r="AD96" s="719"/>
      <c r="AE96" s="719"/>
      <c r="AF96" s="863" t="s">
        <v>347</v>
      </c>
      <c r="AG96" s="863" t="s">
        <v>347</v>
      </c>
      <c r="AH96" s="719"/>
      <c r="AI96" s="719"/>
      <c r="AJ96" s="719"/>
      <c r="AK96" s="719"/>
      <c r="AL96" s="719"/>
      <c r="AM96" s="863" t="s">
        <v>347</v>
      </c>
      <c r="AN96" s="863" t="s">
        <v>347</v>
      </c>
      <c r="AO96" s="719"/>
      <c r="AP96" s="719"/>
      <c r="AQ96" s="719"/>
      <c r="AR96" s="719"/>
      <c r="AS96" s="719"/>
      <c r="AT96" s="863" t="s">
        <v>347</v>
      </c>
      <c r="AU96" s="863" t="s">
        <v>347</v>
      </c>
      <c r="AV96" s="719"/>
      <c r="AW96" s="719"/>
      <c r="AX96" s="719"/>
      <c r="AY96" s="719"/>
      <c r="AZ96" s="719"/>
      <c r="BA96" s="863"/>
      <c r="BB96" s="863"/>
      <c r="BC96" s="720"/>
      <c r="BD96" s="720"/>
      <c r="BE96" s="720"/>
      <c r="BF96" s="720"/>
      <c r="BG96" s="720"/>
      <c r="BH96" s="863"/>
      <c r="BI96" s="863"/>
      <c r="BJ96" s="720"/>
      <c r="BK96" s="720"/>
      <c r="BL96" s="720"/>
      <c r="BM96" s="720"/>
      <c r="BN96" s="720"/>
      <c r="BO96" s="863"/>
      <c r="BP96" s="863"/>
      <c r="BQ96" s="899"/>
      <c r="BR96" s="720"/>
      <c r="BS96" s="720"/>
      <c r="BT96" s="720"/>
      <c r="BU96" s="720"/>
      <c r="BV96" s="863"/>
      <c r="BW96" s="863"/>
      <c r="BX96" s="899"/>
      <c r="BY96" s="720"/>
      <c r="BZ96" s="720"/>
      <c r="CA96" s="720"/>
      <c r="CB96" s="720"/>
      <c r="CC96" s="863"/>
      <c r="CD96" s="863"/>
      <c r="CE96" s="899"/>
      <c r="CF96" s="720"/>
      <c r="CG96" s="720"/>
      <c r="CH96" s="720"/>
      <c r="CI96" s="720"/>
      <c r="CJ96" s="863"/>
      <c r="CK96" s="866"/>
      <c r="CL96" s="671"/>
    </row>
    <row r="97" spans="1:90" s="721" customFormat="1" ht="12.75" customHeight="1">
      <c r="A97" s="862"/>
      <c r="B97" s="709"/>
      <c r="C97" s="710" t="s">
        <v>202</v>
      </c>
      <c r="D97" s="710" t="s">
        <v>180</v>
      </c>
      <c r="E97" s="711" t="s">
        <v>94</v>
      </c>
      <c r="F97" s="712" t="s">
        <v>223</v>
      </c>
      <c r="G97" s="711" t="s">
        <v>75</v>
      </c>
      <c r="H97" s="722">
        <v>0.02</v>
      </c>
      <c r="I97" s="256">
        <f t="shared" ref="I97:I98" si="268">R97/H97</f>
        <v>162</v>
      </c>
      <c r="J97" s="714">
        <f t="shared" ref="J97:J98" si="269">Q97*H97</f>
        <v>0.12</v>
      </c>
      <c r="K97" s="715">
        <f t="shared" ref="K97:K98" si="270">COUNTIF(AA97:CK97,"A")</f>
        <v>6</v>
      </c>
      <c r="L97" s="715">
        <f t="shared" si="3"/>
        <v>0</v>
      </c>
      <c r="M97" s="715">
        <v>0</v>
      </c>
      <c r="N97" s="715">
        <v>0</v>
      </c>
      <c r="O97" s="715">
        <v>0</v>
      </c>
      <c r="P97" s="715">
        <v>0</v>
      </c>
      <c r="Q97" s="716">
        <f t="shared" ref="Q97:Q98" si="271">SUM(K97:P97)</f>
        <v>6</v>
      </c>
      <c r="R97" s="265">
        <f t="shared" ref="R97:R98" si="272">$Y$12*$Y$11*H97</f>
        <v>3.24</v>
      </c>
      <c r="S97" s="260">
        <f t="shared" ref="S97:S98" si="273">R97*$H$3</f>
        <v>3.24</v>
      </c>
      <c r="T97" s="260">
        <f t="shared" si="260"/>
        <v>3.24</v>
      </c>
      <c r="U97" s="260"/>
      <c r="V97" s="260"/>
      <c r="W97" s="260"/>
      <c r="X97" s="260"/>
      <c r="Y97" s="717">
        <f t="shared" si="15"/>
        <v>19.440000000000001</v>
      </c>
      <c r="Z97" s="671"/>
      <c r="AA97" s="723"/>
      <c r="AB97" s="719"/>
      <c r="AC97" s="719"/>
      <c r="AD97" s="719"/>
      <c r="AE97" s="719"/>
      <c r="AF97" s="863" t="s">
        <v>347</v>
      </c>
      <c r="AG97" s="863" t="s">
        <v>347</v>
      </c>
      <c r="AH97" s="719"/>
      <c r="AI97" s="719"/>
      <c r="AJ97" s="719"/>
      <c r="AK97" s="719"/>
      <c r="AL97" s="719"/>
      <c r="AM97" s="863" t="s">
        <v>347</v>
      </c>
      <c r="AN97" s="863" t="s">
        <v>347</v>
      </c>
      <c r="AO97" s="719"/>
      <c r="AP97" s="719"/>
      <c r="AQ97" s="719"/>
      <c r="AR97" s="719"/>
      <c r="AS97" s="719"/>
      <c r="AT97" s="863" t="s">
        <v>347</v>
      </c>
      <c r="AU97" s="863" t="s">
        <v>347</v>
      </c>
      <c r="AV97" s="719"/>
      <c r="AW97" s="719"/>
      <c r="AX97" s="719"/>
      <c r="AY97" s="719"/>
      <c r="AZ97" s="719"/>
      <c r="BA97" s="863"/>
      <c r="BB97" s="863"/>
      <c r="BC97" s="720"/>
      <c r="BD97" s="720"/>
      <c r="BE97" s="720"/>
      <c r="BF97" s="720"/>
      <c r="BG97" s="720"/>
      <c r="BH97" s="863"/>
      <c r="BI97" s="863"/>
      <c r="BJ97" s="720"/>
      <c r="BK97" s="720"/>
      <c r="BL97" s="720"/>
      <c r="BM97" s="720"/>
      <c r="BN97" s="720"/>
      <c r="BO97" s="863"/>
      <c r="BP97" s="863"/>
      <c r="BQ97" s="899"/>
      <c r="BR97" s="720"/>
      <c r="BS97" s="720"/>
      <c r="BT97" s="720"/>
      <c r="BU97" s="720"/>
      <c r="BV97" s="863"/>
      <c r="BW97" s="863"/>
      <c r="BX97" s="899"/>
      <c r="BY97" s="720"/>
      <c r="BZ97" s="720"/>
      <c r="CA97" s="720"/>
      <c r="CB97" s="720"/>
      <c r="CC97" s="863"/>
      <c r="CD97" s="863"/>
      <c r="CE97" s="899"/>
      <c r="CF97" s="720"/>
      <c r="CG97" s="720"/>
      <c r="CH97" s="720"/>
      <c r="CI97" s="720"/>
      <c r="CJ97" s="863"/>
      <c r="CK97" s="866"/>
      <c r="CL97" s="671"/>
    </row>
    <row r="98" spans="1:90" s="721" customFormat="1" ht="12.75" hidden="1" customHeight="1">
      <c r="A98" s="862"/>
      <c r="B98" s="709"/>
      <c r="C98" s="710" t="s">
        <v>202</v>
      </c>
      <c r="D98" s="710" t="s">
        <v>180</v>
      </c>
      <c r="E98" s="711" t="s">
        <v>94</v>
      </c>
      <c r="F98" s="712" t="s">
        <v>223</v>
      </c>
      <c r="G98" s="711" t="s">
        <v>75</v>
      </c>
      <c r="H98" s="722">
        <v>0.02</v>
      </c>
      <c r="I98" s="256">
        <f t="shared" si="268"/>
        <v>162</v>
      </c>
      <c r="J98" s="714">
        <f t="shared" si="269"/>
        <v>0</v>
      </c>
      <c r="K98" s="715">
        <f t="shared" si="270"/>
        <v>0</v>
      </c>
      <c r="L98" s="715">
        <f t="shared" ref="L98:L132" si="274">COUNTIF(AA98:CK98,"B")</f>
        <v>0</v>
      </c>
      <c r="M98" s="715">
        <v>0</v>
      </c>
      <c r="N98" s="715">
        <v>0</v>
      </c>
      <c r="O98" s="715">
        <v>0</v>
      </c>
      <c r="P98" s="715">
        <v>0</v>
      </c>
      <c r="Q98" s="716">
        <f t="shared" si="271"/>
        <v>0</v>
      </c>
      <c r="R98" s="265">
        <f t="shared" si="272"/>
        <v>3.24</v>
      </c>
      <c r="S98" s="260">
        <f t="shared" si="273"/>
        <v>3.24</v>
      </c>
      <c r="T98" s="260">
        <f t="shared" si="260"/>
        <v>3.24</v>
      </c>
      <c r="U98" s="260"/>
      <c r="V98" s="260"/>
      <c r="W98" s="260"/>
      <c r="X98" s="260"/>
      <c r="Y98" s="717">
        <f t="shared" si="15"/>
        <v>0</v>
      </c>
      <c r="Z98" s="671"/>
      <c r="AA98" s="723"/>
      <c r="AB98" s="719"/>
      <c r="AC98" s="719"/>
      <c r="AD98" s="719"/>
      <c r="AE98" s="719"/>
      <c r="AF98" s="863"/>
      <c r="AG98" s="863"/>
      <c r="AH98" s="719"/>
      <c r="AI98" s="719"/>
      <c r="AJ98" s="719"/>
      <c r="AK98" s="719"/>
      <c r="AL98" s="719"/>
      <c r="AM98" s="863"/>
      <c r="AN98" s="863"/>
      <c r="AO98" s="719"/>
      <c r="AP98" s="719"/>
      <c r="AQ98" s="719"/>
      <c r="AR98" s="719"/>
      <c r="AS98" s="719"/>
      <c r="AT98" s="863"/>
      <c r="AU98" s="863"/>
      <c r="AV98" s="719"/>
      <c r="AW98" s="719"/>
      <c r="AX98" s="719"/>
      <c r="AY98" s="719"/>
      <c r="AZ98" s="719"/>
      <c r="BA98" s="863"/>
      <c r="BB98" s="863"/>
      <c r="BC98" s="720"/>
      <c r="BD98" s="720"/>
      <c r="BE98" s="720"/>
      <c r="BF98" s="720"/>
      <c r="BG98" s="720"/>
      <c r="BH98" s="863"/>
      <c r="BI98" s="863"/>
      <c r="BJ98" s="720"/>
      <c r="BK98" s="720"/>
      <c r="BL98" s="720"/>
      <c r="BM98" s="720"/>
      <c r="BN98" s="720"/>
      <c r="BO98" s="863"/>
      <c r="BP98" s="863"/>
      <c r="BQ98" s="899"/>
      <c r="BR98" s="720"/>
      <c r="BS98" s="720"/>
      <c r="BT98" s="720"/>
      <c r="BU98" s="720"/>
      <c r="BV98" s="863"/>
      <c r="BW98" s="863"/>
      <c r="BX98" s="899"/>
      <c r="BY98" s="720"/>
      <c r="BZ98" s="720"/>
      <c r="CA98" s="720"/>
      <c r="CB98" s="720"/>
      <c r="CC98" s="863"/>
      <c r="CD98" s="863"/>
      <c r="CE98" s="899"/>
      <c r="CF98" s="720"/>
      <c r="CG98" s="720"/>
      <c r="CH98" s="720"/>
      <c r="CI98" s="720"/>
      <c r="CJ98" s="863"/>
      <c r="CK98" s="866"/>
      <c r="CL98" s="671"/>
    </row>
    <row r="99" spans="1:90" s="721" customFormat="1" ht="12.75" hidden="1" customHeight="1">
      <c r="A99" s="862"/>
      <c r="B99" s="709"/>
      <c r="C99" s="710" t="s">
        <v>202</v>
      </c>
      <c r="D99" s="710" t="s">
        <v>180</v>
      </c>
      <c r="E99" s="711" t="s">
        <v>94</v>
      </c>
      <c r="F99" s="712" t="s">
        <v>223</v>
      </c>
      <c r="G99" s="711" t="s">
        <v>75</v>
      </c>
      <c r="H99" s="722">
        <v>0.02</v>
      </c>
      <c r="I99" s="256">
        <f t="shared" si="31"/>
        <v>162</v>
      </c>
      <c r="J99" s="714">
        <f t="shared" si="1"/>
        <v>0</v>
      </c>
      <c r="K99" s="715">
        <f t="shared" si="2"/>
        <v>0</v>
      </c>
      <c r="L99" s="715">
        <f t="shared" si="274"/>
        <v>0</v>
      </c>
      <c r="M99" s="715">
        <v>0</v>
      </c>
      <c r="N99" s="715">
        <v>0</v>
      </c>
      <c r="O99" s="715">
        <v>0</v>
      </c>
      <c r="P99" s="715">
        <v>0</v>
      </c>
      <c r="Q99" s="716">
        <f t="shared" si="8"/>
        <v>0</v>
      </c>
      <c r="R99" s="265">
        <f t="shared" si="32"/>
        <v>3.24</v>
      </c>
      <c r="S99" s="260">
        <f t="shared" si="9"/>
        <v>3.24</v>
      </c>
      <c r="T99" s="260">
        <f t="shared" si="260"/>
        <v>3.24</v>
      </c>
      <c r="U99" s="260"/>
      <c r="V99" s="260"/>
      <c r="W99" s="260"/>
      <c r="X99" s="260"/>
      <c r="Y99" s="717">
        <f t="shared" si="15"/>
        <v>0</v>
      </c>
      <c r="Z99" s="671"/>
      <c r="AA99" s="723"/>
      <c r="AB99" s="719"/>
      <c r="AC99" s="719"/>
      <c r="AD99" s="719"/>
      <c r="AE99" s="719"/>
      <c r="AF99" s="863"/>
      <c r="AG99" s="863"/>
      <c r="AH99" s="719"/>
      <c r="AI99" s="719"/>
      <c r="AJ99" s="719"/>
      <c r="AK99" s="719"/>
      <c r="AL99" s="719"/>
      <c r="AM99" s="863"/>
      <c r="AN99" s="863"/>
      <c r="AO99" s="719"/>
      <c r="AP99" s="719"/>
      <c r="AQ99" s="719"/>
      <c r="AR99" s="719"/>
      <c r="AS99" s="719"/>
      <c r="AT99" s="863"/>
      <c r="AU99" s="863"/>
      <c r="AV99" s="719"/>
      <c r="AW99" s="719"/>
      <c r="AX99" s="719"/>
      <c r="AY99" s="719"/>
      <c r="AZ99" s="719"/>
      <c r="BA99" s="863"/>
      <c r="BB99" s="863"/>
      <c r="BC99" s="720"/>
      <c r="BD99" s="720"/>
      <c r="BE99" s="720"/>
      <c r="BF99" s="720"/>
      <c r="BG99" s="720"/>
      <c r="BH99" s="863"/>
      <c r="BI99" s="863"/>
      <c r="BJ99" s="720"/>
      <c r="BK99" s="720"/>
      <c r="BL99" s="720"/>
      <c r="BM99" s="720"/>
      <c r="BN99" s="720"/>
      <c r="BO99" s="863"/>
      <c r="BP99" s="863"/>
      <c r="BQ99" s="899"/>
      <c r="BR99" s="720"/>
      <c r="BS99" s="720"/>
      <c r="BT99" s="720"/>
      <c r="BU99" s="720"/>
      <c r="BV99" s="863"/>
      <c r="BW99" s="863"/>
      <c r="BX99" s="899"/>
      <c r="BY99" s="720"/>
      <c r="BZ99" s="720"/>
      <c r="CA99" s="720"/>
      <c r="CB99" s="720"/>
      <c r="CC99" s="863"/>
      <c r="CD99" s="863"/>
      <c r="CE99" s="899"/>
      <c r="CF99" s="720"/>
      <c r="CG99" s="720"/>
      <c r="CH99" s="720"/>
      <c r="CI99" s="720"/>
      <c r="CJ99" s="863"/>
      <c r="CK99" s="866"/>
      <c r="CL99" s="671"/>
    </row>
    <row r="100" spans="1:90" s="721" customFormat="1" ht="12.75" hidden="1" customHeight="1">
      <c r="A100" s="862"/>
      <c r="B100" s="709"/>
      <c r="C100" s="710" t="s">
        <v>202</v>
      </c>
      <c r="D100" s="710" t="s">
        <v>14</v>
      </c>
      <c r="E100" s="711" t="s">
        <v>94</v>
      </c>
      <c r="F100" s="712" t="s">
        <v>76</v>
      </c>
      <c r="G100" s="711" t="s">
        <v>31</v>
      </c>
      <c r="H100" s="722">
        <v>0.02</v>
      </c>
      <c r="I100" s="256">
        <f t="shared" si="31"/>
        <v>162</v>
      </c>
      <c r="J100" s="714">
        <f t="shared" si="1"/>
        <v>0</v>
      </c>
      <c r="K100" s="715">
        <f t="shared" si="2"/>
        <v>0</v>
      </c>
      <c r="L100" s="715">
        <f t="shared" si="274"/>
        <v>0</v>
      </c>
      <c r="M100" s="715">
        <v>0</v>
      </c>
      <c r="N100" s="715">
        <v>0</v>
      </c>
      <c r="O100" s="715">
        <v>0</v>
      </c>
      <c r="P100" s="715">
        <v>0</v>
      </c>
      <c r="Q100" s="716">
        <f t="shared" si="8"/>
        <v>0</v>
      </c>
      <c r="R100" s="265">
        <f t="shared" si="32"/>
        <v>3.24</v>
      </c>
      <c r="S100" s="260">
        <f t="shared" si="9"/>
        <v>3.24</v>
      </c>
      <c r="T100" s="260">
        <f t="shared" si="260"/>
        <v>3.24</v>
      </c>
      <c r="U100" s="260"/>
      <c r="V100" s="260"/>
      <c r="W100" s="260"/>
      <c r="X100" s="260"/>
      <c r="Y100" s="717">
        <f t="shared" si="15"/>
        <v>0</v>
      </c>
      <c r="Z100" s="671"/>
      <c r="AA100" s="723"/>
      <c r="AB100" s="719"/>
      <c r="AC100" s="719"/>
      <c r="AD100" s="719"/>
      <c r="AE100" s="719"/>
      <c r="AF100" s="863"/>
      <c r="AG100" s="863"/>
      <c r="AH100" s="719"/>
      <c r="AI100" s="719"/>
      <c r="AJ100" s="719"/>
      <c r="AK100" s="719"/>
      <c r="AL100" s="719"/>
      <c r="AM100" s="863"/>
      <c r="AN100" s="863"/>
      <c r="AO100" s="719"/>
      <c r="AP100" s="719"/>
      <c r="AQ100" s="719"/>
      <c r="AR100" s="719"/>
      <c r="AS100" s="719"/>
      <c r="AT100" s="863"/>
      <c r="AU100" s="863"/>
      <c r="AV100" s="719"/>
      <c r="AW100" s="719"/>
      <c r="AX100" s="719"/>
      <c r="AY100" s="719"/>
      <c r="AZ100" s="719"/>
      <c r="BA100" s="863"/>
      <c r="BB100" s="863"/>
      <c r="BC100" s="720"/>
      <c r="BD100" s="720"/>
      <c r="BE100" s="720"/>
      <c r="BF100" s="720"/>
      <c r="BG100" s="720"/>
      <c r="BH100" s="863"/>
      <c r="BI100" s="898"/>
      <c r="BJ100" s="720"/>
      <c r="BK100" s="720"/>
      <c r="BL100" s="720"/>
      <c r="BM100" s="720"/>
      <c r="BN100" s="720"/>
      <c r="BO100" s="863"/>
      <c r="BP100" s="863"/>
      <c r="BQ100" s="899"/>
      <c r="BR100" s="720"/>
      <c r="BS100" s="720"/>
      <c r="BT100" s="720"/>
      <c r="BU100" s="720"/>
      <c r="BV100" s="863"/>
      <c r="BW100" s="863"/>
      <c r="BX100" s="899"/>
      <c r="BY100" s="720"/>
      <c r="BZ100" s="720"/>
      <c r="CA100" s="720"/>
      <c r="CB100" s="720"/>
      <c r="CC100" s="863"/>
      <c r="CD100" s="863"/>
      <c r="CE100" s="899"/>
      <c r="CF100" s="720"/>
      <c r="CG100" s="720"/>
      <c r="CH100" s="720"/>
      <c r="CI100" s="720"/>
      <c r="CJ100" s="863"/>
      <c r="CK100" s="866"/>
      <c r="CL100" s="671"/>
    </row>
    <row r="101" spans="1:90" s="721" customFormat="1" ht="12.75" hidden="1" customHeight="1">
      <c r="A101" s="862"/>
      <c r="B101" s="709"/>
      <c r="C101" s="710" t="s">
        <v>202</v>
      </c>
      <c r="D101" s="710" t="s">
        <v>14</v>
      </c>
      <c r="E101" s="711" t="s">
        <v>94</v>
      </c>
      <c r="F101" s="712" t="s">
        <v>76</v>
      </c>
      <c r="G101" s="711" t="s">
        <v>31</v>
      </c>
      <c r="H101" s="722">
        <v>0.02</v>
      </c>
      <c r="I101" s="256">
        <f t="shared" si="31"/>
        <v>162</v>
      </c>
      <c r="J101" s="714">
        <f t="shared" si="1"/>
        <v>0</v>
      </c>
      <c r="K101" s="715">
        <f t="shared" si="2"/>
        <v>0</v>
      </c>
      <c r="L101" s="715">
        <f t="shared" si="274"/>
        <v>0</v>
      </c>
      <c r="M101" s="715">
        <v>0</v>
      </c>
      <c r="N101" s="715">
        <v>0</v>
      </c>
      <c r="O101" s="715">
        <v>0</v>
      </c>
      <c r="P101" s="715">
        <v>0</v>
      </c>
      <c r="Q101" s="716">
        <f t="shared" si="8"/>
        <v>0</v>
      </c>
      <c r="R101" s="265">
        <f t="shared" si="32"/>
        <v>3.24</v>
      </c>
      <c r="S101" s="260">
        <f t="shared" si="9"/>
        <v>3.24</v>
      </c>
      <c r="T101" s="260">
        <f t="shared" si="260"/>
        <v>3.24</v>
      </c>
      <c r="U101" s="260"/>
      <c r="V101" s="260"/>
      <c r="W101" s="260"/>
      <c r="X101" s="260"/>
      <c r="Y101" s="717">
        <f t="shared" si="15"/>
        <v>0</v>
      </c>
      <c r="Z101" s="671"/>
      <c r="AA101" s="723"/>
      <c r="AB101" s="719"/>
      <c r="AC101" s="719"/>
      <c r="AD101" s="719"/>
      <c r="AE101" s="719"/>
      <c r="AF101" s="863"/>
      <c r="AG101" s="863"/>
      <c r="AH101" s="719"/>
      <c r="AI101" s="719"/>
      <c r="AJ101" s="719"/>
      <c r="AK101" s="719"/>
      <c r="AL101" s="719"/>
      <c r="AM101" s="863"/>
      <c r="AN101" s="863"/>
      <c r="AO101" s="719"/>
      <c r="AP101" s="719"/>
      <c r="AQ101" s="719"/>
      <c r="AR101" s="719"/>
      <c r="AS101" s="719"/>
      <c r="AT101" s="863"/>
      <c r="AU101" s="863"/>
      <c r="AV101" s="719"/>
      <c r="AW101" s="719"/>
      <c r="AX101" s="719"/>
      <c r="AY101" s="719"/>
      <c r="AZ101" s="719"/>
      <c r="BA101" s="863"/>
      <c r="BB101" s="863"/>
      <c r="BC101" s="720"/>
      <c r="BD101" s="720"/>
      <c r="BE101" s="720"/>
      <c r="BF101" s="720"/>
      <c r="BG101" s="720"/>
      <c r="BH101" s="863"/>
      <c r="BI101" s="898"/>
      <c r="BJ101" s="720"/>
      <c r="BK101" s="720"/>
      <c r="BL101" s="720"/>
      <c r="BM101" s="720"/>
      <c r="BN101" s="720"/>
      <c r="BO101" s="863"/>
      <c r="BP101" s="863"/>
      <c r="BQ101" s="899"/>
      <c r="BR101" s="720"/>
      <c r="BS101" s="720"/>
      <c r="BT101" s="720"/>
      <c r="BU101" s="720"/>
      <c r="BV101" s="863"/>
      <c r="BW101" s="863"/>
      <c r="BX101" s="899"/>
      <c r="BY101" s="720"/>
      <c r="BZ101" s="720"/>
      <c r="CA101" s="720"/>
      <c r="CB101" s="720"/>
      <c r="CC101" s="863"/>
      <c r="CD101" s="863"/>
      <c r="CE101" s="899"/>
      <c r="CF101" s="720"/>
      <c r="CG101" s="720"/>
      <c r="CH101" s="720"/>
      <c r="CI101" s="720"/>
      <c r="CJ101" s="863"/>
      <c r="CK101" s="866"/>
      <c r="CL101" s="671"/>
    </row>
    <row r="102" spans="1:90" s="721" customFormat="1" ht="12.75" hidden="1" customHeight="1">
      <c r="A102" s="862"/>
      <c r="B102" s="709"/>
      <c r="C102" s="710" t="s">
        <v>197</v>
      </c>
      <c r="D102" s="710" t="s">
        <v>180</v>
      </c>
      <c r="E102" s="711" t="s">
        <v>93</v>
      </c>
      <c r="F102" s="712" t="s">
        <v>223</v>
      </c>
      <c r="G102" s="711" t="s">
        <v>75</v>
      </c>
      <c r="H102" s="722">
        <v>0.01</v>
      </c>
      <c r="I102" s="256">
        <f t="shared" ref="I102:I104" si="275">R102/H102</f>
        <v>162</v>
      </c>
      <c r="J102" s="714">
        <f t="shared" ref="J102:J104" si="276">Q102*H102</f>
        <v>0</v>
      </c>
      <c r="K102" s="715">
        <f t="shared" ref="K102:K104" si="277">COUNTIF(AA102:CK102,"A")</f>
        <v>0</v>
      </c>
      <c r="L102" s="715">
        <f t="shared" si="274"/>
        <v>0</v>
      </c>
      <c r="M102" s="715">
        <v>0</v>
      </c>
      <c r="N102" s="715">
        <v>0</v>
      </c>
      <c r="O102" s="715">
        <v>0</v>
      </c>
      <c r="P102" s="715">
        <v>0</v>
      </c>
      <c r="Q102" s="716">
        <f t="shared" ref="Q102:Q104" si="278">SUM(K102:P102)</f>
        <v>0</v>
      </c>
      <c r="R102" s="265">
        <f t="shared" ref="R102:R104" si="279">$Y$12*$Y$11*H102</f>
        <v>1.62</v>
      </c>
      <c r="S102" s="260">
        <f t="shared" ref="S102:S104" si="280">R102*$H$3</f>
        <v>1.62</v>
      </c>
      <c r="T102" s="260">
        <f t="shared" si="260"/>
        <v>1.62</v>
      </c>
      <c r="U102" s="260"/>
      <c r="V102" s="260"/>
      <c r="W102" s="260"/>
      <c r="X102" s="260"/>
      <c r="Y102" s="717">
        <f t="shared" si="15"/>
        <v>0</v>
      </c>
      <c r="Z102" s="671"/>
      <c r="AA102" s="723"/>
      <c r="AB102" s="719"/>
      <c r="AC102" s="719"/>
      <c r="AD102" s="719"/>
      <c r="AE102" s="719"/>
      <c r="AF102" s="863"/>
      <c r="AG102" s="863"/>
      <c r="AH102" s="719"/>
      <c r="AI102" s="719"/>
      <c r="AJ102" s="719"/>
      <c r="AK102" s="719"/>
      <c r="AL102" s="719"/>
      <c r="AM102" s="863"/>
      <c r="AN102" s="863"/>
      <c r="AO102" s="719"/>
      <c r="AP102" s="719"/>
      <c r="AQ102" s="719"/>
      <c r="AR102" s="719"/>
      <c r="AS102" s="719"/>
      <c r="AT102" s="863"/>
      <c r="AU102" s="863"/>
      <c r="AV102" s="719"/>
      <c r="AW102" s="719"/>
      <c r="AX102" s="719"/>
      <c r="AY102" s="719"/>
      <c r="AZ102" s="719"/>
      <c r="BA102" s="863"/>
      <c r="BB102" s="863"/>
      <c r="BC102" s="720"/>
      <c r="BD102" s="720"/>
      <c r="BE102" s="720"/>
      <c r="BF102" s="720"/>
      <c r="BG102" s="720"/>
      <c r="BH102" s="863"/>
      <c r="BI102" s="898"/>
      <c r="BJ102" s="720"/>
      <c r="BK102" s="720"/>
      <c r="BL102" s="720"/>
      <c r="BM102" s="720"/>
      <c r="BN102" s="720"/>
      <c r="BO102" s="863"/>
      <c r="BP102" s="863"/>
      <c r="BQ102" s="899"/>
      <c r="BR102" s="899"/>
      <c r="BS102" s="899"/>
      <c r="BT102" s="899"/>
      <c r="BU102" s="899"/>
      <c r="BV102" s="863"/>
      <c r="BW102" s="863"/>
      <c r="BX102" s="899"/>
      <c r="BY102" s="899"/>
      <c r="BZ102" s="899"/>
      <c r="CA102" s="899"/>
      <c r="CB102" s="899"/>
      <c r="CC102" s="863"/>
      <c r="CD102" s="863"/>
      <c r="CE102" s="899"/>
      <c r="CF102" s="720"/>
      <c r="CG102" s="720"/>
      <c r="CH102" s="720"/>
      <c r="CI102" s="720"/>
      <c r="CJ102" s="863"/>
      <c r="CK102" s="866"/>
      <c r="CL102" s="671"/>
    </row>
    <row r="103" spans="1:90" s="721" customFormat="1" ht="12.75" hidden="1" customHeight="1">
      <c r="A103" s="862"/>
      <c r="B103" s="709"/>
      <c r="C103" s="710" t="s">
        <v>197</v>
      </c>
      <c r="D103" s="710" t="s">
        <v>180</v>
      </c>
      <c r="E103" s="711" t="s">
        <v>93</v>
      </c>
      <c r="F103" s="712" t="s">
        <v>223</v>
      </c>
      <c r="G103" s="711" t="s">
        <v>75</v>
      </c>
      <c r="H103" s="722">
        <v>0.01</v>
      </c>
      <c r="I103" s="256">
        <f t="shared" si="275"/>
        <v>162</v>
      </c>
      <c r="J103" s="714">
        <f t="shared" si="276"/>
        <v>0</v>
      </c>
      <c r="K103" s="715">
        <f t="shared" si="277"/>
        <v>0</v>
      </c>
      <c r="L103" s="715">
        <f t="shared" si="274"/>
        <v>0</v>
      </c>
      <c r="M103" s="715">
        <v>0</v>
      </c>
      <c r="N103" s="715">
        <v>0</v>
      </c>
      <c r="O103" s="715">
        <v>0</v>
      </c>
      <c r="P103" s="715">
        <v>0</v>
      </c>
      <c r="Q103" s="716">
        <f t="shared" si="278"/>
        <v>0</v>
      </c>
      <c r="R103" s="265">
        <f t="shared" si="279"/>
        <v>1.62</v>
      </c>
      <c r="S103" s="260">
        <f t="shared" si="280"/>
        <v>1.62</v>
      </c>
      <c r="T103" s="260">
        <f t="shared" si="260"/>
        <v>1.62</v>
      </c>
      <c r="U103" s="260"/>
      <c r="V103" s="260"/>
      <c r="W103" s="260"/>
      <c r="X103" s="260"/>
      <c r="Y103" s="717">
        <f t="shared" si="15"/>
        <v>0</v>
      </c>
      <c r="Z103" s="671"/>
      <c r="AA103" s="723"/>
      <c r="AB103" s="719"/>
      <c r="AC103" s="719"/>
      <c r="AD103" s="719"/>
      <c r="AE103" s="719"/>
      <c r="AF103" s="863"/>
      <c r="AG103" s="863"/>
      <c r="AI103" s="719"/>
      <c r="AJ103" s="719"/>
      <c r="AK103" s="719"/>
      <c r="AL103" s="719"/>
      <c r="AM103" s="863"/>
      <c r="AN103" s="863"/>
      <c r="AO103" s="719"/>
      <c r="AP103" s="719"/>
      <c r="AQ103" s="719"/>
      <c r="AR103" s="719"/>
      <c r="AS103" s="719"/>
      <c r="AT103" s="863"/>
      <c r="AU103" s="863"/>
      <c r="AV103" s="719"/>
      <c r="AW103" s="719"/>
      <c r="AX103" s="719"/>
      <c r="AY103" s="719"/>
      <c r="AZ103" s="719"/>
      <c r="BA103" s="863"/>
      <c r="BB103" s="863"/>
      <c r="BC103" s="720"/>
      <c r="BD103" s="720"/>
      <c r="BE103" s="720"/>
      <c r="BF103" s="720"/>
      <c r="BG103" s="720"/>
      <c r="BH103" s="863"/>
      <c r="BI103" s="898"/>
      <c r="BJ103" s="720"/>
      <c r="BK103" s="720"/>
      <c r="BL103" s="720"/>
      <c r="BM103" s="720"/>
      <c r="BN103" s="720"/>
      <c r="BO103" s="863"/>
      <c r="BP103" s="863"/>
      <c r="BQ103" s="899"/>
      <c r="BR103" s="899"/>
      <c r="BS103" s="899"/>
      <c r="BT103" s="899"/>
      <c r="BU103" s="899"/>
      <c r="BV103" s="863"/>
      <c r="BW103" s="863"/>
      <c r="BX103" s="899"/>
      <c r="BY103" s="899"/>
      <c r="BZ103" s="899"/>
      <c r="CA103" s="899"/>
      <c r="CB103" s="899"/>
      <c r="CC103" s="863"/>
      <c r="CD103" s="863"/>
      <c r="CE103" s="899"/>
      <c r="CF103" s="720"/>
      <c r="CG103" s="720"/>
      <c r="CH103" s="720"/>
      <c r="CI103" s="720"/>
      <c r="CJ103" s="863"/>
      <c r="CK103" s="866"/>
      <c r="CL103" s="671"/>
    </row>
    <row r="104" spans="1:90" s="721" customFormat="1" ht="12.75" hidden="1" customHeight="1">
      <c r="A104" s="862"/>
      <c r="B104" s="709"/>
      <c r="C104" s="710" t="s">
        <v>197</v>
      </c>
      <c r="D104" s="710" t="s">
        <v>180</v>
      </c>
      <c r="E104" s="711" t="s">
        <v>93</v>
      </c>
      <c r="F104" s="712" t="s">
        <v>223</v>
      </c>
      <c r="G104" s="711" t="s">
        <v>75</v>
      </c>
      <c r="H104" s="722">
        <v>0.01</v>
      </c>
      <c r="I104" s="256">
        <f t="shared" si="275"/>
        <v>162</v>
      </c>
      <c r="J104" s="714">
        <f t="shared" si="276"/>
        <v>0</v>
      </c>
      <c r="K104" s="715">
        <f t="shared" si="277"/>
        <v>0</v>
      </c>
      <c r="L104" s="715">
        <f t="shared" si="274"/>
        <v>0</v>
      </c>
      <c r="M104" s="715">
        <v>0</v>
      </c>
      <c r="N104" s="715">
        <v>0</v>
      </c>
      <c r="O104" s="715">
        <v>0</v>
      </c>
      <c r="P104" s="715">
        <v>0</v>
      </c>
      <c r="Q104" s="716">
        <f t="shared" si="278"/>
        <v>0</v>
      </c>
      <c r="R104" s="265">
        <f t="shared" si="279"/>
        <v>1.62</v>
      </c>
      <c r="S104" s="260">
        <f t="shared" si="280"/>
        <v>1.62</v>
      </c>
      <c r="T104" s="260">
        <f t="shared" si="260"/>
        <v>1.62</v>
      </c>
      <c r="U104" s="260"/>
      <c r="V104" s="260"/>
      <c r="W104" s="260"/>
      <c r="X104" s="260"/>
      <c r="Y104" s="717">
        <f t="shared" si="15"/>
        <v>0</v>
      </c>
      <c r="Z104" s="671"/>
      <c r="AA104" s="723"/>
      <c r="AB104" s="719"/>
      <c r="AC104" s="719"/>
      <c r="AD104" s="719"/>
      <c r="AE104" s="719"/>
      <c r="AF104" s="863"/>
      <c r="AG104" s="863"/>
      <c r="AH104" s="719"/>
      <c r="AI104" s="719"/>
      <c r="AJ104" s="719"/>
      <c r="AK104" s="719"/>
      <c r="AL104" s="719"/>
      <c r="AM104" s="863"/>
      <c r="AN104" s="863"/>
      <c r="AO104" s="719"/>
      <c r="AP104" s="719"/>
      <c r="AQ104" s="719"/>
      <c r="AR104" s="719"/>
      <c r="AS104" s="719"/>
      <c r="AT104" s="863"/>
      <c r="AU104" s="863"/>
      <c r="AV104" s="719"/>
      <c r="AW104" s="719"/>
      <c r="AX104" s="719"/>
      <c r="AY104" s="719"/>
      <c r="AZ104" s="719"/>
      <c r="BA104" s="863"/>
      <c r="BB104" s="863"/>
      <c r="BC104" s="720"/>
      <c r="BD104" s="720"/>
      <c r="BE104" s="720"/>
      <c r="BF104" s="720"/>
      <c r="BG104" s="720"/>
      <c r="BH104" s="863"/>
      <c r="BI104" s="898"/>
      <c r="BJ104" s="720"/>
      <c r="BK104" s="720"/>
      <c r="BL104" s="720"/>
      <c r="BM104" s="720"/>
      <c r="BN104" s="720"/>
      <c r="BO104" s="863"/>
      <c r="BP104" s="863"/>
      <c r="BQ104" s="899"/>
      <c r="BR104" s="899"/>
      <c r="BS104" s="899"/>
      <c r="BT104" s="899"/>
      <c r="BU104" s="899"/>
      <c r="BV104" s="863"/>
      <c r="BW104" s="863"/>
      <c r="BX104" s="899"/>
      <c r="BY104" s="899"/>
      <c r="BZ104" s="899"/>
      <c r="CA104" s="899"/>
      <c r="CB104" s="899"/>
      <c r="CC104" s="863"/>
      <c r="CD104" s="863"/>
      <c r="CE104" s="899"/>
      <c r="CF104" s="720"/>
      <c r="CG104" s="720"/>
      <c r="CH104" s="720"/>
      <c r="CI104" s="720"/>
      <c r="CJ104" s="863"/>
      <c r="CK104" s="866"/>
      <c r="CL104" s="671"/>
    </row>
    <row r="105" spans="1:90" s="721" customFormat="1" ht="12.75" hidden="1" customHeight="1">
      <c r="A105" s="862"/>
      <c r="B105" s="709"/>
      <c r="C105" s="710" t="s">
        <v>197</v>
      </c>
      <c r="D105" s="710" t="s">
        <v>180</v>
      </c>
      <c r="E105" s="711" t="s">
        <v>93</v>
      </c>
      <c r="F105" s="712" t="s">
        <v>223</v>
      </c>
      <c r="G105" s="711" t="s">
        <v>75</v>
      </c>
      <c r="H105" s="722">
        <v>0.01</v>
      </c>
      <c r="I105" s="256">
        <f t="shared" si="31"/>
        <v>162</v>
      </c>
      <c r="J105" s="714">
        <f t="shared" si="1"/>
        <v>0</v>
      </c>
      <c r="K105" s="715">
        <f t="shared" si="2"/>
        <v>0</v>
      </c>
      <c r="L105" s="715">
        <f t="shared" si="274"/>
        <v>0</v>
      </c>
      <c r="M105" s="715">
        <v>0</v>
      </c>
      <c r="N105" s="715">
        <v>0</v>
      </c>
      <c r="O105" s="715">
        <v>0</v>
      </c>
      <c r="P105" s="715">
        <v>0</v>
      </c>
      <c r="Q105" s="716">
        <f t="shared" si="8"/>
        <v>0</v>
      </c>
      <c r="R105" s="265">
        <f t="shared" si="32"/>
        <v>1.62</v>
      </c>
      <c r="S105" s="260">
        <f t="shared" si="9"/>
        <v>1.62</v>
      </c>
      <c r="T105" s="260">
        <f t="shared" si="260"/>
        <v>1.62</v>
      </c>
      <c r="U105" s="260"/>
      <c r="V105" s="260"/>
      <c r="W105" s="260"/>
      <c r="X105" s="260"/>
      <c r="Y105" s="717">
        <f t="shared" si="15"/>
        <v>0</v>
      </c>
      <c r="Z105" s="671"/>
      <c r="AA105" s="723"/>
      <c r="AB105" s="719"/>
      <c r="AC105" s="719"/>
      <c r="AD105" s="719"/>
      <c r="AE105" s="719"/>
      <c r="AF105" s="863"/>
      <c r="AG105" s="863"/>
      <c r="AH105" s="719"/>
      <c r="AI105" s="719"/>
      <c r="AJ105" s="719"/>
      <c r="AK105" s="719"/>
      <c r="AL105" s="719"/>
      <c r="AM105" s="863"/>
      <c r="AN105" s="863"/>
      <c r="AO105" s="719"/>
      <c r="AP105" s="719"/>
      <c r="AQ105" s="719"/>
      <c r="AR105" s="719"/>
      <c r="AS105" s="719"/>
      <c r="AT105" s="863"/>
      <c r="AU105" s="863"/>
      <c r="AV105" s="719"/>
      <c r="AW105" s="719"/>
      <c r="AX105" s="719"/>
      <c r="AY105" s="719"/>
      <c r="AZ105" s="719"/>
      <c r="BA105" s="863"/>
      <c r="BB105" s="863"/>
      <c r="BC105" s="720"/>
      <c r="BD105" s="720"/>
      <c r="BE105" s="720"/>
      <c r="BF105" s="720"/>
      <c r="BG105" s="720"/>
      <c r="BH105" s="863"/>
      <c r="BI105" s="898"/>
      <c r="BJ105" s="720"/>
      <c r="BK105" s="720"/>
      <c r="BL105" s="720"/>
      <c r="BM105" s="720"/>
      <c r="BN105" s="720"/>
      <c r="BO105" s="863"/>
      <c r="BP105" s="863"/>
      <c r="BQ105" s="899"/>
      <c r="BR105" s="899"/>
      <c r="BS105" s="899"/>
      <c r="BT105" s="899"/>
      <c r="BU105" s="899"/>
      <c r="BV105" s="863"/>
      <c r="BW105" s="863"/>
      <c r="BX105" s="899"/>
      <c r="BY105" s="899"/>
      <c r="BZ105" s="899"/>
      <c r="CA105" s="899"/>
      <c r="CB105" s="899"/>
      <c r="CC105" s="863"/>
      <c r="CD105" s="863"/>
      <c r="CE105" s="899"/>
      <c r="CF105" s="720"/>
      <c r="CG105" s="720"/>
      <c r="CH105" s="720"/>
      <c r="CI105" s="720"/>
      <c r="CJ105" s="863"/>
      <c r="CK105" s="866"/>
      <c r="CL105" s="671"/>
    </row>
    <row r="106" spans="1:90" s="721" customFormat="1" ht="12.75" hidden="1" customHeight="1">
      <c r="A106" s="862"/>
      <c r="B106" s="709"/>
      <c r="C106" s="710" t="s">
        <v>197</v>
      </c>
      <c r="D106" s="710" t="s">
        <v>14</v>
      </c>
      <c r="E106" s="711" t="s">
        <v>93</v>
      </c>
      <c r="F106" s="712" t="s">
        <v>76</v>
      </c>
      <c r="G106" s="711" t="s">
        <v>31</v>
      </c>
      <c r="H106" s="722">
        <v>0.01</v>
      </c>
      <c r="I106" s="256">
        <f t="shared" si="31"/>
        <v>162</v>
      </c>
      <c r="J106" s="714">
        <f t="shared" si="1"/>
        <v>0</v>
      </c>
      <c r="K106" s="715">
        <f t="shared" si="2"/>
        <v>0</v>
      </c>
      <c r="L106" s="715">
        <f t="shared" si="274"/>
        <v>0</v>
      </c>
      <c r="M106" s="715">
        <v>0</v>
      </c>
      <c r="N106" s="715">
        <v>0</v>
      </c>
      <c r="O106" s="715">
        <v>0</v>
      </c>
      <c r="P106" s="715">
        <v>0</v>
      </c>
      <c r="Q106" s="716">
        <f t="shared" si="8"/>
        <v>0</v>
      </c>
      <c r="R106" s="265">
        <f t="shared" si="32"/>
        <v>1.62</v>
      </c>
      <c r="S106" s="260">
        <f t="shared" si="9"/>
        <v>1.62</v>
      </c>
      <c r="T106" s="260">
        <f t="shared" si="260"/>
        <v>1.62</v>
      </c>
      <c r="U106" s="260"/>
      <c r="V106" s="260"/>
      <c r="W106" s="260"/>
      <c r="X106" s="260"/>
      <c r="Y106" s="717">
        <f t="shared" si="15"/>
        <v>0</v>
      </c>
      <c r="Z106" s="671"/>
      <c r="AA106" s="723"/>
      <c r="AB106" s="719"/>
      <c r="AC106" s="719"/>
      <c r="AD106" s="719"/>
      <c r="AE106" s="719"/>
      <c r="AF106" s="863"/>
      <c r="AG106" s="863"/>
      <c r="AH106" s="719"/>
      <c r="AI106" s="719"/>
      <c r="AJ106" s="719"/>
      <c r="AK106" s="719"/>
      <c r="AL106" s="719"/>
      <c r="AM106" s="863"/>
      <c r="AN106" s="863"/>
      <c r="AO106" s="719"/>
      <c r="AP106" s="719"/>
      <c r="AQ106" s="719"/>
      <c r="AR106" s="719"/>
      <c r="AS106" s="719"/>
      <c r="AT106" s="863"/>
      <c r="AU106" s="863"/>
      <c r="AV106" s="719"/>
      <c r="AW106" s="719"/>
      <c r="AX106" s="719"/>
      <c r="AY106" s="719"/>
      <c r="AZ106" s="719"/>
      <c r="BA106" s="863"/>
      <c r="BB106" s="863"/>
      <c r="BC106" s="720"/>
      <c r="BD106" s="720"/>
      <c r="BE106" s="720"/>
      <c r="BF106" s="720"/>
      <c r="BG106" s="720"/>
      <c r="BH106" s="863"/>
      <c r="BI106" s="898"/>
      <c r="BJ106" s="720"/>
      <c r="BK106" s="720"/>
      <c r="BL106" s="720"/>
      <c r="BM106" s="720"/>
      <c r="BN106" s="720"/>
      <c r="BO106" s="863"/>
      <c r="BP106" s="863"/>
      <c r="BQ106" s="899"/>
      <c r="BR106" s="899"/>
      <c r="BS106" s="899"/>
      <c r="BT106" s="899"/>
      <c r="BU106" s="899"/>
      <c r="BV106" s="863"/>
      <c r="BW106" s="863"/>
      <c r="BX106" s="899"/>
      <c r="BY106" s="899"/>
      <c r="BZ106" s="899"/>
      <c r="CA106" s="899"/>
      <c r="CB106" s="899"/>
      <c r="CC106" s="863"/>
      <c r="CD106" s="863"/>
      <c r="CE106" s="899"/>
      <c r="CF106" s="720"/>
      <c r="CG106" s="720"/>
      <c r="CH106" s="720"/>
      <c r="CI106" s="720"/>
      <c r="CJ106" s="863"/>
      <c r="CK106" s="866"/>
      <c r="CL106" s="671"/>
    </row>
    <row r="107" spans="1:90" s="721" customFormat="1" ht="12.75" hidden="1" customHeight="1">
      <c r="A107" s="862"/>
      <c r="B107" s="709"/>
      <c r="C107" s="710" t="s">
        <v>197</v>
      </c>
      <c r="D107" s="710" t="s">
        <v>14</v>
      </c>
      <c r="E107" s="711" t="s">
        <v>93</v>
      </c>
      <c r="F107" s="712" t="s">
        <v>76</v>
      </c>
      <c r="G107" s="711" t="s">
        <v>31</v>
      </c>
      <c r="H107" s="722">
        <v>0.01</v>
      </c>
      <c r="I107" s="256">
        <f t="shared" si="31"/>
        <v>162</v>
      </c>
      <c r="J107" s="714">
        <f t="shared" si="1"/>
        <v>0</v>
      </c>
      <c r="K107" s="715">
        <f t="shared" si="2"/>
        <v>0</v>
      </c>
      <c r="L107" s="715">
        <f t="shared" si="274"/>
        <v>0</v>
      </c>
      <c r="M107" s="715">
        <v>0</v>
      </c>
      <c r="N107" s="715">
        <v>0</v>
      </c>
      <c r="O107" s="715">
        <v>0</v>
      </c>
      <c r="P107" s="715">
        <v>0</v>
      </c>
      <c r="Q107" s="716">
        <f t="shared" si="8"/>
        <v>0</v>
      </c>
      <c r="R107" s="265">
        <f t="shared" si="32"/>
        <v>1.62</v>
      </c>
      <c r="S107" s="260">
        <f t="shared" si="9"/>
        <v>1.62</v>
      </c>
      <c r="T107" s="260">
        <f t="shared" si="260"/>
        <v>1.62</v>
      </c>
      <c r="U107" s="260"/>
      <c r="V107" s="260"/>
      <c r="W107" s="260"/>
      <c r="X107" s="260"/>
      <c r="Y107" s="717">
        <f t="shared" si="15"/>
        <v>0</v>
      </c>
      <c r="Z107" s="671"/>
      <c r="AA107" s="723"/>
      <c r="AB107" s="719"/>
      <c r="AC107" s="719"/>
      <c r="AD107" s="719"/>
      <c r="AE107" s="719"/>
      <c r="AF107" s="863"/>
      <c r="AG107" s="863"/>
      <c r="AH107" s="719"/>
      <c r="AI107" s="719"/>
      <c r="AJ107" s="719"/>
      <c r="AK107" s="719"/>
      <c r="AL107" s="719"/>
      <c r="AM107" s="863"/>
      <c r="AN107" s="863"/>
      <c r="AO107" s="719"/>
      <c r="AP107" s="719"/>
      <c r="AQ107" s="719"/>
      <c r="AR107" s="719"/>
      <c r="AS107" s="719"/>
      <c r="AT107" s="863"/>
      <c r="AU107" s="863"/>
      <c r="AV107" s="719"/>
      <c r="AW107" s="719"/>
      <c r="AX107" s="719"/>
      <c r="AY107" s="719"/>
      <c r="AZ107" s="719"/>
      <c r="BA107" s="863"/>
      <c r="BB107" s="863"/>
      <c r="BC107" s="720"/>
      <c r="BD107" s="720"/>
      <c r="BE107" s="720"/>
      <c r="BF107" s="720"/>
      <c r="BG107" s="720"/>
      <c r="BH107" s="863"/>
      <c r="BI107" s="898"/>
      <c r="BJ107" s="720"/>
      <c r="BK107" s="720"/>
      <c r="BL107" s="720"/>
      <c r="BM107" s="720"/>
      <c r="BN107" s="720"/>
      <c r="BO107" s="863"/>
      <c r="BP107" s="863"/>
      <c r="BQ107" s="899"/>
      <c r="BR107" s="899"/>
      <c r="BS107" s="899"/>
      <c r="BT107" s="899"/>
      <c r="BU107" s="899"/>
      <c r="BV107" s="863"/>
      <c r="BW107" s="863"/>
      <c r="BX107" s="899"/>
      <c r="BY107" s="899"/>
      <c r="BZ107" s="899"/>
      <c r="CA107" s="899"/>
      <c r="CB107" s="899"/>
      <c r="CC107" s="863"/>
      <c r="CD107" s="863"/>
      <c r="CE107" s="899"/>
      <c r="CF107" s="720"/>
      <c r="CG107" s="720"/>
      <c r="CH107" s="720"/>
      <c r="CI107" s="720"/>
      <c r="CJ107" s="863"/>
      <c r="CK107" s="866"/>
      <c r="CL107" s="671"/>
    </row>
    <row r="108" spans="1:90" s="721" customFormat="1" ht="12.75" hidden="1" customHeight="1">
      <c r="A108" s="862"/>
      <c r="B108" s="709"/>
      <c r="C108" s="710" t="s">
        <v>197</v>
      </c>
      <c r="D108" s="710" t="s">
        <v>14</v>
      </c>
      <c r="E108" s="711" t="s">
        <v>93</v>
      </c>
      <c r="F108" s="712" t="s">
        <v>76</v>
      </c>
      <c r="G108" s="711" t="s">
        <v>31</v>
      </c>
      <c r="H108" s="722">
        <v>0.01</v>
      </c>
      <c r="I108" s="256">
        <f t="shared" ref="I108:I110" si="281">R108/H108</f>
        <v>162</v>
      </c>
      <c r="J108" s="714">
        <f t="shared" ref="J108:J110" si="282">Q108*H108</f>
        <v>0</v>
      </c>
      <c r="K108" s="715">
        <f t="shared" ref="K108:K110" si="283">COUNTIF(AA108:CK108,"A")</f>
        <v>0</v>
      </c>
      <c r="L108" s="715">
        <f t="shared" si="274"/>
        <v>0</v>
      </c>
      <c r="M108" s="715">
        <v>0</v>
      </c>
      <c r="N108" s="715">
        <v>0</v>
      </c>
      <c r="O108" s="715">
        <v>0</v>
      </c>
      <c r="P108" s="715">
        <v>0</v>
      </c>
      <c r="Q108" s="716">
        <f t="shared" ref="Q108:Q110" si="284">SUM(K108:P108)</f>
        <v>0</v>
      </c>
      <c r="R108" s="265">
        <f t="shared" ref="R108:R110" si="285">$Y$12*$Y$11*H108</f>
        <v>1.62</v>
      </c>
      <c r="S108" s="260">
        <f t="shared" ref="S108:S110" si="286">R108*$H$3</f>
        <v>1.62</v>
      </c>
      <c r="T108" s="260">
        <f t="shared" si="260"/>
        <v>1.62</v>
      </c>
      <c r="U108" s="260"/>
      <c r="V108" s="260"/>
      <c r="W108" s="260"/>
      <c r="X108" s="260"/>
      <c r="Y108" s="717">
        <f t="shared" si="15"/>
        <v>0</v>
      </c>
      <c r="Z108" s="671"/>
      <c r="AA108" s="723"/>
      <c r="AB108" s="719"/>
      <c r="AC108" s="719"/>
      <c r="AD108" s="719"/>
      <c r="AE108" s="719"/>
      <c r="AF108" s="863"/>
      <c r="AG108" s="863"/>
      <c r="AH108" s="719"/>
      <c r="AI108" s="719"/>
      <c r="AJ108" s="719"/>
      <c r="AK108" s="719"/>
      <c r="AL108" s="719"/>
      <c r="AM108" s="863"/>
      <c r="AN108" s="863"/>
      <c r="AO108" s="719"/>
      <c r="AP108" s="719"/>
      <c r="AQ108" s="719"/>
      <c r="AR108" s="719"/>
      <c r="AS108" s="719"/>
      <c r="AT108" s="863"/>
      <c r="AU108" s="863"/>
      <c r="AV108" s="719"/>
      <c r="AW108" s="719"/>
      <c r="AX108" s="719"/>
      <c r="AY108" s="719"/>
      <c r="AZ108" s="719"/>
      <c r="BA108" s="863"/>
      <c r="BB108" s="863"/>
      <c r="BC108" s="720"/>
      <c r="BD108" s="720"/>
      <c r="BE108" s="720"/>
      <c r="BF108" s="720"/>
      <c r="BG108" s="720"/>
      <c r="BH108" s="863"/>
      <c r="BI108" s="898"/>
      <c r="BJ108" s="720"/>
      <c r="BK108" s="720"/>
      <c r="BL108" s="720"/>
      <c r="BM108" s="720"/>
      <c r="BN108" s="720"/>
      <c r="BO108" s="863"/>
      <c r="BP108" s="863"/>
      <c r="BQ108" s="899"/>
      <c r="BR108" s="720"/>
      <c r="BS108" s="720"/>
      <c r="BT108" s="720"/>
      <c r="BU108" s="720"/>
      <c r="BV108" s="863"/>
      <c r="BW108" s="863"/>
      <c r="BX108" s="899"/>
      <c r="BY108" s="899"/>
      <c r="BZ108" s="899"/>
      <c r="CA108" s="899"/>
      <c r="CB108" s="899"/>
      <c r="CC108" s="863"/>
      <c r="CD108" s="863"/>
      <c r="CE108" s="899"/>
      <c r="CF108" s="720"/>
      <c r="CG108" s="720"/>
      <c r="CH108" s="720"/>
      <c r="CI108" s="720"/>
      <c r="CJ108" s="863"/>
      <c r="CK108" s="866"/>
      <c r="CL108" s="671"/>
    </row>
    <row r="109" spans="1:90" s="721" customFormat="1" ht="12.75" hidden="1" customHeight="1">
      <c r="A109" s="862"/>
      <c r="B109" s="709"/>
      <c r="C109" s="710" t="s">
        <v>197</v>
      </c>
      <c r="D109" s="710" t="s">
        <v>14</v>
      </c>
      <c r="E109" s="711" t="s">
        <v>93</v>
      </c>
      <c r="F109" s="712" t="s">
        <v>76</v>
      </c>
      <c r="G109" s="711" t="s">
        <v>31</v>
      </c>
      <c r="H109" s="722">
        <v>0.01</v>
      </c>
      <c r="I109" s="256">
        <f t="shared" ref="I109" si="287">R109/H109</f>
        <v>162</v>
      </c>
      <c r="J109" s="714">
        <f t="shared" ref="J109" si="288">Q109*H109</f>
        <v>0</v>
      </c>
      <c r="K109" s="715">
        <f t="shared" ref="K109" si="289">COUNTIF(AA109:CK109,"A")</f>
        <v>0</v>
      </c>
      <c r="L109" s="715">
        <f t="shared" si="274"/>
        <v>0</v>
      </c>
      <c r="M109" s="715">
        <v>0</v>
      </c>
      <c r="N109" s="715">
        <v>0</v>
      </c>
      <c r="O109" s="715">
        <v>0</v>
      </c>
      <c r="P109" s="715">
        <v>0</v>
      </c>
      <c r="Q109" s="716">
        <f t="shared" ref="Q109" si="290">SUM(K109:P109)</f>
        <v>0</v>
      </c>
      <c r="R109" s="265">
        <f t="shared" ref="R109" si="291">$Y$12*$Y$11*H109</f>
        <v>1.62</v>
      </c>
      <c r="S109" s="260">
        <f t="shared" ref="S109" si="292">R109*$H$3</f>
        <v>1.62</v>
      </c>
      <c r="T109" s="260">
        <f t="shared" si="260"/>
        <v>1.62</v>
      </c>
      <c r="U109" s="260"/>
      <c r="V109" s="260"/>
      <c r="W109" s="260"/>
      <c r="X109" s="260"/>
      <c r="Y109" s="717">
        <f t="shared" si="15"/>
        <v>0</v>
      </c>
      <c r="Z109" s="671"/>
      <c r="AA109" s="723"/>
      <c r="AB109" s="719"/>
      <c r="AC109" s="719"/>
      <c r="AD109" s="719"/>
      <c r="AE109" s="719"/>
      <c r="AF109" s="863"/>
      <c r="AG109" s="863"/>
      <c r="AH109" s="719"/>
      <c r="AI109" s="719"/>
      <c r="AJ109" s="719"/>
      <c r="AK109" s="719"/>
      <c r="AL109" s="719"/>
      <c r="AM109" s="863"/>
      <c r="AN109" s="863"/>
      <c r="AO109" s="719"/>
      <c r="AP109" s="719"/>
      <c r="AQ109" s="719"/>
      <c r="AR109" s="719"/>
      <c r="AS109" s="719"/>
      <c r="AT109" s="863"/>
      <c r="AU109" s="863"/>
      <c r="AV109" s="719"/>
      <c r="AW109" s="719"/>
      <c r="AX109" s="719"/>
      <c r="AY109" s="719"/>
      <c r="AZ109" s="719"/>
      <c r="BA109" s="863"/>
      <c r="BB109" s="863"/>
      <c r="BC109" s="720"/>
      <c r="BD109" s="720"/>
      <c r="BE109" s="720"/>
      <c r="BF109" s="720"/>
      <c r="BG109" s="720"/>
      <c r="BH109" s="863"/>
      <c r="BI109" s="898"/>
      <c r="BJ109" s="720"/>
      <c r="BK109" s="720"/>
      <c r="BL109" s="720"/>
      <c r="BM109" s="720"/>
      <c r="BN109" s="720"/>
      <c r="BO109" s="863"/>
      <c r="BP109" s="863"/>
      <c r="BQ109" s="899"/>
      <c r="BR109" s="720"/>
      <c r="BS109" s="720"/>
      <c r="BT109" s="720"/>
      <c r="BU109" s="720"/>
      <c r="BV109" s="863"/>
      <c r="BW109" s="863"/>
      <c r="BX109" s="899"/>
      <c r="BY109" s="899"/>
      <c r="BZ109" s="899"/>
      <c r="CA109" s="899"/>
      <c r="CB109" s="899"/>
      <c r="CC109" s="863"/>
      <c r="CD109" s="863"/>
      <c r="CE109" s="899"/>
      <c r="CF109" s="720"/>
      <c r="CG109" s="720"/>
      <c r="CH109" s="720"/>
      <c r="CI109" s="720"/>
      <c r="CJ109" s="863"/>
      <c r="CK109" s="866"/>
      <c r="CL109" s="671"/>
    </row>
    <row r="110" spans="1:90" s="721" customFormat="1" ht="12.75" customHeight="1">
      <c r="A110" s="862"/>
      <c r="B110" s="709"/>
      <c r="C110" s="710" t="s">
        <v>197</v>
      </c>
      <c r="D110" s="710" t="s">
        <v>14</v>
      </c>
      <c r="E110" s="711" t="s">
        <v>93</v>
      </c>
      <c r="F110" s="712" t="s">
        <v>76</v>
      </c>
      <c r="G110" s="711" t="s">
        <v>31</v>
      </c>
      <c r="H110" s="722">
        <v>0.01</v>
      </c>
      <c r="I110" s="256">
        <f t="shared" si="281"/>
        <v>162</v>
      </c>
      <c r="J110" s="714">
        <f t="shared" si="282"/>
        <v>0.15</v>
      </c>
      <c r="K110" s="715">
        <f t="shared" si="283"/>
        <v>15</v>
      </c>
      <c r="L110" s="715">
        <f t="shared" si="274"/>
        <v>0</v>
      </c>
      <c r="M110" s="715">
        <v>0</v>
      </c>
      <c r="N110" s="715">
        <v>0</v>
      </c>
      <c r="O110" s="715">
        <v>0</v>
      </c>
      <c r="P110" s="715">
        <v>0</v>
      </c>
      <c r="Q110" s="716">
        <f t="shared" si="284"/>
        <v>15</v>
      </c>
      <c r="R110" s="265">
        <f t="shared" si="285"/>
        <v>1.62</v>
      </c>
      <c r="S110" s="260">
        <f t="shared" si="286"/>
        <v>1.62</v>
      </c>
      <c r="T110" s="260">
        <f t="shared" si="260"/>
        <v>1.62</v>
      </c>
      <c r="U110" s="260"/>
      <c r="V110" s="260"/>
      <c r="W110" s="260"/>
      <c r="X110" s="260"/>
      <c r="Y110" s="717">
        <f t="shared" si="15"/>
        <v>24.3</v>
      </c>
      <c r="Z110" s="671"/>
      <c r="AA110" s="723" t="s">
        <v>347</v>
      </c>
      <c r="AB110" s="719" t="s">
        <v>347</v>
      </c>
      <c r="AC110" s="719" t="s">
        <v>347</v>
      </c>
      <c r="AD110" s="719" t="s">
        <v>347</v>
      </c>
      <c r="AE110" s="719" t="s">
        <v>347</v>
      </c>
      <c r="AF110" s="863"/>
      <c r="AG110" s="863"/>
      <c r="AH110" s="719" t="s">
        <v>347</v>
      </c>
      <c r="AI110" s="719" t="s">
        <v>347</v>
      </c>
      <c r="AJ110" s="719" t="s">
        <v>347</v>
      </c>
      <c r="AK110" s="719" t="s">
        <v>347</v>
      </c>
      <c r="AL110" s="719" t="s">
        <v>347</v>
      </c>
      <c r="AM110" s="863"/>
      <c r="AN110" s="863"/>
      <c r="AO110" s="719" t="s">
        <v>347</v>
      </c>
      <c r="AP110" s="719" t="s">
        <v>347</v>
      </c>
      <c r="AQ110" s="719" t="s">
        <v>347</v>
      </c>
      <c r="AR110" s="719" t="s">
        <v>347</v>
      </c>
      <c r="AS110" s="719" t="s">
        <v>347</v>
      </c>
      <c r="AT110" s="863"/>
      <c r="AU110" s="863"/>
      <c r="AV110" s="719"/>
      <c r="AW110" s="719"/>
      <c r="AX110" s="719"/>
      <c r="AY110" s="719"/>
      <c r="AZ110" s="719"/>
      <c r="BA110" s="863"/>
      <c r="BB110" s="863"/>
      <c r="BC110" s="720"/>
      <c r="BD110" s="720"/>
      <c r="BE110" s="720"/>
      <c r="BF110" s="720"/>
      <c r="BG110" s="720"/>
      <c r="BH110" s="863"/>
      <c r="BI110" s="898"/>
      <c r="BJ110" s="720"/>
      <c r="BK110" s="720"/>
      <c r="BL110" s="720"/>
      <c r="BM110" s="720"/>
      <c r="BN110" s="720"/>
      <c r="BO110" s="863"/>
      <c r="BP110" s="863"/>
      <c r="BQ110" s="899"/>
      <c r="BR110" s="720"/>
      <c r="BS110" s="720"/>
      <c r="BT110" s="720"/>
      <c r="BU110" s="720"/>
      <c r="BV110" s="863"/>
      <c r="BW110" s="863"/>
      <c r="BX110" s="899"/>
      <c r="BY110" s="899"/>
      <c r="BZ110" s="899"/>
      <c r="CA110" s="899"/>
      <c r="CB110" s="899"/>
      <c r="CC110" s="863"/>
      <c r="CD110" s="863"/>
      <c r="CE110" s="899"/>
      <c r="CF110" s="720"/>
      <c r="CG110" s="720"/>
      <c r="CH110" s="720"/>
      <c r="CI110" s="720"/>
      <c r="CJ110" s="863"/>
      <c r="CK110" s="866"/>
      <c r="CL110" s="671"/>
    </row>
    <row r="111" spans="1:90" s="721" customFormat="1" ht="12.75" customHeight="1">
      <c r="A111" s="862"/>
      <c r="B111" s="709"/>
      <c r="C111" s="710" t="s">
        <v>197</v>
      </c>
      <c r="D111" s="710" t="s">
        <v>14</v>
      </c>
      <c r="E111" s="711" t="s">
        <v>93</v>
      </c>
      <c r="F111" s="712" t="s">
        <v>76</v>
      </c>
      <c r="G111" s="711" t="s">
        <v>31</v>
      </c>
      <c r="H111" s="722">
        <v>0.01</v>
      </c>
      <c r="I111" s="256">
        <f t="shared" si="31"/>
        <v>162</v>
      </c>
      <c r="J111" s="714">
        <f t="shared" si="1"/>
        <v>0.15</v>
      </c>
      <c r="K111" s="715">
        <f t="shared" si="2"/>
        <v>15</v>
      </c>
      <c r="L111" s="715">
        <f t="shared" si="274"/>
        <v>0</v>
      </c>
      <c r="M111" s="715">
        <v>0</v>
      </c>
      <c r="N111" s="715">
        <v>0</v>
      </c>
      <c r="O111" s="715">
        <v>0</v>
      </c>
      <c r="P111" s="715">
        <v>0</v>
      </c>
      <c r="Q111" s="716">
        <f t="shared" si="8"/>
        <v>15</v>
      </c>
      <c r="R111" s="265">
        <f t="shared" si="32"/>
        <v>1.62</v>
      </c>
      <c r="S111" s="260">
        <f t="shared" si="9"/>
        <v>1.62</v>
      </c>
      <c r="T111" s="260">
        <f t="shared" si="260"/>
        <v>1.62</v>
      </c>
      <c r="U111" s="260"/>
      <c r="V111" s="260"/>
      <c r="W111" s="260"/>
      <c r="X111" s="260"/>
      <c r="Y111" s="717">
        <f t="shared" si="15"/>
        <v>24.3</v>
      </c>
      <c r="Z111" s="671"/>
      <c r="AA111" s="723" t="s">
        <v>347</v>
      </c>
      <c r="AB111" s="719" t="s">
        <v>347</v>
      </c>
      <c r="AC111" s="719" t="s">
        <v>347</v>
      </c>
      <c r="AD111" s="719" t="s">
        <v>347</v>
      </c>
      <c r="AE111" s="719" t="s">
        <v>347</v>
      </c>
      <c r="AF111" s="863"/>
      <c r="AG111" s="863"/>
      <c r="AH111" s="719" t="s">
        <v>347</v>
      </c>
      <c r="AI111" s="719" t="s">
        <v>347</v>
      </c>
      <c r="AJ111" s="719" t="s">
        <v>347</v>
      </c>
      <c r="AK111" s="719" t="s">
        <v>347</v>
      </c>
      <c r="AL111" s="719" t="s">
        <v>347</v>
      </c>
      <c r="AM111" s="863"/>
      <c r="AN111" s="863"/>
      <c r="AO111" s="719" t="s">
        <v>347</v>
      </c>
      <c r="AP111" s="719" t="s">
        <v>347</v>
      </c>
      <c r="AQ111" s="719" t="s">
        <v>347</v>
      </c>
      <c r="AR111" s="719" t="s">
        <v>347</v>
      </c>
      <c r="AS111" s="719" t="s">
        <v>347</v>
      </c>
      <c r="AT111" s="863"/>
      <c r="AU111" s="863"/>
      <c r="AV111" s="719"/>
      <c r="AW111" s="719"/>
      <c r="AX111" s="719"/>
      <c r="AY111" s="719"/>
      <c r="AZ111" s="719"/>
      <c r="BA111" s="863"/>
      <c r="BB111" s="863"/>
      <c r="BC111" s="720"/>
      <c r="BD111" s="720"/>
      <c r="BE111" s="720"/>
      <c r="BF111" s="720"/>
      <c r="BG111" s="720"/>
      <c r="BH111" s="863"/>
      <c r="BI111" s="898"/>
      <c r="BJ111" s="720"/>
      <c r="BK111" s="720"/>
      <c r="BL111" s="720"/>
      <c r="BM111" s="720"/>
      <c r="BN111" s="720"/>
      <c r="BO111" s="863"/>
      <c r="BP111" s="863"/>
      <c r="BQ111" s="899"/>
      <c r="BR111" s="720"/>
      <c r="BS111" s="720"/>
      <c r="BT111" s="720"/>
      <c r="BU111" s="720"/>
      <c r="BV111" s="863"/>
      <c r="BW111" s="863"/>
      <c r="BX111" s="899"/>
      <c r="BY111" s="899"/>
      <c r="BZ111" s="899"/>
      <c r="CA111" s="899"/>
      <c r="CB111" s="899"/>
      <c r="CC111" s="863"/>
      <c r="CD111" s="863"/>
      <c r="CE111" s="899"/>
      <c r="CF111" s="720"/>
      <c r="CG111" s="720"/>
      <c r="CH111" s="720"/>
      <c r="CI111" s="720"/>
      <c r="CJ111" s="863"/>
      <c r="CK111" s="866"/>
      <c r="CL111" s="671"/>
    </row>
    <row r="112" spans="1:90" s="721" customFormat="1" ht="12.75" customHeight="1">
      <c r="A112" s="862"/>
      <c r="B112" s="709"/>
      <c r="C112" s="710" t="s">
        <v>197</v>
      </c>
      <c r="D112" s="710" t="s">
        <v>180</v>
      </c>
      <c r="E112" s="711" t="s">
        <v>94</v>
      </c>
      <c r="F112" s="712" t="s">
        <v>223</v>
      </c>
      <c r="G112" s="711" t="s">
        <v>75</v>
      </c>
      <c r="H112" s="722">
        <v>0.01</v>
      </c>
      <c r="I112" s="256">
        <f t="shared" si="31"/>
        <v>162</v>
      </c>
      <c r="J112" s="714">
        <f t="shared" si="1"/>
        <v>0.06</v>
      </c>
      <c r="K112" s="715">
        <f t="shared" si="2"/>
        <v>6</v>
      </c>
      <c r="L112" s="715">
        <f t="shared" si="274"/>
        <v>0</v>
      </c>
      <c r="M112" s="715">
        <v>0</v>
      </c>
      <c r="N112" s="715">
        <v>0</v>
      </c>
      <c r="O112" s="715">
        <v>0</v>
      </c>
      <c r="P112" s="715">
        <v>0</v>
      </c>
      <c r="Q112" s="716">
        <f t="shared" si="8"/>
        <v>6</v>
      </c>
      <c r="R112" s="265">
        <f t="shared" si="32"/>
        <v>1.62</v>
      </c>
      <c r="S112" s="260">
        <f t="shared" si="9"/>
        <v>1.62</v>
      </c>
      <c r="T112" s="260">
        <f t="shared" si="260"/>
        <v>1.62</v>
      </c>
      <c r="U112" s="260"/>
      <c r="V112" s="260"/>
      <c r="W112" s="260"/>
      <c r="X112" s="260"/>
      <c r="Y112" s="717">
        <f t="shared" si="15"/>
        <v>9.7200000000000006</v>
      </c>
      <c r="Z112" s="671"/>
      <c r="AA112" s="723"/>
      <c r="AB112" s="719"/>
      <c r="AC112" s="719"/>
      <c r="AD112" s="719"/>
      <c r="AE112" s="719"/>
      <c r="AF112" s="863" t="s">
        <v>347</v>
      </c>
      <c r="AG112" s="863" t="s">
        <v>347</v>
      </c>
      <c r="AH112" s="719"/>
      <c r="AI112" s="719"/>
      <c r="AJ112" s="719"/>
      <c r="AK112" s="719"/>
      <c r="AL112" s="719"/>
      <c r="AM112" s="863" t="s">
        <v>347</v>
      </c>
      <c r="AN112" s="863" t="s">
        <v>347</v>
      </c>
      <c r="AO112" s="719"/>
      <c r="AP112" s="719"/>
      <c r="AQ112" s="719"/>
      <c r="AR112" s="719"/>
      <c r="AS112" s="719"/>
      <c r="AT112" s="863" t="s">
        <v>347</v>
      </c>
      <c r="AU112" s="863" t="s">
        <v>347</v>
      </c>
      <c r="AV112" s="719"/>
      <c r="AW112" s="719"/>
      <c r="AX112" s="719"/>
      <c r="AY112" s="719"/>
      <c r="AZ112" s="719"/>
      <c r="BA112" s="863"/>
      <c r="BB112" s="863"/>
      <c r="BC112" s="720"/>
      <c r="BD112" s="720"/>
      <c r="BE112" s="720"/>
      <c r="BF112" s="720"/>
      <c r="BG112" s="720"/>
      <c r="BH112" s="863"/>
      <c r="BI112" s="863"/>
      <c r="BJ112" s="720"/>
      <c r="BK112" s="720"/>
      <c r="BL112" s="720"/>
      <c r="BM112" s="720"/>
      <c r="BN112" s="720"/>
      <c r="BO112" s="863"/>
      <c r="BP112" s="863"/>
      <c r="BQ112" s="899"/>
      <c r="BR112" s="720"/>
      <c r="BS112" s="720"/>
      <c r="BT112" s="720"/>
      <c r="BU112" s="720"/>
      <c r="BV112" s="863"/>
      <c r="BW112" s="863"/>
      <c r="BX112" s="899"/>
      <c r="BY112" s="720"/>
      <c r="BZ112" s="720"/>
      <c r="CA112" s="720"/>
      <c r="CB112" s="720"/>
      <c r="CC112" s="863"/>
      <c r="CD112" s="863"/>
      <c r="CE112" s="899"/>
      <c r="CF112" s="720"/>
      <c r="CG112" s="720"/>
      <c r="CH112" s="720"/>
      <c r="CI112" s="720"/>
      <c r="CJ112" s="863"/>
      <c r="CK112" s="866"/>
      <c r="CL112" s="671"/>
    </row>
    <row r="113" spans="1:90" s="721" customFormat="1" ht="12.75" customHeight="1">
      <c r="A113" s="862"/>
      <c r="B113" s="709"/>
      <c r="C113" s="710" t="s">
        <v>197</v>
      </c>
      <c r="D113" s="710" t="s">
        <v>180</v>
      </c>
      <c r="E113" s="711" t="s">
        <v>94</v>
      </c>
      <c r="F113" s="712" t="s">
        <v>223</v>
      </c>
      <c r="G113" s="711" t="s">
        <v>75</v>
      </c>
      <c r="H113" s="722">
        <v>0.01</v>
      </c>
      <c r="I113" s="256">
        <f t="shared" ref="I113:I115" si="293">R113/H113</f>
        <v>162</v>
      </c>
      <c r="J113" s="714">
        <f t="shared" ref="J113:J115" si="294">Q113*H113</f>
        <v>0.06</v>
      </c>
      <c r="K113" s="715">
        <f t="shared" ref="K113:K115" si="295">COUNTIF(AA113:CK113,"A")</f>
        <v>6</v>
      </c>
      <c r="L113" s="715">
        <f t="shared" si="274"/>
        <v>0</v>
      </c>
      <c r="M113" s="715">
        <v>0</v>
      </c>
      <c r="N113" s="715">
        <v>0</v>
      </c>
      <c r="O113" s="715">
        <v>0</v>
      </c>
      <c r="P113" s="715">
        <v>0</v>
      </c>
      <c r="Q113" s="716">
        <f t="shared" ref="Q113:Q115" si="296">SUM(K113:P113)</f>
        <v>6</v>
      </c>
      <c r="R113" s="265">
        <f t="shared" ref="R113:R115" si="297">$Y$12*$Y$11*H113</f>
        <v>1.62</v>
      </c>
      <c r="S113" s="260">
        <f t="shared" ref="S113:S115" si="298">R113*$H$3</f>
        <v>1.62</v>
      </c>
      <c r="T113" s="260">
        <f t="shared" si="260"/>
        <v>1.62</v>
      </c>
      <c r="U113" s="260"/>
      <c r="V113" s="260"/>
      <c r="W113" s="260"/>
      <c r="X113" s="260"/>
      <c r="Y113" s="717">
        <f t="shared" si="15"/>
        <v>9.7200000000000006</v>
      </c>
      <c r="Z113" s="671"/>
      <c r="AA113" s="723"/>
      <c r="AB113" s="719"/>
      <c r="AC113" s="719"/>
      <c r="AD113" s="719"/>
      <c r="AE113" s="719"/>
      <c r="AF113" s="863" t="s">
        <v>347</v>
      </c>
      <c r="AG113" s="863" t="s">
        <v>347</v>
      </c>
      <c r="AH113" s="719"/>
      <c r="AI113" s="719"/>
      <c r="AJ113" s="719"/>
      <c r="AK113" s="719"/>
      <c r="AL113" s="719"/>
      <c r="AM113" s="863" t="s">
        <v>347</v>
      </c>
      <c r="AN113" s="863" t="s">
        <v>347</v>
      </c>
      <c r="AO113" s="719"/>
      <c r="AP113" s="719"/>
      <c r="AQ113" s="719"/>
      <c r="AR113" s="719"/>
      <c r="AS113" s="719"/>
      <c r="AT113" s="863" t="s">
        <v>347</v>
      </c>
      <c r="AU113" s="863" t="s">
        <v>347</v>
      </c>
      <c r="AV113" s="719"/>
      <c r="AW113" s="719"/>
      <c r="AX113" s="719"/>
      <c r="AY113" s="719"/>
      <c r="AZ113" s="719"/>
      <c r="BA113" s="863"/>
      <c r="BB113" s="863"/>
      <c r="BC113" s="720"/>
      <c r="BD113" s="720"/>
      <c r="BE113" s="720"/>
      <c r="BF113" s="720"/>
      <c r="BG113" s="720"/>
      <c r="BH113" s="863"/>
      <c r="BI113" s="863"/>
      <c r="BJ113" s="720"/>
      <c r="BK113" s="720"/>
      <c r="BL113" s="720"/>
      <c r="BM113" s="720"/>
      <c r="BN113" s="720"/>
      <c r="BO113" s="863"/>
      <c r="BP113" s="863"/>
      <c r="BQ113" s="899"/>
      <c r="BR113" s="720"/>
      <c r="BS113" s="720"/>
      <c r="BT113" s="720"/>
      <c r="BU113" s="720"/>
      <c r="BV113" s="863"/>
      <c r="BW113" s="863"/>
      <c r="BX113" s="899"/>
      <c r="BY113" s="720"/>
      <c r="BZ113" s="720"/>
      <c r="CA113" s="720"/>
      <c r="CB113" s="720"/>
      <c r="CC113" s="863"/>
      <c r="CD113" s="863"/>
      <c r="CE113" s="899"/>
      <c r="CF113" s="720"/>
      <c r="CG113" s="720"/>
      <c r="CH113" s="720"/>
      <c r="CI113" s="720"/>
      <c r="CJ113" s="863"/>
      <c r="CK113" s="866"/>
      <c r="CL113" s="671"/>
    </row>
    <row r="114" spans="1:90" s="721" customFormat="1" ht="12.75" customHeight="1">
      <c r="A114" s="862"/>
      <c r="B114" s="709"/>
      <c r="C114" s="710" t="s">
        <v>197</v>
      </c>
      <c r="D114" s="710" t="s">
        <v>180</v>
      </c>
      <c r="E114" s="711" t="s">
        <v>94</v>
      </c>
      <c r="F114" s="712" t="s">
        <v>223</v>
      </c>
      <c r="G114" s="711" t="s">
        <v>75</v>
      </c>
      <c r="H114" s="722">
        <v>0.01</v>
      </c>
      <c r="I114" s="256">
        <f t="shared" ref="I114" si="299">R114/H114</f>
        <v>162</v>
      </c>
      <c r="J114" s="714">
        <f t="shared" ref="J114" si="300">Q114*H114</f>
        <v>0.06</v>
      </c>
      <c r="K114" s="715">
        <f t="shared" ref="K114" si="301">COUNTIF(AA114:CK114,"A")</f>
        <v>6</v>
      </c>
      <c r="L114" s="715">
        <f t="shared" si="274"/>
        <v>0</v>
      </c>
      <c r="M114" s="715">
        <v>0</v>
      </c>
      <c r="N114" s="715">
        <v>0</v>
      </c>
      <c r="O114" s="715">
        <v>0</v>
      </c>
      <c r="P114" s="715">
        <v>0</v>
      </c>
      <c r="Q114" s="716">
        <f t="shared" ref="Q114" si="302">SUM(K114:P114)</f>
        <v>6</v>
      </c>
      <c r="R114" s="265">
        <f t="shared" ref="R114" si="303">$Y$12*$Y$11*H114</f>
        <v>1.62</v>
      </c>
      <c r="S114" s="260">
        <f t="shared" ref="S114" si="304">R114*$H$3</f>
        <v>1.62</v>
      </c>
      <c r="T114" s="260">
        <f t="shared" si="260"/>
        <v>1.62</v>
      </c>
      <c r="U114" s="260"/>
      <c r="V114" s="260"/>
      <c r="W114" s="260"/>
      <c r="X114" s="260"/>
      <c r="Y114" s="717">
        <f t="shared" si="15"/>
        <v>9.7200000000000006</v>
      </c>
      <c r="Z114" s="671"/>
      <c r="AA114" s="723"/>
      <c r="AB114" s="719"/>
      <c r="AC114" s="719"/>
      <c r="AD114" s="719"/>
      <c r="AE114" s="719"/>
      <c r="AF114" s="863" t="s">
        <v>347</v>
      </c>
      <c r="AG114" s="863" t="s">
        <v>347</v>
      </c>
      <c r="AH114" s="719"/>
      <c r="AI114" s="719"/>
      <c r="AJ114" s="719"/>
      <c r="AK114" s="719"/>
      <c r="AL114" s="719"/>
      <c r="AM114" s="863" t="s">
        <v>347</v>
      </c>
      <c r="AN114" s="863" t="s">
        <v>347</v>
      </c>
      <c r="AO114" s="719"/>
      <c r="AP114" s="719"/>
      <c r="AQ114" s="719"/>
      <c r="AR114" s="719"/>
      <c r="AS114" s="719"/>
      <c r="AT114" s="863" t="s">
        <v>347</v>
      </c>
      <c r="AU114" s="863" t="s">
        <v>347</v>
      </c>
      <c r="AV114" s="719"/>
      <c r="AW114" s="719"/>
      <c r="AX114" s="719"/>
      <c r="AY114" s="719"/>
      <c r="AZ114" s="719"/>
      <c r="BA114" s="863"/>
      <c r="BB114" s="863"/>
      <c r="BC114" s="720"/>
      <c r="BD114" s="720"/>
      <c r="BE114" s="720"/>
      <c r="BF114" s="720"/>
      <c r="BG114" s="720"/>
      <c r="BH114" s="863"/>
      <c r="BI114" s="863"/>
      <c r="BJ114" s="720"/>
      <c r="BK114" s="720"/>
      <c r="BL114" s="720"/>
      <c r="BM114" s="720"/>
      <c r="BN114" s="720"/>
      <c r="BO114" s="863"/>
      <c r="BP114" s="863"/>
      <c r="BQ114" s="899"/>
      <c r="BR114" s="720"/>
      <c r="BS114" s="720"/>
      <c r="BT114" s="720"/>
      <c r="BU114" s="720"/>
      <c r="BV114" s="863"/>
      <c r="BW114" s="863"/>
      <c r="BX114" s="899"/>
      <c r="BY114" s="720"/>
      <c r="BZ114" s="720"/>
      <c r="CA114" s="720"/>
      <c r="CB114" s="720"/>
      <c r="CC114" s="863"/>
      <c r="CD114" s="863"/>
      <c r="CE114" s="899"/>
      <c r="CF114" s="720"/>
      <c r="CG114" s="720"/>
      <c r="CH114" s="720"/>
      <c r="CI114" s="720"/>
      <c r="CJ114" s="863"/>
      <c r="CK114" s="866"/>
      <c r="CL114" s="671"/>
    </row>
    <row r="115" spans="1:90" s="721" customFormat="1" ht="12.75" hidden="1" customHeight="1">
      <c r="A115" s="862"/>
      <c r="B115" s="709"/>
      <c r="C115" s="710" t="s">
        <v>197</v>
      </c>
      <c r="D115" s="710" t="s">
        <v>180</v>
      </c>
      <c r="E115" s="711" t="s">
        <v>94</v>
      </c>
      <c r="F115" s="712" t="s">
        <v>223</v>
      </c>
      <c r="G115" s="711" t="s">
        <v>75</v>
      </c>
      <c r="H115" s="722">
        <v>0.01</v>
      </c>
      <c r="I115" s="256">
        <f t="shared" si="293"/>
        <v>162</v>
      </c>
      <c r="J115" s="714">
        <f t="shared" si="294"/>
        <v>0</v>
      </c>
      <c r="K115" s="715">
        <f t="shared" si="295"/>
        <v>0</v>
      </c>
      <c r="L115" s="715">
        <f t="shared" si="274"/>
        <v>0</v>
      </c>
      <c r="M115" s="715">
        <v>0</v>
      </c>
      <c r="N115" s="715">
        <v>0</v>
      </c>
      <c r="O115" s="715">
        <v>0</v>
      </c>
      <c r="P115" s="715">
        <v>0</v>
      </c>
      <c r="Q115" s="716">
        <f t="shared" si="296"/>
        <v>0</v>
      </c>
      <c r="R115" s="265">
        <f t="shared" si="297"/>
        <v>1.62</v>
      </c>
      <c r="S115" s="260">
        <f t="shared" si="298"/>
        <v>1.62</v>
      </c>
      <c r="T115" s="260">
        <f t="shared" si="260"/>
        <v>1.62</v>
      </c>
      <c r="U115" s="260"/>
      <c r="V115" s="260"/>
      <c r="W115" s="260"/>
      <c r="X115" s="260"/>
      <c r="Y115" s="717">
        <f t="shared" si="15"/>
        <v>0</v>
      </c>
      <c r="Z115" s="671"/>
      <c r="AA115" s="723"/>
      <c r="AB115" s="719"/>
      <c r="AC115" s="719"/>
      <c r="AD115" s="719"/>
      <c r="AE115" s="719"/>
      <c r="AF115" s="863"/>
      <c r="AG115" s="863"/>
      <c r="AH115" s="719"/>
      <c r="AI115" s="719"/>
      <c r="AJ115" s="719"/>
      <c r="AK115" s="719"/>
      <c r="AL115" s="719"/>
      <c r="AM115" s="863"/>
      <c r="AN115" s="863"/>
      <c r="AO115" s="719"/>
      <c r="AP115" s="719"/>
      <c r="AQ115" s="719"/>
      <c r="AR115" s="719"/>
      <c r="AS115" s="719"/>
      <c r="AT115" s="863"/>
      <c r="AU115" s="863"/>
      <c r="AV115" s="719"/>
      <c r="AW115" s="719"/>
      <c r="AX115" s="719"/>
      <c r="AY115" s="719"/>
      <c r="AZ115" s="719"/>
      <c r="BA115" s="863"/>
      <c r="BB115" s="863"/>
      <c r="BC115" s="720"/>
      <c r="BD115" s="720"/>
      <c r="BE115" s="720"/>
      <c r="BF115" s="720"/>
      <c r="BG115" s="720"/>
      <c r="BH115" s="863"/>
      <c r="BI115" s="863"/>
      <c r="BJ115" s="720"/>
      <c r="BK115" s="720"/>
      <c r="BL115" s="720"/>
      <c r="BM115" s="720"/>
      <c r="BN115" s="720"/>
      <c r="BO115" s="863"/>
      <c r="BP115" s="863"/>
      <c r="BQ115" s="899"/>
      <c r="BR115" s="720"/>
      <c r="BS115" s="720"/>
      <c r="BT115" s="720"/>
      <c r="BU115" s="720"/>
      <c r="BV115" s="863"/>
      <c r="BW115" s="863"/>
      <c r="BX115" s="899"/>
      <c r="BY115" s="720"/>
      <c r="BZ115" s="720"/>
      <c r="CA115" s="720"/>
      <c r="CB115" s="720"/>
      <c r="CC115" s="863"/>
      <c r="CD115" s="863"/>
      <c r="CE115" s="899"/>
      <c r="CF115" s="720"/>
      <c r="CG115" s="720"/>
      <c r="CH115" s="720"/>
      <c r="CI115" s="720"/>
      <c r="CJ115" s="863"/>
      <c r="CK115" s="866"/>
      <c r="CL115" s="671"/>
    </row>
    <row r="116" spans="1:90" s="721" customFormat="1" ht="12.75" hidden="1" customHeight="1">
      <c r="A116" s="862"/>
      <c r="B116" s="709"/>
      <c r="C116" s="710" t="s">
        <v>197</v>
      </c>
      <c r="D116" s="710" t="s">
        <v>180</v>
      </c>
      <c r="E116" s="711" t="s">
        <v>94</v>
      </c>
      <c r="F116" s="712" t="s">
        <v>223</v>
      </c>
      <c r="G116" s="711" t="s">
        <v>75</v>
      </c>
      <c r="H116" s="722">
        <v>0.01</v>
      </c>
      <c r="I116" s="256">
        <f t="shared" si="31"/>
        <v>162</v>
      </c>
      <c r="J116" s="714">
        <f t="shared" si="1"/>
        <v>0</v>
      </c>
      <c r="K116" s="715">
        <f t="shared" si="2"/>
        <v>0</v>
      </c>
      <c r="L116" s="715">
        <f t="shared" si="274"/>
        <v>0</v>
      </c>
      <c r="M116" s="715">
        <v>0</v>
      </c>
      <c r="N116" s="715">
        <v>0</v>
      </c>
      <c r="O116" s="715">
        <v>0</v>
      </c>
      <c r="P116" s="715">
        <v>0</v>
      </c>
      <c r="Q116" s="716">
        <f t="shared" si="8"/>
        <v>0</v>
      </c>
      <c r="R116" s="265">
        <f t="shared" si="32"/>
        <v>1.62</v>
      </c>
      <c r="S116" s="260">
        <f t="shared" si="9"/>
        <v>1.62</v>
      </c>
      <c r="T116" s="260">
        <f t="shared" si="260"/>
        <v>1.62</v>
      </c>
      <c r="U116" s="260"/>
      <c r="V116" s="260"/>
      <c r="W116" s="260"/>
      <c r="X116" s="260"/>
      <c r="Y116" s="717">
        <f t="shared" si="15"/>
        <v>0</v>
      </c>
      <c r="Z116" s="671"/>
      <c r="AA116" s="723"/>
      <c r="AB116" s="719"/>
      <c r="AC116" s="719"/>
      <c r="AD116" s="719"/>
      <c r="AE116" s="719"/>
      <c r="AF116" s="863"/>
      <c r="AG116" s="863"/>
      <c r="AH116" s="719"/>
      <c r="AI116" s="719"/>
      <c r="AJ116" s="719"/>
      <c r="AK116" s="719"/>
      <c r="AL116" s="719"/>
      <c r="AM116" s="863"/>
      <c r="AN116" s="863"/>
      <c r="AO116" s="719"/>
      <c r="AP116" s="719"/>
      <c r="AQ116" s="719"/>
      <c r="AR116" s="719"/>
      <c r="AS116" s="719"/>
      <c r="AT116" s="863"/>
      <c r="AU116" s="863"/>
      <c r="AV116" s="719"/>
      <c r="AW116" s="719"/>
      <c r="AX116" s="719"/>
      <c r="AY116" s="719"/>
      <c r="AZ116" s="719"/>
      <c r="BA116" s="863"/>
      <c r="BB116" s="863"/>
      <c r="BC116" s="720"/>
      <c r="BD116" s="720"/>
      <c r="BE116" s="720"/>
      <c r="BF116" s="720"/>
      <c r="BG116" s="720"/>
      <c r="BH116" s="863"/>
      <c r="BI116" s="863"/>
      <c r="BJ116" s="720"/>
      <c r="BK116" s="720"/>
      <c r="BL116" s="720"/>
      <c r="BM116" s="720"/>
      <c r="BN116" s="720"/>
      <c r="BO116" s="863"/>
      <c r="BP116" s="863"/>
      <c r="BQ116" s="899"/>
      <c r="BR116" s="720"/>
      <c r="BS116" s="720"/>
      <c r="BT116" s="720"/>
      <c r="BU116" s="720"/>
      <c r="BV116" s="863"/>
      <c r="BW116" s="863"/>
      <c r="BX116" s="899"/>
      <c r="BY116" s="720"/>
      <c r="BZ116" s="720"/>
      <c r="CA116" s="720"/>
      <c r="CB116" s="720"/>
      <c r="CC116" s="863"/>
      <c r="CD116" s="863"/>
      <c r="CE116" s="899"/>
      <c r="CF116" s="720"/>
      <c r="CG116" s="720"/>
      <c r="CH116" s="720"/>
      <c r="CI116" s="720"/>
      <c r="CJ116" s="863"/>
      <c r="CK116" s="866"/>
      <c r="CL116" s="671"/>
    </row>
    <row r="117" spans="1:90" s="721" customFormat="1" ht="12.75" hidden="1" customHeight="1">
      <c r="A117" s="862"/>
      <c r="B117" s="709"/>
      <c r="C117" s="710" t="s">
        <v>197</v>
      </c>
      <c r="D117" s="710" t="s">
        <v>14</v>
      </c>
      <c r="E117" s="711" t="s">
        <v>94</v>
      </c>
      <c r="F117" s="712" t="s">
        <v>76</v>
      </c>
      <c r="G117" s="711" t="s">
        <v>31</v>
      </c>
      <c r="H117" s="722">
        <v>0.01</v>
      </c>
      <c r="I117" s="256">
        <f t="shared" si="31"/>
        <v>162</v>
      </c>
      <c r="J117" s="714">
        <f t="shared" si="1"/>
        <v>0</v>
      </c>
      <c r="K117" s="715">
        <f t="shared" si="2"/>
        <v>0</v>
      </c>
      <c r="L117" s="715">
        <f t="shared" si="274"/>
        <v>0</v>
      </c>
      <c r="M117" s="715">
        <v>0</v>
      </c>
      <c r="N117" s="715">
        <v>0</v>
      </c>
      <c r="O117" s="715">
        <v>0</v>
      </c>
      <c r="P117" s="715">
        <v>0</v>
      </c>
      <c r="Q117" s="716">
        <f t="shared" si="8"/>
        <v>0</v>
      </c>
      <c r="R117" s="265">
        <f t="shared" si="32"/>
        <v>1.62</v>
      </c>
      <c r="S117" s="260">
        <f t="shared" si="9"/>
        <v>1.62</v>
      </c>
      <c r="T117" s="260">
        <f t="shared" si="260"/>
        <v>1.62</v>
      </c>
      <c r="U117" s="260"/>
      <c r="V117" s="260"/>
      <c r="W117" s="260"/>
      <c r="X117" s="260"/>
      <c r="Y117" s="717">
        <f t="shared" si="15"/>
        <v>0</v>
      </c>
      <c r="Z117" s="671"/>
      <c r="AA117" s="723"/>
      <c r="AB117" s="719"/>
      <c r="AC117" s="719"/>
      <c r="AD117" s="719"/>
      <c r="AE117" s="719"/>
      <c r="AF117" s="863"/>
      <c r="AG117" s="863"/>
      <c r="AH117" s="719"/>
      <c r="AI117" s="719"/>
      <c r="AJ117" s="719"/>
      <c r="AK117" s="719"/>
      <c r="AL117" s="719"/>
      <c r="AM117" s="863"/>
      <c r="AN117" s="863"/>
      <c r="AO117" s="719"/>
      <c r="AP117" s="719"/>
      <c r="AQ117" s="719"/>
      <c r="AR117" s="719"/>
      <c r="AS117" s="719"/>
      <c r="AT117" s="863"/>
      <c r="AU117" s="863"/>
      <c r="AV117" s="719"/>
      <c r="AW117" s="719"/>
      <c r="AX117" s="719"/>
      <c r="AY117" s="719"/>
      <c r="AZ117" s="719"/>
      <c r="BA117" s="863"/>
      <c r="BB117" s="863"/>
      <c r="BC117" s="720"/>
      <c r="BD117" s="720"/>
      <c r="BE117" s="720"/>
      <c r="BF117" s="720"/>
      <c r="BG117" s="720"/>
      <c r="BH117" s="863"/>
      <c r="BI117" s="898"/>
      <c r="BJ117" s="720"/>
      <c r="BK117" s="720"/>
      <c r="BL117" s="720"/>
      <c r="BM117" s="720"/>
      <c r="BN117" s="720"/>
      <c r="BO117" s="863"/>
      <c r="BP117" s="863"/>
      <c r="BQ117" s="899"/>
      <c r="BR117" s="720"/>
      <c r="BS117" s="720"/>
      <c r="BT117" s="720"/>
      <c r="BU117" s="720"/>
      <c r="BV117" s="863"/>
      <c r="BW117" s="863"/>
      <c r="BX117" s="899"/>
      <c r="BY117" s="720"/>
      <c r="BZ117" s="720"/>
      <c r="CA117" s="720"/>
      <c r="CB117" s="720"/>
      <c r="CC117" s="863"/>
      <c r="CD117" s="863"/>
      <c r="CE117" s="899"/>
      <c r="CF117" s="720"/>
      <c r="CG117" s="720"/>
      <c r="CH117" s="720"/>
      <c r="CI117" s="720"/>
      <c r="CJ117" s="863"/>
      <c r="CK117" s="866"/>
      <c r="CL117" s="671"/>
    </row>
    <row r="118" spans="1:90" s="721" customFormat="1" ht="12.75" hidden="1" customHeight="1">
      <c r="A118" s="862"/>
      <c r="B118" s="709"/>
      <c r="C118" s="710" t="s">
        <v>197</v>
      </c>
      <c r="D118" s="710" t="s">
        <v>14</v>
      </c>
      <c r="E118" s="711" t="s">
        <v>94</v>
      </c>
      <c r="F118" s="712" t="s">
        <v>76</v>
      </c>
      <c r="G118" s="711" t="s">
        <v>31</v>
      </c>
      <c r="H118" s="722">
        <v>0.01</v>
      </c>
      <c r="I118" s="256">
        <f t="shared" si="31"/>
        <v>162</v>
      </c>
      <c r="J118" s="714">
        <f t="shared" si="1"/>
        <v>0</v>
      </c>
      <c r="K118" s="715">
        <f t="shared" si="2"/>
        <v>0</v>
      </c>
      <c r="L118" s="715">
        <f t="shared" si="274"/>
        <v>0</v>
      </c>
      <c r="M118" s="715">
        <v>0</v>
      </c>
      <c r="N118" s="715">
        <v>0</v>
      </c>
      <c r="O118" s="715">
        <v>0</v>
      </c>
      <c r="P118" s="715">
        <v>0</v>
      </c>
      <c r="Q118" s="716">
        <f t="shared" si="8"/>
        <v>0</v>
      </c>
      <c r="R118" s="265">
        <f t="shared" si="32"/>
        <v>1.62</v>
      </c>
      <c r="S118" s="260">
        <f t="shared" si="9"/>
        <v>1.62</v>
      </c>
      <c r="T118" s="260">
        <f t="shared" si="260"/>
        <v>1.62</v>
      </c>
      <c r="U118" s="260"/>
      <c r="V118" s="260"/>
      <c r="W118" s="260"/>
      <c r="X118" s="260"/>
      <c r="Y118" s="717">
        <f t="shared" si="15"/>
        <v>0</v>
      </c>
      <c r="Z118" s="671"/>
      <c r="AA118" s="723"/>
      <c r="AB118" s="719"/>
      <c r="AC118" s="719"/>
      <c r="AD118" s="719"/>
      <c r="AE118" s="719"/>
      <c r="AF118" s="863"/>
      <c r="AG118" s="863"/>
      <c r="AH118" s="719"/>
      <c r="AI118" s="719"/>
      <c r="AJ118" s="719"/>
      <c r="AK118" s="719"/>
      <c r="AL118" s="719"/>
      <c r="AM118" s="863"/>
      <c r="AN118" s="863"/>
      <c r="AO118" s="719"/>
      <c r="AP118" s="719"/>
      <c r="AQ118" s="719"/>
      <c r="AR118" s="719"/>
      <c r="AS118" s="719"/>
      <c r="AT118" s="863"/>
      <c r="AU118" s="863"/>
      <c r="AV118" s="719"/>
      <c r="AW118" s="719"/>
      <c r="AX118" s="719"/>
      <c r="AY118" s="719"/>
      <c r="AZ118" s="719"/>
      <c r="BA118" s="863"/>
      <c r="BB118" s="863"/>
      <c r="BC118" s="720"/>
      <c r="BD118" s="720"/>
      <c r="BE118" s="720"/>
      <c r="BF118" s="720"/>
      <c r="BG118" s="720"/>
      <c r="BH118" s="863"/>
      <c r="BI118" s="898"/>
      <c r="BJ118" s="720"/>
      <c r="BK118" s="720"/>
      <c r="BL118" s="720"/>
      <c r="BM118" s="720"/>
      <c r="BN118" s="720"/>
      <c r="BO118" s="863"/>
      <c r="BP118" s="863"/>
      <c r="BQ118" s="899"/>
      <c r="BR118" s="720"/>
      <c r="BS118" s="720"/>
      <c r="BT118" s="720"/>
      <c r="BU118" s="720"/>
      <c r="BV118" s="863"/>
      <c r="BW118" s="863"/>
      <c r="BX118" s="899"/>
      <c r="BY118" s="720"/>
      <c r="BZ118" s="720"/>
      <c r="CA118" s="720"/>
      <c r="CB118" s="720"/>
      <c r="CC118" s="863"/>
      <c r="CD118" s="863"/>
      <c r="CE118" s="899"/>
      <c r="CF118" s="720"/>
      <c r="CG118" s="720"/>
      <c r="CH118" s="720"/>
      <c r="CI118" s="720"/>
      <c r="CJ118" s="863"/>
      <c r="CK118" s="866"/>
      <c r="CL118" s="671"/>
    </row>
    <row r="119" spans="1:90" s="721" customFormat="1" ht="12.75" hidden="1" customHeight="1">
      <c r="A119" s="862"/>
      <c r="B119" s="709"/>
      <c r="C119" s="710" t="s">
        <v>328</v>
      </c>
      <c r="D119" s="710" t="s">
        <v>180</v>
      </c>
      <c r="E119" s="711" t="s">
        <v>93</v>
      </c>
      <c r="F119" s="712" t="s">
        <v>223</v>
      </c>
      <c r="G119" s="711" t="s">
        <v>75</v>
      </c>
      <c r="H119" s="722">
        <v>0.1</v>
      </c>
      <c r="I119" s="256">
        <f t="shared" ref="I119:I120" si="305">R119/H119</f>
        <v>161.99999999999997</v>
      </c>
      <c r="J119" s="714">
        <f t="shared" ref="J119:J120" si="306">Q119*H119</f>
        <v>0</v>
      </c>
      <c r="K119" s="715">
        <f t="shared" ref="K119:K120" si="307">COUNTIF(AA119:CK119,"A")</f>
        <v>0</v>
      </c>
      <c r="L119" s="715">
        <f t="shared" si="274"/>
        <v>0</v>
      </c>
      <c r="M119" s="715">
        <v>0</v>
      </c>
      <c r="N119" s="715">
        <v>0</v>
      </c>
      <c r="O119" s="715">
        <v>0</v>
      </c>
      <c r="P119" s="715">
        <v>0</v>
      </c>
      <c r="Q119" s="716">
        <f t="shared" ref="Q119:Q120" si="308">SUM(K119:P119)</f>
        <v>0</v>
      </c>
      <c r="R119" s="265">
        <f t="shared" ref="R119:R120" si="309">$Y$12*$Y$11*H119</f>
        <v>16.2</v>
      </c>
      <c r="S119" s="260">
        <f t="shared" ref="S119:S120" si="310">R119*$H$3</f>
        <v>16.2</v>
      </c>
      <c r="T119" s="260">
        <f t="shared" si="260"/>
        <v>16.2</v>
      </c>
      <c r="U119" s="260"/>
      <c r="V119" s="260"/>
      <c r="W119" s="260"/>
      <c r="X119" s="260"/>
      <c r="Y119" s="717">
        <f t="shared" si="15"/>
        <v>0</v>
      </c>
      <c r="Z119" s="671"/>
      <c r="AA119" s="723"/>
      <c r="AB119" s="719"/>
      <c r="AC119" s="719"/>
      <c r="AD119" s="719"/>
      <c r="AE119" s="719"/>
      <c r="AF119" s="863"/>
      <c r="AG119" s="863"/>
      <c r="AH119" s="719"/>
      <c r="AI119" s="719"/>
      <c r="AJ119" s="719"/>
      <c r="AK119" s="719"/>
      <c r="AL119" s="719"/>
      <c r="AM119" s="863"/>
      <c r="AN119" s="863"/>
      <c r="AO119" s="719"/>
      <c r="AP119" s="719"/>
      <c r="AQ119" s="719"/>
      <c r="AR119" s="719"/>
      <c r="AS119" s="719"/>
      <c r="AT119" s="863"/>
      <c r="AU119" s="863"/>
      <c r="AV119" s="719"/>
      <c r="AW119" s="719"/>
      <c r="AX119" s="719"/>
      <c r="AY119" s="719"/>
      <c r="AZ119" s="719"/>
      <c r="BA119" s="863"/>
      <c r="BB119" s="863"/>
      <c r="BC119" s="720"/>
      <c r="BD119" s="720"/>
      <c r="BE119" s="720"/>
      <c r="BF119" s="720"/>
      <c r="BG119" s="720"/>
      <c r="BH119" s="863"/>
      <c r="BI119" s="898"/>
      <c r="BJ119" s="720"/>
      <c r="BK119" s="720"/>
      <c r="BL119" s="720"/>
      <c r="BM119" s="720"/>
      <c r="BN119" s="720"/>
      <c r="BO119" s="863"/>
      <c r="BP119" s="863"/>
      <c r="BQ119" s="899"/>
      <c r="BR119" s="720"/>
      <c r="BS119" s="720"/>
      <c r="BT119" s="720"/>
      <c r="BU119" s="720"/>
      <c r="BV119" s="863"/>
      <c r="BW119" s="863"/>
      <c r="BX119" s="899"/>
      <c r="BY119" s="899"/>
      <c r="BZ119" s="899"/>
      <c r="CA119" s="899"/>
      <c r="CB119" s="899"/>
      <c r="CC119" s="863"/>
      <c r="CD119" s="863"/>
      <c r="CE119" s="899"/>
      <c r="CF119" s="720"/>
      <c r="CG119" s="720"/>
      <c r="CH119" s="720"/>
      <c r="CI119" s="720"/>
      <c r="CJ119" s="863"/>
      <c r="CK119" s="866"/>
      <c r="CL119" s="671"/>
    </row>
    <row r="120" spans="1:90" s="721" customFormat="1" ht="12.75" hidden="1" customHeight="1">
      <c r="A120" s="862"/>
      <c r="B120" s="709"/>
      <c r="C120" s="710" t="s">
        <v>328</v>
      </c>
      <c r="D120" s="710" t="s">
        <v>180</v>
      </c>
      <c r="E120" s="711" t="s">
        <v>93</v>
      </c>
      <c r="F120" s="712" t="s">
        <v>223</v>
      </c>
      <c r="G120" s="711" t="s">
        <v>75</v>
      </c>
      <c r="H120" s="722">
        <v>0.1</v>
      </c>
      <c r="I120" s="256">
        <f t="shared" si="305"/>
        <v>161.99999999999997</v>
      </c>
      <c r="J120" s="714">
        <f t="shared" si="306"/>
        <v>0</v>
      </c>
      <c r="K120" s="715">
        <f t="shared" si="307"/>
        <v>0</v>
      </c>
      <c r="L120" s="715">
        <f t="shared" si="274"/>
        <v>0</v>
      </c>
      <c r="M120" s="715">
        <v>0</v>
      </c>
      <c r="N120" s="715">
        <v>0</v>
      </c>
      <c r="O120" s="715">
        <v>0</v>
      </c>
      <c r="P120" s="715">
        <v>0</v>
      </c>
      <c r="Q120" s="716">
        <f t="shared" si="308"/>
        <v>0</v>
      </c>
      <c r="R120" s="265">
        <f t="shared" si="309"/>
        <v>16.2</v>
      </c>
      <c r="S120" s="260">
        <f t="shared" si="310"/>
        <v>16.2</v>
      </c>
      <c r="T120" s="260">
        <f t="shared" si="260"/>
        <v>16.2</v>
      </c>
      <c r="U120" s="260"/>
      <c r="V120" s="260"/>
      <c r="W120" s="260"/>
      <c r="X120" s="260"/>
      <c r="Y120" s="717">
        <f t="shared" si="15"/>
        <v>0</v>
      </c>
      <c r="Z120" s="671"/>
      <c r="AA120" s="723"/>
      <c r="AB120" s="719"/>
      <c r="AC120" s="719"/>
      <c r="AD120" s="719"/>
      <c r="AE120" s="719"/>
      <c r="AF120" s="863"/>
      <c r="AG120" s="863"/>
      <c r="AH120" s="719"/>
      <c r="AI120" s="719"/>
      <c r="AJ120" s="719"/>
      <c r="AK120" s="719"/>
      <c r="AL120" s="719"/>
      <c r="AM120" s="863"/>
      <c r="AN120" s="863"/>
      <c r="AO120" s="719"/>
      <c r="AP120" s="719"/>
      <c r="AQ120" s="719"/>
      <c r="AR120" s="719"/>
      <c r="AS120" s="719"/>
      <c r="AT120" s="863"/>
      <c r="AU120" s="863"/>
      <c r="AV120" s="719"/>
      <c r="AW120" s="719"/>
      <c r="AX120" s="719"/>
      <c r="AY120" s="719"/>
      <c r="AZ120" s="719"/>
      <c r="BA120" s="863"/>
      <c r="BB120" s="863"/>
      <c r="BC120" s="720"/>
      <c r="BD120" s="720"/>
      <c r="BE120" s="720"/>
      <c r="BF120" s="720"/>
      <c r="BG120" s="720"/>
      <c r="BH120" s="863"/>
      <c r="BI120" s="898"/>
      <c r="BJ120" s="720"/>
      <c r="BK120" s="720"/>
      <c r="BL120" s="720"/>
      <c r="BM120" s="720"/>
      <c r="BN120" s="720"/>
      <c r="BO120" s="863"/>
      <c r="BP120" s="863"/>
      <c r="BQ120" s="899"/>
      <c r="BR120" s="720"/>
      <c r="BS120" s="720"/>
      <c r="BT120" s="720"/>
      <c r="BU120" s="720"/>
      <c r="BV120" s="863"/>
      <c r="BW120" s="863"/>
      <c r="BX120" s="899"/>
      <c r="BY120" s="899"/>
      <c r="BZ120" s="899"/>
      <c r="CA120" s="899"/>
      <c r="CB120" s="899"/>
      <c r="CC120" s="863"/>
      <c r="CD120" s="863"/>
      <c r="CE120" s="899"/>
      <c r="CF120" s="720"/>
      <c r="CG120" s="720"/>
      <c r="CH120" s="720"/>
      <c r="CI120" s="720"/>
      <c r="CJ120" s="863"/>
      <c r="CK120" s="866"/>
      <c r="CL120" s="671"/>
    </row>
    <row r="121" spans="1:90" s="721" customFormat="1" ht="12.75" hidden="1" customHeight="1">
      <c r="A121" s="862"/>
      <c r="B121" s="709"/>
      <c r="C121" s="710" t="s">
        <v>328</v>
      </c>
      <c r="D121" s="710" t="s">
        <v>180</v>
      </c>
      <c r="E121" s="711" t="s">
        <v>93</v>
      </c>
      <c r="F121" s="712" t="s">
        <v>223</v>
      </c>
      <c r="G121" s="711" t="s">
        <v>75</v>
      </c>
      <c r="H121" s="722">
        <v>0.1</v>
      </c>
      <c r="I121" s="256">
        <f t="shared" si="31"/>
        <v>161.99999999999997</v>
      </c>
      <c r="J121" s="714">
        <f t="shared" si="1"/>
        <v>0</v>
      </c>
      <c r="K121" s="715">
        <f t="shared" si="2"/>
        <v>0</v>
      </c>
      <c r="L121" s="715">
        <f t="shared" si="274"/>
        <v>0</v>
      </c>
      <c r="M121" s="715">
        <v>0</v>
      </c>
      <c r="N121" s="715">
        <v>0</v>
      </c>
      <c r="O121" s="715">
        <v>0</v>
      </c>
      <c r="P121" s="715">
        <v>0</v>
      </c>
      <c r="Q121" s="716">
        <f t="shared" si="8"/>
        <v>0</v>
      </c>
      <c r="R121" s="265">
        <f t="shared" si="32"/>
        <v>16.2</v>
      </c>
      <c r="S121" s="260">
        <f t="shared" si="9"/>
        <v>16.2</v>
      </c>
      <c r="T121" s="260">
        <f t="shared" si="260"/>
        <v>16.2</v>
      </c>
      <c r="U121" s="260"/>
      <c r="V121" s="260"/>
      <c r="W121" s="260"/>
      <c r="X121" s="260"/>
      <c r="Y121" s="717">
        <f t="shared" si="15"/>
        <v>0</v>
      </c>
      <c r="Z121" s="671"/>
      <c r="AA121" s="723"/>
      <c r="AB121" s="719"/>
      <c r="AC121" s="719"/>
      <c r="AD121" s="719"/>
      <c r="AE121" s="719"/>
      <c r="AF121" s="863"/>
      <c r="AG121" s="863"/>
      <c r="AH121" s="719"/>
      <c r="AI121" s="719"/>
      <c r="AJ121" s="719"/>
      <c r="AK121" s="719"/>
      <c r="AL121" s="719"/>
      <c r="AM121" s="863"/>
      <c r="AN121" s="863"/>
      <c r="AO121" s="719"/>
      <c r="AP121" s="719"/>
      <c r="AQ121" s="719"/>
      <c r="AR121" s="719"/>
      <c r="AS121" s="719"/>
      <c r="AT121" s="863"/>
      <c r="AU121" s="863"/>
      <c r="AV121" s="719"/>
      <c r="AW121" s="719"/>
      <c r="AX121" s="719"/>
      <c r="AY121" s="719"/>
      <c r="AZ121" s="719"/>
      <c r="BA121" s="863"/>
      <c r="BB121" s="863"/>
      <c r="BC121" s="720"/>
      <c r="BD121" s="720"/>
      <c r="BE121" s="720"/>
      <c r="BF121" s="720"/>
      <c r="BG121" s="720"/>
      <c r="BH121" s="863"/>
      <c r="BI121" s="898"/>
      <c r="BJ121" s="720"/>
      <c r="BK121" s="720"/>
      <c r="BL121" s="720"/>
      <c r="BM121" s="720"/>
      <c r="BN121" s="720"/>
      <c r="BO121" s="863"/>
      <c r="BP121" s="863"/>
      <c r="BQ121" s="899"/>
      <c r="BR121" s="720"/>
      <c r="BS121" s="720"/>
      <c r="BT121" s="720"/>
      <c r="BU121" s="720"/>
      <c r="BV121" s="863"/>
      <c r="BW121" s="863"/>
      <c r="BX121" s="899"/>
      <c r="BY121" s="899"/>
      <c r="BZ121" s="899"/>
      <c r="CA121" s="899"/>
      <c r="CB121" s="899"/>
      <c r="CC121" s="863"/>
      <c r="CD121" s="863"/>
      <c r="CE121" s="899"/>
      <c r="CF121" s="720"/>
      <c r="CG121" s="720"/>
      <c r="CH121" s="720"/>
      <c r="CI121" s="720"/>
      <c r="CJ121" s="863"/>
      <c r="CK121" s="866"/>
      <c r="CL121" s="671"/>
    </row>
    <row r="122" spans="1:90" s="721" customFormat="1" ht="12.75" hidden="1" customHeight="1">
      <c r="A122" s="862"/>
      <c r="B122" s="709"/>
      <c r="C122" s="710" t="s">
        <v>328</v>
      </c>
      <c r="D122" s="710" t="s">
        <v>14</v>
      </c>
      <c r="E122" s="711" t="s">
        <v>93</v>
      </c>
      <c r="F122" s="712" t="s">
        <v>76</v>
      </c>
      <c r="G122" s="711" t="s">
        <v>31</v>
      </c>
      <c r="H122" s="722">
        <v>0.1</v>
      </c>
      <c r="I122" s="256">
        <f t="shared" si="31"/>
        <v>161.99999999999997</v>
      </c>
      <c r="J122" s="714">
        <f t="shared" si="1"/>
        <v>0</v>
      </c>
      <c r="K122" s="715">
        <f t="shared" si="2"/>
        <v>0</v>
      </c>
      <c r="L122" s="715">
        <f t="shared" si="274"/>
        <v>0</v>
      </c>
      <c r="M122" s="715">
        <v>0</v>
      </c>
      <c r="N122" s="715">
        <v>0</v>
      </c>
      <c r="O122" s="715">
        <v>0</v>
      </c>
      <c r="P122" s="715">
        <v>0</v>
      </c>
      <c r="Q122" s="716">
        <f t="shared" si="8"/>
        <v>0</v>
      </c>
      <c r="R122" s="265">
        <f t="shared" si="32"/>
        <v>16.2</v>
      </c>
      <c r="S122" s="260">
        <f t="shared" si="9"/>
        <v>16.2</v>
      </c>
      <c r="T122" s="260">
        <f t="shared" si="260"/>
        <v>16.2</v>
      </c>
      <c r="U122" s="260"/>
      <c r="V122" s="260"/>
      <c r="W122" s="260"/>
      <c r="X122" s="260"/>
      <c r="Y122" s="717">
        <f t="shared" si="15"/>
        <v>0</v>
      </c>
      <c r="Z122" s="671"/>
      <c r="AA122" s="723"/>
      <c r="AB122" s="719"/>
      <c r="AC122" s="719"/>
      <c r="AD122" s="719"/>
      <c r="AE122" s="719"/>
      <c r="AF122" s="863"/>
      <c r="AG122" s="863"/>
      <c r="AH122" s="719"/>
      <c r="AI122" s="719"/>
      <c r="AJ122" s="719"/>
      <c r="AK122" s="719"/>
      <c r="AL122" s="719"/>
      <c r="AM122" s="863"/>
      <c r="AN122" s="863"/>
      <c r="AO122" s="719"/>
      <c r="AP122" s="719"/>
      <c r="AQ122" s="719"/>
      <c r="AR122" s="719"/>
      <c r="AS122" s="719"/>
      <c r="AT122" s="863"/>
      <c r="AU122" s="863"/>
      <c r="AV122" s="719"/>
      <c r="AW122" s="719"/>
      <c r="AX122" s="719"/>
      <c r="AY122" s="719"/>
      <c r="AZ122" s="719"/>
      <c r="BA122" s="863"/>
      <c r="BB122" s="863"/>
      <c r="BC122" s="720"/>
      <c r="BD122" s="720"/>
      <c r="BE122" s="720"/>
      <c r="BF122" s="720"/>
      <c r="BG122" s="720"/>
      <c r="BH122" s="863"/>
      <c r="BI122" s="898"/>
      <c r="BJ122" s="720"/>
      <c r="BK122" s="720"/>
      <c r="BL122" s="720"/>
      <c r="BM122" s="720"/>
      <c r="BN122" s="720"/>
      <c r="BO122" s="863"/>
      <c r="BP122" s="863"/>
      <c r="BQ122" s="899"/>
      <c r="BR122" s="720"/>
      <c r="BS122" s="720"/>
      <c r="BT122" s="720"/>
      <c r="BU122" s="720"/>
      <c r="BV122" s="863"/>
      <c r="BW122" s="863"/>
      <c r="BX122" s="899"/>
      <c r="BY122" s="899"/>
      <c r="BZ122" s="899"/>
      <c r="CA122" s="899"/>
      <c r="CB122" s="899"/>
      <c r="CC122" s="863"/>
      <c r="CD122" s="863"/>
      <c r="CE122" s="899"/>
      <c r="CF122" s="720"/>
      <c r="CG122" s="720"/>
      <c r="CH122" s="720"/>
      <c r="CI122" s="720"/>
      <c r="CJ122" s="863"/>
      <c r="CK122" s="866"/>
      <c r="CL122" s="671"/>
    </row>
    <row r="123" spans="1:90" s="721" customFormat="1" ht="12.75" hidden="1" customHeight="1">
      <c r="A123" s="862"/>
      <c r="B123" s="709"/>
      <c r="C123" s="710" t="s">
        <v>328</v>
      </c>
      <c r="D123" s="710" t="s">
        <v>14</v>
      </c>
      <c r="E123" s="711" t="s">
        <v>93</v>
      </c>
      <c r="F123" s="712" t="s">
        <v>261</v>
      </c>
      <c r="G123" s="711" t="s">
        <v>31</v>
      </c>
      <c r="H123" s="722">
        <v>0.1</v>
      </c>
      <c r="I123" s="256">
        <f t="shared" ref="I123" si="311">R123/H123</f>
        <v>161.99999999999997</v>
      </c>
      <c r="J123" s="714">
        <f t="shared" ref="J123" si="312">Q123*H123</f>
        <v>0</v>
      </c>
      <c r="K123" s="715">
        <f t="shared" ref="K123" si="313">COUNTIF(AA123:CK123,"A")</f>
        <v>0</v>
      </c>
      <c r="L123" s="715">
        <f t="shared" ref="L123" si="314">COUNTIF(AA123:CK123,"B")</f>
        <v>0</v>
      </c>
      <c r="M123" s="715">
        <v>0</v>
      </c>
      <c r="N123" s="715">
        <v>0</v>
      </c>
      <c r="O123" s="715">
        <v>0</v>
      </c>
      <c r="P123" s="715">
        <v>0</v>
      </c>
      <c r="Q123" s="716">
        <f t="shared" ref="Q123" si="315">SUM(K123:P123)</f>
        <v>0</v>
      </c>
      <c r="R123" s="265">
        <f t="shared" ref="R123" si="316">$Y$12*$Y$11*H123</f>
        <v>16.2</v>
      </c>
      <c r="S123" s="260">
        <f t="shared" ref="S123" si="317">R123*$H$3</f>
        <v>16.2</v>
      </c>
      <c r="T123" s="260">
        <f t="shared" ref="T123" si="318">R123*$H$4</f>
        <v>16.2</v>
      </c>
      <c r="U123" s="260"/>
      <c r="V123" s="260"/>
      <c r="W123" s="260"/>
      <c r="X123" s="260"/>
      <c r="Y123" s="717">
        <f t="shared" si="15"/>
        <v>0</v>
      </c>
      <c r="Z123" s="671"/>
      <c r="AA123" s="723"/>
      <c r="AB123" s="719"/>
      <c r="AC123" s="719"/>
      <c r="AD123" s="719"/>
      <c r="AE123" s="719"/>
      <c r="AF123" s="863"/>
      <c r="AG123" s="863"/>
      <c r="AH123" s="719"/>
      <c r="AI123" s="719"/>
      <c r="AJ123" s="719"/>
      <c r="AK123" s="719"/>
      <c r="AL123" s="719"/>
      <c r="AM123" s="863"/>
      <c r="AN123" s="863"/>
      <c r="AO123" s="719"/>
      <c r="AP123" s="719"/>
      <c r="AQ123" s="719"/>
      <c r="AR123" s="719"/>
      <c r="AS123" s="719"/>
      <c r="AT123" s="863"/>
      <c r="AU123" s="863"/>
      <c r="AV123" s="719"/>
      <c r="AW123" s="719"/>
      <c r="AX123" s="719"/>
      <c r="AY123" s="719"/>
      <c r="AZ123" s="719"/>
      <c r="BA123" s="863"/>
      <c r="BB123" s="863"/>
      <c r="BC123" s="720"/>
      <c r="BD123" s="720"/>
      <c r="BE123" s="720"/>
      <c r="BF123" s="720"/>
      <c r="BG123" s="720"/>
      <c r="BH123" s="863"/>
      <c r="BI123" s="898"/>
      <c r="BJ123" s="720"/>
      <c r="BK123" s="720"/>
      <c r="BL123" s="720"/>
      <c r="BM123" s="720"/>
      <c r="BN123" s="720"/>
      <c r="BO123" s="863"/>
      <c r="BP123" s="863"/>
      <c r="BQ123" s="899"/>
      <c r="BR123" s="720"/>
      <c r="BS123" s="720"/>
      <c r="BT123" s="720"/>
      <c r="BU123" s="720"/>
      <c r="BV123" s="863"/>
      <c r="BW123" s="863"/>
      <c r="BX123" s="899"/>
      <c r="BY123" s="899"/>
      <c r="BZ123" s="899"/>
      <c r="CA123" s="899"/>
      <c r="CB123" s="899"/>
      <c r="CC123" s="863"/>
      <c r="CD123" s="863"/>
      <c r="CE123" s="899"/>
      <c r="CF123" s="720"/>
      <c r="CG123" s="720"/>
      <c r="CH123" s="720"/>
      <c r="CI123" s="720"/>
      <c r="CJ123" s="863"/>
      <c r="CK123" s="866"/>
      <c r="CL123" s="671"/>
    </row>
    <row r="124" spans="1:90" s="721" customFormat="1" ht="12.75" hidden="1" customHeight="1">
      <c r="A124" s="862"/>
      <c r="B124" s="709"/>
      <c r="C124" s="710" t="s">
        <v>328</v>
      </c>
      <c r="D124" s="710" t="s">
        <v>14</v>
      </c>
      <c r="E124" s="711" t="s">
        <v>93</v>
      </c>
      <c r="F124" s="712" t="s">
        <v>76</v>
      </c>
      <c r="G124" s="711" t="s">
        <v>31</v>
      </c>
      <c r="H124" s="722">
        <v>0.1</v>
      </c>
      <c r="I124" s="256">
        <f t="shared" ref="I124" si="319">R124/H124</f>
        <v>161.99999999999997</v>
      </c>
      <c r="J124" s="714">
        <f t="shared" ref="J124" si="320">Q124*H124</f>
        <v>0</v>
      </c>
      <c r="K124" s="715">
        <f t="shared" ref="K124" si="321">COUNTIF(AA124:CK124,"A")</f>
        <v>0</v>
      </c>
      <c r="L124" s="715">
        <f t="shared" si="274"/>
        <v>0</v>
      </c>
      <c r="M124" s="715">
        <v>0</v>
      </c>
      <c r="N124" s="715">
        <v>0</v>
      </c>
      <c r="O124" s="715">
        <v>0</v>
      </c>
      <c r="P124" s="715">
        <v>0</v>
      </c>
      <c r="Q124" s="716">
        <f t="shared" ref="Q124" si="322">SUM(K124:P124)</f>
        <v>0</v>
      </c>
      <c r="R124" s="265">
        <f t="shared" ref="R124" si="323">$Y$12*$Y$11*H124</f>
        <v>16.2</v>
      </c>
      <c r="S124" s="260">
        <f t="shared" ref="S124" si="324">R124*$H$3</f>
        <v>16.2</v>
      </c>
      <c r="T124" s="260">
        <f t="shared" si="260"/>
        <v>16.2</v>
      </c>
      <c r="U124" s="260"/>
      <c r="V124" s="260"/>
      <c r="W124" s="260"/>
      <c r="X124" s="260"/>
      <c r="Y124" s="717">
        <f t="shared" si="15"/>
        <v>0</v>
      </c>
      <c r="Z124" s="671"/>
      <c r="AA124" s="723"/>
      <c r="AB124" s="719"/>
      <c r="AC124" s="719"/>
      <c r="AD124" s="719"/>
      <c r="AE124" s="719"/>
      <c r="AF124" s="863"/>
      <c r="AG124" s="863"/>
      <c r="AH124" s="719"/>
      <c r="AI124" s="719"/>
      <c r="AJ124" s="719"/>
      <c r="AK124" s="719"/>
      <c r="AL124" s="719"/>
      <c r="AM124" s="863"/>
      <c r="AN124" s="863"/>
      <c r="AO124" s="719"/>
      <c r="AP124" s="719"/>
      <c r="AQ124" s="719"/>
      <c r="AR124" s="719"/>
      <c r="AS124" s="719"/>
      <c r="AT124" s="863"/>
      <c r="AU124" s="863"/>
      <c r="AV124" s="719"/>
      <c r="AW124" s="719"/>
      <c r="AX124" s="719"/>
      <c r="AY124" s="719"/>
      <c r="AZ124" s="719"/>
      <c r="BA124" s="863"/>
      <c r="BB124" s="863"/>
      <c r="BC124" s="720"/>
      <c r="BD124" s="720"/>
      <c r="BE124" s="720"/>
      <c r="BF124" s="720"/>
      <c r="BG124" s="720"/>
      <c r="BH124" s="863"/>
      <c r="BI124" s="898"/>
      <c r="BJ124" s="720"/>
      <c r="BK124" s="720"/>
      <c r="BL124" s="720"/>
      <c r="BM124" s="720"/>
      <c r="BN124" s="720"/>
      <c r="BO124" s="863"/>
      <c r="BP124" s="863"/>
      <c r="BQ124" s="899"/>
      <c r="BR124" s="720"/>
      <c r="BS124" s="720"/>
      <c r="BT124" s="720"/>
      <c r="BU124" s="720"/>
      <c r="BV124" s="863"/>
      <c r="BW124" s="863"/>
      <c r="BX124" s="899"/>
      <c r="BY124" s="899"/>
      <c r="BZ124" s="899"/>
      <c r="CA124" s="899"/>
      <c r="CB124" s="899"/>
      <c r="CC124" s="863"/>
      <c r="CD124" s="863"/>
      <c r="CE124" s="899"/>
      <c r="CF124" s="720"/>
      <c r="CG124" s="720"/>
      <c r="CH124" s="720"/>
      <c r="CI124" s="720"/>
      <c r="CJ124" s="863"/>
      <c r="CK124" s="866"/>
      <c r="CL124" s="671"/>
    </row>
    <row r="125" spans="1:90" s="721" customFormat="1" ht="12.75" hidden="1" customHeight="1">
      <c r="A125" s="862"/>
      <c r="B125" s="709"/>
      <c r="C125" s="710" t="s">
        <v>328</v>
      </c>
      <c r="D125" s="710" t="s">
        <v>14</v>
      </c>
      <c r="E125" s="711" t="s">
        <v>93</v>
      </c>
      <c r="F125" s="712" t="s">
        <v>76</v>
      </c>
      <c r="G125" s="711" t="s">
        <v>31</v>
      </c>
      <c r="H125" s="722">
        <v>0.1</v>
      </c>
      <c r="I125" s="256">
        <f t="shared" si="31"/>
        <v>161.99999999999997</v>
      </c>
      <c r="J125" s="714">
        <f t="shared" si="1"/>
        <v>0</v>
      </c>
      <c r="K125" s="715">
        <f t="shared" si="2"/>
        <v>0</v>
      </c>
      <c r="L125" s="715">
        <f t="shared" si="274"/>
        <v>0</v>
      </c>
      <c r="M125" s="715">
        <v>0</v>
      </c>
      <c r="N125" s="715">
        <v>0</v>
      </c>
      <c r="O125" s="715">
        <v>0</v>
      </c>
      <c r="P125" s="715">
        <v>0</v>
      </c>
      <c r="Q125" s="716">
        <f t="shared" si="8"/>
        <v>0</v>
      </c>
      <c r="R125" s="265">
        <f t="shared" si="32"/>
        <v>16.2</v>
      </c>
      <c r="S125" s="260">
        <f t="shared" si="9"/>
        <v>16.2</v>
      </c>
      <c r="T125" s="260">
        <f t="shared" si="260"/>
        <v>16.2</v>
      </c>
      <c r="U125" s="260"/>
      <c r="V125" s="260"/>
      <c r="W125" s="260"/>
      <c r="X125" s="260"/>
      <c r="Y125" s="717">
        <f t="shared" si="15"/>
        <v>0</v>
      </c>
      <c r="Z125" s="671"/>
      <c r="AA125" s="723"/>
      <c r="AB125" s="719"/>
      <c r="AC125" s="719"/>
      <c r="AD125" s="719"/>
      <c r="AE125" s="719"/>
      <c r="AF125" s="863"/>
      <c r="AG125" s="863"/>
      <c r="AH125" s="719"/>
      <c r="AI125" s="719"/>
      <c r="AJ125" s="719"/>
      <c r="AK125" s="719"/>
      <c r="AL125" s="719"/>
      <c r="AM125" s="863"/>
      <c r="AN125" s="863"/>
      <c r="AO125" s="719"/>
      <c r="AP125" s="719"/>
      <c r="AQ125" s="719"/>
      <c r="AR125" s="719"/>
      <c r="AS125" s="719"/>
      <c r="AT125" s="863"/>
      <c r="AU125" s="863"/>
      <c r="AV125" s="719"/>
      <c r="AW125" s="719"/>
      <c r="AX125" s="719"/>
      <c r="AY125" s="719"/>
      <c r="AZ125" s="719"/>
      <c r="BA125" s="863"/>
      <c r="BB125" s="863"/>
      <c r="BC125" s="720"/>
      <c r="BD125" s="720"/>
      <c r="BE125" s="720"/>
      <c r="BF125" s="720"/>
      <c r="BG125" s="720"/>
      <c r="BH125" s="863"/>
      <c r="BI125" s="898"/>
      <c r="BJ125" s="720"/>
      <c r="BK125" s="720"/>
      <c r="BL125" s="720"/>
      <c r="BM125" s="720"/>
      <c r="BN125" s="720"/>
      <c r="BO125" s="863"/>
      <c r="BP125" s="863"/>
      <c r="BQ125" s="899"/>
      <c r="BR125" s="720"/>
      <c r="BS125" s="720"/>
      <c r="BT125" s="720"/>
      <c r="BU125" s="720"/>
      <c r="BV125" s="863"/>
      <c r="BW125" s="863"/>
      <c r="BX125" s="899"/>
      <c r="BY125" s="899"/>
      <c r="BZ125" s="899"/>
      <c r="CA125" s="899"/>
      <c r="CB125" s="899"/>
      <c r="CC125" s="863"/>
      <c r="CD125" s="863"/>
      <c r="CE125" s="899"/>
      <c r="CF125" s="720"/>
      <c r="CG125" s="720"/>
      <c r="CH125" s="720"/>
      <c r="CI125" s="720"/>
      <c r="CJ125" s="863"/>
      <c r="CK125" s="866"/>
      <c r="CL125" s="671"/>
    </row>
    <row r="126" spans="1:90" s="721" customFormat="1" ht="12.75" customHeight="1">
      <c r="A126" s="862"/>
      <c r="B126" s="709"/>
      <c r="C126" s="710" t="s">
        <v>328</v>
      </c>
      <c r="D126" s="710" t="s">
        <v>14</v>
      </c>
      <c r="E126" s="711" t="s">
        <v>93</v>
      </c>
      <c r="F126" s="712" t="s">
        <v>76</v>
      </c>
      <c r="G126" s="711" t="s">
        <v>31</v>
      </c>
      <c r="H126" s="722">
        <v>0.1</v>
      </c>
      <c r="I126" s="256">
        <f t="shared" si="31"/>
        <v>161.99999999999997</v>
      </c>
      <c r="J126" s="714">
        <f t="shared" si="1"/>
        <v>1.7000000000000002</v>
      </c>
      <c r="K126" s="715">
        <f t="shared" ref="K126:K132" si="325">COUNTIF(AA126:CK126,"A")</f>
        <v>17</v>
      </c>
      <c r="L126" s="715">
        <f t="shared" si="274"/>
        <v>0</v>
      </c>
      <c r="M126" s="715">
        <v>0</v>
      </c>
      <c r="N126" s="715">
        <v>0</v>
      </c>
      <c r="O126" s="715">
        <v>0</v>
      </c>
      <c r="P126" s="715">
        <v>0</v>
      </c>
      <c r="Q126" s="716">
        <f t="shared" si="8"/>
        <v>17</v>
      </c>
      <c r="R126" s="265">
        <f t="shared" si="32"/>
        <v>16.2</v>
      </c>
      <c r="S126" s="260">
        <f t="shared" si="9"/>
        <v>16.2</v>
      </c>
      <c r="T126" s="260">
        <f t="shared" si="260"/>
        <v>16.2</v>
      </c>
      <c r="U126" s="260"/>
      <c r="V126" s="260"/>
      <c r="W126" s="260"/>
      <c r="X126" s="260"/>
      <c r="Y126" s="717">
        <f t="shared" si="15"/>
        <v>275.39999999999998</v>
      </c>
      <c r="Z126" s="671"/>
      <c r="AA126" s="723" t="s">
        <v>347</v>
      </c>
      <c r="AB126" s="719" t="s">
        <v>347</v>
      </c>
      <c r="AC126" s="719" t="s">
        <v>347</v>
      </c>
      <c r="AD126" s="719" t="s">
        <v>347</v>
      </c>
      <c r="AE126" s="719" t="s">
        <v>347</v>
      </c>
      <c r="AF126" s="863"/>
      <c r="AG126" s="863"/>
      <c r="AH126" s="719" t="s">
        <v>347</v>
      </c>
      <c r="AI126" s="719" t="s">
        <v>347</v>
      </c>
      <c r="AJ126" s="719" t="s">
        <v>347</v>
      </c>
      <c r="AK126" s="719" t="s">
        <v>347</v>
      </c>
      <c r="AL126" s="719" t="s">
        <v>347</v>
      </c>
      <c r="AM126" s="863"/>
      <c r="AN126" s="863"/>
      <c r="AO126" s="719" t="s">
        <v>347</v>
      </c>
      <c r="AP126" s="719" t="s">
        <v>347</v>
      </c>
      <c r="AQ126" s="719" t="s">
        <v>347</v>
      </c>
      <c r="AR126" s="719" t="s">
        <v>347</v>
      </c>
      <c r="AS126" s="719" t="s">
        <v>347</v>
      </c>
      <c r="AT126" s="863"/>
      <c r="AU126" s="863"/>
      <c r="AV126" s="719" t="s">
        <v>347</v>
      </c>
      <c r="AW126" s="719" t="s">
        <v>347</v>
      </c>
      <c r="AX126" s="719"/>
      <c r="AY126" s="719"/>
      <c r="AZ126" s="719"/>
      <c r="BA126" s="863"/>
      <c r="BB126" s="863"/>
      <c r="BC126" s="720"/>
      <c r="BD126" s="720"/>
      <c r="BE126" s="720"/>
      <c r="BF126" s="720"/>
      <c r="BG126" s="720"/>
      <c r="BH126" s="863"/>
      <c r="BI126" s="898"/>
      <c r="BJ126" s="720"/>
      <c r="BK126" s="720"/>
      <c r="BL126" s="720"/>
      <c r="BM126" s="720"/>
      <c r="BN126" s="720"/>
      <c r="BO126" s="863"/>
      <c r="BP126" s="863"/>
      <c r="BQ126" s="899"/>
      <c r="BR126" s="720"/>
      <c r="BS126" s="720"/>
      <c r="BT126" s="720"/>
      <c r="BU126" s="720"/>
      <c r="BV126" s="863"/>
      <c r="BW126" s="863"/>
      <c r="BX126" s="899"/>
      <c r="BY126" s="899"/>
      <c r="BZ126" s="899"/>
      <c r="CA126" s="899"/>
      <c r="CB126" s="899"/>
      <c r="CC126" s="863"/>
      <c r="CD126" s="863"/>
      <c r="CE126" s="899"/>
      <c r="CF126" s="720"/>
      <c r="CG126" s="720"/>
      <c r="CH126" s="720"/>
      <c r="CI126" s="720"/>
      <c r="CJ126" s="863"/>
      <c r="CK126" s="866"/>
      <c r="CL126" s="671"/>
    </row>
    <row r="127" spans="1:90" s="721" customFormat="1" ht="12.75" hidden="1" customHeight="1">
      <c r="A127" s="862"/>
      <c r="B127" s="709"/>
      <c r="C127" s="710" t="s">
        <v>328</v>
      </c>
      <c r="D127" s="710" t="s">
        <v>180</v>
      </c>
      <c r="E127" s="711" t="s">
        <v>94</v>
      </c>
      <c r="F127" s="712" t="s">
        <v>223</v>
      </c>
      <c r="G127" s="711" t="s">
        <v>75</v>
      </c>
      <c r="H127" s="722">
        <v>0.1</v>
      </c>
      <c r="I127" s="256">
        <f t="shared" si="31"/>
        <v>161.99999999999997</v>
      </c>
      <c r="J127" s="714">
        <f t="shared" si="1"/>
        <v>0</v>
      </c>
      <c r="K127" s="715">
        <f t="shared" si="325"/>
        <v>0</v>
      </c>
      <c r="L127" s="715">
        <f t="shared" si="274"/>
        <v>0</v>
      </c>
      <c r="M127" s="715">
        <v>0</v>
      </c>
      <c r="N127" s="715">
        <v>0</v>
      </c>
      <c r="O127" s="715">
        <v>0</v>
      </c>
      <c r="P127" s="715">
        <v>0</v>
      </c>
      <c r="Q127" s="716">
        <f t="shared" si="8"/>
        <v>0</v>
      </c>
      <c r="R127" s="265">
        <f t="shared" si="32"/>
        <v>16.2</v>
      </c>
      <c r="S127" s="260">
        <f t="shared" si="9"/>
        <v>16.2</v>
      </c>
      <c r="T127" s="260">
        <f t="shared" si="260"/>
        <v>16.2</v>
      </c>
      <c r="U127" s="260"/>
      <c r="V127" s="260"/>
      <c r="W127" s="260"/>
      <c r="X127" s="260"/>
      <c r="Y127" s="717">
        <f t="shared" si="15"/>
        <v>0</v>
      </c>
      <c r="Z127" s="671"/>
      <c r="AA127" s="723"/>
      <c r="AB127" s="719"/>
      <c r="AC127" s="719"/>
      <c r="AD127" s="719"/>
      <c r="AE127" s="719"/>
      <c r="AF127" s="863"/>
      <c r="AG127" s="863"/>
      <c r="AH127" s="719"/>
      <c r="AI127" s="719"/>
      <c r="AJ127" s="719"/>
      <c r="AK127" s="719"/>
      <c r="AL127" s="719"/>
      <c r="AM127" s="863"/>
      <c r="AN127" s="863"/>
      <c r="AO127" s="719"/>
      <c r="AP127" s="719"/>
      <c r="AQ127" s="719"/>
      <c r="AR127" s="719"/>
      <c r="AS127" s="719"/>
      <c r="AT127" s="863"/>
      <c r="AU127" s="863"/>
      <c r="AV127" s="719"/>
      <c r="AW127" s="719"/>
      <c r="AX127" s="719"/>
      <c r="AY127" s="719"/>
      <c r="AZ127" s="719"/>
      <c r="BA127" s="863"/>
      <c r="BB127" s="863"/>
      <c r="BC127" s="720"/>
      <c r="BD127" s="720"/>
      <c r="BE127" s="720"/>
      <c r="BF127" s="720"/>
      <c r="BG127" s="720"/>
      <c r="BH127" s="863"/>
      <c r="BI127" s="898"/>
      <c r="BJ127" s="720"/>
      <c r="BK127" s="720"/>
      <c r="BL127" s="720"/>
      <c r="BM127" s="720"/>
      <c r="BN127" s="720"/>
      <c r="BO127" s="863"/>
      <c r="BP127" s="863"/>
      <c r="BQ127" s="899"/>
      <c r="BR127" s="720"/>
      <c r="BS127" s="720"/>
      <c r="BT127" s="720"/>
      <c r="BU127" s="720"/>
      <c r="BV127" s="863"/>
      <c r="BW127" s="863"/>
      <c r="BX127" s="899"/>
      <c r="BY127" s="720"/>
      <c r="BZ127" s="720"/>
      <c r="CA127" s="720"/>
      <c r="CB127" s="720"/>
      <c r="CC127" s="863"/>
      <c r="CD127" s="863"/>
      <c r="CE127" s="899"/>
      <c r="CF127" s="720"/>
      <c r="CG127" s="720"/>
      <c r="CH127" s="720"/>
      <c r="CI127" s="720"/>
      <c r="CJ127" s="863"/>
      <c r="CK127" s="866"/>
      <c r="CL127" s="671"/>
    </row>
    <row r="128" spans="1:90" s="721" customFormat="1" ht="12.75" hidden="1" customHeight="1">
      <c r="A128" s="862"/>
      <c r="B128" s="709"/>
      <c r="C128" s="710" t="s">
        <v>328</v>
      </c>
      <c r="D128" s="710" t="s">
        <v>180</v>
      </c>
      <c r="E128" s="711" t="s">
        <v>94</v>
      </c>
      <c r="F128" s="712" t="s">
        <v>223</v>
      </c>
      <c r="G128" s="711" t="s">
        <v>75</v>
      </c>
      <c r="H128" s="722">
        <v>0.1</v>
      </c>
      <c r="I128" s="256">
        <f t="shared" si="31"/>
        <v>161.99999999999997</v>
      </c>
      <c r="J128" s="714">
        <f t="shared" si="1"/>
        <v>0</v>
      </c>
      <c r="K128" s="715">
        <f t="shared" si="325"/>
        <v>0</v>
      </c>
      <c r="L128" s="715">
        <f t="shared" si="274"/>
        <v>0</v>
      </c>
      <c r="M128" s="715">
        <v>0</v>
      </c>
      <c r="N128" s="715">
        <v>0</v>
      </c>
      <c r="O128" s="715">
        <v>0</v>
      </c>
      <c r="P128" s="715">
        <v>0</v>
      </c>
      <c r="Q128" s="716">
        <f t="shared" si="8"/>
        <v>0</v>
      </c>
      <c r="R128" s="265">
        <f t="shared" si="32"/>
        <v>16.2</v>
      </c>
      <c r="S128" s="260">
        <f t="shared" si="9"/>
        <v>16.2</v>
      </c>
      <c r="T128" s="260">
        <f t="shared" si="260"/>
        <v>16.2</v>
      </c>
      <c r="U128" s="260"/>
      <c r="V128" s="260"/>
      <c r="W128" s="260"/>
      <c r="X128" s="260"/>
      <c r="Y128" s="717">
        <f t="shared" si="15"/>
        <v>0</v>
      </c>
      <c r="Z128" s="671"/>
      <c r="AA128" s="723"/>
      <c r="AB128" s="719"/>
      <c r="AC128" s="719"/>
      <c r="AD128" s="719"/>
      <c r="AE128" s="719"/>
      <c r="AF128" s="863"/>
      <c r="AG128" s="863"/>
      <c r="AH128" s="719"/>
      <c r="AI128" s="719"/>
      <c r="AJ128" s="719"/>
      <c r="AK128" s="719"/>
      <c r="AL128" s="719"/>
      <c r="AM128" s="863"/>
      <c r="AN128" s="863"/>
      <c r="AO128" s="719"/>
      <c r="AP128" s="719"/>
      <c r="AQ128" s="719"/>
      <c r="AR128" s="719"/>
      <c r="AS128" s="719"/>
      <c r="AT128" s="863"/>
      <c r="AU128" s="863"/>
      <c r="AV128" s="719"/>
      <c r="AW128" s="719"/>
      <c r="AX128" s="719"/>
      <c r="AY128" s="719"/>
      <c r="AZ128" s="719"/>
      <c r="BA128" s="863"/>
      <c r="BB128" s="863"/>
      <c r="BC128" s="720"/>
      <c r="BD128" s="720"/>
      <c r="BE128" s="720"/>
      <c r="BF128" s="720"/>
      <c r="BG128" s="720"/>
      <c r="BH128" s="863"/>
      <c r="BI128" s="898"/>
      <c r="BJ128" s="720"/>
      <c r="BK128" s="720"/>
      <c r="BL128" s="720"/>
      <c r="BM128" s="720"/>
      <c r="BN128" s="720"/>
      <c r="BO128" s="863"/>
      <c r="BP128" s="863"/>
      <c r="BQ128" s="899"/>
      <c r="BR128" s="720"/>
      <c r="BS128" s="720"/>
      <c r="BT128" s="720"/>
      <c r="BU128" s="720"/>
      <c r="BV128" s="863"/>
      <c r="BW128" s="863"/>
      <c r="BX128" s="899"/>
      <c r="BY128" s="720"/>
      <c r="BZ128" s="720"/>
      <c r="CA128" s="720"/>
      <c r="CB128" s="720"/>
      <c r="CC128" s="863"/>
      <c r="CD128" s="863"/>
      <c r="CE128" s="899"/>
      <c r="CF128" s="720"/>
      <c r="CG128" s="720"/>
      <c r="CH128" s="720"/>
      <c r="CI128" s="720"/>
      <c r="CJ128" s="863"/>
      <c r="CK128" s="866"/>
      <c r="CL128" s="671"/>
    </row>
    <row r="129" spans="1:92" s="721" customFormat="1" ht="12.75" hidden="1" customHeight="1">
      <c r="A129" s="862"/>
      <c r="B129" s="709"/>
      <c r="C129" s="710" t="s">
        <v>328</v>
      </c>
      <c r="D129" s="710" t="s">
        <v>180</v>
      </c>
      <c r="E129" s="711" t="s">
        <v>94</v>
      </c>
      <c r="F129" s="712" t="s">
        <v>223</v>
      </c>
      <c r="G129" s="711" t="s">
        <v>75</v>
      </c>
      <c r="H129" s="722">
        <v>0.1</v>
      </c>
      <c r="I129" s="256">
        <f t="shared" ref="I129" si="326">R129/H129</f>
        <v>161.99999999999997</v>
      </c>
      <c r="J129" s="714">
        <f t="shared" ref="J129" si="327">Q129*H129</f>
        <v>0</v>
      </c>
      <c r="K129" s="715">
        <f t="shared" ref="K129" si="328">COUNTIF(AA129:CK129,"A")</f>
        <v>0</v>
      </c>
      <c r="L129" s="715">
        <f t="shared" si="274"/>
        <v>0</v>
      </c>
      <c r="M129" s="715">
        <v>0</v>
      </c>
      <c r="N129" s="715">
        <v>0</v>
      </c>
      <c r="O129" s="715">
        <v>0</v>
      </c>
      <c r="P129" s="715">
        <v>0</v>
      </c>
      <c r="Q129" s="716">
        <f t="shared" ref="Q129" si="329">SUM(K129:P129)</f>
        <v>0</v>
      </c>
      <c r="R129" s="265">
        <f t="shared" ref="R129" si="330">$Y$12*$Y$11*H129</f>
        <v>16.2</v>
      </c>
      <c r="S129" s="260">
        <f t="shared" ref="S129" si="331">R129*$H$3</f>
        <v>16.2</v>
      </c>
      <c r="T129" s="260">
        <f t="shared" si="260"/>
        <v>16.2</v>
      </c>
      <c r="U129" s="260"/>
      <c r="V129" s="260"/>
      <c r="W129" s="260"/>
      <c r="X129" s="260"/>
      <c r="Y129" s="717">
        <f t="shared" si="15"/>
        <v>0</v>
      </c>
      <c r="Z129" s="671"/>
      <c r="AA129" s="723"/>
      <c r="AB129" s="719"/>
      <c r="AC129" s="719"/>
      <c r="AD129" s="719"/>
      <c r="AE129" s="719"/>
      <c r="AF129" s="863"/>
      <c r="AG129" s="863"/>
      <c r="AH129" s="719"/>
      <c r="AI129" s="719"/>
      <c r="AJ129" s="719"/>
      <c r="AK129" s="719"/>
      <c r="AL129" s="719"/>
      <c r="AM129" s="863"/>
      <c r="AN129" s="863"/>
      <c r="AO129" s="719"/>
      <c r="AP129" s="719"/>
      <c r="AQ129" s="719"/>
      <c r="AR129" s="719"/>
      <c r="AS129" s="719"/>
      <c r="AT129" s="863"/>
      <c r="AU129" s="863"/>
      <c r="AV129" s="719"/>
      <c r="AW129" s="719"/>
      <c r="AX129" s="719"/>
      <c r="AY129" s="719"/>
      <c r="AZ129" s="719"/>
      <c r="BA129" s="863"/>
      <c r="BB129" s="863"/>
      <c r="BC129" s="720"/>
      <c r="BD129" s="720"/>
      <c r="BE129" s="720"/>
      <c r="BF129" s="720"/>
      <c r="BG129" s="720"/>
      <c r="BH129" s="863"/>
      <c r="BI129" s="898"/>
      <c r="BJ129" s="720"/>
      <c r="BK129" s="720"/>
      <c r="BL129" s="720"/>
      <c r="BM129" s="720"/>
      <c r="BN129" s="720"/>
      <c r="BO129" s="863"/>
      <c r="BP129" s="863"/>
      <c r="BQ129" s="899"/>
      <c r="BR129" s="720"/>
      <c r="BS129" s="720"/>
      <c r="BT129" s="720"/>
      <c r="BU129" s="720"/>
      <c r="BV129" s="863"/>
      <c r="BW129" s="863"/>
      <c r="BX129" s="899"/>
      <c r="BY129" s="720"/>
      <c r="BZ129" s="720"/>
      <c r="CA129" s="720"/>
      <c r="CB129" s="720"/>
      <c r="CC129" s="863"/>
      <c r="CD129" s="863"/>
      <c r="CE129" s="899"/>
      <c r="CF129" s="720"/>
      <c r="CG129" s="720"/>
      <c r="CH129" s="720"/>
      <c r="CI129" s="720"/>
      <c r="CJ129" s="863"/>
      <c r="CK129" s="866"/>
      <c r="CL129" s="671"/>
    </row>
    <row r="130" spans="1:92" s="721" customFormat="1" ht="12.75" hidden="1" customHeight="1">
      <c r="A130" s="862"/>
      <c r="B130" s="709"/>
      <c r="C130" s="710" t="s">
        <v>328</v>
      </c>
      <c r="D130" s="710" t="s">
        <v>180</v>
      </c>
      <c r="E130" s="711" t="s">
        <v>94</v>
      </c>
      <c r="F130" s="712" t="s">
        <v>223</v>
      </c>
      <c r="G130" s="711" t="s">
        <v>75</v>
      </c>
      <c r="H130" s="722">
        <v>0.1</v>
      </c>
      <c r="I130" s="256">
        <f t="shared" si="31"/>
        <v>161.99999999999997</v>
      </c>
      <c r="J130" s="714">
        <f t="shared" si="1"/>
        <v>0</v>
      </c>
      <c r="K130" s="715">
        <f t="shared" si="325"/>
        <v>0</v>
      </c>
      <c r="L130" s="715">
        <f t="shared" si="274"/>
        <v>0</v>
      </c>
      <c r="M130" s="715">
        <v>0</v>
      </c>
      <c r="N130" s="715">
        <v>0</v>
      </c>
      <c r="O130" s="715">
        <v>0</v>
      </c>
      <c r="P130" s="715">
        <v>0</v>
      </c>
      <c r="Q130" s="716">
        <f t="shared" si="8"/>
        <v>0</v>
      </c>
      <c r="R130" s="265">
        <f t="shared" si="32"/>
        <v>16.2</v>
      </c>
      <c r="S130" s="260">
        <f t="shared" si="9"/>
        <v>16.2</v>
      </c>
      <c r="T130" s="260">
        <f t="shared" si="260"/>
        <v>16.2</v>
      </c>
      <c r="U130" s="260"/>
      <c r="V130" s="260"/>
      <c r="W130" s="260"/>
      <c r="X130" s="260"/>
      <c r="Y130" s="717">
        <f t="shared" si="15"/>
        <v>0</v>
      </c>
      <c r="Z130" s="671"/>
      <c r="AA130" s="723"/>
      <c r="AB130" s="719"/>
      <c r="AC130" s="719"/>
      <c r="AD130" s="719"/>
      <c r="AE130" s="719"/>
      <c r="AF130" s="863"/>
      <c r="AG130" s="863"/>
      <c r="AH130" s="719"/>
      <c r="AI130" s="719"/>
      <c r="AJ130" s="719"/>
      <c r="AK130" s="719"/>
      <c r="AL130" s="719"/>
      <c r="AM130" s="863"/>
      <c r="AN130" s="863"/>
      <c r="AO130" s="719"/>
      <c r="AP130" s="719"/>
      <c r="AQ130" s="719"/>
      <c r="AR130" s="719"/>
      <c r="AS130" s="719"/>
      <c r="AT130" s="863"/>
      <c r="AU130" s="863"/>
      <c r="AV130" s="719"/>
      <c r="AW130" s="719"/>
      <c r="AX130" s="719"/>
      <c r="AY130" s="719"/>
      <c r="AZ130" s="719"/>
      <c r="BA130" s="863"/>
      <c r="BB130" s="863"/>
      <c r="BC130" s="720"/>
      <c r="BD130" s="720"/>
      <c r="BE130" s="720"/>
      <c r="BF130" s="720"/>
      <c r="BG130" s="720"/>
      <c r="BH130" s="863"/>
      <c r="BI130" s="898"/>
      <c r="BJ130" s="720"/>
      <c r="BK130" s="720"/>
      <c r="BL130" s="720"/>
      <c r="BM130" s="720"/>
      <c r="BN130" s="720"/>
      <c r="BO130" s="863"/>
      <c r="BP130" s="863"/>
      <c r="BQ130" s="899"/>
      <c r="BR130" s="720"/>
      <c r="BS130" s="720"/>
      <c r="BT130" s="720"/>
      <c r="BU130" s="720"/>
      <c r="BV130" s="863"/>
      <c r="BW130" s="863"/>
      <c r="BX130" s="899"/>
      <c r="BY130" s="720"/>
      <c r="BZ130" s="720"/>
      <c r="CA130" s="720"/>
      <c r="CB130" s="720"/>
      <c r="CC130" s="863"/>
      <c r="CD130" s="863"/>
      <c r="CE130" s="899"/>
      <c r="CF130" s="720"/>
      <c r="CG130" s="720"/>
      <c r="CH130" s="720"/>
      <c r="CI130" s="720"/>
      <c r="CJ130" s="863"/>
      <c r="CK130" s="866"/>
      <c r="CL130" s="671"/>
    </row>
    <row r="131" spans="1:92" s="721" customFormat="1" ht="12.75" hidden="1" customHeight="1">
      <c r="A131" s="862"/>
      <c r="B131" s="709"/>
      <c r="C131" s="710" t="s">
        <v>328</v>
      </c>
      <c r="D131" s="710" t="s">
        <v>14</v>
      </c>
      <c r="E131" s="711" t="s">
        <v>94</v>
      </c>
      <c r="F131" s="712" t="s">
        <v>76</v>
      </c>
      <c r="G131" s="711" t="s">
        <v>31</v>
      </c>
      <c r="H131" s="722">
        <v>0.1</v>
      </c>
      <c r="I131" s="256">
        <f t="shared" si="31"/>
        <v>161.99999999999997</v>
      </c>
      <c r="J131" s="714">
        <f t="shared" si="1"/>
        <v>0</v>
      </c>
      <c r="K131" s="715">
        <f t="shared" si="325"/>
        <v>0</v>
      </c>
      <c r="L131" s="715">
        <f t="shared" si="274"/>
        <v>0</v>
      </c>
      <c r="M131" s="715">
        <v>0</v>
      </c>
      <c r="N131" s="715">
        <v>0</v>
      </c>
      <c r="O131" s="715">
        <v>0</v>
      </c>
      <c r="P131" s="715">
        <v>0</v>
      </c>
      <c r="Q131" s="716">
        <f t="shared" si="8"/>
        <v>0</v>
      </c>
      <c r="R131" s="265">
        <f t="shared" si="32"/>
        <v>16.2</v>
      </c>
      <c r="S131" s="260">
        <f t="shared" si="9"/>
        <v>16.2</v>
      </c>
      <c r="T131" s="260">
        <f t="shared" si="260"/>
        <v>16.2</v>
      </c>
      <c r="U131" s="260"/>
      <c r="V131" s="260"/>
      <c r="W131" s="260"/>
      <c r="X131" s="260"/>
      <c r="Y131" s="717">
        <f t="shared" si="15"/>
        <v>0</v>
      </c>
      <c r="Z131" s="671"/>
      <c r="AA131" s="723"/>
      <c r="AB131" s="719"/>
      <c r="AC131" s="719"/>
      <c r="AD131" s="719"/>
      <c r="AE131" s="719"/>
      <c r="AF131" s="863"/>
      <c r="AG131" s="863"/>
      <c r="AH131" s="719"/>
      <c r="AI131" s="719"/>
      <c r="AJ131" s="719"/>
      <c r="AK131" s="719"/>
      <c r="AL131" s="719"/>
      <c r="AM131" s="863"/>
      <c r="AN131" s="863"/>
      <c r="AO131" s="719"/>
      <c r="AP131" s="719"/>
      <c r="AQ131" s="719"/>
      <c r="AR131" s="719"/>
      <c r="AS131" s="719"/>
      <c r="AT131" s="863"/>
      <c r="AU131" s="863"/>
      <c r="AV131" s="719"/>
      <c r="AW131" s="719"/>
      <c r="AX131" s="719"/>
      <c r="AY131" s="719"/>
      <c r="AZ131" s="719"/>
      <c r="BA131" s="863"/>
      <c r="BB131" s="863"/>
      <c r="BC131" s="720"/>
      <c r="BD131" s="720"/>
      <c r="BE131" s="720"/>
      <c r="BF131" s="720"/>
      <c r="BG131" s="720"/>
      <c r="BH131" s="863"/>
      <c r="BI131" s="898"/>
      <c r="BJ131" s="720"/>
      <c r="BK131" s="720"/>
      <c r="BL131" s="720"/>
      <c r="BM131" s="720"/>
      <c r="BN131" s="720"/>
      <c r="BO131" s="863"/>
      <c r="BP131" s="863"/>
      <c r="BQ131" s="899"/>
      <c r="BR131" s="720"/>
      <c r="BS131" s="720"/>
      <c r="BT131" s="720"/>
      <c r="BU131" s="720"/>
      <c r="BV131" s="863"/>
      <c r="BW131" s="863"/>
      <c r="BX131" s="899"/>
      <c r="BY131" s="720"/>
      <c r="BZ131" s="720"/>
      <c r="CA131" s="720"/>
      <c r="CB131" s="720"/>
      <c r="CC131" s="863"/>
      <c r="CD131" s="863"/>
      <c r="CE131" s="899"/>
      <c r="CF131" s="720"/>
      <c r="CG131" s="720"/>
      <c r="CH131" s="720"/>
      <c r="CI131" s="720"/>
      <c r="CJ131" s="863"/>
      <c r="CK131" s="866"/>
      <c r="CL131" s="671"/>
    </row>
    <row r="132" spans="1:92" s="721" customFormat="1" ht="12.75" hidden="1" customHeight="1" thickBot="1">
      <c r="A132" s="862"/>
      <c r="B132" s="709"/>
      <c r="C132" s="710" t="s">
        <v>328</v>
      </c>
      <c r="D132" s="710" t="s">
        <v>14</v>
      </c>
      <c r="E132" s="711" t="s">
        <v>94</v>
      </c>
      <c r="F132" s="712" t="s">
        <v>76</v>
      </c>
      <c r="G132" s="711" t="s">
        <v>31</v>
      </c>
      <c r="H132" s="722">
        <v>0.1</v>
      </c>
      <c r="I132" s="256">
        <f t="shared" si="31"/>
        <v>161.99999999999997</v>
      </c>
      <c r="J132" s="714">
        <f t="shared" si="1"/>
        <v>0</v>
      </c>
      <c r="K132" s="715">
        <f t="shared" si="325"/>
        <v>0</v>
      </c>
      <c r="L132" s="715">
        <f t="shared" si="274"/>
        <v>0</v>
      </c>
      <c r="M132" s="715">
        <v>0</v>
      </c>
      <c r="N132" s="715">
        <v>0</v>
      </c>
      <c r="O132" s="715">
        <v>0</v>
      </c>
      <c r="P132" s="715">
        <v>0</v>
      </c>
      <c r="Q132" s="716">
        <f t="shared" si="8"/>
        <v>0</v>
      </c>
      <c r="R132" s="265">
        <f t="shared" si="32"/>
        <v>16.2</v>
      </c>
      <c r="S132" s="260">
        <f t="shared" si="9"/>
        <v>16.2</v>
      </c>
      <c r="T132" s="260">
        <f t="shared" si="260"/>
        <v>16.2</v>
      </c>
      <c r="U132" s="260"/>
      <c r="V132" s="260"/>
      <c r="W132" s="260"/>
      <c r="X132" s="260"/>
      <c r="Y132" s="717">
        <f t="shared" si="15"/>
        <v>0</v>
      </c>
      <c r="Z132" s="671"/>
      <c r="AA132" s="723"/>
      <c r="AB132" s="719"/>
      <c r="AC132" s="719"/>
      <c r="AD132" s="719"/>
      <c r="AE132" s="719"/>
      <c r="AF132" s="863"/>
      <c r="AG132" s="863"/>
      <c r="AH132" s="719"/>
      <c r="AI132" s="719"/>
      <c r="AJ132" s="719"/>
      <c r="AK132" s="719"/>
      <c r="AL132" s="719"/>
      <c r="AM132" s="863"/>
      <c r="AN132" s="863"/>
      <c r="AO132" s="719"/>
      <c r="AP132" s="719"/>
      <c r="AQ132" s="719"/>
      <c r="AR132" s="719"/>
      <c r="AS132" s="719"/>
      <c r="AT132" s="863"/>
      <c r="AU132" s="863"/>
      <c r="AV132" s="719"/>
      <c r="AW132" s="719"/>
      <c r="AX132" s="719"/>
      <c r="AY132" s="719"/>
      <c r="AZ132" s="719"/>
      <c r="BA132" s="863"/>
      <c r="BB132" s="863"/>
      <c r="BC132" s="720"/>
      <c r="BD132" s="720"/>
      <c r="BE132" s="720"/>
      <c r="BF132" s="720"/>
      <c r="BG132" s="720"/>
      <c r="BH132" s="863"/>
      <c r="BI132" s="898"/>
      <c r="BJ132" s="720"/>
      <c r="BK132" s="720"/>
      <c r="BL132" s="720"/>
      <c r="BM132" s="720"/>
      <c r="BN132" s="720"/>
      <c r="BO132" s="863"/>
      <c r="BP132" s="863"/>
      <c r="BQ132" s="899"/>
      <c r="BR132" s="720"/>
      <c r="BS132" s="720"/>
      <c r="BT132" s="720"/>
      <c r="BU132" s="720"/>
      <c r="BV132" s="863"/>
      <c r="BW132" s="863"/>
      <c r="BX132" s="899"/>
      <c r="BY132" s="720"/>
      <c r="BZ132" s="720"/>
      <c r="CA132" s="720"/>
      <c r="CB132" s="720"/>
      <c r="CC132" s="863"/>
      <c r="CD132" s="863"/>
      <c r="CE132" s="899"/>
      <c r="CF132" s="720"/>
      <c r="CG132" s="720"/>
      <c r="CH132" s="720"/>
      <c r="CI132" s="720"/>
      <c r="CJ132" s="863"/>
      <c r="CK132" s="866"/>
      <c r="CL132" s="671"/>
    </row>
    <row r="133" spans="1:92" ht="12.75" hidden="1" customHeight="1">
      <c r="A133" s="725"/>
      <c r="B133" s="726"/>
      <c r="C133" s="727"/>
      <c r="D133" s="727"/>
      <c r="E133" s="727"/>
      <c r="F133" s="727"/>
      <c r="G133" s="728"/>
      <c r="H133" s="729"/>
      <c r="I133" s="727"/>
      <c r="J133" s="727"/>
      <c r="K133" s="727"/>
      <c r="L133" s="727"/>
      <c r="M133" s="727"/>
      <c r="N133" s="727"/>
      <c r="O133" s="727"/>
      <c r="P133" s="727"/>
      <c r="Q133" s="727"/>
      <c r="R133" s="727"/>
      <c r="S133" s="727"/>
      <c r="T133" s="727"/>
      <c r="U133" s="727"/>
      <c r="V133" s="727"/>
      <c r="W133" s="727"/>
      <c r="X133" s="727"/>
      <c r="Y133" s="727"/>
      <c r="AA133" s="671"/>
      <c r="AB133" s="671"/>
      <c r="AC133" s="671"/>
      <c r="AD133" s="671"/>
      <c r="AE133" s="671"/>
      <c r="AF133" s="671"/>
      <c r="AG133" s="671"/>
      <c r="AH133" s="671"/>
      <c r="AI133" s="671"/>
      <c r="AJ133" s="671"/>
      <c r="AK133" s="671"/>
      <c r="AL133" s="671"/>
      <c r="AM133" s="671"/>
      <c r="AN133" s="671"/>
      <c r="AO133" s="671"/>
      <c r="AP133" s="671"/>
      <c r="AQ133" s="671"/>
      <c r="AR133" s="671"/>
      <c r="AS133" s="671"/>
      <c r="AT133" s="671"/>
      <c r="AU133" s="671"/>
      <c r="AV133" s="671"/>
      <c r="AW133" s="671"/>
      <c r="AX133" s="671"/>
      <c r="AY133" s="671"/>
      <c r="AZ133" s="671"/>
      <c r="BA133" s="671"/>
      <c r="BB133" s="671"/>
      <c r="BC133" s="671"/>
      <c r="BD133" s="671"/>
      <c r="BE133" s="671"/>
      <c r="BF133" s="671"/>
      <c r="BG133" s="671"/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671"/>
      <c r="BU133" s="671"/>
      <c r="BV133" s="671"/>
      <c r="BW133" s="671"/>
      <c r="BX133" s="671"/>
      <c r="BY133" s="671"/>
      <c r="BZ133" s="671"/>
      <c r="CA133" s="671"/>
      <c r="CB133" s="671"/>
      <c r="CC133" s="671"/>
      <c r="CD133" s="671"/>
      <c r="CE133" s="671"/>
      <c r="CF133" s="671"/>
      <c r="CG133" s="671"/>
      <c r="CH133" s="671"/>
      <c r="CI133" s="671"/>
      <c r="CJ133" s="671"/>
      <c r="CK133" s="671"/>
      <c r="CL133" s="671"/>
    </row>
    <row r="134" spans="1:92" ht="12.75" customHeight="1">
      <c r="A134" s="730"/>
      <c r="B134" s="658" t="s">
        <v>110</v>
      </c>
      <c r="C134" s="731"/>
      <c r="D134" s="731"/>
      <c r="E134" s="731"/>
      <c r="F134" s="731"/>
      <c r="H134" s="731"/>
      <c r="I134" s="731"/>
      <c r="J134" s="731"/>
      <c r="K134" s="731"/>
      <c r="L134" s="731"/>
      <c r="M134" s="731"/>
      <c r="N134" s="731"/>
      <c r="O134" s="731"/>
      <c r="P134" s="731"/>
      <c r="Q134" s="731"/>
      <c r="R134" s="731"/>
      <c r="S134" s="732"/>
      <c r="T134" s="731"/>
      <c r="U134" s="731"/>
      <c r="V134" s="731"/>
      <c r="W134" s="731"/>
      <c r="X134" s="731"/>
      <c r="Y134" s="733" t="s">
        <v>110</v>
      </c>
      <c r="AA134" s="734">
        <f t="shared" ref="AA134:BF134" si="332">COUNTA(AA15:AA132)</f>
        <v>23</v>
      </c>
      <c r="AB134" s="735">
        <f t="shared" si="332"/>
        <v>23</v>
      </c>
      <c r="AC134" s="735">
        <f t="shared" si="332"/>
        <v>23</v>
      </c>
      <c r="AD134" s="735">
        <f t="shared" si="332"/>
        <v>23</v>
      </c>
      <c r="AE134" s="735">
        <f t="shared" si="332"/>
        <v>23</v>
      </c>
      <c r="AF134" s="735">
        <f t="shared" si="332"/>
        <v>21</v>
      </c>
      <c r="AG134" s="736">
        <f t="shared" si="332"/>
        <v>21</v>
      </c>
      <c r="AH134" s="734">
        <f t="shared" si="332"/>
        <v>23</v>
      </c>
      <c r="AI134" s="735">
        <f t="shared" si="332"/>
        <v>23</v>
      </c>
      <c r="AJ134" s="735">
        <f t="shared" si="332"/>
        <v>23</v>
      </c>
      <c r="AK134" s="735">
        <f t="shared" si="332"/>
        <v>23</v>
      </c>
      <c r="AL134" s="735">
        <f t="shared" si="332"/>
        <v>23</v>
      </c>
      <c r="AM134" s="735">
        <f t="shared" si="332"/>
        <v>21</v>
      </c>
      <c r="AN134" s="736">
        <f t="shared" si="332"/>
        <v>21</v>
      </c>
      <c r="AO134" s="734">
        <f t="shared" si="332"/>
        <v>23</v>
      </c>
      <c r="AP134" s="735">
        <f t="shared" si="332"/>
        <v>23</v>
      </c>
      <c r="AQ134" s="735">
        <f t="shared" si="332"/>
        <v>23</v>
      </c>
      <c r="AR134" s="735">
        <f t="shared" si="332"/>
        <v>23</v>
      </c>
      <c r="AS134" s="735">
        <f t="shared" si="332"/>
        <v>23</v>
      </c>
      <c r="AT134" s="735">
        <f t="shared" si="332"/>
        <v>21</v>
      </c>
      <c r="AU134" s="736">
        <f t="shared" si="332"/>
        <v>21</v>
      </c>
      <c r="AV134" s="734">
        <f t="shared" si="332"/>
        <v>18</v>
      </c>
      <c r="AW134" s="735">
        <f t="shared" si="332"/>
        <v>17</v>
      </c>
      <c r="AX134" s="735">
        <f t="shared" si="332"/>
        <v>0</v>
      </c>
      <c r="AY134" s="735">
        <f t="shared" si="332"/>
        <v>0</v>
      </c>
      <c r="AZ134" s="735">
        <f t="shared" si="332"/>
        <v>0</v>
      </c>
      <c r="BA134" s="735">
        <f t="shared" si="332"/>
        <v>0</v>
      </c>
      <c r="BB134" s="736">
        <f t="shared" si="332"/>
        <v>0</v>
      </c>
      <c r="BC134" s="737">
        <f t="shared" si="332"/>
        <v>0</v>
      </c>
      <c r="BD134" s="738">
        <f t="shared" si="332"/>
        <v>0</v>
      </c>
      <c r="BE134" s="738">
        <f t="shared" si="332"/>
        <v>0</v>
      </c>
      <c r="BF134" s="738">
        <f t="shared" si="332"/>
        <v>0</v>
      </c>
      <c r="BG134" s="738">
        <f t="shared" ref="BG134:CK134" si="333">COUNTA(BG15:BG132)</f>
        <v>0</v>
      </c>
      <c r="BH134" s="738">
        <f t="shared" si="333"/>
        <v>0</v>
      </c>
      <c r="BI134" s="739">
        <f t="shared" si="333"/>
        <v>0</v>
      </c>
      <c r="BJ134" s="737">
        <f t="shared" si="333"/>
        <v>0</v>
      </c>
      <c r="BK134" s="738">
        <f t="shared" si="333"/>
        <v>0</v>
      </c>
      <c r="BL134" s="738">
        <f t="shared" si="333"/>
        <v>0</v>
      </c>
      <c r="BM134" s="738">
        <f t="shared" si="333"/>
        <v>0</v>
      </c>
      <c r="BN134" s="738">
        <f t="shared" si="333"/>
        <v>0</v>
      </c>
      <c r="BO134" s="738">
        <f t="shared" si="333"/>
        <v>0</v>
      </c>
      <c r="BP134" s="739">
        <f t="shared" si="333"/>
        <v>0</v>
      </c>
      <c r="BQ134" s="737">
        <f t="shared" si="333"/>
        <v>0</v>
      </c>
      <c r="BR134" s="738">
        <f t="shared" si="333"/>
        <v>0</v>
      </c>
      <c r="BS134" s="738">
        <f t="shared" si="333"/>
        <v>0</v>
      </c>
      <c r="BT134" s="738">
        <f t="shared" si="333"/>
        <v>0</v>
      </c>
      <c r="BU134" s="738">
        <f t="shared" si="333"/>
        <v>0</v>
      </c>
      <c r="BV134" s="738">
        <f t="shared" si="333"/>
        <v>0</v>
      </c>
      <c r="BW134" s="739">
        <f t="shared" si="333"/>
        <v>0</v>
      </c>
      <c r="BX134" s="737">
        <f t="shared" si="333"/>
        <v>0</v>
      </c>
      <c r="BY134" s="738">
        <f t="shared" si="333"/>
        <v>0</v>
      </c>
      <c r="BZ134" s="738">
        <f t="shared" si="333"/>
        <v>0</v>
      </c>
      <c r="CA134" s="738">
        <f t="shared" si="333"/>
        <v>0</v>
      </c>
      <c r="CB134" s="738">
        <f t="shared" si="333"/>
        <v>0</v>
      </c>
      <c r="CC134" s="738">
        <f t="shared" si="333"/>
        <v>0</v>
      </c>
      <c r="CD134" s="739">
        <f t="shared" si="333"/>
        <v>0</v>
      </c>
      <c r="CE134" s="737">
        <f t="shared" si="333"/>
        <v>0</v>
      </c>
      <c r="CF134" s="738">
        <f t="shared" si="333"/>
        <v>0</v>
      </c>
      <c r="CG134" s="738">
        <f t="shared" si="333"/>
        <v>0</v>
      </c>
      <c r="CH134" s="738">
        <f t="shared" si="333"/>
        <v>0</v>
      </c>
      <c r="CI134" s="738">
        <f t="shared" si="333"/>
        <v>0</v>
      </c>
      <c r="CJ134" s="738">
        <f t="shared" si="333"/>
        <v>0</v>
      </c>
      <c r="CK134" s="739">
        <f t="shared" si="333"/>
        <v>0</v>
      </c>
      <c r="CL134" s="740" t="s">
        <v>70</v>
      </c>
      <c r="CM134" s="741">
        <f>COUNTA(AA15:CK132)</f>
        <v>506</v>
      </c>
    </row>
    <row r="135" spans="1:92" ht="13.5">
      <c r="A135" s="742"/>
      <c r="B135" s="743"/>
      <c r="C135" s="742"/>
      <c r="D135" s="742"/>
      <c r="E135" s="742"/>
      <c r="F135" s="742"/>
      <c r="G135" s="742"/>
      <c r="H135" s="742"/>
      <c r="I135" s="742"/>
      <c r="J135" s="657"/>
      <c r="K135" s="742"/>
      <c r="L135" s="742"/>
      <c r="M135" s="742"/>
      <c r="N135" s="742"/>
      <c r="O135" s="742"/>
      <c r="P135" s="742"/>
      <c r="Q135" s="742"/>
      <c r="R135" s="742"/>
      <c r="S135" s="742"/>
      <c r="T135" s="742"/>
      <c r="U135" s="742"/>
      <c r="V135" s="742"/>
      <c r="W135" s="742"/>
      <c r="X135" s="742"/>
      <c r="Y135" s="744"/>
      <c r="AA135" s="2230">
        <f>SUM(AA134:AG134)</f>
        <v>157</v>
      </c>
      <c r="AB135" s="2231"/>
      <c r="AC135" s="2231"/>
      <c r="AD135" s="2231"/>
      <c r="AE135" s="2231"/>
      <c r="AF135" s="2231"/>
      <c r="AG135" s="2232"/>
      <c r="AH135" s="2230">
        <f>SUM(AH134:AN134)</f>
        <v>157</v>
      </c>
      <c r="AI135" s="2231"/>
      <c r="AJ135" s="2231"/>
      <c r="AK135" s="2231"/>
      <c r="AL135" s="2231"/>
      <c r="AM135" s="2231"/>
      <c r="AN135" s="2232"/>
      <c r="AO135" s="2230">
        <f>SUM(AO134:AU134)</f>
        <v>157</v>
      </c>
      <c r="AP135" s="2231"/>
      <c r="AQ135" s="2231"/>
      <c r="AR135" s="2231"/>
      <c r="AS135" s="2231"/>
      <c r="AT135" s="2231"/>
      <c r="AU135" s="2232"/>
      <c r="AV135" s="2230">
        <f>SUM(AV134:BB134)</f>
        <v>35</v>
      </c>
      <c r="AW135" s="2231"/>
      <c r="AX135" s="2231"/>
      <c r="AY135" s="2231"/>
      <c r="AZ135" s="2231"/>
      <c r="BA135" s="2231"/>
      <c r="BB135" s="2232"/>
      <c r="BC135" s="2223">
        <f>SUM(BC134:BI134)</f>
        <v>0</v>
      </c>
      <c r="BD135" s="2224"/>
      <c r="BE135" s="2224"/>
      <c r="BF135" s="2224"/>
      <c r="BG135" s="2224"/>
      <c r="BH135" s="2224"/>
      <c r="BI135" s="2225"/>
      <c r="BJ135" s="2223">
        <f>SUM(BJ134:BP134)</f>
        <v>0</v>
      </c>
      <c r="BK135" s="2224"/>
      <c r="BL135" s="2224"/>
      <c r="BM135" s="2224"/>
      <c r="BN135" s="2224"/>
      <c r="BO135" s="2224"/>
      <c r="BP135" s="2225"/>
      <c r="BQ135" s="2223">
        <f>SUM(BQ134:BW134)</f>
        <v>0</v>
      </c>
      <c r="BR135" s="2224"/>
      <c r="BS135" s="2224"/>
      <c r="BT135" s="2224"/>
      <c r="BU135" s="2224"/>
      <c r="BV135" s="2224"/>
      <c r="BW135" s="2225"/>
      <c r="BX135" s="2223">
        <f>SUM(BX134:CD134)</f>
        <v>0</v>
      </c>
      <c r="BY135" s="2224"/>
      <c r="BZ135" s="2224"/>
      <c r="CA135" s="2224"/>
      <c r="CB135" s="2224"/>
      <c r="CC135" s="2224"/>
      <c r="CD135" s="2225"/>
      <c r="CE135" s="2223">
        <f>SUM(CE134:CK134)</f>
        <v>0</v>
      </c>
      <c r="CF135" s="2224"/>
      <c r="CG135" s="2224"/>
      <c r="CH135" s="2224"/>
      <c r="CI135" s="2224"/>
      <c r="CJ135" s="2224"/>
      <c r="CK135" s="2225"/>
      <c r="CL135" s="745" t="s">
        <v>71</v>
      </c>
    </row>
    <row r="136" spans="1:92" ht="13.5" thickBot="1">
      <c r="A136" s="746"/>
      <c r="B136" s="747"/>
      <c r="C136" s="748"/>
      <c r="D136" s="749"/>
      <c r="E136" s="750"/>
      <c r="F136" s="751"/>
      <c r="G136" s="752"/>
      <c r="H136" s="751"/>
      <c r="I136" s="751"/>
      <c r="J136" s="951">
        <f>SUM(J15:J132)</f>
        <v>48.129999999999995</v>
      </c>
      <c r="K136" s="753">
        <f>SUM(K15:K132)</f>
        <v>506</v>
      </c>
      <c r="L136" s="753">
        <f>SUM(L15:L134)</f>
        <v>0</v>
      </c>
      <c r="M136" s="753">
        <f>SUM(M15:M134)</f>
        <v>0</v>
      </c>
      <c r="N136" s="753">
        <f>SUM(N15:N134)</f>
        <v>0</v>
      </c>
      <c r="O136" s="753">
        <f>SUM(O15:O134)</f>
        <v>0</v>
      </c>
      <c r="P136" s="753">
        <f>SUM(P15:P134)</f>
        <v>0</v>
      </c>
      <c r="Q136" s="753">
        <f>SUM(Q15:Q132)</f>
        <v>506</v>
      </c>
      <c r="R136" s="754"/>
      <c r="S136" s="754"/>
      <c r="T136" s="754"/>
      <c r="U136" s="754"/>
      <c r="V136" s="754"/>
      <c r="W136" s="754"/>
      <c r="X136" s="754"/>
      <c r="Y136" s="865">
        <f>SUM(Y15:Y132)</f>
        <v>7797.0599999999959</v>
      </c>
      <c r="Z136" s="647"/>
      <c r="AA136" s="346">
        <f t="shared" ref="AA136:BF136" si="334">SUMIF((AA15:AA132),"A",$H$15:$H$132)+SUMIF((AA15:AA132),"B",$H$15:$H$132)</f>
        <v>2.2000000000000002</v>
      </c>
      <c r="AB136" s="755">
        <f t="shared" si="334"/>
        <v>2.2000000000000002</v>
      </c>
      <c r="AC136" s="755">
        <f t="shared" si="334"/>
        <v>2.2000000000000002</v>
      </c>
      <c r="AD136" s="755">
        <f t="shared" si="334"/>
        <v>2.2000000000000002</v>
      </c>
      <c r="AE136" s="755">
        <f t="shared" si="334"/>
        <v>2.2000000000000002</v>
      </c>
      <c r="AF136" s="755">
        <f t="shared" si="334"/>
        <v>1.8900000000000008</v>
      </c>
      <c r="AG136" s="756">
        <f t="shared" si="334"/>
        <v>1.8900000000000008</v>
      </c>
      <c r="AH136" s="346">
        <f t="shared" si="334"/>
        <v>2.2000000000000002</v>
      </c>
      <c r="AI136" s="755">
        <f t="shared" si="334"/>
        <v>2.2000000000000002</v>
      </c>
      <c r="AJ136" s="755">
        <f t="shared" si="334"/>
        <v>2.2000000000000002</v>
      </c>
      <c r="AK136" s="755">
        <f t="shared" si="334"/>
        <v>2.2000000000000002</v>
      </c>
      <c r="AL136" s="755">
        <f t="shared" si="334"/>
        <v>2.2000000000000002</v>
      </c>
      <c r="AM136" s="755">
        <f t="shared" si="334"/>
        <v>1.8900000000000008</v>
      </c>
      <c r="AN136" s="756">
        <f t="shared" si="334"/>
        <v>1.8900000000000008</v>
      </c>
      <c r="AO136" s="346">
        <f t="shared" si="334"/>
        <v>2.2000000000000002</v>
      </c>
      <c r="AP136" s="755">
        <f t="shared" si="334"/>
        <v>2.2000000000000002</v>
      </c>
      <c r="AQ136" s="755">
        <f t="shared" si="334"/>
        <v>2.2000000000000002</v>
      </c>
      <c r="AR136" s="755">
        <f t="shared" si="334"/>
        <v>2.2000000000000002</v>
      </c>
      <c r="AS136" s="755">
        <f t="shared" si="334"/>
        <v>2.2000000000000002</v>
      </c>
      <c r="AT136" s="755">
        <f t="shared" si="334"/>
        <v>1.8900000000000008</v>
      </c>
      <c r="AU136" s="755">
        <f t="shared" si="334"/>
        <v>1.8900000000000008</v>
      </c>
      <c r="AV136" s="755">
        <f t="shared" si="334"/>
        <v>1.9100000000000008</v>
      </c>
      <c r="AW136" s="755">
        <f t="shared" si="334"/>
        <v>1.8800000000000008</v>
      </c>
      <c r="AX136" s="755">
        <f t="shared" si="334"/>
        <v>0</v>
      </c>
      <c r="AY136" s="755">
        <f t="shared" si="334"/>
        <v>0</v>
      </c>
      <c r="AZ136" s="755">
        <f t="shared" si="334"/>
        <v>0</v>
      </c>
      <c r="BA136" s="755">
        <f t="shared" si="334"/>
        <v>0</v>
      </c>
      <c r="BB136" s="756">
        <f t="shared" si="334"/>
        <v>0</v>
      </c>
      <c r="BC136" s="346">
        <f t="shared" si="334"/>
        <v>0</v>
      </c>
      <c r="BD136" s="755">
        <f t="shared" si="334"/>
        <v>0</v>
      </c>
      <c r="BE136" s="755">
        <f t="shared" si="334"/>
        <v>0</v>
      </c>
      <c r="BF136" s="755">
        <f t="shared" si="334"/>
        <v>0</v>
      </c>
      <c r="BG136" s="755">
        <f t="shared" ref="BG136:CK136" si="335">SUMIF((BG15:BG132),"A",$H$15:$H$132)+SUMIF((BG15:BG132),"B",$H$15:$H$132)</f>
        <v>0</v>
      </c>
      <c r="BH136" s="755">
        <f t="shared" si="335"/>
        <v>0</v>
      </c>
      <c r="BI136" s="756">
        <f t="shared" si="335"/>
        <v>0</v>
      </c>
      <c r="BJ136" s="346">
        <f t="shared" si="335"/>
        <v>0</v>
      </c>
      <c r="BK136" s="755">
        <f t="shared" si="335"/>
        <v>0</v>
      </c>
      <c r="BL136" s="755">
        <f t="shared" si="335"/>
        <v>0</v>
      </c>
      <c r="BM136" s="755">
        <f t="shared" si="335"/>
        <v>0</v>
      </c>
      <c r="BN136" s="755">
        <f t="shared" si="335"/>
        <v>0</v>
      </c>
      <c r="BO136" s="755">
        <f t="shared" si="335"/>
        <v>0</v>
      </c>
      <c r="BP136" s="756">
        <f t="shared" si="335"/>
        <v>0</v>
      </c>
      <c r="BQ136" s="346">
        <f t="shared" si="335"/>
        <v>0</v>
      </c>
      <c r="BR136" s="755">
        <f t="shared" si="335"/>
        <v>0</v>
      </c>
      <c r="BS136" s="755">
        <f t="shared" si="335"/>
        <v>0</v>
      </c>
      <c r="BT136" s="755">
        <f t="shared" si="335"/>
        <v>0</v>
      </c>
      <c r="BU136" s="755">
        <f t="shared" si="335"/>
        <v>0</v>
      </c>
      <c r="BV136" s="755">
        <f t="shared" si="335"/>
        <v>0</v>
      </c>
      <c r="BW136" s="756">
        <f t="shared" si="335"/>
        <v>0</v>
      </c>
      <c r="BX136" s="346">
        <f t="shared" si="335"/>
        <v>0</v>
      </c>
      <c r="BY136" s="755">
        <f t="shared" si="335"/>
        <v>0</v>
      </c>
      <c r="BZ136" s="755">
        <f t="shared" si="335"/>
        <v>0</v>
      </c>
      <c r="CA136" s="755">
        <f t="shared" si="335"/>
        <v>0</v>
      </c>
      <c r="CB136" s="755">
        <f t="shared" si="335"/>
        <v>0</v>
      </c>
      <c r="CC136" s="755">
        <f t="shared" si="335"/>
        <v>0</v>
      </c>
      <c r="CD136" s="756">
        <f t="shared" si="335"/>
        <v>0</v>
      </c>
      <c r="CE136" s="346">
        <f t="shared" si="335"/>
        <v>0</v>
      </c>
      <c r="CF136" s="755">
        <f t="shared" si="335"/>
        <v>0</v>
      </c>
      <c r="CG136" s="755">
        <f t="shared" si="335"/>
        <v>0</v>
      </c>
      <c r="CH136" s="755">
        <f t="shared" si="335"/>
        <v>0</v>
      </c>
      <c r="CI136" s="755">
        <f t="shared" si="335"/>
        <v>0</v>
      </c>
      <c r="CJ136" s="755">
        <f t="shared" si="335"/>
        <v>0</v>
      </c>
      <c r="CK136" s="756">
        <f t="shared" si="335"/>
        <v>0</v>
      </c>
      <c r="CL136" s="342" t="s">
        <v>95</v>
      </c>
    </row>
    <row r="137" spans="1:92" ht="13.5">
      <c r="A137" s="757"/>
      <c r="B137" s="758"/>
      <c r="L137" s="759"/>
      <c r="M137" s="759"/>
      <c r="N137" s="759"/>
      <c r="O137" s="759"/>
      <c r="P137" s="759"/>
      <c r="Q137" s="759"/>
      <c r="R137" s="759"/>
      <c r="S137" s="760"/>
      <c r="T137" s="761"/>
      <c r="U137" s="761"/>
      <c r="V137" s="761"/>
      <c r="W137" s="761"/>
      <c r="X137" s="761"/>
      <c r="Y137" s="762"/>
      <c r="Z137" s="647"/>
      <c r="AA137" s="2233">
        <f>SUM(AA136:AG136)</f>
        <v>14.780000000000001</v>
      </c>
      <c r="AB137" s="2234"/>
      <c r="AC137" s="2234"/>
      <c r="AD137" s="2234"/>
      <c r="AE137" s="2234"/>
      <c r="AF137" s="2234"/>
      <c r="AG137" s="2235"/>
      <c r="AH137" s="2233">
        <f>SUM(AH136:AN136)</f>
        <v>14.780000000000001</v>
      </c>
      <c r="AI137" s="2234"/>
      <c r="AJ137" s="2234"/>
      <c r="AK137" s="2234"/>
      <c r="AL137" s="2234"/>
      <c r="AM137" s="2234"/>
      <c r="AN137" s="2235"/>
      <c r="AO137" s="2233">
        <f>SUM(AO136:AU136)</f>
        <v>14.780000000000001</v>
      </c>
      <c r="AP137" s="2234"/>
      <c r="AQ137" s="2234"/>
      <c r="AR137" s="2234"/>
      <c r="AS137" s="2234"/>
      <c r="AT137" s="2234"/>
      <c r="AU137" s="2235"/>
      <c r="AV137" s="2233">
        <f>SUM(AV136:BB136)</f>
        <v>3.7900000000000018</v>
      </c>
      <c r="AW137" s="2234"/>
      <c r="AX137" s="2234"/>
      <c r="AY137" s="2234"/>
      <c r="AZ137" s="2234"/>
      <c r="BA137" s="2234"/>
      <c r="BB137" s="2235"/>
      <c r="BC137" s="2233">
        <f>SUM(BC136:BI136)</f>
        <v>0</v>
      </c>
      <c r="BD137" s="2234"/>
      <c r="BE137" s="2234"/>
      <c r="BF137" s="2234"/>
      <c r="BG137" s="2234"/>
      <c r="BH137" s="2234"/>
      <c r="BI137" s="2236"/>
      <c r="BJ137" s="2233">
        <f>SUM(BJ136:BP136)</f>
        <v>0</v>
      </c>
      <c r="BK137" s="2234"/>
      <c r="BL137" s="2234"/>
      <c r="BM137" s="2234"/>
      <c r="BN137" s="2234"/>
      <c r="BO137" s="2234"/>
      <c r="BP137" s="2236"/>
      <c r="BQ137" s="2233">
        <f>SUM(BQ136:BW136)</f>
        <v>0</v>
      </c>
      <c r="BR137" s="2234"/>
      <c r="BS137" s="2234"/>
      <c r="BT137" s="2234"/>
      <c r="BU137" s="2234"/>
      <c r="BV137" s="2234"/>
      <c r="BW137" s="2235"/>
      <c r="BX137" s="2233">
        <f>SUM(BX136:CD136)</f>
        <v>0</v>
      </c>
      <c r="BY137" s="2234"/>
      <c r="BZ137" s="2234"/>
      <c r="CA137" s="2234"/>
      <c r="CB137" s="2234"/>
      <c r="CC137" s="2234"/>
      <c r="CD137" s="2235"/>
      <c r="CE137" s="2233">
        <f>SUM(CE136:CK136)</f>
        <v>0</v>
      </c>
      <c r="CF137" s="2234"/>
      <c r="CG137" s="2234"/>
      <c r="CH137" s="2234"/>
      <c r="CI137" s="2234"/>
      <c r="CJ137" s="2234"/>
      <c r="CK137" s="2236"/>
      <c r="CL137" s="763" t="s">
        <v>227</v>
      </c>
    </row>
    <row r="138" spans="1:92" ht="13.5" thickBot="1">
      <c r="A138" s="668"/>
      <c r="B138" s="669"/>
      <c r="J138" s="671"/>
      <c r="Y138" s="762"/>
      <c r="Z138" s="647"/>
      <c r="AA138" s="671"/>
      <c r="AB138" s="671"/>
      <c r="AC138" s="671"/>
      <c r="AD138" s="671"/>
      <c r="AE138" s="671"/>
      <c r="AF138" s="671"/>
      <c r="AG138" s="671"/>
      <c r="AH138" s="671"/>
      <c r="AI138" s="671"/>
      <c r="AJ138" s="671"/>
      <c r="AK138" s="671"/>
      <c r="AL138" s="671"/>
      <c r="AM138" s="671"/>
      <c r="AN138" s="671"/>
      <c r="AO138" s="671"/>
      <c r="AP138" s="671"/>
      <c r="AQ138" s="671"/>
      <c r="AR138" s="671"/>
      <c r="AS138" s="671"/>
      <c r="AT138" s="671"/>
      <c r="AU138" s="671"/>
      <c r="AV138" s="671"/>
      <c r="AW138" s="671"/>
      <c r="AX138" s="671"/>
      <c r="AY138" s="671"/>
      <c r="AZ138" s="671"/>
      <c r="BA138" s="671"/>
      <c r="BB138" s="671"/>
      <c r="BC138" s="671"/>
      <c r="BD138" s="671"/>
      <c r="BE138" s="671"/>
      <c r="BF138" s="671"/>
      <c r="BG138" s="671"/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671"/>
      <c r="BU138" s="671"/>
      <c r="BV138" s="671"/>
      <c r="BW138" s="671"/>
      <c r="BX138" s="671"/>
      <c r="BY138" s="671"/>
      <c r="BZ138" s="671"/>
      <c r="CA138" s="671"/>
      <c r="CB138" s="671"/>
      <c r="CC138" s="671"/>
      <c r="CD138" s="671"/>
      <c r="CE138" s="671"/>
      <c r="CF138" s="671"/>
      <c r="CG138" s="671"/>
      <c r="CH138" s="671"/>
      <c r="CI138" s="671"/>
      <c r="CJ138" s="671"/>
      <c r="CK138" s="671"/>
      <c r="CL138" s="671"/>
      <c r="CM138" s="671"/>
      <c r="CN138" s="671"/>
    </row>
    <row r="139" spans="1:92">
      <c r="A139" s="668"/>
      <c r="B139" s="669"/>
      <c r="C139" s="647"/>
      <c r="D139" s="647"/>
      <c r="E139" s="648"/>
      <c r="F139" s="647"/>
      <c r="G139" s="647"/>
      <c r="H139" s="2221" t="s">
        <v>8</v>
      </c>
      <c r="I139" s="2222"/>
      <c r="J139" s="2221" t="s">
        <v>72</v>
      </c>
      <c r="K139" s="2257"/>
      <c r="L139" s="2257"/>
      <c r="M139" s="2257"/>
      <c r="N139" s="2257"/>
      <c r="O139" s="2257"/>
      <c r="P139" s="2257"/>
      <c r="Q139" s="2222"/>
      <c r="R139" s="2258" t="s">
        <v>42</v>
      </c>
      <c r="S139" s="2259"/>
      <c r="T139" s="2259"/>
      <c r="U139" s="2259"/>
      <c r="V139" s="2259"/>
      <c r="W139" s="2259"/>
      <c r="X139" s="2259"/>
      <c r="Y139" s="2260"/>
    </row>
    <row r="140" spans="1:92" ht="13.5" thickBot="1">
      <c r="A140" s="668"/>
      <c r="B140" s="669"/>
      <c r="C140" s="647"/>
      <c r="D140" s="651"/>
      <c r="E140" s="647"/>
      <c r="F140" s="649"/>
      <c r="G140" s="647"/>
      <c r="H140" s="764" t="s">
        <v>43</v>
      </c>
      <c r="I140" s="765" t="s">
        <v>0</v>
      </c>
      <c r="J140" s="764" t="s">
        <v>43</v>
      </c>
      <c r="K140" s="765" t="str">
        <f>F3</f>
        <v>A</v>
      </c>
      <c r="L140" s="764" t="str">
        <f>F4</f>
        <v>B</v>
      </c>
      <c r="M140" s="765" t="str">
        <f>F5</f>
        <v>-</v>
      </c>
      <c r="N140" s="764" t="str">
        <f>F6</f>
        <v>-</v>
      </c>
      <c r="Q140" s="765" t="s">
        <v>0</v>
      </c>
      <c r="R140" s="766" t="s">
        <v>43</v>
      </c>
      <c r="S140" s="767"/>
      <c r="T140" s="768"/>
      <c r="U140" s="769">
        <f>N3</f>
        <v>0</v>
      </c>
      <c r="V140" s="770">
        <f>N4</f>
        <v>0</v>
      </c>
      <c r="W140" s="765">
        <f>N5</f>
        <v>0</v>
      </c>
      <c r="X140" s="771">
        <f>N6</f>
        <v>0</v>
      </c>
      <c r="Y140" s="772" t="s">
        <v>0</v>
      </c>
    </row>
    <row r="141" spans="1:92" ht="20.25" customHeight="1">
      <c r="A141" s="668"/>
      <c r="B141" s="669"/>
      <c r="C141" s="647"/>
      <c r="D141" s="773" t="s">
        <v>73</v>
      </c>
      <c r="E141" s="774" t="s">
        <v>74</v>
      </c>
      <c r="F141" s="775"/>
      <c r="G141" s="776" t="s">
        <v>75</v>
      </c>
      <c r="H141" s="52">
        <f>I141/I143</f>
        <v>0.36941616455433202</v>
      </c>
      <c r="I141" s="777">
        <f>SUMIF($G$15:$G$132,G141,$J$15:$J$132)</f>
        <v>17.779999999999998</v>
      </c>
      <c r="J141" s="52">
        <f>Q141/Q143</f>
        <v>0.39723320158102765</v>
      </c>
      <c r="K141" s="776">
        <f t="shared" ref="K141:P141" si="336">SUMIF($G$15:$G$132,$G$141,K15:K132)</f>
        <v>201</v>
      </c>
      <c r="L141" s="776">
        <f t="shared" si="336"/>
        <v>0</v>
      </c>
      <c r="M141" s="776">
        <f t="shared" si="336"/>
        <v>0</v>
      </c>
      <c r="N141" s="776">
        <f t="shared" si="336"/>
        <v>0</v>
      </c>
      <c r="O141" s="776">
        <f t="shared" si="336"/>
        <v>0</v>
      </c>
      <c r="P141" s="776">
        <f t="shared" si="336"/>
        <v>0</v>
      </c>
      <c r="Q141" s="776">
        <f>SUMIF($G$15:$G$132,G141,$Q$15:$Q$132)</f>
        <v>201</v>
      </c>
      <c r="R141" s="52">
        <f>Y141/Y143</f>
        <v>0.36941616455433207</v>
      </c>
      <c r="S141" s="52"/>
      <c r="T141" s="778"/>
      <c r="U141" s="778"/>
      <c r="V141" s="778"/>
      <c r="W141" s="778"/>
      <c r="X141" s="778"/>
      <c r="Y141" s="279">
        <f>SUMIF($G$15:$G$132,G141,$Y$15:$Y$132)</f>
        <v>2880.36</v>
      </c>
      <c r="AA141" s="671"/>
      <c r="AC141" s="671"/>
      <c r="AD141" s="671"/>
      <c r="AE141" s="671"/>
      <c r="AI141" s="671" t="s">
        <v>228</v>
      </c>
      <c r="AJ141" s="671"/>
      <c r="AK141" s="671"/>
      <c r="AL141" s="671"/>
      <c r="AP141" s="671"/>
      <c r="AQ141" s="671"/>
      <c r="AR141" s="671"/>
      <c r="AS141" s="671"/>
      <c r="BG141" s="671"/>
      <c r="BH141" s="671"/>
      <c r="BI141" s="671"/>
      <c r="BN141" s="671"/>
      <c r="BO141" s="671"/>
      <c r="BP141" s="671"/>
      <c r="BU141" s="671"/>
      <c r="BV141" s="671"/>
      <c r="BW141" s="671"/>
      <c r="CB141" s="671"/>
      <c r="CC141" s="671"/>
      <c r="CD141" s="671"/>
      <c r="CI141" s="671"/>
      <c r="CJ141" s="671"/>
      <c r="CK141" s="671"/>
    </row>
    <row r="142" spans="1:92" ht="20.25" customHeight="1" thickBot="1">
      <c r="A142" s="668"/>
      <c r="B142" s="669"/>
      <c r="C142" s="647"/>
      <c r="D142" s="779" t="s">
        <v>14</v>
      </c>
      <c r="E142" s="780" t="s">
        <v>76</v>
      </c>
      <c r="F142" s="781"/>
      <c r="G142" s="782" t="s">
        <v>31</v>
      </c>
      <c r="H142" s="281">
        <f>I142/I143</f>
        <v>0.63058383544566798</v>
      </c>
      <c r="I142" s="783">
        <f>SUMIF($G$15:$G$132,G142,$J$15:$J$132)</f>
        <v>30.349999999999998</v>
      </c>
      <c r="J142" s="281">
        <f>Q142/Q143</f>
        <v>0.60276679841897229</v>
      </c>
      <c r="K142" s="384">
        <f t="shared" ref="K142:P142" si="337">SUMIF($G$15:$G$132,$G$142,K15:K132)</f>
        <v>305</v>
      </c>
      <c r="L142" s="384">
        <f t="shared" si="337"/>
        <v>0</v>
      </c>
      <c r="M142" s="384">
        <f t="shared" si="337"/>
        <v>0</v>
      </c>
      <c r="N142" s="384">
        <f t="shared" si="337"/>
        <v>0</v>
      </c>
      <c r="O142" s="384">
        <f t="shared" si="337"/>
        <v>0</v>
      </c>
      <c r="P142" s="384">
        <f t="shared" si="337"/>
        <v>0</v>
      </c>
      <c r="Q142" s="782">
        <f>SUMIF($G$15:$G$132,G142,$Q$15:$Q$132)</f>
        <v>305</v>
      </c>
      <c r="R142" s="281">
        <f>Y142/Y143</f>
        <v>0.63058383544566798</v>
      </c>
      <c r="S142" s="281"/>
      <c r="T142" s="784"/>
      <c r="U142" s="784"/>
      <c r="V142" s="784"/>
      <c r="W142" s="784"/>
      <c r="X142" s="784"/>
      <c r="Y142" s="129">
        <f>SUMIF($G$15:$G$132,G142,$Y$15:$Y$132)</f>
        <v>4916.7</v>
      </c>
      <c r="Z142" s="785"/>
    </row>
    <row r="143" spans="1:92" ht="15" thickBot="1">
      <c r="A143" s="668"/>
      <c r="B143" s="669"/>
      <c r="C143" s="647"/>
      <c r="D143" s="647"/>
      <c r="E143" s="648"/>
      <c r="F143" s="647"/>
      <c r="H143" s="786" t="s">
        <v>233</v>
      </c>
      <c r="I143" s="950">
        <f>SUM(I141:I142)</f>
        <v>48.129999999999995</v>
      </c>
      <c r="J143" s="651"/>
      <c r="K143" s="787">
        <f t="shared" ref="K143:P143" si="338">SUBTOTAL(9,K141:K142)</f>
        <v>506</v>
      </c>
      <c r="L143" s="787">
        <f t="shared" si="338"/>
        <v>0</v>
      </c>
      <c r="M143" s="787">
        <f t="shared" si="338"/>
        <v>0</v>
      </c>
      <c r="N143" s="787">
        <f t="shared" si="338"/>
        <v>0</v>
      </c>
      <c r="O143" s="787">
        <f t="shared" si="338"/>
        <v>0</v>
      </c>
      <c r="P143" s="788">
        <f t="shared" si="338"/>
        <v>0</v>
      </c>
      <c r="Q143" s="864">
        <f>SUM(Q141:Q142)</f>
        <v>506</v>
      </c>
      <c r="S143" s="789"/>
      <c r="T143" s="649"/>
      <c r="Y143" s="865">
        <f>SUM(Y141:Y142)</f>
        <v>7797.0599999999995</v>
      </c>
      <c r="Z143" s="762"/>
    </row>
    <row r="144" spans="1:92">
      <c r="A144" s="668"/>
      <c r="B144" s="669"/>
      <c r="C144" s="647"/>
      <c r="D144" s="647"/>
      <c r="E144" s="648"/>
      <c r="F144" s="647"/>
      <c r="G144" s="790"/>
      <c r="H144"/>
      <c r="I144"/>
      <c r="J144" s="792"/>
      <c r="K144" s="793"/>
      <c r="L144" s="794"/>
      <c r="M144" s="794"/>
      <c r="N144" s="794"/>
      <c r="O144" s="794"/>
      <c r="P144" s="794"/>
      <c r="Q144" s="795"/>
      <c r="R144" s="651"/>
      <c r="S144" s="796"/>
    </row>
    <row r="145" spans="1:90" ht="15.75" customHeight="1">
      <c r="A145" s="668"/>
      <c r="B145" s="669"/>
      <c r="C145" s="647"/>
      <c r="D145" s="647"/>
      <c r="E145" s="648"/>
      <c r="F145" s="647"/>
      <c r="G145" s="647"/>
      <c r="H145"/>
      <c r="I145"/>
      <c r="J145" s="792"/>
      <c r="K145" s="793"/>
      <c r="L145" s="794"/>
      <c r="M145" s="794"/>
      <c r="N145" s="794"/>
      <c r="O145" s="794"/>
      <c r="P145" s="794"/>
      <c r="Q145" s="798"/>
      <c r="R145" s="651"/>
      <c r="S145" s="651"/>
      <c r="Y145" s="762"/>
    </row>
    <row r="146" spans="1:90" ht="13.5" thickBot="1">
      <c r="A146" s="668"/>
      <c r="B146" s="669"/>
      <c r="C146" s="647"/>
      <c r="H146" s="791"/>
      <c r="I146"/>
      <c r="J146" s="792"/>
      <c r="K146" s="793"/>
      <c r="L146" s="684"/>
      <c r="M146" s="794"/>
      <c r="N146" s="794"/>
      <c r="O146" s="794"/>
      <c r="P146" s="794"/>
      <c r="Q146" s="798"/>
      <c r="S146" s="671"/>
      <c r="AN146" s="684"/>
    </row>
    <row r="147" spans="1:90" ht="14.25">
      <c r="A147" s="668"/>
      <c r="B147" s="669"/>
      <c r="C147" s="647"/>
      <c r="D147" s="799" t="s">
        <v>57</v>
      </c>
      <c r="E147" s="2255">
        <f>IF(G146="Yes",Y143*(1+E146),Y143)</f>
        <v>7797.0599999999995</v>
      </c>
      <c r="F147" s="2256"/>
      <c r="H147" s="791"/>
      <c r="I147" s="800"/>
      <c r="M147" s="651"/>
      <c r="N147" s="651"/>
      <c r="O147" s="651"/>
      <c r="P147" s="651"/>
      <c r="S147" s="671"/>
      <c r="U147" s="786"/>
      <c r="V147" s="786"/>
      <c r="W147" s="786"/>
      <c r="X147" s="786"/>
    </row>
    <row r="148" spans="1:90" ht="24.75" hidden="1" customHeight="1">
      <c r="A148" s="668"/>
      <c r="B148" s="669"/>
      <c r="C148" s="647"/>
      <c r="D148" s="801" t="s">
        <v>16</v>
      </c>
      <c r="E148" s="2198"/>
      <c r="F148" s="2250"/>
      <c r="I148" s="684"/>
      <c r="J148" s="651"/>
      <c r="M148" s="651"/>
      <c r="N148" s="651"/>
      <c r="O148" s="651"/>
      <c r="P148" s="651"/>
    </row>
    <row r="149" spans="1:90" ht="24.75" hidden="1" customHeight="1">
      <c r="A149" s="668"/>
      <c r="B149" s="669"/>
      <c r="C149" s="647"/>
      <c r="D149" s="802" t="s">
        <v>17</v>
      </c>
      <c r="E149" s="2198"/>
      <c r="F149" s="2250"/>
      <c r="I149" s="684"/>
      <c r="J149" s="651"/>
    </row>
    <row r="150" spans="1:90" ht="24.75" hidden="1" customHeight="1">
      <c r="A150" s="668"/>
      <c r="B150" s="669"/>
      <c r="C150" s="647"/>
      <c r="D150" s="802" t="s">
        <v>77</v>
      </c>
      <c r="E150" s="2198"/>
      <c r="F150" s="2250"/>
      <c r="I150" s="803"/>
      <c r="J150" s="651"/>
    </row>
    <row r="151" spans="1:90" ht="12.75" hidden="1" customHeight="1">
      <c r="A151" s="668"/>
      <c r="B151" s="669"/>
      <c r="C151" s="647"/>
      <c r="D151" s="802" t="s">
        <v>44</v>
      </c>
      <c r="E151" s="2198"/>
      <c r="F151" s="2250"/>
      <c r="I151" s="804"/>
      <c r="J151" s="651"/>
    </row>
    <row r="152" spans="1:90" ht="12.75" hidden="1" customHeight="1">
      <c r="A152" s="668"/>
      <c r="B152" s="669"/>
      <c r="C152" s="647"/>
      <c r="D152" s="805" t="s">
        <v>15</v>
      </c>
      <c r="E152" s="2251"/>
      <c r="F152" s="2252"/>
      <c r="I152" s="806"/>
      <c r="J152" s="651"/>
    </row>
    <row r="153" spans="1:90" ht="15.75" customHeight="1">
      <c r="A153" s="668"/>
      <c r="B153" s="669"/>
      <c r="C153" s="647"/>
      <c r="D153" s="807" t="s">
        <v>78</v>
      </c>
      <c r="E153" s="2253"/>
      <c r="F153" s="2254"/>
      <c r="I153" s="806"/>
      <c r="J153" s="651"/>
      <c r="S153" s="671"/>
    </row>
    <row r="154" spans="1:90" ht="15.75" customHeight="1" thickBot="1">
      <c r="A154" s="668"/>
      <c r="B154" s="669"/>
      <c r="C154" s="647"/>
      <c r="D154" s="808" t="s">
        <v>111</v>
      </c>
      <c r="E154" s="2246">
        <f>E147-E147*E153</f>
        <v>7797.0599999999995</v>
      </c>
      <c r="F154" s="2247"/>
      <c r="H154" s="797">
        <f>I143*H4</f>
        <v>48.129999999999995</v>
      </c>
      <c r="I154" s="800"/>
      <c r="S154" s="671"/>
      <c r="Z154" s="652" t="s">
        <v>222</v>
      </c>
      <c r="AA154" s="967">
        <f t="shared" ref="AA154:AJ158" si="339">COUNTIFS(AA$15:AA$131,$F$3,$C$15:$C$131,$Z154)+COUNTIFS(AA$15:AA$131,$F$4,$C$15:$C$131,$Z154)</f>
        <v>5</v>
      </c>
      <c r="AB154" s="967">
        <f t="shared" si="339"/>
        <v>5</v>
      </c>
      <c r="AC154" s="967">
        <f t="shared" si="339"/>
        <v>5</v>
      </c>
      <c r="AD154" s="967">
        <f t="shared" si="339"/>
        <v>5</v>
      </c>
      <c r="AE154" s="967">
        <f t="shared" si="339"/>
        <v>5</v>
      </c>
      <c r="AF154" s="968">
        <f t="shared" si="339"/>
        <v>5</v>
      </c>
      <c r="AG154" s="968">
        <f t="shared" si="339"/>
        <v>5</v>
      </c>
      <c r="AH154" s="967">
        <f t="shared" si="339"/>
        <v>5</v>
      </c>
      <c r="AI154" s="967">
        <f t="shared" si="339"/>
        <v>5</v>
      </c>
      <c r="AJ154" s="967">
        <f t="shared" si="339"/>
        <v>5</v>
      </c>
      <c r="AK154" s="967">
        <f t="shared" ref="AK154:AT158" si="340">COUNTIFS(AK$15:AK$131,$F$3,$C$15:$C$131,$Z154)+COUNTIFS(AK$15:AK$131,$F$4,$C$15:$C$131,$Z154)</f>
        <v>5</v>
      </c>
      <c r="AL154" s="967">
        <f t="shared" si="340"/>
        <v>5</v>
      </c>
      <c r="AM154" s="968">
        <f t="shared" si="340"/>
        <v>5</v>
      </c>
      <c r="AN154" s="968">
        <f t="shared" si="340"/>
        <v>5</v>
      </c>
      <c r="AO154" s="967">
        <f t="shared" si="340"/>
        <v>5</v>
      </c>
      <c r="AP154" s="967">
        <f t="shared" si="340"/>
        <v>5</v>
      </c>
      <c r="AQ154" s="967">
        <f t="shared" si="340"/>
        <v>5</v>
      </c>
      <c r="AR154" s="967">
        <f t="shared" si="340"/>
        <v>5</v>
      </c>
      <c r="AS154" s="967">
        <f t="shared" si="340"/>
        <v>5</v>
      </c>
      <c r="AT154" s="968">
        <f t="shared" si="340"/>
        <v>5</v>
      </c>
      <c r="AU154" s="968">
        <f t="shared" ref="AU154:BD158" si="341">COUNTIFS(AU$15:AU$131,$F$3,$C$15:$C$131,$Z154)+COUNTIFS(AU$15:AU$131,$F$4,$C$15:$C$131,$Z154)</f>
        <v>5</v>
      </c>
      <c r="AV154" s="967">
        <f t="shared" si="341"/>
        <v>4</v>
      </c>
      <c r="AW154" s="967">
        <f t="shared" si="341"/>
        <v>4</v>
      </c>
      <c r="AX154" s="967">
        <f t="shared" si="341"/>
        <v>0</v>
      </c>
      <c r="AY154" s="967">
        <f t="shared" si="341"/>
        <v>0</v>
      </c>
      <c r="AZ154" s="967">
        <f t="shared" si="341"/>
        <v>0</v>
      </c>
      <c r="BA154" s="968">
        <f t="shared" si="341"/>
        <v>0</v>
      </c>
      <c r="BB154" s="968">
        <f t="shared" si="341"/>
        <v>0</v>
      </c>
      <c r="BC154" s="1013">
        <f t="shared" si="341"/>
        <v>0</v>
      </c>
      <c r="BD154" s="967">
        <f t="shared" si="341"/>
        <v>0</v>
      </c>
      <c r="BE154" s="967">
        <f t="shared" ref="BE154:BN158" si="342">COUNTIFS(BE$15:BE$131,$F$3,$C$15:$C$131,$Z154)+COUNTIFS(BE$15:BE$131,$F$4,$C$15:$C$131,$Z154)</f>
        <v>0</v>
      </c>
      <c r="BF154" s="967">
        <f t="shared" si="342"/>
        <v>0</v>
      </c>
      <c r="BG154" s="967">
        <f t="shared" si="342"/>
        <v>0</v>
      </c>
      <c r="BH154" s="968">
        <f t="shared" si="342"/>
        <v>0</v>
      </c>
      <c r="BI154" s="968">
        <f t="shared" si="342"/>
        <v>0</v>
      </c>
      <c r="BJ154" s="967">
        <f t="shared" si="342"/>
        <v>0</v>
      </c>
      <c r="BK154" s="967">
        <f t="shared" si="342"/>
        <v>0</v>
      </c>
      <c r="BL154" s="967">
        <f t="shared" si="342"/>
        <v>0</v>
      </c>
      <c r="BM154" s="967">
        <f t="shared" si="342"/>
        <v>0</v>
      </c>
      <c r="BN154" s="1013">
        <f t="shared" si="342"/>
        <v>0</v>
      </c>
      <c r="BO154" s="968">
        <f t="shared" ref="BO154:BX158" si="343">COUNTIFS(BO$15:BO$131,$F$3,$C$15:$C$131,$Z154)+COUNTIFS(BO$15:BO$131,$F$4,$C$15:$C$131,$Z154)</f>
        <v>0</v>
      </c>
      <c r="BP154" s="968">
        <f t="shared" si="343"/>
        <v>0</v>
      </c>
      <c r="BQ154" s="967">
        <f t="shared" si="343"/>
        <v>0</v>
      </c>
      <c r="BR154" s="967">
        <f t="shared" si="343"/>
        <v>0</v>
      </c>
      <c r="BS154" s="967">
        <f t="shared" si="343"/>
        <v>0</v>
      </c>
      <c r="BT154" s="967">
        <f t="shared" si="343"/>
        <v>0</v>
      </c>
      <c r="BU154" s="967">
        <f t="shared" si="343"/>
        <v>0</v>
      </c>
      <c r="BV154" s="968">
        <f t="shared" si="343"/>
        <v>0</v>
      </c>
      <c r="BW154" s="968">
        <f t="shared" si="343"/>
        <v>0</v>
      </c>
      <c r="BX154" s="967">
        <f t="shared" si="343"/>
        <v>0</v>
      </c>
      <c r="BY154" s="967">
        <f t="shared" ref="BY154:CK158" si="344">COUNTIFS(BY$15:BY$131,$F$3,$C$15:$C$131,$Z154)+COUNTIFS(BY$15:BY$131,$F$4,$C$15:$C$131,$Z154)</f>
        <v>0</v>
      </c>
      <c r="BZ154" s="967">
        <f t="shared" si="344"/>
        <v>0</v>
      </c>
      <c r="CA154" s="967">
        <f t="shared" si="344"/>
        <v>0</v>
      </c>
      <c r="CB154" s="967">
        <f t="shared" si="344"/>
        <v>0</v>
      </c>
      <c r="CC154" s="968">
        <f t="shared" si="344"/>
        <v>0</v>
      </c>
      <c r="CD154" s="968">
        <f t="shared" si="344"/>
        <v>0</v>
      </c>
      <c r="CE154" s="967">
        <f t="shared" si="344"/>
        <v>0</v>
      </c>
      <c r="CF154" s="967">
        <f t="shared" si="344"/>
        <v>0</v>
      </c>
      <c r="CG154" s="967">
        <f t="shared" si="344"/>
        <v>0</v>
      </c>
      <c r="CH154" s="967">
        <f t="shared" si="344"/>
        <v>0</v>
      </c>
      <c r="CI154" s="967">
        <f t="shared" si="344"/>
        <v>0</v>
      </c>
      <c r="CJ154" s="968">
        <f t="shared" si="344"/>
        <v>0</v>
      </c>
      <c r="CK154" s="968">
        <f t="shared" si="344"/>
        <v>0</v>
      </c>
      <c r="CL154" s="652">
        <f t="shared" ref="CL154:CL160" si="345">SUBTOTAL(9,AA154:CK154)</f>
        <v>113</v>
      </c>
    </row>
    <row r="155" spans="1:90">
      <c r="J155"/>
      <c r="S155" s="671"/>
      <c r="Z155" s="652" t="s">
        <v>224</v>
      </c>
      <c r="AA155" s="967">
        <f t="shared" si="339"/>
        <v>5</v>
      </c>
      <c r="AB155" s="967">
        <f t="shared" si="339"/>
        <v>5</v>
      </c>
      <c r="AC155" s="967">
        <f t="shared" si="339"/>
        <v>5</v>
      </c>
      <c r="AD155" s="967">
        <f t="shared" si="339"/>
        <v>5</v>
      </c>
      <c r="AE155" s="967">
        <f t="shared" si="339"/>
        <v>5</v>
      </c>
      <c r="AF155" s="968">
        <f t="shared" si="339"/>
        <v>3</v>
      </c>
      <c r="AG155" s="968">
        <f t="shared" si="339"/>
        <v>3</v>
      </c>
      <c r="AH155" s="967">
        <f t="shared" si="339"/>
        <v>5</v>
      </c>
      <c r="AI155" s="967">
        <f t="shared" si="339"/>
        <v>5</v>
      </c>
      <c r="AJ155" s="967">
        <f t="shared" si="339"/>
        <v>5</v>
      </c>
      <c r="AK155" s="967">
        <f t="shared" si="340"/>
        <v>5</v>
      </c>
      <c r="AL155" s="967">
        <f t="shared" si="340"/>
        <v>5</v>
      </c>
      <c r="AM155" s="968">
        <f t="shared" si="340"/>
        <v>3</v>
      </c>
      <c r="AN155" s="968">
        <f t="shared" si="340"/>
        <v>3</v>
      </c>
      <c r="AO155" s="967">
        <f t="shared" si="340"/>
        <v>5</v>
      </c>
      <c r="AP155" s="967">
        <f t="shared" si="340"/>
        <v>5</v>
      </c>
      <c r="AQ155" s="967">
        <f t="shared" si="340"/>
        <v>5</v>
      </c>
      <c r="AR155" s="967">
        <f t="shared" si="340"/>
        <v>5</v>
      </c>
      <c r="AS155" s="967">
        <f t="shared" si="340"/>
        <v>5</v>
      </c>
      <c r="AT155" s="968">
        <f t="shared" si="340"/>
        <v>3</v>
      </c>
      <c r="AU155" s="968">
        <f t="shared" si="341"/>
        <v>3</v>
      </c>
      <c r="AV155" s="967">
        <f t="shared" si="341"/>
        <v>5</v>
      </c>
      <c r="AW155" s="967">
        <f t="shared" si="341"/>
        <v>5</v>
      </c>
      <c r="AX155" s="967">
        <f t="shared" si="341"/>
        <v>0</v>
      </c>
      <c r="AY155" s="967">
        <f t="shared" si="341"/>
        <v>0</v>
      </c>
      <c r="AZ155" s="967">
        <f t="shared" si="341"/>
        <v>0</v>
      </c>
      <c r="BA155" s="968">
        <f t="shared" si="341"/>
        <v>0</v>
      </c>
      <c r="BB155" s="968">
        <f t="shared" si="341"/>
        <v>0</v>
      </c>
      <c r="BC155" s="1013">
        <f t="shared" si="341"/>
        <v>0</v>
      </c>
      <c r="BD155" s="967">
        <f t="shared" si="341"/>
        <v>0</v>
      </c>
      <c r="BE155" s="967">
        <f t="shared" si="342"/>
        <v>0</v>
      </c>
      <c r="BF155" s="967">
        <f t="shared" si="342"/>
        <v>0</v>
      </c>
      <c r="BG155" s="967">
        <f t="shared" si="342"/>
        <v>0</v>
      </c>
      <c r="BH155" s="968">
        <f t="shared" si="342"/>
        <v>0</v>
      </c>
      <c r="BI155" s="968">
        <f t="shared" si="342"/>
        <v>0</v>
      </c>
      <c r="BJ155" s="967">
        <f t="shared" si="342"/>
        <v>0</v>
      </c>
      <c r="BK155" s="967">
        <f t="shared" si="342"/>
        <v>0</v>
      </c>
      <c r="BL155" s="967">
        <f t="shared" si="342"/>
        <v>0</v>
      </c>
      <c r="BM155" s="967">
        <f t="shared" si="342"/>
        <v>0</v>
      </c>
      <c r="BN155" s="1013">
        <f t="shared" si="342"/>
        <v>0</v>
      </c>
      <c r="BO155" s="968">
        <f t="shared" si="343"/>
        <v>0</v>
      </c>
      <c r="BP155" s="968">
        <f t="shared" si="343"/>
        <v>0</v>
      </c>
      <c r="BQ155" s="967">
        <f t="shared" si="343"/>
        <v>0</v>
      </c>
      <c r="BR155" s="967">
        <f t="shared" si="343"/>
        <v>0</v>
      </c>
      <c r="BS155" s="967">
        <f t="shared" si="343"/>
        <v>0</v>
      </c>
      <c r="BT155" s="967">
        <f t="shared" si="343"/>
        <v>0</v>
      </c>
      <c r="BU155" s="967">
        <f t="shared" si="343"/>
        <v>0</v>
      </c>
      <c r="BV155" s="968">
        <f t="shared" si="343"/>
        <v>0</v>
      </c>
      <c r="BW155" s="968">
        <f t="shared" si="343"/>
        <v>0</v>
      </c>
      <c r="BX155" s="967">
        <f t="shared" si="343"/>
        <v>0</v>
      </c>
      <c r="BY155" s="967">
        <f t="shared" si="344"/>
        <v>0</v>
      </c>
      <c r="BZ155" s="967">
        <f t="shared" si="344"/>
        <v>0</v>
      </c>
      <c r="CA155" s="967">
        <f t="shared" si="344"/>
        <v>0</v>
      </c>
      <c r="CB155" s="967">
        <f t="shared" si="344"/>
        <v>0</v>
      </c>
      <c r="CC155" s="968">
        <f t="shared" si="344"/>
        <v>0</v>
      </c>
      <c r="CD155" s="968">
        <f t="shared" si="344"/>
        <v>0</v>
      </c>
      <c r="CE155" s="967">
        <f t="shared" si="344"/>
        <v>0</v>
      </c>
      <c r="CF155" s="967">
        <f t="shared" si="344"/>
        <v>0</v>
      </c>
      <c r="CG155" s="967">
        <f t="shared" si="344"/>
        <v>0</v>
      </c>
      <c r="CH155" s="967">
        <f t="shared" si="344"/>
        <v>0</v>
      </c>
      <c r="CI155" s="967">
        <f t="shared" si="344"/>
        <v>0</v>
      </c>
      <c r="CJ155" s="968">
        <f t="shared" si="344"/>
        <v>0</v>
      </c>
      <c r="CK155" s="968">
        <f t="shared" si="344"/>
        <v>0</v>
      </c>
      <c r="CL155" s="652">
        <f t="shared" si="345"/>
        <v>103</v>
      </c>
    </row>
    <row r="156" spans="1:90">
      <c r="D156" s="986" t="s">
        <v>60</v>
      </c>
      <c r="E156" s="2248" t="s">
        <v>79</v>
      </c>
      <c r="F156" s="2249"/>
      <c r="G156" s="987" t="s">
        <v>241</v>
      </c>
      <c r="J156"/>
      <c r="S156" s="671"/>
      <c r="Z156" s="652" t="s">
        <v>225</v>
      </c>
      <c r="AA156" s="967">
        <f t="shared" si="339"/>
        <v>4</v>
      </c>
      <c r="AB156" s="967">
        <f t="shared" si="339"/>
        <v>4</v>
      </c>
      <c r="AC156" s="967">
        <f t="shared" si="339"/>
        <v>4</v>
      </c>
      <c r="AD156" s="967">
        <f t="shared" si="339"/>
        <v>4</v>
      </c>
      <c r="AE156" s="967">
        <f t="shared" si="339"/>
        <v>4</v>
      </c>
      <c r="AF156" s="968">
        <f t="shared" si="339"/>
        <v>4</v>
      </c>
      <c r="AG156" s="968">
        <f t="shared" si="339"/>
        <v>4</v>
      </c>
      <c r="AH156" s="967">
        <f t="shared" si="339"/>
        <v>4</v>
      </c>
      <c r="AI156" s="967">
        <f t="shared" si="339"/>
        <v>4</v>
      </c>
      <c r="AJ156" s="967">
        <f t="shared" si="339"/>
        <v>4</v>
      </c>
      <c r="AK156" s="967">
        <f t="shared" si="340"/>
        <v>4</v>
      </c>
      <c r="AL156" s="967">
        <f t="shared" si="340"/>
        <v>4</v>
      </c>
      <c r="AM156" s="968">
        <f t="shared" si="340"/>
        <v>4</v>
      </c>
      <c r="AN156" s="968">
        <f t="shared" si="340"/>
        <v>4</v>
      </c>
      <c r="AO156" s="967">
        <f t="shared" si="340"/>
        <v>4</v>
      </c>
      <c r="AP156" s="967">
        <f t="shared" si="340"/>
        <v>4</v>
      </c>
      <c r="AQ156" s="967">
        <f t="shared" si="340"/>
        <v>4</v>
      </c>
      <c r="AR156" s="967">
        <f t="shared" si="340"/>
        <v>4</v>
      </c>
      <c r="AS156" s="967">
        <f t="shared" si="340"/>
        <v>4</v>
      </c>
      <c r="AT156" s="968">
        <f t="shared" si="340"/>
        <v>4</v>
      </c>
      <c r="AU156" s="968">
        <f t="shared" si="341"/>
        <v>4</v>
      </c>
      <c r="AV156" s="967">
        <f t="shared" si="341"/>
        <v>4</v>
      </c>
      <c r="AW156" s="967">
        <f t="shared" si="341"/>
        <v>4</v>
      </c>
      <c r="AX156" s="967">
        <f t="shared" si="341"/>
        <v>0</v>
      </c>
      <c r="AY156" s="967">
        <f t="shared" si="341"/>
        <v>0</v>
      </c>
      <c r="AZ156" s="967">
        <f t="shared" si="341"/>
        <v>0</v>
      </c>
      <c r="BA156" s="968">
        <f t="shared" si="341"/>
        <v>0</v>
      </c>
      <c r="BB156" s="968">
        <f t="shared" si="341"/>
        <v>0</v>
      </c>
      <c r="BC156" s="1013">
        <f t="shared" si="341"/>
        <v>0</v>
      </c>
      <c r="BD156" s="967">
        <f t="shared" si="341"/>
        <v>0</v>
      </c>
      <c r="BE156" s="967">
        <f t="shared" si="342"/>
        <v>0</v>
      </c>
      <c r="BF156" s="967">
        <f t="shared" si="342"/>
        <v>0</v>
      </c>
      <c r="BG156" s="967">
        <f t="shared" si="342"/>
        <v>0</v>
      </c>
      <c r="BH156" s="968">
        <f t="shared" si="342"/>
        <v>0</v>
      </c>
      <c r="BI156" s="968">
        <f t="shared" si="342"/>
        <v>0</v>
      </c>
      <c r="BJ156" s="967">
        <f t="shared" si="342"/>
        <v>0</v>
      </c>
      <c r="BK156" s="967">
        <f t="shared" si="342"/>
        <v>0</v>
      </c>
      <c r="BL156" s="967">
        <f t="shared" si="342"/>
        <v>0</v>
      </c>
      <c r="BM156" s="967">
        <f t="shared" si="342"/>
        <v>0</v>
      </c>
      <c r="BN156" s="1013">
        <f t="shared" si="342"/>
        <v>0</v>
      </c>
      <c r="BO156" s="968">
        <f t="shared" si="343"/>
        <v>0</v>
      </c>
      <c r="BP156" s="968">
        <f t="shared" si="343"/>
        <v>0</v>
      </c>
      <c r="BQ156" s="967">
        <f t="shared" si="343"/>
        <v>0</v>
      </c>
      <c r="BR156" s="967">
        <f t="shared" si="343"/>
        <v>0</v>
      </c>
      <c r="BS156" s="967">
        <f t="shared" si="343"/>
        <v>0</v>
      </c>
      <c r="BT156" s="967">
        <f t="shared" si="343"/>
        <v>0</v>
      </c>
      <c r="BU156" s="967">
        <f t="shared" si="343"/>
        <v>0</v>
      </c>
      <c r="BV156" s="968">
        <f t="shared" si="343"/>
        <v>0</v>
      </c>
      <c r="BW156" s="968">
        <f t="shared" si="343"/>
        <v>0</v>
      </c>
      <c r="BX156" s="967">
        <f t="shared" si="343"/>
        <v>0</v>
      </c>
      <c r="BY156" s="967">
        <f t="shared" si="344"/>
        <v>0</v>
      </c>
      <c r="BZ156" s="967">
        <f t="shared" si="344"/>
        <v>0</v>
      </c>
      <c r="CA156" s="967">
        <f t="shared" si="344"/>
        <v>0</v>
      </c>
      <c r="CB156" s="967">
        <f t="shared" si="344"/>
        <v>0</v>
      </c>
      <c r="CC156" s="968">
        <f t="shared" si="344"/>
        <v>0</v>
      </c>
      <c r="CD156" s="968">
        <f t="shared" si="344"/>
        <v>0</v>
      </c>
      <c r="CE156" s="967">
        <f t="shared" si="344"/>
        <v>0</v>
      </c>
      <c r="CF156" s="967">
        <f t="shared" si="344"/>
        <v>0</v>
      </c>
      <c r="CG156" s="967">
        <f t="shared" si="344"/>
        <v>0</v>
      </c>
      <c r="CH156" s="967">
        <f t="shared" si="344"/>
        <v>0</v>
      </c>
      <c r="CI156" s="967">
        <f t="shared" si="344"/>
        <v>0</v>
      </c>
      <c r="CJ156" s="968">
        <f t="shared" si="344"/>
        <v>0</v>
      </c>
      <c r="CK156" s="968">
        <f t="shared" si="344"/>
        <v>0</v>
      </c>
      <c r="CL156" s="652">
        <f t="shared" si="345"/>
        <v>92</v>
      </c>
    </row>
    <row r="157" spans="1:90" ht="12" customHeight="1">
      <c r="D157" s="982" t="s">
        <v>222</v>
      </c>
      <c r="E157" s="983">
        <f t="shared" ref="E157:E163" si="346">SUMIF($C$15:$C$132,D157,$Y$15:$Y$132)</f>
        <v>3844.2599999999993</v>
      </c>
      <c r="F157" s="984">
        <f t="shared" ref="F157:F163" si="347">E157/$E$164</f>
        <v>0.49303968418865574</v>
      </c>
      <c r="G157" s="985">
        <f t="shared" ref="G157:G163" si="348">SUMIF($C$15:$C$132,D157,$J$15:$J$132)</f>
        <v>23.730000000000008</v>
      </c>
      <c r="H157" s="240"/>
      <c r="I157" s="240"/>
      <c r="J157"/>
      <c r="Z157" s="652" t="s">
        <v>183</v>
      </c>
      <c r="AA157" s="967">
        <f t="shared" si="339"/>
        <v>4</v>
      </c>
      <c r="AB157" s="967">
        <f t="shared" si="339"/>
        <v>4</v>
      </c>
      <c r="AC157" s="967">
        <f t="shared" si="339"/>
        <v>4</v>
      </c>
      <c r="AD157" s="967">
        <f t="shared" si="339"/>
        <v>4</v>
      </c>
      <c r="AE157" s="967">
        <f t="shared" si="339"/>
        <v>4</v>
      </c>
      <c r="AF157" s="968">
        <f t="shared" si="339"/>
        <v>4</v>
      </c>
      <c r="AG157" s="968">
        <f t="shared" si="339"/>
        <v>4</v>
      </c>
      <c r="AH157" s="967">
        <f t="shared" si="339"/>
        <v>4</v>
      </c>
      <c r="AI157" s="967">
        <f t="shared" si="339"/>
        <v>4</v>
      </c>
      <c r="AJ157" s="967">
        <f t="shared" si="339"/>
        <v>4</v>
      </c>
      <c r="AK157" s="967">
        <f t="shared" si="340"/>
        <v>4</v>
      </c>
      <c r="AL157" s="967">
        <f t="shared" si="340"/>
        <v>4</v>
      </c>
      <c r="AM157" s="968">
        <f t="shared" si="340"/>
        <v>4</v>
      </c>
      <c r="AN157" s="968">
        <f t="shared" si="340"/>
        <v>4</v>
      </c>
      <c r="AO157" s="967">
        <f t="shared" si="340"/>
        <v>4</v>
      </c>
      <c r="AP157" s="967">
        <f t="shared" si="340"/>
        <v>4</v>
      </c>
      <c r="AQ157" s="967">
        <f t="shared" si="340"/>
        <v>4</v>
      </c>
      <c r="AR157" s="967">
        <f t="shared" si="340"/>
        <v>4</v>
      </c>
      <c r="AS157" s="967">
        <f t="shared" si="340"/>
        <v>4</v>
      </c>
      <c r="AT157" s="968">
        <f t="shared" si="340"/>
        <v>4</v>
      </c>
      <c r="AU157" s="968">
        <f t="shared" si="341"/>
        <v>4</v>
      </c>
      <c r="AV157" s="967">
        <f t="shared" si="341"/>
        <v>2</v>
      </c>
      <c r="AW157" s="967">
        <f t="shared" si="341"/>
        <v>1</v>
      </c>
      <c r="AX157" s="967">
        <f t="shared" si="341"/>
        <v>0</v>
      </c>
      <c r="AY157" s="967">
        <f t="shared" si="341"/>
        <v>0</v>
      </c>
      <c r="AZ157" s="967">
        <f t="shared" si="341"/>
        <v>0</v>
      </c>
      <c r="BA157" s="968">
        <f t="shared" si="341"/>
        <v>0</v>
      </c>
      <c r="BB157" s="968">
        <f t="shared" si="341"/>
        <v>0</v>
      </c>
      <c r="BC157" s="1013">
        <f t="shared" si="341"/>
        <v>0</v>
      </c>
      <c r="BD157" s="967">
        <f t="shared" si="341"/>
        <v>0</v>
      </c>
      <c r="BE157" s="967">
        <f t="shared" si="342"/>
        <v>0</v>
      </c>
      <c r="BF157" s="967">
        <f t="shared" si="342"/>
        <v>0</v>
      </c>
      <c r="BG157" s="967">
        <f t="shared" si="342"/>
        <v>0</v>
      </c>
      <c r="BH157" s="968">
        <f t="shared" si="342"/>
        <v>0</v>
      </c>
      <c r="BI157" s="968">
        <f t="shared" si="342"/>
        <v>0</v>
      </c>
      <c r="BJ157" s="967">
        <f t="shared" si="342"/>
        <v>0</v>
      </c>
      <c r="BK157" s="967">
        <f t="shared" si="342"/>
        <v>0</v>
      </c>
      <c r="BL157" s="967">
        <f t="shared" si="342"/>
        <v>0</v>
      </c>
      <c r="BM157" s="967">
        <f t="shared" si="342"/>
        <v>0</v>
      </c>
      <c r="BN157" s="1013">
        <f t="shared" si="342"/>
        <v>0</v>
      </c>
      <c r="BO157" s="968">
        <f t="shared" si="343"/>
        <v>0</v>
      </c>
      <c r="BP157" s="968">
        <f t="shared" si="343"/>
        <v>0</v>
      </c>
      <c r="BQ157" s="967">
        <f t="shared" si="343"/>
        <v>0</v>
      </c>
      <c r="BR157" s="967">
        <f t="shared" si="343"/>
        <v>0</v>
      </c>
      <c r="BS157" s="967">
        <f t="shared" si="343"/>
        <v>0</v>
      </c>
      <c r="BT157" s="967">
        <f t="shared" si="343"/>
        <v>0</v>
      </c>
      <c r="BU157" s="967">
        <f t="shared" si="343"/>
        <v>0</v>
      </c>
      <c r="BV157" s="968">
        <f t="shared" si="343"/>
        <v>0</v>
      </c>
      <c r="BW157" s="968">
        <f t="shared" si="343"/>
        <v>0</v>
      </c>
      <c r="BX157" s="967">
        <f t="shared" si="343"/>
        <v>0</v>
      </c>
      <c r="BY157" s="967">
        <f t="shared" si="344"/>
        <v>0</v>
      </c>
      <c r="BZ157" s="967">
        <f t="shared" si="344"/>
        <v>0</v>
      </c>
      <c r="CA157" s="967">
        <f t="shared" si="344"/>
        <v>0</v>
      </c>
      <c r="CB157" s="967">
        <f t="shared" si="344"/>
        <v>0</v>
      </c>
      <c r="CC157" s="968">
        <f t="shared" si="344"/>
        <v>0</v>
      </c>
      <c r="CD157" s="968">
        <f t="shared" si="344"/>
        <v>0</v>
      </c>
      <c r="CE157" s="967">
        <f t="shared" si="344"/>
        <v>0</v>
      </c>
      <c r="CF157" s="967">
        <f t="shared" si="344"/>
        <v>0</v>
      </c>
      <c r="CG157" s="967">
        <f t="shared" si="344"/>
        <v>0</v>
      </c>
      <c r="CH157" s="967">
        <f t="shared" si="344"/>
        <v>0</v>
      </c>
      <c r="CI157" s="967">
        <f t="shared" si="344"/>
        <v>0</v>
      </c>
      <c r="CJ157" s="968">
        <f t="shared" si="344"/>
        <v>0</v>
      </c>
      <c r="CK157" s="968">
        <f t="shared" si="344"/>
        <v>0</v>
      </c>
      <c r="CL157" s="652">
        <f t="shared" si="345"/>
        <v>87</v>
      </c>
    </row>
    <row r="158" spans="1:90" ht="13.5" customHeight="1">
      <c r="D158" s="809" t="s">
        <v>224</v>
      </c>
      <c r="E158" s="810">
        <f t="shared" si="346"/>
        <v>1835.4600000000003</v>
      </c>
      <c r="F158" s="136">
        <f t="shared" si="347"/>
        <v>0.23540411385830051</v>
      </c>
      <c r="G158" s="980">
        <f t="shared" si="348"/>
        <v>11.330000000000002</v>
      </c>
      <c r="H158" s="240"/>
      <c r="I158" s="240"/>
      <c r="J158"/>
      <c r="Z158" s="652" t="s">
        <v>202</v>
      </c>
      <c r="AA158" s="967">
        <f t="shared" si="339"/>
        <v>2</v>
      </c>
      <c r="AB158" s="967">
        <f t="shared" si="339"/>
        <v>2</v>
      </c>
      <c r="AC158" s="967">
        <f t="shared" si="339"/>
        <v>2</v>
      </c>
      <c r="AD158" s="967">
        <f t="shared" si="339"/>
        <v>2</v>
      </c>
      <c r="AE158" s="967">
        <f t="shared" si="339"/>
        <v>2</v>
      </c>
      <c r="AF158" s="968">
        <f t="shared" si="339"/>
        <v>2</v>
      </c>
      <c r="AG158" s="968">
        <f t="shared" si="339"/>
        <v>2</v>
      </c>
      <c r="AH158" s="967">
        <f t="shared" si="339"/>
        <v>2</v>
      </c>
      <c r="AI158" s="967">
        <f t="shared" si="339"/>
        <v>2</v>
      </c>
      <c r="AJ158" s="967">
        <f t="shared" si="339"/>
        <v>2</v>
      </c>
      <c r="AK158" s="967">
        <f t="shared" si="340"/>
        <v>2</v>
      </c>
      <c r="AL158" s="967">
        <f t="shared" si="340"/>
        <v>2</v>
      </c>
      <c r="AM158" s="968">
        <f t="shared" si="340"/>
        <v>2</v>
      </c>
      <c r="AN158" s="968">
        <f t="shared" si="340"/>
        <v>2</v>
      </c>
      <c r="AO158" s="967">
        <f t="shared" si="340"/>
        <v>2</v>
      </c>
      <c r="AP158" s="967">
        <f t="shared" si="340"/>
        <v>2</v>
      </c>
      <c r="AQ158" s="967">
        <f t="shared" si="340"/>
        <v>2</v>
      </c>
      <c r="AR158" s="967">
        <f t="shared" si="340"/>
        <v>2</v>
      </c>
      <c r="AS158" s="967">
        <f t="shared" si="340"/>
        <v>2</v>
      </c>
      <c r="AT158" s="968">
        <f t="shared" si="340"/>
        <v>2</v>
      </c>
      <c r="AU158" s="968">
        <f t="shared" si="341"/>
        <v>2</v>
      </c>
      <c r="AV158" s="967">
        <f t="shared" si="341"/>
        <v>2</v>
      </c>
      <c r="AW158" s="967">
        <f t="shared" si="341"/>
        <v>2</v>
      </c>
      <c r="AX158" s="967">
        <f t="shared" si="341"/>
        <v>0</v>
      </c>
      <c r="AY158" s="967">
        <f t="shared" si="341"/>
        <v>0</v>
      </c>
      <c r="AZ158" s="967">
        <f t="shared" si="341"/>
        <v>0</v>
      </c>
      <c r="BA158" s="968">
        <f t="shared" si="341"/>
        <v>0</v>
      </c>
      <c r="BB158" s="968">
        <f t="shared" si="341"/>
        <v>0</v>
      </c>
      <c r="BC158" s="1013">
        <f t="shared" si="341"/>
        <v>0</v>
      </c>
      <c r="BD158" s="967">
        <f t="shared" si="341"/>
        <v>0</v>
      </c>
      <c r="BE158" s="967">
        <f t="shared" si="342"/>
        <v>0</v>
      </c>
      <c r="BF158" s="967">
        <f t="shared" si="342"/>
        <v>0</v>
      </c>
      <c r="BG158" s="967">
        <f t="shared" si="342"/>
        <v>0</v>
      </c>
      <c r="BH158" s="968">
        <f t="shared" si="342"/>
        <v>0</v>
      </c>
      <c r="BI158" s="968">
        <f t="shared" si="342"/>
        <v>0</v>
      </c>
      <c r="BJ158" s="967">
        <f t="shared" si="342"/>
        <v>0</v>
      </c>
      <c r="BK158" s="967">
        <f t="shared" si="342"/>
        <v>0</v>
      </c>
      <c r="BL158" s="967">
        <f t="shared" si="342"/>
        <v>0</v>
      </c>
      <c r="BM158" s="967">
        <f t="shared" si="342"/>
        <v>0</v>
      </c>
      <c r="BN158" s="1013">
        <f t="shared" si="342"/>
        <v>0</v>
      </c>
      <c r="BO158" s="968">
        <f t="shared" si="343"/>
        <v>0</v>
      </c>
      <c r="BP158" s="968">
        <f t="shared" si="343"/>
        <v>0</v>
      </c>
      <c r="BQ158" s="967">
        <f t="shared" si="343"/>
        <v>0</v>
      </c>
      <c r="BR158" s="967">
        <f t="shared" si="343"/>
        <v>0</v>
      </c>
      <c r="BS158" s="967">
        <f t="shared" si="343"/>
        <v>0</v>
      </c>
      <c r="BT158" s="967">
        <f t="shared" si="343"/>
        <v>0</v>
      </c>
      <c r="BU158" s="967">
        <f t="shared" si="343"/>
        <v>0</v>
      </c>
      <c r="BV158" s="968">
        <f t="shared" si="343"/>
        <v>0</v>
      </c>
      <c r="BW158" s="968">
        <f t="shared" si="343"/>
        <v>0</v>
      </c>
      <c r="BX158" s="967">
        <f t="shared" si="343"/>
        <v>0</v>
      </c>
      <c r="BY158" s="967">
        <f t="shared" si="344"/>
        <v>0</v>
      </c>
      <c r="BZ158" s="967">
        <f t="shared" si="344"/>
        <v>0</v>
      </c>
      <c r="CA158" s="967">
        <f t="shared" si="344"/>
        <v>0</v>
      </c>
      <c r="CB158" s="967">
        <f t="shared" si="344"/>
        <v>0</v>
      </c>
      <c r="CC158" s="968">
        <f t="shared" si="344"/>
        <v>0</v>
      </c>
      <c r="CD158" s="968">
        <f t="shared" si="344"/>
        <v>0</v>
      </c>
      <c r="CE158" s="967">
        <f t="shared" si="344"/>
        <v>0</v>
      </c>
      <c r="CF158" s="967">
        <f t="shared" si="344"/>
        <v>0</v>
      </c>
      <c r="CG158" s="967">
        <f t="shared" si="344"/>
        <v>0</v>
      </c>
      <c r="CH158" s="967">
        <f t="shared" si="344"/>
        <v>0</v>
      </c>
      <c r="CI158" s="967">
        <f t="shared" si="344"/>
        <v>0</v>
      </c>
      <c r="CJ158" s="968">
        <f t="shared" si="344"/>
        <v>0</v>
      </c>
      <c r="CK158" s="968">
        <f t="shared" si="344"/>
        <v>0</v>
      </c>
      <c r="CL158" s="652">
        <f t="shared" si="345"/>
        <v>46</v>
      </c>
    </row>
    <row r="159" spans="1:90" ht="13.5" customHeight="1">
      <c r="D159" s="809" t="s">
        <v>225</v>
      </c>
      <c r="E159" s="811">
        <f t="shared" si="346"/>
        <v>1192.3200000000002</v>
      </c>
      <c r="F159" s="598">
        <f t="shared" si="347"/>
        <v>0.15291917722833998</v>
      </c>
      <c r="G159" s="980">
        <f t="shared" si="348"/>
        <v>7.3600000000000012</v>
      </c>
      <c r="H159" s="240"/>
      <c r="I159" s="593"/>
      <c r="J159"/>
      <c r="Z159" s="652" t="s">
        <v>197</v>
      </c>
      <c r="AA159" s="967">
        <f t="shared" ref="AA159:AG159" si="349">COUNTIFS(AA$15:AA$131,$F$3,$C$15:$C$131,$Z159)+COUNTIFS(AA$15:AA$131,$F$4,$C$15:$C$131,$Z159)</f>
        <v>2</v>
      </c>
      <c r="AB159" s="967">
        <f t="shared" si="349"/>
        <v>2</v>
      </c>
      <c r="AC159" s="967">
        <f t="shared" si="349"/>
        <v>2</v>
      </c>
      <c r="AD159" s="967">
        <f t="shared" si="349"/>
        <v>2</v>
      </c>
      <c r="AE159" s="967">
        <f t="shared" si="349"/>
        <v>2</v>
      </c>
      <c r="AF159" s="968">
        <f t="shared" si="349"/>
        <v>3</v>
      </c>
      <c r="AG159" s="968">
        <f t="shared" si="349"/>
        <v>3</v>
      </c>
      <c r="AH159" s="967">
        <f>COUNTIFS(AH$15:AH$132,$F$3,$C$15:$C$132,$Z159)+COUNTIFS(AH$15:AH$131,$F$4,$C$15:$C$131,$Z159)</f>
        <v>2</v>
      </c>
      <c r="AI159" s="967">
        <f t="shared" ref="AI159:BN159" si="350">COUNTIFS(AI$15:AI$131,$F$3,$C$15:$C$131,$Z159)+COUNTIFS(AI$15:AI$131,$F$4,$C$15:$C$131,$Z159)</f>
        <v>2</v>
      </c>
      <c r="AJ159" s="967">
        <f t="shared" si="350"/>
        <v>2</v>
      </c>
      <c r="AK159" s="967">
        <f t="shared" si="350"/>
        <v>2</v>
      </c>
      <c r="AL159" s="967">
        <f t="shared" si="350"/>
        <v>2</v>
      </c>
      <c r="AM159" s="968">
        <f t="shared" si="350"/>
        <v>3</v>
      </c>
      <c r="AN159" s="968">
        <f t="shared" si="350"/>
        <v>3</v>
      </c>
      <c r="AO159" s="967">
        <f t="shared" si="350"/>
        <v>2</v>
      </c>
      <c r="AP159" s="967">
        <f t="shared" si="350"/>
        <v>2</v>
      </c>
      <c r="AQ159" s="967">
        <f t="shared" si="350"/>
        <v>2</v>
      </c>
      <c r="AR159" s="967">
        <f t="shared" si="350"/>
        <v>2</v>
      </c>
      <c r="AS159" s="967">
        <f t="shared" si="350"/>
        <v>2</v>
      </c>
      <c r="AT159" s="968">
        <f t="shared" si="350"/>
        <v>3</v>
      </c>
      <c r="AU159" s="968">
        <f t="shared" si="350"/>
        <v>3</v>
      </c>
      <c r="AV159" s="967">
        <f t="shared" si="350"/>
        <v>0</v>
      </c>
      <c r="AW159" s="967">
        <f t="shared" si="350"/>
        <v>0</v>
      </c>
      <c r="AX159" s="967">
        <f t="shared" si="350"/>
        <v>0</v>
      </c>
      <c r="AY159" s="967">
        <f t="shared" si="350"/>
        <v>0</v>
      </c>
      <c r="AZ159" s="967">
        <f t="shared" si="350"/>
        <v>0</v>
      </c>
      <c r="BA159" s="968">
        <f t="shared" si="350"/>
        <v>0</v>
      </c>
      <c r="BB159" s="968">
        <f t="shared" si="350"/>
        <v>0</v>
      </c>
      <c r="BC159" s="1013">
        <f t="shared" si="350"/>
        <v>0</v>
      </c>
      <c r="BD159" s="967">
        <f t="shared" si="350"/>
        <v>0</v>
      </c>
      <c r="BE159" s="967">
        <f t="shared" si="350"/>
        <v>0</v>
      </c>
      <c r="BF159" s="967">
        <f t="shared" si="350"/>
        <v>0</v>
      </c>
      <c r="BG159" s="967">
        <f t="shared" si="350"/>
        <v>0</v>
      </c>
      <c r="BH159" s="968">
        <f t="shared" si="350"/>
        <v>0</v>
      </c>
      <c r="BI159" s="968">
        <f t="shared" si="350"/>
        <v>0</v>
      </c>
      <c r="BJ159" s="967">
        <f t="shared" si="350"/>
        <v>0</v>
      </c>
      <c r="BK159" s="967">
        <f t="shared" si="350"/>
        <v>0</v>
      </c>
      <c r="BL159" s="967">
        <f t="shared" si="350"/>
        <v>0</v>
      </c>
      <c r="BM159" s="967">
        <f t="shared" si="350"/>
        <v>0</v>
      </c>
      <c r="BN159" s="1013">
        <f t="shared" si="350"/>
        <v>0</v>
      </c>
      <c r="BO159" s="968">
        <f t="shared" ref="BO159:CK159" si="351">COUNTIFS(BO$15:BO$131,$F$3,$C$15:$C$131,$Z159)+COUNTIFS(BO$15:BO$131,$F$4,$C$15:$C$131,$Z159)</f>
        <v>0</v>
      </c>
      <c r="BP159" s="968">
        <f t="shared" si="351"/>
        <v>0</v>
      </c>
      <c r="BQ159" s="967">
        <f t="shared" si="351"/>
        <v>0</v>
      </c>
      <c r="BR159" s="967">
        <f t="shared" si="351"/>
        <v>0</v>
      </c>
      <c r="BS159" s="967">
        <f t="shared" si="351"/>
        <v>0</v>
      </c>
      <c r="BT159" s="967">
        <f t="shared" si="351"/>
        <v>0</v>
      </c>
      <c r="BU159" s="967">
        <f t="shared" si="351"/>
        <v>0</v>
      </c>
      <c r="BV159" s="968">
        <f t="shared" si="351"/>
        <v>0</v>
      </c>
      <c r="BW159" s="968">
        <f t="shared" si="351"/>
        <v>0</v>
      </c>
      <c r="BX159" s="967">
        <f t="shared" si="351"/>
        <v>0</v>
      </c>
      <c r="BY159" s="967">
        <f t="shared" si="351"/>
        <v>0</v>
      </c>
      <c r="BZ159" s="967">
        <f t="shared" si="351"/>
        <v>0</v>
      </c>
      <c r="CA159" s="967">
        <f t="shared" si="351"/>
        <v>0</v>
      </c>
      <c r="CB159" s="967">
        <f t="shared" si="351"/>
        <v>0</v>
      </c>
      <c r="CC159" s="968">
        <f t="shared" si="351"/>
        <v>0</v>
      </c>
      <c r="CD159" s="968">
        <f t="shared" si="351"/>
        <v>0</v>
      </c>
      <c r="CE159" s="967">
        <f t="shared" si="351"/>
        <v>0</v>
      </c>
      <c r="CF159" s="967">
        <f t="shared" si="351"/>
        <v>0</v>
      </c>
      <c r="CG159" s="967">
        <f t="shared" si="351"/>
        <v>0</v>
      </c>
      <c r="CH159" s="967">
        <f t="shared" si="351"/>
        <v>0</v>
      </c>
      <c r="CI159" s="967">
        <f t="shared" si="351"/>
        <v>0</v>
      </c>
      <c r="CJ159" s="968">
        <f t="shared" si="351"/>
        <v>0</v>
      </c>
      <c r="CK159" s="968">
        <f t="shared" si="351"/>
        <v>0</v>
      </c>
      <c r="CL159" s="652">
        <f t="shared" si="345"/>
        <v>48</v>
      </c>
    </row>
    <row r="160" spans="1:90" ht="13.5" customHeight="1">
      <c r="D160" s="809" t="s">
        <v>183</v>
      </c>
      <c r="E160" s="811">
        <f t="shared" si="346"/>
        <v>422.81999999999982</v>
      </c>
      <c r="F160" s="598">
        <f t="shared" si="347"/>
        <v>5.4228132142115089E-2</v>
      </c>
      <c r="G160" s="980">
        <f t="shared" si="348"/>
        <v>2.6100000000000003</v>
      </c>
      <c r="H160" s="240"/>
      <c r="I160" s="593"/>
      <c r="Z160" s="652" t="s">
        <v>328</v>
      </c>
      <c r="AA160" s="967">
        <f t="shared" ref="AA160:BF160" si="352">COUNTIFS(AA$15:AA$134,$F$3,$C$15:$C$134,$Z160)+COUNTIFS(AA$15:AA$134,$F$4,$C$15:$C$134,$Z160)</f>
        <v>1</v>
      </c>
      <c r="AB160" s="967">
        <f t="shared" si="352"/>
        <v>1</v>
      </c>
      <c r="AC160" s="967">
        <f t="shared" si="352"/>
        <v>1</v>
      </c>
      <c r="AD160" s="967">
        <f t="shared" si="352"/>
        <v>1</v>
      </c>
      <c r="AE160" s="967">
        <f t="shared" si="352"/>
        <v>1</v>
      </c>
      <c r="AF160" s="968">
        <f t="shared" si="352"/>
        <v>0</v>
      </c>
      <c r="AG160" s="968">
        <f t="shared" si="352"/>
        <v>0</v>
      </c>
      <c r="AH160" s="967">
        <f t="shared" si="352"/>
        <v>1</v>
      </c>
      <c r="AI160" s="967">
        <f t="shared" si="352"/>
        <v>1</v>
      </c>
      <c r="AJ160" s="967">
        <f t="shared" si="352"/>
        <v>1</v>
      </c>
      <c r="AK160" s="967">
        <f t="shared" si="352"/>
        <v>1</v>
      </c>
      <c r="AL160" s="967">
        <f t="shared" si="352"/>
        <v>1</v>
      </c>
      <c r="AM160" s="968">
        <f t="shared" si="352"/>
        <v>0</v>
      </c>
      <c r="AN160" s="968">
        <f t="shared" si="352"/>
        <v>0</v>
      </c>
      <c r="AO160" s="967">
        <f t="shared" si="352"/>
        <v>1</v>
      </c>
      <c r="AP160" s="967">
        <f t="shared" si="352"/>
        <v>1</v>
      </c>
      <c r="AQ160" s="967">
        <f t="shared" si="352"/>
        <v>1</v>
      </c>
      <c r="AR160" s="967">
        <f t="shared" si="352"/>
        <v>1</v>
      </c>
      <c r="AS160" s="967">
        <f t="shared" si="352"/>
        <v>1</v>
      </c>
      <c r="AT160" s="968">
        <f t="shared" si="352"/>
        <v>0</v>
      </c>
      <c r="AU160" s="968">
        <f t="shared" si="352"/>
        <v>0</v>
      </c>
      <c r="AV160" s="967">
        <f t="shared" si="352"/>
        <v>1</v>
      </c>
      <c r="AW160" s="967">
        <f t="shared" si="352"/>
        <v>1</v>
      </c>
      <c r="AX160" s="967">
        <f t="shared" si="352"/>
        <v>0</v>
      </c>
      <c r="AY160" s="967">
        <f t="shared" si="352"/>
        <v>0</v>
      </c>
      <c r="AZ160" s="967">
        <f t="shared" si="352"/>
        <v>0</v>
      </c>
      <c r="BA160" s="968">
        <f t="shared" si="352"/>
        <v>0</v>
      </c>
      <c r="BB160" s="968">
        <f t="shared" si="352"/>
        <v>0</v>
      </c>
      <c r="BC160" s="967">
        <f t="shared" si="352"/>
        <v>0</v>
      </c>
      <c r="BD160" s="967">
        <f t="shared" si="352"/>
        <v>0</v>
      </c>
      <c r="BE160" s="967">
        <f t="shared" si="352"/>
        <v>0</v>
      </c>
      <c r="BF160" s="967">
        <f t="shared" si="352"/>
        <v>0</v>
      </c>
      <c r="BG160" s="967">
        <f t="shared" ref="BG160:CK160" si="353">COUNTIFS(BG$15:BG$134,$F$3,$C$15:$C$134,$Z160)+COUNTIFS(BG$15:BG$134,$F$4,$C$15:$C$134,$Z160)</f>
        <v>0</v>
      </c>
      <c r="BH160" s="968">
        <f t="shared" si="353"/>
        <v>0</v>
      </c>
      <c r="BI160" s="968">
        <f t="shared" si="353"/>
        <v>0</v>
      </c>
      <c r="BJ160" s="967">
        <f t="shared" si="353"/>
        <v>0</v>
      </c>
      <c r="BK160" s="967">
        <f t="shared" si="353"/>
        <v>0</v>
      </c>
      <c r="BL160" s="967">
        <f t="shared" si="353"/>
        <v>0</v>
      </c>
      <c r="BM160" s="967">
        <f t="shared" si="353"/>
        <v>0</v>
      </c>
      <c r="BN160" s="967">
        <f t="shared" si="353"/>
        <v>0</v>
      </c>
      <c r="BO160" s="968">
        <f t="shared" si="353"/>
        <v>0</v>
      </c>
      <c r="BP160" s="968">
        <f t="shared" si="353"/>
        <v>0</v>
      </c>
      <c r="BQ160" s="967">
        <f t="shared" si="353"/>
        <v>0</v>
      </c>
      <c r="BR160" s="967">
        <f t="shared" si="353"/>
        <v>0</v>
      </c>
      <c r="BS160" s="967">
        <f t="shared" si="353"/>
        <v>0</v>
      </c>
      <c r="BT160" s="967">
        <f t="shared" si="353"/>
        <v>0</v>
      </c>
      <c r="BU160" s="967">
        <f t="shared" si="353"/>
        <v>0</v>
      </c>
      <c r="BV160" s="968">
        <f t="shared" si="353"/>
        <v>0</v>
      </c>
      <c r="BW160" s="968">
        <f t="shared" si="353"/>
        <v>0</v>
      </c>
      <c r="BX160" s="967">
        <f t="shared" si="353"/>
        <v>0</v>
      </c>
      <c r="BY160" s="967">
        <f t="shared" si="353"/>
        <v>0</v>
      </c>
      <c r="BZ160" s="967">
        <f t="shared" si="353"/>
        <v>0</v>
      </c>
      <c r="CA160" s="967">
        <f t="shared" si="353"/>
        <v>0</v>
      </c>
      <c r="CB160" s="967">
        <f t="shared" si="353"/>
        <v>0</v>
      </c>
      <c r="CC160" s="968">
        <f t="shared" si="353"/>
        <v>0</v>
      </c>
      <c r="CD160" s="968">
        <f t="shared" si="353"/>
        <v>0</v>
      </c>
      <c r="CE160" s="967">
        <f t="shared" si="353"/>
        <v>0</v>
      </c>
      <c r="CF160" s="967">
        <f t="shared" si="353"/>
        <v>0</v>
      </c>
      <c r="CG160" s="967">
        <f t="shared" si="353"/>
        <v>0</v>
      </c>
      <c r="CH160" s="967">
        <f t="shared" si="353"/>
        <v>0</v>
      </c>
      <c r="CI160" s="967">
        <f t="shared" si="353"/>
        <v>0</v>
      </c>
      <c r="CJ160" s="968">
        <f t="shared" si="353"/>
        <v>0</v>
      </c>
      <c r="CK160" s="968">
        <f t="shared" si="353"/>
        <v>0</v>
      </c>
      <c r="CL160" s="652">
        <f t="shared" si="345"/>
        <v>17</v>
      </c>
    </row>
    <row r="161" spans="1:90" ht="13.5" customHeight="1">
      <c r="D161" s="809" t="s">
        <v>202</v>
      </c>
      <c r="E161" s="811">
        <f t="shared" si="346"/>
        <v>149.04000000000002</v>
      </c>
      <c r="F161" s="598">
        <f t="shared" si="347"/>
        <v>1.9114897153542497E-2</v>
      </c>
      <c r="G161" s="980">
        <f t="shared" si="348"/>
        <v>0.92</v>
      </c>
      <c r="H161" s="240"/>
      <c r="I161" s="593"/>
      <c r="Z161" s="969" t="s">
        <v>0</v>
      </c>
      <c r="AA161" s="970">
        <f>SUBTOTAL(9,AA154:AA160)</f>
        <v>23</v>
      </c>
      <c r="AB161" s="970">
        <f t="shared" ref="AB161:CK161" si="354">SUBTOTAL(9,AB154:AB160)</f>
        <v>23</v>
      </c>
      <c r="AC161" s="970">
        <f t="shared" si="354"/>
        <v>23</v>
      </c>
      <c r="AD161" s="970">
        <f t="shared" si="354"/>
        <v>23</v>
      </c>
      <c r="AE161" s="970">
        <f t="shared" si="354"/>
        <v>23</v>
      </c>
      <c r="AF161" s="970">
        <f t="shared" si="354"/>
        <v>21</v>
      </c>
      <c r="AG161" s="970">
        <f t="shared" si="354"/>
        <v>21</v>
      </c>
      <c r="AH161" s="970">
        <f t="shared" si="354"/>
        <v>23</v>
      </c>
      <c r="AI161" s="970">
        <f t="shared" si="354"/>
        <v>23</v>
      </c>
      <c r="AJ161" s="970">
        <f t="shared" si="354"/>
        <v>23</v>
      </c>
      <c r="AK161" s="970">
        <f t="shared" si="354"/>
        <v>23</v>
      </c>
      <c r="AL161" s="970">
        <f t="shared" si="354"/>
        <v>23</v>
      </c>
      <c r="AM161" s="970">
        <f t="shared" si="354"/>
        <v>21</v>
      </c>
      <c r="AN161" s="970">
        <f t="shared" si="354"/>
        <v>21</v>
      </c>
      <c r="AO161" s="970">
        <f t="shared" si="354"/>
        <v>23</v>
      </c>
      <c r="AP161" s="970">
        <f t="shared" si="354"/>
        <v>23</v>
      </c>
      <c r="AQ161" s="970">
        <f t="shared" si="354"/>
        <v>23</v>
      </c>
      <c r="AR161" s="970">
        <f t="shared" si="354"/>
        <v>23</v>
      </c>
      <c r="AS161" s="970">
        <f t="shared" si="354"/>
        <v>23</v>
      </c>
      <c r="AT161" s="970">
        <f t="shared" si="354"/>
        <v>21</v>
      </c>
      <c r="AU161" s="970">
        <f t="shared" si="354"/>
        <v>21</v>
      </c>
      <c r="AV161" s="970">
        <f t="shared" si="354"/>
        <v>18</v>
      </c>
      <c r="AW161" s="970">
        <f t="shared" si="354"/>
        <v>17</v>
      </c>
      <c r="AX161" s="970">
        <f t="shared" si="354"/>
        <v>0</v>
      </c>
      <c r="AY161" s="970">
        <f t="shared" si="354"/>
        <v>0</v>
      </c>
      <c r="AZ161" s="970">
        <f t="shared" si="354"/>
        <v>0</v>
      </c>
      <c r="BA161" s="970">
        <f t="shared" si="354"/>
        <v>0</v>
      </c>
      <c r="BB161" s="970">
        <f t="shared" si="354"/>
        <v>0</v>
      </c>
      <c r="BC161" s="970">
        <f t="shared" si="354"/>
        <v>0</v>
      </c>
      <c r="BD161" s="970">
        <f t="shared" si="354"/>
        <v>0</v>
      </c>
      <c r="BE161" s="970">
        <f t="shared" si="354"/>
        <v>0</v>
      </c>
      <c r="BF161" s="970">
        <f t="shared" si="354"/>
        <v>0</v>
      </c>
      <c r="BG161" s="970">
        <f t="shared" si="354"/>
        <v>0</v>
      </c>
      <c r="BH161" s="970">
        <f t="shared" si="354"/>
        <v>0</v>
      </c>
      <c r="BI161" s="970">
        <f t="shared" si="354"/>
        <v>0</v>
      </c>
      <c r="BJ161" s="970">
        <f t="shared" si="354"/>
        <v>0</v>
      </c>
      <c r="BK161" s="970">
        <f t="shared" si="354"/>
        <v>0</v>
      </c>
      <c r="BL161" s="970">
        <f t="shared" si="354"/>
        <v>0</v>
      </c>
      <c r="BM161" s="970">
        <f t="shared" si="354"/>
        <v>0</v>
      </c>
      <c r="BN161" s="970">
        <f t="shared" si="354"/>
        <v>0</v>
      </c>
      <c r="BO161" s="970">
        <f t="shared" si="354"/>
        <v>0</v>
      </c>
      <c r="BP161" s="970">
        <f t="shared" si="354"/>
        <v>0</v>
      </c>
      <c r="BQ161" s="970">
        <f t="shared" si="354"/>
        <v>0</v>
      </c>
      <c r="BR161" s="970">
        <f t="shared" si="354"/>
        <v>0</v>
      </c>
      <c r="BS161" s="970">
        <f t="shared" si="354"/>
        <v>0</v>
      </c>
      <c r="BT161" s="970">
        <f t="shared" si="354"/>
        <v>0</v>
      </c>
      <c r="BU161" s="970">
        <f t="shared" si="354"/>
        <v>0</v>
      </c>
      <c r="BV161" s="970">
        <f t="shared" si="354"/>
        <v>0</v>
      </c>
      <c r="BW161" s="970">
        <f t="shared" si="354"/>
        <v>0</v>
      </c>
      <c r="BX161" s="970">
        <f t="shared" si="354"/>
        <v>0</v>
      </c>
      <c r="BY161" s="970">
        <f t="shared" si="354"/>
        <v>0</v>
      </c>
      <c r="BZ161" s="970">
        <f t="shared" si="354"/>
        <v>0</v>
      </c>
      <c r="CA161" s="970">
        <f t="shared" si="354"/>
        <v>0</v>
      </c>
      <c r="CB161" s="970">
        <f t="shared" si="354"/>
        <v>0</v>
      </c>
      <c r="CC161" s="970">
        <f t="shared" si="354"/>
        <v>0</v>
      </c>
      <c r="CD161" s="970">
        <f t="shared" si="354"/>
        <v>0</v>
      </c>
      <c r="CE161" s="970">
        <f t="shared" si="354"/>
        <v>0</v>
      </c>
      <c r="CF161" s="970">
        <f t="shared" si="354"/>
        <v>0</v>
      </c>
      <c r="CG161" s="970">
        <f t="shared" si="354"/>
        <v>0</v>
      </c>
      <c r="CH161" s="970">
        <f t="shared" si="354"/>
        <v>0</v>
      </c>
      <c r="CI161" s="970">
        <f t="shared" si="354"/>
        <v>0</v>
      </c>
      <c r="CJ161" s="970">
        <f t="shared" si="354"/>
        <v>0</v>
      </c>
      <c r="CK161" s="970">
        <f t="shared" si="354"/>
        <v>0</v>
      </c>
      <c r="CL161" s="652">
        <f>SUM(AA161:CK161)</f>
        <v>506</v>
      </c>
    </row>
    <row r="162" spans="1:90" ht="13.5" customHeight="1">
      <c r="D162" s="809" t="s">
        <v>197</v>
      </c>
      <c r="E162" s="811">
        <f t="shared" si="346"/>
        <v>77.760000000000005</v>
      </c>
      <c r="F162" s="598">
        <f t="shared" si="347"/>
        <v>9.9729898192395614E-3</v>
      </c>
      <c r="G162" s="980">
        <f t="shared" si="348"/>
        <v>0.48</v>
      </c>
      <c r="H162" s="240"/>
      <c r="I162" s="593"/>
    </row>
    <row r="163" spans="1:90" ht="13.5" customHeight="1">
      <c r="D163" s="812" t="s">
        <v>328</v>
      </c>
      <c r="E163" s="813">
        <f t="shared" si="346"/>
        <v>275.39999999999998</v>
      </c>
      <c r="F163" s="580">
        <f t="shared" si="347"/>
        <v>3.5321005609806777E-2</v>
      </c>
      <c r="G163" s="981">
        <f t="shared" si="348"/>
        <v>1.7000000000000002</v>
      </c>
      <c r="H163" s="240"/>
      <c r="I163" s="593"/>
    </row>
    <row r="164" spans="1:90">
      <c r="E164" s="785">
        <f>SUM(E157:E163)</f>
        <v>7797.0599999999986</v>
      </c>
      <c r="F164" s="814">
        <f>SUBTOTAL(9,F157:F163)</f>
        <v>1.0000000000000002</v>
      </c>
      <c r="G164" s="988">
        <f>SUBTOTAL(9,G157:G163)</f>
        <v>48.13000000000001</v>
      </c>
    </row>
    <row r="165" spans="1:90">
      <c r="E165" s="785"/>
      <c r="F165" s="762"/>
      <c r="G165" s="762"/>
    </row>
    <row r="166" spans="1:90">
      <c r="A166" s="668"/>
      <c r="B166" s="669"/>
      <c r="C166" s="647"/>
      <c r="D166" s="671"/>
      <c r="E166" s="671"/>
      <c r="F166" s="671"/>
      <c r="G166" s="671"/>
      <c r="H166" s="671"/>
      <c r="I166" s="671"/>
      <c r="J166" s="671"/>
      <c r="K166" s="671"/>
      <c r="L166" s="671"/>
      <c r="M166" s="671"/>
      <c r="N166" s="671"/>
      <c r="O166" s="671"/>
      <c r="P166" s="671"/>
      <c r="Q166" s="671"/>
      <c r="R166" s="671"/>
      <c r="S166" s="671"/>
      <c r="T166" s="671"/>
      <c r="U166" s="671"/>
      <c r="V166" s="671"/>
      <c r="W166" s="671"/>
      <c r="X166" s="671"/>
      <c r="Y166" s="671"/>
    </row>
    <row r="167" spans="1:90">
      <c r="A167" s="668"/>
      <c r="B167" s="669"/>
      <c r="C167" s="647"/>
      <c r="D167" s="671"/>
      <c r="E167" s="671"/>
      <c r="F167" s="671"/>
      <c r="G167" s="671"/>
      <c r="H167" s="671"/>
      <c r="I167" s="671"/>
      <c r="J167" s="671"/>
      <c r="K167" s="671"/>
      <c r="L167" s="671"/>
      <c r="M167" s="671"/>
      <c r="N167" s="671"/>
      <c r="O167" s="671"/>
      <c r="P167" s="671"/>
      <c r="Q167" s="671"/>
      <c r="R167" s="671"/>
      <c r="S167" s="671"/>
      <c r="T167" s="671"/>
      <c r="U167" s="671"/>
      <c r="V167" s="671"/>
      <c r="W167" s="671"/>
      <c r="X167" s="671"/>
      <c r="Y167" s="671"/>
    </row>
    <row r="168" spans="1:90" ht="20.25" customHeight="1">
      <c r="A168" s="668"/>
      <c r="B168" s="669"/>
      <c r="C168" s="647"/>
      <c r="D168" s="671"/>
      <c r="E168" s="671"/>
      <c r="F168" s="671"/>
      <c r="G168" s="671"/>
      <c r="H168" s="671"/>
      <c r="I168" s="671"/>
      <c r="J168" s="671"/>
      <c r="K168" s="671"/>
      <c r="L168" s="671"/>
      <c r="M168" s="671"/>
      <c r="N168" s="671"/>
      <c r="O168" s="671"/>
      <c r="P168" s="671"/>
      <c r="Q168" s="671"/>
      <c r="R168" s="671"/>
      <c r="S168" s="671"/>
      <c r="T168" s="671"/>
      <c r="U168" s="671"/>
      <c r="V168" s="671"/>
      <c r="W168" s="671"/>
      <c r="X168" s="671"/>
      <c r="Y168" s="671"/>
      <c r="AA168" s="671"/>
      <c r="AB168" s="671"/>
      <c r="AC168" s="671"/>
      <c r="AD168" s="671"/>
      <c r="AE168" s="671"/>
      <c r="AI168" s="671"/>
      <c r="AJ168" s="671"/>
      <c r="AK168" s="671"/>
      <c r="AL168" s="671"/>
      <c r="AP168" s="671"/>
      <c r="AQ168" s="671"/>
      <c r="AR168" s="671"/>
      <c r="AS168" s="671"/>
      <c r="BG168" s="671"/>
      <c r="BH168" s="671"/>
      <c r="BI168" s="671"/>
      <c r="BN168" s="671"/>
      <c r="BO168" s="671"/>
      <c r="BP168" s="671"/>
      <c r="BU168" s="671"/>
      <c r="BV168" s="671"/>
      <c r="BW168" s="671"/>
      <c r="CB168" s="671"/>
      <c r="CC168" s="671"/>
      <c r="CD168" s="671"/>
      <c r="CI168" s="671"/>
      <c r="CJ168" s="671"/>
      <c r="CK168" s="671"/>
    </row>
    <row r="169" spans="1:90" ht="20.25" customHeight="1">
      <c r="A169" s="668"/>
      <c r="B169" s="669"/>
      <c r="C169" s="647"/>
      <c r="D169" s="671"/>
      <c r="E169" s="671"/>
      <c r="F169" s="671"/>
      <c r="G169" s="671"/>
      <c r="H169" s="671"/>
      <c r="I169" s="671"/>
      <c r="J169" s="671"/>
      <c r="K169" s="671"/>
      <c r="L169" s="671"/>
      <c r="M169" s="671"/>
      <c r="N169" s="671"/>
      <c r="O169" s="671"/>
      <c r="P169" s="671"/>
      <c r="Q169" s="671"/>
      <c r="R169" s="671"/>
      <c r="S169" s="671"/>
      <c r="T169" s="671"/>
      <c r="U169" s="671"/>
      <c r="V169" s="671"/>
      <c r="W169" s="671"/>
      <c r="X169" s="671"/>
      <c r="Y169" s="671"/>
      <c r="Z169" s="762"/>
    </row>
    <row r="170" spans="1:90">
      <c r="A170" s="668"/>
      <c r="B170" s="669"/>
      <c r="C170" s="647"/>
      <c r="D170" s="671"/>
      <c r="E170" s="671"/>
      <c r="F170" s="671"/>
      <c r="G170" s="671"/>
      <c r="H170" s="671"/>
      <c r="I170" s="671"/>
      <c r="J170" s="671"/>
      <c r="K170" s="671"/>
      <c r="L170" s="671"/>
      <c r="M170" s="671"/>
      <c r="N170" s="671"/>
      <c r="O170" s="671"/>
      <c r="P170" s="671"/>
      <c r="Q170" s="671"/>
      <c r="R170" s="671"/>
      <c r="S170" s="671"/>
      <c r="T170" s="671"/>
      <c r="U170" s="671"/>
      <c r="V170" s="671"/>
      <c r="W170" s="671"/>
      <c r="X170" s="671"/>
      <c r="Y170" s="671"/>
    </row>
    <row r="171" spans="1:90">
      <c r="A171" s="668"/>
      <c r="B171" s="669"/>
      <c r="C171" s="647"/>
      <c r="D171" s="671"/>
      <c r="E171" s="671"/>
      <c r="F171" s="671"/>
      <c r="G171" s="671"/>
      <c r="H171" s="671"/>
      <c r="I171" s="671"/>
      <c r="J171" s="671"/>
      <c r="K171" s="671"/>
      <c r="L171" s="671"/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</row>
    <row r="172" spans="1:90" ht="15.75" customHeight="1">
      <c r="A172" s="668"/>
      <c r="B172" s="669"/>
      <c r="C172" s="647"/>
      <c r="D172" s="671"/>
      <c r="E172" s="671"/>
      <c r="F172" s="671"/>
      <c r="G172" s="671"/>
      <c r="H172" s="671"/>
      <c r="I172" s="671"/>
      <c r="J172" s="671"/>
      <c r="K172" s="671"/>
      <c r="L172" s="671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</row>
    <row r="173" spans="1:90">
      <c r="A173" s="668"/>
      <c r="B173" s="669"/>
      <c r="C173" s="647"/>
      <c r="D173" s="671"/>
      <c r="E173" s="671"/>
      <c r="F173" s="671"/>
      <c r="G173" s="671"/>
      <c r="H173" s="671"/>
      <c r="I173" s="671"/>
      <c r="J173" s="671"/>
      <c r="K173" s="671"/>
      <c r="L173" s="671"/>
      <c r="M173" s="671"/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AN173" s="684"/>
    </row>
    <row r="174" spans="1:90">
      <c r="A174" s="668"/>
      <c r="B174" s="669"/>
      <c r="C174" s="647"/>
      <c r="D174" s="671"/>
      <c r="E174" s="671"/>
      <c r="F174" s="671"/>
      <c r="G174" s="671"/>
      <c r="H174" s="671"/>
      <c r="I174" s="671"/>
      <c r="J174" s="671"/>
      <c r="K174" s="671"/>
      <c r="L174" s="671"/>
      <c r="M174" s="671"/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</row>
    <row r="175" spans="1:90" ht="24.75" hidden="1" customHeight="1">
      <c r="A175" s="668"/>
      <c r="B175" s="669"/>
      <c r="C175" s="647"/>
      <c r="D175" s="671"/>
      <c r="E175" s="671"/>
      <c r="F175" s="671"/>
      <c r="G175" s="671"/>
      <c r="H175" s="671"/>
      <c r="I175" s="671"/>
      <c r="J175" s="671"/>
      <c r="K175" s="671"/>
      <c r="L175" s="671"/>
      <c r="M175" s="671"/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</row>
    <row r="176" spans="1:90" ht="24.75" hidden="1" customHeight="1">
      <c r="A176" s="668"/>
      <c r="B176" s="669"/>
      <c r="C176" s="647"/>
      <c r="D176" s="671"/>
      <c r="E176" s="671"/>
      <c r="F176" s="671"/>
      <c r="G176" s="671"/>
      <c r="H176" s="671"/>
      <c r="I176" s="671"/>
      <c r="J176" s="671"/>
      <c r="K176" s="671"/>
      <c r="L176" s="671"/>
      <c r="M176" s="671"/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</row>
    <row r="177" spans="1:25" ht="24.75" hidden="1" customHeight="1">
      <c r="A177" s="668"/>
      <c r="B177" s="669"/>
      <c r="C177" s="647"/>
      <c r="D177" s="671"/>
      <c r="E177" s="671"/>
      <c r="F177" s="671"/>
      <c r="G177" s="671"/>
      <c r="H177" s="671"/>
      <c r="I177" s="671"/>
      <c r="J177" s="671"/>
      <c r="K177" s="671"/>
      <c r="L177" s="671"/>
      <c r="M177" s="671"/>
      <c r="N177" s="671"/>
      <c r="O177" s="671"/>
      <c r="P177" s="671"/>
      <c r="Q177" s="671"/>
      <c r="R177" s="671"/>
      <c r="S177" s="671"/>
      <c r="T177" s="671"/>
      <c r="U177" s="671"/>
      <c r="V177" s="671"/>
      <c r="W177" s="671"/>
      <c r="X177" s="671"/>
      <c r="Y177" s="671"/>
    </row>
    <row r="178" spans="1:25" hidden="1">
      <c r="A178" s="668"/>
      <c r="B178" s="669"/>
      <c r="C178" s="647"/>
      <c r="D178" s="671"/>
      <c r="E178" s="671"/>
      <c r="F178" s="671"/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1"/>
      <c r="R178" s="671"/>
      <c r="S178" s="671"/>
      <c r="T178" s="671"/>
      <c r="U178" s="671"/>
      <c r="V178" s="671"/>
      <c r="W178" s="671"/>
      <c r="X178" s="671"/>
      <c r="Y178" s="671"/>
    </row>
    <row r="179" spans="1:25" hidden="1">
      <c r="A179" s="668"/>
      <c r="B179" s="669"/>
      <c r="C179" s="647"/>
      <c r="D179" s="671"/>
      <c r="E179" s="671"/>
      <c r="F179" s="671"/>
      <c r="G179" s="671"/>
      <c r="H179" s="671"/>
      <c r="I179" s="671"/>
      <c r="J179" s="671"/>
      <c r="K179" s="671"/>
      <c r="L179" s="671"/>
      <c r="M179" s="671"/>
      <c r="N179" s="671"/>
      <c r="O179" s="671"/>
      <c r="P179" s="671"/>
      <c r="Q179" s="671"/>
      <c r="R179" s="671"/>
      <c r="S179" s="671"/>
      <c r="T179" s="671"/>
      <c r="U179" s="671"/>
      <c r="V179" s="671"/>
      <c r="W179" s="671"/>
      <c r="X179" s="671"/>
      <c r="Y179" s="671"/>
    </row>
    <row r="180" spans="1:25">
      <c r="A180" s="668"/>
      <c r="B180" s="669"/>
      <c r="C180" s="647"/>
      <c r="D180" s="671"/>
      <c r="E180" s="671"/>
      <c r="F180" s="671"/>
      <c r="G180" s="671"/>
      <c r="H180" s="671"/>
      <c r="I180" s="671"/>
      <c r="J180" s="671"/>
      <c r="K180" s="671"/>
      <c r="L180" s="671"/>
      <c r="M180" s="671"/>
      <c r="N180" s="671"/>
      <c r="O180" s="671"/>
      <c r="P180" s="671"/>
      <c r="Q180" s="671"/>
      <c r="R180" s="671"/>
      <c r="S180" s="671"/>
      <c r="T180" s="671"/>
      <c r="U180" s="671"/>
      <c r="V180" s="671"/>
      <c r="W180" s="671"/>
      <c r="X180" s="671"/>
      <c r="Y180" s="671"/>
    </row>
    <row r="181" spans="1:25" ht="15.75" customHeight="1">
      <c r="A181" s="668"/>
      <c r="B181" s="669"/>
      <c r="C181" s="647"/>
      <c r="D181" s="671"/>
      <c r="E181" s="671"/>
      <c r="F181" s="671"/>
      <c r="G181" s="671"/>
      <c r="H181" s="671"/>
      <c r="I181" s="671"/>
      <c r="J181" s="671"/>
      <c r="K181" s="671"/>
      <c r="L181" s="671"/>
      <c r="M181" s="671"/>
      <c r="N181" s="671"/>
      <c r="O181" s="671"/>
      <c r="P181" s="671"/>
      <c r="Q181" s="671"/>
      <c r="R181" s="671"/>
      <c r="S181" s="671"/>
      <c r="T181" s="671"/>
      <c r="U181" s="671"/>
      <c r="V181" s="671"/>
      <c r="W181" s="671"/>
      <c r="X181" s="671"/>
      <c r="Y181" s="671"/>
    </row>
    <row r="182" spans="1:25">
      <c r="D182" s="671"/>
      <c r="E182" s="671"/>
      <c r="F182" s="671"/>
      <c r="G182" s="671"/>
      <c r="H182" s="671"/>
      <c r="I182" s="671"/>
      <c r="J182" s="671"/>
      <c r="K182" s="671"/>
      <c r="L182" s="671"/>
      <c r="M182" s="671"/>
      <c r="N182" s="671"/>
      <c r="O182" s="671"/>
      <c r="P182" s="671"/>
      <c r="Q182" s="671"/>
      <c r="R182" s="671"/>
      <c r="S182" s="671"/>
      <c r="T182" s="671"/>
      <c r="U182" s="671"/>
      <c r="V182" s="671"/>
      <c r="W182" s="671"/>
      <c r="X182" s="671"/>
      <c r="Y182" s="671"/>
    </row>
    <row r="183" spans="1:25">
      <c r="D183" s="671"/>
      <c r="E183" s="671"/>
      <c r="F183" s="671"/>
      <c r="G183" s="671"/>
      <c r="H183" s="671"/>
      <c r="I183" s="671"/>
      <c r="J183" s="671"/>
      <c r="K183" s="671"/>
      <c r="L183" s="671"/>
      <c r="M183" s="671"/>
      <c r="N183" s="671"/>
      <c r="O183" s="671"/>
      <c r="P183" s="671"/>
      <c r="Q183" s="671"/>
      <c r="R183" s="671"/>
      <c r="S183" s="671"/>
      <c r="T183" s="671"/>
      <c r="U183" s="671"/>
      <c r="V183" s="671"/>
      <c r="W183" s="671"/>
      <c r="X183" s="671"/>
      <c r="Y183" s="671"/>
    </row>
    <row r="184" spans="1:25">
      <c r="D184" s="671"/>
      <c r="E184" s="671"/>
      <c r="F184" s="671"/>
      <c r="G184" s="671"/>
      <c r="H184" s="671"/>
      <c r="I184" s="671"/>
      <c r="J184" s="671"/>
      <c r="K184" s="671"/>
      <c r="L184" s="671"/>
      <c r="M184" s="671"/>
      <c r="N184" s="671"/>
      <c r="O184" s="671"/>
      <c r="P184" s="671"/>
      <c r="Q184" s="671"/>
      <c r="R184" s="671"/>
      <c r="S184" s="671"/>
      <c r="T184" s="671"/>
      <c r="U184" s="671"/>
      <c r="V184" s="671"/>
      <c r="W184" s="671"/>
      <c r="X184" s="671"/>
      <c r="Y184" s="671"/>
    </row>
    <row r="185" spans="1:25">
      <c r="D185" s="671"/>
      <c r="E185" s="671"/>
      <c r="F185" s="671"/>
      <c r="G185" s="671"/>
      <c r="H185" s="671"/>
      <c r="I185" s="671"/>
      <c r="J185" s="671"/>
      <c r="K185" s="671"/>
      <c r="L185" s="671"/>
      <c r="M185" s="671"/>
      <c r="N185" s="671"/>
      <c r="O185" s="671"/>
      <c r="P185" s="671"/>
      <c r="Q185" s="671"/>
      <c r="R185" s="671"/>
      <c r="S185" s="671"/>
      <c r="T185" s="671"/>
      <c r="U185" s="671"/>
      <c r="V185" s="671"/>
      <c r="W185" s="671"/>
      <c r="X185" s="671"/>
      <c r="Y185" s="671"/>
    </row>
    <row r="186" spans="1:25" ht="12.75" customHeight="1">
      <c r="D186" s="671"/>
      <c r="E186" s="671"/>
      <c r="F186" s="671"/>
      <c r="G186" s="671"/>
      <c r="H186" s="671"/>
      <c r="I186" s="671"/>
      <c r="J186" s="671"/>
      <c r="K186" s="671"/>
      <c r="L186" s="671"/>
      <c r="M186" s="671"/>
      <c r="N186" s="671"/>
      <c r="O186" s="671"/>
      <c r="P186" s="671"/>
      <c r="Q186" s="671"/>
      <c r="R186" s="671"/>
      <c r="S186" s="671"/>
      <c r="T186" s="671"/>
      <c r="U186" s="671"/>
      <c r="V186" s="671"/>
      <c r="W186" s="671"/>
      <c r="X186" s="671"/>
      <c r="Y186" s="671"/>
    </row>
    <row r="187" spans="1:25" ht="12.75" customHeight="1">
      <c r="D187" s="671"/>
      <c r="E187" s="671"/>
      <c r="F187" s="671"/>
      <c r="G187" s="671"/>
      <c r="H187" s="671"/>
      <c r="I187" s="671"/>
      <c r="J187" s="671"/>
      <c r="K187" s="671"/>
      <c r="L187" s="671"/>
      <c r="M187" s="671"/>
      <c r="N187" s="671"/>
      <c r="O187" s="671"/>
      <c r="P187" s="671"/>
      <c r="Q187" s="671"/>
      <c r="R187" s="671"/>
      <c r="S187" s="671"/>
      <c r="T187" s="671"/>
      <c r="U187" s="671"/>
      <c r="V187" s="671"/>
      <c r="W187" s="671"/>
      <c r="X187" s="671"/>
      <c r="Y187" s="671"/>
    </row>
    <row r="188" spans="1:25" ht="12.75" customHeight="1">
      <c r="D188" s="671"/>
      <c r="E188" s="671"/>
      <c r="F188" s="671"/>
      <c r="G188" s="671"/>
      <c r="H188" s="671"/>
      <c r="I188" s="671"/>
      <c r="J188" s="671"/>
      <c r="K188" s="671"/>
      <c r="L188" s="671"/>
      <c r="M188" s="671"/>
      <c r="N188" s="671"/>
      <c r="O188" s="671"/>
      <c r="P188" s="671"/>
      <c r="Q188" s="671"/>
      <c r="R188" s="671"/>
      <c r="S188" s="671"/>
      <c r="T188" s="671"/>
      <c r="U188" s="671"/>
      <c r="V188" s="671"/>
      <c r="W188" s="671"/>
      <c r="X188" s="671"/>
      <c r="Y188" s="671"/>
    </row>
    <row r="189" spans="1:25" ht="12.75" customHeight="1">
      <c r="D189" s="671"/>
      <c r="E189" s="671"/>
      <c r="F189" s="671"/>
      <c r="G189" s="671"/>
      <c r="H189" s="671"/>
      <c r="I189" s="671"/>
      <c r="J189" s="671"/>
      <c r="K189" s="671"/>
      <c r="L189" s="671"/>
      <c r="M189" s="671"/>
      <c r="N189" s="671"/>
      <c r="O189" s="671"/>
      <c r="P189" s="671"/>
      <c r="Q189" s="671"/>
      <c r="R189" s="671"/>
      <c r="S189" s="671"/>
      <c r="T189" s="671"/>
      <c r="U189" s="671"/>
      <c r="V189" s="671"/>
      <c r="W189" s="671"/>
      <c r="X189" s="671"/>
      <c r="Y189" s="671"/>
    </row>
    <row r="190" spans="1:25" ht="12.75" customHeight="1">
      <c r="D190" s="671"/>
      <c r="E190" s="671"/>
      <c r="F190" s="671"/>
      <c r="G190" s="671"/>
      <c r="H190" s="671"/>
      <c r="I190" s="671"/>
      <c r="J190" s="671"/>
      <c r="K190" s="671"/>
      <c r="L190" s="671"/>
      <c r="M190" s="671"/>
      <c r="N190" s="671"/>
      <c r="O190" s="671"/>
      <c r="P190" s="671"/>
      <c r="Q190" s="671"/>
      <c r="R190" s="671"/>
      <c r="S190" s="671"/>
      <c r="T190" s="671"/>
      <c r="U190" s="671"/>
      <c r="V190" s="671"/>
      <c r="W190" s="671"/>
      <c r="X190" s="671"/>
      <c r="Y190" s="671"/>
    </row>
    <row r="191" spans="1:25" ht="12.75" customHeight="1">
      <c r="D191" s="671"/>
      <c r="E191" s="671"/>
      <c r="F191" s="671"/>
      <c r="G191" s="671"/>
      <c r="H191" s="671"/>
      <c r="I191" s="671"/>
      <c r="J191" s="671"/>
      <c r="K191" s="671"/>
      <c r="L191" s="671"/>
      <c r="M191" s="671"/>
      <c r="N191" s="671"/>
      <c r="O191" s="671"/>
      <c r="P191" s="671"/>
      <c r="Q191" s="671"/>
      <c r="R191" s="671"/>
      <c r="S191" s="671"/>
      <c r="T191" s="671"/>
      <c r="U191" s="671"/>
      <c r="V191" s="671"/>
      <c r="W191" s="671"/>
      <c r="X191" s="671"/>
      <c r="Y191" s="671"/>
    </row>
    <row r="192" spans="1:25" ht="12.75" customHeight="1">
      <c r="D192" s="671"/>
      <c r="E192" s="671"/>
      <c r="F192" s="671"/>
      <c r="G192" s="671"/>
      <c r="H192" s="671"/>
      <c r="I192" s="671"/>
      <c r="J192" s="671"/>
      <c r="K192" s="671"/>
      <c r="L192" s="671"/>
      <c r="M192" s="671"/>
      <c r="N192" s="671"/>
      <c r="O192" s="671"/>
      <c r="P192" s="671"/>
      <c r="Q192" s="671"/>
      <c r="R192" s="671"/>
      <c r="S192" s="671"/>
      <c r="T192" s="671"/>
      <c r="U192" s="671"/>
      <c r="V192" s="671"/>
      <c r="W192" s="671"/>
      <c r="X192" s="671"/>
      <c r="Y192" s="671"/>
    </row>
    <row r="193" spans="4:25" ht="12.75" customHeight="1">
      <c r="D193" s="671"/>
      <c r="E193" s="671"/>
      <c r="F193" s="671"/>
      <c r="G193" s="671"/>
      <c r="H193" s="671"/>
      <c r="I193" s="671"/>
      <c r="J193" s="671"/>
      <c r="K193" s="671"/>
      <c r="L193" s="671"/>
      <c r="M193" s="671"/>
      <c r="N193" s="671"/>
      <c r="O193" s="671"/>
      <c r="P193" s="671"/>
      <c r="Q193" s="671"/>
      <c r="R193" s="671"/>
      <c r="S193" s="671"/>
      <c r="T193" s="671"/>
      <c r="U193" s="671"/>
      <c r="V193" s="671"/>
      <c r="W193" s="671"/>
      <c r="X193" s="671"/>
      <c r="Y193" s="671"/>
    </row>
    <row r="194" spans="4:25" ht="12.75" customHeight="1">
      <c r="D194" s="671"/>
      <c r="E194" s="671"/>
      <c r="F194" s="671"/>
      <c r="G194" s="671"/>
      <c r="H194" s="671"/>
      <c r="I194" s="671"/>
      <c r="J194" s="671"/>
      <c r="K194" s="671"/>
      <c r="L194" s="671"/>
      <c r="M194" s="671"/>
      <c r="N194" s="671"/>
      <c r="O194" s="671"/>
      <c r="P194" s="671"/>
      <c r="Q194" s="671"/>
      <c r="R194" s="671"/>
      <c r="S194" s="671"/>
      <c r="T194" s="671"/>
      <c r="U194" s="671"/>
      <c r="V194" s="671"/>
      <c r="W194" s="671"/>
      <c r="X194" s="671"/>
      <c r="Y194" s="671"/>
    </row>
    <row r="195" spans="4:25" ht="15" customHeight="1">
      <c r="D195" s="671"/>
      <c r="E195" s="671"/>
      <c r="F195" s="671"/>
      <c r="G195" s="671"/>
      <c r="H195" s="671"/>
      <c r="I195" s="671"/>
      <c r="J195" s="671"/>
      <c r="K195" s="671"/>
      <c r="L195" s="671"/>
      <c r="M195" s="671"/>
      <c r="N195" s="671"/>
      <c r="O195" s="671"/>
      <c r="P195" s="671"/>
      <c r="Q195" s="671"/>
      <c r="R195" s="671"/>
      <c r="S195" s="671"/>
      <c r="T195" s="671"/>
      <c r="U195" s="671"/>
      <c r="V195" s="671"/>
      <c r="W195" s="671"/>
      <c r="X195" s="671"/>
      <c r="Y195" s="671"/>
    </row>
    <row r="196" spans="4:25">
      <c r="D196" s="671"/>
      <c r="E196" s="671"/>
      <c r="F196" s="671"/>
      <c r="G196" s="671"/>
      <c r="H196" s="671"/>
      <c r="I196" s="671"/>
      <c r="J196" s="671"/>
      <c r="K196" s="671"/>
      <c r="L196" s="671"/>
      <c r="M196" s="671"/>
      <c r="N196" s="671"/>
      <c r="O196" s="671"/>
      <c r="P196" s="671"/>
      <c r="Q196" s="671"/>
      <c r="R196" s="671"/>
      <c r="S196" s="671"/>
      <c r="T196" s="671"/>
      <c r="U196" s="671"/>
      <c r="V196" s="671"/>
      <c r="W196" s="671"/>
      <c r="X196" s="671"/>
      <c r="Y196" s="671"/>
    </row>
    <row r="197" spans="4:25">
      <c r="D197" s="671"/>
      <c r="E197" s="671"/>
      <c r="F197" s="671"/>
      <c r="G197" s="671"/>
      <c r="H197" s="671"/>
      <c r="I197" s="671"/>
      <c r="J197" s="671"/>
      <c r="K197" s="671"/>
      <c r="L197" s="671"/>
      <c r="M197" s="671"/>
      <c r="N197" s="671"/>
      <c r="O197" s="671"/>
      <c r="P197" s="671"/>
      <c r="Q197" s="671"/>
      <c r="R197" s="671"/>
      <c r="S197" s="671"/>
      <c r="T197" s="671"/>
      <c r="U197" s="671"/>
      <c r="V197" s="671"/>
      <c r="W197" s="671"/>
      <c r="X197" s="671"/>
      <c r="Y197" s="671"/>
    </row>
    <row r="198" spans="4:25">
      <c r="D198" s="815"/>
      <c r="E198" s="785"/>
      <c r="G198" s="762"/>
    </row>
    <row r="199" spans="4:25">
      <c r="E199" s="785"/>
    </row>
    <row r="200" spans="4:25">
      <c r="E200" s="762"/>
      <c r="H200" s="762"/>
    </row>
    <row r="201" spans="4:25">
      <c r="E201" s="762"/>
    </row>
    <row r="202" spans="4:25">
      <c r="E202" s="762"/>
    </row>
  </sheetData>
  <autoFilter ref="A14:DI134">
    <filterColumn colId="24">
      <customFilters>
        <customFilter operator="notEqual" val=" "/>
      </customFilters>
    </filterColumn>
  </autoFilter>
  <mergeCells count="40">
    <mergeCell ref="E147:F147"/>
    <mergeCell ref="BQ135:BW135"/>
    <mergeCell ref="BX135:CD135"/>
    <mergeCell ref="CE135:CK135"/>
    <mergeCell ref="AA137:AG137"/>
    <mergeCell ref="AO137:AU137"/>
    <mergeCell ref="AV137:BB137"/>
    <mergeCell ref="BC137:BI137"/>
    <mergeCell ref="BJ137:BP137"/>
    <mergeCell ref="J139:Q139"/>
    <mergeCell ref="R139:Y139"/>
    <mergeCell ref="E154:F154"/>
    <mergeCell ref="E156:F156"/>
    <mergeCell ref="E148:F148"/>
    <mergeCell ref="E149:F149"/>
    <mergeCell ref="E150:F150"/>
    <mergeCell ref="E151:F151"/>
    <mergeCell ref="E152:F152"/>
    <mergeCell ref="E153:F153"/>
    <mergeCell ref="C13:C14"/>
    <mergeCell ref="D13:D14"/>
    <mergeCell ref="E13:E14"/>
    <mergeCell ref="F13:F14"/>
    <mergeCell ref="H13:J13"/>
    <mergeCell ref="AA11:AW11"/>
    <mergeCell ref="AX11:CA11"/>
    <mergeCell ref="CB11:CK11"/>
    <mergeCell ref="H139:I139"/>
    <mergeCell ref="BJ135:BP135"/>
    <mergeCell ref="R13:U13"/>
    <mergeCell ref="Y13:Y14"/>
    <mergeCell ref="AO135:AU135"/>
    <mergeCell ref="AV135:BB135"/>
    <mergeCell ref="BC135:BI135"/>
    <mergeCell ref="BQ137:BW137"/>
    <mergeCell ref="AA135:AG135"/>
    <mergeCell ref="AH135:AN135"/>
    <mergeCell ref="BX137:CD137"/>
    <mergeCell ref="CE137:CK137"/>
    <mergeCell ref="AH137:AN137"/>
  </mergeCells>
  <conditionalFormatting sqref="K136:X136">
    <cfRule type="expression" dxfId="1459" priority="795" stopIfTrue="1">
      <formula>$G136="PT"</formula>
    </cfRule>
  </conditionalFormatting>
  <conditionalFormatting sqref="C15:Y15 C25:G27 L25:P27 L46:P48 C18:G22 T46:X48 T25:X27 Q44:S48 T44:X44 J44:K48 L44:P44 C81:G82 C53:G54 I18:X22 I25:I27 I46:I48 C44:G44 C88:G88 I88:K88 I53:X54 I82:K82 C90:K90 I71:K71 C71:G71 I85:K86 C85:G86 I57:X59 C57:G59 C99:G101 Q24:S28 J24:K28 C105:G107 C111:G112 C116:G118 D121:K122 D125:K127 D130:K132 M131:X132 M125:S127 M121:S122 M116:S118 M111:S112 M105:S107 M99:S101 M85:S86 M71:S71 M90:S96 M82:S82 M88:S88 L69:L73 L81:L122 U88:X88 U81:X82 U90:X96 U71:X71 U85:X86 U99:X101 U105:X107 U111:X112 U116:X118 U121:X122 U125:X127 M130:S130 U130:X130 I62:X64 C46:G49 L124:L132 D123:X123 T124:T132 I81 K81 M81:Q81 S81 I65:J66 R65:X66 I44 H29 C34:G34 T67:T122 Y16:Y32 C62:G67 K65:Q67 U67:X68 R67:S68 I68:I69 Y37:Y50 Y34:Y35 Y52:Y55 Y57:Y132 H17 H19 H21 H23 H25 H27 I34:X34 H31 H33 H35 H37 H39 H41 H43 H45 H47 H49:X49 H67:H88 I99:K101 C91:G96 I91:K96 H92 H94 H96 H98 H100 I116:K118 I111:K112 I105:K107">
    <cfRule type="expression" dxfId="1458" priority="794" stopIfTrue="1">
      <formula>$G15="PT"</formula>
    </cfRule>
  </conditionalFormatting>
  <conditionalFormatting sqref="L137:R137">
    <cfRule type="expression" dxfId="1457" priority="793" stopIfTrue="1">
      <formula>#REF!="PT"</formula>
    </cfRule>
  </conditionalFormatting>
  <conditionalFormatting sqref="A15:B15 A46:B48 A34:B34 A53:B54 A25:B27 A62:B63 A18:B22 A88:B88 A43:B44 A79:B79 A81:B82 A71:B71 A85:B86 A57:B59 A90:B96 A99:B100 A105:B107 A111:B112 A116:B118 A121:B122 A125:B127 A130:B132 B101">
    <cfRule type="cellIs" dxfId="1456" priority="792" stopIfTrue="1" operator="greaterThan">
      <formula>0</formula>
    </cfRule>
  </conditionalFormatting>
  <conditionalFormatting sqref="K13:P14">
    <cfRule type="cellIs" dxfId="1455" priority="791" stopIfTrue="1" operator="greaterThan">
      <formula>0</formula>
    </cfRule>
  </conditionalFormatting>
  <conditionalFormatting sqref="AA47:BN47 AA25:AE27 BC25:BG25 BJ25:BN25 BH24:BI25 AV62:AZ62 AA82:CK82 BQ43:BU44 BQ25:BU27 BQ46:BU48 BX46:CB48 BX25:CB27 BX44:CB44 CE53:CI54 CE43:CI44 CE34:CI34 CE46:CI48 CE62:CI63 CE25:CI27 AA44:BN44 AA46:AE46 AA96:BU96 BW96:CK96 AO72:AS72 BC72:BG72 BQ71:BW71 BQ72:BU72 AA100:CK101 AA88:CK88 AF53:AG54 BQ53:BU54 AV46:AZ46 BJ46:BN46 BH45:BI46 BH34:BI34 BO18:BW18 CC18:CK18 BA24:BB25 CC24:CD25 BA34:BB34 BC46:BG46 BA43:BI43 BA45:BB48 BO24:BP25 AF71:AG71 AM71:AU71 AW85:BN85 BA71:BI71 AV71:AZ73 BA83:BB84 BO79:BW79 BO81:BW81 AA62:AE63 BJ70:BN73 BQ62:CB63 CC81:CK81 CC79:CK79 CC71:CK71 BX70:CB73 BQ57:BU59 CE57:CI59 AM59:BI59 AM53:AU54 BH53:BI54 BH57:BI58 BJ62:BN62 BC62:BG62 BA57:BB58 BA53:BB54 AM95:BI95 BW99:CK99 AA99:AE99 AO99:AZ99 AM90:AU93 BA90:BI94 BC99:BN99 BO90:BW95 BQ99:BU99 CC90:CK95 AM105:AU107 AA116:AE116 AO116:AZ116 BC116:BN116 AA112:AZ112 BC112:CK112 BA105:BI107 BO105:BW107 BO111:BW111 CC111:CK111 CC105:CK107 BQ116:CK116 BO113:BP113 AM121:AU122 AA130:AE130 BA121:BI122 BA129:BB130 BO121:BW122 BO125:BW126 BC130:CB130 CC125:CK126 CC121:CK122 CE130:CK130 CC129:CD130 BO115:BP116 BA97:BB100 BO97:BP101 AA117:AZ118 BC117:CK118 BQ85:CK86 BO83:BP88 BJ17:BN20 BX17:CB20 BJ79:BN81 BX79:CB81 AA22:CK22 AA131:CK132 AH130:AL130 AF128:AG130 AA127:CK127 AO130:AZ130 AF121:AG122 AA121:AE123 AV63:BN63 AA48:AE48 AH48:AL48 AF48:AG49 AO48:BN48 AF27:AG28 AH27:BN27 AA15:CK15 AF90:AG93 AA90:AE90 AA92:AE92 AH99:AL99 AF97:AG99 AA105:AG107 AH116:AL116 AF113:AG116 AA67:CK67 AA103:AG103 AI103:BI103 AH73:AL76 AV25:AZ25 AA79:BI79 AM97:AN100 AA111:BI111 AM128:AN130 AM113:AN116 AA125:BI126 AF18:BI18 AF23:AU25 AA85:AE86 AA81:BI81 AX70:AZ70 AA80:AZ80 AX17:AZ17 AF16:AW17 AF26:BN26 AM40:AU43 AT45:AU46 AF45:AG46 AM45:AN49 AA110:AW110 AV86:BN86 AF83:AG86 AM83:AN86 AM94:AW94 AA94:AG95 AM57:AW58 AF57:AG59 AF19:CK21 AO62:AS63 AH62:AL63">
    <cfRule type="expression" dxfId="1454" priority="790">
      <formula>$G15="NPT"</formula>
    </cfRule>
  </conditionalFormatting>
  <conditionalFormatting sqref="AA47:BN47 AA25:AE27 BC25:BG25 BJ25:BN25 BH24:BI25 AV62:AZ62 AA82:CK82 BQ43:BU44 BQ25:BU27 BQ46:BU48 BX46:CB48 BX25:CB27 BX44:CB44 CE53:CI54 CE43:CI44 CE34:CI34 CE46:CI48 CE62:CI63 CE25:CI27 AA44:BN44 AA46:AE46 AA96:BU96 BW96:CK96 AO72:AS72 BC72:BG72 BQ71:BW71 BQ72:BU72 AA100:CK101 AA88:CK88 AF53:AG54 BQ53:BU54 AV46:AZ46 BJ46:BN46 BH45:BI46 BH34:BI34 BO18:BW18 CC18:CK18 BA24:BB25 CC24:CD25 BA34:BB34 BC46:BG46 BA43:BI43 BA45:BB48 BO24:BP25 AF71:AG71 AM71:AU71 AW85:BN85 BA71:BI71 AV71:AZ73 BA83:BB84 BO79:BW79 BO81:BW81 AA62:AE63 BJ70:BN73 BQ62:CB63 CC81:CK81 CC79:CK79 CC71:CK71 BX70:CB73 BQ57:BU59 CE57:CI59 AM59:BI59 AM53:AU54 BH53:BI54 BH57:BI58 BJ62:BN62 BC62:BG62 BA57:BB58 BA53:BB54 AM95:BI95 BW99:CK99 AA99:AE99 AO99:AZ99 AM90:AU93 BA90:BI94 BC99:BN99 BO90:BW95 BQ99:BU99 CC90:CK95 AM105:AU107 AA116:AE116 AO116:AZ116 BC116:BN116 AA112:AZ112 BC112:CK112 BA105:BI107 BO105:BW107 BO111:BW111 CC111:CK111 CC105:CK107 BQ116:CK116 BO113:BP113 AM121:AU122 AA130:AE130 BA121:BI122 BA129:BB130 BO121:BW122 BO125:BW126 BC130:CB130 CC125:CK126 CC121:CK122 CE130:CK130 CC129:CD130 BO115:BP116 BA97:BB100 BO97:BP101 AA117:AZ118 BC117:CK118 BQ85:CK86 BO83:BP88 BJ17:BN20 BX17:CB20 BJ79:BN81 BX79:CB81 AA22:CK22 AA131:CK132 AH130:AL130 AF128:AG130 AA127:CK127 AO130:AZ130 AF121:AG122 AA121:AE123 AV63:BN63 AA48:AE48 AH48:AL48 AF48:AG49 AO48:BN48 AF27:AG28 AH27:BN27 AA15:CK15 AF90:AG93 AA90:AE90 AA92:AE92 AH99:AL99 AF97:AG99 AA105:AG107 AH116:AL116 AF113:AG116 AA67:CK67 AA103:AG103 AI103:BI103 AH73:AL76 AV25:AZ25 AA79:BI79 AM97:AN100 AA111:BI111 AM128:AN130 AM113:AN116 AA125:BI126 AF18:BI18 AF23:AU25 AA85:AE86 AA81:BI81 AX70:AZ70 AA80:AZ80 AX17:AZ17 AF16:AW17 AF26:BN26 AM40:AU43 AT45:AU46 AF45:AG46 AM45:AN49 AA110:AW110 AV86:BN86 AF83:AG86 AM83:AN86 AM94:AW94 AA94:AG95 AM57:AW58 AF57:AG59 AF19:CK21 AO62:AS63 AH62:AL63">
    <cfRule type="expression" dxfId="1453" priority="789">
      <formula>$G15="PT"</formula>
    </cfRule>
  </conditionalFormatting>
  <conditionalFormatting sqref="AA47:BN47 AA25:AE27 BC25:BG25 BJ25:BN25 BH24:BI25 AV62:AZ62 AA82:CK82 BQ43:BU44 BQ25:BU27 BQ46:BU48 BX46:CB48 BX25:CB27 BX44:CB44 CE53:CI54 CE43:CI44 CE34:CI34 CE46:CI48 CE62:CI63 CE25:CI27 AA44:BN44 AA46:AE46 AA96:BU96 BW96:CK96 AO72:AS72 BC72:BG72 BQ71:BW71 BQ72:BU72 AA100:CK101 AA88:CK88 AF53:AG54 BQ53:BU54 AV46:AZ46 BJ46:BN46 BH45:BI46 BH34:BI34 BO18:BW18 CC18:CK18 BA24:BB25 CC24:CD25 BA34:BB34 BC46:BG46 BA43:BI43 BA45:BB48 BO24:BP25 AF71:AG71 AM71:AU71 AW85:BN85 BA71:BI71 AV71:AZ73 BA83:BB84 BO79:BW79 BO81:BW81 AA62:AE63 BJ70:BN73 BQ62:CB63 CC81:CK81 CC79:CK79 CC71:CK71 BX70:CB73 BQ57:BU59 CE57:CI59 AM59:BI59 AM53:AU54 BH53:BI54 BH57:BI58 BJ62:BN62 BC62:BG62 BA57:BB58 BA53:BB54 AM95:BI95 BW99:CK99 AA99:AE99 AO99:AZ99 AM90:AU93 BA90:BI94 BC99:BN99 BO90:BW95 BQ99:BU99 CC90:CK95 AM105:AU107 AA116:AE116 AO116:AZ116 BC116:BN116 AA112:AZ112 BC112:CK112 BA105:BI107 BO105:BW107 BO111:BW111 CC111:CK111 CC105:CK107 BQ116:CK116 BO113:BP113 AM121:AU122 AA130:AE130 BA121:BI122 BA129:BB130 BO121:BW122 BO125:BW126 BC130:CB130 CC125:CK126 CC121:CK122 CE130:CK130 CC129:CD130 BO115:BP116 BA97:BB100 BO97:BP101 AA117:AZ118 BC117:CK118 BQ85:CK86 BO83:BP88 BJ17:BN20 BX17:CB20 BJ79:BN81 BX79:CB81 AA22:CK22 AA131:CK132 AH130:AL130 AF128:AG130 AA127:CK127 AO130:AZ130 AF121:AG122 AA121:AE123 AV63:BN63 AA48:AE48 AH48:AL48 AF48:AG49 AO48:BN48 AF27:AG28 AH27:BN27 AA15:CK15 AF90:AG93 AA90:AE90 AA92:AE92 AH99:AL99 AF97:AG99 AA105:AG107 AH116:AL116 AF113:AG116 AA67:CK67 AA103:AG103 AI103:BI103 AH73:AL76 AV25:AZ25 AA79:BI79 AM97:AN100 AA111:BI111 AM128:AN130 AM113:AN116 AA125:BI126 AF18:BI18 AF23:AU25 AA85:AE86 AA81:BI81 AX70:AZ70 AA80:AZ80 AX17:AZ17 AF16:AW17 AF26:BN26 AM40:AU43 AT45:AU46 AF45:AG46 AM45:AN49 AA110:AW110 AV86:BN86 AF83:AG86 AM83:AN86 AM94:AW94 AA94:AG95 AM57:AW58 AF57:AG59 AF19:CK21 AO62:AS63 AH62:AL63">
    <cfRule type="expression" dxfId="1452" priority="788" stopIfTrue="1">
      <formula>$G15="PT"</formula>
    </cfRule>
  </conditionalFormatting>
  <conditionalFormatting sqref="C45:G45 L45:P45 T45:X45 I45">
    <cfRule type="expression" dxfId="1451" priority="787" stopIfTrue="1">
      <formula>$G45="PT"</formula>
    </cfRule>
  </conditionalFormatting>
  <conditionalFormatting sqref="A45:B45">
    <cfRule type="cellIs" dxfId="1450" priority="786" stopIfTrue="1" operator="greaterThan">
      <formula>0</formula>
    </cfRule>
  </conditionalFormatting>
  <conditionalFormatting sqref="AA45:AE45 BQ45:BU45 BX45:CB45 CE45:CI45 AV45:AZ45 BJ45:BN45 BC45:BG45 AH45:AL46 AO45:AS46">
    <cfRule type="expression" dxfId="1449" priority="785">
      <formula>$G45="NPT"</formula>
    </cfRule>
  </conditionalFormatting>
  <conditionalFormatting sqref="AA45:AE45 BQ45:BU45 BX45:CB45 CE45:CI45 AV45:AZ45 BJ45:BN45 BC45:BG45 AH45:AL46 AO45:AS46">
    <cfRule type="expression" dxfId="1448" priority="784">
      <formula>$G45="PT"</formula>
    </cfRule>
  </conditionalFormatting>
  <conditionalFormatting sqref="AA45:AE45 BQ45:BU45 BX45:CB45 CE45:CI45 AV45:AZ45 BJ45:BN45 BC45:BG45 AH45:AL46 AO45:AS46">
    <cfRule type="expression" dxfId="1447" priority="783" stopIfTrue="1">
      <formula>$G45="PT"</formula>
    </cfRule>
  </conditionalFormatting>
  <conditionalFormatting sqref="C28:G28 L28:P28 T28:X28 I28">
    <cfRule type="expression" dxfId="1446" priority="777" stopIfTrue="1">
      <formula>$G28="PT"</formula>
    </cfRule>
  </conditionalFormatting>
  <conditionalFormatting sqref="A28:B28">
    <cfRule type="cellIs" dxfId="1445" priority="776" stopIfTrue="1" operator="greaterThan">
      <formula>0</formula>
    </cfRule>
  </conditionalFormatting>
  <conditionalFormatting sqref="CE28:CI28 BQ28:BU28 BQ34:BU35 BX28:CB29 BQ39:BU39 BX34:CB35 BX39:CB43 AA28:AE28">
    <cfRule type="expression" dxfId="1444" priority="775">
      <formula>$G28="NPT"</formula>
    </cfRule>
  </conditionalFormatting>
  <conditionalFormatting sqref="CE28:CI28 BQ28:BU28 BQ34:BU35 BX28:CB29 BQ39:BU39 BX34:CB35 BX39:CB43 AA28:AE28">
    <cfRule type="expression" dxfId="1443" priority="774">
      <formula>$G28="PT"</formula>
    </cfRule>
  </conditionalFormatting>
  <conditionalFormatting sqref="CE28:CI28 BQ28:BU28 BQ34:BU35 BX28:CB29 BQ39:BU39 BX34:CB35 BX39:CB43 AA28:AE28">
    <cfRule type="expression" dxfId="1442" priority="773" stopIfTrue="1">
      <formula>$G28="PT"</formula>
    </cfRule>
  </conditionalFormatting>
  <conditionalFormatting sqref="A49:B49">
    <cfRule type="cellIs" dxfId="1441" priority="771" stopIfTrue="1" operator="greaterThan">
      <formula>0</formula>
    </cfRule>
  </conditionalFormatting>
  <conditionalFormatting sqref="AA49:AD49 BQ49:BU49 CE49:CI49 BX49:CB50 BX53:CB55 BX57:CB59">
    <cfRule type="expression" dxfId="1440" priority="770">
      <formula>$G49="NPT"</formula>
    </cfRule>
  </conditionalFormatting>
  <conditionalFormatting sqref="AA49:AD49 BQ49:BU49 CE49:CI49 BX49:CB50 BX53:CB55 BX57:CB59">
    <cfRule type="expression" dxfId="1439" priority="769">
      <formula>$G49="PT"</formula>
    </cfRule>
  </conditionalFormatting>
  <conditionalFormatting sqref="AA49:AD49 BQ49:BU49 CE49:CI49 BX49:CB50 BX53:CB55 BX57:CB59">
    <cfRule type="expression" dxfId="1438" priority="768" stopIfTrue="1">
      <formula>$G49="PT"</formula>
    </cfRule>
  </conditionalFormatting>
  <conditionalFormatting sqref="C24:G24 L24:P24 T24:X24 I24">
    <cfRule type="expression" dxfId="1437" priority="767" stopIfTrue="1">
      <formula>$G24="PT"</formula>
    </cfRule>
  </conditionalFormatting>
  <conditionalFormatting sqref="A24:B24">
    <cfRule type="cellIs" dxfId="1436" priority="766" stopIfTrue="1" operator="greaterThan">
      <formula>0</formula>
    </cfRule>
  </conditionalFormatting>
  <conditionalFormatting sqref="AA24:AE24 AV24:AZ24 BC24:BG24 BJ24:BN24 BX24:CB24 CE24:CK24 BQ24:BU24">
    <cfRule type="expression" dxfId="1435" priority="765">
      <formula>$G24="NPT"</formula>
    </cfRule>
  </conditionalFormatting>
  <conditionalFormatting sqref="AA24:AE24 AV24:AZ24 BC24:BG24 BJ24:BN24 BX24:CB24 CE24:CK24 BQ24:BU24">
    <cfRule type="expression" dxfId="1434" priority="764">
      <formula>$G24="PT"</formula>
    </cfRule>
  </conditionalFormatting>
  <conditionalFormatting sqref="AA24:AE24 AV24:AZ24 BC24:BG24 BJ24:BN24 BX24:CB24 CE24:CK24 BQ24:BU24">
    <cfRule type="expression" dxfId="1433" priority="763" stopIfTrue="1">
      <formula>$G24="PT"</formula>
    </cfRule>
  </conditionalFormatting>
  <conditionalFormatting sqref="AA60:BN60 BQ60:BU60 BX60:CB60 CE60:CI60 BH61:BI62 BA61:BB62 AT62:AU63 AF61:AG66 AM61:AN66">
    <cfRule type="expression" dxfId="1432" priority="758" stopIfTrue="1">
      <formula>$G60="PT"</formula>
    </cfRule>
  </conditionalFormatting>
  <conditionalFormatting sqref="C60:G60 I60:X60">
    <cfRule type="expression" dxfId="1431" priority="762" stopIfTrue="1">
      <formula>$G60="PT"</formula>
    </cfRule>
  </conditionalFormatting>
  <conditionalFormatting sqref="A60:B60">
    <cfRule type="cellIs" dxfId="1430" priority="761" stopIfTrue="1" operator="greaterThan">
      <formula>0</formula>
    </cfRule>
  </conditionalFormatting>
  <conditionalFormatting sqref="AA60:BN60 BQ60:BU60 BX60:CB60 CE60:CI60 BH61:BI62 BA61:BB62 AT62:AU63 AF61:AG66 AM61:AN66">
    <cfRule type="expression" dxfId="1429" priority="760">
      <formula>$G60="NPT"</formula>
    </cfRule>
  </conditionalFormatting>
  <conditionalFormatting sqref="AA60:BN60 BQ60:BU60 BX60:CB60 CE60:CI60 BH61:BI62 BA61:BB62 AT62:AU63 AF61:AG66 AM61:AN66">
    <cfRule type="expression" dxfId="1428" priority="759">
      <formula>$G60="PT"</formula>
    </cfRule>
  </conditionalFormatting>
  <conditionalFormatting sqref="BA17:BI17 BO17:BW17 CC17:CK17 AA16:AE21">
    <cfRule type="expression" dxfId="1427" priority="753" stopIfTrue="1">
      <formula>$G16="PT"</formula>
    </cfRule>
  </conditionalFormatting>
  <conditionalFormatting sqref="C17:G17 I17:X17">
    <cfRule type="expression" dxfId="1426" priority="757" stopIfTrue="1">
      <formula>$G17="PT"</formula>
    </cfRule>
  </conditionalFormatting>
  <conditionalFormatting sqref="A17:B17">
    <cfRule type="cellIs" dxfId="1425" priority="756" stopIfTrue="1" operator="greaterThan">
      <formula>0</formula>
    </cfRule>
  </conditionalFormatting>
  <conditionalFormatting sqref="BA17:BI17 BO17:BW17 CC17:CK17 AA16:AE21">
    <cfRule type="expression" dxfId="1424" priority="755">
      <formula>$G16="NPT"</formula>
    </cfRule>
  </conditionalFormatting>
  <conditionalFormatting sqref="BA17:BI17 BO17:BW17 CC17:CK17 AA16:AE21">
    <cfRule type="expression" dxfId="1423" priority="754">
      <formula>$G16="PT"</formula>
    </cfRule>
  </conditionalFormatting>
  <conditionalFormatting sqref="AO35:AS35 BC34:BG35 AV35:AZ35 BJ29:BN29 AV39:AZ39 BC39:BG39 AO39:AS39 BJ34:BN35 BJ39:BN43 AH28:BN28 AV42:AZ43 AX34:AZ34 AV40:AW41">
    <cfRule type="expression" dxfId="1422" priority="742" stopIfTrue="1">
      <formula>$G28="PT"</formula>
    </cfRule>
  </conditionalFormatting>
  <conditionalFormatting sqref="C87:G87 I87:K87 M87:S87 U87:X87">
    <cfRule type="expression" dxfId="1421" priority="752" stopIfTrue="1">
      <formula>$G87="PT"</formula>
    </cfRule>
  </conditionalFormatting>
  <conditionalFormatting sqref="A87:B87">
    <cfRule type="cellIs" dxfId="1420" priority="751" stopIfTrue="1" operator="greaterThan">
      <formula>0</formula>
    </cfRule>
  </conditionalFormatting>
  <conditionalFormatting sqref="AA87:BN87 BQ87:CK87">
    <cfRule type="expression" dxfId="1419" priority="750">
      <formula>$G87="NPT"</formula>
    </cfRule>
  </conditionalFormatting>
  <conditionalFormatting sqref="AA87:BN87 BQ87:CK87">
    <cfRule type="expression" dxfId="1418" priority="749">
      <formula>$G87="PT"</formula>
    </cfRule>
  </conditionalFormatting>
  <conditionalFormatting sqref="AA87:BN87 BQ87:CK87">
    <cfRule type="expression" dxfId="1417" priority="748" stopIfTrue="1">
      <formula>$G87="PT"</formula>
    </cfRule>
  </conditionalFormatting>
  <conditionalFormatting sqref="BQ42:BU42 CE42:CI42 BA42:BI42">
    <cfRule type="expression" dxfId="1416" priority="737" stopIfTrue="1">
      <formula>$G42="PT"</formula>
    </cfRule>
  </conditionalFormatting>
  <conditionalFormatting sqref="BC50:BG50 AV50:AZ50 AE49 BJ50:BN50 BJ53:BN55 AV53:AZ55 BC53:BG55 AH49:AL50 AO49:BN49 BC57:BG58 BJ57:BN59 AX57:AZ58">
    <cfRule type="expression" dxfId="1415" priority="747">
      <formula>$G49="NPT"</formula>
    </cfRule>
  </conditionalFormatting>
  <conditionalFormatting sqref="BC50:BG50 AV50:AZ50 AE49 BJ50:BN50 BJ53:BN55 AV53:AZ55 BC53:BG55 AH49:AL50 AO49:BN49 BC57:BG58 BJ57:BN59 AX57:AZ58">
    <cfRule type="expression" dxfId="1414" priority="746">
      <formula>$G49="PT"</formula>
    </cfRule>
  </conditionalFormatting>
  <conditionalFormatting sqref="BC50:BG50 AV50:AZ50 AE49 BJ50:BN50 BJ53:BN55 AV53:AZ55 BC53:BG55 AH49:AL50 AO49:BN49 BC57:BG58 BJ57:BN59 AX57:AZ58">
    <cfRule type="expression" dxfId="1413" priority="745" stopIfTrue="1">
      <formula>$G49="PT"</formula>
    </cfRule>
  </conditionalFormatting>
  <conditionalFormatting sqref="AO35:AS35 BC34:BG35 AV35:AZ35 BJ29:BN29 AV39:AZ39 BC39:BG39 AO39:AS39 BJ34:BN35 BJ39:BN43 AH28:BN28 AV42:AZ43 AX34:AZ34 AV40:AW41">
    <cfRule type="expression" dxfId="1412" priority="744">
      <formula>$G28="NPT"</formula>
    </cfRule>
  </conditionalFormatting>
  <conditionalFormatting sqref="AO35:AS35 BC34:BG35 AV35:AZ35 BJ29:BN29 AV39:AZ39 BC39:BG39 AO39:AS39 BJ34:BN35 BJ39:BN43 AH28:BN28 AV42:AZ43 AX34:AZ34 AV40:AW41">
    <cfRule type="expression" dxfId="1411" priority="743">
      <formula>$G28="PT"</formula>
    </cfRule>
  </conditionalFormatting>
  <conditionalFormatting sqref="AF72:AG72 AT72:AU72 BH72:BI72 BV72:BW72 AM72:AN72 BA72:BB72 BO72:BP72 CC72:CK72">
    <cfRule type="expression" dxfId="1410" priority="732" stopIfTrue="1">
      <formula>$G72="PT"</formula>
    </cfRule>
  </conditionalFormatting>
  <conditionalFormatting sqref="C42:G43 I42:X43">
    <cfRule type="expression" dxfId="1409" priority="741" stopIfTrue="1">
      <formula>$G42="PT"</formula>
    </cfRule>
  </conditionalFormatting>
  <conditionalFormatting sqref="A42:B42">
    <cfRule type="cellIs" dxfId="1408" priority="740" stopIfTrue="1" operator="greaterThan">
      <formula>0</formula>
    </cfRule>
  </conditionalFormatting>
  <conditionalFormatting sqref="BQ42:BU42 CE42:CI42 BA42:BI42">
    <cfRule type="expression" dxfId="1407" priority="739">
      <formula>$G42="NPT"</formula>
    </cfRule>
  </conditionalFormatting>
  <conditionalFormatting sqref="BQ42:BU42 CE42:CI42 BA42:BI42">
    <cfRule type="expression" dxfId="1406" priority="738">
      <formula>$G42="PT"</formula>
    </cfRule>
  </conditionalFormatting>
  <conditionalFormatting sqref="BA80:BI80 BO80:BW80 CC80:CK80">
    <cfRule type="expression" dxfId="1405" priority="727" stopIfTrue="1">
      <formula>$G80="PT"</formula>
    </cfRule>
  </conditionalFormatting>
  <conditionalFormatting sqref="C72:G72 I72:K72 M72:S72 U72:X72">
    <cfRule type="expression" dxfId="1404" priority="736" stopIfTrue="1">
      <formula>$G72="PT"</formula>
    </cfRule>
  </conditionalFormatting>
  <conditionalFormatting sqref="A72:B72">
    <cfRule type="cellIs" dxfId="1403" priority="735" stopIfTrue="1" operator="greaterThan">
      <formula>0</formula>
    </cfRule>
  </conditionalFormatting>
  <conditionalFormatting sqref="AF72:AG72 AT72:AU72 BH72:BI72 BV72:BW72 AM72:AN72 BA72:BB72 BO72:BP72 CC72:CK72">
    <cfRule type="expression" dxfId="1402" priority="734">
      <formula>$G72="NPT"</formula>
    </cfRule>
  </conditionalFormatting>
  <conditionalFormatting sqref="AF72:AG72 AT72:AU72 BH72:BI72 BV72:BW72 AM72:AN72 BA72:BB72 BO72:BP72 CC72:CK72">
    <cfRule type="expression" dxfId="1401" priority="733">
      <formula>$G72="PT"</formula>
    </cfRule>
  </conditionalFormatting>
  <conditionalFormatting sqref="AF35:AG35 CE35:CI35 AT35:AU35 BH35:BI35 AM35:AN35 BA35:BB35">
    <cfRule type="expression" dxfId="1400" priority="722" stopIfTrue="1">
      <formula>$G35="PT"</formula>
    </cfRule>
  </conditionalFormatting>
  <conditionalFormatting sqref="A80:B80">
    <cfRule type="cellIs" dxfId="1399" priority="730" stopIfTrue="1" operator="greaterThan">
      <formula>0</formula>
    </cfRule>
  </conditionalFormatting>
  <conditionalFormatting sqref="BA80:BI80 BO80:BW80 CC80:CK80">
    <cfRule type="expression" dxfId="1398" priority="729">
      <formula>$G80="NPT"</formula>
    </cfRule>
  </conditionalFormatting>
  <conditionalFormatting sqref="BA80:BI80 BO80:BW80 CC80:CK80">
    <cfRule type="expression" dxfId="1397" priority="728">
      <formula>$G80="PT"</formula>
    </cfRule>
  </conditionalFormatting>
  <conditionalFormatting sqref="AF39:AG39 CE39:CI39 AT39:AU39 BH39:BI39 AM39:AN39 BA39:BB39">
    <cfRule type="expression" dxfId="1396" priority="717" stopIfTrue="1">
      <formula>$G39="PT"</formula>
    </cfRule>
  </conditionalFormatting>
  <conditionalFormatting sqref="C35:G35 I35:X35">
    <cfRule type="expression" dxfId="1395" priority="726" stopIfTrue="1">
      <formula>$G35="PT"</formula>
    </cfRule>
  </conditionalFormatting>
  <conditionalFormatting sqref="A35:B35">
    <cfRule type="cellIs" dxfId="1394" priority="725" stopIfTrue="1" operator="greaterThan">
      <formula>0</formula>
    </cfRule>
  </conditionalFormatting>
  <conditionalFormatting sqref="AF35:AG35 CE35:CI35 AT35:AU35 BH35:BI35 AM35:AN35 BA35:BB35">
    <cfRule type="expression" dxfId="1393" priority="724">
      <formula>$G35="NPT"</formula>
    </cfRule>
  </conditionalFormatting>
  <conditionalFormatting sqref="AF35:AG35 CE35:CI35 AT35:AU35 BH35:BI35 AM35:AN35 BA35:BB35">
    <cfRule type="expression" dxfId="1392" priority="723">
      <formula>$G35="PT"</formula>
    </cfRule>
  </conditionalFormatting>
  <conditionalFormatting sqref="C39:G39 I39:X39">
    <cfRule type="expression" dxfId="1391" priority="721" stopIfTrue="1">
      <formula>$G39="PT"</formula>
    </cfRule>
  </conditionalFormatting>
  <conditionalFormatting sqref="A39:B39">
    <cfRule type="cellIs" dxfId="1390" priority="720" stopIfTrue="1" operator="greaterThan">
      <formula>0</formula>
    </cfRule>
  </conditionalFormatting>
  <conditionalFormatting sqref="AF39:AG39 CE39:CI39 AT39:AU39 BH39:BI39 AM39:AN39 BA39:BB39">
    <cfRule type="expression" dxfId="1389" priority="719">
      <formula>$G39="NPT"</formula>
    </cfRule>
  </conditionalFormatting>
  <conditionalFormatting sqref="AF39:AG39 CE39:CI39 AT39:AU39 BH39:BI39 AM39:AN39 BA39:BB39">
    <cfRule type="expression" dxfId="1388" priority="718">
      <formula>$G39="PT"</formula>
    </cfRule>
  </conditionalFormatting>
  <conditionalFormatting sqref="C50:X50 H53 H55 H58 H60 H62 H64 H66">
    <cfRule type="expression" dxfId="1387" priority="716" stopIfTrue="1">
      <formula>$G50="PT"</formula>
    </cfRule>
  </conditionalFormatting>
  <conditionalFormatting sqref="A50:B50">
    <cfRule type="cellIs" dxfId="1386" priority="715" stopIfTrue="1" operator="greaterThan">
      <formula>0</formula>
    </cfRule>
  </conditionalFormatting>
  <conditionalFormatting sqref="BQ50:BU50 CE50:CI50 AM50:AU50 BH50:BI50 BA50:BB50 AA50:AG50">
    <cfRule type="expression" dxfId="1385" priority="714">
      <formula>$G50="NPT"</formula>
    </cfRule>
  </conditionalFormatting>
  <conditionalFormatting sqref="BQ50:BU50 CE50:CI50 AM50:AU50 BH50:BI50 BA50:BB50 AA50:AG50">
    <cfRule type="expression" dxfId="1384" priority="713">
      <formula>$G50="PT"</formula>
    </cfRule>
  </conditionalFormatting>
  <conditionalFormatting sqref="BQ50:BU50 CE50:CI50 AM50:AU50 BH50:BI50 BA50:BB50 AA50:AG50">
    <cfRule type="expression" dxfId="1383" priority="712" stopIfTrue="1">
      <formula>$G50="PT"</formula>
    </cfRule>
  </conditionalFormatting>
  <conditionalFormatting sqref="BO26:BP28 BO34:BP35 BO42:BP50 BO39:BP39 BO71:BP71 BO57:BP63 BO53:BP54">
    <cfRule type="expression" dxfId="1382" priority="711">
      <formula>$G26="NPT"</formula>
    </cfRule>
  </conditionalFormatting>
  <conditionalFormatting sqref="BO26:BP28 BO34:BP35 BO42:BP50 BO39:BP39 BO71:BP71 BO57:BP63 BO53:BP54">
    <cfRule type="expression" dxfId="1381" priority="710">
      <formula>$G26="PT"</formula>
    </cfRule>
  </conditionalFormatting>
  <conditionalFormatting sqref="BO26:BP28 BO34:BP35 BO39:BP39 BO71:BP71 BO57:BP63 BO53:BP54 BO42:BP50">
    <cfRule type="expression" dxfId="1380" priority="709" stopIfTrue="1">
      <formula>$G26="PT"</formula>
    </cfRule>
  </conditionalFormatting>
  <conditionalFormatting sqref="BV24:BW28 BV34:BW35 BV42:BW50 BV39:BW39 BV57:BW60 BV53:BW54">
    <cfRule type="expression" dxfId="1379" priority="708">
      <formula>$G24="NPT"</formula>
    </cfRule>
  </conditionalFormatting>
  <conditionalFormatting sqref="BV24:BW28 BV34:BW35 BV42:BW50 BV39:BW39 BV57:BW60 BV53:BW54">
    <cfRule type="expression" dxfId="1378" priority="707">
      <formula>$G24="PT"</formula>
    </cfRule>
  </conditionalFormatting>
  <conditionalFormatting sqref="BV24:BW28 BV34:BW35 BV42:BW50 BV39:BW39 BV57:BW60 BV53:BW54">
    <cfRule type="expression" dxfId="1377" priority="706" stopIfTrue="1">
      <formula>$G24="PT"</formula>
    </cfRule>
  </conditionalFormatting>
  <conditionalFormatting sqref="CC26:CD28 CC34:CD35 CC42:CD50 CC39:CD39 CC57:CD63 CC53:CD54">
    <cfRule type="expression" dxfId="1376" priority="705">
      <formula>$G26="NPT"</formula>
    </cfRule>
  </conditionalFormatting>
  <conditionalFormatting sqref="CC26:CD28 CC34:CD35 CC42:CD50 CC39:CD39 CC57:CD63 CC53:CD54">
    <cfRule type="expression" dxfId="1375" priority="704">
      <formula>$G26="PT"</formula>
    </cfRule>
  </conditionalFormatting>
  <conditionalFormatting sqref="CC26:CD28 CC34:CD35 CC42:CD50 CC39:CD39 CC57:CD63 CC53:CD54">
    <cfRule type="expression" dxfId="1374" priority="703" stopIfTrue="1">
      <formula>$G26="PT"</formula>
    </cfRule>
  </conditionalFormatting>
  <conditionalFormatting sqref="CJ25:CK28 CJ34:CK35 CJ42:CK50 CJ39:CK39 CJ62:CK63 CJ57:CK60 CJ53:CK54">
    <cfRule type="expression" dxfId="1373" priority="699">
      <formula>$G25="NPT"</formula>
    </cfRule>
  </conditionalFormatting>
  <conditionalFormatting sqref="CJ25:CK28 CJ34:CK35 CJ42:CK50 CJ39:CK39 CJ62:CK63 CJ57:CK60 CJ53:CK54">
    <cfRule type="expression" dxfId="1372" priority="698">
      <formula>$G25="PT"</formula>
    </cfRule>
  </conditionalFormatting>
  <conditionalFormatting sqref="CJ25:CK28 CJ34:CK35 CJ42:CK50 CJ39:CK39 CJ62:CK63 CJ57:CK60 CJ53:CK54">
    <cfRule type="expression" dxfId="1371" priority="697" stopIfTrue="1">
      <formula>$G25="PT"</formula>
    </cfRule>
  </conditionalFormatting>
  <conditionalFormatting sqref="BV99">
    <cfRule type="expression" dxfId="1370" priority="1035">
      <formula>$G96="NPT"</formula>
    </cfRule>
  </conditionalFormatting>
  <conditionalFormatting sqref="BV99">
    <cfRule type="expression" dxfId="1369" priority="1037">
      <formula>$G96="PT"</formula>
    </cfRule>
  </conditionalFormatting>
  <conditionalFormatting sqref="BV99">
    <cfRule type="expression" dxfId="1368" priority="1039" stopIfTrue="1">
      <formula>$G96="PT"</formula>
    </cfRule>
  </conditionalFormatting>
  <conditionalFormatting sqref="BV96">
    <cfRule type="expression" dxfId="1367" priority="696">
      <formula>$G96="NPT"</formula>
    </cfRule>
  </conditionalFormatting>
  <conditionalFormatting sqref="BV96">
    <cfRule type="expression" dxfId="1366" priority="695">
      <formula>$G96="PT"</formula>
    </cfRule>
  </conditionalFormatting>
  <conditionalFormatting sqref="BV96">
    <cfRule type="expression" dxfId="1365" priority="694" stopIfTrue="1">
      <formula>$G96="PT"</formula>
    </cfRule>
  </conditionalFormatting>
  <conditionalFormatting sqref="CJ29:CK29">
    <cfRule type="expression" dxfId="1364" priority="671" stopIfTrue="1">
      <formula>$G29="PT"</formula>
    </cfRule>
  </conditionalFormatting>
  <conditionalFormatting sqref="CJ41:CK41">
    <cfRule type="expression" dxfId="1363" priority="623" stopIfTrue="1">
      <formula>$G41="PT"</formula>
    </cfRule>
  </conditionalFormatting>
  <conditionalFormatting sqref="CJ38:CK38">
    <cfRule type="expression" dxfId="1362" priority="596" stopIfTrue="1">
      <formula>$G38="PT"</formula>
    </cfRule>
  </conditionalFormatting>
  <conditionalFormatting sqref="CJ70:CK70">
    <cfRule type="expression" dxfId="1361" priority="581" stopIfTrue="1">
      <formula>$G70="PT"</formula>
    </cfRule>
  </conditionalFormatting>
  <conditionalFormatting sqref="CJ61:CK61">
    <cfRule type="expression" dxfId="1360" priority="545" stopIfTrue="1">
      <formula>$G61="PT"</formula>
    </cfRule>
  </conditionalFormatting>
  <conditionalFormatting sqref="CJ55:CK55">
    <cfRule type="expression" dxfId="1359" priority="527" stopIfTrue="1">
      <formula>$G55="PT"</formula>
    </cfRule>
  </conditionalFormatting>
  <conditionalFormatting sqref="AV90:AZ93 BJ90:BN95 BX90:CB95 AA91:AE91 AA93:AE93 AA89:CK89 AX94:AZ94 AH90:AL95">
    <cfRule type="expression" dxfId="1358" priority="522" stopIfTrue="1">
      <formula>$G89="PT"</formula>
    </cfRule>
  </conditionalFormatting>
  <conditionalFormatting sqref="C29:G29 I29:X29">
    <cfRule type="expression" dxfId="1357" priority="693" stopIfTrue="1">
      <formula>$G29="PT"</formula>
    </cfRule>
  </conditionalFormatting>
  <conditionalFormatting sqref="A29:B29">
    <cfRule type="cellIs" dxfId="1356" priority="692" stopIfTrue="1" operator="greaterThan">
      <formula>0</formula>
    </cfRule>
  </conditionalFormatting>
  <conditionalFormatting sqref="AF29:AG29 CE29:CI29 AT29:AU29 BH29:BI29 AM29:AN29 BA29:BB29">
    <cfRule type="expression" dxfId="1355" priority="691">
      <formula>$G29="NPT"</formula>
    </cfRule>
  </conditionalFormatting>
  <conditionalFormatting sqref="AF29:AG29 CE29:CI29 AT29:AU29 BH29:BI29 AM29:AN29 BA29:BB29">
    <cfRule type="expression" dxfId="1354" priority="690">
      <formula>$G29="PT"</formula>
    </cfRule>
  </conditionalFormatting>
  <conditionalFormatting sqref="AF29:AG29 CE29:CI29 AT29:AU29 BH29:BI29 AM29:AN29 BA29:BB29">
    <cfRule type="expression" dxfId="1353" priority="689" stopIfTrue="1">
      <formula>$G29="PT"</formula>
    </cfRule>
  </conditionalFormatting>
  <conditionalFormatting sqref="BQ29:BU29 AA29:AE29">
    <cfRule type="expression" dxfId="1352" priority="688">
      <formula>$G29="NPT"</formula>
    </cfRule>
  </conditionalFormatting>
  <conditionalFormatting sqref="BQ29:BU29 AA29:AE29">
    <cfRule type="expression" dxfId="1351" priority="687">
      <formula>$G29="PT"</formula>
    </cfRule>
  </conditionalFormatting>
  <conditionalFormatting sqref="BQ29:BU29 AA29:AE29">
    <cfRule type="expression" dxfId="1350" priority="686" stopIfTrue="1">
      <formula>$G29="PT"</formula>
    </cfRule>
  </conditionalFormatting>
  <conditionalFormatting sqref="AO29:AS29 BC29:BG29 AV29:AZ29 AH29:AL29">
    <cfRule type="expression" dxfId="1349" priority="683" stopIfTrue="1">
      <formula>$G29="PT"</formula>
    </cfRule>
  </conditionalFormatting>
  <conditionalFormatting sqref="AO29:AS29 BC29:BG29 AV29:AZ29 AH29:AL29">
    <cfRule type="expression" dxfId="1348" priority="685">
      <formula>$G29="NPT"</formula>
    </cfRule>
  </conditionalFormatting>
  <conditionalFormatting sqref="AO29:AS29 BC29:BG29 AV29:AZ29 AH29:AL29">
    <cfRule type="expression" dxfId="1347" priority="684">
      <formula>$G29="PT"</formula>
    </cfRule>
  </conditionalFormatting>
  <conditionalFormatting sqref="BO29:BP29">
    <cfRule type="expression" dxfId="1346" priority="682">
      <formula>$G29="NPT"</formula>
    </cfRule>
  </conditionalFormatting>
  <conditionalFormatting sqref="BO29:BP29">
    <cfRule type="expression" dxfId="1345" priority="681">
      <formula>$G29="PT"</formula>
    </cfRule>
  </conditionalFormatting>
  <conditionalFormatting sqref="BO29:BP29">
    <cfRule type="expression" dxfId="1344" priority="680" stopIfTrue="1">
      <formula>$G29="PT"</formula>
    </cfRule>
  </conditionalFormatting>
  <conditionalFormatting sqref="BV29:BW29">
    <cfRule type="expression" dxfId="1343" priority="679">
      <formula>$G29="NPT"</formula>
    </cfRule>
  </conditionalFormatting>
  <conditionalFormatting sqref="BV29:BW29">
    <cfRule type="expression" dxfId="1342" priority="678">
      <formula>$G29="PT"</formula>
    </cfRule>
  </conditionalFormatting>
  <conditionalFormatting sqref="BV29:BW29">
    <cfRule type="expression" dxfId="1341" priority="677" stopIfTrue="1">
      <formula>$G29="PT"</formula>
    </cfRule>
  </conditionalFormatting>
  <conditionalFormatting sqref="CC29:CD29">
    <cfRule type="expression" dxfId="1340" priority="676">
      <formula>$G29="NPT"</formula>
    </cfRule>
  </conditionalFormatting>
  <conditionalFormatting sqref="CC29:CD29">
    <cfRule type="expression" dxfId="1339" priority="675">
      <formula>$G29="PT"</formula>
    </cfRule>
  </conditionalFormatting>
  <conditionalFormatting sqref="CC29:CD29">
    <cfRule type="expression" dxfId="1338" priority="674" stopIfTrue="1">
      <formula>$G29="PT"</formula>
    </cfRule>
  </conditionalFormatting>
  <conditionalFormatting sqref="CJ29:CK29">
    <cfRule type="expression" dxfId="1337" priority="673">
      <formula>$G29="NPT"</formula>
    </cfRule>
  </conditionalFormatting>
  <conditionalFormatting sqref="CJ29:CK29">
    <cfRule type="expression" dxfId="1336" priority="672">
      <formula>$G29="PT"</formula>
    </cfRule>
  </conditionalFormatting>
  <conditionalFormatting sqref="BW98:CK98 AA98:AE98 AO98:AZ98 BC98:BN98 BQ98:BU98 AH98:AL98">
    <cfRule type="expression" dxfId="1335" priority="506" stopIfTrue="1">
      <formula>$G98="PT"</formula>
    </cfRule>
  </conditionalFormatting>
  <conditionalFormatting sqref="AX41:AZ41">
    <cfRule type="expression" dxfId="1334" priority="642">
      <formula>$G41="NPT"</formula>
    </cfRule>
  </conditionalFormatting>
  <conditionalFormatting sqref="AX41:AZ41">
    <cfRule type="expression" dxfId="1333" priority="641">
      <formula>$G41="PT"</formula>
    </cfRule>
  </conditionalFormatting>
  <conditionalFormatting sqref="AX41:AZ41">
    <cfRule type="expression" dxfId="1332" priority="640" stopIfTrue="1">
      <formula>$G41="PT"</formula>
    </cfRule>
  </conditionalFormatting>
  <conditionalFormatting sqref="AX40:AZ40">
    <cfRule type="expression" dxfId="1331" priority="664" stopIfTrue="1">
      <formula>$G40="PT"</formula>
    </cfRule>
  </conditionalFormatting>
  <conditionalFormatting sqref="BQ40:BU40 CE40:CI40 BA40:BI40">
    <cfRule type="expression" dxfId="1330" priority="659" stopIfTrue="1">
      <formula>$G40="PT"</formula>
    </cfRule>
  </conditionalFormatting>
  <conditionalFormatting sqref="AX40:AZ40">
    <cfRule type="expression" dxfId="1329" priority="666">
      <formula>$G40="NPT"</formula>
    </cfRule>
  </conditionalFormatting>
  <conditionalFormatting sqref="AX40:AZ40">
    <cfRule type="expression" dxfId="1328" priority="665">
      <formula>$G40="PT"</formula>
    </cfRule>
  </conditionalFormatting>
  <conditionalFormatting sqref="C40:G40 I40:X40">
    <cfRule type="expression" dxfId="1327" priority="663" stopIfTrue="1">
      <formula>$G40="PT"</formula>
    </cfRule>
  </conditionalFormatting>
  <conditionalFormatting sqref="A40:B40">
    <cfRule type="cellIs" dxfId="1326" priority="662" stopIfTrue="1" operator="greaterThan">
      <formula>0</formula>
    </cfRule>
  </conditionalFormatting>
  <conditionalFormatting sqref="BQ40:BU40 CE40:CI40 BA40:BI40">
    <cfRule type="expression" dxfId="1325" priority="661">
      <formula>$G40="NPT"</formula>
    </cfRule>
  </conditionalFormatting>
  <conditionalFormatting sqref="BQ40:BU40 CE40:CI40 BA40:BI40">
    <cfRule type="expression" dxfId="1324" priority="660">
      <formula>$G40="PT"</formula>
    </cfRule>
  </conditionalFormatting>
  <conditionalFormatting sqref="BO40:BP40">
    <cfRule type="expression" dxfId="1323" priority="658">
      <formula>$G40="NPT"</formula>
    </cfRule>
  </conditionalFormatting>
  <conditionalFormatting sqref="BO40:BP40">
    <cfRule type="expression" dxfId="1322" priority="657">
      <formula>$G40="PT"</formula>
    </cfRule>
  </conditionalFormatting>
  <conditionalFormatting sqref="BO40:BP40">
    <cfRule type="expression" dxfId="1321" priority="656" stopIfTrue="1">
      <formula>$G40="PT"</formula>
    </cfRule>
  </conditionalFormatting>
  <conditionalFormatting sqref="BV40:BW40">
    <cfRule type="expression" dxfId="1320" priority="655">
      <formula>$G40="NPT"</formula>
    </cfRule>
  </conditionalFormatting>
  <conditionalFormatting sqref="BV40:BW40">
    <cfRule type="expression" dxfId="1319" priority="654">
      <formula>$G40="PT"</formula>
    </cfRule>
  </conditionalFormatting>
  <conditionalFormatting sqref="BV40:BW40">
    <cfRule type="expression" dxfId="1318" priority="653" stopIfTrue="1">
      <formula>$G40="PT"</formula>
    </cfRule>
  </conditionalFormatting>
  <conditionalFormatting sqref="CC40:CD40">
    <cfRule type="expression" dxfId="1317" priority="652">
      <formula>$G40="NPT"</formula>
    </cfRule>
  </conditionalFormatting>
  <conditionalFormatting sqref="CC40:CD40">
    <cfRule type="expression" dxfId="1316" priority="651">
      <formula>$G40="PT"</formula>
    </cfRule>
  </conditionalFormatting>
  <conditionalFormatting sqref="CC40:CD40">
    <cfRule type="expression" dxfId="1315" priority="650" stopIfTrue="1">
      <formula>$G40="PT"</formula>
    </cfRule>
  </conditionalFormatting>
  <conditionalFormatting sqref="CJ40:CK40">
    <cfRule type="expression" dxfId="1314" priority="649">
      <formula>$G40="NPT"</formula>
    </cfRule>
  </conditionalFormatting>
  <conditionalFormatting sqref="CJ40:CK40">
    <cfRule type="expression" dxfId="1313" priority="648">
      <formula>$G40="PT"</formula>
    </cfRule>
  </conditionalFormatting>
  <conditionalFormatting sqref="CJ40:CK40">
    <cfRule type="expression" dxfId="1312" priority="647" stopIfTrue="1">
      <formula>$G40="PT"</formula>
    </cfRule>
  </conditionalFormatting>
  <conditionalFormatting sqref="BJ38:BN38 AV38:AZ38 BC38:BG38 AO38:AS38">
    <cfRule type="expression" dxfId="1311" priority="618">
      <formula>$G38="NPT"</formula>
    </cfRule>
  </conditionalFormatting>
  <conditionalFormatting sqref="BJ38:BN38 AV38:AZ38 BC38:BG38 AO38:AS38">
    <cfRule type="expression" dxfId="1310" priority="617">
      <formula>$G38="PT"</formula>
    </cfRule>
  </conditionalFormatting>
  <conditionalFormatting sqref="BJ38:BN38 AV38:AZ38 BC38:BG38 AO38:AS38">
    <cfRule type="expression" dxfId="1309" priority="616" stopIfTrue="1">
      <formula>$G38="PT"</formula>
    </cfRule>
  </conditionalFormatting>
  <conditionalFormatting sqref="BQ41:BU41 CE41:CI41 BA41:BI41 AF40:AG43">
    <cfRule type="expression" dxfId="1308" priority="635" stopIfTrue="1">
      <formula>$G40="PT"</formula>
    </cfRule>
  </conditionalFormatting>
  <conditionalFormatting sqref="C41:G41 I41:X41">
    <cfRule type="expression" dxfId="1307" priority="639" stopIfTrue="1">
      <formula>$G41="PT"</formula>
    </cfRule>
  </conditionalFormatting>
  <conditionalFormatting sqref="A41:B41">
    <cfRule type="cellIs" dxfId="1306" priority="638" stopIfTrue="1" operator="greaterThan">
      <formula>0</formula>
    </cfRule>
  </conditionalFormatting>
  <conditionalFormatting sqref="BQ41:BU41 CE41:CI41 BA41:BI41 AF40:AG43">
    <cfRule type="expression" dxfId="1305" priority="637">
      <formula>$G40="NPT"</formula>
    </cfRule>
  </conditionalFormatting>
  <conditionalFormatting sqref="BQ41:BU41 CE41:CI41 BA41:BI41 AF40:AG43">
    <cfRule type="expression" dxfId="1304" priority="636">
      <formula>$G40="PT"</formula>
    </cfRule>
  </conditionalFormatting>
  <conditionalFormatting sqref="BO41:BP41">
    <cfRule type="expression" dxfId="1303" priority="634">
      <formula>$G41="NPT"</formula>
    </cfRule>
  </conditionalFormatting>
  <conditionalFormatting sqref="BO41:BP41">
    <cfRule type="expression" dxfId="1302" priority="633">
      <formula>$G41="PT"</formula>
    </cfRule>
  </conditionalFormatting>
  <conditionalFormatting sqref="BO41:BP41">
    <cfRule type="expression" dxfId="1301" priority="632" stopIfTrue="1">
      <formula>$G41="PT"</formula>
    </cfRule>
  </conditionalFormatting>
  <conditionalFormatting sqref="BV41:BW41">
    <cfRule type="expression" dxfId="1300" priority="631">
      <formula>$G41="NPT"</formula>
    </cfRule>
  </conditionalFormatting>
  <conditionalFormatting sqref="BV41:BW41">
    <cfRule type="expression" dxfId="1299" priority="630">
      <formula>$G41="PT"</formula>
    </cfRule>
  </conditionalFormatting>
  <conditionalFormatting sqref="BV41:BW41">
    <cfRule type="expression" dxfId="1298" priority="629" stopIfTrue="1">
      <formula>$G41="PT"</formula>
    </cfRule>
  </conditionalFormatting>
  <conditionalFormatting sqref="CC41:CD41">
    <cfRule type="expression" dxfId="1297" priority="628">
      <formula>$G41="NPT"</formula>
    </cfRule>
  </conditionalFormatting>
  <conditionalFormatting sqref="CC41:CD41">
    <cfRule type="expression" dxfId="1296" priority="627">
      <formula>$G41="PT"</formula>
    </cfRule>
  </conditionalFormatting>
  <conditionalFormatting sqref="CC41:CD41">
    <cfRule type="expression" dxfId="1295" priority="626" stopIfTrue="1">
      <formula>$G41="PT"</formula>
    </cfRule>
  </conditionalFormatting>
  <conditionalFormatting sqref="CJ41:CK41">
    <cfRule type="expression" dxfId="1294" priority="625">
      <formula>$G41="NPT"</formula>
    </cfRule>
  </conditionalFormatting>
  <conditionalFormatting sqref="CJ41:CK41">
    <cfRule type="expression" dxfId="1293" priority="624">
      <formula>$G41="PT"</formula>
    </cfRule>
  </conditionalFormatting>
  <conditionalFormatting sqref="BV23:BW23">
    <cfRule type="expression" dxfId="1292" priority="493" stopIfTrue="1">
      <formula>$G23="PT"</formula>
    </cfRule>
  </conditionalFormatting>
  <conditionalFormatting sqref="BX38:CB38 BQ38:BU38">
    <cfRule type="expression" dxfId="1291" priority="621">
      <formula>$G38="NPT"</formula>
    </cfRule>
  </conditionalFormatting>
  <conditionalFormatting sqref="BX38:CB38 BQ38:BU38">
    <cfRule type="expression" dxfId="1290" priority="620">
      <formula>$G38="PT"</formula>
    </cfRule>
  </conditionalFormatting>
  <conditionalFormatting sqref="BX38:CB38 BQ38:BU38">
    <cfRule type="expression" dxfId="1289" priority="619" stopIfTrue="1">
      <formula>$G38="PT"</formula>
    </cfRule>
  </conditionalFormatting>
  <conditionalFormatting sqref="BQ64:BW64 CE64:CI64 AA64:AE64 AO64:AU64 BA64:BI64">
    <cfRule type="expression" dxfId="1288" priority="467" stopIfTrue="1">
      <formula>$G64="PT"</formula>
    </cfRule>
  </conditionalFormatting>
  <conditionalFormatting sqref="BQ64:BW64 CE64:CI64 AA64:AE64 AO64:AU64 BA64:BI64">
    <cfRule type="expression" dxfId="1287" priority="469">
      <formula>$G64="NPT"</formula>
    </cfRule>
  </conditionalFormatting>
  <conditionalFormatting sqref="BQ64:BW64 CE64:CI64 AA64:AE64 AO64:AU64 BA64:BI64">
    <cfRule type="expression" dxfId="1286" priority="468">
      <formula>$G64="PT"</formula>
    </cfRule>
  </conditionalFormatting>
  <conditionalFormatting sqref="BO69:BP69">
    <cfRule type="expression" dxfId="1285" priority="481" stopIfTrue="1">
      <formula>$G69="PT"</formula>
    </cfRule>
  </conditionalFormatting>
  <conditionalFormatting sqref="AF38:AG38 CE38:CI38 AT38:AU38 BH38:BI38 AM38:AN38 BA38:BB38">
    <cfRule type="expression" dxfId="1284" priority="608" stopIfTrue="1">
      <formula>$G38="PT"</formula>
    </cfRule>
  </conditionalFormatting>
  <conditionalFormatting sqref="BO69:BP69">
    <cfRule type="expression" dxfId="1283" priority="483">
      <formula>$G69="NPT"</formula>
    </cfRule>
  </conditionalFormatting>
  <conditionalFormatting sqref="BO69:BP69">
    <cfRule type="expression" dxfId="1282" priority="482">
      <formula>$G69="PT"</formula>
    </cfRule>
  </conditionalFormatting>
  <conditionalFormatting sqref="C38:G38 I38:X38">
    <cfRule type="expression" dxfId="1281" priority="612" stopIfTrue="1">
      <formula>$G38="PT"</formula>
    </cfRule>
  </conditionalFormatting>
  <conditionalFormatting sqref="A38:B38">
    <cfRule type="cellIs" dxfId="1280" priority="611" stopIfTrue="1" operator="greaterThan">
      <formula>0</formula>
    </cfRule>
  </conditionalFormatting>
  <conditionalFormatting sqref="AF38:AG38 CE38:CI38 AT38:AU38 BH38:BI38 AM38:AN38 BA38:BB38">
    <cfRule type="expression" dxfId="1279" priority="610">
      <formula>$G38="NPT"</formula>
    </cfRule>
  </conditionalFormatting>
  <conditionalFormatting sqref="AF38:AG38 CE38:CI38 AT38:AU38 BH38:BI38 AM38:AN38 BA38:BB38">
    <cfRule type="expression" dxfId="1278" priority="609">
      <formula>$G38="PT"</formula>
    </cfRule>
  </conditionalFormatting>
  <conditionalFormatting sqref="BO38:BP38">
    <cfRule type="expression" dxfId="1277" priority="607">
      <formula>$G38="NPT"</formula>
    </cfRule>
  </conditionalFormatting>
  <conditionalFormatting sqref="BO38:BP38">
    <cfRule type="expression" dxfId="1276" priority="606">
      <formula>$G38="PT"</formula>
    </cfRule>
  </conditionalFormatting>
  <conditionalFormatting sqref="BO38:BP38">
    <cfRule type="expression" dxfId="1275" priority="605" stopIfTrue="1">
      <formula>$G38="PT"</formula>
    </cfRule>
  </conditionalFormatting>
  <conditionalFormatting sqref="BV38:BW38">
    <cfRule type="expression" dxfId="1274" priority="604">
      <formula>$G38="NPT"</formula>
    </cfRule>
  </conditionalFormatting>
  <conditionalFormatting sqref="BV38:BW38">
    <cfRule type="expression" dxfId="1273" priority="603">
      <formula>$G38="PT"</formula>
    </cfRule>
  </conditionalFormatting>
  <conditionalFormatting sqref="BV38:BW38">
    <cfRule type="expression" dxfId="1272" priority="602" stopIfTrue="1">
      <formula>$G38="PT"</formula>
    </cfRule>
  </conditionalFormatting>
  <conditionalFormatting sqref="CC38:CD38">
    <cfRule type="expression" dxfId="1271" priority="601">
      <formula>$G38="NPT"</formula>
    </cfRule>
  </conditionalFormatting>
  <conditionalFormatting sqref="CC38:CD38">
    <cfRule type="expression" dxfId="1270" priority="600">
      <formula>$G38="PT"</formula>
    </cfRule>
  </conditionalFormatting>
  <conditionalFormatting sqref="CC38:CD38">
    <cfRule type="expression" dxfId="1269" priority="599" stopIfTrue="1">
      <formula>$G38="PT"</formula>
    </cfRule>
  </conditionalFormatting>
  <conditionalFormatting sqref="CJ38:CK38">
    <cfRule type="expression" dxfId="1268" priority="598">
      <formula>$G38="NPT"</formula>
    </cfRule>
  </conditionalFormatting>
  <conditionalFormatting sqref="CJ38:CK38">
    <cfRule type="expression" dxfId="1267" priority="597">
      <formula>$G38="PT"</formula>
    </cfRule>
  </conditionalFormatting>
  <conditionalFormatting sqref="CJ64:CK64">
    <cfRule type="expression" dxfId="1266" priority="457" stopIfTrue="1">
      <formula>$G64="PT"</formula>
    </cfRule>
  </conditionalFormatting>
  <conditionalFormatting sqref="C70:G70 I70:K70 M70:S70 U70:X70">
    <cfRule type="expression" dxfId="1265" priority="595" stopIfTrue="1">
      <formula>$G70="PT"</formula>
    </cfRule>
  </conditionalFormatting>
  <conditionalFormatting sqref="A70:B70">
    <cfRule type="cellIs" dxfId="1264" priority="594" stopIfTrue="1" operator="greaterThan">
      <formula>0</formula>
    </cfRule>
  </conditionalFormatting>
  <conditionalFormatting sqref="BQ70:BW70 CE70:CI70 BA70:BI70 AA72:AE72">
    <cfRule type="expression" dxfId="1263" priority="593">
      <formula>$G70="NPT"</formula>
    </cfRule>
  </conditionalFormatting>
  <conditionalFormatting sqref="BQ70:BW70 CE70:CI70 BA70:BI70 AA72:AE72">
    <cfRule type="expression" dxfId="1262" priority="592">
      <formula>$G70="PT"</formula>
    </cfRule>
  </conditionalFormatting>
  <conditionalFormatting sqref="BQ70:BW70 CE70:CI70 BA70:BI70 AA72:AE72">
    <cfRule type="expression" dxfId="1261" priority="591" stopIfTrue="1">
      <formula>$G70="PT"</formula>
    </cfRule>
  </conditionalFormatting>
  <conditionalFormatting sqref="BO70:BP70">
    <cfRule type="expression" dxfId="1260" priority="589">
      <formula>$G70="NPT"</formula>
    </cfRule>
  </conditionalFormatting>
  <conditionalFormatting sqref="BO70:BP70">
    <cfRule type="expression" dxfId="1259" priority="588">
      <formula>$G70="PT"</formula>
    </cfRule>
  </conditionalFormatting>
  <conditionalFormatting sqref="BO70:BP70">
    <cfRule type="expression" dxfId="1258" priority="587" stopIfTrue="1">
      <formula>$G70="PT"</formula>
    </cfRule>
  </conditionalFormatting>
  <conditionalFormatting sqref="CC70:CD70">
    <cfRule type="expression" dxfId="1257" priority="586">
      <formula>$G70="NPT"</formula>
    </cfRule>
  </conditionalFormatting>
  <conditionalFormatting sqref="CC70:CD70">
    <cfRule type="expression" dxfId="1256" priority="585">
      <formula>$G70="PT"</formula>
    </cfRule>
  </conditionalFormatting>
  <conditionalFormatting sqref="CC70:CD70">
    <cfRule type="expression" dxfId="1255" priority="584" stopIfTrue="1">
      <formula>$G70="PT"</formula>
    </cfRule>
  </conditionalFormatting>
  <conditionalFormatting sqref="CJ70:CK70">
    <cfRule type="expression" dxfId="1254" priority="583">
      <formula>$G70="NPT"</formula>
    </cfRule>
  </conditionalFormatting>
  <conditionalFormatting sqref="CJ70:CK70">
    <cfRule type="expression" dxfId="1253" priority="582">
      <formula>$G70="PT"</formula>
    </cfRule>
  </conditionalFormatting>
  <conditionalFormatting sqref="AH108:AL108 AV105:AZ108 BO103:BW103 CC103:CK103 AX110:AZ110">
    <cfRule type="expression" dxfId="1252" priority="447" stopIfTrue="1">
      <formula>$G103="PT"</formula>
    </cfRule>
  </conditionalFormatting>
  <conditionalFormatting sqref="I84:K84 C84:G84 M84:S84 U84:X84">
    <cfRule type="expression" dxfId="1251" priority="580" stopIfTrue="1">
      <formula>$G84="PT"</formula>
    </cfRule>
  </conditionalFormatting>
  <conditionalFormatting sqref="A84:B84">
    <cfRule type="cellIs" dxfId="1250" priority="579" stopIfTrue="1" operator="greaterThan">
      <formula>0</formula>
    </cfRule>
  </conditionalFormatting>
  <conditionalFormatting sqref="AA84:AE84 AO84:AZ84 BC84:BN84 BQ84:CK84 AO85:AV85 AO86:AU86 AH84:AL86">
    <cfRule type="expression" dxfId="1249" priority="578">
      <formula>$G84="NPT"</formula>
    </cfRule>
  </conditionalFormatting>
  <conditionalFormatting sqref="AA84:AE84 AO84:AZ84 BC84:BN84 BQ84:CK84 AO85:AV85 AO86:AU86 AH84:AL86">
    <cfRule type="expression" dxfId="1248" priority="577">
      <formula>$G84="PT"</formula>
    </cfRule>
  </conditionalFormatting>
  <conditionalFormatting sqref="AA84:AE84 AO84:AZ84 BC84:BN84 BQ84:CK84 AO85:AV85 AO86:AU86 AH84:AL86">
    <cfRule type="expression" dxfId="1247" priority="576" stopIfTrue="1">
      <formula>$G84="PT"</formula>
    </cfRule>
  </conditionalFormatting>
  <conditionalFormatting sqref="I83:K83 C83:G83 M83:S83 U83:X83">
    <cfRule type="expression" dxfId="1246" priority="574" stopIfTrue="1">
      <formula>$G83="PT"</formula>
    </cfRule>
  </conditionalFormatting>
  <conditionalFormatting sqref="A83:B83">
    <cfRule type="cellIs" dxfId="1245" priority="573" stopIfTrue="1" operator="greaterThan">
      <formula>0</formula>
    </cfRule>
  </conditionalFormatting>
  <conditionalFormatting sqref="AA83:AE83 AO83:AZ83 BC83:BN83 BQ83:CK83 AH83:AL83">
    <cfRule type="expression" dxfId="1244" priority="572">
      <formula>$G83="NPT"</formula>
    </cfRule>
  </conditionalFormatting>
  <conditionalFormatting sqref="AA83:AE83 AO83:AZ83 BC83:BN83 BQ83:CK83 AH83:AL83">
    <cfRule type="expression" dxfId="1243" priority="571">
      <formula>$G83="PT"</formula>
    </cfRule>
  </conditionalFormatting>
  <conditionalFormatting sqref="AA83:AE83 AO83:AZ83 BC83:BN83 BQ83:CK83 AH83:AL83">
    <cfRule type="expression" dxfId="1242" priority="570" stopIfTrue="1">
      <formula>$G83="PT"</formula>
    </cfRule>
  </conditionalFormatting>
  <conditionalFormatting sqref="C73:G73 I73:K73 M73:S73 U73:X73">
    <cfRule type="expression" dxfId="1241" priority="568" stopIfTrue="1">
      <formula>$G73="PT"</formula>
    </cfRule>
  </conditionalFormatting>
  <conditionalFormatting sqref="A73:B73">
    <cfRule type="cellIs" dxfId="1240" priority="567" stopIfTrue="1" operator="greaterThan">
      <formula>0</formula>
    </cfRule>
  </conditionalFormatting>
  <conditionalFormatting sqref="AM73:AU73 BA73:BI73 BO73:BW73 CC73:CK73 AF73:AG76">
    <cfRule type="expression" dxfId="1239" priority="566">
      <formula>$G73="NPT"</formula>
    </cfRule>
  </conditionalFormatting>
  <conditionalFormatting sqref="AM73:AU73 BA73:BI73 BO73:BW73 CC73:CK73 AF73:AG76">
    <cfRule type="expression" dxfId="1238" priority="565">
      <formula>$G73="PT"</formula>
    </cfRule>
  </conditionalFormatting>
  <conditionalFormatting sqref="AM73:AU73 BA73:BI73 BO73:BW73 CC73:CK73 AF73:AG76">
    <cfRule type="expression" dxfId="1237" priority="564" stopIfTrue="1">
      <formula>$G73="PT"</formula>
    </cfRule>
  </conditionalFormatting>
  <conditionalFormatting sqref="C61:G61 I61:X61">
    <cfRule type="expression" dxfId="1236" priority="562" stopIfTrue="1">
      <formula>$G61="PT"</formula>
    </cfRule>
  </conditionalFormatting>
  <conditionalFormatting sqref="A61:B61">
    <cfRule type="cellIs" dxfId="1235" priority="561" stopIfTrue="1" operator="greaterThan">
      <formula>0</formula>
    </cfRule>
  </conditionalFormatting>
  <conditionalFormatting sqref="AA61:AE61 AV61:AZ61 CE61:CI61 BQ61:CB61 AO61:AS61 BJ61:BN61 BC61:BG61 AH61:AL61">
    <cfRule type="expression" dxfId="1234" priority="560">
      <formula>$G61="NPT"</formula>
    </cfRule>
  </conditionalFormatting>
  <conditionalFormatting sqref="AA61:AE61 AV61:AZ61 CE61:CI61 BQ61:CB61 AO61:AS61 BJ61:BN61 BC61:BG61 AH61:AL61">
    <cfRule type="expression" dxfId="1233" priority="559">
      <formula>$G61="PT"</formula>
    </cfRule>
  </conditionalFormatting>
  <conditionalFormatting sqref="AA61:AE61 AV61:AZ61 CE61:CI61 BQ61:CB61 AO61:AS61 BJ61:BN61 BC61:BG61 AH61:AL61">
    <cfRule type="expression" dxfId="1232" priority="558" stopIfTrue="1">
      <formula>$G61="PT"</formula>
    </cfRule>
  </conditionalFormatting>
  <conditionalFormatting sqref="AT61:AU61">
    <cfRule type="expression" dxfId="1231" priority="554" stopIfTrue="1">
      <formula>$G61="PT"</formula>
    </cfRule>
  </conditionalFormatting>
  <conditionalFormatting sqref="AT61:AU61">
    <cfRule type="expression" dxfId="1230" priority="556">
      <formula>$G61="NPT"</formula>
    </cfRule>
  </conditionalFormatting>
  <conditionalFormatting sqref="AT61:AU61">
    <cfRule type="expression" dxfId="1229" priority="555">
      <formula>$G61="PT"</formula>
    </cfRule>
  </conditionalFormatting>
  <conditionalFormatting sqref="CC55:CD55">
    <cfRule type="expression" dxfId="1228" priority="532">
      <formula>$G55="NPT"</formula>
    </cfRule>
  </conditionalFormatting>
  <conditionalFormatting sqref="CC55:CD55">
    <cfRule type="expression" dxfId="1227" priority="531">
      <formula>$G55="PT"</formula>
    </cfRule>
  </conditionalFormatting>
  <conditionalFormatting sqref="CC55:CD55">
    <cfRule type="expression" dxfId="1226" priority="530" stopIfTrue="1">
      <formula>$G55="PT"</formula>
    </cfRule>
  </conditionalFormatting>
  <conditionalFormatting sqref="CJ55:CK55">
    <cfRule type="expression" dxfId="1225" priority="529">
      <formula>$G55="NPT"</formula>
    </cfRule>
  </conditionalFormatting>
  <conditionalFormatting sqref="CJ55:CK55">
    <cfRule type="expression" dxfId="1224" priority="528">
      <formula>$G55="PT"</formula>
    </cfRule>
  </conditionalFormatting>
  <conditionalFormatting sqref="BW97:CK97 AA97:AE97 AO97:AZ97 BC97:BN97 BQ97:BU97 AH97:AL97">
    <cfRule type="expression" dxfId="1223" priority="514" stopIfTrue="1">
      <formula>$G97="PT"</formula>
    </cfRule>
  </conditionalFormatting>
  <conditionalFormatting sqref="CJ61:CK61">
    <cfRule type="expression" dxfId="1222" priority="547">
      <formula>$G61="NPT"</formula>
    </cfRule>
  </conditionalFormatting>
  <conditionalFormatting sqref="CJ61:CK61">
    <cfRule type="expression" dxfId="1221" priority="546">
      <formula>$G61="PT"</formula>
    </cfRule>
  </conditionalFormatting>
  <conditionalFormatting sqref="BA110:BI110 BO110:BW110 CC110:CK110">
    <cfRule type="expression" dxfId="1220" priority="437" stopIfTrue="1">
      <formula>$G110="PT"</formula>
    </cfRule>
  </conditionalFormatting>
  <conditionalFormatting sqref="I55:X55 C55:G55">
    <cfRule type="expression" dxfId="1219" priority="544" stopIfTrue="1">
      <formula>$G55="PT"</formula>
    </cfRule>
  </conditionalFormatting>
  <conditionalFormatting sqref="A55:B55">
    <cfRule type="cellIs" dxfId="1218" priority="543" stopIfTrue="1" operator="greaterThan">
      <formula>0</formula>
    </cfRule>
  </conditionalFormatting>
  <conditionalFormatting sqref="BQ55:BU55 AF55:AG55 CE55:CI55 AM55:AU55 BH55:BI55 BA55:BB55">
    <cfRule type="expression" dxfId="1217" priority="542">
      <formula>$G55="NPT"</formula>
    </cfRule>
  </conditionalFormatting>
  <conditionalFormatting sqref="BQ55:BU55 AF55:AG55 CE55:CI55 AM55:AU55 BH55:BI55 BA55:BB55">
    <cfRule type="expression" dxfId="1216" priority="541">
      <formula>$G55="PT"</formula>
    </cfRule>
  </conditionalFormatting>
  <conditionalFormatting sqref="BQ55:BU55 AF55:AG55 CE55:CI55 AM55:AU55 BH55:BI55 BA55:BB55">
    <cfRule type="expression" dxfId="1215" priority="540" stopIfTrue="1">
      <formula>$G55="PT"</formula>
    </cfRule>
  </conditionalFormatting>
  <conditionalFormatting sqref="BO55:BP55">
    <cfRule type="expression" dxfId="1214" priority="538">
      <formula>$G55="NPT"</formula>
    </cfRule>
  </conditionalFormatting>
  <conditionalFormatting sqref="BO55:BP55">
    <cfRule type="expression" dxfId="1213" priority="537">
      <formula>$G55="PT"</formula>
    </cfRule>
  </conditionalFormatting>
  <conditionalFormatting sqref="BO55:BP55">
    <cfRule type="expression" dxfId="1212" priority="536" stopIfTrue="1">
      <formula>$G55="PT"</formula>
    </cfRule>
  </conditionalFormatting>
  <conditionalFormatting sqref="BV55:BW55">
    <cfRule type="expression" dxfId="1211" priority="535">
      <formula>$G55="NPT"</formula>
    </cfRule>
  </conditionalFormatting>
  <conditionalFormatting sqref="BV55:BW55">
    <cfRule type="expression" dxfId="1210" priority="534">
      <formula>$G55="PT"</formula>
    </cfRule>
  </conditionalFormatting>
  <conditionalFormatting sqref="BV55:BW55">
    <cfRule type="expression" dxfId="1209" priority="533" stopIfTrue="1">
      <formula>$G55="PT"</formula>
    </cfRule>
  </conditionalFormatting>
  <conditionalFormatting sqref="BA112:BB113 BA115:BB118">
    <cfRule type="expression" dxfId="1208" priority="426">
      <formula>$G112="NPT"</formula>
    </cfRule>
  </conditionalFormatting>
  <conditionalFormatting sqref="BA112:BB113 BA115:BB118">
    <cfRule type="expression" dxfId="1207" priority="425">
      <formula>$G112="PT"</formula>
    </cfRule>
  </conditionalFormatting>
  <conditionalFormatting sqref="BA112:BB113 BA115:BB118">
    <cfRule type="expression" dxfId="1206" priority="424" stopIfTrue="1">
      <formula>$G112="PT"</formula>
    </cfRule>
  </conditionalFormatting>
  <conditionalFormatting sqref="BW97:CK97 AA97:AE97 AO97:AZ97 BC97:BN97 BQ97:BU97 AH97:AL97">
    <cfRule type="expression" dxfId="1205" priority="516">
      <formula>$G97="NPT"</formula>
    </cfRule>
  </conditionalFormatting>
  <conditionalFormatting sqref="BW97:CK97 AA97:AE97 AO97:AZ97 BC97:BN97 BQ97:BU97 AH97:AL97">
    <cfRule type="expression" dxfId="1204" priority="515">
      <formula>$G97="PT"</formula>
    </cfRule>
  </conditionalFormatting>
  <conditionalFormatting sqref="BV32:BW32">
    <cfRule type="expression" dxfId="1203" priority="271" stopIfTrue="1">
      <formula>$G32="PT"</formula>
    </cfRule>
  </conditionalFormatting>
  <conditionalFormatting sqref="C89:K89 M89:S89 U89:X89 H91 H93 H95 H97 H99 H101">
    <cfRule type="expression" dxfId="1202" priority="526" stopIfTrue="1">
      <formula>$G89="PT"</formula>
    </cfRule>
  </conditionalFormatting>
  <conditionalFormatting sqref="A89:B89">
    <cfRule type="cellIs" dxfId="1201" priority="525" stopIfTrue="1" operator="greaterThan">
      <formula>0</formula>
    </cfRule>
  </conditionalFormatting>
  <conditionalFormatting sqref="AV90:AZ93 BJ90:BN95 BX90:CB95 AA91:AE91 AA93:AE93 AA89:CK89 AX94:AZ94 AH90:AL95">
    <cfRule type="expression" dxfId="1200" priority="524">
      <formula>$G89="NPT"</formula>
    </cfRule>
  </conditionalFormatting>
  <conditionalFormatting sqref="AV90:AZ93 BJ90:BN95 BX90:CB95 AA91:AE91 AA93:AE93 AA89:CK89 AX94:AZ94 AH90:AL95">
    <cfRule type="expression" dxfId="1199" priority="523">
      <formula>$G89="PT"</formula>
    </cfRule>
  </conditionalFormatting>
  <conditionalFormatting sqref="AA120:BI120 AV121:AZ124 BO120:BW120 CC120:CK120 AH121:AL124">
    <cfRule type="expression" dxfId="1198" priority="414" stopIfTrue="1">
      <formula>$G120="PT"</formula>
    </cfRule>
  </conditionalFormatting>
  <conditionalFormatting sqref="C97:G97 M97:S97 U97:X97 I97:K97">
    <cfRule type="expression" dxfId="1197" priority="518" stopIfTrue="1">
      <formula>$G97="PT"</formula>
    </cfRule>
  </conditionalFormatting>
  <conditionalFormatting sqref="A97:B97">
    <cfRule type="cellIs" dxfId="1196" priority="517" stopIfTrue="1" operator="greaterThan">
      <formula>0</formula>
    </cfRule>
  </conditionalFormatting>
  <conditionalFormatting sqref="CC69:CD69">
    <cfRule type="expression" dxfId="1195" priority="480">
      <formula>$G69="NPT"</formula>
    </cfRule>
  </conditionalFormatting>
  <conditionalFormatting sqref="CC69:CD69">
    <cfRule type="expression" dxfId="1194" priority="479">
      <formula>$G69="PT"</formula>
    </cfRule>
  </conditionalFormatting>
  <conditionalFormatting sqref="CC69:CD69">
    <cfRule type="expression" dxfId="1193" priority="478" stopIfTrue="1">
      <formula>$G69="PT"</formula>
    </cfRule>
  </conditionalFormatting>
  <conditionalFormatting sqref="BV97">
    <cfRule type="expression" dxfId="1192" priority="519">
      <formula>$G94="NPT"</formula>
    </cfRule>
  </conditionalFormatting>
  <conditionalFormatting sqref="BV97">
    <cfRule type="expression" dxfId="1191" priority="520">
      <formula>$G94="PT"</formula>
    </cfRule>
  </conditionalFormatting>
  <conditionalFormatting sqref="BV97">
    <cfRule type="expression" dxfId="1190" priority="521" stopIfTrue="1">
      <formula>$G94="PT"</formula>
    </cfRule>
  </conditionalFormatting>
  <conditionalFormatting sqref="C98:G98 M98:S98 U98:X98 I98:K98">
    <cfRule type="expression" dxfId="1189" priority="510" stopIfTrue="1">
      <formula>$G98="PT"</formula>
    </cfRule>
  </conditionalFormatting>
  <conditionalFormatting sqref="A98:B98">
    <cfRule type="cellIs" dxfId="1188" priority="509" stopIfTrue="1" operator="greaterThan">
      <formula>0</formula>
    </cfRule>
  </conditionalFormatting>
  <conditionalFormatting sqref="BW98:CK98 AA98:AE98 AO98:AZ98 BC98:BN98 BQ98:BU98 AH98:AL98">
    <cfRule type="expression" dxfId="1187" priority="508">
      <formula>$G98="NPT"</formula>
    </cfRule>
  </conditionalFormatting>
  <conditionalFormatting sqref="BW98:CK98 AA98:AE98 AO98:AZ98 BC98:BN98 BQ98:BU98 AH98:AL98">
    <cfRule type="expression" dxfId="1186" priority="507">
      <formula>$G98="PT"</formula>
    </cfRule>
  </conditionalFormatting>
  <conditionalFormatting sqref="AA124:AG124 AM124:AU124 BA124:BI124 BO124:BW124 CC124:CK124">
    <cfRule type="expression" dxfId="1185" priority="404" stopIfTrue="1">
      <formula>$G124="PT"</formula>
    </cfRule>
  </conditionalFormatting>
  <conditionalFormatting sqref="BV98">
    <cfRule type="expression" dxfId="1184" priority="511">
      <formula>$G95="NPT"</formula>
    </cfRule>
  </conditionalFormatting>
  <conditionalFormatting sqref="BV98">
    <cfRule type="expression" dxfId="1183" priority="512">
      <formula>$G95="PT"</formula>
    </cfRule>
  </conditionalFormatting>
  <conditionalFormatting sqref="BV98">
    <cfRule type="expression" dxfId="1182" priority="513" stopIfTrue="1">
      <formula>$G95="PT"</formula>
    </cfRule>
  </conditionalFormatting>
  <conditionalFormatting sqref="Q23:S23 J23:K23">
    <cfRule type="expression" dxfId="1181" priority="505" stopIfTrue="1">
      <formula>$G23="PT"</formula>
    </cfRule>
  </conditionalFormatting>
  <conditionalFormatting sqref="BH23:BI23 BA23:BB23 CC23:CD23 BO23:BP23">
    <cfRule type="expression" dxfId="1180" priority="504">
      <formula>$G23="NPT"</formula>
    </cfRule>
  </conditionalFormatting>
  <conditionalFormatting sqref="BH23:BI23 BA23:BB23 CC23:CD23 BO23:BP23">
    <cfRule type="expression" dxfId="1179" priority="503">
      <formula>$G23="PT"</formula>
    </cfRule>
  </conditionalFormatting>
  <conditionalFormatting sqref="BH23:BI23 BA23:BB23 CC23:CD23 BO23:BP23">
    <cfRule type="expression" dxfId="1178" priority="502" stopIfTrue="1">
      <formula>$G23="PT"</formula>
    </cfRule>
  </conditionalFormatting>
  <conditionalFormatting sqref="C23:G23 L23:P23 T23:X23 I23">
    <cfRule type="expression" dxfId="1177" priority="501" stopIfTrue="1">
      <formula>$G23="PT"</formula>
    </cfRule>
  </conditionalFormatting>
  <conditionalFormatting sqref="A23:B23">
    <cfRule type="cellIs" dxfId="1176" priority="500" stopIfTrue="1" operator="greaterThan">
      <formula>0</formula>
    </cfRule>
  </conditionalFormatting>
  <conditionalFormatting sqref="AA23:AE23 AV23:AZ23 BC23:BG23 BJ23:BN23 BX23:CB23 CE23:CK23 BQ23:BU23">
    <cfRule type="expression" dxfId="1175" priority="499">
      <formula>$G23="NPT"</formula>
    </cfRule>
  </conditionalFormatting>
  <conditionalFormatting sqref="AA23:AE23 AV23:AZ23 BC23:BG23 BJ23:BN23 BX23:CB23 CE23:CK23 BQ23:BU23">
    <cfRule type="expression" dxfId="1174" priority="498">
      <formula>$G23="PT"</formula>
    </cfRule>
  </conditionalFormatting>
  <conditionalFormatting sqref="AA23:AE23 AV23:AZ23 BC23:BG23 BJ23:BN23 BX23:CB23 CE23:CK23 BQ23:BU23">
    <cfRule type="expression" dxfId="1173" priority="497" stopIfTrue="1">
      <formula>$G23="PT"</formula>
    </cfRule>
  </conditionalFormatting>
  <conditionalFormatting sqref="BV23:BW23">
    <cfRule type="expression" dxfId="1172" priority="495">
      <formula>$G23="NPT"</formula>
    </cfRule>
  </conditionalFormatting>
  <conditionalFormatting sqref="BV23:BW23">
    <cfRule type="expression" dxfId="1171" priority="494">
      <formula>$G23="PT"</formula>
    </cfRule>
  </conditionalFormatting>
  <conditionalFormatting sqref="AA129:AE129 AO129:AZ129 BC129:BN129 BQ129:CB129 CE129:CK129 AH129:AL129">
    <cfRule type="expression" dxfId="1170" priority="399" stopIfTrue="1">
      <formula>$G129="PT"</formula>
    </cfRule>
  </conditionalFormatting>
  <conditionalFormatting sqref="AX69:AZ69 BJ69:BN69 BX69:CB69 AH71:AL72">
    <cfRule type="expression" dxfId="1169" priority="492">
      <formula>$G69="NPT"</formula>
    </cfRule>
  </conditionalFormatting>
  <conditionalFormatting sqref="AX69:AZ69 BJ69:BN69 BX69:CB69 AH71:AL72">
    <cfRule type="expression" dxfId="1168" priority="491">
      <formula>$G69="PT"</formula>
    </cfRule>
  </conditionalFormatting>
  <conditionalFormatting sqref="AX69:AZ69 BJ69:BN69 BX69:CB69 AH71:AL72">
    <cfRule type="expression" dxfId="1167" priority="490" stopIfTrue="1">
      <formula>$G69="PT"</formula>
    </cfRule>
  </conditionalFormatting>
  <conditionalFormatting sqref="CJ69:CK69">
    <cfRule type="expression" dxfId="1166" priority="475" stopIfTrue="1">
      <formula>$G69="PT"</formula>
    </cfRule>
  </conditionalFormatting>
  <conditionalFormatting sqref="C69:G69 J69:K69 M69:S69 U69:X69">
    <cfRule type="expression" dxfId="1165" priority="489" stopIfTrue="1">
      <formula>$G69="PT"</formula>
    </cfRule>
  </conditionalFormatting>
  <conditionalFormatting sqref="A69:B69">
    <cfRule type="cellIs" dxfId="1164" priority="488" stopIfTrue="1" operator="greaterThan">
      <formula>0</formula>
    </cfRule>
  </conditionalFormatting>
  <conditionalFormatting sqref="BQ69:BW69 CE69:CI69 BA69:BI69 AA71:AE71 AA73:AE76">
    <cfRule type="expression" dxfId="1163" priority="487">
      <formula>$G69="NPT"</formula>
    </cfRule>
  </conditionalFormatting>
  <conditionalFormatting sqref="BQ69:BW69 CE69:CI69 BA69:BI69 AA71:AE71 AA73:AE76">
    <cfRule type="expression" dxfId="1162" priority="486">
      <formula>$G69="PT"</formula>
    </cfRule>
  </conditionalFormatting>
  <conditionalFormatting sqref="BQ69:BW69 CE69:CI69 BA69:BI69 AA71:AE71 AA73:AE76">
    <cfRule type="expression" dxfId="1161" priority="485" stopIfTrue="1">
      <formula>$G69="PT"</formula>
    </cfRule>
  </conditionalFormatting>
  <conditionalFormatting sqref="AA124:AG124 AM124:AU124 BA124:BI124 BO124:BW124 CC124:CK124">
    <cfRule type="expression" dxfId="1160" priority="406">
      <formula>$G124="NPT"</formula>
    </cfRule>
  </conditionalFormatting>
  <conditionalFormatting sqref="AA124:AG124 AM124:AU124 BA124:BI124 BO124:BW124 CC124:CK124">
    <cfRule type="expression" dxfId="1159" priority="405">
      <formula>$G124="PT"</formula>
    </cfRule>
  </conditionalFormatting>
  <conditionalFormatting sqref="AA109:AG109 AM109:AU109 BA109:BI109 BO109:BW109 CC109:CK109">
    <cfRule type="expression" dxfId="1158" priority="358" stopIfTrue="1">
      <formula>$G109="PT"</formula>
    </cfRule>
  </conditionalFormatting>
  <conditionalFormatting sqref="CJ69:CK69">
    <cfRule type="expression" dxfId="1157" priority="477">
      <formula>$G69="NPT"</formula>
    </cfRule>
  </conditionalFormatting>
  <conditionalFormatting sqref="CJ69:CK69">
    <cfRule type="expression" dxfId="1156" priority="476">
      <formula>$G69="PT"</formula>
    </cfRule>
  </conditionalFormatting>
  <conditionalFormatting sqref="AH64:AL64 AV64:AZ64 BJ64:BN64 BX64:CB64">
    <cfRule type="expression" dxfId="1155" priority="474">
      <formula>$G64="NPT"</formula>
    </cfRule>
  </conditionalFormatting>
  <conditionalFormatting sqref="AH64:AL64 AV64:AZ64 BJ64:BN64 BX64:CB64">
    <cfRule type="expression" dxfId="1154" priority="473">
      <formula>$G64="PT"</formula>
    </cfRule>
  </conditionalFormatting>
  <conditionalFormatting sqref="AH64:AL64 AV64:AZ64 BJ64:BN64 BX64:CB64">
    <cfRule type="expression" dxfId="1153" priority="472" stopIfTrue="1">
      <formula>$G64="PT"</formula>
    </cfRule>
  </conditionalFormatting>
  <conditionalFormatting sqref="AA128:AE128 AO128:AZ128 BC128:BN128 BQ128:CB128 CE128:CK128 AH128:AL128">
    <cfRule type="expression" dxfId="1152" priority="391" stopIfTrue="1">
      <formula>$G128="PT"</formula>
    </cfRule>
  </conditionalFormatting>
  <conditionalFormatting sqref="A64:B64">
    <cfRule type="cellIs" dxfId="1151" priority="470" stopIfTrue="1" operator="greaterThan">
      <formula>0</formula>
    </cfRule>
  </conditionalFormatting>
  <conditionalFormatting sqref="CJ64:CK64">
    <cfRule type="expression" dxfId="1150" priority="459">
      <formula>$G64="NPT"</formula>
    </cfRule>
  </conditionalFormatting>
  <conditionalFormatting sqref="CJ64:CK64">
    <cfRule type="expression" dxfId="1149" priority="458">
      <formula>$G64="PT"</formula>
    </cfRule>
  </conditionalFormatting>
  <conditionalFormatting sqref="BJ120:BN126 AA119:CK119 BX120:CB126">
    <cfRule type="expression" dxfId="1148" priority="419" stopIfTrue="1">
      <formula>$G119="PT"</formula>
    </cfRule>
  </conditionalFormatting>
  <conditionalFormatting sqref="BO64:BP64">
    <cfRule type="expression" dxfId="1147" priority="465">
      <formula>$G64="NPT"</formula>
    </cfRule>
  </conditionalFormatting>
  <conditionalFormatting sqref="BO64:BP64">
    <cfRule type="expression" dxfId="1146" priority="464">
      <formula>$G64="PT"</formula>
    </cfRule>
  </conditionalFormatting>
  <conditionalFormatting sqref="BO64:BP64">
    <cfRule type="expression" dxfId="1145" priority="463" stopIfTrue="1">
      <formula>$G64="PT"</formula>
    </cfRule>
  </conditionalFormatting>
  <conditionalFormatting sqref="CC64:CD64">
    <cfRule type="expression" dxfId="1144" priority="462">
      <formula>$G64="NPT"</formula>
    </cfRule>
  </conditionalFormatting>
  <conditionalFormatting sqref="CC64:CD64">
    <cfRule type="expression" dxfId="1143" priority="461">
      <formula>$G64="PT"</formula>
    </cfRule>
  </conditionalFormatting>
  <conditionalFormatting sqref="CC64:CD64">
    <cfRule type="expression" dxfId="1142" priority="460" stopIfTrue="1">
      <formula>$G64="PT"</formula>
    </cfRule>
  </conditionalFormatting>
  <conditionalFormatting sqref="BV32:BW32">
    <cfRule type="expression" dxfId="1141" priority="273">
      <formula>$G32="NPT"</formula>
    </cfRule>
  </conditionalFormatting>
  <conditionalFormatting sqref="BV32:BW32">
    <cfRule type="expression" dxfId="1140" priority="272">
      <formula>$G32="PT"</formula>
    </cfRule>
  </conditionalFormatting>
  <conditionalFormatting sqref="C102:K102 M102:S102 U102:X102 H104 H106 H108 H110 H112 H114 H116 H118">
    <cfRule type="expression" dxfId="1139" priority="456" stopIfTrue="1">
      <formula>$G102="PT"</formula>
    </cfRule>
  </conditionalFormatting>
  <conditionalFormatting sqref="B102">
    <cfRule type="cellIs" dxfId="1138" priority="455" stopIfTrue="1" operator="greaterThan">
      <formula>0</formula>
    </cfRule>
  </conditionalFormatting>
  <conditionalFormatting sqref="BJ103:BN103 AA102:CK102 BX103:CB103 BX105:CB108 BJ105:BN108 BJ110:BN111 BX110:CB111">
    <cfRule type="expression" dxfId="1137" priority="454">
      <formula>$G102="NPT"</formula>
    </cfRule>
  </conditionalFormatting>
  <conditionalFormatting sqref="BJ103:BN103 AA102:CK102 BX103:CB103 BX105:CB108 BJ105:BN108 BJ110:BN111 BX110:CB111">
    <cfRule type="expression" dxfId="1136" priority="453">
      <formula>$G102="PT"</formula>
    </cfRule>
  </conditionalFormatting>
  <conditionalFormatting sqref="BJ103:BN103 AA102:CK102 BX103:CB103 BX105:CB108 BJ105:BN108 BJ110:BN111 BX110:CB111">
    <cfRule type="expression" dxfId="1135" priority="452" stopIfTrue="1">
      <formula>$G102="PT"</formula>
    </cfRule>
  </conditionalFormatting>
  <conditionalFormatting sqref="C103:K103 M103:S103 U103:X103 H105 H107 H109 H111 H113 H115 H117">
    <cfRule type="expression" dxfId="1134" priority="451" stopIfTrue="1">
      <formula>$G103="PT"</formula>
    </cfRule>
  </conditionalFormatting>
  <conditionalFormatting sqref="B103">
    <cfRule type="cellIs" dxfId="1133" priority="450" stopIfTrue="1" operator="greaterThan">
      <formula>0</formula>
    </cfRule>
  </conditionalFormatting>
  <conditionalFormatting sqref="AH108:AL108 AV105:AZ108 BO103:BW103 CC103:CK103 AX110:AZ110">
    <cfRule type="expression" dxfId="1132" priority="449">
      <formula>$G103="NPT"</formula>
    </cfRule>
  </conditionalFormatting>
  <conditionalFormatting sqref="AH108:AL108 AV105:AZ108 BO103:BW103 CC103:CK103 AX110:AZ110">
    <cfRule type="expression" dxfId="1131" priority="448">
      <formula>$G103="PT"</formula>
    </cfRule>
  </conditionalFormatting>
  <conditionalFormatting sqref="BA114:BB114">
    <cfRule type="expression" dxfId="1130" priority="380" stopIfTrue="1">
      <formula>$G114="PT"</formula>
    </cfRule>
  </conditionalFormatting>
  <conditionalFormatting sqref="C108:G108 M108:S108 U108:X108 I108:K108">
    <cfRule type="expression" dxfId="1129" priority="446" stopIfTrue="1">
      <formula>$G108="PT"</formula>
    </cfRule>
  </conditionalFormatting>
  <conditionalFormatting sqref="A108:B108">
    <cfRule type="cellIs" dxfId="1128" priority="445" stopIfTrue="1" operator="greaterThan">
      <formula>0</formula>
    </cfRule>
  </conditionalFormatting>
  <conditionalFormatting sqref="AA108:AG108 AM108:AU108 BA108:BI108 BO108:BW108 CC108:CK108">
    <cfRule type="expression" dxfId="1127" priority="444">
      <formula>$G108="NPT"</formula>
    </cfRule>
  </conditionalFormatting>
  <conditionalFormatting sqref="AA108:AG108 AM108:AU108 BA108:BI108 BO108:BW108 CC108:CK108">
    <cfRule type="expression" dxfId="1126" priority="443">
      <formula>$G108="PT"</formula>
    </cfRule>
  </conditionalFormatting>
  <conditionalFormatting sqref="AA108:AG108 AM108:AU108 BA108:BI108 BO108:BW108 CC108:CK108">
    <cfRule type="expression" dxfId="1125" priority="442" stopIfTrue="1">
      <formula>$G108="PT"</formula>
    </cfRule>
  </conditionalFormatting>
  <conditionalFormatting sqref="C110:G110 M110:S110 U110:X110 I110:K110">
    <cfRule type="expression" dxfId="1124" priority="441" stopIfTrue="1">
      <formula>$G110="PT"</formula>
    </cfRule>
  </conditionalFormatting>
  <conditionalFormatting sqref="A110:B110">
    <cfRule type="cellIs" dxfId="1123" priority="440" stopIfTrue="1" operator="greaterThan">
      <formula>0</formula>
    </cfRule>
  </conditionalFormatting>
  <conditionalFormatting sqref="BA110:BI110 BO110:BW110 CC110:CK110">
    <cfRule type="expression" dxfId="1122" priority="439">
      <formula>$G110="NPT"</formula>
    </cfRule>
  </conditionalFormatting>
  <conditionalFormatting sqref="BA110:BI110 BO110:BW110 CC110:CK110">
    <cfRule type="expression" dxfId="1121" priority="438">
      <formula>$G110="PT"</formula>
    </cfRule>
  </conditionalFormatting>
  <conditionalFormatting sqref="AV104:AZ104 AH104:AL107">
    <cfRule type="expression" dxfId="1120" priority="369" stopIfTrue="1">
      <formula>$G104="PT"</formula>
    </cfRule>
  </conditionalFormatting>
  <conditionalFormatting sqref="C113:G113 M113:S113 U113:X113 I113:K113">
    <cfRule type="expression" dxfId="1119" priority="436" stopIfTrue="1">
      <formula>$G113="PT"</formula>
    </cfRule>
  </conditionalFormatting>
  <conditionalFormatting sqref="A113:B113">
    <cfRule type="cellIs" dxfId="1118" priority="435" stopIfTrue="1" operator="greaterThan">
      <formula>0</formula>
    </cfRule>
  </conditionalFormatting>
  <conditionalFormatting sqref="AA113:AE113 AO113:AZ113 BC113:BN113 BQ113:CK113 AH113:AL113">
    <cfRule type="expression" dxfId="1117" priority="434">
      <formula>$G113="NPT"</formula>
    </cfRule>
  </conditionalFormatting>
  <conditionalFormatting sqref="AA113:AE113 AO113:AZ113 BC113:BN113 BQ113:CK113 AH113:AL113">
    <cfRule type="expression" dxfId="1116" priority="433">
      <formula>$G113="PT"</formula>
    </cfRule>
  </conditionalFormatting>
  <conditionalFormatting sqref="AA113:AE113 AO113:AZ113 BC113:BN113 BQ113:CK113 AH113:AL113">
    <cfRule type="expression" dxfId="1115" priority="432" stopIfTrue="1">
      <formula>$G113="PT"</formula>
    </cfRule>
  </conditionalFormatting>
  <conditionalFormatting sqref="C115:G115 M115:S115 U115:X115 I115:K115">
    <cfRule type="expression" dxfId="1114" priority="431" stopIfTrue="1">
      <formula>$G115="PT"</formula>
    </cfRule>
  </conditionalFormatting>
  <conditionalFormatting sqref="A115:B115">
    <cfRule type="cellIs" dxfId="1113" priority="430" stopIfTrue="1" operator="greaterThan">
      <formula>0</formula>
    </cfRule>
  </conditionalFormatting>
  <conditionalFormatting sqref="AA115:AE115 AO115:AZ115 BC115:BN115 BQ115:CK115 AH115:AL115">
    <cfRule type="expression" dxfId="1112" priority="429">
      <formula>$G115="NPT"</formula>
    </cfRule>
  </conditionalFormatting>
  <conditionalFormatting sqref="AA115:AE115 AO115:AZ115 BC115:BN115 BQ115:CK115 AH115:AL115">
    <cfRule type="expression" dxfId="1111" priority="428">
      <formula>$G115="PT"</formula>
    </cfRule>
  </conditionalFormatting>
  <conditionalFormatting sqref="AA115:AE115 AO115:AZ115 BC115:BN115 BQ115:CK115 AH115:AL115">
    <cfRule type="expression" dxfId="1110" priority="427" stopIfTrue="1">
      <formula>$G115="PT"</formula>
    </cfRule>
  </conditionalFormatting>
  <conditionalFormatting sqref="BJ120:BN126 AA119:CK119 BX120:CB126">
    <cfRule type="expression" dxfId="1109" priority="421">
      <formula>$G119="NPT"</formula>
    </cfRule>
  </conditionalFormatting>
  <conditionalFormatting sqref="BJ120:BN126 AA119:CK119 BX120:CB126">
    <cfRule type="expression" dxfId="1108" priority="420">
      <formula>$G119="PT"</formula>
    </cfRule>
  </conditionalFormatting>
  <conditionalFormatting sqref="CJ52:CK52">
    <cfRule type="expression" dxfId="1107" priority="334" stopIfTrue="1">
      <formula>$G52="PT"</formula>
    </cfRule>
  </conditionalFormatting>
  <conditionalFormatting sqref="C119:K119 M119:S119 U119:X119 C120:C132">
    <cfRule type="expression" dxfId="1106" priority="423" stopIfTrue="1">
      <formula>$G119="PT"</formula>
    </cfRule>
  </conditionalFormatting>
  <conditionalFormatting sqref="A119:B119">
    <cfRule type="cellIs" dxfId="1105" priority="422" stopIfTrue="1" operator="greaterThan">
      <formula>0</formula>
    </cfRule>
  </conditionalFormatting>
  <conditionalFormatting sqref="D120:K120 M120:S120 U120:X120">
    <cfRule type="expression" dxfId="1104" priority="418" stopIfTrue="1">
      <formula>$G120="PT"</formula>
    </cfRule>
  </conditionalFormatting>
  <conditionalFormatting sqref="A120:B120">
    <cfRule type="cellIs" dxfId="1103" priority="417" stopIfTrue="1" operator="greaterThan">
      <formula>0</formula>
    </cfRule>
  </conditionalFormatting>
  <conditionalFormatting sqref="AA120:BI120 AV121:AZ124 BO120:BW120 CC120:CK120 AH121:AL124">
    <cfRule type="expression" dxfId="1102" priority="416">
      <formula>$G120="NPT"</formula>
    </cfRule>
  </conditionalFormatting>
  <conditionalFormatting sqref="AA120:BI120 AV121:AZ124 BO120:BW120 CC120:CK120 AH121:AL124">
    <cfRule type="expression" dxfId="1101" priority="415">
      <formula>$G120="PT"</formula>
    </cfRule>
  </conditionalFormatting>
  <conditionalFormatting sqref="CJ32:CK32">
    <cfRule type="expression" dxfId="1100" priority="265" stopIfTrue="1">
      <formula>$G32="PT"</formula>
    </cfRule>
  </conditionalFormatting>
  <conditionalFormatting sqref="A123:B123">
    <cfRule type="cellIs" dxfId="1099" priority="412" stopIfTrue="1" operator="greaterThan">
      <formula>0</formula>
    </cfRule>
  </conditionalFormatting>
  <conditionalFormatting sqref="AF123:AG123 AM123:AU123 BA123:BI123 BO123:BW123 CC123:CK123">
    <cfRule type="expression" dxfId="1098" priority="411">
      <formula>$G123="NPT"</formula>
    </cfRule>
  </conditionalFormatting>
  <conditionalFormatting sqref="AF123:AG123 AM123:AU123 BA123:BI123 BO123:BW123 CC123:CK123">
    <cfRule type="expression" dxfId="1097" priority="410">
      <formula>$G123="PT"</formula>
    </cfRule>
  </conditionalFormatting>
  <conditionalFormatting sqref="AF123:AG123 AM123:AU123 BA123:BI123 BO123:BW123 CC123:CK123">
    <cfRule type="expression" dxfId="1096" priority="409" stopIfTrue="1">
      <formula>$G123="PT"</formula>
    </cfRule>
  </conditionalFormatting>
  <conditionalFormatting sqref="D124:K124 M124:S124 U124:X124">
    <cfRule type="expression" dxfId="1095" priority="408" stopIfTrue="1">
      <formula>$G124="PT"</formula>
    </cfRule>
  </conditionalFormatting>
  <conditionalFormatting sqref="A124:B124">
    <cfRule type="cellIs" dxfId="1094" priority="407" stopIfTrue="1" operator="greaterThan">
      <formula>0</formula>
    </cfRule>
  </conditionalFormatting>
  <conditionalFormatting sqref="AA109:AG109 AM109:AU109 BA109:BI109 BO109:BW109 CC109:CK109">
    <cfRule type="expression" dxfId="1093" priority="360">
      <formula>$G109="NPT"</formula>
    </cfRule>
  </conditionalFormatting>
  <conditionalFormatting sqref="AA109:AG109 AM109:AU109 BA109:BI109 BO109:BW109 CC109:CK109">
    <cfRule type="expression" dxfId="1092" priority="359">
      <formula>$G109="PT"</formula>
    </cfRule>
  </conditionalFormatting>
  <conditionalFormatting sqref="CJ66:CK66">
    <cfRule type="expression" dxfId="1091" priority="227" stopIfTrue="1">
      <formula>$G66="PT"</formula>
    </cfRule>
  </conditionalFormatting>
  <conditionalFormatting sqref="D129:K129 M129:S129 U129:X129">
    <cfRule type="expression" dxfId="1090" priority="403" stopIfTrue="1">
      <formula>$G129="PT"</formula>
    </cfRule>
  </conditionalFormatting>
  <conditionalFormatting sqref="A129:B129">
    <cfRule type="cellIs" dxfId="1089" priority="402" stopIfTrue="1" operator="greaterThan">
      <formula>0</formula>
    </cfRule>
  </conditionalFormatting>
  <conditionalFormatting sqref="AA129:AE129 AO129:AZ129 BC129:BN129 BQ129:CB129 CE129:CK129 AH129:AL129">
    <cfRule type="expression" dxfId="1088" priority="401">
      <formula>$G129="NPT"</formula>
    </cfRule>
  </conditionalFormatting>
  <conditionalFormatting sqref="AA129:AE129 AO129:AZ129 BC129:BN129 BQ129:CB129 CE129:CK129 AH129:AL129">
    <cfRule type="expression" dxfId="1087" priority="400">
      <formula>$G129="PT"</formula>
    </cfRule>
  </conditionalFormatting>
  <conditionalFormatting sqref="BA128:BB128 CC128:CD128 BO128:BP129">
    <cfRule type="expression" dxfId="1086" priority="398">
      <formula>$G128="NPT"</formula>
    </cfRule>
  </conditionalFormatting>
  <conditionalFormatting sqref="BA128:BB128 CC128:CD128 BO128:BP129">
    <cfRule type="expression" dxfId="1085" priority="397">
      <formula>$G128="PT"</formula>
    </cfRule>
  </conditionalFormatting>
  <conditionalFormatting sqref="BA128:BB128 CC128:CD128 BO128:BP129">
    <cfRule type="expression" dxfId="1084" priority="396" stopIfTrue="1">
      <formula>$G128="PT"</formula>
    </cfRule>
  </conditionalFormatting>
  <conditionalFormatting sqref="D128:K128 M128:S128 U128:X128">
    <cfRule type="expression" dxfId="1083" priority="395" stopIfTrue="1">
      <formula>$G128="PT"</formula>
    </cfRule>
  </conditionalFormatting>
  <conditionalFormatting sqref="A128:B128">
    <cfRule type="cellIs" dxfId="1082" priority="394" stopIfTrue="1" operator="greaterThan">
      <formula>0</formula>
    </cfRule>
  </conditionalFormatting>
  <conditionalFormatting sqref="AA128:AE128 AO128:AZ128 BC128:BN128 BQ128:CB128 CE128:CK128 AH128:AL128">
    <cfRule type="expression" dxfId="1081" priority="393">
      <formula>$G128="NPT"</formula>
    </cfRule>
  </conditionalFormatting>
  <conditionalFormatting sqref="AA128:AE128 AO128:AZ128 BC128:BN128 BQ128:CB128 CE128:CK128 AH128:AL128">
    <cfRule type="expression" dxfId="1080" priority="392">
      <formula>$G128="PT"</formula>
    </cfRule>
  </conditionalFormatting>
  <conditionalFormatting sqref="BO114:BP114">
    <cfRule type="expression" dxfId="1079" priority="390">
      <formula>$G114="NPT"</formula>
    </cfRule>
  </conditionalFormatting>
  <conditionalFormatting sqref="BO114:BP114">
    <cfRule type="expression" dxfId="1078" priority="389">
      <formula>$G114="PT"</formula>
    </cfRule>
  </conditionalFormatting>
  <conditionalFormatting sqref="BO114:BP114">
    <cfRule type="expression" dxfId="1077" priority="388" stopIfTrue="1">
      <formula>$G114="PT"</formula>
    </cfRule>
  </conditionalFormatting>
  <conditionalFormatting sqref="BA114:BB114">
    <cfRule type="expression" dxfId="1076" priority="382">
      <formula>$G114="NPT"</formula>
    </cfRule>
  </conditionalFormatting>
  <conditionalFormatting sqref="BA114:BB114">
    <cfRule type="expression" dxfId="1075" priority="381">
      <formula>$G114="PT"</formula>
    </cfRule>
  </conditionalFormatting>
  <conditionalFormatting sqref="C114:G114 M114:S114 U114:X114 I114:K114">
    <cfRule type="expression" dxfId="1074" priority="387" stopIfTrue="1">
      <formula>$G114="PT"</formula>
    </cfRule>
  </conditionalFormatting>
  <conditionalFormatting sqref="A114:B114">
    <cfRule type="cellIs" dxfId="1073" priority="386" stopIfTrue="1" operator="greaterThan">
      <formula>0</formula>
    </cfRule>
  </conditionalFormatting>
  <conditionalFormatting sqref="AA114:AE114 AO114:AZ114 BC114:BN114 BQ114:CK114 AH114:AL114">
    <cfRule type="expression" dxfId="1072" priority="385">
      <formula>$G114="NPT"</formula>
    </cfRule>
  </conditionalFormatting>
  <conditionalFormatting sqref="AA114:AE114 AO114:AZ114 BC114:BN114 BQ114:CK114 AH114:AL114">
    <cfRule type="expression" dxfId="1071" priority="384">
      <formula>$G114="PT"</formula>
    </cfRule>
  </conditionalFormatting>
  <conditionalFormatting sqref="AA114:AE114 AO114:AZ114 BC114:BN114 BQ114:CK114 AH114:AL114">
    <cfRule type="expression" dxfId="1070" priority="383" stopIfTrue="1">
      <formula>$G114="PT"</formula>
    </cfRule>
  </conditionalFormatting>
  <conditionalFormatting sqref="C104:G104 M104:S104 U104:X104 I104:K104">
    <cfRule type="expression" dxfId="1069" priority="379" stopIfTrue="1">
      <formula>$G104="PT"</formula>
    </cfRule>
  </conditionalFormatting>
  <conditionalFormatting sqref="B104">
    <cfRule type="cellIs" dxfId="1068" priority="378" stopIfTrue="1" operator="greaterThan">
      <formula>0</formula>
    </cfRule>
  </conditionalFormatting>
  <conditionalFormatting sqref="AM104:AU104 BA104:BI104 BO104:BW104 CC104:CK104 AA104:AG104">
    <cfRule type="expression" dxfId="1067" priority="377">
      <formula>$G104="NPT"</formula>
    </cfRule>
  </conditionalFormatting>
  <conditionalFormatting sqref="AM104:AU104 BA104:BI104 BO104:BW104 CC104:CK104 AA104:AG104">
    <cfRule type="expression" dxfId="1066" priority="376">
      <formula>$G104="PT"</formula>
    </cfRule>
  </conditionalFormatting>
  <conditionalFormatting sqref="AM104:AU104 BA104:BI104 BO104:BW104 CC104:CK104 AA104:AG104">
    <cfRule type="expression" dxfId="1065" priority="375" stopIfTrue="1">
      <formula>$G104="PT"</formula>
    </cfRule>
  </conditionalFormatting>
  <conditionalFormatting sqref="BX104:CB104 BJ104:BN104">
    <cfRule type="expression" dxfId="1064" priority="374">
      <formula>$G104="NPT"</formula>
    </cfRule>
  </conditionalFormatting>
  <conditionalFormatting sqref="BX104:CB104 BJ104:BN104">
    <cfRule type="expression" dxfId="1063" priority="373">
      <formula>$G104="PT"</formula>
    </cfRule>
  </conditionalFormatting>
  <conditionalFormatting sqref="BX104:CB104 BJ104:BN104">
    <cfRule type="expression" dxfId="1062" priority="372" stopIfTrue="1">
      <formula>$G104="PT"</formula>
    </cfRule>
  </conditionalFormatting>
  <conditionalFormatting sqref="AV104:AZ104 AH104:AL107">
    <cfRule type="expression" dxfId="1061" priority="371">
      <formula>$G104="NPT"</formula>
    </cfRule>
  </conditionalFormatting>
  <conditionalFormatting sqref="AV104:AZ104 AH104:AL107">
    <cfRule type="expression" dxfId="1060" priority="370">
      <formula>$G104="PT"</formula>
    </cfRule>
  </conditionalFormatting>
  <conditionalFormatting sqref="AV109:AZ109 AH109:AL109">
    <cfRule type="expression" dxfId="1059" priority="363" stopIfTrue="1">
      <formula>$G109="PT"</formula>
    </cfRule>
  </conditionalFormatting>
  <conditionalFormatting sqref="BJ109:BN109 BX109:CB109">
    <cfRule type="expression" dxfId="1058" priority="368">
      <formula>$G109="NPT"</formula>
    </cfRule>
  </conditionalFormatting>
  <conditionalFormatting sqref="BJ109:BN109 BX109:CB109">
    <cfRule type="expression" dxfId="1057" priority="367">
      <formula>$G109="PT"</formula>
    </cfRule>
  </conditionalFormatting>
  <conditionalFormatting sqref="BJ109:BN109 BX109:CB109">
    <cfRule type="expression" dxfId="1056" priority="366" stopIfTrue="1">
      <formula>$G109="PT"</formula>
    </cfRule>
  </conditionalFormatting>
  <conditionalFormatting sqref="AV109:AZ109 AH109:AL109">
    <cfRule type="expression" dxfId="1055" priority="365">
      <formula>$G109="NPT"</formula>
    </cfRule>
  </conditionalFormatting>
  <conditionalFormatting sqref="AV109:AZ109 AH109:AL109">
    <cfRule type="expression" dxfId="1054" priority="364">
      <formula>$G109="PT"</formula>
    </cfRule>
  </conditionalFormatting>
  <conditionalFormatting sqref="C109:G109 M109:S109 U109:X109 I109:K109">
    <cfRule type="expression" dxfId="1053" priority="362" stopIfTrue="1">
      <formula>$G109="PT"</formula>
    </cfRule>
  </conditionalFormatting>
  <conditionalFormatting sqref="A109:B109">
    <cfRule type="cellIs" dxfId="1052" priority="361" stopIfTrue="1" operator="greaterThan">
      <formula>0</formula>
    </cfRule>
  </conditionalFormatting>
  <conditionalFormatting sqref="C52:G52 I52:X52">
    <cfRule type="expression" dxfId="1051" priority="357" stopIfTrue="1">
      <formula>$G52="PT"</formula>
    </cfRule>
  </conditionalFormatting>
  <conditionalFormatting sqref="A52:B52">
    <cfRule type="cellIs" dxfId="1050" priority="356" stopIfTrue="1" operator="greaterThan">
      <formula>0</formula>
    </cfRule>
  </conditionalFormatting>
  <conditionalFormatting sqref="CE52:CI52 BQ52:BU52 AM52:AU52 BH52:BI52 BA52:BB52 AF52:AG52 AA52:AE55 AA57:AE59">
    <cfRule type="expression" dxfId="1049" priority="355">
      <formula>$G52="NPT"</formula>
    </cfRule>
  </conditionalFormatting>
  <conditionalFormatting sqref="CE52:CI52 BQ52:BU52 AM52:AU52 BH52:BI52 BA52:BB52 AF52:AG52 AA52:AE55 AA57:AE59">
    <cfRule type="expression" dxfId="1048" priority="354">
      <formula>$G52="PT"</formula>
    </cfRule>
  </conditionalFormatting>
  <conditionalFormatting sqref="CE52:CI52 BQ52:BU52 AM52:AU52 BH52:BI52 BA52:BB52 AF52:AG52 AA52:AE55 AA57:AE59">
    <cfRule type="expression" dxfId="1047" priority="353" stopIfTrue="1">
      <formula>$G52="PT"</formula>
    </cfRule>
  </conditionalFormatting>
  <conditionalFormatting sqref="H52 H54 H57 H59 H61 H63 H65">
    <cfRule type="expression" dxfId="1046" priority="352" stopIfTrue="1">
      <formula>$G52="PT"</formula>
    </cfRule>
  </conditionalFormatting>
  <conditionalFormatting sqref="BX52:CB52">
    <cfRule type="expression" dxfId="1045" priority="351">
      <formula>$G52="NPT"</formula>
    </cfRule>
  </conditionalFormatting>
  <conditionalFormatting sqref="BX52:CB52">
    <cfRule type="expression" dxfId="1044" priority="350">
      <formula>$G52="PT"</formula>
    </cfRule>
  </conditionalFormatting>
  <conditionalFormatting sqref="BX52:CB52">
    <cfRule type="expression" dxfId="1043" priority="349" stopIfTrue="1">
      <formula>$G52="PT"</formula>
    </cfRule>
  </conditionalFormatting>
  <conditionalFormatting sqref="BJ52:BN52 AV52:AZ52 BC52:BG52 AH52:AL55 AH57:AL59">
    <cfRule type="expression" dxfId="1042" priority="348">
      <formula>$G52="NPT"</formula>
    </cfRule>
  </conditionalFormatting>
  <conditionalFormatting sqref="BJ52:BN52 AV52:AZ52 BC52:BG52 AH52:AL55 AH57:AL59">
    <cfRule type="expression" dxfId="1041" priority="347">
      <formula>$G52="PT"</formula>
    </cfRule>
  </conditionalFormatting>
  <conditionalFormatting sqref="BJ52:BN52 AV52:AZ52 BC52:BG52 AH52:AL55 AH57:AL59">
    <cfRule type="expression" dxfId="1040" priority="346" stopIfTrue="1">
      <formula>$G52="PT"</formula>
    </cfRule>
  </conditionalFormatting>
  <conditionalFormatting sqref="BO52:BP52">
    <cfRule type="expression" dxfId="1039" priority="345">
      <formula>$G52="NPT"</formula>
    </cfRule>
  </conditionalFormatting>
  <conditionalFormatting sqref="BO52:BP52">
    <cfRule type="expression" dxfId="1038" priority="344">
      <formula>$G52="PT"</formula>
    </cfRule>
  </conditionalFormatting>
  <conditionalFormatting sqref="BO52:BP52">
    <cfRule type="expression" dxfId="1037" priority="343" stopIfTrue="1">
      <formula>$G52="PT"</formula>
    </cfRule>
  </conditionalFormatting>
  <conditionalFormatting sqref="BV52:BW52">
    <cfRule type="expression" dxfId="1036" priority="342">
      <formula>$G52="NPT"</formula>
    </cfRule>
  </conditionalFormatting>
  <conditionalFormatting sqref="BV52:BW52">
    <cfRule type="expression" dxfId="1035" priority="341">
      <formula>$G52="PT"</formula>
    </cfRule>
  </conditionalFormatting>
  <conditionalFormatting sqref="BV52:BW52">
    <cfRule type="expression" dxfId="1034" priority="340" stopIfTrue="1">
      <formula>$G52="PT"</formula>
    </cfRule>
  </conditionalFormatting>
  <conditionalFormatting sqref="CC52:CD52">
    <cfRule type="expression" dxfId="1033" priority="339">
      <formula>$G52="NPT"</formula>
    </cfRule>
  </conditionalFormatting>
  <conditionalFormatting sqref="CC52:CD52">
    <cfRule type="expression" dxfId="1032" priority="338">
      <formula>$G52="PT"</formula>
    </cfRule>
  </conditionalFormatting>
  <conditionalFormatting sqref="CC52:CD52">
    <cfRule type="expression" dxfId="1031" priority="337" stopIfTrue="1">
      <formula>$G52="PT"</formula>
    </cfRule>
  </conditionalFormatting>
  <conditionalFormatting sqref="CJ52:CK52">
    <cfRule type="expression" dxfId="1030" priority="336">
      <formula>$G52="NPT"</formula>
    </cfRule>
  </conditionalFormatting>
  <conditionalFormatting sqref="CJ52:CK52">
    <cfRule type="expression" dxfId="1029" priority="335">
      <formula>$G52="PT"</formula>
    </cfRule>
  </conditionalFormatting>
  <conditionalFormatting sqref="C30:G30 I30:X30">
    <cfRule type="expression" dxfId="1028" priority="333" stopIfTrue="1">
      <formula>$G30="PT"</formula>
    </cfRule>
  </conditionalFormatting>
  <conditionalFormatting sqref="A30:B30">
    <cfRule type="cellIs" dxfId="1027" priority="332" stopIfTrue="1" operator="greaterThan">
      <formula>0</formula>
    </cfRule>
  </conditionalFormatting>
  <conditionalFormatting sqref="AF30:AG30 CE30:CI30 AT30:AU30 BH30:BI30 AM30:AN30 BA30:BB30">
    <cfRule type="expression" dxfId="1026" priority="331">
      <formula>$G30="NPT"</formula>
    </cfRule>
  </conditionalFormatting>
  <conditionalFormatting sqref="AF30:AG30 CE30:CI30 AT30:AU30 BH30:BI30 AM30:AN30 BA30:BB30">
    <cfRule type="expression" dxfId="1025" priority="330">
      <formula>$G30="PT"</formula>
    </cfRule>
  </conditionalFormatting>
  <conditionalFormatting sqref="AF30:AG30 CE30:CI30 AT30:AU30 BH30:BI30 AM30:AN30 BA30:BB30">
    <cfRule type="expression" dxfId="1024" priority="329" stopIfTrue="1">
      <formula>$G30="PT"</formula>
    </cfRule>
  </conditionalFormatting>
  <conditionalFormatting sqref="BQ30:BU30 BX30:CB30 AA30:AE32 AA35:AE35 AA37:AE43">
    <cfRule type="expression" dxfId="1023" priority="328">
      <formula>$G30="NPT"</formula>
    </cfRule>
  </conditionalFormatting>
  <conditionalFormatting sqref="BQ30:BU30 BX30:CB30 AA30:AE32 AA35:AE35 AA37:AE43">
    <cfRule type="expression" dxfId="1022" priority="327">
      <formula>$G30="PT"</formula>
    </cfRule>
  </conditionalFormatting>
  <conditionalFormatting sqref="BQ30:BU30 BX30:CB30 AA30:AE32 AA35:AE35 AA37:AE43">
    <cfRule type="expression" dxfId="1021" priority="326" stopIfTrue="1">
      <formula>$G30="PT"</formula>
    </cfRule>
  </conditionalFormatting>
  <conditionalFormatting sqref="AO30:AS30 BC30:BG30 AV30:AZ30 BJ30:BN30 AH35:AL35 AH30:AL32 AH37:AL43">
    <cfRule type="expression" dxfId="1020" priority="323" stopIfTrue="1">
      <formula>$G30="PT"</formula>
    </cfRule>
  </conditionalFormatting>
  <conditionalFormatting sqref="AO30:AS30 BC30:BG30 AV30:AZ30 BJ30:BN30 AH35:AL35 AH30:AL32 AH37:AL43">
    <cfRule type="expression" dxfId="1019" priority="325">
      <formula>$G30="NPT"</formula>
    </cfRule>
  </conditionalFormatting>
  <conditionalFormatting sqref="AO30:AS30 BC30:BG30 AV30:AZ30 BJ30:BN30 AH35:AL35 AH30:AL32 AH37:AL43">
    <cfRule type="expression" dxfId="1018" priority="324">
      <formula>$G30="PT"</formula>
    </cfRule>
  </conditionalFormatting>
  <conditionalFormatting sqref="BO30:BP30">
    <cfRule type="expression" dxfId="1017" priority="322">
      <formula>$G30="NPT"</formula>
    </cfRule>
  </conditionalFormatting>
  <conditionalFormatting sqref="BO30:BP30">
    <cfRule type="expression" dxfId="1016" priority="321">
      <formula>$G30="PT"</formula>
    </cfRule>
  </conditionalFormatting>
  <conditionalFormatting sqref="BO30:BP30">
    <cfRule type="expression" dxfId="1015" priority="320" stopIfTrue="1">
      <formula>$G30="PT"</formula>
    </cfRule>
  </conditionalFormatting>
  <conditionalFormatting sqref="BV30:BW30">
    <cfRule type="expression" dxfId="1014" priority="319">
      <formula>$G30="NPT"</formula>
    </cfRule>
  </conditionalFormatting>
  <conditionalFormatting sqref="BV30:BW30">
    <cfRule type="expression" dxfId="1013" priority="318">
      <formula>$G30="PT"</formula>
    </cfRule>
  </conditionalFormatting>
  <conditionalFormatting sqref="BV30:BW30">
    <cfRule type="expression" dxfId="1012" priority="317" stopIfTrue="1">
      <formula>$G30="PT"</formula>
    </cfRule>
  </conditionalFormatting>
  <conditionalFormatting sqref="CC30:CD30">
    <cfRule type="expression" dxfId="1011" priority="316">
      <formula>$G30="NPT"</formula>
    </cfRule>
  </conditionalFormatting>
  <conditionalFormatting sqref="CC30:CD30">
    <cfRule type="expression" dxfId="1010" priority="315">
      <formula>$G30="PT"</formula>
    </cfRule>
  </conditionalFormatting>
  <conditionalFormatting sqref="CC30:CD30">
    <cfRule type="expression" dxfId="1009" priority="314" stopIfTrue="1">
      <formula>$G30="PT"</formula>
    </cfRule>
  </conditionalFormatting>
  <conditionalFormatting sqref="CJ30:CK30">
    <cfRule type="expression" dxfId="1008" priority="313">
      <formula>$G30="NPT"</formula>
    </cfRule>
  </conditionalFormatting>
  <conditionalFormatting sqref="CJ30:CK30">
    <cfRule type="expression" dxfId="1007" priority="312">
      <formula>$G30="PT"</formula>
    </cfRule>
  </conditionalFormatting>
  <conditionalFormatting sqref="CJ30:CK30">
    <cfRule type="expression" dxfId="1006" priority="311" stopIfTrue="1">
      <formula>$G30="PT"</formula>
    </cfRule>
  </conditionalFormatting>
  <conditionalFormatting sqref="C31:G31 I31:X31">
    <cfRule type="expression" dxfId="1005" priority="310" stopIfTrue="1">
      <formula>$G31="PT"</formula>
    </cfRule>
  </conditionalFormatting>
  <conditionalFormatting sqref="A31:B31">
    <cfRule type="cellIs" dxfId="1004" priority="309" stopIfTrue="1" operator="greaterThan">
      <formula>0</formula>
    </cfRule>
  </conditionalFormatting>
  <conditionalFormatting sqref="AF31:AG31 CE31:CI31 AT31:AU31 BH31:BI31 AM31:AN31 BA31:BB31">
    <cfRule type="expression" dxfId="1003" priority="308">
      <formula>$G31="NPT"</formula>
    </cfRule>
  </conditionalFormatting>
  <conditionalFormatting sqref="AF31:AG31 CE31:CI31 AT31:AU31 BH31:BI31 AM31:AN31 BA31:BB31">
    <cfRule type="expression" dxfId="1002" priority="307">
      <formula>$G31="PT"</formula>
    </cfRule>
  </conditionalFormatting>
  <conditionalFormatting sqref="AF31:AG31 CE31:CI31 AT31:AU31 BH31:BI31 AM31:AN31 BA31:BB31">
    <cfRule type="expression" dxfId="1001" priority="306" stopIfTrue="1">
      <formula>$G31="PT"</formula>
    </cfRule>
  </conditionalFormatting>
  <conditionalFormatting sqref="BQ31:BU31 BX31:CB31">
    <cfRule type="expression" dxfId="1000" priority="305">
      <formula>$G31="NPT"</formula>
    </cfRule>
  </conditionalFormatting>
  <conditionalFormatting sqref="BQ31:BU31 BX31:CB31">
    <cfRule type="expression" dxfId="999" priority="304">
      <formula>$G31="PT"</formula>
    </cfRule>
  </conditionalFormatting>
  <conditionalFormatting sqref="BQ31:BU31 BX31:CB31">
    <cfRule type="expression" dxfId="998" priority="303" stopIfTrue="1">
      <formula>$G31="PT"</formula>
    </cfRule>
  </conditionalFormatting>
  <conditionalFormatting sqref="AO31:AS31 BC31:BG31 AV31:AZ31 BJ31:BN31">
    <cfRule type="expression" dxfId="997" priority="300" stopIfTrue="1">
      <formula>$G31="PT"</formula>
    </cfRule>
  </conditionalFormatting>
  <conditionalFormatting sqref="AO31:AS31 BC31:BG31 AV31:AZ31 BJ31:BN31">
    <cfRule type="expression" dxfId="996" priority="302">
      <formula>$G31="NPT"</formula>
    </cfRule>
  </conditionalFormatting>
  <conditionalFormatting sqref="AO31:AS31 BC31:BG31 AV31:AZ31 BJ31:BN31">
    <cfRule type="expression" dxfId="995" priority="301">
      <formula>$G31="PT"</formula>
    </cfRule>
  </conditionalFormatting>
  <conditionalFormatting sqref="BO31:BP31">
    <cfRule type="expression" dxfId="994" priority="299">
      <formula>$G31="NPT"</formula>
    </cfRule>
  </conditionalFormatting>
  <conditionalFormatting sqref="BO31:BP31">
    <cfRule type="expression" dxfId="993" priority="298">
      <formula>$G31="PT"</formula>
    </cfRule>
  </conditionalFormatting>
  <conditionalFormatting sqref="BO31:BP31">
    <cfRule type="expression" dxfId="992" priority="297" stopIfTrue="1">
      <formula>$G31="PT"</formula>
    </cfRule>
  </conditionalFormatting>
  <conditionalFormatting sqref="BV31:BW31">
    <cfRule type="expression" dxfId="991" priority="296">
      <formula>$G31="NPT"</formula>
    </cfRule>
  </conditionalFormatting>
  <conditionalFormatting sqref="BV31:BW31">
    <cfRule type="expression" dxfId="990" priority="295">
      <formula>$G31="PT"</formula>
    </cfRule>
  </conditionalFormatting>
  <conditionalFormatting sqref="BV31:BW31">
    <cfRule type="expression" dxfId="989" priority="294" stopIfTrue="1">
      <formula>$G31="PT"</formula>
    </cfRule>
  </conditionalFormatting>
  <conditionalFormatting sqref="CC31:CD31">
    <cfRule type="expression" dxfId="988" priority="293">
      <formula>$G31="NPT"</formula>
    </cfRule>
  </conditionalFormatting>
  <conditionalFormatting sqref="CC31:CD31">
    <cfRule type="expression" dxfId="987" priority="292">
      <formula>$G31="PT"</formula>
    </cfRule>
  </conditionalFormatting>
  <conditionalFormatting sqref="CC31:CD31">
    <cfRule type="expression" dxfId="986" priority="291" stopIfTrue="1">
      <formula>$G31="PT"</formula>
    </cfRule>
  </conditionalFormatting>
  <conditionalFormatting sqref="CJ31:CK31">
    <cfRule type="expression" dxfId="985" priority="290">
      <formula>$G31="NPT"</formula>
    </cfRule>
  </conditionalFormatting>
  <conditionalFormatting sqref="CJ31:CK31">
    <cfRule type="expression" dxfId="984" priority="289">
      <formula>$G31="PT"</formula>
    </cfRule>
  </conditionalFormatting>
  <conditionalFormatting sqref="CJ31:CK31">
    <cfRule type="expression" dxfId="983" priority="288" stopIfTrue="1">
      <formula>$G31="PT"</formula>
    </cfRule>
  </conditionalFormatting>
  <conditionalFormatting sqref="C32:G32 I32:X32">
    <cfRule type="expression" dxfId="982" priority="287" stopIfTrue="1">
      <formula>$G32="PT"</formula>
    </cfRule>
  </conditionalFormatting>
  <conditionalFormatting sqref="A32:B32">
    <cfRule type="cellIs" dxfId="981" priority="286" stopIfTrue="1" operator="greaterThan">
      <formula>0</formula>
    </cfRule>
  </conditionalFormatting>
  <conditionalFormatting sqref="AF32:AG32 CE32:CI32 AT32:AU32 BH32:BI32 AM32:AN32 BA32:BB32">
    <cfRule type="expression" dxfId="980" priority="285">
      <formula>$G32="NPT"</formula>
    </cfRule>
  </conditionalFormatting>
  <conditionalFormatting sqref="AF32:AG32 CE32:CI32 AT32:AU32 BH32:BI32 AM32:AN32 BA32:BB32">
    <cfRule type="expression" dxfId="979" priority="284">
      <formula>$G32="PT"</formula>
    </cfRule>
  </conditionalFormatting>
  <conditionalFormatting sqref="AF32:AG32 CE32:CI32 AT32:AU32 BH32:BI32 AM32:AN32 BA32:BB32">
    <cfRule type="expression" dxfId="978" priority="283" stopIfTrue="1">
      <formula>$G32="PT"</formula>
    </cfRule>
  </conditionalFormatting>
  <conditionalFormatting sqref="BQ32:BU32 BX32:CB32">
    <cfRule type="expression" dxfId="977" priority="282">
      <formula>$G32="NPT"</formula>
    </cfRule>
  </conditionalFormatting>
  <conditionalFormatting sqref="BQ32:BU32 BX32:CB32">
    <cfRule type="expression" dxfId="976" priority="281">
      <formula>$G32="PT"</formula>
    </cfRule>
  </conditionalFormatting>
  <conditionalFormatting sqref="BQ32:BU32 BX32:CB32">
    <cfRule type="expression" dxfId="975" priority="280" stopIfTrue="1">
      <formula>$G32="PT"</formula>
    </cfRule>
  </conditionalFormatting>
  <conditionalFormatting sqref="AO32:AS32 BC32:BG32 AV32:AZ32 BJ32:BN32">
    <cfRule type="expression" dxfId="974" priority="277" stopIfTrue="1">
      <formula>$G32="PT"</formula>
    </cfRule>
  </conditionalFormatting>
  <conditionalFormatting sqref="AO32:AS32 BC32:BG32 AV32:AZ32 BJ32:BN32">
    <cfRule type="expression" dxfId="973" priority="279">
      <formula>$G32="NPT"</formula>
    </cfRule>
  </conditionalFormatting>
  <conditionalFormatting sqref="AO32:AS32 BC32:BG32 AV32:AZ32 BJ32:BN32">
    <cfRule type="expression" dxfId="972" priority="278">
      <formula>$G32="PT"</formula>
    </cfRule>
  </conditionalFormatting>
  <conditionalFormatting sqref="BO32:BP32">
    <cfRule type="expression" dxfId="971" priority="276">
      <formula>$G32="NPT"</formula>
    </cfRule>
  </conditionalFormatting>
  <conditionalFormatting sqref="BO32:BP32">
    <cfRule type="expression" dxfId="970" priority="275">
      <formula>$G32="PT"</formula>
    </cfRule>
  </conditionalFormatting>
  <conditionalFormatting sqref="BO32:BP32">
    <cfRule type="expression" dxfId="969" priority="274" stopIfTrue="1">
      <formula>$G32="PT"</formula>
    </cfRule>
  </conditionalFormatting>
  <conditionalFormatting sqref="CC32:CD32">
    <cfRule type="expression" dxfId="968" priority="270">
      <formula>$G32="NPT"</formula>
    </cfRule>
  </conditionalFormatting>
  <conditionalFormatting sqref="CC32:CD32">
    <cfRule type="expression" dxfId="967" priority="269">
      <formula>$G32="PT"</formula>
    </cfRule>
  </conditionalFormatting>
  <conditionalFormatting sqref="CC32:CD32">
    <cfRule type="expression" dxfId="966" priority="268" stopIfTrue="1">
      <formula>$G32="PT"</formula>
    </cfRule>
  </conditionalFormatting>
  <conditionalFormatting sqref="CJ32:CK32">
    <cfRule type="expression" dxfId="965" priority="267">
      <formula>$G32="NPT"</formula>
    </cfRule>
  </conditionalFormatting>
  <conditionalFormatting sqref="CJ32:CK32">
    <cfRule type="expression" dxfId="964" priority="266">
      <formula>$G32="PT"</formula>
    </cfRule>
  </conditionalFormatting>
  <conditionalFormatting sqref="BO65:BP65">
    <cfRule type="expression" dxfId="963" priority="252" stopIfTrue="1">
      <formula>$G65="PT"</formula>
    </cfRule>
  </conditionalFormatting>
  <conditionalFormatting sqref="BO65:BP65">
    <cfRule type="expression" dxfId="962" priority="254">
      <formula>$G65="NPT"</formula>
    </cfRule>
  </conditionalFormatting>
  <conditionalFormatting sqref="BO65:BP65">
    <cfRule type="expression" dxfId="961" priority="253">
      <formula>$G65="PT"</formula>
    </cfRule>
  </conditionalFormatting>
  <conditionalFormatting sqref="CC65:CD65">
    <cfRule type="expression" dxfId="960" priority="251">
      <formula>$G65="NPT"</formula>
    </cfRule>
  </conditionalFormatting>
  <conditionalFormatting sqref="CC65:CD65">
    <cfRule type="expression" dxfId="959" priority="250">
      <formula>$G65="PT"</formula>
    </cfRule>
  </conditionalFormatting>
  <conditionalFormatting sqref="CC65:CD65">
    <cfRule type="expression" dxfId="958" priority="249" stopIfTrue="1">
      <formula>$G65="PT"</formula>
    </cfRule>
  </conditionalFormatting>
  <conditionalFormatting sqref="AH65:AL65 AV65:AZ65 BJ65:BN65 BX65:CB65">
    <cfRule type="expression" dxfId="957" priority="263">
      <formula>$G65="NPT"</formula>
    </cfRule>
  </conditionalFormatting>
  <conditionalFormatting sqref="AH65:AL65 AV65:AZ65 BJ65:BN65 BX65:CB65">
    <cfRule type="expression" dxfId="956" priority="262">
      <formula>$G65="PT"</formula>
    </cfRule>
  </conditionalFormatting>
  <conditionalFormatting sqref="AH65:AL65 AV65:AZ65 BJ65:BN65 BX65:CB65">
    <cfRule type="expression" dxfId="955" priority="261" stopIfTrue="1">
      <formula>$G65="PT"</formula>
    </cfRule>
  </conditionalFormatting>
  <conditionalFormatting sqref="CJ65:CK65">
    <cfRule type="expression" dxfId="954" priority="246" stopIfTrue="1">
      <formula>$G65="PT"</formula>
    </cfRule>
  </conditionalFormatting>
  <conditionalFormatting sqref="A65:B65">
    <cfRule type="cellIs" dxfId="953" priority="259" stopIfTrue="1" operator="greaterThan">
      <formula>0</formula>
    </cfRule>
  </conditionalFormatting>
  <conditionalFormatting sqref="BQ65:BW65 CE65:CI65 AA65:AE65 AO65:AU65 BA65:BI65">
    <cfRule type="expression" dxfId="952" priority="258">
      <formula>$G65="NPT"</formula>
    </cfRule>
  </conditionalFormatting>
  <conditionalFormatting sqref="BQ65:BW65 CE65:CI65 AA65:AE65 AO65:AU65 BA65:BI65">
    <cfRule type="expression" dxfId="951" priority="257">
      <formula>$G65="PT"</formula>
    </cfRule>
  </conditionalFormatting>
  <conditionalFormatting sqref="BQ65:BW65 CE65:CI65 AA65:AE65 AO65:AU65 BA65:BI65">
    <cfRule type="expression" dxfId="950" priority="256" stopIfTrue="1">
      <formula>$G65="PT"</formula>
    </cfRule>
  </conditionalFormatting>
  <conditionalFormatting sqref="CJ65:CK65">
    <cfRule type="expression" dxfId="949" priority="248">
      <formula>$G65="NPT"</formula>
    </cfRule>
  </conditionalFormatting>
  <conditionalFormatting sqref="CJ65:CK65">
    <cfRule type="expression" dxfId="948" priority="247">
      <formula>$G65="PT"</formula>
    </cfRule>
  </conditionalFormatting>
  <conditionalFormatting sqref="BO66:BP66">
    <cfRule type="expression" dxfId="947" priority="233" stopIfTrue="1">
      <formula>$G66="PT"</formula>
    </cfRule>
  </conditionalFormatting>
  <conditionalFormatting sqref="BO66:BP66">
    <cfRule type="expression" dxfId="946" priority="235">
      <formula>$G66="NPT"</formula>
    </cfRule>
  </conditionalFormatting>
  <conditionalFormatting sqref="BO66:BP66">
    <cfRule type="expression" dxfId="945" priority="234">
      <formula>$G66="PT"</formula>
    </cfRule>
  </conditionalFormatting>
  <conditionalFormatting sqref="CC66:CD66">
    <cfRule type="expression" dxfId="944" priority="232">
      <formula>$G66="NPT"</formula>
    </cfRule>
  </conditionalFormatting>
  <conditionalFormatting sqref="CC66:CD66">
    <cfRule type="expression" dxfId="943" priority="231">
      <formula>$G66="PT"</formula>
    </cfRule>
  </conditionalFormatting>
  <conditionalFormatting sqref="CC66:CD66">
    <cfRule type="expression" dxfId="942" priority="230" stopIfTrue="1">
      <formula>$G66="PT"</formula>
    </cfRule>
  </conditionalFormatting>
  <conditionalFormatting sqref="AH66:AL66 AV66:AZ66 BJ66:BN66 BX66:CB66">
    <cfRule type="expression" dxfId="941" priority="244">
      <formula>$G66="NPT"</formula>
    </cfRule>
  </conditionalFormatting>
  <conditionalFormatting sqref="AH66:AL66 AV66:AZ66 BJ66:BN66 BX66:CB66">
    <cfRule type="expression" dxfId="940" priority="243">
      <formula>$G66="PT"</formula>
    </cfRule>
  </conditionalFormatting>
  <conditionalFormatting sqref="AH66:AL66 AV66:AZ66 BJ66:BN66 BX66:CB66">
    <cfRule type="expression" dxfId="939" priority="242" stopIfTrue="1">
      <formula>$G66="PT"</formula>
    </cfRule>
  </conditionalFormatting>
  <conditionalFormatting sqref="A66:B66">
    <cfRule type="cellIs" dxfId="938" priority="240" stopIfTrue="1" operator="greaterThan">
      <formula>0</formula>
    </cfRule>
  </conditionalFormatting>
  <conditionalFormatting sqref="BQ66:BW66 CE66:CI66 AA66:AE66 AO66:AU66 BA66:BI66">
    <cfRule type="expression" dxfId="937" priority="239">
      <formula>$G66="NPT"</formula>
    </cfRule>
  </conditionalFormatting>
  <conditionalFormatting sqref="BQ66:BW66 CE66:CI66 AA66:AE66 AO66:AU66 BA66:BI66">
    <cfRule type="expression" dxfId="936" priority="238">
      <formula>$G66="PT"</formula>
    </cfRule>
  </conditionalFormatting>
  <conditionalFormatting sqref="BQ66:BW66 CE66:CI66 AA66:AE66 AO66:AU66 BA66:BI66">
    <cfRule type="expression" dxfId="935" priority="237" stopIfTrue="1">
      <formula>$G66="PT"</formula>
    </cfRule>
  </conditionalFormatting>
  <conditionalFormatting sqref="CJ66:CK66">
    <cfRule type="expression" dxfId="934" priority="229">
      <formula>$G66="NPT"</formula>
    </cfRule>
  </conditionalFormatting>
  <conditionalFormatting sqref="CJ66:CK66">
    <cfRule type="expression" dxfId="933" priority="228">
      <formula>$G66="PT"</formula>
    </cfRule>
  </conditionalFormatting>
  <conditionalFormatting sqref="C74:G74 I74:S74 U74:X74">
    <cfRule type="expression" dxfId="932" priority="226" stopIfTrue="1">
      <formula>$G74="PT"</formula>
    </cfRule>
  </conditionalFormatting>
  <conditionalFormatting sqref="A74:B74">
    <cfRule type="cellIs" dxfId="931" priority="225" stopIfTrue="1" operator="greaterThan">
      <formula>0</formula>
    </cfRule>
  </conditionalFormatting>
  <conditionalFormatting sqref="AM74:CK74">
    <cfRule type="expression" dxfId="930" priority="224">
      <formula>$G74="NPT"</formula>
    </cfRule>
  </conditionalFormatting>
  <conditionalFormatting sqref="AM74:CK74">
    <cfRule type="expression" dxfId="929" priority="223">
      <formula>$G74="PT"</formula>
    </cfRule>
  </conditionalFormatting>
  <conditionalFormatting sqref="AM74:CK74">
    <cfRule type="expression" dxfId="928" priority="222" stopIfTrue="1">
      <formula>$G74="PT"</formula>
    </cfRule>
  </conditionalFormatting>
  <conditionalFormatting sqref="C75:G75 I75:S75 U75:X75">
    <cfRule type="expression" dxfId="927" priority="220" stopIfTrue="1">
      <formula>$G75="PT"</formula>
    </cfRule>
  </conditionalFormatting>
  <conditionalFormatting sqref="A75:B75">
    <cfRule type="cellIs" dxfId="926" priority="219" stopIfTrue="1" operator="greaterThan">
      <formula>0</formula>
    </cfRule>
  </conditionalFormatting>
  <conditionalFormatting sqref="AM75:CK75">
    <cfRule type="expression" dxfId="925" priority="218">
      <formula>$G75="NPT"</formula>
    </cfRule>
  </conditionalFormatting>
  <conditionalFormatting sqref="AM75:CK75">
    <cfRule type="expression" dxfId="924" priority="217">
      <formula>$G75="PT"</formula>
    </cfRule>
  </conditionalFormatting>
  <conditionalFormatting sqref="AM75:CK75">
    <cfRule type="expression" dxfId="923" priority="216" stopIfTrue="1">
      <formula>$G75="PT"</formula>
    </cfRule>
  </conditionalFormatting>
  <conditionalFormatting sqref="C76:G80 I76:S76 U76:X80 I77:I80 K77:Q80 J77:J81 S77:S80 R77:R81">
    <cfRule type="expression" dxfId="922" priority="214" stopIfTrue="1">
      <formula>$G76="PT"</formula>
    </cfRule>
  </conditionalFormatting>
  <conditionalFormatting sqref="A76:B76">
    <cfRule type="cellIs" dxfId="921" priority="213" stopIfTrue="1" operator="greaterThan">
      <formula>0</formula>
    </cfRule>
  </conditionalFormatting>
  <conditionalFormatting sqref="AM76:CK76">
    <cfRule type="expression" dxfId="920" priority="212">
      <formula>$G76="NPT"</formula>
    </cfRule>
  </conditionalFormatting>
  <conditionalFormatting sqref="AM76:CK76">
    <cfRule type="expression" dxfId="919" priority="211">
      <formula>$G76="PT"</formula>
    </cfRule>
  </conditionalFormatting>
  <conditionalFormatting sqref="AM76:CK76">
    <cfRule type="expression" dxfId="918" priority="210" stopIfTrue="1">
      <formula>$G76="PT"</formula>
    </cfRule>
  </conditionalFormatting>
  <conditionalFormatting sqref="A77:B77">
    <cfRule type="cellIs" dxfId="917" priority="207" stopIfTrue="1" operator="greaterThan">
      <formula>0</formula>
    </cfRule>
  </conditionalFormatting>
  <conditionalFormatting sqref="BJ78:BN78 BX78:CB78 AA77:CK77">
    <cfRule type="expression" dxfId="916" priority="206">
      <formula>$G77="NPT"</formula>
    </cfRule>
  </conditionalFormatting>
  <conditionalFormatting sqref="BJ78:BN78 BX78:CB78 AA77:CK77">
    <cfRule type="expression" dxfId="915" priority="205">
      <formula>$G77="PT"</formula>
    </cfRule>
  </conditionalFormatting>
  <conditionalFormatting sqref="BJ78:BN78 BX78:CB78 AA77:CK77">
    <cfRule type="expression" dxfId="914" priority="204" stopIfTrue="1">
      <formula>$G77="PT"</formula>
    </cfRule>
  </conditionalFormatting>
  <conditionalFormatting sqref="A78:B78">
    <cfRule type="cellIs" dxfId="913" priority="201" stopIfTrue="1" operator="greaterThan">
      <formula>0</formula>
    </cfRule>
  </conditionalFormatting>
  <conditionalFormatting sqref="BO78:BW78 CC78:CK78 AA78:BI78">
    <cfRule type="expression" dxfId="912" priority="200">
      <formula>$G78="NPT"</formula>
    </cfRule>
  </conditionalFormatting>
  <conditionalFormatting sqref="BO78:BW78 CC78:CK78 AA78:BI78">
    <cfRule type="expression" dxfId="911" priority="199">
      <formula>$G78="PT"</formula>
    </cfRule>
  </conditionalFormatting>
  <conditionalFormatting sqref="BO78:BW78 CC78:CK78 AA78:BI78">
    <cfRule type="expression" dxfId="910" priority="198" stopIfTrue="1">
      <formula>$G78="PT"</formula>
    </cfRule>
  </conditionalFormatting>
  <conditionalFormatting sqref="I67:J67">
    <cfRule type="expression" dxfId="909" priority="192" stopIfTrue="1">
      <formula>$G67="PT"</formula>
    </cfRule>
  </conditionalFormatting>
  <conditionalFormatting sqref="A67:B67">
    <cfRule type="cellIs" dxfId="908" priority="191" stopIfTrue="1" operator="greaterThan">
      <formula>0</formula>
    </cfRule>
  </conditionalFormatting>
  <conditionalFormatting sqref="L68">
    <cfRule type="expression" dxfId="907" priority="177" stopIfTrue="1">
      <formula>$G68="PT"</formula>
    </cfRule>
  </conditionalFormatting>
  <conditionalFormatting sqref="BO68:BP68">
    <cfRule type="expression" dxfId="906" priority="165" stopIfTrue="1">
      <formula>$G68="PT"</formula>
    </cfRule>
  </conditionalFormatting>
  <conditionalFormatting sqref="BO68:BP68">
    <cfRule type="expression" dxfId="905" priority="167">
      <formula>$G68="NPT"</formula>
    </cfRule>
  </conditionalFormatting>
  <conditionalFormatting sqref="BO68:BP68">
    <cfRule type="expression" dxfId="904" priority="166">
      <formula>$G68="PT"</formula>
    </cfRule>
  </conditionalFormatting>
  <conditionalFormatting sqref="CC68:CD68">
    <cfRule type="expression" dxfId="903" priority="164">
      <formula>$G68="NPT"</formula>
    </cfRule>
  </conditionalFormatting>
  <conditionalFormatting sqref="CC68:CD68">
    <cfRule type="expression" dxfId="902" priority="163">
      <formula>$G68="PT"</formula>
    </cfRule>
  </conditionalFormatting>
  <conditionalFormatting sqref="CC68:CD68">
    <cfRule type="expression" dxfId="901" priority="162" stopIfTrue="1">
      <formula>$G68="PT"</formula>
    </cfRule>
  </conditionalFormatting>
  <conditionalFormatting sqref="AV68:AZ68 BJ68:BN68 BX68:CB68 AH68:AL68">
    <cfRule type="expression" dxfId="900" priority="176">
      <formula>$G68="NPT"</formula>
    </cfRule>
  </conditionalFormatting>
  <conditionalFormatting sqref="AV68:AZ68 BJ68:BN68 BX68:CB68 AH68:AL68">
    <cfRule type="expression" dxfId="899" priority="175">
      <formula>$G68="PT"</formula>
    </cfRule>
  </conditionalFormatting>
  <conditionalFormatting sqref="AV68:AZ68 BJ68:BN68 BX68:CB68 AH68:AL68">
    <cfRule type="expression" dxfId="898" priority="174" stopIfTrue="1">
      <formula>$G68="PT"</formula>
    </cfRule>
  </conditionalFormatting>
  <conditionalFormatting sqref="CJ68:CK68">
    <cfRule type="expression" dxfId="897" priority="159" stopIfTrue="1">
      <formula>$G68="PT"</formula>
    </cfRule>
  </conditionalFormatting>
  <conditionalFormatting sqref="C68:G68 J68:K68 M68:Q68">
    <cfRule type="expression" dxfId="896" priority="173" stopIfTrue="1">
      <formula>$G68="PT"</formula>
    </cfRule>
  </conditionalFormatting>
  <conditionalFormatting sqref="A68:B68">
    <cfRule type="cellIs" dxfId="895" priority="172" stopIfTrue="1" operator="greaterThan">
      <formula>0</formula>
    </cfRule>
  </conditionalFormatting>
  <conditionalFormatting sqref="BQ68:BW68 CE68:CI68 AM68:AU68 BA68:BI68 AA68:AG68">
    <cfRule type="expression" dxfId="894" priority="171">
      <formula>$G68="NPT"</formula>
    </cfRule>
  </conditionalFormatting>
  <conditionalFormatting sqref="BQ68:BW68 CE68:CI68 AM68:AU68 BA68:BI68 AA68:AG68">
    <cfRule type="expression" dxfId="893" priority="170">
      <formula>$G68="PT"</formula>
    </cfRule>
  </conditionalFormatting>
  <conditionalFormatting sqref="BQ68:BW68 CE68:CI68 AM68:AU68 BA68:BI68 AA68:AG68">
    <cfRule type="expression" dxfId="892" priority="169" stopIfTrue="1">
      <formula>$G68="PT"</formula>
    </cfRule>
  </conditionalFormatting>
  <conditionalFormatting sqref="CJ68:CK68">
    <cfRule type="expression" dxfId="891" priority="161">
      <formula>$G68="NPT"</formula>
    </cfRule>
  </conditionalFormatting>
  <conditionalFormatting sqref="CJ68:CK68">
    <cfRule type="expression" dxfId="890" priority="160">
      <formula>$G68="PT"</formula>
    </cfRule>
  </conditionalFormatting>
  <conditionalFormatting sqref="BQ37:BU37 BX37:CB37">
    <cfRule type="expression" dxfId="889" priority="156">
      <formula>$G37="NPT"</formula>
    </cfRule>
  </conditionalFormatting>
  <conditionalFormatting sqref="BQ37:BU37 BX37:CB37">
    <cfRule type="expression" dxfId="888" priority="155">
      <formula>$G37="PT"</formula>
    </cfRule>
  </conditionalFormatting>
  <conditionalFormatting sqref="BQ37:BU37 BX37:CB37">
    <cfRule type="expression" dxfId="887" priority="154" stopIfTrue="1">
      <formula>$G37="PT"</formula>
    </cfRule>
  </conditionalFormatting>
  <conditionalFormatting sqref="AO37:AS37 BC37:BG37 AV37:AZ37 BJ37:BN37">
    <cfRule type="expression" dxfId="886" priority="151" stopIfTrue="1">
      <formula>$G37="PT"</formula>
    </cfRule>
  </conditionalFormatting>
  <conditionalFormatting sqref="AO37:AS37 BC37:BG37 AV37:AZ37 BJ37:BN37">
    <cfRule type="expression" dxfId="885" priority="153">
      <formula>$G37="NPT"</formula>
    </cfRule>
  </conditionalFormatting>
  <conditionalFormatting sqref="AO37:AS37 BC37:BG37 AV37:AZ37 BJ37:BN37">
    <cfRule type="expression" dxfId="884" priority="152">
      <formula>$G37="PT"</formula>
    </cfRule>
  </conditionalFormatting>
  <conditionalFormatting sqref="AF37:AG37 CE37:CI37 AT37:AU37 BH37:BI37 AM37:AN37 BA37:BB37">
    <cfRule type="expression" dxfId="883" priority="146" stopIfTrue="1">
      <formula>$G37="PT"</formula>
    </cfRule>
  </conditionalFormatting>
  <conditionalFormatting sqref="C37:G37 I37:X37">
    <cfRule type="expression" dxfId="882" priority="150" stopIfTrue="1">
      <formula>$G37="PT"</formula>
    </cfRule>
  </conditionalFormatting>
  <conditionalFormatting sqref="A37:B37">
    <cfRule type="cellIs" dxfId="881" priority="149" stopIfTrue="1" operator="greaterThan">
      <formula>0</formula>
    </cfRule>
  </conditionalFormatting>
  <conditionalFormatting sqref="AF37:AG37 CE37:CI37 AT37:AU37 BH37:BI37 AM37:AN37 BA37:BB37">
    <cfRule type="expression" dxfId="880" priority="148">
      <formula>$G37="NPT"</formula>
    </cfRule>
  </conditionalFormatting>
  <conditionalFormatting sqref="AF37:AG37 CE37:CI37 AT37:AU37 BH37:BI37 AM37:AN37 BA37:BB37">
    <cfRule type="expression" dxfId="879" priority="147">
      <formula>$G37="PT"</formula>
    </cfRule>
  </conditionalFormatting>
  <conditionalFormatting sqref="BO37:BP37">
    <cfRule type="expression" dxfId="878" priority="145">
      <formula>$G37="NPT"</formula>
    </cfRule>
  </conditionalFormatting>
  <conditionalFormatting sqref="BO37:BP37">
    <cfRule type="expression" dxfId="877" priority="144">
      <formula>$G37="PT"</formula>
    </cfRule>
  </conditionalFormatting>
  <conditionalFormatting sqref="BO37:BP37">
    <cfRule type="expression" dxfId="876" priority="143" stopIfTrue="1">
      <formula>$G37="PT"</formula>
    </cfRule>
  </conditionalFormatting>
  <conditionalFormatting sqref="BV37:BW37">
    <cfRule type="expression" dxfId="875" priority="142">
      <formula>$G37="NPT"</formula>
    </cfRule>
  </conditionalFormatting>
  <conditionalFormatting sqref="BV37:BW37">
    <cfRule type="expression" dxfId="874" priority="141">
      <formula>$G37="PT"</formula>
    </cfRule>
  </conditionalFormatting>
  <conditionalFormatting sqref="BV37:BW37">
    <cfRule type="expression" dxfId="873" priority="140" stopIfTrue="1">
      <formula>$G37="PT"</formula>
    </cfRule>
  </conditionalFormatting>
  <conditionalFormatting sqref="CC37:CD37">
    <cfRule type="expression" dxfId="872" priority="139">
      <formula>$G37="NPT"</formula>
    </cfRule>
  </conditionalFormatting>
  <conditionalFormatting sqref="CC37:CD37">
    <cfRule type="expression" dxfId="871" priority="138">
      <formula>$G37="PT"</formula>
    </cfRule>
  </conditionalFormatting>
  <conditionalFormatting sqref="CC37:CD37">
    <cfRule type="expression" dxfId="870" priority="137" stopIfTrue="1">
      <formula>$G37="PT"</formula>
    </cfRule>
  </conditionalFormatting>
  <conditionalFormatting sqref="CJ37:CK37">
    <cfRule type="expression" dxfId="869" priority="136">
      <formula>$G37="NPT"</formula>
    </cfRule>
  </conditionalFormatting>
  <conditionalFormatting sqref="CJ37:CK37">
    <cfRule type="expression" dxfId="868" priority="135">
      <formula>$G37="PT"</formula>
    </cfRule>
  </conditionalFormatting>
  <conditionalFormatting sqref="CJ37:CK37">
    <cfRule type="expression" dxfId="867" priority="134" stopIfTrue="1">
      <formula>$G37="PT"</formula>
    </cfRule>
  </conditionalFormatting>
  <conditionalFormatting sqref="AX16:AZ16 BJ16:BN16 BX16:CB16">
    <cfRule type="expression" dxfId="866" priority="132">
      <formula>$G16="NPT"</formula>
    </cfRule>
  </conditionalFormatting>
  <conditionalFormatting sqref="AX16:AZ16 BJ16:BN16 BX16:CB16">
    <cfRule type="expression" dxfId="865" priority="131">
      <formula>$G16="PT"</formula>
    </cfRule>
  </conditionalFormatting>
  <conditionalFormatting sqref="AX16:AZ16 BJ16:BN16 BX16:CB16">
    <cfRule type="expression" dxfId="864" priority="130" stopIfTrue="1">
      <formula>$G16="PT"</formula>
    </cfRule>
  </conditionalFormatting>
  <conditionalFormatting sqref="BA16:BI16 BO16:BW16 CC16:CK16">
    <cfRule type="expression" dxfId="863" priority="125" stopIfTrue="1">
      <formula>$G16="PT"</formula>
    </cfRule>
  </conditionalFormatting>
  <conditionalFormatting sqref="C16:X16 H28 H18 H20 H22 H24 H26 H30 H32 H34 H36 H38 H40 H42 H44 H46 H48">
    <cfRule type="expression" dxfId="862" priority="129" stopIfTrue="1">
      <formula>$G16="PT"</formula>
    </cfRule>
  </conditionalFormatting>
  <conditionalFormatting sqref="A16:B16">
    <cfRule type="cellIs" dxfId="861" priority="128" stopIfTrue="1" operator="greaterThan">
      <formula>0</formula>
    </cfRule>
  </conditionalFormatting>
  <conditionalFormatting sqref="BA16:BI16 BO16:BW16 CC16:CK16">
    <cfRule type="expression" dxfId="860" priority="127">
      <formula>$G16="NPT"</formula>
    </cfRule>
  </conditionalFormatting>
  <conditionalFormatting sqref="BA16:BI16 BO16:BW16 CC16:CK16">
    <cfRule type="expression" dxfId="859" priority="126">
      <formula>$G16="PT"</formula>
    </cfRule>
  </conditionalFormatting>
  <conditionalFormatting sqref="A101:A104">
    <cfRule type="cellIs" dxfId="858" priority="124" stopIfTrue="1" operator="greaterThan">
      <formula>0</formula>
    </cfRule>
  </conditionalFormatting>
  <conditionalFormatting sqref="Y36">
    <cfRule type="expression" dxfId="857" priority="123" stopIfTrue="1">
      <formula>$G36="PT"</formula>
    </cfRule>
  </conditionalFormatting>
  <conditionalFormatting sqref="AA36:AE36">
    <cfRule type="expression" dxfId="856" priority="122">
      <formula>$G36="NPT"</formula>
    </cfRule>
  </conditionalFormatting>
  <conditionalFormatting sqref="AA36:AE36">
    <cfRule type="expression" dxfId="855" priority="121">
      <formula>$G36="PT"</formula>
    </cfRule>
  </conditionalFormatting>
  <conditionalFormatting sqref="AA36:AE36">
    <cfRule type="expression" dxfId="854" priority="120" stopIfTrue="1">
      <formula>$G36="PT"</formula>
    </cfRule>
  </conditionalFormatting>
  <conditionalFormatting sqref="AH36:AL36">
    <cfRule type="expression" dxfId="853" priority="117" stopIfTrue="1">
      <formula>$G36="PT"</formula>
    </cfRule>
  </conditionalFormatting>
  <conditionalFormatting sqref="AH36:AL36">
    <cfRule type="expression" dxfId="852" priority="119">
      <formula>$G36="NPT"</formula>
    </cfRule>
  </conditionalFormatting>
  <conditionalFormatting sqref="AH36:AL36">
    <cfRule type="expression" dxfId="851" priority="118">
      <formula>$G36="PT"</formula>
    </cfRule>
  </conditionalFormatting>
  <conditionalFormatting sqref="BQ36:BU36 BX36:CB36">
    <cfRule type="expression" dxfId="850" priority="116">
      <formula>$G36="NPT"</formula>
    </cfRule>
  </conditionalFormatting>
  <conditionalFormatting sqref="BQ36:BU36 BX36:CB36">
    <cfRule type="expression" dxfId="849" priority="115">
      <formula>$G36="PT"</formula>
    </cfRule>
  </conditionalFormatting>
  <conditionalFormatting sqref="BQ36:BU36 BX36:CB36">
    <cfRule type="expression" dxfId="848" priority="114" stopIfTrue="1">
      <formula>$G36="PT"</formula>
    </cfRule>
  </conditionalFormatting>
  <conditionalFormatting sqref="AO36:AS36 BC36:BG36 AV36:AZ36 BJ36:BN36">
    <cfRule type="expression" dxfId="847" priority="111" stopIfTrue="1">
      <formula>$G36="PT"</formula>
    </cfRule>
  </conditionalFormatting>
  <conditionalFormatting sqref="AO36:AS36 BC36:BG36 AV36:AZ36 BJ36:BN36">
    <cfRule type="expression" dxfId="846" priority="113">
      <formula>$G36="NPT"</formula>
    </cfRule>
  </conditionalFormatting>
  <conditionalFormatting sqref="AO36:AS36 BC36:BG36 AV36:AZ36 BJ36:BN36">
    <cfRule type="expression" dxfId="845" priority="112">
      <formula>$G36="PT"</formula>
    </cfRule>
  </conditionalFormatting>
  <conditionalFormatting sqref="AF36:AG36 CE36:CI36 AT36:AU36 BH36:BI36 AM36:AN36 BA36:BB36">
    <cfRule type="expression" dxfId="844" priority="106" stopIfTrue="1">
      <formula>$G36="PT"</formula>
    </cfRule>
  </conditionalFormatting>
  <conditionalFormatting sqref="C36:G36 I36:X36">
    <cfRule type="expression" dxfId="843" priority="110" stopIfTrue="1">
      <formula>$G36="PT"</formula>
    </cfRule>
  </conditionalFormatting>
  <conditionalFormatting sqref="A36:B36">
    <cfRule type="cellIs" dxfId="842" priority="109" stopIfTrue="1" operator="greaterThan">
      <formula>0</formula>
    </cfRule>
  </conditionalFormatting>
  <conditionalFormatting sqref="AF36:AG36 CE36:CI36 AT36:AU36 BH36:BI36 AM36:AN36 BA36:BB36">
    <cfRule type="expression" dxfId="841" priority="108">
      <formula>$G36="NPT"</formula>
    </cfRule>
  </conditionalFormatting>
  <conditionalFormatting sqref="AF36:AG36 CE36:CI36 AT36:AU36 BH36:BI36 AM36:AN36 BA36:BB36">
    <cfRule type="expression" dxfId="840" priority="107">
      <formula>$G36="PT"</formula>
    </cfRule>
  </conditionalFormatting>
  <conditionalFormatting sqref="BO36:BP36">
    <cfRule type="expression" dxfId="839" priority="105">
      <formula>$G36="NPT"</formula>
    </cfRule>
  </conditionalFormatting>
  <conditionalFormatting sqref="BO36:BP36">
    <cfRule type="expression" dxfId="838" priority="104">
      <formula>$G36="PT"</formula>
    </cfRule>
  </conditionalFormatting>
  <conditionalFormatting sqref="BO36:BP36">
    <cfRule type="expression" dxfId="837" priority="103" stopIfTrue="1">
      <formula>$G36="PT"</formula>
    </cfRule>
  </conditionalFormatting>
  <conditionalFormatting sqref="BV36:BW36">
    <cfRule type="expression" dxfId="836" priority="102">
      <formula>$G36="NPT"</formula>
    </cfRule>
  </conditionalFormatting>
  <conditionalFormatting sqref="BV36:BW36">
    <cfRule type="expression" dxfId="835" priority="101">
      <formula>$G36="PT"</formula>
    </cfRule>
  </conditionalFormatting>
  <conditionalFormatting sqref="BV36:BW36">
    <cfRule type="expression" dxfId="834" priority="100" stopIfTrue="1">
      <formula>$G36="PT"</formula>
    </cfRule>
  </conditionalFormatting>
  <conditionalFormatting sqref="CC36:CD36">
    <cfRule type="expression" dxfId="833" priority="99">
      <formula>$G36="NPT"</formula>
    </cfRule>
  </conditionalFormatting>
  <conditionalFormatting sqref="CC36:CD36">
    <cfRule type="expression" dxfId="832" priority="98">
      <formula>$G36="PT"</formula>
    </cfRule>
  </conditionalFormatting>
  <conditionalFormatting sqref="CC36:CD36">
    <cfRule type="expression" dxfId="831" priority="97" stopIfTrue="1">
      <formula>$G36="PT"</formula>
    </cfRule>
  </conditionalFormatting>
  <conditionalFormatting sqref="CJ36:CK36">
    <cfRule type="expression" dxfId="830" priority="96">
      <formula>$G36="NPT"</formula>
    </cfRule>
  </conditionalFormatting>
  <conditionalFormatting sqref="CJ36:CK36">
    <cfRule type="expression" dxfId="829" priority="95">
      <formula>$G36="PT"</formula>
    </cfRule>
  </conditionalFormatting>
  <conditionalFormatting sqref="CJ36:CK36">
    <cfRule type="expression" dxfId="828" priority="94" stopIfTrue="1">
      <formula>$G36="PT"</formula>
    </cfRule>
  </conditionalFormatting>
  <conditionalFormatting sqref="C33:G33 I33:Y33">
    <cfRule type="expression" dxfId="827" priority="93" stopIfTrue="1">
      <formula>$G33="PT"</formula>
    </cfRule>
  </conditionalFormatting>
  <conditionalFormatting sqref="A33:B33">
    <cfRule type="cellIs" dxfId="826" priority="92" stopIfTrue="1" operator="greaterThan">
      <formula>0</formula>
    </cfRule>
  </conditionalFormatting>
  <conditionalFormatting sqref="CE33:CI33 BH33:BI33 BA33:BB33">
    <cfRule type="expression" dxfId="825" priority="91">
      <formula>$G33="NPT"</formula>
    </cfRule>
  </conditionalFormatting>
  <conditionalFormatting sqref="CE33:CI33 BH33:BI33 BA33:BB33">
    <cfRule type="expression" dxfId="824" priority="90">
      <formula>$G33="PT"</formula>
    </cfRule>
  </conditionalFormatting>
  <conditionalFormatting sqref="CE33:CI33 BH33:BI33 BA33:BB33">
    <cfRule type="expression" dxfId="823" priority="89" stopIfTrue="1">
      <formula>$G33="PT"</formula>
    </cfRule>
  </conditionalFormatting>
  <conditionalFormatting sqref="BQ33:BU33 BX33:CB33">
    <cfRule type="expression" dxfId="822" priority="88">
      <formula>$G33="NPT"</formula>
    </cfRule>
  </conditionalFormatting>
  <conditionalFormatting sqref="BQ33:BU33 BX33:CB33">
    <cfRule type="expression" dxfId="821" priority="87">
      <formula>$G33="PT"</formula>
    </cfRule>
  </conditionalFormatting>
  <conditionalFormatting sqref="BQ33:BU33 BX33:CB33">
    <cfRule type="expression" dxfId="820" priority="86" stopIfTrue="1">
      <formula>$G33="PT"</formula>
    </cfRule>
  </conditionalFormatting>
  <conditionalFormatting sqref="BC33:BG33 AX33:AZ33 BJ33:BN33">
    <cfRule type="expression" dxfId="819" priority="83" stopIfTrue="1">
      <formula>$G33="PT"</formula>
    </cfRule>
  </conditionalFormatting>
  <conditionalFormatting sqref="BC33:BG33 AX33:AZ33 BJ33:BN33">
    <cfRule type="expression" dxfId="818" priority="85">
      <formula>$G33="NPT"</formula>
    </cfRule>
  </conditionalFormatting>
  <conditionalFormatting sqref="BC33:BG33 AX33:AZ33 BJ33:BN33">
    <cfRule type="expression" dxfId="817" priority="84">
      <formula>$G33="PT"</formula>
    </cfRule>
  </conditionalFormatting>
  <conditionalFormatting sqref="BO33:BP33">
    <cfRule type="expression" dxfId="816" priority="82">
      <formula>$G33="NPT"</formula>
    </cfRule>
  </conditionalFormatting>
  <conditionalFormatting sqref="BO33:BP33">
    <cfRule type="expression" dxfId="815" priority="81">
      <formula>$G33="PT"</formula>
    </cfRule>
  </conditionalFormatting>
  <conditionalFormatting sqref="BO33:BP33">
    <cfRule type="expression" dxfId="814" priority="80" stopIfTrue="1">
      <formula>$G33="PT"</formula>
    </cfRule>
  </conditionalFormatting>
  <conditionalFormatting sqref="BV33:BW33">
    <cfRule type="expression" dxfId="813" priority="79">
      <formula>$G33="NPT"</formula>
    </cfRule>
  </conditionalFormatting>
  <conditionalFormatting sqref="BV33:BW33">
    <cfRule type="expression" dxfId="812" priority="78">
      <formula>$G33="PT"</formula>
    </cfRule>
  </conditionalFormatting>
  <conditionalFormatting sqref="BV33:BW33">
    <cfRule type="expression" dxfId="811" priority="77" stopIfTrue="1">
      <formula>$G33="PT"</formula>
    </cfRule>
  </conditionalFormatting>
  <conditionalFormatting sqref="CC33:CD33">
    <cfRule type="expression" dxfId="810" priority="76">
      <formula>$G33="NPT"</formula>
    </cfRule>
  </conditionalFormatting>
  <conditionalFormatting sqref="CC33:CD33">
    <cfRule type="expression" dxfId="809" priority="75">
      <formula>$G33="PT"</formula>
    </cfRule>
  </conditionalFormatting>
  <conditionalFormatting sqref="CC33:CD33">
    <cfRule type="expression" dxfId="808" priority="74" stopIfTrue="1">
      <formula>$G33="PT"</formula>
    </cfRule>
  </conditionalFormatting>
  <conditionalFormatting sqref="CJ33:CK33">
    <cfRule type="expression" dxfId="807" priority="73">
      <formula>$G33="NPT"</formula>
    </cfRule>
  </conditionalFormatting>
  <conditionalFormatting sqref="CJ33:CK33">
    <cfRule type="expression" dxfId="806" priority="72">
      <formula>$G33="PT"</formula>
    </cfRule>
  </conditionalFormatting>
  <conditionalFormatting sqref="CJ33:CK33">
    <cfRule type="expression" dxfId="805" priority="71" stopIfTrue="1">
      <formula>$G33="PT"</formula>
    </cfRule>
  </conditionalFormatting>
  <conditionalFormatting sqref="CJ51:CK51">
    <cfRule type="expression" dxfId="804" priority="40" stopIfTrue="1">
      <formula>$G51="PT"</formula>
    </cfRule>
  </conditionalFormatting>
  <conditionalFormatting sqref="Y51">
    <cfRule type="expression" dxfId="803" priority="64" stopIfTrue="1">
      <formula>$G51="PT"</formula>
    </cfRule>
  </conditionalFormatting>
  <conditionalFormatting sqref="C51:G51 I51:X51">
    <cfRule type="expression" dxfId="802" priority="63" stopIfTrue="1">
      <formula>$G51="PT"</formula>
    </cfRule>
  </conditionalFormatting>
  <conditionalFormatting sqref="A51:B51">
    <cfRule type="cellIs" dxfId="801" priority="62" stopIfTrue="1" operator="greaterThan">
      <formula>0</formula>
    </cfRule>
  </conditionalFormatting>
  <conditionalFormatting sqref="CE51:CI51 BQ51:BU51 AM51:AU51 BH51:BI51 BA51:BB51 AA51:AG51">
    <cfRule type="expression" dxfId="800" priority="61">
      <formula>$G51="NPT"</formula>
    </cfRule>
  </conditionalFormatting>
  <conditionalFormatting sqref="CE51:CI51 BQ51:BU51 AM51:AU51 BH51:BI51 BA51:BB51 AA51:AG51">
    <cfRule type="expression" dxfId="799" priority="60">
      <formula>$G51="PT"</formula>
    </cfRule>
  </conditionalFormatting>
  <conditionalFormatting sqref="CE51:CI51 BQ51:BU51 AM51:AU51 BH51:BI51 BA51:BB51 AA51:AG51">
    <cfRule type="expression" dxfId="798" priority="59" stopIfTrue="1">
      <formula>$G51="PT"</formula>
    </cfRule>
  </conditionalFormatting>
  <conditionalFormatting sqref="H51">
    <cfRule type="expression" dxfId="797" priority="58" stopIfTrue="1">
      <formula>$G51="PT"</formula>
    </cfRule>
  </conditionalFormatting>
  <conditionalFormatting sqref="BX51:CB51">
    <cfRule type="expression" dxfId="796" priority="57">
      <formula>$G51="NPT"</formula>
    </cfRule>
  </conditionalFormatting>
  <conditionalFormatting sqref="BX51:CB51">
    <cfRule type="expression" dxfId="795" priority="56">
      <formula>$G51="PT"</formula>
    </cfRule>
  </conditionalFormatting>
  <conditionalFormatting sqref="BX51:CB51">
    <cfRule type="expression" dxfId="794" priority="55" stopIfTrue="1">
      <formula>$G51="PT"</formula>
    </cfRule>
  </conditionalFormatting>
  <conditionalFormatting sqref="BJ51:BN51 AV51:AZ51 BC51:BG51 AH51:AL51">
    <cfRule type="expression" dxfId="793" priority="54">
      <formula>$G51="NPT"</formula>
    </cfRule>
  </conditionalFormatting>
  <conditionalFormatting sqref="BJ51:BN51 AV51:AZ51 BC51:BG51 AH51:AL51">
    <cfRule type="expression" dxfId="792" priority="53">
      <formula>$G51="PT"</formula>
    </cfRule>
  </conditionalFormatting>
  <conditionalFormatting sqref="BJ51:BN51 AV51:AZ51 BC51:BG51 AH51:AL51">
    <cfRule type="expression" dxfId="791" priority="52" stopIfTrue="1">
      <formula>$G51="PT"</formula>
    </cfRule>
  </conditionalFormatting>
  <conditionalFormatting sqref="BO51:BP51">
    <cfRule type="expression" dxfId="790" priority="51">
      <formula>$G51="NPT"</formula>
    </cfRule>
  </conditionalFormatting>
  <conditionalFormatting sqref="BO51:BP51">
    <cfRule type="expression" dxfId="789" priority="50">
      <formula>$G51="PT"</formula>
    </cfRule>
  </conditionalFormatting>
  <conditionalFormatting sqref="BO51:BP51">
    <cfRule type="expression" dxfId="788" priority="49" stopIfTrue="1">
      <formula>$G51="PT"</formula>
    </cfRule>
  </conditionalFormatting>
  <conditionalFormatting sqref="BV51:BW51">
    <cfRule type="expression" dxfId="787" priority="48">
      <formula>$G51="NPT"</formula>
    </cfRule>
  </conditionalFormatting>
  <conditionalFormatting sqref="BV51:BW51">
    <cfRule type="expression" dxfId="786" priority="47">
      <formula>$G51="PT"</formula>
    </cfRule>
  </conditionalFormatting>
  <conditionalFormatting sqref="BV51:BW51">
    <cfRule type="expression" dxfId="785" priority="46" stopIfTrue="1">
      <formula>$G51="PT"</formula>
    </cfRule>
  </conditionalFormatting>
  <conditionalFormatting sqref="CC51:CD51">
    <cfRule type="expression" dxfId="784" priority="45">
      <formula>$G51="NPT"</formula>
    </cfRule>
  </conditionalFormatting>
  <conditionalFormatting sqref="CC51:CD51">
    <cfRule type="expression" dxfId="783" priority="44">
      <formula>$G51="PT"</formula>
    </cfRule>
  </conditionalFormatting>
  <conditionalFormatting sqref="CC51:CD51">
    <cfRule type="expression" dxfId="782" priority="43" stopIfTrue="1">
      <formula>$G51="PT"</formula>
    </cfRule>
  </conditionalFormatting>
  <conditionalFormatting sqref="CJ51:CK51">
    <cfRule type="expression" dxfId="781" priority="42">
      <formula>$G51="NPT"</formula>
    </cfRule>
  </conditionalFormatting>
  <conditionalFormatting sqref="CJ51:CK51">
    <cfRule type="expression" dxfId="780" priority="41">
      <formula>$G51="PT"</formula>
    </cfRule>
  </conditionalFormatting>
  <conditionalFormatting sqref="C56:G56 I56:Y56">
    <cfRule type="expression" dxfId="779" priority="39" stopIfTrue="1">
      <formula>$G56="PT"</formula>
    </cfRule>
  </conditionalFormatting>
  <conditionalFormatting sqref="A56:B56">
    <cfRule type="cellIs" dxfId="778" priority="38" stopIfTrue="1" operator="greaterThan">
      <formula>0</formula>
    </cfRule>
  </conditionalFormatting>
  <conditionalFormatting sqref="BQ56:BU56 CE56:CI56 AM56:AU56 BH56:BI56 BA56:BB56 AF56:AG56">
    <cfRule type="expression" dxfId="777" priority="37">
      <formula>$G56="NPT"</formula>
    </cfRule>
  </conditionalFormatting>
  <conditionalFormatting sqref="BQ56:BU56 CE56:CI56 AM56:AU56 BH56:BI56 BA56:BB56 AF56:AG56">
    <cfRule type="expression" dxfId="776" priority="36">
      <formula>$G56="PT"</formula>
    </cfRule>
  </conditionalFormatting>
  <conditionalFormatting sqref="BQ56:BU56 CE56:CI56 AM56:AU56 BH56:BI56 BA56:BB56 AF56:AG56">
    <cfRule type="expression" dxfId="775" priority="35" stopIfTrue="1">
      <formula>$G56="PT"</formula>
    </cfRule>
  </conditionalFormatting>
  <conditionalFormatting sqref="BX56:CB56">
    <cfRule type="expression" dxfId="774" priority="34">
      <formula>$G56="NPT"</formula>
    </cfRule>
  </conditionalFormatting>
  <conditionalFormatting sqref="BX56:CB56">
    <cfRule type="expression" dxfId="773" priority="33">
      <formula>$G56="PT"</formula>
    </cfRule>
  </conditionalFormatting>
  <conditionalFormatting sqref="BX56:CB56">
    <cfRule type="expression" dxfId="772" priority="32" stopIfTrue="1">
      <formula>$G56="PT"</formula>
    </cfRule>
  </conditionalFormatting>
  <conditionalFormatting sqref="BC56:BG56 AV56:AZ56 BJ56:BN56">
    <cfRule type="expression" dxfId="771" priority="31">
      <formula>$G56="NPT"</formula>
    </cfRule>
  </conditionalFormatting>
  <conditionalFormatting sqref="BC56:BG56 AV56:AZ56 BJ56:BN56">
    <cfRule type="expression" dxfId="770" priority="30">
      <formula>$G56="PT"</formula>
    </cfRule>
  </conditionalFormatting>
  <conditionalFormatting sqref="BC56:BG56 AV56:AZ56 BJ56:BN56">
    <cfRule type="expression" dxfId="769" priority="29" stopIfTrue="1">
      <formula>$G56="PT"</formula>
    </cfRule>
  </conditionalFormatting>
  <conditionalFormatting sqref="BO56:BP56">
    <cfRule type="expression" dxfId="768" priority="28">
      <formula>$G56="NPT"</formula>
    </cfRule>
  </conditionalFormatting>
  <conditionalFormatting sqref="BO56:BP56">
    <cfRule type="expression" dxfId="767" priority="27">
      <formula>$G56="PT"</formula>
    </cfRule>
  </conditionalFormatting>
  <conditionalFormatting sqref="BO56:BP56">
    <cfRule type="expression" dxfId="766" priority="26" stopIfTrue="1">
      <formula>$G56="PT"</formula>
    </cfRule>
  </conditionalFormatting>
  <conditionalFormatting sqref="BV56:BW56">
    <cfRule type="expression" dxfId="765" priority="25">
      <formula>$G56="NPT"</formula>
    </cfRule>
  </conditionalFormatting>
  <conditionalFormatting sqref="BV56:BW56">
    <cfRule type="expression" dxfId="764" priority="24">
      <formula>$G56="PT"</formula>
    </cfRule>
  </conditionalFormatting>
  <conditionalFormatting sqref="BV56:BW56">
    <cfRule type="expression" dxfId="763" priority="23" stopIfTrue="1">
      <formula>$G56="PT"</formula>
    </cfRule>
  </conditionalFormatting>
  <conditionalFormatting sqref="CC56:CD56">
    <cfRule type="expression" dxfId="762" priority="22">
      <formula>$G56="NPT"</formula>
    </cfRule>
  </conditionalFormatting>
  <conditionalFormatting sqref="CC56:CD56">
    <cfRule type="expression" dxfId="761" priority="21">
      <formula>$G56="PT"</formula>
    </cfRule>
  </conditionalFormatting>
  <conditionalFormatting sqref="CC56:CD56">
    <cfRule type="expression" dxfId="760" priority="20" stopIfTrue="1">
      <formula>$G56="PT"</formula>
    </cfRule>
  </conditionalFormatting>
  <conditionalFormatting sqref="CJ56:CK56">
    <cfRule type="expression" dxfId="759" priority="19">
      <formula>$G56="NPT"</formula>
    </cfRule>
  </conditionalFormatting>
  <conditionalFormatting sqref="CJ56:CK56">
    <cfRule type="expression" dxfId="758" priority="18">
      <formula>$G56="PT"</formula>
    </cfRule>
  </conditionalFormatting>
  <conditionalFormatting sqref="CJ56:CK56">
    <cfRule type="expression" dxfId="757" priority="17" stopIfTrue="1">
      <formula>$G56="PT"</formula>
    </cfRule>
  </conditionalFormatting>
  <conditionalFormatting sqref="AA56:AE56">
    <cfRule type="expression" dxfId="756" priority="16">
      <formula>$G56="NPT"</formula>
    </cfRule>
  </conditionalFormatting>
  <conditionalFormatting sqref="AA56:AE56">
    <cfRule type="expression" dxfId="755" priority="15">
      <formula>$G56="PT"</formula>
    </cfRule>
  </conditionalFormatting>
  <conditionalFormatting sqref="AA56:AE56">
    <cfRule type="expression" dxfId="754" priority="14" stopIfTrue="1">
      <formula>$G56="PT"</formula>
    </cfRule>
  </conditionalFormatting>
  <conditionalFormatting sqref="H56">
    <cfRule type="expression" dxfId="753" priority="13" stopIfTrue="1">
      <formula>$G56="PT"</formula>
    </cfRule>
  </conditionalFormatting>
  <conditionalFormatting sqref="AH56:AL56">
    <cfRule type="expression" dxfId="752" priority="12">
      <formula>$G56="NPT"</formula>
    </cfRule>
  </conditionalFormatting>
  <conditionalFormatting sqref="AH56:AL56">
    <cfRule type="expression" dxfId="751" priority="11">
      <formula>$G56="PT"</formula>
    </cfRule>
  </conditionalFormatting>
  <conditionalFormatting sqref="AH56:AL56">
    <cfRule type="expression" dxfId="750" priority="10" stopIfTrue="1">
      <formula>$G56="PT"</formula>
    </cfRule>
  </conditionalFormatting>
  <conditionalFormatting sqref="AF33:AW34">
    <cfRule type="expression" dxfId="749" priority="9">
      <formula>$G33="NPT"</formula>
    </cfRule>
  </conditionalFormatting>
  <conditionalFormatting sqref="AF33:AW34">
    <cfRule type="expression" dxfId="748" priority="8">
      <formula>$G33="PT"</formula>
    </cfRule>
  </conditionalFormatting>
  <conditionalFormatting sqref="AF33:AW34">
    <cfRule type="expression" dxfId="747" priority="7" stopIfTrue="1">
      <formula>$G33="PT"</formula>
    </cfRule>
  </conditionalFormatting>
  <conditionalFormatting sqref="AA33:AE34">
    <cfRule type="expression" dxfId="746" priority="4" stopIfTrue="1">
      <formula>$G33="PT"</formula>
    </cfRule>
  </conditionalFormatting>
  <conditionalFormatting sqref="AA33:AE34">
    <cfRule type="expression" dxfId="745" priority="6">
      <formula>$G33="NPT"</formula>
    </cfRule>
  </conditionalFormatting>
  <conditionalFormatting sqref="AA33:AE34">
    <cfRule type="expression" dxfId="744" priority="5">
      <formula>$G33="PT"</formula>
    </cfRule>
  </conditionalFormatting>
  <conditionalFormatting sqref="AA69:AW70">
    <cfRule type="expression" dxfId="743" priority="3">
      <formula>$G69="NPT"</formula>
    </cfRule>
  </conditionalFormatting>
  <conditionalFormatting sqref="AA69:AW70">
    <cfRule type="expression" dxfId="742" priority="2">
      <formula>$G69="PT"</formula>
    </cfRule>
  </conditionalFormatting>
  <conditionalFormatting sqref="AA69:AW70">
    <cfRule type="expression" dxfId="741" priority="1" stopIfTrue="1">
      <formula>$G69="PT"</formula>
    </cfRule>
  </conditionalFormatting>
  <dataValidations count="9">
    <dataValidation type="list" allowBlank="1" showInputMessage="1" showErrorMessage="1" errorTitle="TG" error="Invalid Target Audience!" prompt="Please, select one of the following target group!" sqref="Y9">
      <formula1>"None,A4-11,A12-17,A18-34,A18-49,A25-54,W18-34,W18-49,W25-54,M18-34,M18-49,M25-54"</formula1>
    </dataValidation>
    <dataValidation type="list" allowBlank="1" showInputMessage="1" showErrorMessage="1" prompt="Please, select the MONTH!" sqref="Y10">
      <formula1>"None, January,February,March,April,May,June,July,August,September,October,November,December"</formula1>
    </dataValidation>
    <dataValidation allowBlank="1" showInputMessage="1" showErrorMessage="1" prompt="Please enter the name of the Agency. If the Client is direct, the cell should be blank!" sqref="Y3:Y8"/>
    <dataValidation allowBlank="1" showInputMessage="1" showErrorMessage="1" prompt="Please enter the name of the TVC" sqref="E3:E8"/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G7:G8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G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G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G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rst TVC in seconds!" sqref="G3">
      <formula1>0</formula1>
      <formula2>180</formula2>
    </dataValidation>
  </dataValidations>
  <pageMargins left="0.35433070866141736" right="0.47244094488188981" top="0.43307086614173229" bottom="0.47244094488188981" header="0.27559055118110237" footer="0.27559055118110237"/>
  <pageSetup paperSize="9" scale="25" orientation="landscape" r:id="rId1"/>
  <headerFooter alignWithMargins="0">
    <oddFooter>&amp;C&amp;D
&amp;F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0.59999389629810485"/>
    <pageSetUpPr fitToPage="1"/>
  </sheetPr>
  <dimension ref="A1:CN203"/>
  <sheetViews>
    <sheetView showGridLines="0" showZeros="0" defaultGridColor="0" colorId="23" zoomScale="83" zoomScaleNormal="83" workbookViewId="0">
      <pane xSplit="6" ySplit="14" topLeftCell="G95" activePane="bottomRight" state="frozen"/>
      <selection activeCell="AP15" sqref="AP15:BI130"/>
      <selection pane="topRight" activeCell="AP15" sqref="AP15:BI130"/>
      <selection pane="bottomLeft" activeCell="AP15" sqref="AP15:BI130"/>
      <selection pane="bottomRight" activeCell="S157" sqref="S157"/>
    </sheetView>
  </sheetViews>
  <sheetFormatPr defaultColWidth="9.140625" defaultRowHeight="12.75"/>
  <cols>
    <col min="1" max="1" width="20.42578125" style="657" customWidth="1"/>
    <col min="2" max="2" width="2.42578125" style="658" bestFit="1" customWidth="1"/>
    <col min="3" max="3" width="12.5703125" style="652" bestFit="1" customWidth="1"/>
    <col min="4" max="4" width="25.85546875" style="652" customWidth="1"/>
    <col min="5" max="5" width="21.5703125" style="652" customWidth="1"/>
    <col min="6" max="6" width="11.85546875" style="652" customWidth="1"/>
    <col min="7" max="7" width="14" style="652" customWidth="1"/>
    <col min="8" max="8" width="13.85546875" style="652" customWidth="1"/>
    <col min="9" max="9" width="14.140625" style="652" customWidth="1"/>
    <col min="10" max="10" width="12.140625" style="652" customWidth="1"/>
    <col min="11" max="11" width="7.85546875" style="652" customWidth="1"/>
    <col min="12" max="12" width="7.7109375" style="652" customWidth="1"/>
    <col min="13" max="15" width="7.85546875" style="652" hidden="1" customWidth="1"/>
    <col min="16" max="16" width="6.85546875" style="652" hidden="1" customWidth="1"/>
    <col min="17" max="17" width="11" style="652" bestFit="1" customWidth="1"/>
    <col min="18" max="18" width="13" style="652" customWidth="1"/>
    <col min="19" max="19" width="14.7109375" style="652" customWidth="1"/>
    <col min="20" max="20" width="12.42578125" style="652" customWidth="1"/>
    <col min="21" max="24" width="11.85546875" style="652" hidden="1" customWidth="1"/>
    <col min="25" max="25" width="15" style="652" customWidth="1"/>
    <col min="26" max="26" width="17.7109375" style="652" customWidth="1"/>
    <col min="27" max="47" width="3.42578125" style="652" hidden="1" customWidth="1"/>
    <col min="48" max="49" width="3.5703125" style="652" hidden="1" customWidth="1"/>
    <col min="50" max="54" width="3.5703125" style="652" customWidth="1"/>
    <col min="55" max="61" width="3.42578125" style="652" customWidth="1"/>
    <col min="62" max="89" width="3.42578125" style="652" hidden="1" customWidth="1"/>
    <col min="90" max="90" width="13.7109375" style="652" customWidth="1"/>
    <col min="91" max="91" width="4.28515625" style="652" customWidth="1"/>
    <col min="92" max="113" width="3.5703125" style="652" customWidth="1"/>
    <col min="114" max="16384" width="9.140625" style="652"/>
  </cols>
  <sheetData>
    <row r="1" spans="1:90" ht="13.5" thickBot="1">
      <c r="A1" s="645"/>
      <c r="B1" s="645"/>
      <c r="C1" s="646"/>
      <c r="D1" s="646"/>
      <c r="E1" s="647"/>
      <c r="F1" s="648"/>
      <c r="G1" s="647"/>
      <c r="H1" s="647"/>
      <c r="I1" s="649"/>
      <c r="J1" s="649"/>
      <c r="K1" s="649"/>
      <c r="L1" s="649"/>
      <c r="M1" s="649"/>
      <c r="N1" s="649"/>
      <c r="O1" s="649"/>
      <c r="P1" s="649"/>
      <c r="Q1" s="649"/>
      <c r="R1" s="650"/>
      <c r="S1" s="651"/>
      <c r="T1" s="651"/>
      <c r="U1" s="651"/>
      <c r="V1" s="651"/>
      <c r="W1" s="651"/>
      <c r="X1" s="651"/>
      <c r="Y1" s="183"/>
      <c r="Z1" s="647"/>
    </row>
    <row r="2" spans="1:90" ht="13.5" thickBot="1">
      <c r="A2" s="646"/>
      <c r="B2" s="646"/>
      <c r="C2" s="646"/>
      <c r="D2" s="646"/>
      <c r="E2" s="653" t="s">
        <v>22</v>
      </c>
      <c r="F2" s="654" t="s">
        <v>41</v>
      </c>
      <c r="G2" s="655" t="s">
        <v>45</v>
      </c>
      <c r="H2" s="655" t="s">
        <v>20</v>
      </c>
      <c r="I2" s="655" t="s">
        <v>4</v>
      </c>
      <c r="J2" s="654" t="s">
        <v>43</v>
      </c>
      <c r="K2" s="654" t="s">
        <v>8</v>
      </c>
      <c r="L2" s="656" t="s">
        <v>57</v>
      </c>
      <c r="Z2" s="647"/>
    </row>
    <row r="3" spans="1:90">
      <c r="E3" s="659" t="str">
        <f>SUMMARY_TV!B2</f>
        <v>Consumer Loan</v>
      </c>
      <c r="F3" s="660" t="str">
        <f>IF(G3&lt;&gt;0,"A","-")</f>
        <v>A</v>
      </c>
      <c r="G3" s="661">
        <v>32</v>
      </c>
      <c r="H3" s="30">
        <v>1</v>
      </c>
      <c r="I3" s="662">
        <f>SUM(K15:K133)</f>
        <v>105</v>
      </c>
      <c r="J3" s="211">
        <f t="shared" ref="J3:J8" si="0">I3/$I$9</f>
        <v>1</v>
      </c>
      <c r="K3" s="211">
        <f>(SUMPRODUCT(K15:K133,H15:H133))/$I$144</f>
        <v>0.99999999999999978</v>
      </c>
      <c r="L3" s="203">
        <f>SUMPRODUCT(K15:K133,$S$15:$S$133)/$Y$144</f>
        <v>1</v>
      </c>
      <c r="R3" s="663" t="s">
        <v>104</v>
      </c>
      <c r="S3" s="651"/>
      <c r="T3" s="651"/>
      <c r="U3" s="651"/>
      <c r="V3" s="651"/>
      <c r="W3" s="651"/>
      <c r="X3" s="651"/>
      <c r="Y3" s="664" t="str">
        <f>SUMMARY_TV!B1</f>
        <v>DSK</v>
      </c>
      <c r="Z3" s="647"/>
    </row>
    <row r="4" spans="1:90">
      <c r="E4" s="665" t="str">
        <f>SUMMARY_TV!B2</f>
        <v>Consumer Loan</v>
      </c>
      <c r="F4" s="666" t="str">
        <f>IF(G4&lt;&gt;0,"B","-")</f>
        <v>B</v>
      </c>
      <c r="G4" s="661">
        <v>32</v>
      </c>
      <c r="H4" s="30">
        <v>1</v>
      </c>
      <c r="I4" s="667">
        <f>SUM(L15:L133)</f>
        <v>0</v>
      </c>
      <c r="J4" s="56">
        <f t="shared" si="0"/>
        <v>0</v>
      </c>
      <c r="K4" s="56">
        <f>SUMPRODUCT(L15:L133,H15:H133)/I144</f>
        <v>0</v>
      </c>
      <c r="L4" s="203">
        <f>SUMPRODUCT(L15:L133,$T$15:$T$133)/$Y$144</f>
        <v>0</v>
      </c>
      <c r="R4" s="663" t="s">
        <v>105</v>
      </c>
      <c r="S4" s="651"/>
      <c r="T4" s="651"/>
      <c r="U4" s="651"/>
      <c r="V4" s="651"/>
      <c r="W4" s="651"/>
      <c r="X4" s="651"/>
      <c r="Y4" s="664" t="str">
        <f>SUMMARY_TV!B2</f>
        <v>Consumer Loan</v>
      </c>
      <c r="Z4" s="647"/>
    </row>
    <row r="5" spans="1:90">
      <c r="A5" s="668"/>
      <c r="B5" s="669"/>
      <c r="E5" s="665"/>
      <c r="F5" s="666" t="str">
        <f>IF(G5&lt;&gt;0,"C","-")</f>
        <v>-</v>
      </c>
      <c r="G5" s="661">
        <v>0</v>
      </c>
      <c r="H5" s="30">
        <v>0</v>
      </c>
      <c r="I5" s="667">
        <f>SUM(M15:M133)</f>
        <v>0</v>
      </c>
      <c r="J5" s="56">
        <f t="shared" si="0"/>
        <v>0</v>
      </c>
      <c r="K5" s="56">
        <f>SUMPRODUCT(M15:M133,H15:H133)/$I$144</f>
        <v>0</v>
      </c>
      <c r="L5" s="203">
        <f>SUMPRODUCT(M15:M133,$U$15:$U$133)/$Y$144</f>
        <v>0</v>
      </c>
      <c r="R5" s="663" t="s">
        <v>106</v>
      </c>
      <c r="S5" s="651"/>
      <c r="T5" s="651"/>
      <c r="U5" s="651"/>
      <c r="V5" s="651"/>
      <c r="W5" s="651"/>
      <c r="X5" s="651"/>
      <c r="Y5" s="664" t="str">
        <f>SUMMARY_TV!B3</f>
        <v>Café Commucations</v>
      </c>
      <c r="Z5" s="647"/>
    </row>
    <row r="6" spans="1:90">
      <c r="A6" s="668"/>
      <c r="B6" s="669"/>
      <c r="E6" s="665"/>
      <c r="F6" s="666" t="str">
        <f>IF(G6&lt;&gt;0,"D","-")</f>
        <v>-</v>
      </c>
      <c r="G6" s="661">
        <v>0</v>
      </c>
      <c r="H6" s="30">
        <v>0</v>
      </c>
      <c r="I6" s="670">
        <f>SUM(N15:N133)</f>
        <v>0</v>
      </c>
      <c r="J6" s="56">
        <f t="shared" si="0"/>
        <v>0</v>
      </c>
      <c r="K6" s="56">
        <f>SUMPRODUCT(N15:N133,H15:H133)/$I$144</f>
        <v>0</v>
      </c>
      <c r="L6" s="203">
        <f>SUMPRODUCT(N15:N133,$V$15:$V$133)/$Y$144</f>
        <v>0</v>
      </c>
      <c r="R6" s="663" t="s">
        <v>107</v>
      </c>
      <c r="S6" s="651"/>
      <c r="T6" s="651"/>
      <c r="U6" s="651"/>
      <c r="V6" s="651"/>
      <c r="W6" s="651"/>
      <c r="X6" s="651"/>
      <c r="Y6" s="664" t="str">
        <f>SUMMARY_TV!B4</f>
        <v>09 Mar 2020 -  05 Apr 2020</v>
      </c>
      <c r="Z6" s="647"/>
      <c r="AA6" s="671"/>
      <c r="AB6" s="671"/>
      <c r="AC6" s="671"/>
      <c r="AD6" s="671"/>
      <c r="AE6" s="671"/>
      <c r="AF6" s="671"/>
      <c r="AG6" s="671"/>
      <c r="AH6" s="671"/>
      <c r="AI6" s="671"/>
      <c r="AJ6" s="671"/>
      <c r="AK6" s="671"/>
      <c r="AL6" s="671"/>
      <c r="AM6" s="671"/>
      <c r="AN6" s="671"/>
      <c r="AO6" s="671"/>
      <c r="AP6" s="671"/>
      <c r="AQ6" s="671"/>
      <c r="AR6" s="671"/>
      <c r="AS6" s="671"/>
      <c r="AT6" s="671"/>
      <c r="AU6" s="671"/>
      <c r="AV6" s="671"/>
      <c r="AW6" s="671"/>
      <c r="AX6" s="671"/>
      <c r="AY6" s="671"/>
      <c r="AZ6" s="671"/>
      <c r="BA6" s="671"/>
      <c r="BB6" s="671"/>
      <c r="BC6" s="671"/>
      <c r="BD6" s="671"/>
      <c r="BE6" s="671"/>
      <c r="BF6" s="671"/>
      <c r="BG6" s="671"/>
      <c r="BH6" s="671"/>
      <c r="BI6" s="671"/>
      <c r="BJ6" s="671"/>
      <c r="BK6" s="671"/>
      <c r="BL6" s="671"/>
      <c r="BM6" s="671"/>
      <c r="BN6" s="671"/>
      <c r="BO6" s="671"/>
      <c r="BP6" s="671"/>
      <c r="BQ6" s="671"/>
      <c r="BR6" s="671"/>
      <c r="BS6" s="671"/>
      <c r="BT6" s="671"/>
      <c r="BU6" s="671"/>
      <c r="BV6" s="671"/>
      <c r="BW6" s="671"/>
      <c r="BX6" s="671"/>
      <c r="BY6" s="671"/>
      <c r="BZ6" s="671"/>
      <c r="CA6" s="671"/>
      <c r="CB6" s="671"/>
      <c r="CC6" s="671"/>
      <c r="CD6" s="671"/>
      <c r="CE6" s="671"/>
      <c r="CF6" s="671"/>
      <c r="CG6" s="671"/>
      <c r="CH6" s="671"/>
      <c r="CI6" s="671"/>
      <c r="CJ6" s="671"/>
      <c r="CK6" s="671"/>
    </row>
    <row r="7" spans="1:90">
      <c r="A7" s="668"/>
      <c r="B7" s="669"/>
      <c r="E7" s="665"/>
      <c r="F7" s="666" t="str">
        <f>IF(G7&lt;&gt;0,"E","-")</f>
        <v>-</v>
      </c>
      <c r="G7" s="661">
        <v>0</v>
      </c>
      <c r="H7" s="30">
        <v>0</v>
      </c>
      <c r="I7" s="670">
        <f>SUM(O15:O133)</f>
        <v>0</v>
      </c>
      <c r="J7" s="56">
        <f t="shared" si="0"/>
        <v>0</v>
      </c>
      <c r="K7" s="56">
        <f>SUMPRODUCT(O15:O133,H15:H133)/$I$144</f>
        <v>0</v>
      </c>
      <c r="L7" s="203">
        <f>SUMPRODUCT(O15:O133,$W$15:$W$133)/$Y$144</f>
        <v>0</v>
      </c>
      <c r="R7" s="663"/>
      <c r="Y7" s="672"/>
      <c r="Z7" s="647"/>
      <c r="AA7" s="671"/>
      <c r="AB7" s="671"/>
      <c r="AC7" s="671"/>
      <c r="AD7" s="671"/>
      <c r="AE7" s="671"/>
      <c r="AF7" s="671"/>
      <c r="AG7" s="671"/>
      <c r="AH7" s="671"/>
      <c r="AI7" s="671"/>
      <c r="AJ7" s="671"/>
      <c r="AK7" s="671"/>
      <c r="AL7" s="671"/>
      <c r="AM7" s="671"/>
      <c r="AN7" s="671"/>
      <c r="AO7" s="671"/>
      <c r="AP7" s="671"/>
      <c r="AQ7" s="671"/>
      <c r="AR7" s="671"/>
      <c r="AS7" s="671"/>
      <c r="AT7" s="671"/>
      <c r="AU7" s="671"/>
      <c r="AV7" s="671"/>
      <c r="AW7" s="671"/>
      <c r="AX7" s="671"/>
      <c r="AY7" s="671"/>
      <c r="AZ7" s="671"/>
      <c r="BA7" s="671"/>
      <c r="BB7" s="671"/>
      <c r="BC7" s="671"/>
      <c r="BD7" s="671"/>
      <c r="BE7" s="671"/>
      <c r="BF7" s="671"/>
      <c r="BG7" s="671"/>
      <c r="BH7" s="671"/>
      <c r="BI7" s="671"/>
      <c r="BJ7" s="671"/>
      <c r="BK7" s="671"/>
      <c r="BL7" s="671"/>
      <c r="BM7" s="671"/>
      <c r="BN7" s="671"/>
      <c r="BO7" s="671"/>
      <c r="BP7" s="671"/>
      <c r="BQ7" s="671"/>
      <c r="BR7" s="671"/>
      <c r="BS7" s="671"/>
      <c r="BT7" s="671"/>
      <c r="BU7" s="671"/>
      <c r="BV7" s="671"/>
      <c r="BW7" s="671"/>
      <c r="BX7" s="671"/>
      <c r="BY7" s="671"/>
      <c r="BZ7" s="671"/>
      <c r="CA7" s="671"/>
      <c r="CB7" s="671"/>
      <c r="CC7" s="671"/>
      <c r="CD7" s="671"/>
      <c r="CE7" s="671"/>
      <c r="CF7" s="671"/>
      <c r="CG7" s="671"/>
      <c r="CH7" s="671"/>
      <c r="CI7" s="671"/>
      <c r="CJ7" s="671"/>
      <c r="CK7" s="671"/>
    </row>
    <row r="8" spans="1:90" ht="13.5" thickBot="1">
      <c r="A8" s="668"/>
      <c r="B8" s="669"/>
      <c r="E8" s="673"/>
      <c r="F8" s="674" t="str">
        <f>IF(G8&lt;&gt;0,"F","-")</f>
        <v>-</v>
      </c>
      <c r="G8" s="675">
        <v>0</v>
      </c>
      <c r="H8" s="34">
        <v>0</v>
      </c>
      <c r="I8" s="676">
        <f>SUM(O15:O133)</f>
        <v>0</v>
      </c>
      <c r="J8" s="60">
        <f t="shared" si="0"/>
        <v>0</v>
      </c>
      <c r="K8" s="60">
        <f>SUMPRODUCT(P15:P133,H15:H133)/$I$144</f>
        <v>0</v>
      </c>
      <c r="L8" s="86">
        <f>SUMPRODUCT(P15:P133,$X$15:$X$133)/$Y$144</f>
        <v>0</v>
      </c>
      <c r="R8" s="677" t="s">
        <v>31</v>
      </c>
      <c r="S8" s="678"/>
      <c r="Y8" s="679"/>
      <c r="Z8" s="647"/>
      <c r="AA8" s="671"/>
      <c r="AB8" s="671"/>
      <c r="AC8" s="671"/>
      <c r="AD8" s="671"/>
      <c r="AE8" s="671"/>
      <c r="AF8" s="671"/>
      <c r="AG8" s="671"/>
      <c r="AH8" s="671"/>
      <c r="AI8" s="671"/>
      <c r="AJ8" s="671"/>
      <c r="AK8" s="671"/>
      <c r="AL8" s="671"/>
      <c r="AM8" s="671"/>
      <c r="AN8" s="671"/>
      <c r="AO8" s="671"/>
      <c r="AP8" s="671"/>
      <c r="AQ8" s="671"/>
      <c r="AR8" s="671"/>
      <c r="AS8" s="671"/>
      <c r="AT8" s="671"/>
      <c r="AU8" s="671"/>
      <c r="AV8" s="671"/>
      <c r="AW8" s="671"/>
      <c r="AX8" s="671"/>
      <c r="AY8" s="671"/>
      <c r="AZ8" s="671"/>
      <c r="BA8" s="671"/>
      <c r="BB8" s="671"/>
      <c r="BC8" s="671"/>
      <c r="BD8" s="671"/>
      <c r="BE8" s="671"/>
      <c r="BF8" s="671"/>
      <c r="BG8" s="671"/>
      <c r="BH8" s="671"/>
      <c r="BI8" s="671"/>
      <c r="BJ8" s="671"/>
      <c r="BK8" s="671"/>
      <c r="BL8" s="671"/>
      <c r="BM8" s="671"/>
      <c r="BN8" s="671"/>
      <c r="BO8" s="671"/>
      <c r="BP8" s="671"/>
      <c r="BQ8" s="671"/>
      <c r="BR8" s="671"/>
      <c r="BS8" s="671"/>
      <c r="BT8" s="671"/>
      <c r="BU8" s="671"/>
      <c r="BV8" s="671"/>
      <c r="BW8" s="671"/>
      <c r="BX8" s="671"/>
      <c r="BY8" s="671"/>
      <c r="BZ8" s="671"/>
      <c r="CA8" s="671"/>
      <c r="CB8" s="671"/>
      <c r="CC8" s="671"/>
      <c r="CD8" s="671"/>
      <c r="CE8" s="671"/>
      <c r="CF8" s="671"/>
      <c r="CG8" s="671"/>
      <c r="CH8" s="671"/>
      <c r="CI8" s="671"/>
      <c r="CJ8" s="671"/>
      <c r="CK8" s="671"/>
    </row>
    <row r="9" spans="1:90" ht="13.5" thickBot="1">
      <c r="A9" s="668"/>
      <c r="B9" s="669"/>
      <c r="F9" s="680"/>
      <c r="G9" s="681"/>
      <c r="H9" s="89"/>
      <c r="I9" s="682">
        <f>SUBTOTAL(9,I3:I8)</f>
        <v>105</v>
      </c>
      <c r="J9" s="199">
        <f>SUM(J3:J8)</f>
        <v>1</v>
      </c>
      <c r="K9" s="199">
        <f>SUM(K3:K8)</f>
        <v>0.99999999999999978</v>
      </c>
      <c r="L9" s="199">
        <f>SUM(L3:L8)</f>
        <v>1</v>
      </c>
      <c r="R9" s="663" t="s">
        <v>108</v>
      </c>
      <c r="Y9" s="683" t="s">
        <v>131</v>
      </c>
      <c r="AC9" s="684"/>
      <c r="AD9" s="684"/>
      <c r="AE9" s="684"/>
      <c r="AF9" s="684"/>
      <c r="BC9" s="684"/>
      <c r="BD9" s="684"/>
      <c r="BE9" s="684"/>
      <c r="BF9" s="684"/>
      <c r="BG9" s="684"/>
      <c r="BH9" s="684"/>
      <c r="BI9" s="684"/>
      <c r="BJ9" s="684"/>
      <c r="BK9" s="684"/>
      <c r="BL9" s="684"/>
      <c r="BM9" s="684"/>
      <c r="BN9" s="684"/>
      <c r="BO9" s="684"/>
      <c r="BP9" s="684"/>
      <c r="BQ9" s="684"/>
      <c r="BR9" s="684"/>
      <c r="BS9" s="684"/>
      <c r="BT9" s="684"/>
      <c r="BU9" s="684"/>
      <c r="BV9" s="684"/>
      <c r="BW9" s="684"/>
      <c r="BX9" s="684"/>
      <c r="BY9" s="684"/>
      <c r="BZ9" s="684"/>
      <c r="CA9" s="684"/>
      <c r="CB9" s="684"/>
      <c r="CC9" s="684"/>
      <c r="CD9" s="684"/>
      <c r="CE9" s="684"/>
      <c r="CF9" s="684"/>
      <c r="CG9" s="684"/>
      <c r="CH9" s="684"/>
      <c r="CI9" s="684"/>
      <c r="CJ9" s="684"/>
      <c r="CK9" s="684"/>
    </row>
    <row r="10" spans="1:90" ht="13.5" thickBot="1">
      <c r="A10" s="668"/>
      <c r="B10" s="669"/>
      <c r="R10" s="685" t="s">
        <v>112</v>
      </c>
      <c r="S10" s="651"/>
      <c r="T10" s="651"/>
      <c r="U10" s="651"/>
      <c r="V10" s="651"/>
      <c r="W10" s="651"/>
      <c r="X10" s="651"/>
      <c r="Y10" s="1012" t="s">
        <v>84</v>
      </c>
      <c r="AA10" s="374">
        <v>11</v>
      </c>
      <c r="AB10" s="368" t="s">
        <v>59</v>
      </c>
      <c r="AC10" s="469"/>
      <c r="AD10" s="369"/>
      <c r="AE10" s="369"/>
      <c r="AF10" s="369"/>
      <c r="AG10" s="370"/>
      <c r="AH10" s="371">
        <f>AA10+1</f>
        <v>12</v>
      </c>
      <c r="AI10" s="368" t="s">
        <v>59</v>
      </c>
      <c r="AJ10" s="369"/>
      <c r="AK10" s="369"/>
      <c r="AL10" s="369"/>
      <c r="AM10" s="369"/>
      <c r="AN10" s="370"/>
      <c r="AO10" s="371">
        <f>AH10+1</f>
        <v>13</v>
      </c>
      <c r="AP10" s="372" t="s">
        <v>59</v>
      </c>
      <c r="AQ10" s="368"/>
      <c r="AR10" s="369"/>
      <c r="AS10" s="369"/>
      <c r="AT10" s="369"/>
      <c r="AU10" s="369"/>
      <c r="AV10" s="371">
        <f>AO10+1</f>
        <v>14</v>
      </c>
      <c r="AW10" s="368" t="s">
        <v>59</v>
      </c>
      <c r="AX10" s="369"/>
      <c r="AY10" s="369"/>
      <c r="AZ10" s="369"/>
      <c r="BA10" s="369"/>
      <c r="BB10" s="370"/>
      <c r="BC10" s="371">
        <f>AV10+1</f>
        <v>15</v>
      </c>
      <c r="BD10" s="368" t="s">
        <v>59</v>
      </c>
      <c r="BE10" s="369"/>
      <c r="BF10" s="369"/>
      <c r="BG10" s="369"/>
      <c r="BH10" s="369"/>
      <c r="BI10" s="369"/>
      <c r="BJ10" s="371">
        <f>BC10+1</f>
        <v>16</v>
      </c>
      <c r="BK10" s="368" t="s">
        <v>59</v>
      </c>
      <c r="BL10" s="369"/>
      <c r="BM10" s="369"/>
      <c r="BN10" s="369"/>
      <c r="BO10" s="369"/>
      <c r="BP10" s="369"/>
      <c r="BQ10" s="371">
        <f>BJ10+1</f>
        <v>17</v>
      </c>
      <c r="BR10" s="368" t="s">
        <v>59</v>
      </c>
      <c r="BS10" s="369"/>
      <c r="BT10" s="369"/>
      <c r="BU10" s="369"/>
      <c r="BV10" s="369"/>
      <c r="BW10" s="369"/>
      <c r="BX10" s="371">
        <f>BQ10+1</f>
        <v>18</v>
      </c>
      <c r="BY10" s="368" t="s">
        <v>59</v>
      </c>
      <c r="BZ10" s="369"/>
      <c r="CA10" s="369"/>
      <c r="CB10" s="369"/>
      <c r="CC10" s="369"/>
      <c r="CD10" s="369"/>
      <c r="CE10" s="535">
        <f>BX10+1</f>
        <v>19</v>
      </c>
      <c r="CF10" s="368" t="s">
        <v>59</v>
      </c>
      <c r="CG10" s="369"/>
      <c r="CH10" s="369"/>
      <c r="CI10" s="369"/>
      <c r="CJ10" s="369"/>
      <c r="CK10" s="373"/>
    </row>
    <row r="11" spans="1:90" ht="13.5" thickBot="1">
      <c r="A11" s="668"/>
      <c r="B11" s="669"/>
      <c r="R11" s="685" t="s">
        <v>58</v>
      </c>
      <c r="Y11" s="91">
        <v>1.3</v>
      </c>
      <c r="AA11" s="1941" t="s">
        <v>325</v>
      </c>
      <c r="AB11" s="1942"/>
      <c r="AC11" s="1942"/>
      <c r="AD11" s="1942"/>
      <c r="AE11" s="1942"/>
      <c r="AF11" s="1942"/>
      <c r="AG11" s="1942"/>
      <c r="AH11" s="1942"/>
      <c r="AI11" s="1942"/>
      <c r="AJ11" s="1942"/>
      <c r="AK11" s="1942"/>
      <c r="AL11" s="1942"/>
      <c r="AM11" s="1942"/>
      <c r="AN11" s="1942"/>
      <c r="AO11" s="1942"/>
      <c r="AP11" s="1942"/>
      <c r="AQ11" s="1942"/>
      <c r="AR11" s="1942"/>
      <c r="AS11" s="1942"/>
      <c r="AT11" s="1942"/>
      <c r="AU11" s="1942"/>
      <c r="AV11" s="1942"/>
      <c r="AW11" s="1942"/>
      <c r="AX11" s="1943" t="s">
        <v>326</v>
      </c>
      <c r="AY11" s="1943"/>
      <c r="AZ11" s="1943"/>
      <c r="BA11" s="1943"/>
      <c r="BB11" s="1943"/>
      <c r="BC11" s="1943"/>
      <c r="BD11" s="1943"/>
      <c r="BE11" s="1943"/>
      <c r="BF11" s="1943"/>
      <c r="BG11" s="1943"/>
      <c r="BH11" s="1943"/>
      <c r="BI11" s="1943"/>
      <c r="BJ11" s="1943"/>
      <c r="BK11" s="1943"/>
      <c r="BL11" s="1943"/>
      <c r="BM11" s="1943"/>
      <c r="BN11" s="1943"/>
      <c r="BO11" s="1943"/>
      <c r="BP11" s="1943"/>
      <c r="BQ11" s="1943"/>
      <c r="BR11" s="1943"/>
      <c r="BS11" s="1943"/>
      <c r="BT11" s="1943"/>
      <c r="BU11" s="1943"/>
      <c r="BV11" s="1943"/>
      <c r="BW11" s="1943"/>
      <c r="BX11" s="1943"/>
      <c r="BY11" s="1943"/>
      <c r="BZ11" s="1943"/>
      <c r="CA11" s="1943"/>
      <c r="CB11" s="1944" t="s">
        <v>327</v>
      </c>
      <c r="CC11" s="1944"/>
      <c r="CD11" s="1944"/>
      <c r="CE11" s="1944"/>
      <c r="CF11" s="1944"/>
      <c r="CG11" s="1944"/>
      <c r="CH11" s="1944"/>
      <c r="CI11" s="1944"/>
      <c r="CJ11" s="1944"/>
      <c r="CK11" s="1945"/>
    </row>
    <row r="12" spans="1:90" ht="13.5" customHeight="1" thickBot="1">
      <c r="A12" s="668"/>
      <c r="B12" s="669"/>
      <c r="C12" s="647"/>
      <c r="D12" s="686"/>
      <c r="E12" s="648"/>
      <c r="F12" s="647"/>
      <c r="G12" s="647"/>
      <c r="H12" s="647"/>
      <c r="I12" s="647"/>
      <c r="J12" s="649"/>
      <c r="K12" s="649"/>
      <c r="L12" s="649"/>
      <c r="M12" s="649"/>
      <c r="N12" s="649"/>
      <c r="O12" s="649"/>
      <c r="P12" s="649"/>
      <c r="Q12" s="649"/>
      <c r="R12" s="687" t="s">
        <v>7</v>
      </c>
      <c r="S12" s="647"/>
      <c r="T12" s="647"/>
      <c r="U12" s="647"/>
      <c r="V12" s="647"/>
      <c r="W12" s="647"/>
      <c r="X12" s="647"/>
      <c r="Y12" s="688">
        <v>135</v>
      </c>
      <c r="AA12" s="383" t="s">
        <v>64</v>
      </c>
      <c r="AB12" s="382" t="s">
        <v>65</v>
      </c>
      <c r="AC12" s="447" t="s">
        <v>66</v>
      </c>
      <c r="AD12" s="447" t="s">
        <v>67</v>
      </c>
      <c r="AE12" s="447" t="s">
        <v>68</v>
      </c>
      <c r="AF12" s="449" t="s">
        <v>62</v>
      </c>
      <c r="AG12" s="471" t="s">
        <v>63</v>
      </c>
      <c r="AH12" s="382" t="s">
        <v>64</v>
      </c>
      <c r="AI12" s="447" t="s">
        <v>65</v>
      </c>
      <c r="AJ12" s="447" t="s">
        <v>66</v>
      </c>
      <c r="AK12" s="382" t="s">
        <v>67</v>
      </c>
      <c r="AL12" s="447" t="s">
        <v>68</v>
      </c>
      <c r="AM12" s="540" t="s">
        <v>62</v>
      </c>
      <c r="AN12" s="471" t="s">
        <v>63</v>
      </c>
      <c r="AO12" s="447" t="s">
        <v>64</v>
      </c>
      <c r="AP12" s="447" t="s">
        <v>65</v>
      </c>
      <c r="AQ12" s="447" t="s">
        <v>66</v>
      </c>
      <c r="AR12" s="577" t="s">
        <v>67</v>
      </c>
      <c r="AS12" s="541" t="s">
        <v>68</v>
      </c>
      <c r="AT12" s="451" t="s">
        <v>62</v>
      </c>
      <c r="AU12" s="451" t="s">
        <v>63</v>
      </c>
      <c r="AV12" s="450" t="s">
        <v>64</v>
      </c>
      <c r="AW12" s="448" t="s">
        <v>65</v>
      </c>
      <c r="AX12" s="450" t="s">
        <v>66</v>
      </c>
      <c r="AY12" s="450" t="s">
        <v>67</v>
      </c>
      <c r="AZ12" s="448" t="s">
        <v>68</v>
      </c>
      <c r="BA12" s="451" t="s">
        <v>62</v>
      </c>
      <c r="BB12" s="451" t="s">
        <v>63</v>
      </c>
      <c r="BC12" s="448" t="s">
        <v>64</v>
      </c>
      <c r="BD12" s="450" t="s">
        <v>65</v>
      </c>
      <c r="BE12" s="448" t="s">
        <v>66</v>
      </c>
      <c r="BF12" s="578" t="s">
        <v>67</v>
      </c>
      <c r="BG12" s="450" t="s">
        <v>68</v>
      </c>
      <c r="BH12" s="451" t="s">
        <v>62</v>
      </c>
      <c r="BI12" s="451" t="s">
        <v>63</v>
      </c>
      <c r="BJ12" s="450" t="s">
        <v>64</v>
      </c>
      <c r="BK12" s="448" t="s">
        <v>65</v>
      </c>
      <c r="BL12" s="450" t="s">
        <v>66</v>
      </c>
      <c r="BM12" s="450" t="s">
        <v>67</v>
      </c>
      <c r="BN12" s="448" t="s">
        <v>68</v>
      </c>
      <c r="BO12" s="451" t="s">
        <v>62</v>
      </c>
      <c r="BP12" s="451" t="s">
        <v>63</v>
      </c>
      <c r="BQ12" s="541" t="s">
        <v>64</v>
      </c>
      <c r="BR12" s="450" t="s">
        <v>65</v>
      </c>
      <c r="BS12" s="450" t="s">
        <v>66</v>
      </c>
      <c r="BT12" s="450" t="s">
        <v>67</v>
      </c>
      <c r="BU12" s="450" t="s">
        <v>68</v>
      </c>
      <c r="BV12" s="451" t="s">
        <v>62</v>
      </c>
      <c r="BW12" s="451" t="s">
        <v>63</v>
      </c>
      <c r="BX12" s="541" t="s">
        <v>64</v>
      </c>
      <c r="BY12" s="450" t="s">
        <v>65</v>
      </c>
      <c r="BZ12" s="450" t="s">
        <v>66</v>
      </c>
      <c r="CA12" s="450" t="s">
        <v>67</v>
      </c>
      <c r="CB12" s="450" t="s">
        <v>68</v>
      </c>
      <c r="CC12" s="451" t="s">
        <v>62</v>
      </c>
      <c r="CD12" s="451" t="s">
        <v>63</v>
      </c>
      <c r="CE12" s="448" t="s">
        <v>64</v>
      </c>
      <c r="CF12" s="450" t="s">
        <v>65</v>
      </c>
      <c r="CG12" s="450" t="s">
        <v>66</v>
      </c>
      <c r="CH12" s="450" t="s">
        <v>67</v>
      </c>
      <c r="CI12" s="450" t="s">
        <v>68</v>
      </c>
      <c r="CJ12" s="451" t="s">
        <v>62</v>
      </c>
      <c r="CK12" s="452" t="s">
        <v>63</v>
      </c>
    </row>
    <row r="13" spans="1:90" ht="13.5" thickBot="1">
      <c r="A13" s="689" t="s">
        <v>18</v>
      </c>
      <c r="B13" s="690"/>
      <c r="C13" s="2237" t="s">
        <v>60</v>
      </c>
      <c r="D13" s="2239" t="s">
        <v>1</v>
      </c>
      <c r="E13" s="2241" t="s">
        <v>2</v>
      </c>
      <c r="F13" s="2241" t="s">
        <v>3</v>
      </c>
      <c r="G13" s="691" t="s">
        <v>2</v>
      </c>
      <c r="H13" s="2243" t="str">
        <f>Y9</f>
        <v>W25-54</v>
      </c>
      <c r="I13" s="2244"/>
      <c r="J13" s="2245"/>
      <c r="K13" s="692" t="s">
        <v>4</v>
      </c>
      <c r="L13" s="693"/>
      <c r="M13" s="693"/>
      <c r="N13" s="693"/>
      <c r="O13" s="694"/>
      <c r="P13" s="694"/>
      <c r="Q13" s="1010" t="s">
        <v>4</v>
      </c>
      <c r="R13" s="2226" t="s">
        <v>61</v>
      </c>
      <c r="S13" s="2227"/>
      <c r="T13" s="2227"/>
      <c r="U13" s="2227"/>
      <c r="V13" s="693"/>
      <c r="W13" s="693"/>
      <c r="X13" s="693"/>
      <c r="Y13" s="2228" t="s">
        <v>0</v>
      </c>
      <c r="Z13" s="695"/>
      <c r="AA13" s="626">
        <v>43899</v>
      </c>
      <c r="AB13" s="627">
        <v>43900</v>
      </c>
      <c r="AC13" s="627">
        <v>43901</v>
      </c>
      <c r="AD13" s="627">
        <v>43902</v>
      </c>
      <c r="AE13" s="628">
        <v>43903</v>
      </c>
      <c r="AF13" s="629">
        <v>43904</v>
      </c>
      <c r="AG13" s="627">
        <v>43905</v>
      </c>
      <c r="AH13" s="627">
        <v>43906</v>
      </c>
      <c r="AI13" s="627">
        <v>43907</v>
      </c>
      <c r="AJ13" s="627">
        <v>43908</v>
      </c>
      <c r="AK13" s="628">
        <v>43909</v>
      </c>
      <c r="AL13" s="629">
        <v>43910</v>
      </c>
      <c r="AM13" s="627">
        <v>43911</v>
      </c>
      <c r="AN13" s="627">
        <v>43912</v>
      </c>
      <c r="AO13" s="627">
        <v>43913</v>
      </c>
      <c r="AP13" s="627">
        <v>43914</v>
      </c>
      <c r="AQ13" s="627">
        <v>43915</v>
      </c>
      <c r="AR13" s="627">
        <v>43916</v>
      </c>
      <c r="AS13" s="629">
        <v>43917</v>
      </c>
      <c r="AT13" s="627">
        <v>43918</v>
      </c>
      <c r="AU13" s="627">
        <v>43919</v>
      </c>
      <c r="AV13" s="627">
        <v>43920</v>
      </c>
      <c r="AW13" s="627">
        <v>43921</v>
      </c>
      <c r="AX13" s="627">
        <v>43922</v>
      </c>
      <c r="AY13" s="628">
        <v>43923</v>
      </c>
      <c r="AZ13" s="629">
        <v>43924</v>
      </c>
      <c r="BA13" s="627">
        <v>43925</v>
      </c>
      <c r="BB13" s="627">
        <v>43926</v>
      </c>
      <c r="BC13" s="627">
        <v>43927</v>
      </c>
      <c r="BD13" s="627">
        <v>43928</v>
      </c>
      <c r="BE13" s="627">
        <v>43929</v>
      </c>
      <c r="BF13" s="630">
        <v>43930</v>
      </c>
      <c r="BG13" s="631">
        <v>43931</v>
      </c>
      <c r="BH13" s="631">
        <v>43932</v>
      </c>
      <c r="BI13" s="631">
        <v>43933</v>
      </c>
      <c r="BJ13" s="631">
        <v>43934</v>
      </c>
      <c r="BK13" s="631">
        <v>43935</v>
      </c>
      <c r="BL13" s="631">
        <v>43936</v>
      </c>
      <c r="BM13" s="631">
        <v>43937</v>
      </c>
      <c r="BN13" s="631">
        <v>43938</v>
      </c>
      <c r="BO13" s="631">
        <v>43939</v>
      </c>
      <c r="BP13" s="631">
        <v>43940</v>
      </c>
      <c r="BQ13" s="632">
        <v>43941</v>
      </c>
      <c r="BR13" s="631">
        <v>43942</v>
      </c>
      <c r="BS13" s="631">
        <v>43943</v>
      </c>
      <c r="BT13" s="631">
        <v>43944</v>
      </c>
      <c r="BU13" s="631">
        <v>43945</v>
      </c>
      <c r="BV13" s="631">
        <v>43946</v>
      </c>
      <c r="BW13" s="631">
        <v>43947</v>
      </c>
      <c r="BX13" s="631">
        <v>43948</v>
      </c>
      <c r="BY13" s="631">
        <v>43949</v>
      </c>
      <c r="BZ13" s="631">
        <v>43950</v>
      </c>
      <c r="CA13" s="631">
        <v>43951</v>
      </c>
      <c r="CB13" s="631">
        <v>43952</v>
      </c>
      <c r="CC13" s="631">
        <v>43953</v>
      </c>
      <c r="CD13" s="631">
        <v>43954</v>
      </c>
      <c r="CE13" s="631">
        <v>43955</v>
      </c>
      <c r="CF13" s="631">
        <v>43956</v>
      </c>
      <c r="CG13" s="631">
        <v>43957</v>
      </c>
      <c r="CH13" s="631">
        <v>43958</v>
      </c>
      <c r="CI13" s="631">
        <v>43959</v>
      </c>
      <c r="CJ13" s="631">
        <v>43960</v>
      </c>
      <c r="CK13" s="633">
        <v>43961</v>
      </c>
    </row>
    <row r="14" spans="1:90" ht="18.75" customHeight="1" thickBot="1">
      <c r="A14" s="696" t="s">
        <v>48</v>
      </c>
      <c r="B14" s="697"/>
      <c r="C14" s="2238"/>
      <c r="D14" s="2240"/>
      <c r="E14" s="2242"/>
      <c r="F14" s="2242"/>
      <c r="G14" s="698" t="s">
        <v>25</v>
      </c>
      <c r="H14" s="699" t="s">
        <v>6</v>
      </c>
      <c r="I14" s="700" t="s">
        <v>7</v>
      </c>
      <c r="J14" s="701" t="s">
        <v>8</v>
      </c>
      <c r="K14" s="702" t="str">
        <f>$F$3</f>
        <v>A</v>
      </c>
      <c r="L14" s="703" t="str">
        <f>$F$4</f>
        <v>B</v>
      </c>
      <c r="M14" s="703" t="str">
        <f>$F$5</f>
        <v>-</v>
      </c>
      <c r="N14" s="703" t="str">
        <f>$F$6</f>
        <v>-</v>
      </c>
      <c r="O14" s="704" t="str">
        <f>$F$7</f>
        <v>-</v>
      </c>
      <c r="P14" s="704" t="str">
        <f>$F$8</f>
        <v>-</v>
      </c>
      <c r="Q14" s="1011" t="s">
        <v>0</v>
      </c>
      <c r="R14" s="705">
        <v>30</v>
      </c>
      <c r="S14" s="706" t="str">
        <f>F3</f>
        <v>A</v>
      </c>
      <c r="T14" s="706" t="str">
        <f>F4</f>
        <v>B</v>
      </c>
      <c r="U14" s="706" t="str">
        <f>F5</f>
        <v>-</v>
      </c>
      <c r="V14" s="707" t="str">
        <f>F6</f>
        <v>-</v>
      </c>
      <c r="W14" s="708" t="str">
        <f>O14</f>
        <v>-</v>
      </c>
      <c r="X14" s="708" t="str">
        <f>P14</f>
        <v>-</v>
      </c>
      <c r="Y14" s="2229"/>
      <c r="AA14" s="626">
        <v>43899</v>
      </c>
      <c r="AB14" s="627">
        <v>43900</v>
      </c>
      <c r="AC14" s="627">
        <v>43901</v>
      </c>
      <c r="AD14" s="627">
        <v>43902</v>
      </c>
      <c r="AE14" s="628">
        <v>43903</v>
      </c>
      <c r="AF14" s="629">
        <v>43904</v>
      </c>
      <c r="AG14" s="627">
        <v>43905</v>
      </c>
      <c r="AH14" s="627">
        <v>43906</v>
      </c>
      <c r="AI14" s="627">
        <v>43907</v>
      </c>
      <c r="AJ14" s="627">
        <v>43908</v>
      </c>
      <c r="AK14" s="628">
        <v>43909</v>
      </c>
      <c r="AL14" s="629">
        <v>43910</v>
      </c>
      <c r="AM14" s="627">
        <v>43911</v>
      </c>
      <c r="AN14" s="627">
        <v>43912</v>
      </c>
      <c r="AO14" s="627">
        <v>43913</v>
      </c>
      <c r="AP14" s="627">
        <v>43914</v>
      </c>
      <c r="AQ14" s="627">
        <v>43915</v>
      </c>
      <c r="AR14" s="627">
        <v>43916</v>
      </c>
      <c r="AS14" s="629">
        <v>43917</v>
      </c>
      <c r="AT14" s="627">
        <v>43918</v>
      </c>
      <c r="AU14" s="627">
        <v>43919</v>
      </c>
      <c r="AV14" s="627">
        <v>43920</v>
      </c>
      <c r="AW14" s="627">
        <v>43921</v>
      </c>
      <c r="AX14" s="627">
        <v>43922</v>
      </c>
      <c r="AY14" s="628">
        <v>43923</v>
      </c>
      <c r="AZ14" s="629">
        <v>43924</v>
      </c>
      <c r="BA14" s="627">
        <v>43925</v>
      </c>
      <c r="BB14" s="627">
        <v>43926</v>
      </c>
      <c r="BC14" s="627">
        <v>43927</v>
      </c>
      <c r="BD14" s="627">
        <v>43928</v>
      </c>
      <c r="BE14" s="627">
        <v>43929</v>
      </c>
      <c r="BF14" s="630">
        <v>43930</v>
      </c>
      <c r="BG14" s="631">
        <v>43931</v>
      </c>
      <c r="BH14" s="631">
        <v>43932</v>
      </c>
      <c r="BI14" s="631">
        <v>43933</v>
      </c>
      <c r="BJ14" s="631">
        <v>43934</v>
      </c>
      <c r="BK14" s="631">
        <v>43935</v>
      </c>
      <c r="BL14" s="631">
        <v>43936</v>
      </c>
      <c r="BM14" s="631">
        <v>43937</v>
      </c>
      <c r="BN14" s="631">
        <v>43938</v>
      </c>
      <c r="BO14" s="631">
        <v>43939</v>
      </c>
      <c r="BP14" s="631">
        <v>43940</v>
      </c>
      <c r="BQ14" s="632">
        <v>43941</v>
      </c>
      <c r="BR14" s="631">
        <v>43942</v>
      </c>
      <c r="BS14" s="631">
        <v>43943</v>
      </c>
      <c r="BT14" s="631">
        <v>43944</v>
      </c>
      <c r="BU14" s="631">
        <v>43945</v>
      </c>
      <c r="BV14" s="631">
        <v>43946</v>
      </c>
      <c r="BW14" s="631">
        <v>43947</v>
      </c>
      <c r="BX14" s="631">
        <v>43948</v>
      </c>
      <c r="BY14" s="631">
        <v>43949</v>
      </c>
      <c r="BZ14" s="631">
        <v>43950</v>
      </c>
      <c r="CA14" s="631">
        <v>43951</v>
      </c>
      <c r="CB14" s="631">
        <v>43952</v>
      </c>
      <c r="CC14" s="631">
        <v>43953</v>
      </c>
      <c r="CD14" s="631">
        <v>43954</v>
      </c>
      <c r="CE14" s="631">
        <v>43955</v>
      </c>
      <c r="CF14" s="631">
        <v>43956</v>
      </c>
      <c r="CG14" s="631">
        <v>43957</v>
      </c>
      <c r="CH14" s="631">
        <v>43958</v>
      </c>
      <c r="CI14" s="631">
        <v>43959</v>
      </c>
      <c r="CJ14" s="631">
        <v>43960</v>
      </c>
      <c r="CK14" s="633">
        <v>43961</v>
      </c>
    </row>
    <row r="15" spans="1:90" s="721" customFormat="1" ht="12.75" hidden="1" customHeight="1">
      <c r="A15" s="862">
        <v>0</v>
      </c>
      <c r="B15" s="709"/>
      <c r="C15" s="710" t="s">
        <v>222</v>
      </c>
      <c r="D15" s="710" t="s">
        <v>180</v>
      </c>
      <c r="E15" s="711" t="s">
        <v>93</v>
      </c>
      <c r="F15" s="712" t="s">
        <v>223</v>
      </c>
      <c r="G15" s="711" t="s">
        <v>75</v>
      </c>
      <c r="H15" s="713">
        <v>0.21</v>
      </c>
      <c r="I15" s="256">
        <f>R15/H15</f>
        <v>175.5</v>
      </c>
      <c r="J15" s="714">
        <f t="shared" ref="J15:J133" si="1">Q15*H15</f>
        <v>0</v>
      </c>
      <c r="K15" s="715">
        <f t="shared" ref="K15:K126" si="2">COUNTIF(AA15:CK15,"A")</f>
        <v>0</v>
      </c>
      <c r="L15" s="715">
        <f t="shared" ref="L15:L98" si="3">COUNTIF(AA15:CK15,"B")</f>
        <v>0</v>
      </c>
      <c r="M15" s="715">
        <f t="shared" ref="M15:M67" si="4">COUNTIF(AA15:CK15,"C")</f>
        <v>0</v>
      </c>
      <c r="N15" s="715">
        <f t="shared" ref="N15:N67" si="5">COUNTIF(AA15:CK15,"D")</f>
        <v>0</v>
      </c>
      <c r="O15" s="715">
        <f t="shared" ref="O15:O67" si="6">COUNTIF(AA15:CK15,"E")</f>
        <v>0</v>
      </c>
      <c r="P15" s="715">
        <f t="shared" ref="P15:P67" si="7">COUNTIF(AA15:CK15,"F")</f>
        <v>0</v>
      </c>
      <c r="Q15" s="716">
        <f t="shared" ref="Q15:Q133" si="8">SUM(K15:P15)</f>
        <v>0</v>
      </c>
      <c r="R15" s="265">
        <f>$Y$12*$Y$11*H15</f>
        <v>36.854999999999997</v>
      </c>
      <c r="S15" s="260">
        <f t="shared" ref="S15:S133" si="9">R15*$H$3</f>
        <v>36.854999999999997</v>
      </c>
      <c r="T15" s="260">
        <f t="shared" ref="T15:T85" si="10">R15*$H$4</f>
        <v>36.854999999999997</v>
      </c>
      <c r="U15" s="260">
        <f t="shared" ref="U15:U67" si="11">R15*$H$5</f>
        <v>0</v>
      </c>
      <c r="V15" s="260">
        <f t="shared" ref="V15:V67" si="12">R15*$H$6</f>
        <v>0</v>
      </c>
      <c r="W15" s="260">
        <f t="shared" ref="W15:W67" si="13">R15*$H$7</f>
        <v>0</v>
      </c>
      <c r="X15" s="260">
        <f t="shared" ref="X15:X67" si="14">R15*$H$8</f>
        <v>0</v>
      </c>
      <c r="Y15" s="717">
        <f t="shared" ref="Y15:Y133" si="15">SUMPRODUCT(K15:P15,S15:X15)</f>
        <v>0</v>
      </c>
      <c r="Z15" s="718"/>
      <c r="AA15" s="1014"/>
      <c r="AB15" s="719"/>
      <c r="AC15" s="719"/>
      <c r="AD15" s="719"/>
      <c r="AE15" s="719"/>
      <c r="AF15" s="863"/>
      <c r="AG15" s="863"/>
      <c r="AH15" s="719"/>
      <c r="AI15" s="719"/>
      <c r="AJ15" s="719"/>
      <c r="AK15" s="719"/>
      <c r="AL15" s="719"/>
      <c r="AM15" s="863"/>
      <c r="AN15" s="863"/>
      <c r="AO15" s="719"/>
      <c r="AP15" s="719"/>
      <c r="AQ15" s="719"/>
      <c r="AR15" s="719"/>
      <c r="AS15" s="719"/>
      <c r="AT15" s="863"/>
      <c r="AU15" s="863"/>
      <c r="AV15" s="719"/>
      <c r="AW15" s="719"/>
      <c r="AX15" s="719"/>
      <c r="AY15" s="719"/>
      <c r="AZ15" s="719"/>
      <c r="BA15" s="863"/>
      <c r="BB15" s="863"/>
      <c r="BC15" s="720"/>
      <c r="BD15" s="720"/>
      <c r="BE15" s="720"/>
      <c r="BF15" s="720"/>
      <c r="BG15" s="720"/>
      <c r="BH15" s="863"/>
      <c r="BI15" s="898"/>
      <c r="BJ15" s="720"/>
      <c r="BK15" s="720"/>
      <c r="BL15" s="720"/>
      <c r="BM15" s="720"/>
      <c r="BN15" s="720"/>
      <c r="BO15" s="863"/>
      <c r="BP15" s="863"/>
      <c r="BQ15" s="899"/>
      <c r="BR15" s="720"/>
      <c r="BS15" s="720"/>
      <c r="BT15" s="720"/>
      <c r="BU15" s="720"/>
      <c r="BV15" s="863"/>
      <c r="BW15" s="863"/>
      <c r="BX15" s="899"/>
      <c r="BY15" s="899"/>
      <c r="BZ15" s="899"/>
      <c r="CA15" s="899"/>
      <c r="CB15" s="899"/>
      <c r="CC15" s="863"/>
      <c r="CD15" s="863"/>
      <c r="CE15" s="899"/>
      <c r="CF15" s="720"/>
      <c r="CG15" s="720"/>
      <c r="CH15" s="720"/>
      <c r="CI15" s="720"/>
      <c r="CJ15" s="863"/>
      <c r="CK15" s="866"/>
      <c r="CL15" s="671"/>
    </row>
    <row r="16" spans="1:90" s="721" customFormat="1" ht="12.75" customHeight="1">
      <c r="A16" s="862">
        <v>0</v>
      </c>
      <c r="B16" s="709"/>
      <c r="C16" s="710" t="s">
        <v>222</v>
      </c>
      <c r="D16" s="710" t="s">
        <v>180</v>
      </c>
      <c r="E16" s="711" t="s">
        <v>93</v>
      </c>
      <c r="F16" s="712" t="s">
        <v>223</v>
      </c>
      <c r="G16" s="711" t="s">
        <v>75</v>
      </c>
      <c r="H16" s="713">
        <v>0.21</v>
      </c>
      <c r="I16" s="256">
        <f>R16/H16</f>
        <v>175.5</v>
      </c>
      <c r="J16" s="714">
        <f t="shared" si="1"/>
        <v>0.63</v>
      </c>
      <c r="K16" s="715">
        <f t="shared" si="2"/>
        <v>3</v>
      </c>
      <c r="L16" s="715">
        <f t="shared" si="3"/>
        <v>0</v>
      </c>
      <c r="M16" s="715">
        <f t="shared" si="4"/>
        <v>0</v>
      </c>
      <c r="N16" s="715">
        <f t="shared" si="5"/>
        <v>0</v>
      </c>
      <c r="O16" s="715">
        <f t="shared" si="6"/>
        <v>0</v>
      </c>
      <c r="P16" s="715">
        <f t="shared" si="7"/>
        <v>0</v>
      </c>
      <c r="Q16" s="716">
        <f t="shared" si="8"/>
        <v>3</v>
      </c>
      <c r="R16" s="265">
        <f>$Y$12*$Y$11*H16</f>
        <v>36.854999999999997</v>
      </c>
      <c r="S16" s="260">
        <f t="shared" si="9"/>
        <v>36.854999999999997</v>
      </c>
      <c r="T16" s="260">
        <f t="shared" si="10"/>
        <v>36.854999999999997</v>
      </c>
      <c r="U16" s="260">
        <f t="shared" si="11"/>
        <v>0</v>
      </c>
      <c r="V16" s="260">
        <f t="shared" si="12"/>
        <v>0</v>
      </c>
      <c r="W16" s="260">
        <f t="shared" si="13"/>
        <v>0</v>
      </c>
      <c r="X16" s="260">
        <f t="shared" si="14"/>
        <v>0</v>
      </c>
      <c r="Y16" s="717">
        <f t="shared" si="15"/>
        <v>110.565</v>
      </c>
      <c r="Z16" s="718"/>
      <c r="AA16" s="1014"/>
      <c r="AB16" s="719"/>
      <c r="AC16" s="719"/>
      <c r="AD16" s="719"/>
      <c r="AE16" s="719"/>
      <c r="AF16" s="863"/>
      <c r="AG16" s="863"/>
      <c r="AH16" s="719"/>
      <c r="AI16" s="719"/>
      <c r="AJ16" s="719"/>
      <c r="AK16" s="719"/>
      <c r="AL16" s="719"/>
      <c r="AM16" s="863"/>
      <c r="AN16" s="863"/>
      <c r="AO16" s="719"/>
      <c r="AP16" s="719"/>
      <c r="AQ16" s="719"/>
      <c r="AR16" s="719"/>
      <c r="AS16" s="719"/>
      <c r="AT16" s="863"/>
      <c r="AU16" s="863"/>
      <c r="AV16" s="719"/>
      <c r="AW16" s="719"/>
      <c r="AX16" s="719" t="s">
        <v>347</v>
      </c>
      <c r="AY16" s="719" t="s">
        <v>347</v>
      </c>
      <c r="AZ16" s="719" t="s">
        <v>347</v>
      </c>
      <c r="BA16" s="863"/>
      <c r="BB16" s="863"/>
      <c r="BC16" s="720"/>
      <c r="BD16" s="720"/>
      <c r="BE16" s="720"/>
      <c r="BF16" s="720"/>
      <c r="BG16" s="720"/>
      <c r="BH16" s="863"/>
      <c r="BI16" s="898"/>
      <c r="BJ16" s="720"/>
      <c r="BK16" s="720"/>
      <c r="BL16" s="720"/>
      <c r="BM16" s="720"/>
      <c r="BN16" s="720"/>
      <c r="BO16" s="863"/>
      <c r="BP16" s="863"/>
      <c r="BQ16" s="899"/>
      <c r="BR16" s="720"/>
      <c r="BS16" s="720"/>
      <c r="BT16" s="720"/>
      <c r="BU16" s="720"/>
      <c r="BV16" s="863"/>
      <c r="BW16" s="863"/>
      <c r="BX16" s="899"/>
      <c r="BY16" s="899"/>
      <c r="BZ16" s="899"/>
      <c r="CA16" s="899"/>
      <c r="CB16" s="899"/>
      <c r="CC16" s="863"/>
      <c r="CD16" s="863"/>
      <c r="CE16" s="899"/>
      <c r="CF16" s="720"/>
      <c r="CG16" s="720"/>
      <c r="CH16" s="720"/>
      <c r="CI16" s="720"/>
      <c r="CJ16" s="863"/>
      <c r="CK16" s="866"/>
      <c r="CL16" s="671"/>
    </row>
    <row r="17" spans="1:90" s="721" customFormat="1" ht="12.75" customHeight="1">
      <c r="A17" s="862">
        <v>0</v>
      </c>
      <c r="B17" s="709"/>
      <c r="C17" s="710" t="s">
        <v>222</v>
      </c>
      <c r="D17" s="710" t="s">
        <v>180</v>
      </c>
      <c r="E17" s="711" t="s">
        <v>93</v>
      </c>
      <c r="F17" s="712" t="s">
        <v>223</v>
      </c>
      <c r="G17" s="711" t="s">
        <v>75</v>
      </c>
      <c r="H17" s="713">
        <v>0.21</v>
      </c>
      <c r="I17" s="256">
        <f>R17/H17</f>
        <v>175.5</v>
      </c>
      <c r="J17" s="714">
        <f t="shared" si="1"/>
        <v>0.63</v>
      </c>
      <c r="K17" s="715">
        <f t="shared" si="2"/>
        <v>3</v>
      </c>
      <c r="L17" s="715">
        <f t="shared" si="3"/>
        <v>0</v>
      </c>
      <c r="M17" s="715">
        <f t="shared" si="4"/>
        <v>0</v>
      </c>
      <c r="N17" s="715">
        <f t="shared" si="5"/>
        <v>0</v>
      </c>
      <c r="O17" s="715">
        <f t="shared" si="6"/>
        <v>0</v>
      </c>
      <c r="P17" s="715">
        <f t="shared" si="7"/>
        <v>0</v>
      </c>
      <c r="Q17" s="716">
        <f t="shared" ref="Q17" si="16">SUM(K17:P17)</f>
        <v>3</v>
      </c>
      <c r="R17" s="265">
        <f>$Y$12*$Y$11*H17</f>
        <v>36.854999999999997</v>
      </c>
      <c r="S17" s="260">
        <f t="shared" si="9"/>
        <v>36.854999999999997</v>
      </c>
      <c r="T17" s="260">
        <f t="shared" si="10"/>
        <v>36.854999999999997</v>
      </c>
      <c r="U17" s="260">
        <f t="shared" si="11"/>
        <v>0</v>
      </c>
      <c r="V17" s="260">
        <f t="shared" si="12"/>
        <v>0</v>
      </c>
      <c r="W17" s="260">
        <f t="shared" si="13"/>
        <v>0</v>
      </c>
      <c r="X17" s="260">
        <f t="shared" si="14"/>
        <v>0</v>
      </c>
      <c r="Y17" s="717">
        <f t="shared" si="15"/>
        <v>110.565</v>
      </c>
      <c r="Z17" s="718"/>
      <c r="AA17" s="1014"/>
      <c r="AB17" s="719"/>
      <c r="AC17" s="719"/>
      <c r="AD17" s="719"/>
      <c r="AE17" s="719"/>
      <c r="AF17" s="863"/>
      <c r="AG17" s="863"/>
      <c r="AH17" s="719"/>
      <c r="AI17" s="719"/>
      <c r="AJ17" s="719"/>
      <c r="AK17" s="719"/>
      <c r="AL17" s="719"/>
      <c r="AM17" s="863"/>
      <c r="AN17" s="863"/>
      <c r="AO17" s="719"/>
      <c r="AP17" s="719"/>
      <c r="AQ17" s="719"/>
      <c r="AR17" s="719"/>
      <c r="AS17" s="719"/>
      <c r="AT17" s="863"/>
      <c r="AU17" s="863"/>
      <c r="AV17" s="719"/>
      <c r="AW17" s="719"/>
      <c r="AX17" s="719" t="s">
        <v>347</v>
      </c>
      <c r="AY17" s="719" t="s">
        <v>347</v>
      </c>
      <c r="AZ17" s="719" t="s">
        <v>347</v>
      </c>
      <c r="BA17" s="863"/>
      <c r="BB17" s="863"/>
      <c r="BC17" s="720"/>
      <c r="BD17" s="720"/>
      <c r="BE17" s="720"/>
      <c r="BF17" s="720"/>
      <c r="BG17" s="720"/>
      <c r="BH17" s="863"/>
      <c r="BI17" s="898"/>
      <c r="BJ17" s="720"/>
      <c r="BK17" s="720"/>
      <c r="BL17" s="720"/>
      <c r="BM17" s="720"/>
      <c r="BN17" s="720"/>
      <c r="BO17" s="863"/>
      <c r="BP17" s="863"/>
      <c r="BQ17" s="899"/>
      <c r="BR17" s="720"/>
      <c r="BS17" s="720"/>
      <c r="BT17" s="720"/>
      <c r="BU17" s="720"/>
      <c r="BV17" s="863"/>
      <c r="BW17" s="863"/>
      <c r="BX17" s="899"/>
      <c r="BY17" s="899"/>
      <c r="BZ17" s="899"/>
      <c r="CA17" s="899"/>
      <c r="CB17" s="899"/>
      <c r="CC17" s="863"/>
      <c r="CD17" s="863"/>
      <c r="CE17" s="899"/>
      <c r="CF17" s="720"/>
      <c r="CG17" s="720"/>
      <c r="CH17" s="720"/>
      <c r="CI17" s="720"/>
      <c r="CJ17" s="863"/>
      <c r="CK17" s="866"/>
      <c r="CL17" s="671"/>
    </row>
    <row r="18" spans="1:90" s="721" customFormat="1" ht="12.75" customHeight="1">
      <c r="A18" s="862">
        <v>0</v>
      </c>
      <c r="B18" s="709"/>
      <c r="C18" s="710" t="s">
        <v>222</v>
      </c>
      <c r="D18" s="710" t="s">
        <v>14</v>
      </c>
      <c r="E18" s="711" t="s">
        <v>93</v>
      </c>
      <c r="F18" s="712" t="s">
        <v>76</v>
      </c>
      <c r="G18" s="711" t="s">
        <v>31</v>
      </c>
      <c r="H18" s="713">
        <v>0.21</v>
      </c>
      <c r="I18" s="256">
        <f t="shared" ref="I18:I133" si="17">R18/H18</f>
        <v>175.5</v>
      </c>
      <c r="J18" s="714">
        <f t="shared" si="1"/>
        <v>0.63</v>
      </c>
      <c r="K18" s="715">
        <f t="shared" si="2"/>
        <v>3</v>
      </c>
      <c r="L18" s="715">
        <f t="shared" si="3"/>
        <v>0</v>
      </c>
      <c r="M18" s="715">
        <f t="shared" si="4"/>
        <v>0</v>
      </c>
      <c r="N18" s="715">
        <f t="shared" si="5"/>
        <v>0</v>
      </c>
      <c r="O18" s="715">
        <f t="shared" si="6"/>
        <v>0</v>
      </c>
      <c r="P18" s="715">
        <f t="shared" si="7"/>
        <v>0</v>
      </c>
      <c r="Q18" s="716">
        <f t="shared" si="8"/>
        <v>3</v>
      </c>
      <c r="R18" s="265">
        <f t="shared" ref="R18:R133" si="18">$Y$12*$Y$11*H18</f>
        <v>36.854999999999997</v>
      </c>
      <c r="S18" s="260">
        <f t="shared" si="9"/>
        <v>36.854999999999997</v>
      </c>
      <c r="T18" s="260">
        <f t="shared" si="10"/>
        <v>36.854999999999997</v>
      </c>
      <c r="U18" s="260">
        <f t="shared" si="11"/>
        <v>0</v>
      </c>
      <c r="V18" s="260">
        <f t="shared" si="12"/>
        <v>0</v>
      </c>
      <c r="W18" s="260">
        <f t="shared" si="13"/>
        <v>0</v>
      </c>
      <c r="X18" s="260">
        <f t="shared" si="14"/>
        <v>0</v>
      </c>
      <c r="Y18" s="717">
        <f t="shared" si="15"/>
        <v>110.565</v>
      </c>
      <c r="Z18" s="718"/>
      <c r="AA18" s="1014"/>
      <c r="AB18" s="719"/>
      <c r="AC18" s="719"/>
      <c r="AD18" s="719"/>
      <c r="AE18" s="719"/>
      <c r="AF18" s="863"/>
      <c r="AG18" s="863"/>
      <c r="AH18" s="719"/>
      <c r="AI18" s="719"/>
      <c r="AJ18" s="719"/>
      <c r="AK18" s="719"/>
      <c r="AL18" s="719"/>
      <c r="AM18" s="863"/>
      <c r="AN18" s="863"/>
      <c r="AO18" s="719"/>
      <c r="AP18" s="719"/>
      <c r="AQ18" s="719"/>
      <c r="AR18" s="719"/>
      <c r="AS18" s="719"/>
      <c r="AT18" s="863"/>
      <c r="AU18" s="863"/>
      <c r="AV18" s="719"/>
      <c r="AW18" s="719"/>
      <c r="AX18" s="719" t="s">
        <v>347</v>
      </c>
      <c r="AY18" s="719" t="s">
        <v>347</v>
      </c>
      <c r="AZ18" s="719" t="s">
        <v>347</v>
      </c>
      <c r="BA18" s="863"/>
      <c r="BB18" s="863"/>
      <c r="BC18" s="720"/>
      <c r="BD18" s="720"/>
      <c r="BE18" s="720"/>
      <c r="BF18" s="720"/>
      <c r="BG18" s="720"/>
      <c r="BH18" s="863"/>
      <c r="BI18" s="898"/>
      <c r="BJ18" s="720"/>
      <c r="BK18" s="720"/>
      <c r="BL18" s="720"/>
      <c r="BM18" s="720"/>
      <c r="BN18" s="720"/>
      <c r="BO18" s="863"/>
      <c r="BP18" s="863"/>
      <c r="BQ18" s="899"/>
      <c r="BR18" s="899"/>
      <c r="BS18" s="899"/>
      <c r="BT18" s="899"/>
      <c r="BU18" s="899"/>
      <c r="BV18" s="863"/>
      <c r="BW18" s="863"/>
      <c r="BX18" s="899"/>
      <c r="BY18" s="899"/>
      <c r="BZ18" s="899"/>
      <c r="CA18" s="899"/>
      <c r="CB18" s="899"/>
      <c r="CC18" s="863"/>
      <c r="CD18" s="863"/>
      <c r="CE18" s="899"/>
      <c r="CF18" s="720"/>
      <c r="CG18" s="720"/>
      <c r="CH18" s="720"/>
      <c r="CI18" s="720"/>
      <c r="CJ18" s="863"/>
      <c r="CK18" s="866"/>
      <c r="CL18" s="671"/>
    </row>
    <row r="19" spans="1:90" s="721" customFormat="1" ht="12.75" customHeight="1">
      <c r="A19" s="862">
        <v>0</v>
      </c>
      <c r="B19" s="709"/>
      <c r="C19" s="710" t="s">
        <v>222</v>
      </c>
      <c r="D19" s="710" t="s">
        <v>14</v>
      </c>
      <c r="E19" s="711" t="s">
        <v>93</v>
      </c>
      <c r="F19" s="712" t="s">
        <v>76</v>
      </c>
      <c r="G19" s="711" t="s">
        <v>31</v>
      </c>
      <c r="H19" s="713">
        <v>0.21</v>
      </c>
      <c r="I19" s="256">
        <f t="shared" si="17"/>
        <v>175.5</v>
      </c>
      <c r="J19" s="714">
        <f t="shared" si="1"/>
        <v>0.63</v>
      </c>
      <c r="K19" s="715">
        <f t="shared" si="2"/>
        <v>3</v>
      </c>
      <c r="L19" s="715">
        <f t="shared" si="3"/>
        <v>0</v>
      </c>
      <c r="M19" s="715">
        <f t="shared" si="4"/>
        <v>0</v>
      </c>
      <c r="N19" s="715">
        <f t="shared" si="5"/>
        <v>0</v>
      </c>
      <c r="O19" s="715">
        <f t="shared" si="6"/>
        <v>0</v>
      </c>
      <c r="P19" s="715">
        <f t="shared" si="7"/>
        <v>0</v>
      </c>
      <c r="Q19" s="716">
        <f t="shared" si="8"/>
        <v>3</v>
      </c>
      <c r="R19" s="265">
        <f t="shared" si="18"/>
        <v>36.854999999999997</v>
      </c>
      <c r="S19" s="260">
        <f t="shared" si="9"/>
        <v>36.854999999999997</v>
      </c>
      <c r="T19" s="260">
        <f t="shared" si="10"/>
        <v>36.854999999999997</v>
      </c>
      <c r="U19" s="260">
        <f t="shared" si="11"/>
        <v>0</v>
      </c>
      <c r="V19" s="260">
        <f t="shared" si="12"/>
        <v>0</v>
      </c>
      <c r="W19" s="260">
        <f t="shared" si="13"/>
        <v>0</v>
      </c>
      <c r="X19" s="260">
        <f t="shared" si="14"/>
        <v>0</v>
      </c>
      <c r="Y19" s="717">
        <f t="shared" si="15"/>
        <v>110.565</v>
      </c>
      <c r="Z19" s="718"/>
      <c r="AA19" s="1014"/>
      <c r="AB19" s="719"/>
      <c r="AC19" s="719"/>
      <c r="AD19" s="719"/>
      <c r="AE19" s="719"/>
      <c r="AF19" s="863"/>
      <c r="AG19" s="863"/>
      <c r="AH19" s="719"/>
      <c r="AI19" s="719"/>
      <c r="AJ19" s="719"/>
      <c r="AK19" s="719"/>
      <c r="AL19" s="719"/>
      <c r="AM19" s="863"/>
      <c r="AN19" s="863"/>
      <c r="AO19" s="719"/>
      <c r="AP19" s="719"/>
      <c r="AQ19" s="719"/>
      <c r="AR19" s="719"/>
      <c r="AS19" s="719"/>
      <c r="AT19" s="863"/>
      <c r="AU19" s="863"/>
      <c r="AV19" s="719"/>
      <c r="AW19" s="719"/>
      <c r="AX19" s="719" t="s">
        <v>347</v>
      </c>
      <c r="AY19" s="719" t="s">
        <v>347</v>
      </c>
      <c r="AZ19" s="719" t="s">
        <v>347</v>
      </c>
      <c r="BA19" s="863"/>
      <c r="BB19" s="863"/>
      <c r="BC19" s="720"/>
      <c r="BD19" s="720"/>
      <c r="BE19" s="720"/>
      <c r="BF19" s="720"/>
      <c r="BG19" s="720"/>
      <c r="BH19" s="863"/>
      <c r="BI19" s="898"/>
      <c r="BJ19" s="720"/>
      <c r="BK19" s="720"/>
      <c r="BL19" s="720"/>
      <c r="BM19" s="720"/>
      <c r="BN19" s="720"/>
      <c r="BO19" s="863"/>
      <c r="BP19" s="863"/>
      <c r="BQ19" s="899"/>
      <c r="BR19" s="720"/>
      <c r="BS19" s="720"/>
      <c r="BT19" s="720"/>
      <c r="BU19" s="720"/>
      <c r="BV19" s="863"/>
      <c r="BW19" s="863"/>
      <c r="BX19" s="899"/>
      <c r="BY19" s="899"/>
      <c r="BZ19" s="899"/>
      <c r="CA19" s="899"/>
      <c r="CB19" s="899"/>
      <c r="CC19" s="863"/>
      <c r="CD19" s="863"/>
      <c r="CE19" s="899"/>
      <c r="CF19" s="720"/>
      <c r="CG19" s="720"/>
      <c r="CH19" s="720"/>
      <c r="CI19" s="720"/>
      <c r="CJ19" s="863"/>
      <c r="CK19" s="866"/>
      <c r="CL19" s="671"/>
    </row>
    <row r="20" spans="1:90" s="721" customFormat="1" ht="12.75" customHeight="1">
      <c r="A20" s="862">
        <v>0</v>
      </c>
      <c r="B20" s="709"/>
      <c r="C20" s="710" t="s">
        <v>222</v>
      </c>
      <c r="D20" s="710" t="s">
        <v>14</v>
      </c>
      <c r="E20" s="711" t="s">
        <v>93</v>
      </c>
      <c r="F20" s="712" t="s">
        <v>76</v>
      </c>
      <c r="G20" s="711" t="s">
        <v>31</v>
      </c>
      <c r="H20" s="713">
        <v>0.21</v>
      </c>
      <c r="I20" s="256">
        <f t="shared" si="17"/>
        <v>175.5</v>
      </c>
      <c r="J20" s="714">
        <f t="shared" si="1"/>
        <v>0.63</v>
      </c>
      <c r="K20" s="715">
        <f t="shared" si="2"/>
        <v>3</v>
      </c>
      <c r="L20" s="715">
        <f t="shared" si="3"/>
        <v>0</v>
      </c>
      <c r="M20" s="715">
        <f t="shared" si="4"/>
        <v>0</v>
      </c>
      <c r="N20" s="715">
        <f t="shared" si="5"/>
        <v>0</v>
      </c>
      <c r="O20" s="715">
        <f t="shared" si="6"/>
        <v>0</v>
      </c>
      <c r="P20" s="715">
        <f t="shared" si="7"/>
        <v>0</v>
      </c>
      <c r="Q20" s="716">
        <f t="shared" si="8"/>
        <v>3</v>
      </c>
      <c r="R20" s="265">
        <f t="shared" si="18"/>
        <v>36.854999999999997</v>
      </c>
      <c r="S20" s="260">
        <f t="shared" si="9"/>
        <v>36.854999999999997</v>
      </c>
      <c r="T20" s="260">
        <f t="shared" si="10"/>
        <v>36.854999999999997</v>
      </c>
      <c r="U20" s="260">
        <f t="shared" si="11"/>
        <v>0</v>
      </c>
      <c r="V20" s="260">
        <f t="shared" si="12"/>
        <v>0</v>
      </c>
      <c r="W20" s="260">
        <f t="shared" si="13"/>
        <v>0</v>
      </c>
      <c r="X20" s="260">
        <f t="shared" si="14"/>
        <v>0</v>
      </c>
      <c r="Y20" s="717">
        <f t="shared" si="15"/>
        <v>110.565</v>
      </c>
      <c r="Z20" s="718"/>
      <c r="AA20" s="1014"/>
      <c r="AB20" s="719"/>
      <c r="AC20" s="719"/>
      <c r="AD20" s="719"/>
      <c r="AE20" s="719"/>
      <c r="AF20" s="863"/>
      <c r="AG20" s="863"/>
      <c r="AH20" s="719"/>
      <c r="AI20" s="719"/>
      <c r="AJ20" s="719"/>
      <c r="AK20" s="719"/>
      <c r="AL20" s="719"/>
      <c r="AM20" s="863"/>
      <c r="AN20" s="863"/>
      <c r="AO20" s="719"/>
      <c r="AP20" s="719"/>
      <c r="AQ20" s="719"/>
      <c r="AR20" s="719"/>
      <c r="AS20" s="719"/>
      <c r="AT20" s="863"/>
      <c r="AU20" s="863"/>
      <c r="AV20" s="719"/>
      <c r="AW20" s="719"/>
      <c r="AX20" s="719" t="s">
        <v>347</v>
      </c>
      <c r="AY20" s="719" t="s">
        <v>347</v>
      </c>
      <c r="AZ20" s="719" t="s">
        <v>347</v>
      </c>
      <c r="BA20" s="863"/>
      <c r="BB20" s="863"/>
      <c r="BC20" s="720"/>
      <c r="BD20" s="720"/>
      <c r="BE20" s="720"/>
      <c r="BF20" s="720"/>
      <c r="BG20" s="720"/>
      <c r="BH20" s="863"/>
      <c r="BI20" s="898"/>
      <c r="BJ20" s="720"/>
      <c r="BK20" s="720"/>
      <c r="BL20" s="720"/>
      <c r="BM20" s="720"/>
      <c r="BN20" s="720"/>
      <c r="BO20" s="863"/>
      <c r="BP20" s="863"/>
      <c r="BQ20" s="899"/>
      <c r="BR20" s="720"/>
      <c r="BS20" s="720"/>
      <c r="BT20" s="720"/>
      <c r="BU20" s="720"/>
      <c r="BV20" s="863"/>
      <c r="BW20" s="863"/>
      <c r="BX20" s="899"/>
      <c r="BY20" s="899"/>
      <c r="BZ20" s="899"/>
      <c r="CA20" s="899"/>
      <c r="CB20" s="899"/>
      <c r="CC20" s="863"/>
      <c r="CD20" s="863"/>
      <c r="CE20" s="899"/>
      <c r="CF20" s="720"/>
      <c r="CG20" s="720"/>
      <c r="CH20" s="720"/>
      <c r="CI20" s="720"/>
      <c r="CJ20" s="863"/>
      <c r="CK20" s="866"/>
      <c r="CL20" s="671"/>
    </row>
    <row r="21" spans="1:90" s="721" customFormat="1" ht="12.75" customHeight="1">
      <c r="A21" s="862">
        <v>0</v>
      </c>
      <c r="B21" s="709"/>
      <c r="C21" s="710" t="s">
        <v>222</v>
      </c>
      <c r="D21" s="710" t="s">
        <v>14</v>
      </c>
      <c r="E21" s="711" t="s">
        <v>93</v>
      </c>
      <c r="F21" s="712" t="s">
        <v>76</v>
      </c>
      <c r="G21" s="711" t="s">
        <v>31</v>
      </c>
      <c r="H21" s="713">
        <v>0.21</v>
      </c>
      <c r="I21" s="256">
        <f t="shared" si="17"/>
        <v>175.5</v>
      </c>
      <c r="J21" s="714">
        <f t="shared" si="1"/>
        <v>0.63</v>
      </c>
      <c r="K21" s="715">
        <f t="shared" si="2"/>
        <v>3</v>
      </c>
      <c r="L21" s="715">
        <f t="shared" si="3"/>
        <v>0</v>
      </c>
      <c r="M21" s="715">
        <f t="shared" si="4"/>
        <v>0</v>
      </c>
      <c r="N21" s="715">
        <f t="shared" si="5"/>
        <v>0</v>
      </c>
      <c r="O21" s="715">
        <f t="shared" si="6"/>
        <v>0</v>
      </c>
      <c r="P21" s="715">
        <f t="shared" si="7"/>
        <v>0</v>
      </c>
      <c r="Q21" s="716">
        <f t="shared" si="8"/>
        <v>3</v>
      </c>
      <c r="R21" s="265">
        <f t="shared" si="18"/>
        <v>36.854999999999997</v>
      </c>
      <c r="S21" s="260">
        <f t="shared" si="9"/>
        <v>36.854999999999997</v>
      </c>
      <c r="T21" s="260">
        <f t="shared" si="10"/>
        <v>36.854999999999997</v>
      </c>
      <c r="U21" s="260">
        <f t="shared" si="11"/>
        <v>0</v>
      </c>
      <c r="V21" s="260">
        <f t="shared" si="12"/>
        <v>0</v>
      </c>
      <c r="W21" s="260">
        <f t="shared" si="13"/>
        <v>0</v>
      </c>
      <c r="X21" s="260">
        <f t="shared" si="14"/>
        <v>0</v>
      </c>
      <c r="Y21" s="717">
        <f t="shared" si="15"/>
        <v>110.565</v>
      </c>
      <c r="Z21" s="718"/>
      <c r="AA21" s="1014"/>
      <c r="AB21" s="719"/>
      <c r="AC21" s="719"/>
      <c r="AD21" s="719"/>
      <c r="AE21" s="719"/>
      <c r="AF21" s="863"/>
      <c r="AG21" s="863"/>
      <c r="AH21" s="719"/>
      <c r="AI21" s="719"/>
      <c r="AJ21" s="719"/>
      <c r="AK21" s="719"/>
      <c r="AL21" s="719"/>
      <c r="AM21" s="863"/>
      <c r="AN21" s="863"/>
      <c r="AO21" s="719"/>
      <c r="AP21" s="719"/>
      <c r="AQ21" s="719"/>
      <c r="AR21" s="719"/>
      <c r="AS21" s="719"/>
      <c r="AT21" s="863"/>
      <c r="AU21" s="863"/>
      <c r="AV21" s="719"/>
      <c r="AW21" s="719"/>
      <c r="AX21" s="719" t="s">
        <v>347</v>
      </c>
      <c r="AY21" s="719" t="s">
        <v>347</v>
      </c>
      <c r="AZ21" s="719" t="s">
        <v>347</v>
      </c>
      <c r="BA21" s="863"/>
      <c r="BB21" s="863"/>
      <c r="BC21" s="720"/>
      <c r="BD21" s="720"/>
      <c r="BE21" s="720"/>
      <c r="BF21" s="720"/>
      <c r="BG21" s="720"/>
      <c r="BH21" s="863"/>
      <c r="BI21" s="898"/>
      <c r="BJ21" s="720"/>
      <c r="BK21" s="720"/>
      <c r="BL21" s="720"/>
      <c r="BM21" s="720"/>
      <c r="BN21" s="720"/>
      <c r="BO21" s="863"/>
      <c r="BP21" s="863"/>
      <c r="BQ21" s="899"/>
      <c r="BR21" s="720"/>
      <c r="BS21" s="720"/>
      <c r="BT21" s="720"/>
      <c r="BU21" s="720"/>
      <c r="BV21" s="863"/>
      <c r="BW21" s="863"/>
      <c r="BX21" s="899"/>
      <c r="BY21" s="720"/>
      <c r="BZ21" s="720"/>
      <c r="CA21" s="720"/>
      <c r="CB21" s="720"/>
      <c r="CC21" s="863"/>
      <c r="CD21" s="863"/>
      <c r="CE21" s="899"/>
      <c r="CF21" s="720"/>
      <c r="CG21" s="720"/>
      <c r="CH21" s="720"/>
      <c r="CI21" s="720"/>
      <c r="CJ21" s="863"/>
      <c r="CK21" s="866"/>
      <c r="CL21" s="671"/>
    </row>
    <row r="22" spans="1:90" s="721" customFormat="1" ht="12.75" customHeight="1">
      <c r="A22" s="862">
        <v>0</v>
      </c>
      <c r="B22" s="709"/>
      <c r="C22" s="710" t="s">
        <v>222</v>
      </c>
      <c r="D22" s="710" t="s">
        <v>180</v>
      </c>
      <c r="E22" s="711" t="s">
        <v>94</v>
      </c>
      <c r="F22" s="712" t="s">
        <v>223</v>
      </c>
      <c r="G22" s="711" t="s">
        <v>75</v>
      </c>
      <c r="H22" s="713">
        <v>0.21</v>
      </c>
      <c r="I22" s="256">
        <f t="shared" si="17"/>
        <v>175.5</v>
      </c>
      <c r="J22" s="714">
        <f t="shared" si="1"/>
        <v>0.42</v>
      </c>
      <c r="K22" s="715">
        <f t="shared" si="2"/>
        <v>2</v>
      </c>
      <c r="L22" s="715">
        <f t="shared" si="3"/>
        <v>0</v>
      </c>
      <c r="M22" s="715">
        <f t="shared" si="4"/>
        <v>0</v>
      </c>
      <c r="N22" s="715">
        <f t="shared" si="5"/>
        <v>0</v>
      </c>
      <c r="O22" s="715">
        <f t="shared" si="6"/>
        <v>0</v>
      </c>
      <c r="P22" s="715">
        <f t="shared" si="7"/>
        <v>0</v>
      </c>
      <c r="Q22" s="716">
        <f t="shared" si="8"/>
        <v>2</v>
      </c>
      <c r="R22" s="265">
        <f t="shared" si="18"/>
        <v>36.854999999999997</v>
      </c>
      <c r="S22" s="260">
        <f t="shared" si="9"/>
        <v>36.854999999999997</v>
      </c>
      <c r="T22" s="260">
        <f t="shared" si="10"/>
        <v>36.854999999999997</v>
      </c>
      <c r="U22" s="260">
        <f t="shared" si="11"/>
        <v>0</v>
      </c>
      <c r="V22" s="260">
        <f t="shared" si="12"/>
        <v>0</v>
      </c>
      <c r="W22" s="260">
        <f t="shared" si="13"/>
        <v>0</v>
      </c>
      <c r="X22" s="260">
        <f t="shared" si="14"/>
        <v>0</v>
      </c>
      <c r="Y22" s="717">
        <f t="shared" si="15"/>
        <v>73.709999999999994</v>
      </c>
      <c r="Z22" s="718"/>
      <c r="AA22" s="1014"/>
      <c r="AB22" s="719"/>
      <c r="AC22" s="719"/>
      <c r="AD22" s="719"/>
      <c r="AE22" s="719"/>
      <c r="AF22" s="863"/>
      <c r="AG22" s="863"/>
      <c r="AH22" s="719"/>
      <c r="AI22" s="719"/>
      <c r="AJ22" s="719"/>
      <c r="AK22" s="719"/>
      <c r="AL22" s="719"/>
      <c r="AM22" s="863"/>
      <c r="AN22" s="863"/>
      <c r="AO22" s="719"/>
      <c r="AP22" s="719"/>
      <c r="AQ22" s="719"/>
      <c r="AR22" s="719"/>
      <c r="AS22" s="719"/>
      <c r="AT22" s="863"/>
      <c r="AU22" s="863"/>
      <c r="AV22" s="719"/>
      <c r="AW22" s="719"/>
      <c r="AX22" s="719"/>
      <c r="AY22" s="719"/>
      <c r="AZ22" s="719"/>
      <c r="BA22" s="863" t="s">
        <v>347</v>
      </c>
      <c r="BB22" s="863" t="s">
        <v>347</v>
      </c>
      <c r="BC22" s="720"/>
      <c r="BD22" s="720"/>
      <c r="BE22" s="720"/>
      <c r="BF22" s="720"/>
      <c r="BG22" s="720"/>
      <c r="BH22" s="863"/>
      <c r="BI22" s="898"/>
      <c r="BJ22" s="720"/>
      <c r="BK22" s="720"/>
      <c r="BL22" s="720"/>
      <c r="BM22" s="720"/>
      <c r="BN22" s="720"/>
      <c r="BO22" s="863"/>
      <c r="BP22" s="863"/>
      <c r="BQ22" s="899"/>
      <c r="BR22" s="720"/>
      <c r="BS22" s="720"/>
      <c r="BT22" s="720"/>
      <c r="BU22" s="720"/>
      <c r="BV22" s="863"/>
      <c r="BW22" s="863"/>
      <c r="BX22" s="899"/>
      <c r="BY22" s="720"/>
      <c r="BZ22" s="720"/>
      <c r="CA22" s="720"/>
      <c r="CB22" s="720"/>
      <c r="CC22" s="863"/>
      <c r="CD22" s="863"/>
      <c r="CE22" s="899"/>
      <c r="CF22" s="720"/>
      <c r="CG22" s="720"/>
      <c r="CH22" s="720"/>
      <c r="CI22" s="720"/>
      <c r="CJ22" s="863"/>
      <c r="CK22" s="866"/>
      <c r="CL22" s="671"/>
    </row>
    <row r="23" spans="1:90" s="721" customFormat="1" ht="12.75" customHeight="1">
      <c r="A23" s="862">
        <v>0</v>
      </c>
      <c r="B23" s="709"/>
      <c r="C23" s="710" t="s">
        <v>222</v>
      </c>
      <c r="D23" s="710" t="s">
        <v>180</v>
      </c>
      <c r="E23" s="711" t="s">
        <v>94</v>
      </c>
      <c r="F23" s="712" t="s">
        <v>223</v>
      </c>
      <c r="G23" s="711" t="s">
        <v>75</v>
      </c>
      <c r="H23" s="713">
        <v>0.21</v>
      </c>
      <c r="I23" s="256">
        <f t="shared" si="17"/>
        <v>175.5</v>
      </c>
      <c r="J23" s="714">
        <f t="shared" si="1"/>
        <v>0.42</v>
      </c>
      <c r="K23" s="715">
        <f t="shared" si="2"/>
        <v>2</v>
      </c>
      <c r="L23" s="715">
        <f t="shared" si="3"/>
        <v>0</v>
      </c>
      <c r="M23" s="715">
        <f t="shared" si="4"/>
        <v>0</v>
      </c>
      <c r="N23" s="715">
        <f t="shared" si="5"/>
        <v>0</v>
      </c>
      <c r="O23" s="715">
        <f t="shared" si="6"/>
        <v>0</v>
      </c>
      <c r="P23" s="715">
        <f t="shared" si="7"/>
        <v>0</v>
      </c>
      <c r="Q23" s="716">
        <f t="shared" si="8"/>
        <v>2</v>
      </c>
      <c r="R23" s="265">
        <f t="shared" si="18"/>
        <v>36.854999999999997</v>
      </c>
      <c r="S23" s="260">
        <f t="shared" si="9"/>
        <v>36.854999999999997</v>
      </c>
      <c r="T23" s="260">
        <f t="shared" si="10"/>
        <v>36.854999999999997</v>
      </c>
      <c r="U23" s="260">
        <f t="shared" si="11"/>
        <v>0</v>
      </c>
      <c r="V23" s="260">
        <f t="shared" si="12"/>
        <v>0</v>
      </c>
      <c r="W23" s="260">
        <f t="shared" si="13"/>
        <v>0</v>
      </c>
      <c r="X23" s="260">
        <f t="shared" si="14"/>
        <v>0</v>
      </c>
      <c r="Y23" s="717">
        <f t="shared" si="15"/>
        <v>73.709999999999994</v>
      </c>
      <c r="Z23" s="718"/>
      <c r="AA23" s="1014"/>
      <c r="AB23" s="719"/>
      <c r="AC23" s="719"/>
      <c r="AD23" s="719"/>
      <c r="AE23" s="719"/>
      <c r="AF23" s="863"/>
      <c r="AG23" s="863"/>
      <c r="AH23" s="719"/>
      <c r="AI23" s="719"/>
      <c r="AJ23" s="719"/>
      <c r="AK23" s="719"/>
      <c r="AL23" s="719"/>
      <c r="AM23" s="863"/>
      <c r="AN23" s="863"/>
      <c r="AO23" s="719"/>
      <c r="AP23" s="719"/>
      <c r="AQ23" s="719"/>
      <c r="AR23" s="719"/>
      <c r="AS23" s="719"/>
      <c r="AT23" s="863"/>
      <c r="AU23" s="863"/>
      <c r="AV23" s="719"/>
      <c r="AW23" s="719"/>
      <c r="AX23" s="719"/>
      <c r="AY23" s="719"/>
      <c r="AZ23" s="719"/>
      <c r="BA23" s="863" t="s">
        <v>347</v>
      </c>
      <c r="BB23" s="863" t="s">
        <v>347</v>
      </c>
      <c r="BC23" s="720"/>
      <c r="BD23" s="720"/>
      <c r="BE23" s="720"/>
      <c r="BF23" s="720"/>
      <c r="BG23" s="720"/>
      <c r="BH23" s="863"/>
      <c r="BI23" s="898"/>
      <c r="BJ23" s="720"/>
      <c r="BK23" s="720"/>
      <c r="BL23" s="720"/>
      <c r="BM23" s="720"/>
      <c r="BN23" s="720"/>
      <c r="BO23" s="863"/>
      <c r="BP23" s="863"/>
      <c r="BQ23" s="899"/>
      <c r="BR23" s="720"/>
      <c r="BS23" s="720"/>
      <c r="BT23" s="720"/>
      <c r="BU23" s="720"/>
      <c r="BV23" s="863"/>
      <c r="BW23" s="863"/>
      <c r="BX23" s="899"/>
      <c r="BY23" s="720"/>
      <c r="BZ23" s="720"/>
      <c r="CA23" s="720"/>
      <c r="CB23" s="720"/>
      <c r="CC23" s="863"/>
      <c r="CD23" s="863"/>
      <c r="CE23" s="899"/>
      <c r="CF23" s="720"/>
      <c r="CG23" s="720"/>
      <c r="CH23" s="720"/>
      <c r="CI23" s="720"/>
      <c r="CJ23" s="863"/>
      <c r="CK23" s="866"/>
      <c r="CL23" s="671"/>
    </row>
    <row r="24" spans="1:90" s="721" customFormat="1" ht="12.75" hidden="1" customHeight="1">
      <c r="A24" s="862">
        <v>0</v>
      </c>
      <c r="B24" s="709"/>
      <c r="C24" s="710" t="s">
        <v>222</v>
      </c>
      <c r="D24" s="710" t="s">
        <v>180</v>
      </c>
      <c r="E24" s="711" t="s">
        <v>94</v>
      </c>
      <c r="F24" s="712" t="s">
        <v>223</v>
      </c>
      <c r="G24" s="711" t="s">
        <v>75</v>
      </c>
      <c r="H24" s="713">
        <v>0.21</v>
      </c>
      <c r="I24" s="256">
        <f t="shared" si="17"/>
        <v>175.5</v>
      </c>
      <c r="J24" s="714">
        <f t="shared" si="1"/>
        <v>0</v>
      </c>
      <c r="K24" s="715">
        <f t="shared" si="2"/>
        <v>0</v>
      </c>
      <c r="L24" s="715">
        <f t="shared" si="3"/>
        <v>0</v>
      </c>
      <c r="M24" s="715">
        <f t="shared" si="4"/>
        <v>0</v>
      </c>
      <c r="N24" s="715">
        <f t="shared" si="5"/>
        <v>0</v>
      </c>
      <c r="O24" s="715">
        <f t="shared" si="6"/>
        <v>0</v>
      </c>
      <c r="P24" s="715">
        <f t="shared" si="7"/>
        <v>0</v>
      </c>
      <c r="Q24" s="716">
        <f t="shared" si="8"/>
        <v>0</v>
      </c>
      <c r="R24" s="265">
        <f t="shared" si="18"/>
        <v>36.854999999999997</v>
      </c>
      <c r="S24" s="260">
        <f t="shared" si="9"/>
        <v>36.854999999999997</v>
      </c>
      <c r="T24" s="260">
        <f t="shared" si="10"/>
        <v>36.854999999999997</v>
      </c>
      <c r="U24" s="260">
        <f t="shared" si="11"/>
        <v>0</v>
      </c>
      <c r="V24" s="260">
        <f t="shared" si="12"/>
        <v>0</v>
      </c>
      <c r="W24" s="260">
        <f t="shared" si="13"/>
        <v>0</v>
      </c>
      <c r="X24" s="260">
        <f t="shared" si="14"/>
        <v>0</v>
      </c>
      <c r="Y24" s="717">
        <f t="shared" si="15"/>
        <v>0</v>
      </c>
      <c r="Z24" s="718"/>
      <c r="AA24" s="1014"/>
      <c r="AB24" s="719"/>
      <c r="AC24" s="719"/>
      <c r="AD24" s="719"/>
      <c r="AE24" s="719"/>
      <c r="AF24" s="863"/>
      <c r="AG24" s="863"/>
      <c r="AH24" s="719"/>
      <c r="AI24" s="719"/>
      <c r="AJ24" s="719"/>
      <c r="AK24" s="719"/>
      <c r="AL24" s="719"/>
      <c r="AM24" s="863"/>
      <c r="AN24" s="863"/>
      <c r="AO24" s="719"/>
      <c r="AP24" s="719"/>
      <c r="AQ24" s="719"/>
      <c r="AR24" s="719"/>
      <c r="AS24" s="719"/>
      <c r="AT24" s="863"/>
      <c r="AU24" s="863"/>
      <c r="AV24" s="719"/>
      <c r="AW24" s="719"/>
      <c r="AX24" s="719"/>
      <c r="AY24" s="719"/>
      <c r="AZ24" s="719"/>
      <c r="BA24" s="863"/>
      <c r="BB24" s="863"/>
      <c r="BC24" s="720"/>
      <c r="BD24" s="720"/>
      <c r="BE24" s="720"/>
      <c r="BF24" s="720"/>
      <c r="BG24" s="720"/>
      <c r="BH24" s="863"/>
      <c r="BI24" s="898"/>
      <c r="BJ24" s="720"/>
      <c r="BK24" s="720"/>
      <c r="BL24" s="720"/>
      <c r="BM24" s="720"/>
      <c r="BN24" s="720"/>
      <c r="BO24" s="863"/>
      <c r="BP24" s="863"/>
      <c r="BQ24" s="899"/>
      <c r="BR24" s="720"/>
      <c r="BS24" s="720"/>
      <c r="BT24" s="720"/>
      <c r="BU24" s="720"/>
      <c r="BV24" s="863"/>
      <c r="BW24" s="863"/>
      <c r="BX24" s="899"/>
      <c r="BY24" s="720"/>
      <c r="BZ24" s="720"/>
      <c r="CA24" s="720"/>
      <c r="CB24" s="720"/>
      <c r="CC24" s="863"/>
      <c r="CD24" s="863"/>
      <c r="CE24" s="899"/>
      <c r="CF24" s="720"/>
      <c r="CG24" s="720"/>
      <c r="CH24" s="720"/>
      <c r="CI24" s="720"/>
      <c r="CJ24" s="863"/>
      <c r="CK24" s="866"/>
      <c r="CL24" s="671"/>
    </row>
    <row r="25" spans="1:90" s="721" customFormat="1" ht="12.75" hidden="1" customHeight="1">
      <c r="A25" s="862">
        <v>0</v>
      </c>
      <c r="B25" s="709"/>
      <c r="C25" s="710" t="s">
        <v>222</v>
      </c>
      <c r="D25" s="710" t="s">
        <v>180</v>
      </c>
      <c r="E25" s="711" t="s">
        <v>94</v>
      </c>
      <c r="F25" s="712" t="s">
        <v>223</v>
      </c>
      <c r="G25" s="711" t="s">
        <v>75</v>
      </c>
      <c r="H25" s="713">
        <v>0.21</v>
      </c>
      <c r="I25" s="256">
        <f t="shared" si="17"/>
        <v>175.5</v>
      </c>
      <c r="J25" s="714">
        <f t="shared" si="1"/>
        <v>0</v>
      </c>
      <c r="K25" s="715">
        <f t="shared" si="2"/>
        <v>0</v>
      </c>
      <c r="L25" s="715">
        <f t="shared" si="3"/>
        <v>0</v>
      </c>
      <c r="M25" s="715">
        <f t="shared" si="4"/>
        <v>0</v>
      </c>
      <c r="N25" s="715">
        <f t="shared" si="5"/>
        <v>0</v>
      </c>
      <c r="O25" s="715">
        <f t="shared" si="6"/>
        <v>0</v>
      </c>
      <c r="P25" s="715">
        <f t="shared" si="7"/>
        <v>0</v>
      </c>
      <c r="Q25" s="716">
        <f t="shared" si="8"/>
        <v>0</v>
      </c>
      <c r="R25" s="265">
        <f t="shared" si="18"/>
        <v>36.854999999999997</v>
      </c>
      <c r="S25" s="260">
        <f t="shared" si="9"/>
        <v>36.854999999999997</v>
      </c>
      <c r="T25" s="260">
        <f t="shared" si="10"/>
        <v>36.854999999999997</v>
      </c>
      <c r="U25" s="260">
        <f t="shared" si="11"/>
        <v>0</v>
      </c>
      <c r="V25" s="260">
        <f t="shared" si="12"/>
        <v>0</v>
      </c>
      <c r="W25" s="260">
        <f t="shared" si="13"/>
        <v>0</v>
      </c>
      <c r="X25" s="260">
        <f t="shared" si="14"/>
        <v>0</v>
      </c>
      <c r="Y25" s="717">
        <f t="shared" si="15"/>
        <v>0</v>
      </c>
      <c r="Z25" s="718"/>
      <c r="AA25" s="1014"/>
      <c r="AB25" s="719"/>
      <c r="AC25" s="719"/>
      <c r="AD25" s="719"/>
      <c r="AE25" s="719"/>
      <c r="AF25" s="863"/>
      <c r="AG25" s="863"/>
      <c r="AH25" s="719"/>
      <c r="AI25" s="719"/>
      <c r="AJ25" s="719"/>
      <c r="AK25" s="719"/>
      <c r="AL25" s="719"/>
      <c r="AM25" s="863"/>
      <c r="AN25" s="863"/>
      <c r="AO25" s="719"/>
      <c r="AP25" s="719"/>
      <c r="AQ25" s="719"/>
      <c r="AR25" s="719"/>
      <c r="AS25" s="719"/>
      <c r="AT25" s="863"/>
      <c r="AU25" s="863"/>
      <c r="AV25" s="719"/>
      <c r="AW25" s="719"/>
      <c r="AX25" s="719"/>
      <c r="AY25" s="719"/>
      <c r="AZ25" s="719"/>
      <c r="BA25" s="863"/>
      <c r="BB25" s="863"/>
      <c r="BC25" s="720"/>
      <c r="BD25" s="720"/>
      <c r="BE25" s="720"/>
      <c r="BF25" s="720"/>
      <c r="BG25" s="720"/>
      <c r="BH25" s="863"/>
      <c r="BI25" s="898"/>
      <c r="BJ25" s="720"/>
      <c r="BK25" s="720"/>
      <c r="BL25" s="720"/>
      <c r="BM25" s="720"/>
      <c r="BN25" s="720"/>
      <c r="BO25" s="863"/>
      <c r="BP25" s="863"/>
      <c r="BQ25" s="899"/>
      <c r="BR25" s="720"/>
      <c r="BS25" s="720"/>
      <c r="BT25" s="720"/>
      <c r="BU25" s="720"/>
      <c r="BV25" s="863"/>
      <c r="BW25" s="863"/>
      <c r="BX25" s="899"/>
      <c r="BY25" s="720"/>
      <c r="BZ25" s="720"/>
      <c r="CA25" s="720"/>
      <c r="CB25" s="720"/>
      <c r="CC25" s="863"/>
      <c r="CD25" s="863"/>
      <c r="CE25" s="899"/>
      <c r="CF25" s="720"/>
      <c r="CG25" s="720"/>
      <c r="CH25" s="720"/>
      <c r="CI25" s="720"/>
      <c r="CJ25" s="863"/>
      <c r="CK25" s="866"/>
      <c r="CL25" s="671"/>
    </row>
    <row r="26" spans="1:90" s="721" customFormat="1" ht="12" hidden="1" customHeight="1">
      <c r="A26" s="862">
        <v>0</v>
      </c>
      <c r="B26" s="709"/>
      <c r="C26" s="710" t="s">
        <v>222</v>
      </c>
      <c r="D26" s="710" t="s">
        <v>14</v>
      </c>
      <c r="E26" s="711" t="s">
        <v>94</v>
      </c>
      <c r="F26" s="712" t="s">
        <v>76</v>
      </c>
      <c r="G26" s="711" t="s">
        <v>31</v>
      </c>
      <c r="H26" s="713">
        <v>0.21</v>
      </c>
      <c r="I26" s="256">
        <f t="shared" si="17"/>
        <v>175.5</v>
      </c>
      <c r="J26" s="714">
        <f t="shared" si="1"/>
        <v>0</v>
      </c>
      <c r="K26" s="715">
        <f t="shared" si="2"/>
        <v>0</v>
      </c>
      <c r="L26" s="715">
        <f t="shared" si="3"/>
        <v>0</v>
      </c>
      <c r="M26" s="715">
        <f t="shared" si="4"/>
        <v>0</v>
      </c>
      <c r="N26" s="715">
        <f t="shared" si="5"/>
        <v>0</v>
      </c>
      <c r="O26" s="715">
        <f t="shared" si="6"/>
        <v>0</v>
      </c>
      <c r="P26" s="715">
        <f t="shared" si="7"/>
        <v>0</v>
      </c>
      <c r="Q26" s="716">
        <f t="shared" si="8"/>
        <v>0</v>
      </c>
      <c r="R26" s="265">
        <f t="shared" si="18"/>
        <v>36.854999999999997</v>
      </c>
      <c r="S26" s="260">
        <f t="shared" si="9"/>
        <v>36.854999999999997</v>
      </c>
      <c r="T26" s="260">
        <f t="shared" si="10"/>
        <v>36.854999999999997</v>
      </c>
      <c r="U26" s="260">
        <f t="shared" si="11"/>
        <v>0</v>
      </c>
      <c r="V26" s="260">
        <f t="shared" si="12"/>
        <v>0</v>
      </c>
      <c r="W26" s="260">
        <f t="shared" si="13"/>
        <v>0</v>
      </c>
      <c r="X26" s="260">
        <f t="shared" si="14"/>
        <v>0</v>
      </c>
      <c r="Y26" s="717">
        <f t="shared" si="15"/>
        <v>0</v>
      </c>
      <c r="Z26" s="718"/>
      <c r="AA26" s="1014"/>
      <c r="AB26" s="719"/>
      <c r="AC26" s="719"/>
      <c r="AD26" s="719"/>
      <c r="AE26" s="719"/>
      <c r="AF26" s="863"/>
      <c r="AG26" s="863"/>
      <c r="AH26" s="719"/>
      <c r="AI26" s="719"/>
      <c r="AJ26" s="719"/>
      <c r="AK26" s="719"/>
      <c r="AL26" s="719"/>
      <c r="AM26" s="863"/>
      <c r="AN26" s="863"/>
      <c r="AO26" s="719"/>
      <c r="AP26" s="719"/>
      <c r="AQ26" s="719"/>
      <c r="AR26" s="719"/>
      <c r="AS26" s="719"/>
      <c r="AT26" s="863"/>
      <c r="AU26" s="863"/>
      <c r="AV26" s="719"/>
      <c r="AW26" s="719"/>
      <c r="AX26" s="719"/>
      <c r="AY26" s="719"/>
      <c r="AZ26" s="719"/>
      <c r="BA26" s="863"/>
      <c r="BB26" s="863"/>
      <c r="BC26" s="720"/>
      <c r="BD26" s="720"/>
      <c r="BE26" s="720"/>
      <c r="BF26" s="720"/>
      <c r="BG26" s="720"/>
      <c r="BH26" s="863"/>
      <c r="BI26" s="898"/>
      <c r="BJ26" s="899"/>
      <c r="BK26" s="720"/>
      <c r="BL26" s="720"/>
      <c r="BM26" s="720"/>
      <c r="BN26" s="720"/>
      <c r="BO26" s="863"/>
      <c r="BP26" s="863"/>
      <c r="BQ26" s="899"/>
      <c r="BR26" s="720"/>
      <c r="BS26" s="720"/>
      <c r="BT26" s="720"/>
      <c r="BU26" s="720"/>
      <c r="BV26" s="863"/>
      <c r="BW26" s="863"/>
      <c r="BX26" s="899"/>
      <c r="BY26" s="720"/>
      <c r="BZ26" s="720"/>
      <c r="CA26" s="720"/>
      <c r="CB26" s="720"/>
      <c r="CC26" s="863"/>
      <c r="CD26" s="863"/>
      <c r="CE26" s="899"/>
      <c r="CF26" s="720"/>
      <c r="CG26" s="720"/>
      <c r="CH26" s="720"/>
      <c r="CI26" s="720"/>
      <c r="CJ26" s="863"/>
      <c r="CK26" s="866"/>
      <c r="CL26" s="671"/>
    </row>
    <row r="27" spans="1:90" s="721" customFormat="1" ht="12" hidden="1" customHeight="1">
      <c r="A27" s="862">
        <v>0</v>
      </c>
      <c r="B27" s="709"/>
      <c r="C27" s="710" t="s">
        <v>222</v>
      </c>
      <c r="D27" s="710" t="s">
        <v>14</v>
      </c>
      <c r="E27" s="711" t="s">
        <v>94</v>
      </c>
      <c r="F27" s="712" t="s">
        <v>76</v>
      </c>
      <c r="G27" s="711" t="s">
        <v>31</v>
      </c>
      <c r="H27" s="713">
        <v>0.21</v>
      </c>
      <c r="I27" s="256">
        <f t="shared" si="17"/>
        <v>175.5</v>
      </c>
      <c r="J27" s="714">
        <f t="shared" si="1"/>
        <v>0</v>
      </c>
      <c r="K27" s="715">
        <f t="shared" si="2"/>
        <v>0</v>
      </c>
      <c r="L27" s="715">
        <f t="shared" si="3"/>
        <v>0</v>
      </c>
      <c r="M27" s="715">
        <f t="shared" si="4"/>
        <v>0</v>
      </c>
      <c r="N27" s="715">
        <f t="shared" si="5"/>
        <v>0</v>
      </c>
      <c r="O27" s="715">
        <f t="shared" si="6"/>
        <v>0</v>
      </c>
      <c r="P27" s="715">
        <f t="shared" si="7"/>
        <v>0</v>
      </c>
      <c r="Q27" s="716">
        <f t="shared" si="8"/>
        <v>0</v>
      </c>
      <c r="R27" s="265">
        <f t="shared" si="18"/>
        <v>36.854999999999997</v>
      </c>
      <c r="S27" s="260">
        <f t="shared" si="9"/>
        <v>36.854999999999997</v>
      </c>
      <c r="T27" s="260">
        <f t="shared" si="10"/>
        <v>36.854999999999997</v>
      </c>
      <c r="U27" s="260">
        <f t="shared" si="11"/>
        <v>0</v>
      </c>
      <c r="V27" s="260">
        <f t="shared" si="12"/>
        <v>0</v>
      </c>
      <c r="W27" s="260">
        <f t="shared" si="13"/>
        <v>0</v>
      </c>
      <c r="X27" s="260">
        <f t="shared" si="14"/>
        <v>0</v>
      </c>
      <c r="Y27" s="717">
        <f t="shared" si="15"/>
        <v>0</v>
      </c>
      <c r="Z27" s="718"/>
      <c r="AA27" s="1014"/>
      <c r="AB27" s="719"/>
      <c r="AC27" s="719"/>
      <c r="AD27" s="719"/>
      <c r="AE27" s="719"/>
      <c r="AF27" s="863"/>
      <c r="AG27" s="863"/>
      <c r="AH27" s="719"/>
      <c r="AI27" s="719"/>
      <c r="AJ27" s="719"/>
      <c r="AK27" s="719"/>
      <c r="AL27" s="719"/>
      <c r="AM27" s="863"/>
      <c r="AN27" s="863"/>
      <c r="AO27" s="719"/>
      <c r="AP27" s="719"/>
      <c r="AQ27" s="719"/>
      <c r="AR27" s="719"/>
      <c r="AS27" s="719"/>
      <c r="AT27" s="863"/>
      <c r="AU27" s="863"/>
      <c r="AV27" s="719"/>
      <c r="AW27" s="719"/>
      <c r="AX27" s="719"/>
      <c r="AY27" s="719"/>
      <c r="AZ27" s="719"/>
      <c r="BA27" s="863"/>
      <c r="BB27" s="863"/>
      <c r="BC27" s="720"/>
      <c r="BD27" s="720"/>
      <c r="BE27" s="720"/>
      <c r="BF27" s="720"/>
      <c r="BG27" s="720"/>
      <c r="BH27" s="863"/>
      <c r="BI27" s="898"/>
      <c r="BJ27" s="899"/>
      <c r="BK27" s="720"/>
      <c r="BL27" s="720"/>
      <c r="BM27" s="720"/>
      <c r="BN27" s="720"/>
      <c r="BO27" s="863"/>
      <c r="BP27" s="863"/>
      <c r="BQ27" s="720"/>
      <c r="BR27" s="720"/>
      <c r="BS27" s="720"/>
      <c r="BT27" s="720"/>
      <c r="BU27" s="720"/>
      <c r="BV27" s="863"/>
      <c r="BW27" s="863"/>
      <c r="BX27" s="720"/>
      <c r="BY27" s="720"/>
      <c r="BZ27" s="720"/>
      <c r="CA27" s="720"/>
      <c r="CB27" s="720"/>
      <c r="CC27" s="863"/>
      <c r="CD27" s="863"/>
      <c r="CE27" s="720"/>
      <c r="CF27" s="720"/>
      <c r="CG27" s="720"/>
      <c r="CH27" s="720"/>
      <c r="CI27" s="720"/>
      <c r="CJ27" s="863"/>
      <c r="CK27" s="866"/>
      <c r="CL27" s="671"/>
    </row>
    <row r="28" spans="1:90" s="721" customFormat="1" ht="12.75" hidden="1" customHeight="1">
      <c r="A28" s="862">
        <v>0</v>
      </c>
      <c r="B28" s="709"/>
      <c r="C28" s="710" t="s">
        <v>224</v>
      </c>
      <c r="D28" s="710" t="s">
        <v>180</v>
      </c>
      <c r="E28" s="711" t="s">
        <v>93</v>
      </c>
      <c r="F28" s="712" t="s">
        <v>223</v>
      </c>
      <c r="G28" s="711" t="s">
        <v>75</v>
      </c>
      <c r="H28" s="713">
        <v>0.11</v>
      </c>
      <c r="I28" s="256">
        <f t="shared" si="17"/>
        <v>175.5</v>
      </c>
      <c r="J28" s="714">
        <f t="shared" si="1"/>
        <v>0</v>
      </c>
      <c r="K28" s="715">
        <f t="shared" si="2"/>
        <v>0</v>
      </c>
      <c r="L28" s="715">
        <f t="shared" si="3"/>
        <v>0</v>
      </c>
      <c r="M28" s="715">
        <f t="shared" si="4"/>
        <v>0</v>
      </c>
      <c r="N28" s="715">
        <f t="shared" si="5"/>
        <v>0</v>
      </c>
      <c r="O28" s="715">
        <f t="shared" si="6"/>
        <v>0</v>
      </c>
      <c r="P28" s="715">
        <f t="shared" si="7"/>
        <v>0</v>
      </c>
      <c r="Q28" s="716">
        <f t="shared" si="8"/>
        <v>0</v>
      </c>
      <c r="R28" s="265">
        <f t="shared" si="18"/>
        <v>19.305</v>
      </c>
      <c r="S28" s="260">
        <f t="shared" si="9"/>
        <v>19.305</v>
      </c>
      <c r="T28" s="260">
        <f t="shared" si="10"/>
        <v>19.305</v>
      </c>
      <c r="U28" s="260">
        <f t="shared" si="11"/>
        <v>0</v>
      </c>
      <c r="V28" s="260">
        <f t="shared" si="12"/>
        <v>0</v>
      </c>
      <c r="W28" s="260">
        <f t="shared" si="13"/>
        <v>0</v>
      </c>
      <c r="X28" s="260">
        <f t="shared" si="14"/>
        <v>0</v>
      </c>
      <c r="Y28" s="717">
        <f t="shared" si="15"/>
        <v>0</v>
      </c>
      <c r="Z28" s="671"/>
      <c r="AA28" s="1014"/>
      <c r="AB28" s="719"/>
      <c r="AC28" s="719"/>
      <c r="AD28" s="719"/>
      <c r="AE28" s="719"/>
      <c r="AF28" s="863"/>
      <c r="AG28" s="863"/>
      <c r="AH28" s="719"/>
      <c r="AI28" s="719"/>
      <c r="AJ28" s="719"/>
      <c r="AK28" s="719"/>
      <c r="AL28" s="719"/>
      <c r="AM28" s="863"/>
      <c r="AN28" s="863"/>
      <c r="AO28" s="719"/>
      <c r="AP28" s="719"/>
      <c r="AQ28" s="719"/>
      <c r="AR28" s="719"/>
      <c r="AS28" s="719"/>
      <c r="AT28" s="863"/>
      <c r="AU28" s="863"/>
      <c r="AV28" s="719"/>
      <c r="AW28" s="719"/>
      <c r="AX28" s="719"/>
      <c r="AY28" s="719"/>
      <c r="AZ28" s="719"/>
      <c r="BA28" s="863"/>
      <c r="BB28" s="863"/>
      <c r="BC28" s="720"/>
      <c r="BD28" s="720"/>
      <c r="BE28" s="720"/>
      <c r="BF28" s="720"/>
      <c r="BG28" s="720"/>
      <c r="BH28" s="863"/>
      <c r="BI28" s="898"/>
      <c r="BJ28" s="720"/>
      <c r="BK28" s="720"/>
      <c r="BL28" s="720"/>
      <c r="BM28" s="720"/>
      <c r="BN28" s="720"/>
      <c r="BO28" s="863"/>
      <c r="BP28" s="863"/>
      <c r="BQ28" s="899"/>
      <c r="BR28" s="899"/>
      <c r="BS28" s="899"/>
      <c r="BT28" s="899"/>
      <c r="BU28" s="899"/>
      <c r="BV28" s="863"/>
      <c r="BW28" s="863"/>
      <c r="BX28" s="899"/>
      <c r="BY28" s="899"/>
      <c r="BZ28" s="899"/>
      <c r="CA28" s="899"/>
      <c r="CB28" s="899"/>
      <c r="CC28" s="863"/>
      <c r="CD28" s="863"/>
      <c r="CE28" s="899"/>
      <c r="CF28" s="720"/>
      <c r="CG28" s="720"/>
      <c r="CH28" s="720"/>
      <c r="CI28" s="720"/>
      <c r="CJ28" s="863"/>
      <c r="CK28" s="866"/>
      <c r="CL28" s="671"/>
    </row>
    <row r="29" spans="1:90" s="721" customFormat="1" ht="12.75" hidden="1" customHeight="1">
      <c r="A29" s="862">
        <v>0</v>
      </c>
      <c r="B29" s="709"/>
      <c r="C29" s="710" t="s">
        <v>224</v>
      </c>
      <c r="D29" s="710" t="s">
        <v>180</v>
      </c>
      <c r="E29" s="711" t="s">
        <v>93</v>
      </c>
      <c r="F29" s="712" t="s">
        <v>223</v>
      </c>
      <c r="G29" s="711" t="s">
        <v>75</v>
      </c>
      <c r="H29" s="713">
        <v>0.11</v>
      </c>
      <c r="I29" s="256">
        <f t="shared" si="17"/>
        <v>175.5</v>
      </c>
      <c r="J29" s="714">
        <f t="shared" si="1"/>
        <v>0</v>
      </c>
      <c r="K29" s="715">
        <f t="shared" si="2"/>
        <v>0</v>
      </c>
      <c r="L29" s="715">
        <f t="shared" si="3"/>
        <v>0</v>
      </c>
      <c r="M29" s="715">
        <f t="shared" si="4"/>
        <v>0</v>
      </c>
      <c r="N29" s="715">
        <f t="shared" si="5"/>
        <v>0</v>
      </c>
      <c r="O29" s="715">
        <f t="shared" si="6"/>
        <v>0</v>
      </c>
      <c r="P29" s="715">
        <f t="shared" si="7"/>
        <v>0</v>
      </c>
      <c r="Q29" s="716">
        <f t="shared" si="8"/>
        <v>0</v>
      </c>
      <c r="R29" s="265">
        <f t="shared" si="18"/>
        <v>19.305</v>
      </c>
      <c r="S29" s="260">
        <f t="shared" si="9"/>
        <v>19.305</v>
      </c>
      <c r="T29" s="260">
        <f t="shared" si="10"/>
        <v>19.305</v>
      </c>
      <c r="U29" s="260">
        <f t="shared" si="11"/>
        <v>0</v>
      </c>
      <c r="V29" s="260">
        <f t="shared" si="12"/>
        <v>0</v>
      </c>
      <c r="W29" s="260">
        <f t="shared" si="13"/>
        <v>0</v>
      </c>
      <c r="X29" s="260">
        <f t="shared" si="14"/>
        <v>0</v>
      </c>
      <c r="Y29" s="717">
        <f t="shared" si="15"/>
        <v>0</v>
      </c>
      <c r="Z29" s="671"/>
      <c r="AA29" s="1014"/>
      <c r="AB29" s="719"/>
      <c r="AC29" s="719"/>
      <c r="AD29" s="719"/>
      <c r="AE29" s="719"/>
      <c r="AF29" s="863"/>
      <c r="AG29" s="863"/>
      <c r="AH29" s="719"/>
      <c r="AI29" s="719"/>
      <c r="AJ29" s="719"/>
      <c r="AK29" s="719"/>
      <c r="AL29" s="719"/>
      <c r="AM29" s="863"/>
      <c r="AN29" s="863"/>
      <c r="AO29" s="719"/>
      <c r="AP29" s="719"/>
      <c r="AQ29" s="719"/>
      <c r="AR29" s="719"/>
      <c r="AS29" s="719"/>
      <c r="AT29" s="863"/>
      <c r="AU29" s="863"/>
      <c r="AV29" s="719"/>
      <c r="AW29" s="719"/>
      <c r="AX29" s="719"/>
      <c r="AY29" s="719"/>
      <c r="AZ29" s="719"/>
      <c r="BA29" s="863"/>
      <c r="BB29" s="863"/>
      <c r="BC29" s="720"/>
      <c r="BD29" s="720"/>
      <c r="BE29" s="720"/>
      <c r="BF29" s="720"/>
      <c r="BG29" s="720"/>
      <c r="BH29" s="863"/>
      <c r="BI29" s="898"/>
      <c r="BJ29" s="720"/>
      <c r="BK29" s="720"/>
      <c r="BL29" s="720"/>
      <c r="BM29" s="720"/>
      <c r="BN29" s="720"/>
      <c r="BO29" s="863"/>
      <c r="BP29" s="863"/>
      <c r="BQ29" s="899"/>
      <c r="BR29" s="899"/>
      <c r="BS29" s="899"/>
      <c r="BT29" s="899"/>
      <c r="BU29" s="899"/>
      <c r="BV29" s="863"/>
      <c r="BW29" s="863"/>
      <c r="BX29" s="899"/>
      <c r="BY29" s="899"/>
      <c r="BZ29" s="899"/>
      <c r="CA29" s="899"/>
      <c r="CB29" s="899"/>
      <c r="CC29" s="863"/>
      <c r="CD29" s="863"/>
      <c r="CE29" s="899"/>
      <c r="CF29" s="720"/>
      <c r="CG29" s="720"/>
      <c r="CH29" s="720"/>
      <c r="CI29" s="720"/>
      <c r="CJ29" s="863"/>
      <c r="CK29" s="866"/>
      <c r="CL29" s="671"/>
    </row>
    <row r="30" spans="1:90" s="721" customFormat="1" ht="12.75" hidden="1" customHeight="1">
      <c r="A30" s="862">
        <v>0</v>
      </c>
      <c r="B30" s="709"/>
      <c r="C30" s="710" t="s">
        <v>224</v>
      </c>
      <c r="D30" s="710" t="s">
        <v>180</v>
      </c>
      <c r="E30" s="711" t="s">
        <v>93</v>
      </c>
      <c r="F30" s="712" t="s">
        <v>223</v>
      </c>
      <c r="G30" s="711" t="s">
        <v>75</v>
      </c>
      <c r="H30" s="713">
        <v>0.11</v>
      </c>
      <c r="I30" s="256">
        <f t="shared" si="17"/>
        <v>175.5</v>
      </c>
      <c r="J30" s="714">
        <f t="shared" si="1"/>
        <v>0</v>
      </c>
      <c r="K30" s="715">
        <f t="shared" si="2"/>
        <v>0</v>
      </c>
      <c r="L30" s="715">
        <f t="shared" si="3"/>
        <v>0</v>
      </c>
      <c r="M30" s="715">
        <f t="shared" si="4"/>
        <v>0</v>
      </c>
      <c r="N30" s="715">
        <f t="shared" si="5"/>
        <v>0</v>
      </c>
      <c r="O30" s="715">
        <f t="shared" si="6"/>
        <v>0</v>
      </c>
      <c r="P30" s="715">
        <f t="shared" si="7"/>
        <v>0</v>
      </c>
      <c r="Q30" s="716">
        <f t="shared" si="8"/>
        <v>0</v>
      </c>
      <c r="R30" s="265">
        <f t="shared" si="18"/>
        <v>19.305</v>
      </c>
      <c r="S30" s="260">
        <f t="shared" si="9"/>
        <v>19.305</v>
      </c>
      <c r="T30" s="260">
        <f t="shared" si="10"/>
        <v>19.305</v>
      </c>
      <c r="U30" s="260">
        <f t="shared" si="11"/>
        <v>0</v>
      </c>
      <c r="V30" s="260">
        <f t="shared" si="12"/>
        <v>0</v>
      </c>
      <c r="W30" s="260">
        <f t="shared" si="13"/>
        <v>0</v>
      </c>
      <c r="X30" s="260">
        <f t="shared" si="14"/>
        <v>0</v>
      </c>
      <c r="Y30" s="717">
        <f t="shared" si="15"/>
        <v>0</v>
      </c>
      <c r="Z30" s="671"/>
      <c r="AA30" s="1014"/>
      <c r="AB30" s="719"/>
      <c r="AC30" s="719"/>
      <c r="AD30" s="719"/>
      <c r="AE30" s="719"/>
      <c r="AF30" s="863"/>
      <c r="AG30" s="863"/>
      <c r="AH30" s="719"/>
      <c r="AI30" s="719"/>
      <c r="AJ30" s="719"/>
      <c r="AK30" s="719"/>
      <c r="AL30" s="719"/>
      <c r="AM30" s="863"/>
      <c r="AN30" s="863"/>
      <c r="AO30" s="719"/>
      <c r="AP30" s="719"/>
      <c r="AQ30" s="719"/>
      <c r="AR30" s="719"/>
      <c r="AS30" s="719"/>
      <c r="AT30" s="863"/>
      <c r="AU30" s="863"/>
      <c r="AV30" s="719"/>
      <c r="AW30" s="719"/>
      <c r="AX30" s="719"/>
      <c r="AY30" s="719"/>
      <c r="AZ30" s="719"/>
      <c r="BA30" s="863"/>
      <c r="BB30" s="863"/>
      <c r="BC30" s="720"/>
      <c r="BD30" s="720"/>
      <c r="BE30" s="720"/>
      <c r="BF30" s="720"/>
      <c r="BG30" s="720"/>
      <c r="BH30" s="863"/>
      <c r="BI30" s="898"/>
      <c r="BJ30" s="720"/>
      <c r="BK30" s="720"/>
      <c r="BL30" s="720"/>
      <c r="BM30" s="720"/>
      <c r="BN30" s="720"/>
      <c r="BO30" s="863"/>
      <c r="BP30" s="863"/>
      <c r="BQ30" s="899"/>
      <c r="BR30" s="899"/>
      <c r="BS30" s="899"/>
      <c r="BT30" s="899"/>
      <c r="BU30" s="899"/>
      <c r="BV30" s="863"/>
      <c r="BW30" s="863"/>
      <c r="BX30" s="899"/>
      <c r="BY30" s="899"/>
      <c r="BZ30" s="899"/>
      <c r="CA30" s="899"/>
      <c r="CB30" s="899"/>
      <c r="CC30" s="863"/>
      <c r="CD30" s="863"/>
      <c r="CE30" s="899"/>
      <c r="CF30" s="720"/>
      <c r="CG30" s="720"/>
      <c r="CH30" s="720"/>
      <c r="CI30" s="720"/>
      <c r="CJ30" s="863"/>
      <c r="CK30" s="866"/>
      <c r="CL30" s="671"/>
    </row>
    <row r="31" spans="1:90" s="721" customFormat="1" ht="12.75" hidden="1" customHeight="1">
      <c r="A31" s="862">
        <v>0</v>
      </c>
      <c r="B31" s="709"/>
      <c r="C31" s="710" t="s">
        <v>224</v>
      </c>
      <c r="D31" s="710" t="s">
        <v>180</v>
      </c>
      <c r="E31" s="711" t="s">
        <v>93</v>
      </c>
      <c r="F31" s="712" t="s">
        <v>223</v>
      </c>
      <c r="G31" s="711" t="s">
        <v>75</v>
      </c>
      <c r="H31" s="713">
        <v>0.11</v>
      </c>
      <c r="I31" s="256">
        <f t="shared" si="17"/>
        <v>175.5</v>
      </c>
      <c r="J31" s="714">
        <f t="shared" si="1"/>
        <v>0</v>
      </c>
      <c r="K31" s="715">
        <f t="shared" si="2"/>
        <v>0</v>
      </c>
      <c r="L31" s="715">
        <f t="shared" si="3"/>
        <v>0</v>
      </c>
      <c r="M31" s="715">
        <f t="shared" si="4"/>
        <v>0</v>
      </c>
      <c r="N31" s="715">
        <f t="shared" si="5"/>
        <v>0</v>
      </c>
      <c r="O31" s="715">
        <f t="shared" si="6"/>
        <v>0</v>
      </c>
      <c r="P31" s="715">
        <f t="shared" si="7"/>
        <v>0</v>
      </c>
      <c r="Q31" s="716">
        <f t="shared" si="8"/>
        <v>0</v>
      </c>
      <c r="R31" s="265">
        <f t="shared" si="18"/>
        <v>19.305</v>
      </c>
      <c r="S31" s="260">
        <f t="shared" si="9"/>
        <v>19.305</v>
      </c>
      <c r="T31" s="260">
        <f t="shared" si="10"/>
        <v>19.305</v>
      </c>
      <c r="U31" s="260">
        <f t="shared" si="11"/>
        <v>0</v>
      </c>
      <c r="V31" s="260">
        <f t="shared" si="12"/>
        <v>0</v>
      </c>
      <c r="W31" s="260">
        <f t="shared" si="13"/>
        <v>0</v>
      </c>
      <c r="X31" s="260">
        <f t="shared" si="14"/>
        <v>0</v>
      </c>
      <c r="Y31" s="717">
        <f t="shared" si="15"/>
        <v>0</v>
      </c>
      <c r="Z31" s="671"/>
      <c r="AA31" s="1014"/>
      <c r="AB31" s="719"/>
      <c r="AC31" s="719"/>
      <c r="AD31" s="719"/>
      <c r="AE31" s="719"/>
      <c r="AF31" s="863"/>
      <c r="AG31" s="863"/>
      <c r="AH31" s="719"/>
      <c r="AI31" s="719"/>
      <c r="AJ31" s="719"/>
      <c r="AK31" s="719"/>
      <c r="AL31" s="719"/>
      <c r="AM31" s="863"/>
      <c r="AN31" s="863"/>
      <c r="AO31" s="719"/>
      <c r="AP31" s="719"/>
      <c r="AQ31" s="719"/>
      <c r="AR31" s="719"/>
      <c r="AS31" s="719"/>
      <c r="AT31" s="863"/>
      <c r="AU31" s="863"/>
      <c r="AV31" s="719"/>
      <c r="AW31" s="719"/>
      <c r="AX31" s="719"/>
      <c r="AY31" s="719"/>
      <c r="AZ31" s="719"/>
      <c r="BA31" s="863"/>
      <c r="BB31" s="863"/>
      <c r="BC31" s="720"/>
      <c r="BD31" s="720"/>
      <c r="BE31" s="720"/>
      <c r="BF31" s="720"/>
      <c r="BG31" s="720"/>
      <c r="BH31" s="863"/>
      <c r="BI31" s="898"/>
      <c r="BJ31" s="720"/>
      <c r="BK31" s="720"/>
      <c r="BL31" s="720"/>
      <c r="BM31" s="720"/>
      <c r="BN31" s="720"/>
      <c r="BO31" s="863"/>
      <c r="BP31" s="863"/>
      <c r="BQ31" s="899"/>
      <c r="BR31" s="899"/>
      <c r="BS31" s="899"/>
      <c r="BT31" s="899"/>
      <c r="BU31" s="899"/>
      <c r="BV31" s="863"/>
      <c r="BW31" s="863"/>
      <c r="BX31" s="899"/>
      <c r="BY31" s="899"/>
      <c r="BZ31" s="899"/>
      <c r="CA31" s="899"/>
      <c r="CB31" s="899"/>
      <c r="CC31" s="863"/>
      <c r="CD31" s="863"/>
      <c r="CE31" s="899"/>
      <c r="CF31" s="720"/>
      <c r="CG31" s="720"/>
      <c r="CH31" s="720"/>
      <c r="CI31" s="720"/>
      <c r="CJ31" s="863"/>
      <c r="CK31" s="866"/>
      <c r="CL31" s="671"/>
    </row>
    <row r="32" spans="1:90" s="721" customFormat="1" ht="12.75" hidden="1" customHeight="1">
      <c r="A32" s="862">
        <v>0</v>
      </c>
      <c r="B32" s="709"/>
      <c r="C32" s="710" t="s">
        <v>224</v>
      </c>
      <c r="D32" s="710" t="s">
        <v>180</v>
      </c>
      <c r="E32" s="711" t="s">
        <v>93</v>
      </c>
      <c r="F32" s="712" t="s">
        <v>223</v>
      </c>
      <c r="G32" s="711" t="s">
        <v>75</v>
      </c>
      <c r="H32" s="713">
        <v>0.11</v>
      </c>
      <c r="I32" s="256">
        <f t="shared" si="17"/>
        <v>175.5</v>
      </c>
      <c r="J32" s="714">
        <f t="shared" si="1"/>
        <v>0</v>
      </c>
      <c r="K32" s="715">
        <f t="shared" si="2"/>
        <v>0</v>
      </c>
      <c r="L32" s="715">
        <f t="shared" si="3"/>
        <v>0</v>
      </c>
      <c r="M32" s="715">
        <f t="shared" si="4"/>
        <v>0</v>
      </c>
      <c r="N32" s="715">
        <f t="shared" si="5"/>
        <v>0</v>
      </c>
      <c r="O32" s="715">
        <f t="shared" si="6"/>
        <v>0</v>
      </c>
      <c r="P32" s="715">
        <f t="shared" si="7"/>
        <v>0</v>
      </c>
      <c r="Q32" s="716">
        <f t="shared" si="8"/>
        <v>0</v>
      </c>
      <c r="R32" s="265">
        <f t="shared" si="18"/>
        <v>19.305</v>
      </c>
      <c r="S32" s="260">
        <f t="shared" si="9"/>
        <v>19.305</v>
      </c>
      <c r="T32" s="260">
        <f t="shared" si="10"/>
        <v>19.305</v>
      </c>
      <c r="U32" s="260">
        <f t="shared" si="11"/>
        <v>0</v>
      </c>
      <c r="V32" s="260">
        <f t="shared" si="12"/>
        <v>0</v>
      </c>
      <c r="W32" s="260">
        <f t="shared" si="13"/>
        <v>0</v>
      </c>
      <c r="X32" s="260">
        <f t="shared" si="14"/>
        <v>0</v>
      </c>
      <c r="Y32" s="717">
        <f t="shared" si="15"/>
        <v>0</v>
      </c>
      <c r="Z32" s="671"/>
      <c r="AA32" s="1014"/>
      <c r="AB32" s="719"/>
      <c r="AC32" s="719"/>
      <c r="AD32" s="719"/>
      <c r="AE32" s="719"/>
      <c r="AF32" s="863"/>
      <c r="AG32" s="863"/>
      <c r="AH32" s="719"/>
      <c r="AI32" s="719"/>
      <c r="AJ32" s="719"/>
      <c r="AK32" s="719"/>
      <c r="AL32" s="719"/>
      <c r="AM32" s="863"/>
      <c r="AN32" s="863"/>
      <c r="AO32" s="719"/>
      <c r="AP32" s="719"/>
      <c r="AQ32" s="719"/>
      <c r="AR32" s="719"/>
      <c r="AS32" s="719"/>
      <c r="AT32" s="863"/>
      <c r="AU32" s="863"/>
      <c r="AV32" s="719"/>
      <c r="AW32" s="719"/>
      <c r="AX32" s="719"/>
      <c r="AY32" s="719"/>
      <c r="AZ32" s="719"/>
      <c r="BA32" s="863"/>
      <c r="BB32" s="863"/>
      <c r="BC32" s="720"/>
      <c r="BD32" s="720"/>
      <c r="BE32" s="720"/>
      <c r="BF32" s="720"/>
      <c r="BG32" s="720"/>
      <c r="BH32" s="863"/>
      <c r="BI32" s="898"/>
      <c r="BJ32" s="720"/>
      <c r="BK32" s="720"/>
      <c r="BL32" s="720"/>
      <c r="BM32" s="720"/>
      <c r="BN32" s="720"/>
      <c r="BO32" s="863"/>
      <c r="BP32" s="863"/>
      <c r="BQ32" s="899"/>
      <c r="BR32" s="899"/>
      <c r="BS32" s="899"/>
      <c r="BT32" s="899"/>
      <c r="BU32" s="899"/>
      <c r="BV32" s="863"/>
      <c r="BW32" s="863"/>
      <c r="BX32" s="899"/>
      <c r="BY32" s="899"/>
      <c r="BZ32" s="899"/>
      <c r="CA32" s="899"/>
      <c r="CB32" s="899"/>
      <c r="CC32" s="863"/>
      <c r="CD32" s="863"/>
      <c r="CE32" s="899"/>
      <c r="CF32" s="720"/>
      <c r="CG32" s="720"/>
      <c r="CH32" s="720"/>
      <c r="CI32" s="720"/>
      <c r="CJ32" s="863"/>
      <c r="CK32" s="866"/>
      <c r="CL32" s="671"/>
    </row>
    <row r="33" spans="1:90" s="721" customFormat="1" ht="12.75" customHeight="1">
      <c r="A33" s="862">
        <v>0</v>
      </c>
      <c r="B33" s="709"/>
      <c r="C33" s="710" t="s">
        <v>224</v>
      </c>
      <c r="D33" s="710" t="s">
        <v>180</v>
      </c>
      <c r="E33" s="711" t="s">
        <v>93</v>
      </c>
      <c r="F33" s="712" t="s">
        <v>223</v>
      </c>
      <c r="G33" s="711" t="s">
        <v>75</v>
      </c>
      <c r="H33" s="713">
        <v>0.11</v>
      </c>
      <c r="I33" s="256">
        <f t="shared" si="17"/>
        <v>175.5</v>
      </c>
      <c r="J33" s="714">
        <f t="shared" si="1"/>
        <v>0.33</v>
      </c>
      <c r="K33" s="715">
        <f t="shared" si="2"/>
        <v>3</v>
      </c>
      <c r="L33" s="715">
        <f t="shared" si="3"/>
        <v>0</v>
      </c>
      <c r="M33" s="715">
        <f t="shared" si="4"/>
        <v>0</v>
      </c>
      <c r="N33" s="715">
        <f t="shared" si="5"/>
        <v>0</v>
      </c>
      <c r="O33" s="715">
        <f t="shared" si="6"/>
        <v>0</v>
      </c>
      <c r="P33" s="715">
        <f t="shared" si="7"/>
        <v>0</v>
      </c>
      <c r="Q33" s="716">
        <f t="shared" si="8"/>
        <v>3</v>
      </c>
      <c r="R33" s="265">
        <f t="shared" si="18"/>
        <v>19.305</v>
      </c>
      <c r="S33" s="260">
        <f t="shared" si="9"/>
        <v>19.305</v>
      </c>
      <c r="T33" s="260">
        <f t="shared" si="10"/>
        <v>19.305</v>
      </c>
      <c r="U33" s="260">
        <f t="shared" si="11"/>
        <v>0</v>
      </c>
      <c r="V33" s="260">
        <f t="shared" si="12"/>
        <v>0</v>
      </c>
      <c r="W33" s="260">
        <f t="shared" si="13"/>
        <v>0</v>
      </c>
      <c r="X33" s="260">
        <f t="shared" si="14"/>
        <v>0</v>
      </c>
      <c r="Y33" s="717">
        <f t="shared" si="15"/>
        <v>57.914999999999999</v>
      </c>
      <c r="Z33" s="671"/>
      <c r="AA33" s="1014"/>
      <c r="AB33" s="719"/>
      <c r="AC33" s="719"/>
      <c r="AD33" s="719"/>
      <c r="AE33" s="719"/>
      <c r="AF33" s="863"/>
      <c r="AG33" s="863"/>
      <c r="AH33" s="719"/>
      <c r="AI33" s="719"/>
      <c r="AJ33" s="719"/>
      <c r="AK33" s="719"/>
      <c r="AL33" s="719"/>
      <c r="AM33" s="863"/>
      <c r="AN33" s="863"/>
      <c r="AO33" s="719"/>
      <c r="AP33" s="719"/>
      <c r="AQ33" s="719"/>
      <c r="AR33" s="719"/>
      <c r="AS33" s="719"/>
      <c r="AT33" s="863"/>
      <c r="AU33" s="863"/>
      <c r="AV33" s="719"/>
      <c r="AW33" s="719"/>
      <c r="AX33" s="719" t="s">
        <v>347</v>
      </c>
      <c r="AY33" s="719" t="s">
        <v>347</v>
      </c>
      <c r="AZ33" s="719" t="s">
        <v>347</v>
      </c>
      <c r="BA33" s="863"/>
      <c r="BB33" s="863"/>
      <c r="BC33" s="720"/>
      <c r="BD33" s="720"/>
      <c r="BE33" s="720"/>
      <c r="BF33" s="720"/>
      <c r="BG33" s="720"/>
      <c r="BH33" s="863"/>
      <c r="BI33" s="898"/>
      <c r="BJ33" s="720"/>
      <c r="BK33" s="720"/>
      <c r="BL33" s="720"/>
      <c r="BM33" s="720"/>
      <c r="BN33" s="720"/>
      <c r="BO33" s="863"/>
      <c r="BP33" s="863"/>
      <c r="BQ33" s="899"/>
      <c r="BR33" s="899"/>
      <c r="BS33" s="899"/>
      <c r="BT33" s="899"/>
      <c r="BU33" s="899"/>
      <c r="BV33" s="863"/>
      <c r="BW33" s="863"/>
      <c r="BX33" s="899"/>
      <c r="BY33" s="899"/>
      <c r="BZ33" s="899"/>
      <c r="CA33" s="899"/>
      <c r="CB33" s="899"/>
      <c r="CC33" s="863"/>
      <c r="CD33" s="863"/>
      <c r="CE33" s="899"/>
      <c r="CF33" s="720"/>
      <c r="CG33" s="720"/>
      <c r="CH33" s="720"/>
      <c r="CI33" s="720"/>
      <c r="CJ33" s="863"/>
      <c r="CK33" s="866"/>
      <c r="CL33" s="671"/>
    </row>
    <row r="34" spans="1:90" s="721" customFormat="1" ht="12.75" customHeight="1">
      <c r="A34" s="862">
        <v>0</v>
      </c>
      <c r="B34" s="709"/>
      <c r="C34" s="710" t="s">
        <v>224</v>
      </c>
      <c r="D34" s="710" t="s">
        <v>180</v>
      </c>
      <c r="E34" s="711" t="s">
        <v>93</v>
      </c>
      <c r="F34" s="712" t="s">
        <v>223</v>
      </c>
      <c r="G34" s="711" t="s">
        <v>75</v>
      </c>
      <c r="H34" s="713">
        <v>0.11</v>
      </c>
      <c r="I34" s="256">
        <f t="shared" si="17"/>
        <v>175.5</v>
      </c>
      <c r="J34" s="714">
        <f t="shared" si="1"/>
        <v>0.33</v>
      </c>
      <c r="K34" s="715">
        <f t="shared" si="2"/>
        <v>3</v>
      </c>
      <c r="L34" s="715">
        <f t="shared" si="3"/>
        <v>0</v>
      </c>
      <c r="M34" s="715">
        <f t="shared" si="4"/>
        <v>0</v>
      </c>
      <c r="N34" s="715">
        <f t="shared" si="5"/>
        <v>0</v>
      </c>
      <c r="O34" s="715">
        <f t="shared" si="6"/>
        <v>0</v>
      </c>
      <c r="P34" s="715">
        <f t="shared" si="7"/>
        <v>0</v>
      </c>
      <c r="Q34" s="716">
        <f t="shared" si="8"/>
        <v>3</v>
      </c>
      <c r="R34" s="265">
        <f t="shared" si="18"/>
        <v>19.305</v>
      </c>
      <c r="S34" s="260">
        <f t="shared" si="9"/>
        <v>19.305</v>
      </c>
      <c r="T34" s="260">
        <f t="shared" si="10"/>
        <v>19.305</v>
      </c>
      <c r="U34" s="260">
        <f t="shared" si="11"/>
        <v>0</v>
      </c>
      <c r="V34" s="260">
        <f t="shared" si="12"/>
        <v>0</v>
      </c>
      <c r="W34" s="260">
        <f t="shared" si="13"/>
        <v>0</v>
      </c>
      <c r="X34" s="260">
        <f t="shared" si="14"/>
        <v>0</v>
      </c>
      <c r="Y34" s="717">
        <f t="shared" si="15"/>
        <v>57.914999999999999</v>
      </c>
      <c r="Z34" s="671"/>
      <c r="AA34" s="1014"/>
      <c r="AB34" s="719"/>
      <c r="AC34" s="719"/>
      <c r="AD34" s="719"/>
      <c r="AE34" s="719"/>
      <c r="AF34" s="863"/>
      <c r="AG34" s="863"/>
      <c r="AH34" s="719"/>
      <c r="AI34" s="719"/>
      <c r="AJ34" s="719"/>
      <c r="AK34" s="719"/>
      <c r="AL34" s="719"/>
      <c r="AM34" s="863"/>
      <c r="AN34" s="863"/>
      <c r="AO34" s="719"/>
      <c r="AP34" s="719"/>
      <c r="AQ34" s="719"/>
      <c r="AR34" s="719"/>
      <c r="AS34" s="719"/>
      <c r="AT34" s="863"/>
      <c r="AU34" s="863"/>
      <c r="AV34" s="719"/>
      <c r="AW34" s="719"/>
      <c r="AX34" s="719" t="s">
        <v>347</v>
      </c>
      <c r="AY34" s="719" t="s">
        <v>347</v>
      </c>
      <c r="AZ34" s="719" t="s">
        <v>347</v>
      </c>
      <c r="BA34" s="863"/>
      <c r="BB34" s="863"/>
      <c r="BC34" s="720"/>
      <c r="BD34" s="720"/>
      <c r="BE34" s="720"/>
      <c r="BF34" s="720"/>
      <c r="BG34" s="720"/>
      <c r="BH34" s="863"/>
      <c r="BI34" s="898"/>
      <c r="BJ34" s="720"/>
      <c r="BK34" s="720"/>
      <c r="BL34" s="720"/>
      <c r="BM34" s="720"/>
      <c r="BN34" s="720"/>
      <c r="BO34" s="863"/>
      <c r="BP34" s="863"/>
      <c r="BQ34" s="899"/>
      <c r="BR34" s="899"/>
      <c r="BS34" s="899"/>
      <c r="BT34" s="899"/>
      <c r="BU34" s="899"/>
      <c r="BV34" s="863"/>
      <c r="BW34" s="863"/>
      <c r="BX34" s="899"/>
      <c r="BY34" s="899"/>
      <c r="BZ34" s="899"/>
      <c r="CA34" s="899"/>
      <c r="CB34" s="899"/>
      <c r="CC34" s="863"/>
      <c r="CD34" s="863"/>
      <c r="CE34" s="899"/>
      <c r="CF34" s="720"/>
      <c r="CG34" s="720"/>
      <c r="CH34" s="720"/>
      <c r="CI34" s="720"/>
      <c r="CJ34" s="863"/>
      <c r="CK34" s="866"/>
      <c r="CL34" s="671"/>
    </row>
    <row r="35" spans="1:90" s="721" customFormat="1" ht="12.75" hidden="1" customHeight="1">
      <c r="A35" s="862">
        <v>0</v>
      </c>
      <c r="B35" s="709"/>
      <c r="C35" s="710" t="s">
        <v>224</v>
      </c>
      <c r="D35" s="710" t="s">
        <v>14</v>
      </c>
      <c r="E35" s="711" t="s">
        <v>93</v>
      </c>
      <c r="F35" s="712" t="s">
        <v>76</v>
      </c>
      <c r="G35" s="711" t="s">
        <v>31</v>
      </c>
      <c r="H35" s="713">
        <v>0.11</v>
      </c>
      <c r="I35" s="256">
        <f t="shared" si="17"/>
        <v>175.5</v>
      </c>
      <c r="J35" s="714">
        <f t="shared" si="1"/>
        <v>0</v>
      </c>
      <c r="K35" s="715">
        <f t="shared" si="2"/>
        <v>0</v>
      </c>
      <c r="L35" s="715">
        <f t="shared" si="3"/>
        <v>0</v>
      </c>
      <c r="M35" s="715">
        <f t="shared" si="4"/>
        <v>0</v>
      </c>
      <c r="N35" s="715">
        <f t="shared" si="5"/>
        <v>0</v>
      </c>
      <c r="O35" s="715">
        <f t="shared" si="6"/>
        <v>0</v>
      </c>
      <c r="P35" s="715">
        <f t="shared" si="7"/>
        <v>0</v>
      </c>
      <c r="Q35" s="716">
        <f t="shared" ref="Q35:Q42" si="19">SUM(K35:P35)</f>
        <v>0</v>
      </c>
      <c r="R35" s="265">
        <f t="shared" si="18"/>
        <v>19.305</v>
      </c>
      <c r="S35" s="260">
        <f t="shared" si="9"/>
        <v>19.305</v>
      </c>
      <c r="T35" s="260">
        <f t="shared" si="10"/>
        <v>19.305</v>
      </c>
      <c r="U35" s="260">
        <f t="shared" si="11"/>
        <v>0</v>
      </c>
      <c r="V35" s="260">
        <f t="shared" si="12"/>
        <v>0</v>
      </c>
      <c r="W35" s="260">
        <f t="shared" si="13"/>
        <v>0</v>
      </c>
      <c r="X35" s="260">
        <f t="shared" si="14"/>
        <v>0</v>
      </c>
      <c r="Y35" s="717">
        <f t="shared" si="15"/>
        <v>0</v>
      </c>
      <c r="Z35" s="671"/>
      <c r="AA35" s="1014"/>
      <c r="AB35" s="719"/>
      <c r="AC35" s="719"/>
      <c r="AD35" s="719"/>
      <c r="AE35" s="719"/>
      <c r="AF35" s="863"/>
      <c r="AG35" s="863"/>
      <c r="AH35" s="719"/>
      <c r="AI35" s="719"/>
      <c r="AJ35" s="719"/>
      <c r="AK35" s="719"/>
      <c r="AL35" s="719"/>
      <c r="AM35" s="863"/>
      <c r="AN35" s="863"/>
      <c r="AO35" s="719"/>
      <c r="AP35" s="719"/>
      <c r="AQ35" s="719"/>
      <c r="AR35" s="719"/>
      <c r="AS35" s="719"/>
      <c r="AT35" s="863"/>
      <c r="AU35" s="863"/>
      <c r="AV35" s="719"/>
      <c r="AW35" s="719"/>
      <c r="AX35" s="719"/>
      <c r="AY35" s="719"/>
      <c r="AZ35" s="719"/>
      <c r="BA35" s="863"/>
      <c r="BB35" s="863"/>
      <c r="BC35" s="720"/>
      <c r="BD35" s="720"/>
      <c r="BE35" s="720"/>
      <c r="BF35" s="720"/>
      <c r="BG35" s="720"/>
      <c r="BH35" s="863"/>
      <c r="BI35" s="898"/>
      <c r="BJ35" s="720"/>
      <c r="BK35" s="720"/>
      <c r="BL35" s="720"/>
      <c r="BM35" s="720"/>
      <c r="BN35" s="720"/>
      <c r="BO35" s="863"/>
      <c r="BP35" s="863"/>
      <c r="BQ35" s="899"/>
      <c r="BR35" s="899"/>
      <c r="BS35" s="899"/>
      <c r="BT35" s="899"/>
      <c r="BU35" s="899"/>
      <c r="BV35" s="863"/>
      <c r="BW35" s="863"/>
      <c r="BX35" s="899"/>
      <c r="BY35" s="899"/>
      <c r="BZ35" s="899"/>
      <c r="CA35" s="899"/>
      <c r="CB35" s="899"/>
      <c r="CC35" s="863"/>
      <c r="CD35" s="863"/>
      <c r="CE35" s="899"/>
      <c r="CF35" s="720"/>
      <c r="CG35" s="720"/>
      <c r="CH35" s="720"/>
      <c r="CI35" s="720"/>
      <c r="CJ35" s="863"/>
      <c r="CK35" s="866"/>
      <c r="CL35" s="671"/>
    </row>
    <row r="36" spans="1:90" s="721" customFormat="1" ht="12.75" hidden="1" customHeight="1">
      <c r="A36" s="862">
        <v>0</v>
      </c>
      <c r="B36" s="709"/>
      <c r="C36" s="710" t="s">
        <v>224</v>
      </c>
      <c r="D36" s="710" t="s">
        <v>14</v>
      </c>
      <c r="E36" s="711" t="s">
        <v>93</v>
      </c>
      <c r="F36" s="712" t="s">
        <v>76</v>
      </c>
      <c r="G36" s="711" t="s">
        <v>31</v>
      </c>
      <c r="H36" s="713">
        <v>0.11</v>
      </c>
      <c r="I36" s="256">
        <f t="shared" si="17"/>
        <v>175.5</v>
      </c>
      <c r="J36" s="714">
        <f t="shared" si="1"/>
        <v>0</v>
      </c>
      <c r="K36" s="715">
        <f t="shared" si="2"/>
        <v>0</v>
      </c>
      <c r="L36" s="715">
        <f t="shared" si="3"/>
        <v>0</v>
      </c>
      <c r="M36" s="715">
        <f t="shared" si="4"/>
        <v>0</v>
      </c>
      <c r="N36" s="715">
        <f t="shared" si="5"/>
        <v>0</v>
      </c>
      <c r="O36" s="715">
        <f t="shared" si="6"/>
        <v>0</v>
      </c>
      <c r="P36" s="715">
        <f t="shared" si="7"/>
        <v>0</v>
      </c>
      <c r="Q36" s="716">
        <f t="shared" si="19"/>
        <v>0</v>
      </c>
      <c r="R36" s="265">
        <f t="shared" si="18"/>
        <v>19.305</v>
      </c>
      <c r="S36" s="260">
        <f t="shared" si="9"/>
        <v>19.305</v>
      </c>
      <c r="T36" s="260">
        <f t="shared" si="10"/>
        <v>19.305</v>
      </c>
      <c r="U36" s="260">
        <f t="shared" si="11"/>
        <v>0</v>
      </c>
      <c r="V36" s="260">
        <f t="shared" si="12"/>
        <v>0</v>
      </c>
      <c r="W36" s="260">
        <f t="shared" si="13"/>
        <v>0</v>
      </c>
      <c r="X36" s="260">
        <f t="shared" si="14"/>
        <v>0</v>
      </c>
      <c r="Y36" s="717">
        <f t="shared" si="15"/>
        <v>0</v>
      </c>
      <c r="Z36" s="671"/>
      <c r="AA36" s="1014"/>
      <c r="AB36" s="719"/>
      <c r="AC36" s="719"/>
      <c r="AD36" s="719"/>
      <c r="AE36" s="719"/>
      <c r="AF36" s="863"/>
      <c r="AG36" s="863"/>
      <c r="AH36" s="719"/>
      <c r="AI36" s="719"/>
      <c r="AJ36" s="719"/>
      <c r="AK36" s="719"/>
      <c r="AL36" s="719"/>
      <c r="AM36" s="863"/>
      <c r="AN36" s="863"/>
      <c r="AO36" s="719"/>
      <c r="AP36" s="719"/>
      <c r="AQ36" s="719"/>
      <c r="AR36" s="719"/>
      <c r="AS36" s="719"/>
      <c r="AT36" s="863"/>
      <c r="AU36" s="863"/>
      <c r="AV36" s="719"/>
      <c r="AW36" s="719"/>
      <c r="AX36" s="719"/>
      <c r="AY36" s="719"/>
      <c r="AZ36" s="719"/>
      <c r="BA36" s="863"/>
      <c r="BB36" s="863"/>
      <c r="BC36" s="720"/>
      <c r="BD36" s="720"/>
      <c r="BE36" s="720"/>
      <c r="BF36" s="720"/>
      <c r="BG36" s="720"/>
      <c r="BH36" s="863"/>
      <c r="BI36" s="898"/>
      <c r="BJ36" s="720"/>
      <c r="BK36" s="720"/>
      <c r="BL36" s="720"/>
      <c r="BM36" s="720"/>
      <c r="BN36" s="720"/>
      <c r="BO36" s="863"/>
      <c r="BP36" s="863"/>
      <c r="BQ36" s="899"/>
      <c r="BR36" s="899"/>
      <c r="BS36" s="899"/>
      <c r="BT36" s="899"/>
      <c r="BU36" s="899"/>
      <c r="BV36" s="863"/>
      <c r="BW36" s="863"/>
      <c r="BX36" s="899"/>
      <c r="BY36" s="899"/>
      <c r="BZ36" s="899"/>
      <c r="CA36" s="899"/>
      <c r="CB36" s="899"/>
      <c r="CC36" s="863"/>
      <c r="CD36" s="863"/>
      <c r="CE36" s="899"/>
      <c r="CF36" s="720"/>
      <c r="CG36" s="720"/>
      <c r="CH36" s="720"/>
      <c r="CI36" s="720"/>
      <c r="CJ36" s="863"/>
      <c r="CK36" s="866"/>
      <c r="CL36" s="671"/>
    </row>
    <row r="37" spans="1:90" s="721" customFormat="1" ht="12.75" hidden="1" customHeight="1">
      <c r="A37" s="862">
        <v>0</v>
      </c>
      <c r="B37" s="709"/>
      <c r="C37" s="710" t="s">
        <v>224</v>
      </c>
      <c r="D37" s="710" t="s">
        <v>14</v>
      </c>
      <c r="E37" s="711" t="s">
        <v>93</v>
      </c>
      <c r="F37" s="712" t="s">
        <v>76</v>
      </c>
      <c r="G37" s="711" t="s">
        <v>31</v>
      </c>
      <c r="H37" s="713">
        <v>0.11</v>
      </c>
      <c r="I37" s="256">
        <f t="shared" si="17"/>
        <v>175.5</v>
      </c>
      <c r="J37" s="714">
        <f t="shared" si="1"/>
        <v>0</v>
      </c>
      <c r="K37" s="715">
        <f t="shared" si="2"/>
        <v>0</v>
      </c>
      <c r="L37" s="715">
        <f t="shared" si="3"/>
        <v>0</v>
      </c>
      <c r="M37" s="715">
        <f t="shared" si="4"/>
        <v>0</v>
      </c>
      <c r="N37" s="715">
        <f t="shared" si="5"/>
        <v>0</v>
      </c>
      <c r="O37" s="715">
        <f t="shared" si="6"/>
        <v>0</v>
      </c>
      <c r="P37" s="715">
        <f t="shared" si="7"/>
        <v>0</v>
      </c>
      <c r="Q37" s="716">
        <f t="shared" ref="Q37:Q38" si="20">SUM(K37:P37)</f>
        <v>0</v>
      </c>
      <c r="R37" s="265">
        <f t="shared" si="18"/>
        <v>19.305</v>
      </c>
      <c r="S37" s="260">
        <f t="shared" si="9"/>
        <v>19.305</v>
      </c>
      <c r="T37" s="260">
        <f t="shared" si="10"/>
        <v>19.305</v>
      </c>
      <c r="U37" s="260">
        <f t="shared" si="11"/>
        <v>0</v>
      </c>
      <c r="V37" s="260">
        <f t="shared" si="12"/>
        <v>0</v>
      </c>
      <c r="W37" s="260">
        <f t="shared" si="13"/>
        <v>0</v>
      </c>
      <c r="X37" s="260">
        <f t="shared" si="14"/>
        <v>0</v>
      </c>
      <c r="Y37" s="717">
        <f t="shared" si="15"/>
        <v>0</v>
      </c>
      <c r="Z37" s="671"/>
      <c r="AA37" s="1014"/>
      <c r="AB37" s="719"/>
      <c r="AC37" s="719"/>
      <c r="AD37" s="719"/>
      <c r="AE37" s="719"/>
      <c r="AF37" s="863"/>
      <c r="AG37" s="863"/>
      <c r="AH37" s="719"/>
      <c r="AI37" s="719"/>
      <c r="AJ37" s="719"/>
      <c r="AK37" s="719"/>
      <c r="AL37" s="719"/>
      <c r="AM37" s="863"/>
      <c r="AN37" s="863"/>
      <c r="AO37" s="719"/>
      <c r="AP37" s="719"/>
      <c r="AQ37" s="719"/>
      <c r="AR37" s="719"/>
      <c r="AS37" s="719"/>
      <c r="AT37" s="863"/>
      <c r="AU37" s="863"/>
      <c r="AV37" s="719"/>
      <c r="AW37" s="719"/>
      <c r="AX37" s="719"/>
      <c r="AY37" s="719"/>
      <c r="AZ37" s="719"/>
      <c r="BA37" s="863"/>
      <c r="BB37" s="863"/>
      <c r="BC37" s="720"/>
      <c r="BD37" s="720"/>
      <c r="BE37" s="720"/>
      <c r="BF37" s="720"/>
      <c r="BG37" s="720"/>
      <c r="BH37" s="863"/>
      <c r="BI37" s="898"/>
      <c r="BJ37" s="720"/>
      <c r="BK37" s="720"/>
      <c r="BL37" s="720"/>
      <c r="BM37" s="720"/>
      <c r="BN37" s="720"/>
      <c r="BO37" s="863"/>
      <c r="BP37" s="863"/>
      <c r="BQ37" s="899"/>
      <c r="BR37" s="899"/>
      <c r="BS37" s="899"/>
      <c r="BT37" s="899"/>
      <c r="BU37" s="899"/>
      <c r="BV37" s="863"/>
      <c r="BW37" s="863"/>
      <c r="BX37" s="899"/>
      <c r="BY37" s="899"/>
      <c r="BZ37" s="899"/>
      <c r="CA37" s="899"/>
      <c r="CB37" s="899"/>
      <c r="CC37" s="863"/>
      <c r="CD37" s="863"/>
      <c r="CE37" s="899"/>
      <c r="CF37" s="720"/>
      <c r="CG37" s="720"/>
      <c r="CH37" s="720"/>
      <c r="CI37" s="720"/>
      <c r="CJ37" s="863"/>
      <c r="CK37" s="866"/>
      <c r="CL37" s="671"/>
    </row>
    <row r="38" spans="1:90" s="721" customFormat="1" ht="12.75" hidden="1" customHeight="1">
      <c r="A38" s="862">
        <v>0</v>
      </c>
      <c r="B38" s="709"/>
      <c r="C38" s="710" t="s">
        <v>224</v>
      </c>
      <c r="D38" s="710" t="s">
        <v>14</v>
      </c>
      <c r="E38" s="711" t="s">
        <v>93</v>
      </c>
      <c r="F38" s="712" t="s">
        <v>76</v>
      </c>
      <c r="G38" s="711" t="s">
        <v>31</v>
      </c>
      <c r="H38" s="713">
        <v>0.11</v>
      </c>
      <c r="I38" s="256">
        <f t="shared" si="17"/>
        <v>175.5</v>
      </c>
      <c r="J38" s="714">
        <f t="shared" si="1"/>
        <v>0</v>
      </c>
      <c r="K38" s="715">
        <f t="shared" si="2"/>
        <v>0</v>
      </c>
      <c r="L38" s="715">
        <f t="shared" si="3"/>
        <v>0</v>
      </c>
      <c r="M38" s="715">
        <f t="shared" si="4"/>
        <v>0</v>
      </c>
      <c r="N38" s="715">
        <f t="shared" si="5"/>
        <v>0</v>
      </c>
      <c r="O38" s="715">
        <f t="shared" si="6"/>
        <v>0</v>
      </c>
      <c r="P38" s="715">
        <f t="shared" si="7"/>
        <v>0</v>
      </c>
      <c r="Q38" s="716">
        <f t="shared" si="20"/>
        <v>0</v>
      </c>
      <c r="R38" s="265">
        <f t="shared" si="18"/>
        <v>19.305</v>
      </c>
      <c r="S38" s="260">
        <f t="shared" si="9"/>
        <v>19.305</v>
      </c>
      <c r="T38" s="260">
        <f t="shared" si="10"/>
        <v>19.305</v>
      </c>
      <c r="U38" s="260">
        <f t="shared" si="11"/>
        <v>0</v>
      </c>
      <c r="V38" s="260">
        <f t="shared" si="12"/>
        <v>0</v>
      </c>
      <c r="W38" s="260">
        <f t="shared" si="13"/>
        <v>0</v>
      </c>
      <c r="X38" s="260">
        <f t="shared" si="14"/>
        <v>0</v>
      </c>
      <c r="Y38" s="717">
        <f t="shared" si="15"/>
        <v>0</v>
      </c>
      <c r="Z38" s="671"/>
      <c r="AA38" s="1014"/>
      <c r="AB38" s="719"/>
      <c r="AC38" s="719"/>
      <c r="AD38" s="719"/>
      <c r="AE38" s="719"/>
      <c r="AF38" s="863"/>
      <c r="AG38" s="863"/>
      <c r="AH38" s="719"/>
      <c r="AI38" s="719"/>
      <c r="AJ38" s="719"/>
      <c r="AK38" s="719"/>
      <c r="AL38" s="719"/>
      <c r="AM38" s="863"/>
      <c r="AN38" s="863"/>
      <c r="AO38" s="719"/>
      <c r="AP38" s="719"/>
      <c r="AQ38" s="719"/>
      <c r="AR38" s="719"/>
      <c r="AS38" s="719"/>
      <c r="AT38" s="863"/>
      <c r="AU38" s="863"/>
      <c r="AV38" s="719"/>
      <c r="AW38" s="719"/>
      <c r="AX38" s="719"/>
      <c r="AY38" s="719"/>
      <c r="AZ38" s="719"/>
      <c r="BA38" s="863"/>
      <c r="BB38" s="863"/>
      <c r="BC38" s="720"/>
      <c r="BD38" s="720"/>
      <c r="BE38" s="720"/>
      <c r="BF38" s="720"/>
      <c r="BG38" s="720"/>
      <c r="BH38" s="863"/>
      <c r="BI38" s="898"/>
      <c r="BJ38" s="720"/>
      <c r="BK38" s="720"/>
      <c r="BL38" s="720"/>
      <c r="BM38" s="720"/>
      <c r="BN38" s="720"/>
      <c r="BO38" s="863"/>
      <c r="BP38" s="863"/>
      <c r="BQ38" s="899"/>
      <c r="BR38" s="899"/>
      <c r="BS38" s="899"/>
      <c r="BT38" s="899"/>
      <c r="BU38" s="899"/>
      <c r="BV38" s="863"/>
      <c r="BW38" s="863"/>
      <c r="BX38" s="899"/>
      <c r="BY38" s="899"/>
      <c r="BZ38" s="899"/>
      <c r="CA38" s="899"/>
      <c r="CB38" s="899"/>
      <c r="CC38" s="863"/>
      <c r="CD38" s="863"/>
      <c r="CE38" s="899"/>
      <c r="CF38" s="720"/>
      <c r="CG38" s="720"/>
      <c r="CH38" s="720"/>
      <c r="CI38" s="720"/>
      <c r="CJ38" s="863"/>
      <c r="CK38" s="866"/>
      <c r="CL38" s="671"/>
    </row>
    <row r="39" spans="1:90" s="721" customFormat="1" ht="12.75" hidden="1" customHeight="1">
      <c r="A39" s="862">
        <v>0</v>
      </c>
      <c r="B39" s="709"/>
      <c r="C39" s="710" t="s">
        <v>224</v>
      </c>
      <c r="D39" s="710" t="s">
        <v>14</v>
      </c>
      <c r="E39" s="711" t="s">
        <v>93</v>
      </c>
      <c r="F39" s="712" t="s">
        <v>76</v>
      </c>
      <c r="G39" s="711" t="s">
        <v>31</v>
      </c>
      <c r="H39" s="713">
        <v>0.11</v>
      </c>
      <c r="I39" s="256">
        <f t="shared" si="17"/>
        <v>175.5</v>
      </c>
      <c r="J39" s="714">
        <f t="shared" si="1"/>
        <v>0</v>
      </c>
      <c r="K39" s="715">
        <f t="shared" si="2"/>
        <v>0</v>
      </c>
      <c r="L39" s="715">
        <f t="shared" si="3"/>
        <v>0</v>
      </c>
      <c r="M39" s="715">
        <f t="shared" si="4"/>
        <v>0</v>
      </c>
      <c r="N39" s="715">
        <f t="shared" si="5"/>
        <v>0</v>
      </c>
      <c r="O39" s="715">
        <f t="shared" si="6"/>
        <v>0</v>
      </c>
      <c r="P39" s="715">
        <f t="shared" si="7"/>
        <v>0</v>
      </c>
      <c r="Q39" s="716">
        <f t="shared" si="19"/>
        <v>0</v>
      </c>
      <c r="R39" s="265">
        <f t="shared" si="18"/>
        <v>19.305</v>
      </c>
      <c r="S39" s="260">
        <f t="shared" si="9"/>
        <v>19.305</v>
      </c>
      <c r="T39" s="260">
        <f t="shared" si="10"/>
        <v>19.305</v>
      </c>
      <c r="U39" s="260">
        <f t="shared" si="11"/>
        <v>0</v>
      </c>
      <c r="V39" s="260">
        <f t="shared" si="12"/>
        <v>0</v>
      </c>
      <c r="W39" s="260">
        <f t="shared" si="13"/>
        <v>0</v>
      </c>
      <c r="X39" s="260">
        <f t="shared" si="14"/>
        <v>0</v>
      </c>
      <c r="Y39" s="717">
        <f t="shared" si="15"/>
        <v>0</v>
      </c>
      <c r="Z39" s="671"/>
      <c r="AA39" s="1014"/>
      <c r="AB39" s="719"/>
      <c r="AC39" s="719"/>
      <c r="AD39" s="719"/>
      <c r="AE39" s="719"/>
      <c r="AF39" s="863"/>
      <c r="AG39" s="863"/>
      <c r="AH39" s="719"/>
      <c r="AI39" s="719"/>
      <c r="AJ39" s="719"/>
      <c r="AK39" s="719"/>
      <c r="AL39" s="719"/>
      <c r="AM39" s="863"/>
      <c r="AN39" s="863"/>
      <c r="AO39" s="719"/>
      <c r="AP39" s="719"/>
      <c r="AQ39" s="719"/>
      <c r="AR39" s="719"/>
      <c r="AS39" s="719"/>
      <c r="AT39" s="863"/>
      <c r="AU39" s="863"/>
      <c r="AV39" s="719"/>
      <c r="AW39" s="719"/>
      <c r="AX39" s="719"/>
      <c r="AY39" s="719"/>
      <c r="AZ39" s="719"/>
      <c r="BA39" s="863"/>
      <c r="BB39" s="863"/>
      <c r="BC39" s="720"/>
      <c r="BD39" s="720"/>
      <c r="BE39" s="720"/>
      <c r="BF39" s="720"/>
      <c r="BG39" s="720"/>
      <c r="BH39" s="863"/>
      <c r="BI39" s="898"/>
      <c r="BJ39" s="720"/>
      <c r="BK39" s="720"/>
      <c r="BL39" s="720"/>
      <c r="BM39" s="720"/>
      <c r="BN39" s="720"/>
      <c r="BO39" s="863"/>
      <c r="BP39" s="863"/>
      <c r="BQ39" s="899"/>
      <c r="BR39" s="899"/>
      <c r="BS39" s="899"/>
      <c r="BT39" s="899"/>
      <c r="BU39" s="899"/>
      <c r="BV39" s="863"/>
      <c r="BW39" s="863"/>
      <c r="BX39" s="899"/>
      <c r="BY39" s="899"/>
      <c r="BZ39" s="899"/>
      <c r="CA39" s="899"/>
      <c r="CB39" s="899"/>
      <c r="CC39" s="863"/>
      <c r="CD39" s="863"/>
      <c r="CE39" s="899"/>
      <c r="CF39" s="720"/>
      <c r="CG39" s="720"/>
      <c r="CH39" s="720"/>
      <c r="CI39" s="720"/>
      <c r="CJ39" s="863"/>
      <c r="CK39" s="866"/>
      <c r="CL39" s="671"/>
    </row>
    <row r="40" spans="1:90" s="721" customFormat="1" ht="12.75" customHeight="1">
      <c r="A40" s="862">
        <v>0</v>
      </c>
      <c r="B40" s="709"/>
      <c r="C40" s="710" t="s">
        <v>224</v>
      </c>
      <c r="D40" s="710" t="s">
        <v>14</v>
      </c>
      <c r="E40" s="711" t="s">
        <v>93</v>
      </c>
      <c r="F40" s="712" t="s">
        <v>76</v>
      </c>
      <c r="G40" s="711" t="s">
        <v>31</v>
      </c>
      <c r="H40" s="713">
        <v>0.11</v>
      </c>
      <c r="I40" s="256">
        <f t="shared" si="17"/>
        <v>175.5</v>
      </c>
      <c r="J40" s="714">
        <f t="shared" si="1"/>
        <v>0.33</v>
      </c>
      <c r="K40" s="715">
        <f t="shared" si="2"/>
        <v>3</v>
      </c>
      <c r="L40" s="715">
        <f t="shared" si="3"/>
        <v>0</v>
      </c>
      <c r="M40" s="715">
        <f t="shared" si="4"/>
        <v>0</v>
      </c>
      <c r="N40" s="715">
        <f t="shared" si="5"/>
        <v>0</v>
      </c>
      <c r="O40" s="715">
        <f t="shared" si="6"/>
        <v>0</v>
      </c>
      <c r="P40" s="715">
        <f t="shared" si="7"/>
        <v>0</v>
      </c>
      <c r="Q40" s="716">
        <f t="shared" si="19"/>
        <v>3</v>
      </c>
      <c r="R40" s="265">
        <f t="shared" si="18"/>
        <v>19.305</v>
      </c>
      <c r="S40" s="260">
        <f t="shared" si="9"/>
        <v>19.305</v>
      </c>
      <c r="T40" s="260">
        <f t="shared" si="10"/>
        <v>19.305</v>
      </c>
      <c r="U40" s="260">
        <f t="shared" si="11"/>
        <v>0</v>
      </c>
      <c r="V40" s="260">
        <f t="shared" si="12"/>
        <v>0</v>
      </c>
      <c r="W40" s="260">
        <f t="shared" si="13"/>
        <v>0</v>
      </c>
      <c r="X40" s="260">
        <f t="shared" si="14"/>
        <v>0</v>
      </c>
      <c r="Y40" s="717">
        <f t="shared" si="15"/>
        <v>57.914999999999999</v>
      </c>
      <c r="Z40" s="671"/>
      <c r="AA40" s="1014"/>
      <c r="AB40" s="719"/>
      <c r="AC40" s="719"/>
      <c r="AD40" s="719"/>
      <c r="AE40" s="719"/>
      <c r="AF40" s="863"/>
      <c r="AG40" s="863"/>
      <c r="AH40" s="719"/>
      <c r="AI40" s="719"/>
      <c r="AJ40" s="719"/>
      <c r="AK40" s="719"/>
      <c r="AL40" s="719"/>
      <c r="AM40" s="863"/>
      <c r="AN40" s="863"/>
      <c r="AO40" s="719"/>
      <c r="AP40" s="719"/>
      <c r="AQ40" s="719"/>
      <c r="AR40" s="719"/>
      <c r="AS40" s="719"/>
      <c r="AT40" s="863"/>
      <c r="AU40" s="863"/>
      <c r="AV40" s="719"/>
      <c r="AW40" s="719"/>
      <c r="AX40" s="719" t="s">
        <v>347</v>
      </c>
      <c r="AY40" s="719" t="s">
        <v>347</v>
      </c>
      <c r="AZ40" s="719" t="s">
        <v>347</v>
      </c>
      <c r="BA40" s="863"/>
      <c r="BB40" s="863"/>
      <c r="BC40" s="720"/>
      <c r="BD40" s="720"/>
      <c r="BE40" s="720"/>
      <c r="BF40" s="720"/>
      <c r="BG40" s="720"/>
      <c r="BH40" s="863"/>
      <c r="BI40" s="898"/>
      <c r="BJ40" s="720"/>
      <c r="BK40" s="720"/>
      <c r="BL40" s="720"/>
      <c r="BM40" s="720"/>
      <c r="BN40" s="720"/>
      <c r="BO40" s="863"/>
      <c r="BP40" s="863"/>
      <c r="BQ40" s="899"/>
      <c r="BR40" s="720"/>
      <c r="BS40" s="720"/>
      <c r="BT40" s="720"/>
      <c r="BU40" s="720"/>
      <c r="BV40" s="863"/>
      <c r="BW40" s="863"/>
      <c r="BX40" s="899"/>
      <c r="BY40" s="899"/>
      <c r="BZ40" s="899"/>
      <c r="CA40" s="899"/>
      <c r="CB40" s="899"/>
      <c r="CC40" s="863"/>
      <c r="CD40" s="863"/>
      <c r="CE40" s="899"/>
      <c r="CF40" s="720"/>
      <c r="CG40" s="720"/>
      <c r="CH40" s="720"/>
      <c r="CI40" s="720"/>
      <c r="CJ40" s="863"/>
      <c r="CK40" s="866"/>
      <c r="CL40" s="671"/>
    </row>
    <row r="41" spans="1:90" s="721" customFormat="1" ht="12.75" customHeight="1">
      <c r="A41" s="862">
        <v>0</v>
      </c>
      <c r="B41" s="709"/>
      <c r="C41" s="710" t="s">
        <v>224</v>
      </c>
      <c r="D41" s="710" t="s">
        <v>14</v>
      </c>
      <c r="E41" s="711" t="s">
        <v>93</v>
      </c>
      <c r="F41" s="712" t="s">
        <v>76</v>
      </c>
      <c r="G41" s="711" t="s">
        <v>31</v>
      </c>
      <c r="H41" s="713">
        <v>0.11</v>
      </c>
      <c r="I41" s="256">
        <f t="shared" si="17"/>
        <v>175.5</v>
      </c>
      <c r="J41" s="714">
        <f t="shared" si="1"/>
        <v>0.33</v>
      </c>
      <c r="K41" s="715">
        <f t="shared" si="2"/>
        <v>3</v>
      </c>
      <c r="L41" s="715">
        <f t="shared" si="3"/>
        <v>0</v>
      </c>
      <c r="M41" s="715">
        <f t="shared" si="4"/>
        <v>0</v>
      </c>
      <c r="N41" s="715">
        <f t="shared" si="5"/>
        <v>0</v>
      </c>
      <c r="O41" s="715">
        <f t="shared" si="6"/>
        <v>0</v>
      </c>
      <c r="P41" s="715">
        <f t="shared" si="7"/>
        <v>0</v>
      </c>
      <c r="Q41" s="716">
        <f t="shared" si="19"/>
        <v>3</v>
      </c>
      <c r="R41" s="265">
        <f t="shared" si="18"/>
        <v>19.305</v>
      </c>
      <c r="S41" s="260">
        <f t="shared" si="9"/>
        <v>19.305</v>
      </c>
      <c r="T41" s="260">
        <f t="shared" si="10"/>
        <v>19.305</v>
      </c>
      <c r="U41" s="260">
        <f t="shared" si="11"/>
        <v>0</v>
      </c>
      <c r="V41" s="260">
        <f t="shared" si="12"/>
        <v>0</v>
      </c>
      <c r="W41" s="260">
        <f t="shared" si="13"/>
        <v>0</v>
      </c>
      <c r="X41" s="260">
        <f t="shared" si="14"/>
        <v>0</v>
      </c>
      <c r="Y41" s="717">
        <f t="shared" si="15"/>
        <v>57.914999999999999</v>
      </c>
      <c r="Z41" s="671"/>
      <c r="AA41" s="1014"/>
      <c r="AB41" s="719"/>
      <c r="AC41" s="719"/>
      <c r="AD41" s="719"/>
      <c r="AE41" s="719"/>
      <c r="AF41" s="863"/>
      <c r="AG41" s="863"/>
      <c r="AH41" s="719"/>
      <c r="AI41" s="719"/>
      <c r="AJ41" s="719"/>
      <c r="AK41" s="719"/>
      <c r="AL41" s="719"/>
      <c r="AM41" s="863"/>
      <c r="AN41" s="863"/>
      <c r="AO41" s="719"/>
      <c r="AP41" s="719"/>
      <c r="AQ41" s="719"/>
      <c r="AR41" s="719"/>
      <c r="AS41" s="719"/>
      <c r="AT41" s="863"/>
      <c r="AU41" s="863"/>
      <c r="AV41" s="719"/>
      <c r="AW41" s="719"/>
      <c r="AX41" s="719" t="s">
        <v>347</v>
      </c>
      <c r="AY41" s="719" t="s">
        <v>347</v>
      </c>
      <c r="AZ41" s="719" t="s">
        <v>347</v>
      </c>
      <c r="BA41" s="863"/>
      <c r="BB41" s="863"/>
      <c r="BC41" s="720"/>
      <c r="BD41" s="720"/>
      <c r="BE41" s="720"/>
      <c r="BF41" s="720"/>
      <c r="BG41" s="720"/>
      <c r="BH41" s="863"/>
      <c r="BI41" s="898"/>
      <c r="BJ41" s="720"/>
      <c r="BK41" s="720"/>
      <c r="BL41" s="720"/>
      <c r="BM41" s="720"/>
      <c r="BN41" s="720"/>
      <c r="BO41" s="863"/>
      <c r="BP41" s="863"/>
      <c r="BQ41" s="899"/>
      <c r="BR41" s="720"/>
      <c r="BS41" s="720"/>
      <c r="BT41" s="720"/>
      <c r="BU41" s="720"/>
      <c r="BV41" s="863"/>
      <c r="BW41" s="863"/>
      <c r="BX41" s="899"/>
      <c r="BY41" s="899"/>
      <c r="BZ41" s="899"/>
      <c r="CA41" s="899"/>
      <c r="CB41" s="899"/>
      <c r="CC41" s="863"/>
      <c r="CD41" s="863"/>
      <c r="CE41" s="899"/>
      <c r="CF41" s="720"/>
      <c r="CG41" s="720"/>
      <c r="CH41" s="720"/>
      <c r="CI41" s="720"/>
      <c r="CJ41" s="863"/>
      <c r="CK41" s="866"/>
      <c r="CL41" s="671"/>
    </row>
    <row r="42" spans="1:90" s="721" customFormat="1" ht="12.75" customHeight="1">
      <c r="A42" s="862">
        <v>0</v>
      </c>
      <c r="B42" s="709"/>
      <c r="C42" s="710" t="s">
        <v>224</v>
      </c>
      <c r="D42" s="710" t="s">
        <v>14</v>
      </c>
      <c r="E42" s="711" t="s">
        <v>93</v>
      </c>
      <c r="F42" s="712" t="s">
        <v>76</v>
      </c>
      <c r="G42" s="711" t="s">
        <v>31</v>
      </c>
      <c r="H42" s="713">
        <v>0.11</v>
      </c>
      <c r="I42" s="256">
        <f t="shared" si="17"/>
        <v>175.5</v>
      </c>
      <c r="J42" s="714">
        <f t="shared" si="1"/>
        <v>0.33</v>
      </c>
      <c r="K42" s="715">
        <f t="shared" si="2"/>
        <v>3</v>
      </c>
      <c r="L42" s="715">
        <f t="shared" si="3"/>
        <v>0</v>
      </c>
      <c r="M42" s="715">
        <f t="shared" si="4"/>
        <v>0</v>
      </c>
      <c r="N42" s="715">
        <f t="shared" si="5"/>
        <v>0</v>
      </c>
      <c r="O42" s="715">
        <f t="shared" si="6"/>
        <v>0</v>
      </c>
      <c r="P42" s="715">
        <f t="shared" si="7"/>
        <v>0</v>
      </c>
      <c r="Q42" s="716">
        <f t="shared" si="19"/>
        <v>3</v>
      </c>
      <c r="R42" s="265">
        <f t="shared" si="18"/>
        <v>19.305</v>
      </c>
      <c r="S42" s="260">
        <f t="shared" si="9"/>
        <v>19.305</v>
      </c>
      <c r="T42" s="260">
        <f t="shared" si="10"/>
        <v>19.305</v>
      </c>
      <c r="U42" s="260">
        <f t="shared" si="11"/>
        <v>0</v>
      </c>
      <c r="V42" s="260">
        <f t="shared" si="12"/>
        <v>0</v>
      </c>
      <c r="W42" s="260">
        <f t="shared" si="13"/>
        <v>0</v>
      </c>
      <c r="X42" s="260">
        <f t="shared" si="14"/>
        <v>0</v>
      </c>
      <c r="Y42" s="717">
        <f t="shared" si="15"/>
        <v>57.914999999999999</v>
      </c>
      <c r="Z42" s="671"/>
      <c r="AA42" s="1014"/>
      <c r="AB42" s="719"/>
      <c r="AC42" s="719"/>
      <c r="AD42" s="719"/>
      <c r="AE42" s="719"/>
      <c r="AF42" s="863"/>
      <c r="AG42" s="863"/>
      <c r="AH42" s="719"/>
      <c r="AI42" s="719"/>
      <c r="AJ42" s="719"/>
      <c r="AK42" s="719"/>
      <c r="AL42" s="719"/>
      <c r="AM42" s="863"/>
      <c r="AN42" s="863"/>
      <c r="AO42" s="719"/>
      <c r="AP42" s="719"/>
      <c r="AQ42" s="719"/>
      <c r="AR42" s="719"/>
      <c r="AS42" s="719"/>
      <c r="AT42" s="863"/>
      <c r="AU42" s="863"/>
      <c r="AV42" s="719"/>
      <c r="AW42" s="719"/>
      <c r="AX42" s="719" t="s">
        <v>347</v>
      </c>
      <c r="AY42" s="719" t="s">
        <v>347</v>
      </c>
      <c r="AZ42" s="719" t="s">
        <v>347</v>
      </c>
      <c r="BA42" s="863"/>
      <c r="BB42" s="863"/>
      <c r="BC42" s="720"/>
      <c r="BD42" s="720"/>
      <c r="BE42" s="720"/>
      <c r="BF42" s="720"/>
      <c r="BG42" s="720"/>
      <c r="BH42" s="863"/>
      <c r="BI42" s="898"/>
      <c r="BJ42" s="720"/>
      <c r="BK42" s="720"/>
      <c r="BL42" s="720"/>
      <c r="BM42" s="720"/>
      <c r="BN42" s="720"/>
      <c r="BO42" s="863"/>
      <c r="BP42" s="863"/>
      <c r="BQ42" s="899"/>
      <c r="BR42" s="720"/>
      <c r="BS42" s="720"/>
      <c r="BT42" s="720"/>
      <c r="BU42" s="720"/>
      <c r="BV42" s="863"/>
      <c r="BW42" s="863"/>
      <c r="BX42" s="899"/>
      <c r="BY42" s="899"/>
      <c r="BZ42" s="899"/>
      <c r="CA42" s="899"/>
      <c r="CB42" s="899"/>
      <c r="CC42" s="863"/>
      <c r="CD42" s="863"/>
      <c r="CE42" s="899"/>
      <c r="CF42" s="720"/>
      <c r="CG42" s="720"/>
      <c r="CH42" s="720"/>
      <c r="CI42" s="720"/>
      <c r="CJ42" s="863"/>
      <c r="CK42" s="866"/>
      <c r="CL42" s="671"/>
    </row>
    <row r="43" spans="1:90" s="721" customFormat="1" ht="12.75" customHeight="1">
      <c r="A43" s="862"/>
      <c r="B43" s="709"/>
      <c r="C43" s="710" t="s">
        <v>224</v>
      </c>
      <c r="D43" s="710" t="s">
        <v>14</v>
      </c>
      <c r="E43" s="711" t="s">
        <v>93</v>
      </c>
      <c r="F43" s="712" t="s">
        <v>261</v>
      </c>
      <c r="G43" s="711" t="s">
        <v>31</v>
      </c>
      <c r="H43" s="713">
        <v>0.11</v>
      </c>
      <c r="I43" s="256">
        <f t="shared" si="17"/>
        <v>175.5</v>
      </c>
      <c r="J43" s="714">
        <f t="shared" si="1"/>
        <v>0.33</v>
      </c>
      <c r="K43" s="715">
        <f t="shared" si="2"/>
        <v>3</v>
      </c>
      <c r="L43" s="715">
        <f t="shared" si="3"/>
        <v>0</v>
      </c>
      <c r="M43" s="715">
        <f t="shared" si="4"/>
        <v>0</v>
      </c>
      <c r="N43" s="715">
        <f t="shared" si="5"/>
        <v>0</v>
      </c>
      <c r="O43" s="715">
        <f t="shared" si="6"/>
        <v>0</v>
      </c>
      <c r="P43" s="715">
        <f t="shared" si="7"/>
        <v>0</v>
      </c>
      <c r="Q43" s="716">
        <f t="shared" ref="Q43" si="21">SUM(K43:P43)</f>
        <v>3</v>
      </c>
      <c r="R43" s="265">
        <f t="shared" si="18"/>
        <v>19.305</v>
      </c>
      <c r="S43" s="260">
        <f t="shared" si="9"/>
        <v>19.305</v>
      </c>
      <c r="T43" s="260">
        <f t="shared" si="10"/>
        <v>19.305</v>
      </c>
      <c r="U43" s="260">
        <f t="shared" si="11"/>
        <v>0</v>
      </c>
      <c r="V43" s="260">
        <f t="shared" si="12"/>
        <v>0</v>
      </c>
      <c r="W43" s="260">
        <f t="shared" si="13"/>
        <v>0</v>
      </c>
      <c r="X43" s="260">
        <f t="shared" si="14"/>
        <v>0</v>
      </c>
      <c r="Y43" s="717">
        <f t="shared" si="15"/>
        <v>57.914999999999999</v>
      </c>
      <c r="Z43" s="671"/>
      <c r="AA43" s="1014"/>
      <c r="AB43" s="719"/>
      <c r="AC43" s="719"/>
      <c r="AD43" s="719"/>
      <c r="AE43" s="719"/>
      <c r="AF43" s="863"/>
      <c r="AG43" s="863"/>
      <c r="AH43" s="719"/>
      <c r="AI43" s="719"/>
      <c r="AJ43" s="719"/>
      <c r="AK43" s="719"/>
      <c r="AL43" s="719"/>
      <c r="AM43" s="863"/>
      <c r="AN43" s="863"/>
      <c r="AO43" s="719"/>
      <c r="AP43" s="719"/>
      <c r="AQ43" s="719"/>
      <c r="AR43" s="719"/>
      <c r="AS43" s="719"/>
      <c r="AT43" s="863"/>
      <c r="AU43" s="863"/>
      <c r="AV43" s="719"/>
      <c r="AW43" s="719"/>
      <c r="AX43" s="719" t="s">
        <v>347</v>
      </c>
      <c r="AY43" s="719" t="s">
        <v>347</v>
      </c>
      <c r="AZ43" s="719" t="s">
        <v>347</v>
      </c>
      <c r="BA43" s="863"/>
      <c r="BB43" s="863"/>
      <c r="BC43" s="720"/>
      <c r="BD43" s="720"/>
      <c r="BE43" s="720"/>
      <c r="BF43" s="720"/>
      <c r="BG43" s="720"/>
      <c r="BH43" s="863"/>
      <c r="BI43" s="898"/>
      <c r="BJ43" s="720"/>
      <c r="BK43" s="720"/>
      <c r="BL43" s="720"/>
      <c r="BM43" s="720"/>
      <c r="BN43" s="720"/>
      <c r="BO43" s="863"/>
      <c r="BP43" s="863"/>
      <c r="BQ43" s="899"/>
      <c r="BR43" s="720"/>
      <c r="BS43" s="720"/>
      <c r="BT43" s="720"/>
      <c r="BU43" s="720"/>
      <c r="BV43" s="863"/>
      <c r="BW43" s="863"/>
      <c r="BX43" s="899"/>
      <c r="BY43" s="899"/>
      <c r="BZ43" s="899"/>
      <c r="CA43" s="899"/>
      <c r="CB43" s="899"/>
      <c r="CC43" s="863"/>
      <c r="CD43" s="863"/>
      <c r="CE43" s="899"/>
      <c r="CF43" s="720"/>
      <c r="CG43" s="720"/>
      <c r="CH43" s="720"/>
      <c r="CI43" s="720"/>
      <c r="CJ43" s="863"/>
      <c r="CK43" s="866"/>
      <c r="CL43" s="671"/>
    </row>
    <row r="44" spans="1:90" s="721" customFormat="1" ht="12.75" customHeight="1">
      <c r="A44" s="862">
        <v>0</v>
      </c>
      <c r="B44" s="709"/>
      <c r="C44" s="710" t="s">
        <v>224</v>
      </c>
      <c r="D44" s="710" t="s">
        <v>180</v>
      </c>
      <c r="E44" s="711" t="s">
        <v>94</v>
      </c>
      <c r="F44" s="712" t="s">
        <v>223</v>
      </c>
      <c r="G44" s="711" t="s">
        <v>75</v>
      </c>
      <c r="H44" s="713">
        <v>0.11</v>
      </c>
      <c r="I44" s="256">
        <f t="shared" si="17"/>
        <v>175.5</v>
      </c>
      <c r="J44" s="714">
        <f t="shared" si="1"/>
        <v>0.22</v>
      </c>
      <c r="K44" s="715">
        <f t="shared" si="2"/>
        <v>2</v>
      </c>
      <c r="L44" s="715">
        <f t="shared" si="3"/>
        <v>0</v>
      </c>
      <c r="M44" s="715">
        <f t="shared" si="4"/>
        <v>0</v>
      </c>
      <c r="N44" s="715">
        <f t="shared" si="5"/>
        <v>0</v>
      </c>
      <c r="O44" s="715">
        <f t="shared" si="6"/>
        <v>0</v>
      </c>
      <c r="P44" s="715">
        <f t="shared" si="7"/>
        <v>0</v>
      </c>
      <c r="Q44" s="716">
        <f t="shared" si="8"/>
        <v>2</v>
      </c>
      <c r="R44" s="265">
        <f t="shared" si="18"/>
        <v>19.305</v>
      </c>
      <c r="S44" s="260">
        <f t="shared" si="9"/>
        <v>19.305</v>
      </c>
      <c r="T44" s="260">
        <f t="shared" si="10"/>
        <v>19.305</v>
      </c>
      <c r="U44" s="260">
        <f t="shared" si="11"/>
        <v>0</v>
      </c>
      <c r="V44" s="260">
        <f t="shared" si="12"/>
        <v>0</v>
      </c>
      <c r="W44" s="260">
        <f t="shared" si="13"/>
        <v>0</v>
      </c>
      <c r="X44" s="260">
        <f t="shared" si="14"/>
        <v>0</v>
      </c>
      <c r="Y44" s="717">
        <f t="shared" si="15"/>
        <v>38.61</v>
      </c>
      <c r="Z44" s="671"/>
      <c r="AA44" s="723"/>
      <c r="AB44" s="719"/>
      <c r="AC44" s="719"/>
      <c r="AD44" s="719"/>
      <c r="AE44" s="719"/>
      <c r="AF44" s="863"/>
      <c r="AG44" s="863"/>
      <c r="AH44" s="719"/>
      <c r="AI44" s="719"/>
      <c r="AJ44" s="719"/>
      <c r="AK44" s="719"/>
      <c r="AL44" s="724"/>
      <c r="AM44" s="863"/>
      <c r="AN44" s="863"/>
      <c r="AO44" s="719"/>
      <c r="AP44" s="719"/>
      <c r="AQ44" s="719"/>
      <c r="AR44" s="719"/>
      <c r="AS44" s="719"/>
      <c r="AT44" s="863"/>
      <c r="AU44" s="863"/>
      <c r="AV44" s="719"/>
      <c r="AW44" s="719"/>
      <c r="AX44" s="719"/>
      <c r="AY44" s="719"/>
      <c r="AZ44" s="719"/>
      <c r="BA44" s="863" t="s">
        <v>347</v>
      </c>
      <c r="BB44" s="863" t="s">
        <v>347</v>
      </c>
      <c r="BC44" s="720"/>
      <c r="BD44" s="720"/>
      <c r="BE44" s="720"/>
      <c r="BF44" s="720"/>
      <c r="BG44" s="720"/>
      <c r="BH44" s="863"/>
      <c r="BI44" s="898"/>
      <c r="BJ44" s="720"/>
      <c r="BK44" s="720"/>
      <c r="BL44" s="720"/>
      <c r="BM44" s="720"/>
      <c r="BN44" s="720"/>
      <c r="BO44" s="863"/>
      <c r="BP44" s="863"/>
      <c r="BQ44" s="899"/>
      <c r="BR44" s="720"/>
      <c r="BS44" s="720"/>
      <c r="BT44" s="720"/>
      <c r="BU44" s="720"/>
      <c r="BV44" s="863"/>
      <c r="BW44" s="863"/>
      <c r="BX44" s="899"/>
      <c r="BY44" s="720"/>
      <c r="BZ44" s="720"/>
      <c r="CA44" s="720"/>
      <c r="CB44" s="720"/>
      <c r="CC44" s="863"/>
      <c r="CD44" s="863"/>
      <c r="CE44" s="899"/>
      <c r="CF44" s="720"/>
      <c r="CG44" s="720"/>
      <c r="CH44" s="720"/>
      <c r="CI44" s="720"/>
      <c r="CJ44" s="863"/>
      <c r="CK44" s="866"/>
      <c r="CL44" s="671"/>
    </row>
    <row r="45" spans="1:90" s="721" customFormat="1" ht="12.75" customHeight="1">
      <c r="A45" s="862">
        <v>0</v>
      </c>
      <c r="B45" s="709"/>
      <c r="C45" s="710" t="s">
        <v>224</v>
      </c>
      <c r="D45" s="710" t="s">
        <v>180</v>
      </c>
      <c r="E45" s="711" t="s">
        <v>94</v>
      </c>
      <c r="F45" s="712" t="s">
        <v>223</v>
      </c>
      <c r="G45" s="711" t="s">
        <v>75</v>
      </c>
      <c r="H45" s="713">
        <v>0.11</v>
      </c>
      <c r="I45" s="256">
        <f t="shared" si="17"/>
        <v>175.5</v>
      </c>
      <c r="J45" s="714">
        <f t="shared" si="1"/>
        <v>0.22</v>
      </c>
      <c r="K45" s="715">
        <f t="shared" si="2"/>
        <v>2</v>
      </c>
      <c r="L45" s="715">
        <f t="shared" si="3"/>
        <v>0</v>
      </c>
      <c r="M45" s="715">
        <f t="shared" si="4"/>
        <v>0</v>
      </c>
      <c r="N45" s="715">
        <f t="shared" si="5"/>
        <v>0</v>
      </c>
      <c r="O45" s="715">
        <f t="shared" si="6"/>
        <v>0</v>
      </c>
      <c r="P45" s="715">
        <f t="shared" si="7"/>
        <v>0</v>
      </c>
      <c r="Q45" s="716">
        <f t="shared" si="8"/>
        <v>2</v>
      </c>
      <c r="R45" s="265">
        <f t="shared" si="18"/>
        <v>19.305</v>
      </c>
      <c r="S45" s="260">
        <f t="shared" si="9"/>
        <v>19.305</v>
      </c>
      <c r="T45" s="260">
        <f t="shared" si="10"/>
        <v>19.305</v>
      </c>
      <c r="U45" s="260">
        <f t="shared" si="11"/>
        <v>0</v>
      </c>
      <c r="V45" s="260">
        <f t="shared" si="12"/>
        <v>0</v>
      </c>
      <c r="W45" s="260">
        <f t="shared" si="13"/>
        <v>0</v>
      </c>
      <c r="X45" s="260">
        <f t="shared" si="14"/>
        <v>0</v>
      </c>
      <c r="Y45" s="717">
        <f t="shared" si="15"/>
        <v>38.61</v>
      </c>
      <c r="Z45" s="671"/>
      <c r="AA45" s="723"/>
      <c r="AB45" s="719"/>
      <c r="AC45" s="719"/>
      <c r="AD45" s="719"/>
      <c r="AE45" s="719"/>
      <c r="AF45" s="863"/>
      <c r="AG45" s="863"/>
      <c r="AH45" s="719"/>
      <c r="AI45" s="719"/>
      <c r="AJ45" s="719"/>
      <c r="AK45" s="719"/>
      <c r="AL45" s="724"/>
      <c r="AM45" s="863"/>
      <c r="AN45" s="863"/>
      <c r="AO45" s="719"/>
      <c r="AP45" s="719"/>
      <c r="AQ45" s="719"/>
      <c r="AR45" s="719"/>
      <c r="AS45" s="719"/>
      <c r="AT45" s="863"/>
      <c r="AU45" s="863"/>
      <c r="AV45" s="719"/>
      <c r="AW45" s="719"/>
      <c r="AX45" s="719"/>
      <c r="AY45" s="719"/>
      <c r="AZ45" s="719"/>
      <c r="BA45" s="863" t="s">
        <v>347</v>
      </c>
      <c r="BB45" s="863" t="s">
        <v>347</v>
      </c>
      <c r="BC45" s="720"/>
      <c r="BD45" s="720"/>
      <c r="BE45" s="720"/>
      <c r="BF45" s="720"/>
      <c r="BG45" s="720"/>
      <c r="BH45" s="863"/>
      <c r="BI45" s="898"/>
      <c r="BJ45" s="720"/>
      <c r="BK45" s="720"/>
      <c r="BL45" s="720"/>
      <c r="BM45" s="720"/>
      <c r="BN45" s="720"/>
      <c r="BO45" s="863"/>
      <c r="BP45" s="863"/>
      <c r="BQ45" s="899"/>
      <c r="BR45" s="720"/>
      <c r="BS45" s="720"/>
      <c r="BT45" s="720"/>
      <c r="BU45" s="720"/>
      <c r="BV45" s="863"/>
      <c r="BW45" s="863"/>
      <c r="BX45" s="899"/>
      <c r="BY45" s="720"/>
      <c r="BZ45" s="720"/>
      <c r="CA45" s="720"/>
      <c r="CB45" s="720"/>
      <c r="CC45" s="863"/>
      <c r="CD45" s="863"/>
      <c r="CE45" s="899"/>
      <c r="CF45" s="720"/>
      <c r="CG45" s="720"/>
      <c r="CH45" s="720"/>
      <c r="CI45" s="720"/>
      <c r="CJ45" s="863"/>
      <c r="CK45" s="866"/>
      <c r="CL45" s="671"/>
    </row>
    <row r="46" spans="1:90" s="721" customFormat="1" ht="12.75" hidden="1" customHeight="1">
      <c r="A46" s="862">
        <v>0</v>
      </c>
      <c r="B46" s="709"/>
      <c r="C46" s="710" t="s">
        <v>224</v>
      </c>
      <c r="D46" s="710" t="s">
        <v>180</v>
      </c>
      <c r="E46" s="711" t="s">
        <v>94</v>
      </c>
      <c r="F46" s="712" t="s">
        <v>223</v>
      </c>
      <c r="G46" s="711" t="s">
        <v>75</v>
      </c>
      <c r="H46" s="713">
        <v>0.11</v>
      </c>
      <c r="I46" s="256">
        <f t="shared" ref="I46" si="22">R46/H46</f>
        <v>175.5</v>
      </c>
      <c r="J46" s="714">
        <f t="shared" ref="J46" si="23">Q46*H46</f>
        <v>0</v>
      </c>
      <c r="K46" s="715">
        <f t="shared" ref="K46" si="24">COUNTIF(AA46:CK46,"A")</f>
        <v>0</v>
      </c>
      <c r="L46" s="715">
        <f t="shared" ref="L46" si="25">COUNTIF(AA46:CK46,"B")</f>
        <v>0</v>
      </c>
      <c r="M46" s="715">
        <f t="shared" ref="M46" si="26">COUNTIF(AA46:CK46,"C")</f>
        <v>0</v>
      </c>
      <c r="N46" s="715">
        <f t="shared" ref="N46" si="27">COUNTIF(AA46:CK46,"D")</f>
        <v>0</v>
      </c>
      <c r="O46" s="715">
        <f t="shared" ref="O46" si="28">COUNTIF(AA46:CK46,"E")</f>
        <v>0</v>
      </c>
      <c r="P46" s="715">
        <f t="shared" ref="P46" si="29">COUNTIF(AA46:CK46,"F")</f>
        <v>0</v>
      </c>
      <c r="Q46" s="716">
        <f t="shared" ref="Q46" si="30">SUM(K46:P46)</f>
        <v>0</v>
      </c>
      <c r="R46" s="265">
        <f t="shared" ref="R46" si="31">$Y$12*$Y$11*H46</f>
        <v>19.305</v>
      </c>
      <c r="S46" s="260">
        <f t="shared" ref="S46" si="32">R46*$H$3</f>
        <v>19.305</v>
      </c>
      <c r="T46" s="260">
        <f t="shared" ref="T46" si="33">R46*$H$4</f>
        <v>19.305</v>
      </c>
      <c r="U46" s="260">
        <f t="shared" ref="U46" si="34">R46*$H$5</f>
        <v>0</v>
      </c>
      <c r="V46" s="260">
        <f t="shared" ref="V46" si="35">R46*$H$6</f>
        <v>0</v>
      </c>
      <c r="W46" s="260">
        <f t="shared" ref="W46" si="36">R46*$H$7</f>
        <v>0</v>
      </c>
      <c r="X46" s="260">
        <f t="shared" ref="X46" si="37">R46*$H$8</f>
        <v>0</v>
      </c>
      <c r="Y46" s="717">
        <f t="shared" ref="Y46" si="38">SUMPRODUCT(K46:P46,S46:X46)</f>
        <v>0</v>
      </c>
      <c r="Z46" s="671"/>
      <c r="AA46" s="723"/>
      <c r="AB46" s="719"/>
      <c r="AC46" s="719"/>
      <c r="AD46" s="719"/>
      <c r="AE46" s="719"/>
      <c r="AF46" s="863"/>
      <c r="AG46" s="863"/>
      <c r="AH46" s="719"/>
      <c r="AI46" s="719"/>
      <c r="AJ46" s="719"/>
      <c r="AK46" s="719"/>
      <c r="AL46" s="724"/>
      <c r="AM46" s="863"/>
      <c r="AN46" s="863"/>
      <c r="AO46" s="719"/>
      <c r="AP46" s="719"/>
      <c r="AQ46" s="719"/>
      <c r="AR46" s="719"/>
      <c r="AS46" s="719"/>
      <c r="AT46" s="863"/>
      <c r="AU46" s="863"/>
      <c r="AV46" s="719"/>
      <c r="AW46" s="719"/>
      <c r="AX46" s="719"/>
      <c r="AY46" s="719"/>
      <c r="AZ46" s="719"/>
      <c r="BA46" s="863"/>
      <c r="BB46" s="863"/>
      <c r="BC46" s="720"/>
      <c r="BD46" s="720"/>
      <c r="BE46" s="720"/>
      <c r="BF46" s="720"/>
      <c r="BG46" s="720"/>
      <c r="BH46" s="863"/>
      <c r="BI46" s="898"/>
      <c r="BJ46" s="899"/>
      <c r="BK46" s="720"/>
      <c r="BL46" s="720"/>
      <c r="BM46" s="720"/>
      <c r="BN46" s="720"/>
      <c r="BO46" s="863"/>
      <c r="BP46" s="863"/>
      <c r="BQ46" s="720"/>
      <c r="BR46" s="720"/>
      <c r="BS46" s="720"/>
      <c r="BT46" s="720"/>
      <c r="BU46" s="720"/>
      <c r="BV46" s="863"/>
      <c r="BW46" s="863"/>
      <c r="BX46" s="720"/>
      <c r="BY46" s="720"/>
      <c r="BZ46" s="720"/>
      <c r="CA46" s="720"/>
      <c r="CB46" s="720"/>
      <c r="CC46" s="863"/>
      <c r="CD46" s="863"/>
      <c r="CE46" s="720"/>
      <c r="CF46" s="720"/>
      <c r="CG46" s="720"/>
      <c r="CH46" s="720"/>
      <c r="CI46" s="720"/>
      <c r="CJ46" s="863"/>
      <c r="CK46" s="866"/>
      <c r="CL46" s="671"/>
    </row>
    <row r="47" spans="1:90" s="721" customFormat="1" ht="12.75" hidden="1" customHeight="1">
      <c r="A47" s="862">
        <v>0</v>
      </c>
      <c r="B47" s="709"/>
      <c r="C47" s="710" t="s">
        <v>224</v>
      </c>
      <c r="D47" s="710" t="s">
        <v>180</v>
      </c>
      <c r="E47" s="711" t="s">
        <v>94</v>
      </c>
      <c r="F47" s="712" t="s">
        <v>223</v>
      </c>
      <c r="G47" s="711" t="s">
        <v>75</v>
      </c>
      <c r="H47" s="713">
        <v>0.11</v>
      </c>
      <c r="I47" s="256">
        <f t="shared" si="17"/>
        <v>175.5</v>
      </c>
      <c r="J47" s="714">
        <f t="shared" si="1"/>
        <v>0</v>
      </c>
      <c r="K47" s="715">
        <f t="shared" si="2"/>
        <v>0</v>
      </c>
      <c r="L47" s="715">
        <f t="shared" si="3"/>
        <v>0</v>
      </c>
      <c r="M47" s="715">
        <f t="shared" si="4"/>
        <v>0</v>
      </c>
      <c r="N47" s="715">
        <f t="shared" si="5"/>
        <v>0</v>
      </c>
      <c r="O47" s="715">
        <f t="shared" si="6"/>
        <v>0</v>
      </c>
      <c r="P47" s="715">
        <f t="shared" si="7"/>
        <v>0</v>
      </c>
      <c r="Q47" s="716">
        <f t="shared" si="8"/>
        <v>0</v>
      </c>
      <c r="R47" s="265">
        <f t="shared" si="18"/>
        <v>19.305</v>
      </c>
      <c r="S47" s="260">
        <f t="shared" si="9"/>
        <v>19.305</v>
      </c>
      <c r="T47" s="260">
        <f t="shared" si="10"/>
        <v>19.305</v>
      </c>
      <c r="U47" s="260">
        <f t="shared" si="11"/>
        <v>0</v>
      </c>
      <c r="V47" s="260">
        <f t="shared" si="12"/>
        <v>0</v>
      </c>
      <c r="W47" s="260">
        <f t="shared" si="13"/>
        <v>0</v>
      </c>
      <c r="X47" s="260">
        <f t="shared" si="14"/>
        <v>0</v>
      </c>
      <c r="Y47" s="717">
        <f t="shared" si="15"/>
        <v>0</v>
      </c>
      <c r="Z47" s="671"/>
      <c r="AA47" s="723"/>
      <c r="AB47" s="719"/>
      <c r="AC47" s="719"/>
      <c r="AD47" s="719"/>
      <c r="AE47" s="719"/>
      <c r="AF47" s="863"/>
      <c r="AG47" s="863"/>
      <c r="AH47" s="719"/>
      <c r="AI47" s="719"/>
      <c r="AJ47" s="719"/>
      <c r="AK47" s="719"/>
      <c r="AL47" s="724"/>
      <c r="AM47" s="863"/>
      <c r="AN47" s="863"/>
      <c r="AO47" s="719"/>
      <c r="AP47" s="719"/>
      <c r="AQ47" s="719"/>
      <c r="AR47" s="719"/>
      <c r="AS47" s="719"/>
      <c r="AT47" s="863"/>
      <c r="AU47" s="863"/>
      <c r="AV47" s="719"/>
      <c r="AW47" s="719"/>
      <c r="AX47" s="719"/>
      <c r="AY47" s="719"/>
      <c r="AZ47" s="719"/>
      <c r="BA47" s="863"/>
      <c r="BB47" s="863"/>
      <c r="BC47" s="720"/>
      <c r="BD47" s="720"/>
      <c r="BE47" s="720"/>
      <c r="BF47" s="720"/>
      <c r="BG47" s="720"/>
      <c r="BH47" s="863"/>
      <c r="BI47" s="898"/>
      <c r="BJ47" s="899"/>
      <c r="BK47" s="720"/>
      <c r="BL47" s="720"/>
      <c r="BM47" s="720"/>
      <c r="BN47" s="720"/>
      <c r="BO47" s="863"/>
      <c r="BP47" s="863"/>
      <c r="BQ47" s="720"/>
      <c r="BR47" s="720"/>
      <c r="BS47" s="720"/>
      <c r="BT47" s="720"/>
      <c r="BU47" s="720"/>
      <c r="BV47" s="863"/>
      <c r="BW47" s="863"/>
      <c r="BX47" s="720"/>
      <c r="BY47" s="720"/>
      <c r="BZ47" s="720"/>
      <c r="CA47" s="720"/>
      <c r="CB47" s="720"/>
      <c r="CC47" s="863"/>
      <c r="CD47" s="863"/>
      <c r="CE47" s="720"/>
      <c r="CF47" s="720"/>
      <c r="CG47" s="720"/>
      <c r="CH47" s="720"/>
      <c r="CI47" s="720"/>
      <c r="CJ47" s="863"/>
      <c r="CK47" s="866"/>
      <c r="CL47" s="671"/>
    </row>
    <row r="48" spans="1:90" s="721" customFormat="1" ht="12" hidden="1" customHeight="1">
      <c r="A48" s="862">
        <v>0</v>
      </c>
      <c r="B48" s="709"/>
      <c r="C48" s="710" t="s">
        <v>224</v>
      </c>
      <c r="D48" s="710" t="s">
        <v>14</v>
      </c>
      <c r="E48" s="711" t="s">
        <v>94</v>
      </c>
      <c r="F48" s="712" t="s">
        <v>76</v>
      </c>
      <c r="G48" s="711" t="s">
        <v>31</v>
      </c>
      <c r="H48" s="713">
        <v>0.11</v>
      </c>
      <c r="I48" s="256">
        <f t="shared" si="17"/>
        <v>175.5</v>
      </c>
      <c r="J48" s="714">
        <f t="shared" si="1"/>
        <v>0</v>
      </c>
      <c r="K48" s="715">
        <f t="shared" si="2"/>
        <v>0</v>
      </c>
      <c r="L48" s="715">
        <f t="shared" si="3"/>
        <v>0</v>
      </c>
      <c r="M48" s="715">
        <f t="shared" si="4"/>
        <v>0</v>
      </c>
      <c r="N48" s="715">
        <f t="shared" si="5"/>
        <v>0</v>
      </c>
      <c r="O48" s="715">
        <f t="shared" si="6"/>
        <v>0</v>
      </c>
      <c r="P48" s="715">
        <f t="shared" si="7"/>
        <v>0</v>
      </c>
      <c r="Q48" s="716">
        <f t="shared" si="8"/>
        <v>0</v>
      </c>
      <c r="R48" s="265">
        <f t="shared" si="18"/>
        <v>19.305</v>
      </c>
      <c r="S48" s="260">
        <f t="shared" si="9"/>
        <v>19.305</v>
      </c>
      <c r="T48" s="260">
        <f t="shared" si="10"/>
        <v>19.305</v>
      </c>
      <c r="U48" s="260">
        <f t="shared" si="11"/>
        <v>0</v>
      </c>
      <c r="V48" s="260">
        <f t="shared" si="12"/>
        <v>0</v>
      </c>
      <c r="W48" s="260">
        <f t="shared" si="13"/>
        <v>0</v>
      </c>
      <c r="X48" s="260">
        <f t="shared" si="14"/>
        <v>0</v>
      </c>
      <c r="Y48" s="717">
        <f t="shared" si="15"/>
        <v>0</v>
      </c>
      <c r="Z48" s="671"/>
      <c r="AA48" s="723"/>
      <c r="AB48" s="719"/>
      <c r="AC48" s="719"/>
      <c r="AD48" s="719"/>
      <c r="AE48" s="719"/>
      <c r="AF48" s="863"/>
      <c r="AG48" s="863"/>
      <c r="AH48" s="719"/>
      <c r="AI48" s="719"/>
      <c r="AJ48" s="719"/>
      <c r="AK48" s="719"/>
      <c r="AL48" s="724"/>
      <c r="AM48" s="863"/>
      <c r="AN48" s="863"/>
      <c r="AO48" s="719"/>
      <c r="AP48" s="719"/>
      <c r="AQ48" s="719"/>
      <c r="AR48" s="719"/>
      <c r="AS48" s="719"/>
      <c r="AT48" s="863"/>
      <c r="AU48" s="863"/>
      <c r="AV48" s="719"/>
      <c r="AW48" s="719"/>
      <c r="AX48" s="719"/>
      <c r="AY48" s="719"/>
      <c r="AZ48" s="719"/>
      <c r="BA48" s="863"/>
      <c r="BB48" s="863"/>
      <c r="BC48" s="720"/>
      <c r="BD48" s="720"/>
      <c r="BE48" s="720"/>
      <c r="BF48" s="720"/>
      <c r="BG48" s="720"/>
      <c r="BH48" s="863"/>
      <c r="BI48" s="898"/>
      <c r="BJ48" s="899"/>
      <c r="BK48" s="720"/>
      <c r="BL48" s="720"/>
      <c r="BM48" s="720"/>
      <c r="BN48" s="720"/>
      <c r="BO48" s="863"/>
      <c r="BP48" s="863"/>
      <c r="BQ48" s="720"/>
      <c r="BR48" s="720"/>
      <c r="BS48" s="720"/>
      <c r="BT48" s="720"/>
      <c r="BU48" s="720"/>
      <c r="BV48" s="863"/>
      <c r="BW48" s="863"/>
      <c r="BX48" s="720"/>
      <c r="BY48" s="720"/>
      <c r="BZ48" s="720"/>
      <c r="CA48" s="720"/>
      <c r="CB48" s="720"/>
      <c r="CC48" s="863"/>
      <c r="CD48" s="863"/>
      <c r="CE48" s="720"/>
      <c r="CF48" s="720"/>
      <c r="CG48" s="720"/>
      <c r="CH48" s="720"/>
      <c r="CI48" s="720"/>
      <c r="CJ48" s="863"/>
      <c r="CK48" s="866"/>
      <c r="CL48" s="671"/>
    </row>
    <row r="49" spans="1:90" s="721" customFormat="1" ht="12.75" hidden="1" customHeight="1">
      <c r="A49" s="862">
        <v>0</v>
      </c>
      <c r="B49" s="709"/>
      <c r="C49" s="710" t="s">
        <v>224</v>
      </c>
      <c r="D49" s="710" t="s">
        <v>14</v>
      </c>
      <c r="E49" s="711" t="s">
        <v>94</v>
      </c>
      <c r="F49" s="712" t="s">
        <v>76</v>
      </c>
      <c r="G49" s="711" t="s">
        <v>31</v>
      </c>
      <c r="H49" s="713">
        <v>0.11</v>
      </c>
      <c r="I49" s="256">
        <f t="shared" si="17"/>
        <v>175.5</v>
      </c>
      <c r="J49" s="714">
        <f t="shared" si="1"/>
        <v>0</v>
      </c>
      <c r="K49" s="715">
        <f t="shared" si="2"/>
        <v>0</v>
      </c>
      <c r="L49" s="715">
        <f t="shared" si="3"/>
        <v>0</v>
      </c>
      <c r="M49" s="715">
        <f t="shared" si="4"/>
        <v>0</v>
      </c>
      <c r="N49" s="715">
        <f t="shared" si="5"/>
        <v>0</v>
      </c>
      <c r="O49" s="715">
        <f t="shared" si="6"/>
        <v>0</v>
      </c>
      <c r="P49" s="715">
        <f t="shared" si="7"/>
        <v>0</v>
      </c>
      <c r="Q49" s="716">
        <f t="shared" si="8"/>
        <v>0</v>
      </c>
      <c r="R49" s="265">
        <f t="shared" si="18"/>
        <v>19.305</v>
      </c>
      <c r="S49" s="260">
        <f t="shared" si="9"/>
        <v>19.305</v>
      </c>
      <c r="T49" s="260">
        <f t="shared" si="10"/>
        <v>19.305</v>
      </c>
      <c r="U49" s="260">
        <f t="shared" si="11"/>
        <v>0</v>
      </c>
      <c r="V49" s="260">
        <f t="shared" si="12"/>
        <v>0</v>
      </c>
      <c r="W49" s="260">
        <f t="shared" si="13"/>
        <v>0</v>
      </c>
      <c r="X49" s="260">
        <f t="shared" si="14"/>
        <v>0</v>
      </c>
      <c r="Y49" s="717">
        <f t="shared" si="15"/>
        <v>0</v>
      </c>
      <c r="Z49" s="671"/>
      <c r="AA49" s="723"/>
      <c r="AB49" s="719"/>
      <c r="AC49" s="719"/>
      <c r="AD49" s="719"/>
      <c r="AE49" s="719"/>
      <c r="AF49" s="863"/>
      <c r="AG49" s="863"/>
      <c r="AH49" s="719"/>
      <c r="AI49" s="719"/>
      <c r="AJ49" s="719"/>
      <c r="AK49" s="719"/>
      <c r="AL49" s="724"/>
      <c r="AM49" s="863"/>
      <c r="AN49" s="863"/>
      <c r="AO49" s="719"/>
      <c r="AP49" s="719"/>
      <c r="AQ49" s="719"/>
      <c r="AR49" s="719"/>
      <c r="AS49" s="719"/>
      <c r="AT49" s="863"/>
      <c r="AU49" s="863"/>
      <c r="AV49" s="719"/>
      <c r="AW49" s="719"/>
      <c r="AX49" s="719"/>
      <c r="AY49" s="719"/>
      <c r="AZ49" s="719"/>
      <c r="BA49" s="863"/>
      <c r="BB49" s="863"/>
      <c r="BC49" s="720"/>
      <c r="BD49" s="720"/>
      <c r="BE49" s="720"/>
      <c r="BF49" s="720"/>
      <c r="BG49" s="720"/>
      <c r="BH49" s="863"/>
      <c r="BI49" s="863"/>
      <c r="BJ49" s="899"/>
      <c r="BK49" s="720"/>
      <c r="BL49" s="720"/>
      <c r="BM49" s="720"/>
      <c r="BN49" s="720"/>
      <c r="BO49" s="863"/>
      <c r="BP49" s="863"/>
      <c r="BQ49" s="720"/>
      <c r="BR49" s="720"/>
      <c r="BS49" s="720"/>
      <c r="BT49" s="720"/>
      <c r="BU49" s="720"/>
      <c r="BV49" s="863"/>
      <c r="BW49" s="863"/>
      <c r="BX49" s="720"/>
      <c r="BY49" s="720"/>
      <c r="BZ49" s="720"/>
      <c r="CA49" s="720"/>
      <c r="CB49" s="720"/>
      <c r="CC49" s="863"/>
      <c r="CD49" s="863"/>
      <c r="CE49" s="720"/>
      <c r="CF49" s="720"/>
      <c r="CG49" s="720"/>
      <c r="CH49" s="720"/>
      <c r="CI49" s="720"/>
      <c r="CJ49" s="863"/>
      <c r="CK49" s="866"/>
      <c r="CL49" s="671"/>
    </row>
    <row r="50" spans="1:90" s="721" customFormat="1" ht="12.75" hidden="1" customHeight="1">
      <c r="A50" s="862"/>
      <c r="B50" s="709"/>
      <c r="C50" s="710" t="s">
        <v>224</v>
      </c>
      <c r="D50" s="710" t="s">
        <v>14</v>
      </c>
      <c r="E50" s="711" t="s">
        <v>94</v>
      </c>
      <c r="F50" s="712" t="s">
        <v>261</v>
      </c>
      <c r="G50" s="711" t="s">
        <v>31</v>
      </c>
      <c r="H50" s="713">
        <v>0.11</v>
      </c>
      <c r="I50" s="256">
        <f t="shared" si="17"/>
        <v>175.5</v>
      </c>
      <c r="J50" s="714">
        <f t="shared" si="1"/>
        <v>0</v>
      </c>
      <c r="K50" s="715">
        <f t="shared" si="2"/>
        <v>0</v>
      </c>
      <c r="L50" s="715">
        <f t="shared" si="3"/>
        <v>0</v>
      </c>
      <c r="M50" s="715">
        <f t="shared" si="4"/>
        <v>0</v>
      </c>
      <c r="N50" s="715">
        <f t="shared" si="5"/>
        <v>0</v>
      </c>
      <c r="O50" s="715">
        <f t="shared" si="6"/>
        <v>0</v>
      </c>
      <c r="P50" s="715">
        <f t="shared" si="7"/>
        <v>0</v>
      </c>
      <c r="Q50" s="716">
        <f t="shared" si="8"/>
        <v>0</v>
      </c>
      <c r="R50" s="265">
        <f t="shared" si="18"/>
        <v>19.305</v>
      </c>
      <c r="S50" s="260">
        <f t="shared" si="9"/>
        <v>19.305</v>
      </c>
      <c r="T50" s="260">
        <f t="shared" si="10"/>
        <v>19.305</v>
      </c>
      <c r="U50" s="260">
        <f t="shared" si="11"/>
        <v>0</v>
      </c>
      <c r="V50" s="260">
        <f t="shared" si="12"/>
        <v>0</v>
      </c>
      <c r="W50" s="260">
        <f t="shared" si="13"/>
        <v>0</v>
      </c>
      <c r="X50" s="260">
        <f t="shared" si="14"/>
        <v>0</v>
      </c>
      <c r="Y50" s="717">
        <f t="shared" si="15"/>
        <v>0</v>
      </c>
      <c r="Z50" s="671"/>
      <c r="AA50" s="723"/>
      <c r="AB50" s="719"/>
      <c r="AC50" s="719"/>
      <c r="AD50" s="719"/>
      <c r="AE50" s="719"/>
      <c r="AF50" s="863"/>
      <c r="AG50" s="863"/>
      <c r="AH50" s="719"/>
      <c r="AI50" s="719"/>
      <c r="AJ50" s="719"/>
      <c r="AK50" s="719"/>
      <c r="AL50" s="719"/>
      <c r="AM50" s="863"/>
      <c r="AN50" s="863"/>
      <c r="AO50" s="719"/>
      <c r="AP50" s="719"/>
      <c r="AQ50" s="719"/>
      <c r="AR50" s="719"/>
      <c r="AS50" s="719"/>
      <c r="AT50" s="863"/>
      <c r="AU50" s="863"/>
      <c r="AV50" s="719"/>
      <c r="AW50" s="719"/>
      <c r="AX50" s="719"/>
      <c r="AY50" s="719"/>
      <c r="AZ50" s="719"/>
      <c r="BA50" s="863"/>
      <c r="BB50" s="863"/>
      <c r="BC50" s="720"/>
      <c r="BD50" s="720"/>
      <c r="BE50" s="720"/>
      <c r="BF50" s="720"/>
      <c r="BG50" s="720"/>
      <c r="BH50" s="863"/>
      <c r="BI50" s="898"/>
      <c r="BJ50" s="720"/>
      <c r="BK50" s="720"/>
      <c r="BL50" s="720"/>
      <c r="BM50" s="720"/>
      <c r="BN50" s="720"/>
      <c r="BO50" s="863"/>
      <c r="BP50" s="863"/>
      <c r="BQ50" s="899"/>
      <c r="BR50" s="720"/>
      <c r="BS50" s="720"/>
      <c r="BT50" s="720"/>
      <c r="BU50" s="720"/>
      <c r="BV50" s="863"/>
      <c r="BW50" s="863"/>
      <c r="BX50" s="899"/>
      <c r="BY50" s="899"/>
      <c r="BZ50" s="899"/>
      <c r="CA50" s="899"/>
      <c r="CB50" s="899"/>
      <c r="CC50" s="863"/>
      <c r="CD50" s="863"/>
      <c r="CE50" s="899"/>
      <c r="CF50" s="720"/>
      <c r="CG50" s="720"/>
      <c r="CH50" s="720"/>
      <c r="CI50" s="720"/>
      <c r="CJ50" s="863"/>
      <c r="CK50" s="866"/>
      <c r="CL50" s="671"/>
    </row>
    <row r="51" spans="1:90" s="721" customFormat="1" ht="12.75" hidden="1" customHeight="1">
      <c r="A51" s="862"/>
      <c r="B51" s="709"/>
      <c r="C51" s="710" t="s">
        <v>225</v>
      </c>
      <c r="D51" s="710" t="s">
        <v>180</v>
      </c>
      <c r="E51" s="711" t="s">
        <v>93</v>
      </c>
      <c r="F51" s="712" t="s">
        <v>223</v>
      </c>
      <c r="G51" s="711" t="s">
        <v>75</v>
      </c>
      <c r="H51" s="722">
        <v>0.08</v>
      </c>
      <c r="I51" s="256">
        <f t="shared" si="17"/>
        <v>175.5</v>
      </c>
      <c r="J51" s="714">
        <f t="shared" si="1"/>
        <v>0</v>
      </c>
      <c r="K51" s="715">
        <f t="shared" si="2"/>
        <v>0</v>
      </c>
      <c r="L51" s="715">
        <f t="shared" si="3"/>
        <v>0</v>
      </c>
      <c r="M51" s="715">
        <f t="shared" si="4"/>
        <v>0</v>
      </c>
      <c r="N51" s="715">
        <f t="shared" si="5"/>
        <v>0</v>
      </c>
      <c r="O51" s="715">
        <f t="shared" si="6"/>
        <v>0</v>
      </c>
      <c r="P51" s="715">
        <f t="shared" si="7"/>
        <v>0</v>
      </c>
      <c r="Q51" s="716">
        <f t="shared" ref="Q51:Q52" si="39">SUM(K51:P51)</f>
        <v>0</v>
      </c>
      <c r="R51" s="265">
        <f t="shared" si="18"/>
        <v>14.040000000000001</v>
      </c>
      <c r="S51" s="260">
        <f t="shared" si="9"/>
        <v>14.040000000000001</v>
      </c>
      <c r="T51" s="260">
        <f t="shared" si="10"/>
        <v>14.040000000000001</v>
      </c>
      <c r="U51" s="260">
        <f t="shared" si="11"/>
        <v>0</v>
      </c>
      <c r="V51" s="260">
        <f t="shared" si="12"/>
        <v>0</v>
      </c>
      <c r="W51" s="260">
        <f t="shared" si="13"/>
        <v>0</v>
      </c>
      <c r="X51" s="260">
        <f t="shared" si="14"/>
        <v>0</v>
      </c>
      <c r="Y51" s="717">
        <f t="shared" si="15"/>
        <v>0</v>
      </c>
      <c r="Z51" s="671"/>
      <c r="AA51" s="723"/>
      <c r="AB51" s="719"/>
      <c r="AC51" s="719"/>
      <c r="AD51" s="719"/>
      <c r="AE51" s="719"/>
      <c r="AF51" s="863"/>
      <c r="AG51" s="863"/>
      <c r="AH51" s="719"/>
      <c r="AI51" s="719"/>
      <c r="AJ51" s="719"/>
      <c r="AK51" s="719"/>
      <c r="AL51" s="719"/>
      <c r="AM51" s="863"/>
      <c r="AN51" s="863"/>
      <c r="AO51" s="719"/>
      <c r="AP51" s="719"/>
      <c r="AQ51" s="719"/>
      <c r="AR51" s="719"/>
      <c r="AS51" s="719"/>
      <c r="AT51" s="863"/>
      <c r="AU51" s="863"/>
      <c r="AV51" s="719"/>
      <c r="AW51" s="719"/>
      <c r="AX51" s="719"/>
      <c r="AY51" s="719"/>
      <c r="AZ51" s="719"/>
      <c r="BA51" s="863"/>
      <c r="BB51" s="863"/>
      <c r="BC51" s="720"/>
      <c r="BD51" s="720"/>
      <c r="BE51" s="720"/>
      <c r="BF51" s="720"/>
      <c r="BG51" s="720"/>
      <c r="BH51" s="863"/>
      <c r="BI51" s="863"/>
      <c r="BJ51" s="720"/>
      <c r="BK51" s="720"/>
      <c r="BL51" s="720"/>
      <c r="BM51" s="720"/>
      <c r="BN51" s="720"/>
      <c r="BO51" s="863"/>
      <c r="BP51" s="863"/>
      <c r="BQ51" s="899"/>
      <c r="BR51" s="720"/>
      <c r="BS51" s="720"/>
      <c r="BT51" s="720"/>
      <c r="BU51" s="720"/>
      <c r="BV51" s="863"/>
      <c r="BW51" s="863"/>
      <c r="BX51" s="899"/>
      <c r="BY51" s="899"/>
      <c r="BZ51" s="899"/>
      <c r="CA51" s="899"/>
      <c r="CB51" s="899"/>
      <c r="CC51" s="863"/>
      <c r="CD51" s="863"/>
      <c r="CE51" s="899"/>
      <c r="CF51" s="720"/>
      <c r="CG51" s="720"/>
      <c r="CH51" s="720"/>
      <c r="CI51" s="720"/>
      <c r="CJ51" s="863"/>
      <c r="CK51" s="866"/>
      <c r="CL51" s="671"/>
    </row>
    <row r="52" spans="1:90" s="721" customFormat="1" ht="12.75" hidden="1" customHeight="1">
      <c r="A52" s="862"/>
      <c r="B52" s="709"/>
      <c r="C52" s="710" t="s">
        <v>225</v>
      </c>
      <c r="D52" s="710" t="s">
        <v>180</v>
      </c>
      <c r="E52" s="711" t="s">
        <v>93</v>
      </c>
      <c r="F52" s="712" t="s">
        <v>223</v>
      </c>
      <c r="G52" s="711" t="s">
        <v>75</v>
      </c>
      <c r="H52" s="722">
        <v>0.08</v>
      </c>
      <c r="I52" s="256">
        <f t="shared" si="17"/>
        <v>175.5</v>
      </c>
      <c r="J52" s="714">
        <f t="shared" si="1"/>
        <v>0</v>
      </c>
      <c r="K52" s="715">
        <f t="shared" si="2"/>
        <v>0</v>
      </c>
      <c r="L52" s="715">
        <f t="shared" si="3"/>
        <v>0</v>
      </c>
      <c r="M52" s="715">
        <f t="shared" si="4"/>
        <v>0</v>
      </c>
      <c r="N52" s="715">
        <f t="shared" si="5"/>
        <v>0</v>
      </c>
      <c r="O52" s="715">
        <f t="shared" si="6"/>
        <v>0</v>
      </c>
      <c r="P52" s="715">
        <f t="shared" si="7"/>
        <v>0</v>
      </c>
      <c r="Q52" s="716">
        <f t="shared" si="39"/>
        <v>0</v>
      </c>
      <c r="R52" s="265">
        <f t="shared" si="18"/>
        <v>14.040000000000001</v>
      </c>
      <c r="S52" s="260">
        <f t="shared" si="9"/>
        <v>14.040000000000001</v>
      </c>
      <c r="T52" s="260">
        <f t="shared" si="10"/>
        <v>14.040000000000001</v>
      </c>
      <c r="U52" s="260">
        <f t="shared" si="11"/>
        <v>0</v>
      </c>
      <c r="V52" s="260">
        <f t="shared" si="12"/>
        <v>0</v>
      </c>
      <c r="W52" s="260">
        <f t="shared" si="13"/>
        <v>0</v>
      </c>
      <c r="X52" s="260">
        <f t="shared" si="14"/>
        <v>0</v>
      </c>
      <c r="Y52" s="717">
        <f t="shared" si="15"/>
        <v>0</v>
      </c>
      <c r="Z52" s="671"/>
      <c r="AA52" s="723"/>
      <c r="AB52" s="719"/>
      <c r="AC52" s="719"/>
      <c r="AD52" s="719"/>
      <c r="AE52" s="719"/>
      <c r="AF52" s="863"/>
      <c r="AG52" s="863"/>
      <c r="AH52" s="719"/>
      <c r="AI52" s="719"/>
      <c r="AJ52" s="719"/>
      <c r="AK52" s="719"/>
      <c r="AL52" s="719"/>
      <c r="AM52" s="863"/>
      <c r="AN52" s="863"/>
      <c r="AO52" s="719"/>
      <c r="AP52" s="719"/>
      <c r="AQ52" s="719"/>
      <c r="AR52" s="719"/>
      <c r="AS52" s="719"/>
      <c r="AT52" s="863"/>
      <c r="AU52" s="863"/>
      <c r="AV52" s="719"/>
      <c r="AW52" s="719"/>
      <c r="AX52" s="719"/>
      <c r="AY52" s="719"/>
      <c r="AZ52" s="719"/>
      <c r="BA52" s="863"/>
      <c r="BB52" s="863"/>
      <c r="BC52" s="720"/>
      <c r="BD52" s="720"/>
      <c r="BE52" s="720"/>
      <c r="BF52" s="720"/>
      <c r="BG52" s="720"/>
      <c r="BH52" s="863"/>
      <c r="BI52" s="863"/>
      <c r="BJ52" s="720"/>
      <c r="BK52" s="720"/>
      <c r="BL52" s="720"/>
      <c r="BM52" s="720"/>
      <c r="BN52" s="720"/>
      <c r="BO52" s="863"/>
      <c r="BP52" s="863"/>
      <c r="BQ52" s="899"/>
      <c r="BR52" s="899"/>
      <c r="BS52" s="899"/>
      <c r="BT52" s="899"/>
      <c r="BU52" s="899"/>
      <c r="BV52" s="863"/>
      <c r="BW52" s="863"/>
      <c r="BX52" s="899"/>
      <c r="BY52" s="899"/>
      <c r="BZ52" s="899"/>
      <c r="CA52" s="899"/>
      <c r="CB52" s="899"/>
      <c r="CC52" s="863"/>
      <c r="CD52" s="863"/>
      <c r="CE52" s="899"/>
      <c r="CF52" s="720"/>
      <c r="CG52" s="720"/>
      <c r="CH52" s="720"/>
      <c r="CI52" s="720"/>
      <c r="CJ52" s="863"/>
      <c r="CK52" s="866"/>
      <c r="CL52" s="671"/>
    </row>
    <row r="53" spans="1:90" s="721" customFormat="1" ht="12.75" hidden="1" customHeight="1">
      <c r="A53" s="862"/>
      <c r="B53" s="709"/>
      <c r="C53" s="710" t="s">
        <v>225</v>
      </c>
      <c r="D53" s="710" t="s">
        <v>180</v>
      </c>
      <c r="E53" s="711" t="s">
        <v>93</v>
      </c>
      <c r="F53" s="712" t="s">
        <v>223</v>
      </c>
      <c r="G53" s="711" t="s">
        <v>75</v>
      </c>
      <c r="H53" s="722">
        <v>0.08</v>
      </c>
      <c r="I53" s="256">
        <f t="shared" si="17"/>
        <v>175.5</v>
      </c>
      <c r="J53" s="714">
        <f t="shared" si="1"/>
        <v>0</v>
      </c>
      <c r="K53" s="715">
        <f t="shared" si="2"/>
        <v>0</v>
      </c>
      <c r="L53" s="715">
        <f t="shared" si="3"/>
        <v>0</v>
      </c>
      <c r="M53" s="715">
        <f t="shared" si="4"/>
        <v>0</v>
      </c>
      <c r="N53" s="715">
        <f t="shared" si="5"/>
        <v>0</v>
      </c>
      <c r="O53" s="715">
        <f t="shared" si="6"/>
        <v>0</v>
      </c>
      <c r="P53" s="715">
        <f t="shared" si="7"/>
        <v>0</v>
      </c>
      <c r="Q53" s="716">
        <f t="shared" ref="Q53" si="40">SUM(K53:P53)</f>
        <v>0</v>
      </c>
      <c r="R53" s="265">
        <f t="shared" si="18"/>
        <v>14.040000000000001</v>
      </c>
      <c r="S53" s="260">
        <f t="shared" si="9"/>
        <v>14.040000000000001</v>
      </c>
      <c r="T53" s="260">
        <f t="shared" si="10"/>
        <v>14.040000000000001</v>
      </c>
      <c r="U53" s="260">
        <f t="shared" si="11"/>
        <v>0</v>
      </c>
      <c r="V53" s="260">
        <f t="shared" si="12"/>
        <v>0</v>
      </c>
      <c r="W53" s="260">
        <f t="shared" si="13"/>
        <v>0</v>
      </c>
      <c r="X53" s="260">
        <f t="shared" si="14"/>
        <v>0</v>
      </c>
      <c r="Y53" s="717">
        <f t="shared" si="15"/>
        <v>0</v>
      </c>
      <c r="Z53" s="671"/>
      <c r="AA53" s="723"/>
      <c r="AB53" s="719"/>
      <c r="AC53" s="719"/>
      <c r="AD53" s="719"/>
      <c r="AE53" s="719"/>
      <c r="AF53" s="863"/>
      <c r="AG53" s="863"/>
      <c r="AH53" s="719"/>
      <c r="AI53" s="719"/>
      <c r="AJ53" s="719"/>
      <c r="AK53" s="719"/>
      <c r="AL53" s="719"/>
      <c r="AM53" s="863"/>
      <c r="AN53" s="863"/>
      <c r="AO53" s="719"/>
      <c r="AP53" s="719"/>
      <c r="AQ53" s="719"/>
      <c r="AR53" s="719"/>
      <c r="AS53" s="719"/>
      <c r="AT53" s="863"/>
      <c r="AU53" s="863"/>
      <c r="AV53" s="719"/>
      <c r="AW53" s="719"/>
      <c r="AX53" s="719"/>
      <c r="AY53" s="719"/>
      <c r="AZ53" s="719"/>
      <c r="BA53" s="863"/>
      <c r="BB53" s="863"/>
      <c r="BC53" s="720"/>
      <c r="BD53" s="720"/>
      <c r="BE53" s="720"/>
      <c r="BF53" s="720"/>
      <c r="BG53" s="720"/>
      <c r="BH53" s="863"/>
      <c r="BI53" s="863"/>
      <c r="BJ53" s="720"/>
      <c r="BK53" s="720"/>
      <c r="BL53" s="720"/>
      <c r="BM53" s="720"/>
      <c r="BN53" s="720"/>
      <c r="BO53" s="863"/>
      <c r="BP53" s="863"/>
      <c r="BQ53" s="899"/>
      <c r="BR53" s="899"/>
      <c r="BS53" s="899"/>
      <c r="BT53" s="899"/>
      <c r="BU53" s="899"/>
      <c r="BV53" s="863"/>
      <c r="BW53" s="863"/>
      <c r="BX53" s="899"/>
      <c r="BY53" s="899"/>
      <c r="BZ53" s="899"/>
      <c r="CA53" s="899"/>
      <c r="CB53" s="899"/>
      <c r="CC53" s="863"/>
      <c r="CD53" s="863"/>
      <c r="CE53" s="899"/>
      <c r="CF53" s="720"/>
      <c r="CG53" s="720"/>
      <c r="CH53" s="720"/>
      <c r="CI53" s="720"/>
      <c r="CJ53" s="863"/>
      <c r="CK53" s="866"/>
      <c r="CL53" s="671"/>
    </row>
    <row r="54" spans="1:90" s="721" customFormat="1" ht="12.75" hidden="1" customHeight="1">
      <c r="A54" s="862"/>
      <c r="B54" s="709"/>
      <c r="C54" s="710" t="s">
        <v>225</v>
      </c>
      <c r="D54" s="710" t="s">
        <v>180</v>
      </c>
      <c r="E54" s="711" t="s">
        <v>93</v>
      </c>
      <c r="F54" s="712" t="s">
        <v>223</v>
      </c>
      <c r="G54" s="711" t="s">
        <v>75</v>
      </c>
      <c r="H54" s="722">
        <v>0.08</v>
      </c>
      <c r="I54" s="256">
        <f t="shared" si="17"/>
        <v>175.5</v>
      </c>
      <c r="J54" s="714">
        <f t="shared" si="1"/>
        <v>0</v>
      </c>
      <c r="K54" s="715">
        <f t="shared" si="2"/>
        <v>0</v>
      </c>
      <c r="L54" s="715">
        <f t="shared" si="3"/>
        <v>0</v>
      </c>
      <c r="M54" s="715">
        <f t="shared" si="4"/>
        <v>0</v>
      </c>
      <c r="N54" s="715">
        <f t="shared" si="5"/>
        <v>0</v>
      </c>
      <c r="O54" s="715">
        <f t="shared" si="6"/>
        <v>0</v>
      </c>
      <c r="P54" s="715">
        <f t="shared" si="7"/>
        <v>0</v>
      </c>
      <c r="Q54" s="716">
        <f t="shared" si="8"/>
        <v>0</v>
      </c>
      <c r="R54" s="265">
        <f t="shared" si="18"/>
        <v>14.040000000000001</v>
      </c>
      <c r="S54" s="260">
        <f t="shared" si="9"/>
        <v>14.040000000000001</v>
      </c>
      <c r="T54" s="260">
        <f t="shared" si="10"/>
        <v>14.040000000000001</v>
      </c>
      <c r="U54" s="260">
        <f t="shared" si="11"/>
        <v>0</v>
      </c>
      <c r="V54" s="260">
        <f t="shared" si="12"/>
        <v>0</v>
      </c>
      <c r="W54" s="260">
        <f t="shared" si="13"/>
        <v>0</v>
      </c>
      <c r="X54" s="260">
        <f t="shared" si="14"/>
        <v>0</v>
      </c>
      <c r="Y54" s="717">
        <f t="shared" si="15"/>
        <v>0</v>
      </c>
      <c r="Z54" s="671"/>
      <c r="AA54" s="723"/>
      <c r="AB54" s="719"/>
      <c r="AC54" s="719"/>
      <c r="AD54" s="719"/>
      <c r="AE54" s="719"/>
      <c r="AF54" s="863"/>
      <c r="AG54" s="863"/>
      <c r="AH54" s="719"/>
      <c r="AI54" s="719"/>
      <c r="AJ54" s="719"/>
      <c r="AK54" s="719"/>
      <c r="AL54" s="719"/>
      <c r="AM54" s="863"/>
      <c r="AN54" s="863"/>
      <c r="AO54" s="719"/>
      <c r="AP54" s="719"/>
      <c r="AQ54" s="719"/>
      <c r="AR54" s="719"/>
      <c r="AS54" s="719"/>
      <c r="AT54" s="863"/>
      <c r="AU54" s="863"/>
      <c r="AV54" s="719"/>
      <c r="AW54" s="719"/>
      <c r="AX54" s="719"/>
      <c r="AY54" s="719"/>
      <c r="AZ54" s="719"/>
      <c r="BA54" s="863"/>
      <c r="BB54" s="863"/>
      <c r="BC54" s="720"/>
      <c r="BD54" s="720"/>
      <c r="BE54" s="720"/>
      <c r="BF54" s="720"/>
      <c r="BG54" s="720"/>
      <c r="BH54" s="863"/>
      <c r="BI54" s="863"/>
      <c r="BJ54" s="720"/>
      <c r="BK54" s="720"/>
      <c r="BL54" s="720"/>
      <c r="BM54" s="720"/>
      <c r="BN54" s="720"/>
      <c r="BO54" s="863"/>
      <c r="BP54" s="863"/>
      <c r="BQ54" s="899"/>
      <c r="BR54" s="899"/>
      <c r="BS54" s="899"/>
      <c r="BT54" s="899"/>
      <c r="BU54" s="899"/>
      <c r="BV54" s="863"/>
      <c r="BW54" s="863"/>
      <c r="BX54" s="899"/>
      <c r="BY54" s="899"/>
      <c r="BZ54" s="899"/>
      <c r="CA54" s="899"/>
      <c r="CB54" s="899"/>
      <c r="CC54" s="863"/>
      <c r="CD54" s="863"/>
      <c r="CE54" s="899"/>
      <c r="CF54" s="720"/>
      <c r="CG54" s="720"/>
      <c r="CH54" s="720"/>
      <c r="CI54" s="720"/>
      <c r="CJ54" s="863"/>
      <c r="CK54" s="866"/>
      <c r="CL54" s="671"/>
    </row>
    <row r="55" spans="1:90" s="721" customFormat="1" ht="12.75" hidden="1" customHeight="1">
      <c r="A55" s="862"/>
      <c r="B55" s="709"/>
      <c r="C55" s="710" t="s">
        <v>225</v>
      </c>
      <c r="D55" s="710" t="s">
        <v>14</v>
      </c>
      <c r="E55" s="711" t="s">
        <v>93</v>
      </c>
      <c r="F55" s="712" t="s">
        <v>76</v>
      </c>
      <c r="G55" s="711" t="s">
        <v>31</v>
      </c>
      <c r="H55" s="722">
        <v>0.08</v>
      </c>
      <c r="I55" s="256">
        <f t="shared" si="17"/>
        <v>175.5</v>
      </c>
      <c r="J55" s="714">
        <f t="shared" si="1"/>
        <v>0</v>
      </c>
      <c r="K55" s="715">
        <f t="shared" si="2"/>
        <v>0</v>
      </c>
      <c r="L55" s="715">
        <f t="shared" si="3"/>
        <v>0</v>
      </c>
      <c r="M55" s="715">
        <f t="shared" si="4"/>
        <v>0</v>
      </c>
      <c r="N55" s="715">
        <f t="shared" si="5"/>
        <v>0</v>
      </c>
      <c r="O55" s="715">
        <f t="shared" si="6"/>
        <v>0</v>
      </c>
      <c r="P55" s="715">
        <f t="shared" si="7"/>
        <v>0</v>
      </c>
      <c r="Q55" s="716">
        <f t="shared" si="8"/>
        <v>0</v>
      </c>
      <c r="R55" s="265">
        <f t="shared" si="18"/>
        <v>14.040000000000001</v>
      </c>
      <c r="S55" s="260">
        <f t="shared" si="9"/>
        <v>14.040000000000001</v>
      </c>
      <c r="T55" s="260">
        <f t="shared" si="10"/>
        <v>14.040000000000001</v>
      </c>
      <c r="U55" s="260">
        <f t="shared" si="11"/>
        <v>0</v>
      </c>
      <c r="V55" s="260">
        <f t="shared" si="12"/>
        <v>0</v>
      </c>
      <c r="W55" s="260">
        <f t="shared" si="13"/>
        <v>0</v>
      </c>
      <c r="X55" s="260">
        <f t="shared" si="14"/>
        <v>0</v>
      </c>
      <c r="Y55" s="717">
        <f t="shared" si="15"/>
        <v>0</v>
      </c>
      <c r="Z55" s="671"/>
      <c r="AA55" s="723"/>
      <c r="AB55" s="719"/>
      <c r="AC55" s="719"/>
      <c r="AD55" s="719"/>
      <c r="AE55" s="719"/>
      <c r="AF55" s="863"/>
      <c r="AG55" s="863"/>
      <c r="AH55" s="719"/>
      <c r="AI55" s="719"/>
      <c r="AJ55" s="719"/>
      <c r="AK55" s="719"/>
      <c r="AL55" s="719"/>
      <c r="AM55" s="863"/>
      <c r="AN55" s="863"/>
      <c r="AO55" s="719"/>
      <c r="AP55" s="719"/>
      <c r="AQ55" s="719"/>
      <c r="AR55" s="719"/>
      <c r="AS55" s="719"/>
      <c r="AT55" s="863"/>
      <c r="AU55" s="863"/>
      <c r="AV55" s="719"/>
      <c r="AW55" s="719"/>
      <c r="AX55" s="719"/>
      <c r="AY55" s="719"/>
      <c r="AZ55" s="719"/>
      <c r="BA55" s="863"/>
      <c r="BB55" s="863"/>
      <c r="BC55" s="720"/>
      <c r="BD55" s="720"/>
      <c r="BE55" s="720"/>
      <c r="BF55" s="720"/>
      <c r="BG55" s="720"/>
      <c r="BH55" s="863"/>
      <c r="BI55" s="863"/>
      <c r="BJ55" s="720"/>
      <c r="BK55" s="720"/>
      <c r="BL55" s="720"/>
      <c r="BM55" s="720"/>
      <c r="BN55" s="720"/>
      <c r="BO55" s="863"/>
      <c r="BP55" s="863"/>
      <c r="BQ55" s="899"/>
      <c r="BR55" s="899"/>
      <c r="BS55" s="899"/>
      <c r="BT55" s="899"/>
      <c r="BU55" s="899"/>
      <c r="BV55" s="863"/>
      <c r="BW55" s="863"/>
      <c r="BX55" s="899"/>
      <c r="BY55" s="899"/>
      <c r="BZ55" s="899"/>
      <c r="CA55" s="899"/>
      <c r="CB55" s="899"/>
      <c r="CC55" s="863"/>
      <c r="CD55" s="863"/>
      <c r="CE55" s="899"/>
      <c r="CF55" s="720"/>
      <c r="CG55" s="720"/>
      <c r="CH55" s="720"/>
      <c r="CI55" s="720"/>
      <c r="CJ55" s="863"/>
      <c r="CK55" s="866"/>
      <c r="CL55" s="671"/>
    </row>
    <row r="56" spans="1:90" s="721" customFormat="1" ht="12.75" hidden="1" customHeight="1">
      <c r="A56" s="862"/>
      <c r="B56" s="709"/>
      <c r="C56" s="710" t="s">
        <v>225</v>
      </c>
      <c r="D56" s="710" t="s">
        <v>14</v>
      </c>
      <c r="E56" s="711" t="s">
        <v>93</v>
      </c>
      <c r="F56" s="712" t="s">
        <v>76</v>
      </c>
      <c r="G56" s="711" t="s">
        <v>31</v>
      </c>
      <c r="H56" s="722">
        <v>0.08</v>
      </c>
      <c r="I56" s="256">
        <f t="shared" si="17"/>
        <v>175.5</v>
      </c>
      <c r="J56" s="714">
        <f t="shared" si="1"/>
        <v>0</v>
      </c>
      <c r="K56" s="715">
        <f t="shared" si="2"/>
        <v>0</v>
      </c>
      <c r="L56" s="715">
        <f t="shared" si="3"/>
        <v>0</v>
      </c>
      <c r="M56" s="715">
        <f t="shared" si="4"/>
        <v>0</v>
      </c>
      <c r="N56" s="715">
        <f t="shared" si="5"/>
        <v>0</v>
      </c>
      <c r="O56" s="715">
        <f t="shared" si="6"/>
        <v>0</v>
      </c>
      <c r="P56" s="715">
        <f t="shared" si="7"/>
        <v>0</v>
      </c>
      <c r="Q56" s="716">
        <f t="shared" si="8"/>
        <v>0</v>
      </c>
      <c r="R56" s="265">
        <f t="shared" si="18"/>
        <v>14.040000000000001</v>
      </c>
      <c r="S56" s="260">
        <f t="shared" si="9"/>
        <v>14.040000000000001</v>
      </c>
      <c r="T56" s="260">
        <f t="shared" si="10"/>
        <v>14.040000000000001</v>
      </c>
      <c r="U56" s="260">
        <f t="shared" si="11"/>
        <v>0</v>
      </c>
      <c r="V56" s="260">
        <f t="shared" si="12"/>
        <v>0</v>
      </c>
      <c r="W56" s="260">
        <f t="shared" si="13"/>
        <v>0</v>
      </c>
      <c r="X56" s="260">
        <f t="shared" si="14"/>
        <v>0</v>
      </c>
      <c r="Y56" s="717">
        <f t="shared" si="15"/>
        <v>0</v>
      </c>
      <c r="Z56" s="671"/>
      <c r="AA56" s="723"/>
      <c r="AB56" s="719"/>
      <c r="AC56" s="719"/>
      <c r="AD56" s="719"/>
      <c r="AE56" s="719"/>
      <c r="AF56" s="863"/>
      <c r="AG56" s="863"/>
      <c r="AH56" s="719"/>
      <c r="AI56" s="719"/>
      <c r="AJ56" s="719"/>
      <c r="AK56" s="719"/>
      <c r="AL56" s="719"/>
      <c r="AM56" s="863"/>
      <c r="AN56" s="863"/>
      <c r="AO56" s="719"/>
      <c r="AP56" s="719"/>
      <c r="AQ56" s="719"/>
      <c r="AR56" s="719"/>
      <c r="AS56" s="719"/>
      <c r="AT56" s="863"/>
      <c r="AU56" s="863"/>
      <c r="AV56" s="719"/>
      <c r="AW56" s="719"/>
      <c r="AX56" s="719"/>
      <c r="AY56" s="719"/>
      <c r="AZ56" s="719"/>
      <c r="BA56" s="863"/>
      <c r="BB56" s="863"/>
      <c r="BC56" s="720"/>
      <c r="BD56" s="720"/>
      <c r="BE56" s="720"/>
      <c r="BF56" s="720"/>
      <c r="BG56" s="720"/>
      <c r="BH56" s="863"/>
      <c r="BI56" s="863"/>
      <c r="BJ56" s="720"/>
      <c r="BK56" s="720"/>
      <c r="BL56" s="720"/>
      <c r="BM56" s="720"/>
      <c r="BN56" s="720"/>
      <c r="BO56" s="863"/>
      <c r="BP56" s="863"/>
      <c r="BQ56" s="899"/>
      <c r="BR56" s="899"/>
      <c r="BS56" s="899"/>
      <c r="BT56" s="899"/>
      <c r="BU56" s="899"/>
      <c r="BV56" s="863"/>
      <c r="BW56" s="863"/>
      <c r="BX56" s="899"/>
      <c r="BY56" s="899"/>
      <c r="BZ56" s="899"/>
      <c r="CA56" s="899"/>
      <c r="CB56" s="899"/>
      <c r="CC56" s="863"/>
      <c r="CD56" s="863"/>
      <c r="CE56" s="899"/>
      <c r="CF56" s="720"/>
      <c r="CG56" s="720"/>
      <c r="CH56" s="720"/>
      <c r="CI56" s="720"/>
      <c r="CJ56" s="863"/>
      <c r="CK56" s="866"/>
      <c r="CL56" s="671"/>
    </row>
    <row r="57" spans="1:90" s="721" customFormat="1" ht="12.75" customHeight="1">
      <c r="A57" s="862"/>
      <c r="B57" s="709"/>
      <c r="C57" s="710" t="s">
        <v>225</v>
      </c>
      <c r="D57" s="710" t="s">
        <v>14</v>
      </c>
      <c r="E57" s="711" t="s">
        <v>93</v>
      </c>
      <c r="F57" s="712" t="s">
        <v>76</v>
      </c>
      <c r="G57" s="711" t="s">
        <v>31</v>
      </c>
      <c r="H57" s="722">
        <v>0.08</v>
      </c>
      <c r="I57" s="256">
        <f t="shared" si="17"/>
        <v>175.5</v>
      </c>
      <c r="J57" s="714">
        <f t="shared" si="1"/>
        <v>0.24</v>
      </c>
      <c r="K57" s="715">
        <f t="shared" si="2"/>
        <v>3</v>
      </c>
      <c r="L57" s="715">
        <f t="shared" si="3"/>
        <v>0</v>
      </c>
      <c r="M57" s="715">
        <f t="shared" si="4"/>
        <v>0</v>
      </c>
      <c r="N57" s="715">
        <f t="shared" si="5"/>
        <v>0</v>
      </c>
      <c r="O57" s="715">
        <f t="shared" si="6"/>
        <v>0</v>
      </c>
      <c r="P57" s="715">
        <f t="shared" si="7"/>
        <v>0</v>
      </c>
      <c r="Q57" s="716">
        <f t="shared" si="8"/>
        <v>3</v>
      </c>
      <c r="R57" s="265">
        <f t="shared" si="18"/>
        <v>14.040000000000001</v>
      </c>
      <c r="S57" s="260">
        <f t="shared" si="9"/>
        <v>14.040000000000001</v>
      </c>
      <c r="T57" s="260">
        <f t="shared" si="10"/>
        <v>14.040000000000001</v>
      </c>
      <c r="U57" s="260">
        <f t="shared" si="11"/>
        <v>0</v>
      </c>
      <c r="V57" s="260">
        <f t="shared" si="12"/>
        <v>0</v>
      </c>
      <c r="W57" s="260">
        <f t="shared" si="13"/>
        <v>0</v>
      </c>
      <c r="X57" s="260">
        <f t="shared" si="14"/>
        <v>0</v>
      </c>
      <c r="Y57" s="717">
        <f t="shared" si="15"/>
        <v>42.120000000000005</v>
      </c>
      <c r="Z57" s="671"/>
      <c r="AA57" s="723"/>
      <c r="AB57" s="719"/>
      <c r="AC57" s="719"/>
      <c r="AD57" s="719"/>
      <c r="AE57" s="719"/>
      <c r="AF57" s="863"/>
      <c r="AG57" s="863"/>
      <c r="AH57" s="719"/>
      <c r="AI57" s="719"/>
      <c r="AJ57" s="719"/>
      <c r="AK57" s="719"/>
      <c r="AL57" s="719"/>
      <c r="AM57" s="863"/>
      <c r="AN57" s="863"/>
      <c r="AO57" s="719"/>
      <c r="AP57" s="719"/>
      <c r="AQ57" s="719"/>
      <c r="AR57" s="719"/>
      <c r="AS57" s="719"/>
      <c r="AT57" s="863"/>
      <c r="AU57" s="863"/>
      <c r="AV57" s="719"/>
      <c r="AW57" s="719"/>
      <c r="AX57" s="719" t="s">
        <v>347</v>
      </c>
      <c r="AY57" s="719" t="s">
        <v>347</v>
      </c>
      <c r="AZ57" s="719" t="s">
        <v>347</v>
      </c>
      <c r="BA57" s="863"/>
      <c r="BB57" s="863"/>
      <c r="BC57" s="720"/>
      <c r="BD57" s="720"/>
      <c r="BE57" s="720"/>
      <c r="BF57" s="720"/>
      <c r="BG57" s="720"/>
      <c r="BH57" s="863"/>
      <c r="BI57" s="863"/>
      <c r="BJ57" s="720"/>
      <c r="BK57" s="720"/>
      <c r="BL57" s="720"/>
      <c r="BM57" s="720"/>
      <c r="BN57" s="720"/>
      <c r="BO57" s="863"/>
      <c r="BP57" s="863"/>
      <c r="BQ57" s="899"/>
      <c r="BR57" s="899"/>
      <c r="BS57" s="899"/>
      <c r="BT57" s="899"/>
      <c r="BU57" s="899"/>
      <c r="BV57" s="863"/>
      <c r="BW57" s="863"/>
      <c r="BX57" s="899"/>
      <c r="BY57" s="899"/>
      <c r="BZ57" s="899"/>
      <c r="CA57" s="899"/>
      <c r="CB57" s="899"/>
      <c r="CC57" s="863"/>
      <c r="CD57" s="863"/>
      <c r="CE57" s="899"/>
      <c r="CF57" s="720"/>
      <c r="CG57" s="720"/>
      <c r="CH57" s="720"/>
      <c r="CI57" s="720"/>
      <c r="CJ57" s="863"/>
      <c r="CK57" s="866"/>
      <c r="CL57" s="671"/>
    </row>
    <row r="58" spans="1:90" s="721" customFormat="1" ht="12.75" customHeight="1">
      <c r="A58" s="862"/>
      <c r="B58" s="709"/>
      <c r="C58" s="710" t="s">
        <v>225</v>
      </c>
      <c r="D58" s="710" t="s">
        <v>14</v>
      </c>
      <c r="E58" s="711" t="s">
        <v>93</v>
      </c>
      <c r="F58" s="712" t="s">
        <v>76</v>
      </c>
      <c r="G58" s="711" t="s">
        <v>31</v>
      </c>
      <c r="H58" s="722">
        <v>0.08</v>
      </c>
      <c r="I58" s="256">
        <f t="shared" si="17"/>
        <v>175.5</v>
      </c>
      <c r="J58" s="714">
        <f t="shared" si="1"/>
        <v>0.24</v>
      </c>
      <c r="K58" s="715">
        <f t="shared" si="2"/>
        <v>3</v>
      </c>
      <c r="L58" s="715">
        <f t="shared" si="3"/>
        <v>0</v>
      </c>
      <c r="M58" s="715">
        <f t="shared" si="4"/>
        <v>0</v>
      </c>
      <c r="N58" s="715">
        <f t="shared" si="5"/>
        <v>0</v>
      </c>
      <c r="O58" s="715">
        <f t="shared" si="6"/>
        <v>0</v>
      </c>
      <c r="P58" s="715">
        <f t="shared" si="7"/>
        <v>0</v>
      </c>
      <c r="Q58" s="716">
        <f t="shared" si="8"/>
        <v>3</v>
      </c>
      <c r="R58" s="265">
        <f t="shared" si="18"/>
        <v>14.040000000000001</v>
      </c>
      <c r="S58" s="260">
        <f t="shared" si="9"/>
        <v>14.040000000000001</v>
      </c>
      <c r="T58" s="260">
        <f t="shared" si="10"/>
        <v>14.040000000000001</v>
      </c>
      <c r="U58" s="260">
        <f t="shared" si="11"/>
        <v>0</v>
      </c>
      <c r="V58" s="260">
        <f t="shared" si="12"/>
        <v>0</v>
      </c>
      <c r="W58" s="260">
        <f t="shared" si="13"/>
        <v>0</v>
      </c>
      <c r="X58" s="260">
        <f t="shared" si="14"/>
        <v>0</v>
      </c>
      <c r="Y58" s="717">
        <f t="shared" si="15"/>
        <v>42.120000000000005</v>
      </c>
      <c r="Z58" s="671"/>
      <c r="AA58" s="723"/>
      <c r="AB58" s="719"/>
      <c r="AC58" s="719"/>
      <c r="AD58" s="719"/>
      <c r="AE58" s="719"/>
      <c r="AF58" s="863"/>
      <c r="AG58" s="863"/>
      <c r="AH58" s="719"/>
      <c r="AI58" s="719"/>
      <c r="AJ58" s="719"/>
      <c r="AK58" s="719"/>
      <c r="AL58" s="719"/>
      <c r="AM58" s="863"/>
      <c r="AN58" s="863"/>
      <c r="AO58" s="719"/>
      <c r="AP58" s="719"/>
      <c r="AQ58" s="719"/>
      <c r="AR58" s="719"/>
      <c r="AS58" s="719"/>
      <c r="AT58" s="863"/>
      <c r="AU58" s="863"/>
      <c r="AV58" s="719"/>
      <c r="AW58" s="719"/>
      <c r="AX58" s="719" t="s">
        <v>347</v>
      </c>
      <c r="AY58" s="719" t="s">
        <v>347</v>
      </c>
      <c r="AZ58" s="719" t="s">
        <v>347</v>
      </c>
      <c r="BA58" s="863"/>
      <c r="BB58" s="863"/>
      <c r="BC58" s="720"/>
      <c r="BD58" s="720"/>
      <c r="BE58" s="720"/>
      <c r="BF58" s="720"/>
      <c r="BG58" s="720"/>
      <c r="BH58" s="863"/>
      <c r="BI58" s="863"/>
      <c r="BJ58" s="720"/>
      <c r="BK58" s="720"/>
      <c r="BL58" s="720"/>
      <c r="BM58" s="720"/>
      <c r="BN58" s="720"/>
      <c r="BO58" s="863"/>
      <c r="BP58" s="863"/>
      <c r="BQ58" s="899"/>
      <c r="BR58" s="899"/>
      <c r="BS58" s="899"/>
      <c r="BT58" s="899"/>
      <c r="BU58" s="899"/>
      <c r="BV58" s="863"/>
      <c r="BW58" s="863"/>
      <c r="BX58" s="899"/>
      <c r="BY58" s="899"/>
      <c r="BZ58" s="899"/>
      <c r="CA58" s="899"/>
      <c r="CB58" s="899"/>
      <c r="CC58" s="863"/>
      <c r="CD58" s="863"/>
      <c r="CE58" s="899"/>
      <c r="CF58" s="720"/>
      <c r="CG58" s="720"/>
      <c r="CH58" s="720"/>
      <c r="CI58" s="720"/>
      <c r="CJ58" s="863"/>
      <c r="CK58" s="866"/>
      <c r="CL58" s="671"/>
    </row>
    <row r="59" spans="1:90" s="721" customFormat="1" ht="11.25" customHeight="1">
      <c r="A59" s="862"/>
      <c r="B59" s="709"/>
      <c r="C59" s="710" t="s">
        <v>225</v>
      </c>
      <c r="D59" s="710" t="s">
        <v>14</v>
      </c>
      <c r="E59" s="711" t="s">
        <v>93</v>
      </c>
      <c r="F59" s="712" t="s">
        <v>76</v>
      </c>
      <c r="G59" s="711" t="s">
        <v>31</v>
      </c>
      <c r="H59" s="722">
        <v>0.08</v>
      </c>
      <c r="I59" s="256">
        <f t="shared" si="17"/>
        <v>175.5</v>
      </c>
      <c r="J59" s="714">
        <f t="shared" si="1"/>
        <v>0.24</v>
      </c>
      <c r="K59" s="715">
        <f t="shared" si="2"/>
        <v>3</v>
      </c>
      <c r="L59" s="715">
        <f t="shared" si="3"/>
        <v>0</v>
      </c>
      <c r="M59" s="715">
        <f t="shared" si="4"/>
        <v>0</v>
      </c>
      <c r="N59" s="715">
        <f t="shared" si="5"/>
        <v>0</v>
      </c>
      <c r="O59" s="715">
        <f t="shared" si="6"/>
        <v>0</v>
      </c>
      <c r="P59" s="715">
        <f t="shared" si="7"/>
        <v>0</v>
      </c>
      <c r="Q59" s="716">
        <f t="shared" si="8"/>
        <v>3</v>
      </c>
      <c r="R59" s="265">
        <f t="shared" si="18"/>
        <v>14.040000000000001</v>
      </c>
      <c r="S59" s="260">
        <f t="shared" si="9"/>
        <v>14.040000000000001</v>
      </c>
      <c r="T59" s="260">
        <f t="shared" si="10"/>
        <v>14.040000000000001</v>
      </c>
      <c r="U59" s="260">
        <f t="shared" si="11"/>
        <v>0</v>
      </c>
      <c r="V59" s="260">
        <f t="shared" si="12"/>
        <v>0</v>
      </c>
      <c r="W59" s="260">
        <f t="shared" si="13"/>
        <v>0</v>
      </c>
      <c r="X59" s="260">
        <f t="shared" si="14"/>
        <v>0</v>
      </c>
      <c r="Y59" s="717">
        <f t="shared" si="15"/>
        <v>42.120000000000005</v>
      </c>
      <c r="Z59" s="671"/>
      <c r="AA59" s="723"/>
      <c r="AB59" s="719"/>
      <c r="AC59" s="719"/>
      <c r="AD59" s="719"/>
      <c r="AE59" s="719"/>
      <c r="AF59" s="863"/>
      <c r="AG59" s="863"/>
      <c r="AH59" s="719"/>
      <c r="AI59" s="719"/>
      <c r="AJ59" s="719"/>
      <c r="AK59" s="719"/>
      <c r="AL59" s="719"/>
      <c r="AM59" s="863"/>
      <c r="AN59" s="863"/>
      <c r="AO59" s="719"/>
      <c r="AP59" s="719"/>
      <c r="AQ59" s="719"/>
      <c r="AR59" s="719"/>
      <c r="AS59" s="719"/>
      <c r="AT59" s="863"/>
      <c r="AU59" s="863"/>
      <c r="AV59" s="719"/>
      <c r="AW59" s="719"/>
      <c r="AX59" s="719" t="s">
        <v>347</v>
      </c>
      <c r="AY59" s="719" t="s">
        <v>347</v>
      </c>
      <c r="AZ59" s="719" t="s">
        <v>347</v>
      </c>
      <c r="BA59" s="863"/>
      <c r="BB59" s="863"/>
      <c r="BC59" s="720"/>
      <c r="BD59" s="720"/>
      <c r="BE59" s="720"/>
      <c r="BF59" s="720"/>
      <c r="BG59" s="720"/>
      <c r="BH59" s="863"/>
      <c r="BI59" s="863"/>
      <c r="BJ59" s="720"/>
      <c r="BK59" s="720"/>
      <c r="BL59" s="720"/>
      <c r="BM59" s="720"/>
      <c r="BN59" s="720"/>
      <c r="BO59" s="863"/>
      <c r="BP59" s="863"/>
      <c r="BQ59" s="899"/>
      <c r="BR59" s="899"/>
      <c r="BS59" s="899"/>
      <c r="BT59" s="899"/>
      <c r="BU59" s="899"/>
      <c r="BV59" s="863"/>
      <c r="BW59" s="863"/>
      <c r="BX59" s="899"/>
      <c r="BY59" s="899"/>
      <c r="BZ59" s="899"/>
      <c r="CA59" s="899"/>
      <c r="CB59" s="899"/>
      <c r="CC59" s="863"/>
      <c r="CD59" s="863"/>
      <c r="CE59" s="899"/>
      <c r="CF59" s="720"/>
      <c r="CG59" s="720"/>
      <c r="CH59" s="720"/>
      <c r="CI59" s="720"/>
      <c r="CJ59" s="863"/>
      <c r="CK59" s="866"/>
      <c r="CL59" s="671"/>
    </row>
    <row r="60" spans="1:90" s="721" customFormat="1" ht="13.5" customHeight="1">
      <c r="A60" s="862"/>
      <c r="B60" s="709"/>
      <c r="C60" s="710" t="s">
        <v>225</v>
      </c>
      <c r="D60" s="710" t="s">
        <v>14</v>
      </c>
      <c r="E60" s="711" t="s">
        <v>93</v>
      </c>
      <c r="F60" s="712" t="s">
        <v>76</v>
      </c>
      <c r="G60" s="711" t="s">
        <v>31</v>
      </c>
      <c r="H60" s="722">
        <v>0.08</v>
      </c>
      <c r="I60" s="256">
        <f t="shared" si="17"/>
        <v>175.5</v>
      </c>
      <c r="J60" s="714">
        <f t="shared" si="1"/>
        <v>0.24</v>
      </c>
      <c r="K60" s="715">
        <f t="shared" si="2"/>
        <v>3</v>
      </c>
      <c r="L60" s="715">
        <f t="shared" si="3"/>
        <v>0</v>
      </c>
      <c r="M60" s="715">
        <f t="shared" si="4"/>
        <v>0</v>
      </c>
      <c r="N60" s="715">
        <f t="shared" si="5"/>
        <v>0</v>
      </c>
      <c r="O60" s="715">
        <f t="shared" si="6"/>
        <v>0</v>
      </c>
      <c r="P60" s="715">
        <f t="shared" si="7"/>
        <v>0</v>
      </c>
      <c r="Q60" s="716">
        <f t="shared" si="8"/>
        <v>3</v>
      </c>
      <c r="R60" s="265">
        <f t="shared" si="18"/>
        <v>14.040000000000001</v>
      </c>
      <c r="S60" s="260">
        <f t="shared" si="9"/>
        <v>14.040000000000001</v>
      </c>
      <c r="T60" s="260">
        <f t="shared" si="10"/>
        <v>14.040000000000001</v>
      </c>
      <c r="U60" s="260">
        <f t="shared" si="11"/>
        <v>0</v>
      </c>
      <c r="V60" s="260">
        <f t="shared" si="12"/>
        <v>0</v>
      </c>
      <c r="W60" s="260">
        <f t="shared" si="13"/>
        <v>0</v>
      </c>
      <c r="X60" s="260">
        <f t="shared" si="14"/>
        <v>0</v>
      </c>
      <c r="Y60" s="717">
        <f t="shared" si="15"/>
        <v>42.120000000000005</v>
      </c>
      <c r="Z60" s="671"/>
      <c r="AA60" s="723"/>
      <c r="AB60" s="719"/>
      <c r="AC60" s="719"/>
      <c r="AD60" s="719"/>
      <c r="AE60" s="719"/>
      <c r="AF60" s="863"/>
      <c r="AG60" s="863"/>
      <c r="AH60" s="719"/>
      <c r="AI60" s="719"/>
      <c r="AJ60" s="719"/>
      <c r="AK60" s="719"/>
      <c r="AL60" s="719"/>
      <c r="AM60" s="863"/>
      <c r="AN60" s="863"/>
      <c r="AO60" s="719"/>
      <c r="AP60" s="719"/>
      <c r="AQ60" s="719"/>
      <c r="AR60" s="719"/>
      <c r="AS60" s="719"/>
      <c r="AT60" s="863"/>
      <c r="AU60" s="863"/>
      <c r="AV60" s="719"/>
      <c r="AW60" s="719"/>
      <c r="AX60" s="719" t="s">
        <v>347</v>
      </c>
      <c r="AY60" s="719" t="s">
        <v>347</v>
      </c>
      <c r="AZ60" s="719" t="s">
        <v>347</v>
      </c>
      <c r="BA60" s="863"/>
      <c r="BB60" s="863"/>
      <c r="BC60" s="720"/>
      <c r="BD60" s="720"/>
      <c r="BE60" s="720"/>
      <c r="BF60" s="720"/>
      <c r="BG60" s="720"/>
      <c r="BH60" s="863"/>
      <c r="BI60" s="863"/>
      <c r="BJ60" s="720"/>
      <c r="BK60" s="720"/>
      <c r="BL60" s="720"/>
      <c r="BM60" s="720"/>
      <c r="BN60" s="720"/>
      <c r="BO60" s="863"/>
      <c r="BP60" s="863"/>
      <c r="BQ60" s="720"/>
      <c r="BR60" s="720"/>
      <c r="BS60" s="720"/>
      <c r="BT60" s="720"/>
      <c r="BU60" s="720"/>
      <c r="BV60" s="863"/>
      <c r="BW60" s="863"/>
      <c r="BX60" s="899"/>
      <c r="BY60" s="899"/>
      <c r="BZ60" s="899"/>
      <c r="CA60" s="899"/>
      <c r="CB60" s="899"/>
      <c r="CC60" s="863"/>
      <c r="CD60" s="863"/>
      <c r="CE60" s="720"/>
      <c r="CF60" s="720"/>
      <c r="CG60" s="720"/>
      <c r="CH60" s="720"/>
      <c r="CI60" s="720"/>
      <c r="CJ60" s="863"/>
      <c r="CK60" s="866"/>
      <c r="CL60" s="671"/>
    </row>
    <row r="61" spans="1:90" s="721" customFormat="1" ht="15" customHeight="1">
      <c r="A61" s="862"/>
      <c r="B61" s="709"/>
      <c r="C61" s="710" t="s">
        <v>225</v>
      </c>
      <c r="D61" s="710" t="s">
        <v>180</v>
      </c>
      <c r="E61" s="711" t="s">
        <v>94</v>
      </c>
      <c r="F61" s="712" t="s">
        <v>223</v>
      </c>
      <c r="G61" s="711" t="s">
        <v>75</v>
      </c>
      <c r="H61" s="722">
        <v>0.08</v>
      </c>
      <c r="I61" s="256">
        <f t="shared" si="17"/>
        <v>175.5</v>
      </c>
      <c r="J61" s="714">
        <f t="shared" si="1"/>
        <v>0.16</v>
      </c>
      <c r="K61" s="715">
        <f t="shared" si="2"/>
        <v>2</v>
      </c>
      <c r="L61" s="715">
        <f t="shared" si="3"/>
        <v>0</v>
      </c>
      <c r="M61" s="715">
        <f t="shared" si="4"/>
        <v>0</v>
      </c>
      <c r="N61" s="715">
        <f t="shared" si="5"/>
        <v>0</v>
      </c>
      <c r="O61" s="715">
        <f t="shared" si="6"/>
        <v>0</v>
      </c>
      <c r="P61" s="715">
        <f t="shared" si="7"/>
        <v>0</v>
      </c>
      <c r="Q61" s="716">
        <f t="shared" ref="Q61" si="41">SUM(K61:P61)</f>
        <v>2</v>
      </c>
      <c r="R61" s="265">
        <f t="shared" si="18"/>
        <v>14.040000000000001</v>
      </c>
      <c r="S61" s="260">
        <f t="shared" si="9"/>
        <v>14.040000000000001</v>
      </c>
      <c r="T61" s="260">
        <f t="shared" si="10"/>
        <v>14.040000000000001</v>
      </c>
      <c r="U61" s="260">
        <f t="shared" si="11"/>
        <v>0</v>
      </c>
      <c r="V61" s="260">
        <f t="shared" si="12"/>
        <v>0</v>
      </c>
      <c r="W61" s="260">
        <f t="shared" si="13"/>
        <v>0</v>
      </c>
      <c r="X61" s="260">
        <f t="shared" si="14"/>
        <v>0</v>
      </c>
      <c r="Y61" s="717">
        <f t="shared" si="15"/>
        <v>28.080000000000002</v>
      </c>
      <c r="Z61" s="671"/>
      <c r="AA61" s="723"/>
      <c r="AB61" s="719"/>
      <c r="AC61" s="719"/>
      <c r="AD61" s="719"/>
      <c r="AE61" s="719"/>
      <c r="AF61" s="863"/>
      <c r="AG61" s="863"/>
      <c r="AH61" s="719"/>
      <c r="AI61" s="719"/>
      <c r="AJ61" s="719"/>
      <c r="AK61" s="719"/>
      <c r="AL61" s="719"/>
      <c r="AM61" s="863"/>
      <c r="AN61" s="863"/>
      <c r="AO61" s="719"/>
      <c r="AP61" s="719"/>
      <c r="AQ61" s="719"/>
      <c r="AR61" s="719"/>
      <c r="AS61" s="719"/>
      <c r="AT61" s="863"/>
      <c r="AU61" s="863"/>
      <c r="AV61" s="719"/>
      <c r="AW61" s="719"/>
      <c r="AX61" s="719"/>
      <c r="AY61" s="719"/>
      <c r="AZ61" s="719"/>
      <c r="BA61" s="863" t="s">
        <v>347</v>
      </c>
      <c r="BB61" s="863" t="s">
        <v>347</v>
      </c>
      <c r="BC61" s="720"/>
      <c r="BD61" s="720"/>
      <c r="BE61" s="720"/>
      <c r="BF61" s="720"/>
      <c r="BG61" s="720"/>
      <c r="BH61" s="863"/>
      <c r="BI61" s="898"/>
      <c r="BJ61" s="720"/>
      <c r="BK61" s="720"/>
      <c r="BL61" s="720"/>
      <c r="BM61" s="720"/>
      <c r="BN61" s="720"/>
      <c r="BO61" s="863"/>
      <c r="BP61" s="863"/>
      <c r="BQ61" s="899"/>
      <c r="BR61" s="720"/>
      <c r="BS61" s="720"/>
      <c r="BT61" s="720"/>
      <c r="BU61" s="720"/>
      <c r="BV61" s="863"/>
      <c r="BW61" s="863"/>
      <c r="BX61" s="899"/>
      <c r="BY61" s="720"/>
      <c r="BZ61" s="720"/>
      <c r="CA61" s="720"/>
      <c r="CB61" s="720"/>
      <c r="CC61" s="863"/>
      <c r="CD61" s="863"/>
      <c r="CE61" s="899"/>
      <c r="CF61" s="720"/>
      <c r="CG61" s="720"/>
      <c r="CH61" s="720"/>
      <c r="CI61" s="720"/>
      <c r="CJ61" s="863"/>
      <c r="CK61" s="866"/>
      <c r="CL61" s="671"/>
    </row>
    <row r="62" spans="1:90" s="721" customFormat="1" ht="15" customHeight="1">
      <c r="A62" s="862"/>
      <c r="B62" s="709"/>
      <c r="C62" s="710" t="s">
        <v>225</v>
      </c>
      <c r="D62" s="710" t="s">
        <v>180</v>
      </c>
      <c r="E62" s="711" t="s">
        <v>94</v>
      </c>
      <c r="F62" s="712" t="s">
        <v>223</v>
      </c>
      <c r="G62" s="711" t="s">
        <v>75</v>
      </c>
      <c r="H62" s="722">
        <v>0.08</v>
      </c>
      <c r="I62" s="256">
        <f t="shared" si="17"/>
        <v>175.5</v>
      </c>
      <c r="J62" s="714">
        <f t="shared" si="1"/>
        <v>0.16</v>
      </c>
      <c r="K62" s="715">
        <f t="shared" si="2"/>
        <v>2</v>
      </c>
      <c r="L62" s="715">
        <f t="shared" si="3"/>
        <v>0</v>
      </c>
      <c r="M62" s="715">
        <f t="shared" si="4"/>
        <v>0</v>
      </c>
      <c r="N62" s="715">
        <f t="shared" si="5"/>
        <v>0</v>
      </c>
      <c r="O62" s="715">
        <f t="shared" si="6"/>
        <v>0</v>
      </c>
      <c r="P62" s="715">
        <f t="shared" si="7"/>
        <v>0</v>
      </c>
      <c r="Q62" s="716">
        <f t="shared" ref="Q62" si="42">SUM(K62:P62)</f>
        <v>2</v>
      </c>
      <c r="R62" s="265">
        <f t="shared" si="18"/>
        <v>14.040000000000001</v>
      </c>
      <c r="S62" s="260">
        <f t="shared" si="9"/>
        <v>14.040000000000001</v>
      </c>
      <c r="T62" s="260">
        <f t="shared" si="10"/>
        <v>14.040000000000001</v>
      </c>
      <c r="U62" s="260">
        <f t="shared" si="11"/>
        <v>0</v>
      </c>
      <c r="V62" s="260">
        <f t="shared" si="12"/>
        <v>0</v>
      </c>
      <c r="W62" s="260">
        <f t="shared" si="13"/>
        <v>0</v>
      </c>
      <c r="X62" s="260">
        <f t="shared" si="14"/>
        <v>0</v>
      </c>
      <c r="Y62" s="717">
        <f t="shared" si="15"/>
        <v>28.080000000000002</v>
      </c>
      <c r="Z62" s="671"/>
      <c r="AA62" s="723"/>
      <c r="AB62" s="719"/>
      <c r="AC62" s="719"/>
      <c r="AD62" s="719"/>
      <c r="AE62" s="719"/>
      <c r="AF62" s="863"/>
      <c r="AG62" s="863"/>
      <c r="AH62" s="719"/>
      <c r="AI62" s="719"/>
      <c r="AJ62" s="719"/>
      <c r="AK62" s="719"/>
      <c r="AL62" s="719"/>
      <c r="AM62" s="863"/>
      <c r="AN62" s="863"/>
      <c r="AO62" s="719"/>
      <c r="AP62" s="719"/>
      <c r="AQ62" s="719"/>
      <c r="AR62" s="719"/>
      <c r="AS62" s="719"/>
      <c r="AT62" s="863"/>
      <c r="AU62" s="863"/>
      <c r="AV62" s="719"/>
      <c r="AW62" s="719"/>
      <c r="AX62" s="719"/>
      <c r="AY62" s="719"/>
      <c r="AZ62" s="719"/>
      <c r="BA62" s="863" t="s">
        <v>347</v>
      </c>
      <c r="BB62" s="863" t="s">
        <v>347</v>
      </c>
      <c r="BC62" s="720"/>
      <c r="BD62" s="720"/>
      <c r="BE62" s="720"/>
      <c r="BF62" s="720"/>
      <c r="BG62" s="720"/>
      <c r="BH62" s="863"/>
      <c r="BI62" s="898"/>
      <c r="BJ62" s="720"/>
      <c r="BK62" s="720"/>
      <c r="BL62" s="720"/>
      <c r="BM62" s="720"/>
      <c r="BN62" s="720"/>
      <c r="BO62" s="863"/>
      <c r="BP62" s="863"/>
      <c r="BQ62" s="899"/>
      <c r="BR62" s="720"/>
      <c r="BS62" s="720"/>
      <c r="BT62" s="720"/>
      <c r="BU62" s="720"/>
      <c r="BV62" s="863"/>
      <c r="BW62" s="863"/>
      <c r="BX62" s="899"/>
      <c r="BY62" s="720"/>
      <c r="BZ62" s="720"/>
      <c r="CA62" s="720"/>
      <c r="CB62" s="720"/>
      <c r="CC62" s="863"/>
      <c r="CD62" s="863"/>
      <c r="CE62" s="899"/>
      <c r="CF62" s="720"/>
      <c r="CG62" s="720"/>
      <c r="CH62" s="720"/>
      <c r="CI62" s="720"/>
      <c r="CJ62" s="863"/>
      <c r="CK62" s="866"/>
      <c r="CL62" s="671"/>
    </row>
    <row r="63" spans="1:90" s="721" customFormat="1" ht="15" hidden="1" customHeight="1">
      <c r="A63" s="862"/>
      <c r="B63" s="709"/>
      <c r="C63" s="710" t="s">
        <v>225</v>
      </c>
      <c r="D63" s="710" t="s">
        <v>180</v>
      </c>
      <c r="E63" s="711" t="s">
        <v>94</v>
      </c>
      <c r="F63" s="712" t="s">
        <v>223</v>
      </c>
      <c r="G63" s="711" t="s">
        <v>75</v>
      </c>
      <c r="H63" s="722">
        <v>0.08</v>
      </c>
      <c r="I63" s="256">
        <f t="shared" si="17"/>
        <v>175.5</v>
      </c>
      <c r="J63" s="714">
        <f t="shared" si="1"/>
        <v>0</v>
      </c>
      <c r="K63" s="715">
        <f t="shared" si="2"/>
        <v>0</v>
      </c>
      <c r="L63" s="715">
        <f t="shared" si="3"/>
        <v>0</v>
      </c>
      <c r="M63" s="715">
        <f t="shared" si="4"/>
        <v>0</v>
      </c>
      <c r="N63" s="715">
        <f t="shared" si="5"/>
        <v>0</v>
      </c>
      <c r="O63" s="715">
        <f t="shared" si="6"/>
        <v>0</v>
      </c>
      <c r="P63" s="715">
        <f t="shared" si="7"/>
        <v>0</v>
      </c>
      <c r="Q63" s="716">
        <f t="shared" si="8"/>
        <v>0</v>
      </c>
      <c r="R63" s="265">
        <f t="shared" si="18"/>
        <v>14.040000000000001</v>
      </c>
      <c r="S63" s="260">
        <f t="shared" si="9"/>
        <v>14.040000000000001</v>
      </c>
      <c r="T63" s="260">
        <f t="shared" si="10"/>
        <v>14.040000000000001</v>
      </c>
      <c r="U63" s="260">
        <f t="shared" si="11"/>
        <v>0</v>
      </c>
      <c r="V63" s="260">
        <f t="shared" si="12"/>
        <v>0</v>
      </c>
      <c r="W63" s="260">
        <f t="shared" si="13"/>
        <v>0</v>
      </c>
      <c r="X63" s="260">
        <f t="shared" si="14"/>
        <v>0</v>
      </c>
      <c r="Y63" s="717">
        <f t="shared" si="15"/>
        <v>0</v>
      </c>
      <c r="Z63" s="671"/>
      <c r="AA63" s="723"/>
      <c r="AB63" s="719"/>
      <c r="AC63" s="719"/>
      <c r="AD63" s="719"/>
      <c r="AE63" s="719"/>
      <c r="AF63" s="863"/>
      <c r="AG63" s="863"/>
      <c r="AH63" s="719"/>
      <c r="AI63" s="719"/>
      <c r="AJ63" s="719"/>
      <c r="AK63" s="719"/>
      <c r="AL63" s="719"/>
      <c r="AM63" s="863"/>
      <c r="AN63" s="863"/>
      <c r="AO63" s="719"/>
      <c r="AP63" s="719"/>
      <c r="AQ63" s="719"/>
      <c r="AR63" s="719"/>
      <c r="AS63" s="719"/>
      <c r="AT63" s="863"/>
      <c r="AU63" s="863"/>
      <c r="AV63" s="719"/>
      <c r="AW63" s="719"/>
      <c r="AX63" s="719"/>
      <c r="AY63" s="719"/>
      <c r="AZ63" s="719"/>
      <c r="BA63" s="863"/>
      <c r="BB63" s="863"/>
      <c r="BC63" s="720"/>
      <c r="BD63" s="720"/>
      <c r="BE63" s="720"/>
      <c r="BF63" s="720"/>
      <c r="BG63" s="720"/>
      <c r="BH63" s="863"/>
      <c r="BI63" s="898"/>
      <c r="BJ63" s="720"/>
      <c r="BK63" s="720"/>
      <c r="BL63" s="720"/>
      <c r="BM63" s="720"/>
      <c r="BN63" s="720"/>
      <c r="BO63" s="863"/>
      <c r="BP63" s="863"/>
      <c r="BQ63" s="899"/>
      <c r="BR63" s="720"/>
      <c r="BS63" s="720"/>
      <c r="BT63" s="720"/>
      <c r="BU63" s="720"/>
      <c r="BV63" s="863"/>
      <c r="BW63" s="863"/>
      <c r="BX63" s="899"/>
      <c r="BY63" s="720"/>
      <c r="BZ63" s="720"/>
      <c r="CA63" s="720"/>
      <c r="CB63" s="720"/>
      <c r="CC63" s="863"/>
      <c r="CD63" s="863"/>
      <c r="CE63" s="899"/>
      <c r="CF63" s="720"/>
      <c r="CG63" s="720"/>
      <c r="CH63" s="720"/>
      <c r="CI63" s="720"/>
      <c r="CJ63" s="863"/>
      <c r="CK63" s="866"/>
      <c r="CL63" s="671"/>
    </row>
    <row r="64" spans="1:90" s="721" customFormat="1" ht="12.75" hidden="1" customHeight="1">
      <c r="A64" s="862"/>
      <c r="B64" s="709"/>
      <c r="C64" s="710" t="s">
        <v>225</v>
      </c>
      <c r="D64" s="710" t="s">
        <v>180</v>
      </c>
      <c r="E64" s="711" t="s">
        <v>94</v>
      </c>
      <c r="F64" s="712" t="s">
        <v>257</v>
      </c>
      <c r="G64" s="711" t="s">
        <v>75</v>
      </c>
      <c r="H64" s="722">
        <v>0.08</v>
      </c>
      <c r="I64" s="256">
        <f t="shared" si="17"/>
        <v>175.5</v>
      </c>
      <c r="J64" s="714">
        <f t="shared" si="1"/>
        <v>0</v>
      </c>
      <c r="K64" s="715">
        <f t="shared" si="2"/>
        <v>0</v>
      </c>
      <c r="L64" s="715">
        <f t="shared" si="3"/>
        <v>0</v>
      </c>
      <c r="M64" s="715">
        <f t="shared" si="4"/>
        <v>0</v>
      </c>
      <c r="N64" s="715">
        <f t="shared" si="5"/>
        <v>0</v>
      </c>
      <c r="O64" s="715">
        <f t="shared" si="6"/>
        <v>0</v>
      </c>
      <c r="P64" s="715">
        <f t="shared" si="7"/>
        <v>0</v>
      </c>
      <c r="Q64" s="716">
        <f t="shared" si="8"/>
        <v>0</v>
      </c>
      <c r="R64" s="265">
        <f t="shared" si="18"/>
        <v>14.040000000000001</v>
      </c>
      <c r="S64" s="260">
        <f t="shared" si="9"/>
        <v>14.040000000000001</v>
      </c>
      <c r="T64" s="260">
        <f t="shared" si="10"/>
        <v>14.040000000000001</v>
      </c>
      <c r="U64" s="260">
        <f t="shared" si="11"/>
        <v>0</v>
      </c>
      <c r="V64" s="260">
        <f t="shared" si="12"/>
        <v>0</v>
      </c>
      <c r="W64" s="260">
        <f t="shared" si="13"/>
        <v>0</v>
      </c>
      <c r="X64" s="260">
        <f t="shared" si="14"/>
        <v>0</v>
      </c>
      <c r="Y64" s="717">
        <f t="shared" si="15"/>
        <v>0</v>
      </c>
      <c r="Z64" s="671"/>
      <c r="AA64" s="723"/>
      <c r="AB64" s="719"/>
      <c r="AC64" s="719"/>
      <c r="AD64" s="719"/>
      <c r="AE64" s="719"/>
      <c r="AF64" s="863"/>
      <c r="AG64" s="863"/>
      <c r="AH64" s="719"/>
      <c r="AI64" s="719"/>
      <c r="AJ64" s="719"/>
      <c r="AK64" s="719"/>
      <c r="AL64" s="719"/>
      <c r="AM64" s="863"/>
      <c r="AN64" s="863"/>
      <c r="AO64" s="719"/>
      <c r="AP64" s="719"/>
      <c r="AQ64" s="719"/>
      <c r="AR64" s="719"/>
      <c r="AS64" s="719"/>
      <c r="AT64" s="863"/>
      <c r="AU64" s="863"/>
      <c r="AV64" s="719"/>
      <c r="AW64" s="719"/>
      <c r="AX64" s="719"/>
      <c r="AY64" s="719"/>
      <c r="AZ64" s="719"/>
      <c r="BA64" s="863"/>
      <c r="BB64" s="863"/>
      <c r="BC64" s="720"/>
      <c r="BD64" s="720"/>
      <c r="BE64" s="720"/>
      <c r="BF64" s="720"/>
      <c r="BG64" s="720"/>
      <c r="BH64" s="863"/>
      <c r="BI64" s="898"/>
      <c r="BJ64" s="720"/>
      <c r="BK64" s="720"/>
      <c r="BL64" s="720"/>
      <c r="BM64" s="720"/>
      <c r="BN64" s="720"/>
      <c r="BO64" s="863"/>
      <c r="BP64" s="863"/>
      <c r="BQ64" s="899"/>
      <c r="BR64" s="720"/>
      <c r="BS64" s="720"/>
      <c r="BT64" s="720"/>
      <c r="BU64" s="720"/>
      <c r="BV64" s="863"/>
      <c r="BW64" s="863"/>
      <c r="BX64" s="899"/>
      <c r="BY64" s="899"/>
      <c r="BZ64" s="899"/>
      <c r="CA64" s="899"/>
      <c r="CB64" s="899"/>
      <c r="CC64" s="863"/>
      <c r="CD64" s="863"/>
      <c r="CE64" s="899"/>
      <c r="CF64" s="720"/>
      <c r="CG64" s="720"/>
      <c r="CH64" s="720"/>
      <c r="CI64" s="720"/>
      <c r="CJ64" s="863"/>
      <c r="CK64" s="866"/>
      <c r="CL64" s="671"/>
    </row>
    <row r="65" spans="1:90" s="721" customFormat="1" ht="12.75" hidden="1" customHeight="1">
      <c r="A65" s="862"/>
      <c r="B65" s="709"/>
      <c r="C65" s="710" t="s">
        <v>225</v>
      </c>
      <c r="D65" s="710" t="s">
        <v>180</v>
      </c>
      <c r="E65" s="711" t="s">
        <v>94</v>
      </c>
      <c r="F65" s="712" t="s">
        <v>258</v>
      </c>
      <c r="G65" s="711" t="s">
        <v>75</v>
      </c>
      <c r="H65" s="722">
        <v>0.08</v>
      </c>
      <c r="I65" s="256">
        <f t="shared" si="17"/>
        <v>175.5</v>
      </c>
      <c r="J65" s="714">
        <f t="shared" si="1"/>
        <v>0</v>
      </c>
      <c r="K65" s="715">
        <f t="shared" si="2"/>
        <v>0</v>
      </c>
      <c r="L65" s="715">
        <f t="shared" si="3"/>
        <v>0</v>
      </c>
      <c r="M65" s="715">
        <f t="shared" si="4"/>
        <v>0</v>
      </c>
      <c r="N65" s="715">
        <f t="shared" si="5"/>
        <v>0</v>
      </c>
      <c r="O65" s="715">
        <f t="shared" si="6"/>
        <v>0</v>
      </c>
      <c r="P65" s="715">
        <f t="shared" si="7"/>
        <v>0</v>
      </c>
      <c r="Q65" s="716">
        <f t="shared" si="8"/>
        <v>0</v>
      </c>
      <c r="R65" s="265">
        <f t="shared" si="18"/>
        <v>14.040000000000001</v>
      </c>
      <c r="S65" s="260">
        <f t="shared" si="9"/>
        <v>14.040000000000001</v>
      </c>
      <c r="T65" s="260">
        <f t="shared" si="10"/>
        <v>14.040000000000001</v>
      </c>
      <c r="U65" s="260">
        <f t="shared" si="11"/>
        <v>0</v>
      </c>
      <c r="V65" s="260">
        <f t="shared" si="12"/>
        <v>0</v>
      </c>
      <c r="W65" s="260">
        <f t="shared" si="13"/>
        <v>0</v>
      </c>
      <c r="X65" s="260">
        <f t="shared" si="14"/>
        <v>0</v>
      </c>
      <c r="Y65" s="717">
        <f t="shared" si="15"/>
        <v>0</v>
      </c>
      <c r="Z65" s="671"/>
      <c r="AA65" s="723"/>
      <c r="AB65" s="719"/>
      <c r="AC65" s="719"/>
      <c r="AD65" s="719"/>
      <c r="AE65" s="719"/>
      <c r="AF65" s="863"/>
      <c r="AG65" s="863"/>
      <c r="AH65" s="719"/>
      <c r="AI65" s="719"/>
      <c r="AJ65" s="719"/>
      <c r="AK65" s="719"/>
      <c r="AL65" s="719"/>
      <c r="AM65" s="863"/>
      <c r="AN65" s="863"/>
      <c r="AO65" s="719"/>
      <c r="AP65" s="719"/>
      <c r="AQ65" s="719"/>
      <c r="AR65" s="719"/>
      <c r="AS65" s="719"/>
      <c r="AT65" s="863"/>
      <c r="AU65" s="863"/>
      <c r="AV65" s="719"/>
      <c r="AW65" s="719"/>
      <c r="AX65" s="719"/>
      <c r="AY65" s="719"/>
      <c r="AZ65" s="719"/>
      <c r="BA65" s="863"/>
      <c r="BB65" s="863"/>
      <c r="BC65" s="720"/>
      <c r="BD65" s="720"/>
      <c r="BE65" s="720"/>
      <c r="BF65" s="720"/>
      <c r="BG65" s="720"/>
      <c r="BH65" s="863"/>
      <c r="BI65" s="898"/>
      <c r="BJ65" s="720"/>
      <c r="BK65" s="720"/>
      <c r="BL65" s="720"/>
      <c r="BM65" s="720"/>
      <c r="BN65" s="720"/>
      <c r="BO65" s="863"/>
      <c r="BP65" s="863"/>
      <c r="BQ65" s="899"/>
      <c r="BR65" s="720"/>
      <c r="BS65" s="720"/>
      <c r="BT65" s="720"/>
      <c r="BU65" s="720"/>
      <c r="BV65" s="863"/>
      <c r="BW65" s="863"/>
      <c r="BX65" s="899"/>
      <c r="BY65" s="899"/>
      <c r="BZ65" s="899"/>
      <c r="CA65" s="899"/>
      <c r="CB65" s="899"/>
      <c r="CC65" s="863"/>
      <c r="CD65" s="863"/>
      <c r="CE65" s="899"/>
      <c r="CF65" s="720"/>
      <c r="CG65" s="720"/>
      <c r="CH65" s="720"/>
      <c r="CI65" s="720"/>
      <c r="CJ65" s="863"/>
      <c r="CK65" s="866"/>
      <c r="CL65" s="671"/>
    </row>
    <row r="66" spans="1:90" s="721" customFormat="1" ht="12.75" hidden="1" customHeight="1">
      <c r="A66" s="862"/>
      <c r="B66" s="709"/>
      <c r="C66" s="710" t="s">
        <v>225</v>
      </c>
      <c r="D66" s="710" t="s">
        <v>180</v>
      </c>
      <c r="E66" s="711" t="s">
        <v>94</v>
      </c>
      <c r="F66" s="712" t="s">
        <v>259</v>
      </c>
      <c r="G66" s="711" t="s">
        <v>75</v>
      </c>
      <c r="H66" s="722">
        <v>0.08</v>
      </c>
      <c r="I66" s="256">
        <f t="shared" si="17"/>
        <v>175.5</v>
      </c>
      <c r="J66" s="714">
        <f t="shared" si="1"/>
        <v>0</v>
      </c>
      <c r="K66" s="715">
        <f t="shared" si="2"/>
        <v>0</v>
      </c>
      <c r="L66" s="715">
        <f t="shared" si="3"/>
        <v>0</v>
      </c>
      <c r="M66" s="715">
        <f t="shared" si="4"/>
        <v>0</v>
      </c>
      <c r="N66" s="715">
        <f t="shared" si="5"/>
        <v>0</v>
      </c>
      <c r="O66" s="715">
        <f t="shared" si="6"/>
        <v>0</v>
      </c>
      <c r="P66" s="715">
        <f t="shared" si="7"/>
        <v>0</v>
      </c>
      <c r="Q66" s="716">
        <f t="shared" si="8"/>
        <v>0</v>
      </c>
      <c r="R66" s="265">
        <f t="shared" si="18"/>
        <v>14.040000000000001</v>
      </c>
      <c r="S66" s="260">
        <f t="shared" si="9"/>
        <v>14.040000000000001</v>
      </c>
      <c r="T66" s="260">
        <f t="shared" si="10"/>
        <v>14.040000000000001</v>
      </c>
      <c r="U66" s="260">
        <f t="shared" si="11"/>
        <v>0</v>
      </c>
      <c r="V66" s="260">
        <f t="shared" si="12"/>
        <v>0</v>
      </c>
      <c r="W66" s="260">
        <f t="shared" si="13"/>
        <v>0</v>
      </c>
      <c r="X66" s="260">
        <f t="shared" si="14"/>
        <v>0</v>
      </c>
      <c r="Y66" s="717">
        <f t="shared" si="15"/>
        <v>0</v>
      </c>
      <c r="Z66" s="671"/>
      <c r="AA66" s="723"/>
      <c r="AB66" s="719"/>
      <c r="AC66" s="719"/>
      <c r="AD66" s="719"/>
      <c r="AE66" s="719"/>
      <c r="AF66" s="863"/>
      <c r="AG66" s="863"/>
      <c r="AH66" s="719"/>
      <c r="AI66" s="719"/>
      <c r="AJ66" s="719"/>
      <c r="AK66" s="719"/>
      <c r="AL66" s="719"/>
      <c r="AM66" s="863"/>
      <c r="AN66" s="863"/>
      <c r="AO66" s="719"/>
      <c r="AP66" s="719"/>
      <c r="AQ66" s="719"/>
      <c r="AR66" s="719"/>
      <c r="AS66" s="719"/>
      <c r="AT66" s="863"/>
      <c r="AU66" s="863"/>
      <c r="AV66" s="719"/>
      <c r="AW66" s="719"/>
      <c r="AX66" s="719"/>
      <c r="AY66" s="719"/>
      <c r="AZ66" s="719"/>
      <c r="BA66" s="863"/>
      <c r="BB66" s="863"/>
      <c r="BC66" s="720"/>
      <c r="BD66" s="720"/>
      <c r="BE66" s="720"/>
      <c r="BF66" s="720"/>
      <c r="BG66" s="720"/>
      <c r="BH66" s="863"/>
      <c r="BI66" s="898"/>
      <c r="BJ66" s="720"/>
      <c r="BK66" s="720"/>
      <c r="BL66" s="720"/>
      <c r="BM66" s="720"/>
      <c r="BN66" s="720"/>
      <c r="BO66" s="863"/>
      <c r="BP66" s="863"/>
      <c r="BQ66" s="899"/>
      <c r="BR66" s="720"/>
      <c r="BS66" s="720"/>
      <c r="BT66" s="720"/>
      <c r="BU66" s="720"/>
      <c r="BV66" s="863"/>
      <c r="BW66" s="863"/>
      <c r="BX66" s="899"/>
      <c r="BY66" s="899"/>
      <c r="BZ66" s="899"/>
      <c r="CA66" s="899"/>
      <c r="CB66" s="899"/>
      <c r="CC66" s="863"/>
      <c r="CD66" s="863"/>
      <c r="CE66" s="899"/>
      <c r="CF66" s="720"/>
      <c r="CG66" s="720"/>
      <c r="CH66" s="720"/>
      <c r="CI66" s="720"/>
      <c r="CJ66" s="863"/>
      <c r="CK66" s="866"/>
      <c r="CL66" s="671"/>
    </row>
    <row r="67" spans="1:90" s="721" customFormat="1" ht="12.75" hidden="1" customHeight="1">
      <c r="A67" s="862"/>
      <c r="B67" s="709"/>
      <c r="C67" s="710" t="s">
        <v>225</v>
      </c>
      <c r="D67" s="710" t="s">
        <v>180</v>
      </c>
      <c r="E67" s="711" t="s">
        <v>94</v>
      </c>
      <c r="F67" s="712" t="s">
        <v>260</v>
      </c>
      <c r="G67" s="711" t="s">
        <v>75</v>
      </c>
      <c r="H67" s="722">
        <v>0.08</v>
      </c>
      <c r="I67" s="256">
        <f t="shared" si="17"/>
        <v>175.5</v>
      </c>
      <c r="J67" s="714">
        <f t="shared" si="1"/>
        <v>0</v>
      </c>
      <c r="K67" s="715">
        <f t="shared" si="2"/>
        <v>0</v>
      </c>
      <c r="L67" s="715">
        <f t="shared" si="3"/>
        <v>0</v>
      </c>
      <c r="M67" s="715">
        <f t="shared" si="4"/>
        <v>0</v>
      </c>
      <c r="N67" s="715">
        <f t="shared" si="5"/>
        <v>0</v>
      </c>
      <c r="O67" s="715">
        <f t="shared" si="6"/>
        <v>0</v>
      </c>
      <c r="P67" s="715">
        <f t="shared" si="7"/>
        <v>0</v>
      </c>
      <c r="Q67" s="716">
        <f t="shared" si="8"/>
        <v>0</v>
      </c>
      <c r="R67" s="265">
        <f t="shared" si="18"/>
        <v>14.040000000000001</v>
      </c>
      <c r="S67" s="260">
        <f t="shared" si="9"/>
        <v>14.040000000000001</v>
      </c>
      <c r="T67" s="260">
        <f t="shared" si="10"/>
        <v>14.040000000000001</v>
      </c>
      <c r="U67" s="260">
        <f t="shared" si="11"/>
        <v>0</v>
      </c>
      <c r="V67" s="260">
        <f t="shared" si="12"/>
        <v>0</v>
      </c>
      <c r="W67" s="260">
        <f t="shared" si="13"/>
        <v>0</v>
      </c>
      <c r="X67" s="260">
        <f t="shared" si="14"/>
        <v>0</v>
      </c>
      <c r="Y67" s="717">
        <f t="shared" si="15"/>
        <v>0</v>
      </c>
      <c r="Z67" s="671"/>
      <c r="AA67" s="723"/>
      <c r="AB67" s="719"/>
      <c r="AC67" s="719"/>
      <c r="AD67" s="719"/>
      <c r="AE67" s="719"/>
      <c r="AF67" s="863"/>
      <c r="AG67" s="863"/>
      <c r="AH67" s="719"/>
      <c r="AI67" s="719"/>
      <c r="AJ67" s="719"/>
      <c r="AK67" s="719"/>
      <c r="AL67" s="719"/>
      <c r="AM67" s="863"/>
      <c r="AN67" s="863"/>
      <c r="AO67" s="719"/>
      <c r="AP67" s="719"/>
      <c r="AQ67" s="719"/>
      <c r="AR67" s="719"/>
      <c r="AS67" s="719"/>
      <c r="AT67" s="863"/>
      <c r="AU67" s="863"/>
      <c r="AV67" s="719"/>
      <c r="AW67" s="719"/>
      <c r="AX67" s="719"/>
      <c r="AY67" s="719"/>
      <c r="AZ67" s="719"/>
      <c r="BA67" s="863"/>
      <c r="BB67" s="863"/>
      <c r="BC67" s="720"/>
      <c r="BD67" s="720"/>
      <c r="BE67" s="720"/>
      <c r="BF67" s="720"/>
      <c r="BG67" s="720"/>
      <c r="BH67" s="863"/>
      <c r="BI67" s="898"/>
      <c r="BJ67" s="720"/>
      <c r="BK67" s="720"/>
      <c r="BL67" s="720"/>
      <c r="BM67" s="720"/>
      <c r="BN67" s="720"/>
      <c r="BO67" s="863"/>
      <c r="BP67" s="863"/>
      <c r="BQ67" s="899"/>
      <c r="BR67" s="720"/>
      <c r="BS67" s="720"/>
      <c r="BT67" s="720"/>
      <c r="BU67" s="720"/>
      <c r="BV67" s="863"/>
      <c r="BW67" s="863"/>
      <c r="BX67" s="899"/>
      <c r="BY67" s="899"/>
      <c r="BZ67" s="899"/>
      <c r="CA67" s="899"/>
      <c r="CB67" s="899"/>
      <c r="CC67" s="863"/>
      <c r="CD67" s="863"/>
      <c r="CE67" s="899"/>
      <c r="CF67" s="720"/>
      <c r="CG67" s="720"/>
      <c r="CH67" s="720"/>
      <c r="CI67" s="720"/>
      <c r="CJ67" s="863"/>
      <c r="CK67" s="866"/>
      <c r="CL67" s="671"/>
    </row>
    <row r="68" spans="1:90" s="721" customFormat="1" ht="12.75" hidden="1" customHeight="1">
      <c r="A68" s="862"/>
      <c r="B68" s="709"/>
      <c r="C68" s="710" t="s">
        <v>183</v>
      </c>
      <c r="D68" s="710" t="s">
        <v>180</v>
      </c>
      <c r="E68" s="711" t="s">
        <v>93</v>
      </c>
      <c r="F68" s="712" t="s">
        <v>223</v>
      </c>
      <c r="G68" s="711" t="s">
        <v>75</v>
      </c>
      <c r="H68" s="722">
        <v>0.03</v>
      </c>
      <c r="I68" s="256">
        <f t="shared" si="17"/>
        <v>175.5</v>
      </c>
      <c r="J68" s="714">
        <f t="shared" si="1"/>
        <v>0</v>
      </c>
      <c r="K68" s="715">
        <f t="shared" si="2"/>
        <v>0</v>
      </c>
      <c r="L68" s="715">
        <f t="shared" si="3"/>
        <v>0</v>
      </c>
      <c r="M68" s="715">
        <v>0</v>
      </c>
      <c r="N68" s="715">
        <v>0</v>
      </c>
      <c r="O68" s="715">
        <v>0</v>
      </c>
      <c r="P68" s="715">
        <v>0</v>
      </c>
      <c r="Q68" s="716">
        <f t="shared" si="8"/>
        <v>0</v>
      </c>
      <c r="R68" s="265">
        <f t="shared" si="18"/>
        <v>5.2649999999999997</v>
      </c>
      <c r="S68" s="260">
        <f t="shared" si="9"/>
        <v>5.2649999999999997</v>
      </c>
      <c r="T68" s="260">
        <f t="shared" si="10"/>
        <v>5.2649999999999997</v>
      </c>
      <c r="U68" s="260"/>
      <c r="V68" s="260"/>
      <c r="W68" s="260"/>
      <c r="X68" s="260"/>
      <c r="Y68" s="717">
        <f t="shared" si="15"/>
        <v>0</v>
      </c>
      <c r="Z68" s="671"/>
      <c r="AA68" s="723"/>
      <c r="AB68" s="719"/>
      <c r="AC68" s="719"/>
      <c r="AD68" s="719"/>
      <c r="AE68" s="719"/>
      <c r="AF68" s="863"/>
      <c r="AG68" s="863"/>
      <c r="AH68" s="719"/>
      <c r="AI68" s="719"/>
      <c r="AJ68" s="719"/>
      <c r="AK68" s="719"/>
      <c r="AL68" s="719"/>
      <c r="AM68" s="863"/>
      <c r="AN68" s="863"/>
      <c r="AO68" s="719"/>
      <c r="AP68" s="719"/>
      <c r="AQ68" s="719"/>
      <c r="AR68" s="719"/>
      <c r="AS68" s="719"/>
      <c r="AT68" s="863"/>
      <c r="AU68" s="863"/>
      <c r="AV68" s="719"/>
      <c r="AW68" s="719"/>
      <c r="AX68" s="719"/>
      <c r="AY68" s="719"/>
      <c r="AZ68" s="719"/>
      <c r="BA68" s="863"/>
      <c r="BB68" s="863"/>
      <c r="BC68" s="720"/>
      <c r="BD68" s="720"/>
      <c r="BE68" s="720"/>
      <c r="BF68" s="720"/>
      <c r="BG68" s="720"/>
      <c r="BH68" s="863"/>
      <c r="BI68" s="898"/>
      <c r="BJ68" s="720"/>
      <c r="BK68" s="720"/>
      <c r="BL68" s="720"/>
      <c r="BM68" s="720"/>
      <c r="BN68" s="720"/>
      <c r="BO68" s="863"/>
      <c r="BP68" s="863"/>
      <c r="BQ68" s="899"/>
      <c r="BR68" s="720"/>
      <c r="BS68" s="720"/>
      <c r="BT68" s="720"/>
      <c r="BU68" s="720"/>
      <c r="BV68" s="863"/>
      <c r="BW68" s="863"/>
      <c r="BX68" s="899"/>
      <c r="BY68" s="899"/>
      <c r="BZ68" s="899"/>
      <c r="CA68" s="899"/>
      <c r="CB68" s="899"/>
      <c r="CC68" s="863"/>
      <c r="CD68" s="863"/>
      <c r="CE68" s="899"/>
      <c r="CF68" s="720"/>
      <c r="CG68" s="720"/>
      <c r="CH68" s="720"/>
      <c r="CI68" s="720"/>
      <c r="CJ68" s="863"/>
      <c r="CK68" s="866"/>
      <c r="CL68" s="671"/>
    </row>
    <row r="69" spans="1:90" s="721" customFormat="1" ht="12.75" hidden="1" customHeight="1">
      <c r="A69" s="862"/>
      <c r="B69" s="709"/>
      <c r="C69" s="710" t="s">
        <v>183</v>
      </c>
      <c r="D69" s="710" t="s">
        <v>180</v>
      </c>
      <c r="E69" s="711" t="s">
        <v>93</v>
      </c>
      <c r="F69" s="712" t="s">
        <v>223</v>
      </c>
      <c r="G69" s="711" t="s">
        <v>75</v>
      </c>
      <c r="H69" s="722">
        <v>0.03</v>
      </c>
      <c r="I69" s="256">
        <f t="shared" si="17"/>
        <v>175.5</v>
      </c>
      <c r="J69" s="714">
        <f t="shared" si="1"/>
        <v>0</v>
      </c>
      <c r="K69" s="715">
        <f t="shared" si="2"/>
        <v>0</v>
      </c>
      <c r="L69" s="715">
        <f t="shared" si="3"/>
        <v>0</v>
      </c>
      <c r="M69" s="715">
        <v>0</v>
      </c>
      <c r="N69" s="715">
        <v>0</v>
      </c>
      <c r="O69" s="715">
        <v>0</v>
      </c>
      <c r="P69" s="715">
        <v>0</v>
      </c>
      <c r="Q69" s="716">
        <f t="shared" si="8"/>
        <v>0</v>
      </c>
      <c r="R69" s="265">
        <f t="shared" si="18"/>
        <v>5.2649999999999997</v>
      </c>
      <c r="S69" s="260">
        <f t="shared" si="9"/>
        <v>5.2649999999999997</v>
      </c>
      <c r="T69" s="260">
        <f t="shared" si="10"/>
        <v>5.2649999999999997</v>
      </c>
      <c r="U69" s="260"/>
      <c r="V69" s="260"/>
      <c r="W69" s="260"/>
      <c r="X69" s="260"/>
      <c r="Y69" s="717">
        <f t="shared" si="15"/>
        <v>0</v>
      </c>
      <c r="Z69" s="671"/>
      <c r="AA69" s="723"/>
      <c r="AB69" s="719"/>
      <c r="AC69" s="719"/>
      <c r="AD69" s="719"/>
      <c r="AE69" s="719"/>
      <c r="AF69" s="863"/>
      <c r="AG69" s="863"/>
      <c r="AH69" s="719"/>
      <c r="AI69" s="719"/>
      <c r="AJ69" s="719"/>
      <c r="AK69" s="719"/>
      <c r="AL69" s="719"/>
      <c r="AM69" s="863"/>
      <c r="AN69" s="863"/>
      <c r="AO69" s="719"/>
      <c r="AP69" s="719"/>
      <c r="AQ69" s="719"/>
      <c r="AR69" s="719"/>
      <c r="AS69" s="719"/>
      <c r="AT69" s="863"/>
      <c r="AU69" s="863"/>
      <c r="AV69" s="719"/>
      <c r="AW69" s="719"/>
      <c r="AX69" s="719"/>
      <c r="AY69" s="719"/>
      <c r="AZ69" s="719"/>
      <c r="BA69" s="863"/>
      <c r="BB69" s="863"/>
      <c r="BC69" s="720"/>
      <c r="BD69" s="720"/>
      <c r="BE69" s="720"/>
      <c r="BF69" s="720"/>
      <c r="BG69" s="720"/>
      <c r="BH69" s="863"/>
      <c r="BI69" s="898"/>
      <c r="BJ69" s="720"/>
      <c r="BK69" s="720"/>
      <c r="BL69" s="720"/>
      <c r="BM69" s="720"/>
      <c r="BN69" s="720"/>
      <c r="BO69" s="863"/>
      <c r="BP69" s="863"/>
      <c r="BQ69" s="899"/>
      <c r="BR69" s="720"/>
      <c r="BS69" s="720"/>
      <c r="BT69" s="720"/>
      <c r="BU69" s="720"/>
      <c r="BV69" s="863"/>
      <c r="BW69" s="863"/>
      <c r="BX69" s="899"/>
      <c r="BY69" s="899"/>
      <c r="BZ69" s="899"/>
      <c r="CA69" s="899"/>
      <c r="CB69" s="899"/>
      <c r="CC69" s="863"/>
      <c r="CD69" s="863"/>
      <c r="CE69" s="899"/>
      <c r="CF69" s="720"/>
      <c r="CG69" s="720"/>
      <c r="CH69" s="720"/>
      <c r="CI69" s="720"/>
      <c r="CJ69" s="863"/>
      <c r="CK69" s="866"/>
      <c r="CL69" s="671"/>
    </row>
    <row r="70" spans="1:90" s="721" customFormat="1" ht="12.75" hidden="1" customHeight="1">
      <c r="A70" s="862"/>
      <c r="B70" s="709"/>
      <c r="C70" s="710" t="s">
        <v>183</v>
      </c>
      <c r="D70" s="710" t="s">
        <v>180</v>
      </c>
      <c r="E70" s="711" t="s">
        <v>93</v>
      </c>
      <c r="F70" s="712" t="s">
        <v>223</v>
      </c>
      <c r="G70" s="711" t="s">
        <v>75</v>
      </c>
      <c r="H70" s="722">
        <v>0.03</v>
      </c>
      <c r="I70" s="256">
        <f t="shared" si="17"/>
        <v>175.5</v>
      </c>
      <c r="J70" s="714">
        <f t="shared" si="1"/>
        <v>0</v>
      </c>
      <c r="K70" s="715">
        <f t="shared" si="2"/>
        <v>0</v>
      </c>
      <c r="L70" s="715">
        <f t="shared" si="3"/>
        <v>0</v>
      </c>
      <c r="M70" s="715">
        <v>0</v>
      </c>
      <c r="N70" s="715">
        <v>0</v>
      </c>
      <c r="O70" s="715">
        <v>0</v>
      </c>
      <c r="P70" s="715">
        <v>0</v>
      </c>
      <c r="Q70" s="716">
        <f t="shared" ref="Q70:Q71" si="43">SUM(K70:P70)</f>
        <v>0</v>
      </c>
      <c r="R70" s="265">
        <f t="shared" si="18"/>
        <v>5.2649999999999997</v>
      </c>
      <c r="S70" s="260">
        <f t="shared" si="9"/>
        <v>5.2649999999999997</v>
      </c>
      <c r="T70" s="260">
        <f t="shared" si="10"/>
        <v>5.2649999999999997</v>
      </c>
      <c r="U70" s="260"/>
      <c r="V70" s="260"/>
      <c r="W70" s="260"/>
      <c r="X70" s="260"/>
      <c r="Y70" s="717">
        <f t="shared" si="15"/>
        <v>0</v>
      </c>
      <c r="Z70" s="671"/>
      <c r="AA70" s="723"/>
      <c r="AB70" s="719"/>
      <c r="AC70" s="719"/>
      <c r="AD70" s="719"/>
      <c r="AE70" s="719"/>
      <c r="AF70" s="863"/>
      <c r="AG70" s="863"/>
      <c r="AH70" s="719"/>
      <c r="AI70" s="719"/>
      <c r="AJ70" s="719"/>
      <c r="AK70" s="719"/>
      <c r="AL70" s="719"/>
      <c r="AM70" s="863"/>
      <c r="AN70" s="863"/>
      <c r="AO70" s="719"/>
      <c r="AP70" s="719"/>
      <c r="AQ70" s="719"/>
      <c r="AR70" s="719"/>
      <c r="AS70" s="719"/>
      <c r="AT70" s="863"/>
      <c r="AU70" s="863"/>
      <c r="AV70" s="719"/>
      <c r="AW70" s="719"/>
      <c r="AX70" s="719"/>
      <c r="AY70" s="719"/>
      <c r="AZ70" s="719"/>
      <c r="BA70" s="863"/>
      <c r="BB70" s="863"/>
      <c r="BC70" s="720"/>
      <c r="BD70" s="720"/>
      <c r="BE70" s="720"/>
      <c r="BF70" s="720"/>
      <c r="BG70" s="720"/>
      <c r="BH70" s="863"/>
      <c r="BI70" s="898"/>
      <c r="BJ70" s="720"/>
      <c r="BK70" s="720"/>
      <c r="BL70" s="720"/>
      <c r="BM70" s="720"/>
      <c r="BN70" s="720"/>
      <c r="BO70" s="863"/>
      <c r="BP70" s="863"/>
      <c r="BQ70" s="899"/>
      <c r="BR70" s="720"/>
      <c r="BS70" s="720"/>
      <c r="BT70" s="720"/>
      <c r="BU70" s="720"/>
      <c r="BV70" s="863"/>
      <c r="BW70" s="863"/>
      <c r="BX70" s="899"/>
      <c r="BY70" s="899"/>
      <c r="BZ70" s="899"/>
      <c r="CA70" s="899"/>
      <c r="CB70" s="899"/>
      <c r="CC70" s="863"/>
      <c r="CD70" s="863"/>
      <c r="CE70" s="899"/>
      <c r="CF70" s="720"/>
      <c r="CG70" s="720"/>
      <c r="CH70" s="720"/>
      <c r="CI70" s="720"/>
      <c r="CJ70" s="863"/>
      <c r="CK70" s="866"/>
      <c r="CL70" s="671"/>
    </row>
    <row r="71" spans="1:90" s="721" customFormat="1" ht="12.75" hidden="1" customHeight="1">
      <c r="A71" s="862"/>
      <c r="B71" s="709"/>
      <c r="C71" s="710" t="s">
        <v>183</v>
      </c>
      <c r="D71" s="710" t="s">
        <v>180</v>
      </c>
      <c r="E71" s="711" t="s">
        <v>93</v>
      </c>
      <c r="F71" s="712" t="s">
        <v>223</v>
      </c>
      <c r="G71" s="711" t="s">
        <v>75</v>
      </c>
      <c r="H71" s="722">
        <v>0.03</v>
      </c>
      <c r="I71" s="256">
        <f t="shared" si="17"/>
        <v>175.5</v>
      </c>
      <c r="J71" s="714">
        <f t="shared" si="1"/>
        <v>0</v>
      </c>
      <c r="K71" s="715">
        <f t="shared" si="2"/>
        <v>0</v>
      </c>
      <c r="L71" s="715">
        <f t="shared" si="3"/>
        <v>0</v>
      </c>
      <c r="M71" s="715">
        <v>0</v>
      </c>
      <c r="N71" s="715">
        <v>0</v>
      </c>
      <c r="O71" s="715">
        <v>0</v>
      </c>
      <c r="P71" s="715">
        <v>0</v>
      </c>
      <c r="Q71" s="716">
        <f t="shared" si="43"/>
        <v>0</v>
      </c>
      <c r="R71" s="265">
        <f t="shared" si="18"/>
        <v>5.2649999999999997</v>
      </c>
      <c r="S71" s="260">
        <f t="shared" si="9"/>
        <v>5.2649999999999997</v>
      </c>
      <c r="T71" s="260">
        <f t="shared" si="10"/>
        <v>5.2649999999999997</v>
      </c>
      <c r="U71" s="260"/>
      <c r="V71" s="260"/>
      <c r="W71" s="260"/>
      <c r="X71" s="260"/>
      <c r="Y71" s="717">
        <f t="shared" si="15"/>
        <v>0</v>
      </c>
      <c r="Z71" s="671"/>
      <c r="AA71" s="723"/>
      <c r="AB71" s="719"/>
      <c r="AC71" s="719"/>
      <c r="AD71" s="719"/>
      <c r="AE71" s="719"/>
      <c r="AF71" s="863"/>
      <c r="AG71" s="863"/>
      <c r="AH71" s="719"/>
      <c r="AI71" s="719"/>
      <c r="AJ71" s="719"/>
      <c r="AK71" s="719"/>
      <c r="AL71" s="719"/>
      <c r="AM71" s="863"/>
      <c r="AN71" s="863"/>
      <c r="AO71" s="719"/>
      <c r="AP71" s="719"/>
      <c r="AQ71" s="719"/>
      <c r="AR71" s="719"/>
      <c r="AS71" s="719"/>
      <c r="AT71" s="863"/>
      <c r="AU71" s="863"/>
      <c r="AV71" s="719"/>
      <c r="AW71" s="719"/>
      <c r="AX71" s="719"/>
      <c r="AY71" s="719"/>
      <c r="AZ71" s="719"/>
      <c r="BA71" s="863"/>
      <c r="BB71" s="863"/>
      <c r="BC71" s="720"/>
      <c r="BD71" s="720"/>
      <c r="BE71" s="720"/>
      <c r="BF71" s="720"/>
      <c r="BG71" s="720"/>
      <c r="BH71" s="863"/>
      <c r="BI71" s="898"/>
      <c r="BJ71" s="720"/>
      <c r="BK71" s="720"/>
      <c r="BL71" s="720"/>
      <c r="BM71" s="720"/>
      <c r="BN71" s="720"/>
      <c r="BO71" s="863"/>
      <c r="BP71" s="863"/>
      <c r="BQ71" s="899"/>
      <c r="BR71" s="720"/>
      <c r="BS71" s="720"/>
      <c r="BT71" s="720"/>
      <c r="BU71" s="720"/>
      <c r="BV71" s="863"/>
      <c r="BW71" s="863"/>
      <c r="BX71" s="899"/>
      <c r="BY71" s="899"/>
      <c r="BZ71" s="899"/>
      <c r="CA71" s="899"/>
      <c r="CB71" s="899"/>
      <c r="CC71" s="863"/>
      <c r="CD71" s="863"/>
      <c r="CE71" s="899"/>
      <c r="CF71" s="720"/>
      <c r="CG71" s="720"/>
      <c r="CH71" s="720"/>
      <c r="CI71" s="720"/>
      <c r="CJ71" s="863"/>
      <c r="CK71" s="866"/>
      <c r="CL71" s="671"/>
    </row>
    <row r="72" spans="1:90" s="721" customFormat="1" ht="12.75" hidden="1" customHeight="1">
      <c r="A72" s="862"/>
      <c r="B72" s="709"/>
      <c r="C72" s="710" t="s">
        <v>183</v>
      </c>
      <c r="D72" s="710" t="s">
        <v>14</v>
      </c>
      <c r="E72" s="711" t="s">
        <v>93</v>
      </c>
      <c r="F72" s="712" t="s">
        <v>76</v>
      </c>
      <c r="G72" s="711" t="s">
        <v>31</v>
      </c>
      <c r="H72" s="722">
        <v>0.03</v>
      </c>
      <c r="I72" s="256">
        <f t="shared" si="17"/>
        <v>175.5</v>
      </c>
      <c r="J72" s="714">
        <f t="shared" si="1"/>
        <v>0</v>
      </c>
      <c r="K72" s="715">
        <f t="shared" si="2"/>
        <v>0</v>
      </c>
      <c r="L72" s="715">
        <f t="shared" si="3"/>
        <v>0</v>
      </c>
      <c r="M72" s="715">
        <v>0</v>
      </c>
      <c r="N72" s="715">
        <v>0</v>
      </c>
      <c r="O72" s="715">
        <v>0</v>
      </c>
      <c r="P72" s="715">
        <v>0</v>
      </c>
      <c r="Q72" s="716">
        <f t="shared" si="8"/>
        <v>0</v>
      </c>
      <c r="R72" s="265">
        <f t="shared" si="18"/>
        <v>5.2649999999999997</v>
      </c>
      <c r="S72" s="260">
        <f t="shared" si="9"/>
        <v>5.2649999999999997</v>
      </c>
      <c r="T72" s="260">
        <f t="shared" si="10"/>
        <v>5.2649999999999997</v>
      </c>
      <c r="U72" s="260"/>
      <c r="V72" s="260"/>
      <c r="W72" s="260"/>
      <c r="X72" s="260"/>
      <c r="Y72" s="717">
        <f t="shared" si="15"/>
        <v>0</v>
      </c>
      <c r="Z72" s="671"/>
      <c r="AA72" s="723"/>
      <c r="AB72" s="719"/>
      <c r="AC72" s="719"/>
      <c r="AD72" s="719"/>
      <c r="AE72" s="719"/>
      <c r="AF72" s="863"/>
      <c r="AG72" s="863"/>
      <c r="AH72" s="719"/>
      <c r="AI72" s="719"/>
      <c r="AJ72" s="719"/>
      <c r="AK72" s="719"/>
      <c r="AL72" s="719"/>
      <c r="AM72" s="863"/>
      <c r="AN72" s="863"/>
      <c r="AO72" s="719"/>
      <c r="AP72" s="719"/>
      <c r="AQ72" s="719"/>
      <c r="AR72" s="719"/>
      <c r="AS72" s="719"/>
      <c r="AT72" s="863"/>
      <c r="AU72" s="863"/>
      <c r="AV72" s="719"/>
      <c r="AW72" s="719"/>
      <c r="AX72" s="719"/>
      <c r="AY72" s="719"/>
      <c r="AZ72" s="719"/>
      <c r="BA72" s="863"/>
      <c r="BB72" s="863"/>
      <c r="BC72" s="720"/>
      <c r="BD72" s="720"/>
      <c r="BE72" s="720"/>
      <c r="BF72" s="720"/>
      <c r="BG72" s="720"/>
      <c r="BH72" s="863"/>
      <c r="BI72" s="898"/>
      <c r="BJ72" s="720"/>
      <c r="BK72" s="720"/>
      <c r="BL72" s="720"/>
      <c r="BM72" s="720"/>
      <c r="BN72" s="720"/>
      <c r="BO72" s="863"/>
      <c r="BP72" s="863"/>
      <c r="BQ72" s="899"/>
      <c r="BR72" s="899"/>
      <c r="BS72" s="899"/>
      <c r="BT72" s="899"/>
      <c r="BU72" s="899"/>
      <c r="BV72" s="863"/>
      <c r="BW72" s="863"/>
      <c r="BX72" s="899"/>
      <c r="BY72" s="899"/>
      <c r="BZ72" s="899"/>
      <c r="CA72" s="899"/>
      <c r="CB72" s="899"/>
      <c r="CC72" s="863"/>
      <c r="CD72" s="863"/>
      <c r="CE72" s="899"/>
      <c r="CF72" s="720"/>
      <c r="CG72" s="720"/>
      <c r="CH72" s="720"/>
      <c r="CI72" s="720"/>
      <c r="CJ72" s="863"/>
      <c r="CK72" s="866"/>
      <c r="CL72" s="671"/>
    </row>
    <row r="73" spans="1:90" s="721" customFormat="1" ht="12.75" hidden="1" customHeight="1">
      <c r="A73" s="862"/>
      <c r="B73" s="709"/>
      <c r="C73" s="710" t="s">
        <v>183</v>
      </c>
      <c r="D73" s="710" t="s">
        <v>14</v>
      </c>
      <c r="E73" s="711" t="s">
        <v>93</v>
      </c>
      <c r="F73" s="712" t="s">
        <v>76</v>
      </c>
      <c r="G73" s="711" t="s">
        <v>31</v>
      </c>
      <c r="H73" s="722">
        <v>0.03</v>
      </c>
      <c r="I73" s="256">
        <f t="shared" si="17"/>
        <v>175.5</v>
      </c>
      <c r="J73" s="714">
        <f t="shared" si="1"/>
        <v>0</v>
      </c>
      <c r="K73" s="715">
        <f t="shared" si="2"/>
        <v>0</v>
      </c>
      <c r="L73" s="715">
        <f t="shared" si="3"/>
        <v>0</v>
      </c>
      <c r="M73" s="715">
        <v>0</v>
      </c>
      <c r="N73" s="715">
        <v>0</v>
      </c>
      <c r="O73" s="715">
        <v>0</v>
      </c>
      <c r="P73" s="715">
        <v>0</v>
      </c>
      <c r="Q73" s="716">
        <f t="shared" ref="Q73" si="44">SUM(K73:P73)</f>
        <v>0</v>
      </c>
      <c r="R73" s="265">
        <f t="shared" si="18"/>
        <v>5.2649999999999997</v>
      </c>
      <c r="S73" s="260">
        <f t="shared" si="9"/>
        <v>5.2649999999999997</v>
      </c>
      <c r="T73" s="260">
        <f t="shared" si="10"/>
        <v>5.2649999999999997</v>
      </c>
      <c r="U73" s="260"/>
      <c r="V73" s="260"/>
      <c r="W73" s="260"/>
      <c r="X73" s="260"/>
      <c r="Y73" s="717">
        <f t="shared" si="15"/>
        <v>0</v>
      </c>
      <c r="Z73" s="671"/>
      <c r="AA73" s="723"/>
      <c r="AB73" s="719"/>
      <c r="AC73" s="719"/>
      <c r="AD73" s="719"/>
      <c r="AE73" s="719"/>
      <c r="AF73" s="863"/>
      <c r="AG73" s="863"/>
      <c r="AH73" s="719"/>
      <c r="AI73" s="719"/>
      <c r="AJ73" s="719"/>
      <c r="AK73" s="719"/>
      <c r="AL73" s="719"/>
      <c r="AM73" s="863"/>
      <c r="AN73" s="863"/>
      <c r="AO73" s="719"/>
      <c r="AP73" s="719"/>
      <c r="AQ73" s="719"/>
      <c r="AR73" s="719"/>
      <c r="AS73" s="719"/>
      <c r="AT73" s="863"/>
      <c r="AU73" s="863"/>
      <c r="AV73" s="719"/>
      <c r="AW73" s="719"/>
      <c r="AX73" s="719"/>
      <c r="AY73" s="719"/>
      <c r="AZ73" s="719"/>
      <c r="BA73" s="863"/>
      <c r="BB73" s="863"/>
      <c r="BC73" s="720"/>
      <c r="BD73" s="720"/>
      <c r="BE73" s="720"/>
      <c r="BF73" s="720"/>
      <c r="BG73" s="720"/>
      <c r="BH73" s="863"/>
      <c r="BI73" s="898"/>
      <c r="BJ73" s="720"/>
      <c r="BK73" s="720"/>
      <c r="BL73" s="720"/>
      <c r="BM73" s="720"/>
      <c r="BN73" s="720"/>
      <c r="BO73" s="863"/>
      <c r="BP73" s="863"/>
      <c r="BQ73" s="899"/>
      <c r="BR73" s="899"/>
      <c r="BS73" s="899"/>
      <c r="BT73" s="899"/>
      <c r="BU73" s="899"/>
      <c r="BV73" s="863"/>
      <c r="BW73" s="863"/>
      <c r="BX73" s="899"/>
      <c r="BY73" s="899"/>
      <c r="BZ73" s="899"/>
      <c r="CA73" s="899"/>
      <c r="CB73" s="899"/>
      <c r="CC73" s="863"/>
      <c r="CD73" s="863"/>
      <c r="CE73" s="899"/>
      <c r="CF73" s="720"/>
      <c r="CG73" s="720"/>
      <c r="CH73" s="720"/>
      <c r="CI73" s="720"/>
      <c r="CJ73" s="863"/>
      <c r="CK73" s="866"/>
      <c r="CL73" s="671"/>
    </row>
    <row r="74" spans="1:90" s="721" customFormat="1" ht="12.75" hidden="1" customHeight="1">
      <c r="A74" s="862"/>
      <c r="B74" s="709"/>
      <c r="C74" s="710" t="s">
        <v>183</v>
      </c>
      <c r="D74" s="710" t="s">
        <v>14</v>
      </c>
      <c r="E74" s="711" t="s">
        <v>93</v>
      </c>
      <c r="F74" s="712" t="s">
        <v>76</v>
      </c>
      <c r="G74" s="711" t="s">
        <v>31</v>
      </c>
      <c r="H74" s="722">
        <v>0.03</v>
      </c>
      <c r="I74" s="256">
        <f t="shared" si="17"/>
        <v>175.5</v>
      </c>
      <c r="J74" s="714">
        <f t="shared" si="1"/>
        <v>0</v>
      </c>
      <c r="K74" s="715">
        <f t="shared" si="2"/>
        <v>0</v>
      </c>
      <c r="L74" s="715">
        <f t="shared" si="3"/>
        <v>0</v>
      </c>
      <c r="M74" s="715">
        <v>0</v>
      </c>
      <c r="N74" s="715">
        <v>0</v>
      </c>
      <c r="O74" s="715">
        <v>0</v>
      </c>
      <c r="P74" s="715">
        <v>0</v>
      </c>
      <c r="Q74" s="716">
        <f t="shared" ref="Q74:Q77" si="45">SUM(K74:P74)</f>
        <v>0</v>
      </c>
      <c r="R74" s="265">
        <f t="shared" si="18"/>
        <v>5.2649999999999997</v>
      </c>
      <c r="S74" s="260">
        <f t="shared" si="9"/>
        <v>5.2649999999999997</v>
      </c>
      <c r="T74" s="260">
        <f t="shared" si="10"/>
        <v>5.2649999999999997</v>
      </c>
      <c r="U74" s="260"/>
      <c r="V74" s="260"/>
      <c r="W74" s="260"/>
      <c r="X74" s="260"/>
      <c r="Y74" s="717">
        <f t="shared" si="15"/>
        <v>0</v>
      </c>
      <c r="Z74" s="671"/>
      <c r="AA74" s="723"/>
      <c r="AB74" s="719"/>
      <c r="AC74" s="719"/>
      <c r="AD74" s="719"/>
      <c r="AE74" s="719"/>
      <c r="AF74" s="863"/>
      <c r="AG74" s="863"/>
      <c r="AH74" s="719"/>
      <c r="AI74" s="719"/>
      <c r="AJ74" s="719"/>
      <c r="AK74" s="719"/>
      <c r="AL74" s="719"/>
      <c r="AM74" s="863"/>
      <c r="AN74" s="863"/>
      <c r="AO74" s="719"/>
      <c r="AP74" s="719"/>
      <c r="AQ74" s="719"/>
      <c r="AR74" s="719"/>
      <c r="AS74" s="719"/>
      <c r="AT74" s="863"/>
      <c r="AU74" s="863"/>
      <c r="AV74" s="719"/>
      <c r="AW74" s="719"/>
      <c r="AX74" s="719"/>
      <c r="AY74" s="719"/>
      <c r="AZ74" s="719"/>
      <c r="BA74" s="863"/>
      <c r="BB74" s="863"/>
      <c r="BC74" s="720"/>
      <c r="BD74" s="720"/>
      <c r="BE74" s="720"/>
      <c r="BF74" s="720"/>
      <c r="BG74" s="720"/>
      <c r="BH74" s="863"/>
      <c r="BI74" s="898"/>
      <c r="BJ74" s="720"/>
      <c r="BK74" s="720"/>
      <c r="BL74" s="720"/>
      <c r="BM74" s="720"/>
      <c r="BN74" s="720"/>
      <c r="BO74" s="863"/>
      <c r="BP74" s="863"/>
      <c r="BQ74" s="899"/>
      <c r="BR74" s="899"/>
      <c r="BS74" s="899"/>
      <c r="BT74" s="899"/>
      <c r="BU74" s="899"/>
      <c r="BV74" s="863"/>
      <c r="BW74" s="863"/>
      <c r="BX74" s="899"/>
      <c r="BY74" s="899"/>
      <c r="BZ74" s="899"/>
      <c r="CA74" s="899"/>
      <c r="CB74" s="899"/>
      <c r="CC74" s="863"/>
      <c r="CD74" s="863"/>
      <c r="CE74" s="899"/>
      <c r="CF74" s="720"/>
      <c r="CG74" s="720"/>
      <c r="CH74" s="720"/>
      <c r="CI74" s="720"/>
      <c r="CJ74" s="863"/>
      <c r="CK74" s="866"/>
      <c r="CL74" s="671"/>
    </row>
    <row r="75" spans="1:90" s="721" customFormat="1" ht="12.75" hidden="1" customHeight="1">
      <c r="A75" s="862"/>
      <c r="B75" s="709"/>
      <c r="C75" s="710" t="s">
        <v>183</v>
      </c>
      <c r="D75" s="710" t="s">
        <v>14</v>
      </c>
      <c r="E75" s="711" t="s">
        <v>93</v>
      </c>
      <c r="F75" s="712" t="s">
        <v>76</v>
      </c>
      <c r="G75" s="711" t="s">
        <v>31</v>
      </c>
      <c r="H75" s="722">
        <v>0.03</v>
      </c>
      <c r="I75" s="256">
        <f t="shared" si="17"/>
        <v>175.5</v>
      </c>
      <c r="J75" s="714">
        <f t="shared" si="1"/>
        <v>0</v>
      </c>
      <c r="K75" s="715">
        <f t="shared" si="2"/>
        <v>0</v>
      </c>
      <c r="L75" s="715">
        <f t="shared" si="3"/>
        <v>0</v>
      </c>
      <c r="M75" s="715">
        <v>0</v>
      </c>
      <c r="N75" s="715">
        <v>0</v>
      </c>
      <c r="O75" s="715">
        <v>0</v>
      </c>
      <c r="P75" s="715">
        <v>0</v>
      </c>
      <c r="Q75" s="716">
        <f t="shared" si="45"/>
        <v>0</v>
      </c>
      <c r="R75" s="265">
        <f t="shared" si="18"/>
        <v>5.2649999999999997</v>
      </c>
      <c r="S75" s="260">
        <f t="shared" si="9"/>
        <v>5.2649999999999997</v>
      </c>
      <c r="T75" s="260">
        <f t="shared" si="10"/>
        <v>5.2649999999999997</v>
      </c>
      <c r="U75" s="260"/>
      <c r="V75" s="260"/>
      <c r="W75" s="260"/>
      <c r="X75" s="260"/>
      <c r="Y75" s="717">
        <f t="shared" si="15"/>
        <v>0</v>
      </c>
      <c r="Z75" s="671"/>
      <c r="AA75" s="723"/>
      <c r="AB75" s="719"/>
      <c r="AC75" s="719"/>
      <c r="AD75" s="719"/>
      <c r="AE75" s="719"/>
      <c r="AF75" s="863"/>
      <c r="AG75" s="863"/>
      <c r="AH75" s="719"/>
      <c r="AI75" s="719"/>
      <c r="AJ75" s="719"/>
      <c r="AK75" s="719"/>
      <c r="AL75" s="719"/>
      <c r="AM75" s="863"/>
      <c r="AN75" s="863"/>
      <c r="AO75" s="719"/>
      <c r="AP75" s="719"/>
      <c r="AQ75" s="719"/>
      <c r="AR75" s="719"/>
      <c r="AS75" s="719"/>
      <c r="AT75" s="863"/>
      <c r="AU75" s="863"/>
      <c r="AV75" s="719"/>
      <c r="AW75" s="719"/>
      <c r="AX75" s="719"/>
      <c r="AY75" s="719"/>
      <c r="AZ75" s="719"/>
      <c r="BA75" s="863"/>
      <c r="BB75" s="863"/>
      <c r="BC75" s="720"/>
      <c r="BD75" s="720"/>
      <c r="BE75" s="720"/>
      <c r="BF75" s="720"/>
      <c r="BG75" s="720"/>
      <c r="BH75" s="863"/>
      <c r="BI75" s="898"/>
      <c r="BJ75" s="720"/>
      <c r="BK75" s="720"/>
      <c r="BL75" s="720"/>
      <c r="BM75" s="720"/>
      <c r="BN75" s="720"/>
      <c r="BO75" s="863"/>
      <c r="BP75" s="863"/>
      <c r="BQ75" s="899"/>
      <c r="BR75" s="899"/>
      <c r="BS75" s="899"/>
      <c r="BT75" s="899"/>
      <c r="BU75" s="899"/>
      <c r="BV75" s="863"/>
      <c r="BW75" s="863"/>
      <c r="BX75" s="899"/>
      <c r="BY75" s="899"/>
      <c r="BZ75" s="899"/>
      <c r="CA75" s="899"/>
      <c r="CB75" s="899"/>
      <c r="CC75" s="863"/>
      <c r="CD75" s="863"/>
      <c r="CE75" s="899"/>
      <c r="CF75" s="720"/>
      <c r="CG75" s="720"/>
      <c r="CH75" s="720"/>
      <c r="CI75" s="720"/>
      <c r="CJ75" s="863"/>
      <c r="CK75" s="866"/>
      <c r="CL75" s="671"/>
    </row>
    <row r="76" spans="1:90" s="721" customFormat="1" ht="12.75" hidden="1" customHeight="1">
      <c r="A76" s="862"/>
      <c r="B76" s="709"/>
      <c r="C76" s="710" t="s">
        <v>183</v>
      </c>
      <c r="D76" s="710" t="s">
        <v>14</v>
      </c>
      <c r="E76" s="711" t="s">
        <v>93</v>
      </c>
      <c r="F76" s="712" t="s">
        <v>76</v>
      </c>
      <c r="G76" s="711" t="s">
        <v>31</v>
      </c>
      <c r="H76" s="722">
        <v>0.03</v>
      </c>
      <c r="I76" s="256">
        <f t="shared" si="17"/>
        <v>175.5</v>
      </c>
      <c r="J76" s="714">
        <f t="shared" si="1"/>
        <v>0</v>
      </c>
      <c r="K76" s="715">
        <f t="shared" si="2"/>
        <v>0</v>
      </c>
      <c r="L76" s="715">
        <f t="shared" si="3"/>
        <v>0</v>
      </c>
      <c r="M76" s="715">
        <v>0</v>
      </c>
      <c r="N76" s="715">
        <v>0</v>
      </c>
      <c r="O76" s="715">
        <v>0</v>
      </c>
      <c r="P76" s="715">
        <v>0</v>
      </c>
      <c r="Q76" s="716">
        <f t="shared" si="45"/>
        <v>0</v>
      </c>
      <c r="R76" s="265">
        <f t="shared" si="18"/>
        <v>5.2649999999999997</v>
      </c>
      <c r="S76" s="260">
        <f t="shared" si="9"/>
        <v>5.2649999999999997</v>
      </c>
      <c r="T76" s="260">
        <f t="shared" si="10"/>
        <v>5.2649999999999997</v>
      </c>
      <c r="U76" s="260"/>
      <c r="V76" s="260"/>
      <c r="W76" s="260"/>
      <c r="X76" s="260"/>
      <c r="Y76" s="717">
        <f t="shared" si="15"/>
        <v>0</v>
      </c>
      <c r="Z76" s="671"/>
      <c r="AA76" s="723"/>
      <c r="AB76" s="719"/>
      <c r="AC76" s="719"/>
      <c r="AD76" s="719"/>
      <c r="AE76" s="719"/>
      <c r="AF76" s="863"/>
      <c r="AG76" s="863"/>
      <c r="AH76" s="719"/>
      <c r="AI76" s="719"/>
      <c r="AJ76" s="719"/>
      <c r="AK76" s="719"/>
      <c r="AL76" s="719"/>
      <c r="AM76" s="863"/>
      <c r="AN76" s="863"/>
      <c r="AO76" s="719"/>
      <c r="AP76" s="719"/>
      <c r="AQ76" s="719"/>
      <c r="AR76" s="719"/>
      <c r="AS76" s="719"/>
      <c r="AT76" s="863"/>
      <c r="AU76" s="863"/>
      <c r="AV76" s="719"/>
      <c r="AW76" s="719"/>
      <c r="AX76" s="719"/>
      <c r="AY76" s="719"/>
      <c r="AZ76" s="719"/>
      <c r="BA76" s="863"/>
      <c r="BB76" s="863"/>
      <c r="BC76" s="720"/>
      <c r="BD76" s="720"/>
      <c r="BE76" s="720"/>
      <c r="BF76" s="720"/>
      <c r="BG76" s="720"/>
      <c r="BH76" s="863"/>
      <c r="BI76" s="898"/>
      <c r="BJ76" s="720"/>
      <c r="BK76" s="720"/>
      <c r="BL76" s="720"/>
      <c r="BM76" s="720"/>
      <c r="BN76" s="720"/>
      <c r="BO76" s="863"/>
      <c r="BP76" s="863"/>
      <c r="BQ76" s="899"/>
      <c r="BR76" s="899"/>
      <c r="BS76" s="899"/>
      <c r="BT76" s="899"/>
      <c r="BU76" s="899"/>
      <c r="BV76" s="863"/>
      <c r="BW76" s="863"/>
      <c r="BX76" s="899"/>
      <c r="BY76" s="899"/>
      <c r="BZ76" s="899"/>
      <c r="CA76" s="899"/>
      <c r="CB76" s="899"/>
      <c r="CC76" s="863"/>
      <c r="CD76" s="863"/>
      <c r="CE76" s="899"/>
      <c r="CF76" s="720"/>
      <c r="CG76" s="720"/>
      <c r="CH76" s="720"/>
      <c r="CI76" s="720"/>
      <c r="CJ76" s="863"/>
      <c r="CK76" s="866"/>
      <c r="CL76" s="671"/>
    </row>
    <row r="77" spans="1:90" s="721" customFormat="1" ht="12.75" hidden="1" customHeight="1">
      <c r="A77" s="862"/>
      <c r="B77" s="709"/>
      <c r="C77" s="710" t="s">
        <v>183</v>
      </c>
      <c r="D77" s="710" t="s">
        <v>14</v>
      </c>
      <c r="E77" s="711" t="s">
        <v>93</v>
      </c>
      <c r="F77" s="712" t="s">
        <v>76</v>
      </c>
      <c r="G77" s="711" t="s">
        <v>31</v>
      </c>
      <c r="H77" s="722">
        <v>0.03</v>
      </c>
      <c r="I77" s="256">
        <f t="shared" si="17"/>
        <v>175.5</v>
      </c>
      <c r="J77" s="714">
        <f t="shared" si="1"/>
        <v>0</v>
      </c>
      <c r="K77" s="715">
        <f t="shared" si="2"/>
        <v>0</v>
      </c>
      <c r="L77" s="715">
        <f t="shared" si="3"/>
        <v>0</v>
      </c>
      <c r="M77" s="715">
        <v>0</v>
      </c>
      <c r="N77" s="715">
        <v>0</v>
      </c>
      <c r="O77" s="715">
        <v>0</v>
      </c>
      <c r="P77" s="715">
        <v>0</v>
      </c>
      <c r="Q77" s="716">
        <f t="shared" si="45"/>
        <v>0</v>
      </c>
      <c r="R77" s="265">
        <f t="shared" si="18"/>
        <v>5.2649999999999997</v>
      </c>
      <c r="S77" s="260">
        <f t="shared" si="9"/>
        <v>5.2649999999999997</v>
      </c>
      <c r="T77" s="260">
        <f t="shared" si="10"/>
        <v>5.2649999999999997</v>
      </c>
      <c r="U77" s="260"/>
      <c r="V77" s="260"/>
      <c r="W77" s="260"/>
      <c r="X77" s="260"/>
      <c r="Y77" s="717">
        <f t="shared" si="15"/>
        <v>0</v>
      </c>
      <c r="Z77" s="671"/>
      <c r="AA77" s="723"/>
      <c r="AB77" s="719"/>
      <c r="AC77" s="719"/>
      <c r="AD77" s="719"/>
      <c r="AE77" s="719"/>
      <c r="AF77" s="863"/>
      <c r="AG77" s="863"/>
      <c r="AH77" s="719"/>
      <c r="AI77" s="719"/>
      <c r="AJ77" s="719"/>
      <c r="AK77" s="719"/>
      <c r="AL77" s="719"/>
      <c r="AM77" s="863"/>
      <c r="AN77" s="863"/>
      <c r="AO77" s="719"/>
      <c r="AP77" s="719"/>
      <c r="AQ77" s="719"/>
      <c r="AR77" s="719"/>
      <c r="AS77" s="719"/>
      <c r="AT77" s="863"/>
      <c r="AU77" s="863"/>
      <c r="AV77" s="719"/>
      <c r="AW77" s="719"/>
      <c r="AX77" s="719"/>
      <c r="AY77" s="719"/>
      <c r="AZ77" s="719"/>
      <c r="BA77" s="863"/>
      <c r="BB77" s="863"/>
      <c r="BC77" s="720"/>
      <c r="BD77" s="720"/>
      <c r="BE77" s="720"/>
      <c r="BF77" s="720"/>
      <c r="BG77" s="720"/>
      <c r="BH77" s="863"/>
      <c r="BI77" s="898"/>
      <c r="BJ77" s="720"/>
      <c r="BK77" s="720"/>
      <c r="BL77" s="720"/>
      <c r="BM77" s="720"/>
      <c r="BN77" s="720"/>
      <c r="BO77" s="863"/>
      <c r="BP77" s="863"/>
      <c r="BQ77" s="899"/>
      <c r="BR77" s="899"/>
      <c r="BS77" s="899"/>
      <c r="BT77" s="899"/>
      <c r="BU77" s="899"/>
      <c r="BV77" s="863"/>
      <c r="BW77" s="863"/>
      <c r="BX77" s="899"/>
      <c r="BY77" s="899"/>
      <c r="BZ77" s="899"/>
      <c r="CA77" s="899"/>
      <c r="CB77" s="899"/>
      <c r="CC77" s="863"/>
      <c r="CD77" s="863"/>
      <c r="CE77" s="899"/>
      <c r="CF77" s="720"/>
      <c r="CG77" s="720"/>
      <c r="CH77" s="720"/>
      <c r="CI77" s="720"/>
      <c r="CJ77" s="863"/>
      <c r="CK77" s="866"/>
      <c r="CL77" s="671"/>
    </row>
    <row r="78" spans="1:90" s="721" customFormat="1" ht="12.75" hidden="1" customHeight="1">
      <c r="A78" s="862"/>
      <c r="B78" s="709"/>
      <c r="C78" s="710" t="s">
        <v>183</v>
      </c>
      <c r="D78" s="710" t="s">
        <v>14</v>
      </c>
      <c r="E78" s="711" t="s">
        <v>93</v>
      </c>
      <c r="F78" s="712" t="s">
        <v>261</v>
      </c>
      <c r="G78" s="711" t="s">
        <v>31</v>
      </c>
      <c r="H78" s="722">
        <v>0.03</v>
      </c>
      <c r="I78" s="256">
        <f t="shared" si="17"/>
        <v>175.5</v>
      </c>
      <c r="J78" s="714">
        <f t="shared" si="1"/>
        <v>0</v>
      </c>
      <c r="K78" s="715">
        <f t="shared" si="2"/>
        <v>0</v>
      </c>
      <c r="L78" s="715">
        <f t="shared" si="3"/>
        <v>0</v>
      </c>
      <c r="M78" s="715">
        <v>0</v>
      </c>
      <c r="N78" s="715">
        <v>0</v>
      </c>
      <c r="O78" s="715">
        <v>0</v>
      </c>
      <c r="P78" s="715">
        <v>0</v>
      </c>
      <c r="Q78" s="716">
        <f t="shared" ref="Q78:Q81" si="46">SUM(K78:P78)</f>
        <v>0</v>
      </c>
      <c r="R78" s="265">
        <f t="shared" si="18"/>
        <v>5.2649999999999997</v>
      </c>
      <c r="S78" s="260">
        <f t="shared" si="9"/>
        <v>5.2649999999999997</v>
      </c>
      <c r="T78" s="260">
        <f t="shared" si="10"/>
        <v>5.2649999999999997</v>
      </c>
      <c r="U78" s="260"/>
      <c r="V78" s="260"/>
      <c r="W78" s="260"/>
      <c r="X78" s="260"/>
      <c r="Y78" s="717">
        <f t="shared" si="15"/>
        <v>0</v>
      </c>
      <c r="Z78" s="671"/>
      <c r="AA78" s="723"/>
      <c r="AB78" s="719"/>
      <c r="AC78" s="719"/>
      <c r="AD78" s="719"/>
      <c r="AE78" s="719"/>
      <c r="AF78" s="863"/>
      <c r="AG78" s="863"/>
      <c r="AH78" s="719"/>
      <c r="AI78" s="719"/>
      <c r="AJ78" s="719"/>
      <c r="AK78" s="719"/>
      <c r="AL78" s="719"/>
      <c r="AM78" s="863"/>
      <c r="AN78" s="863"/>
      <c r="AO78" s="719"/>
      <c r="AP78" s="719"/>
      <c r="AQ78" s="719"/>
      <c r="AR78" s="719"/>
      <c r="AS78" s="719"/>
      <c r="AT78" s="863"/>
      <c r="AU78" s="863"/>
      <c r="AV78" s="719"/>
      <c r="AW78" s="719"/>
      <c r="AX78" s="719"/>
      <c r="AY78" s="719"/>
      <c r="AZ78" s="719"/>
      <c r="BA78" s="863"/>
      <c r="BB78" s="863"/>
      <c r="BC78" s="720"/>
      <c r="BD78" s="720"/>
      <c r="BE78" s="720"/>
      <c r="BF78" s="720"/>
      <c r="BG78" s="720"/>
      <c r="BH78" s="863"/>
      <c r="BI78" s="898"/>
      <c r="BJ78" s="720"/>
      <c r="BK78" s="720"/>
      <c r="BL78" s="720"/>
      <c r="BM78" s="720"/>
      <c r="BN78" s="720"/>
      <c r="BO78" s="863"/>
      <c r="BP78" s="863"/>
      <c r="BQ78" s="899"/>
      <c r="BR78" s="899"/>
      <c r="BS78" s="899"/>
      <c r="BT78" s="899"/>
      <c r="BU78" s="899"/>
      <c r="BV78" s="863"/>
      <c r="BW78" s="863"/>
      <c r="BX78" s="899"/>
      <c r="BY78" s="899"/>
      <c r="BZ78" s="899"/>
      <c r="CA78" s="899"/>
      <c r="CB78" s="899"/>
      <c r="CC78" s="863"/>
      <c r="CD78" s="863"/>
      <c r="CE78" s="899"/>
      <c r="CF78" s="720"/>
      <c r="CG78" s="720"/>
      <c r="CH78" s="720"/>
      <c r="CI78" s="720"/>
      <c r="CJ78" s="863"/>
      <c r="CK78" s="866"/>
      <c r="CL78" s="671"/>
    </row>
    <row r="79" spans="1:90" s="721" customFormat="1" ht="12.75" hidden="1" customHeight="1">
      <c r="A79" s="862"/>
      <c r="B79" s="709"/>
      <c r="C79" s="710" t="s">
        <v>183</v>
      </c>
      <c r="D79" s="710" t="s">
        <v>14</v>
      </c>
      <c r="E79" s="711" t="s">
        <v>93</v>
      </c>
      <c r="F79" s="712" t="s">
        <v>262</v>
      </c>
      <c r="G79" s="711" t="s">
        <v>31</v>
      </c>
      <c r="H79" s="722">
        <v>0.03</v>
      </c>
      <c r="I79" s="256">
        <f t="shared" si="17"/>
        <v>175.5</v>
      </c>
      <c r="J79" s="714">
        <f t="shared" si="1"/>
        <v>0</v>
      </c>
      <c r="K79" s="715">
        <f t="shared" si="2"/>
        <v>0</v>
      </c>
      <c r="L79" s="715">
        <f t="shared" si="3"/>
        <v>0</v>
      </c>
      <c r="M79" s="715">
        <v>0</v>
      </c>
      <c r="N79" s="715">
        <v>0</v>
      </c>
      <c r="O79" s="715">
        <v>0</v>
      </c>
      <c r="P79" s="715">
        <v>0</v>
      </c>
      <c r="Q79" s="716">
        <f t="shared" si="46"/>
        <v>0</v>
      </c>
      <c r="R79" s="265">
        <f t="shared" si="18"/>
        <v>5.2649999999999997</v>
      </c>
      <c r="S79" s="260">
        <f t="shared" si="9"/>
        <v>5.2649999999999997</v>
      </c>
      <c r="T79" s="260">
        <f t="shared" si="10"/>
        <v>5.2649999999999997</v>
      </c>
      <c r="U79" s="260"/>
      <c r="V79" s="260"/>
      <c r="W79" s="260"/>
      <c r="X79" s="260"/>
      <c r="Y79" s="717">
        <f t="shared" si="15"/>
        <v>0</v>
      </c>
      <c r="Z79" s="671"/>
      <c r="AA79" s="723"/>
      <c r="AB79" s="719"/>
      <c r="AC79" s="719"/>
      <c r="AD79" s="719"/>
      <c r="AE79" s="719"/>
      <c r="AF79" s="863"/>
      <c r="AG79" s="863"/>
      <c r="AH79" s="719"/>
      <c r="AI79" s="719"/>
      <c r="AJ79" s="719"/>
      <c r="AK79" s="719"/>
      <c r="AL79" s="719"/>
      <c r="AM79" s="863"/>
      <c r="AN79" s="863"/>
      <c r="AO79" s="719"/>
      <c r="AP79" s="719"/>
      <c r="AQ79" s="719"/>
      <c r="AR79" s="719"/>
      <c r="AS79" s="719"/>
      <c r="AT79" s="863"/>
      <c r="AU79" s="863"/>
      <c r="AV79" s="719"/>
      <c r="AW79" s="719"/>
      <c r="AX79" s="719"/>
      <c r="AY79" s="719"/>
      <c r="AZ79" s="719"/>
      <c r="BA79" s="863"/>
      <c r="BB79" s="863"/>
      <c r="BC79" s="720"/>
      <c r="BD79" s="720"/>
      <c r="BE79" s="720"/>
      <c r="BF79" s="720"/>
      <c r="BG79" s="720"/>
      <c r="BH79" s="863"/>
      <c r="BI79" s="898"/>
      <c r="BJ79" s="720"/>
      <c r="BK79" s="720"/>
      <c r="BL79" s="720"/>
      <c r="BM79" s="720"/>
      <c r="BN79" s="720"/>
      <c r="BO79" s="863"/>
      <c r="BP79" s="863"/>
      <c r="BQ79" s="899"/>
      <c r="BR79" s="899"/>
      <c r="BS79" s="899"/>
      <c r="BT79" s="899"/>
      <c r="BU79" s="899"/>
      <c r="BV79" s="863"/>
      <c r="BW79" s="863"/>
      <c r="BX79" s="899"/>
      <c r="BY79" s="899"/>
      <c r="BZ79" s="899"/>
      <c r="CA79" s="899"/>
      <c r="CB79" s="899"/>
      <c r="CC79" s="863"/>
      <c r="CD79" s="863"/>
      <c r="CE79" s="899"/>
      <c r="CF79" s="720"/>
      <c r="CG79" s="720"/>
      <c r="CH79" s="720"/>
      <c r="CI79" s="720"/>
      <c r="CJ79" s="863"/>
      <c r="CK79" s="866"/>
      <c r="CL79" s="671"/>
    </row>
    <row r="80" spans="1:90" s="721" customFormat="1" ht="12.75" customHeight="1">
      <c r="A80" s="862"/>
      <c r="B80" s="709"/>
      <c r="C80" s="710" t="s">
        <v>183</v>
      </c>
      <c r="D80" s="710" t="s">
        <v>14</v>
      </c>
      <c r="E80" s="711" t="s">
        <v>93</v>
      </c>
      <c r="F80" s="712" t="s">
        <v>263</v>
      </c>
      <c r="G80" s="711" t="s">
        <v>31</v>
      </c>
      <c r="H80" s="722">
        <v>0.03</v>
      </c>
      <c r="I80" s="256">
        <f t="shared" si="17"/>
        <v>175.5</v>
      </c>
      <c r="J80" s="714">
        <f t="shared" si="1"/>
        <v>0.09</v>
      </c>
      <c r="K80" s="715">
        <f t="shared" si="2"/>
        <v>3</v>
      </c>
      <c r="L80" s="715">
        <f t="shared" si="3"/>
        <v>0</v>
      </c>
      <c r="M80" s="715">
        <v>0</v>
      </c>
      <c r="N80" s="715">
        <v>0</v>
      </c>
      <c r="O80" s="715">
        <v>0</v>
      </c>
      <c r="P80" s="715">
        <v>0</v>
      </c>
      <c r="Q80" s="716">
        <f t="shared" si="46"/>
        <v>3</v>
      </c>
      <c r="R80" s="265">
        <f t="shared" si="18"/>
        <v>5.2649999999999997</v>
      </c>
      <c r="S80" s="260">
        <f t="shared" si="9"/>
        <v>5.2649999999999997</v>
      </c>
      <c r="T80" s="260">
        <f t="shared" si="10"/>
        <v>5.2649999999999997</v>
      </c>
      <c r="U80" s="260"/>
      <c r="V80" s="260"/>
      <c r="W80" s="260"/>
      <c r="X80" s="260"/>
      <c r="Y80" s="717">
        <f t="shared" si="15"/>
        <v>15.794999999999998</v>
      </c>
      <c r="Z80" s="671"/>
      <c r="AA80" s="723"/>
      <c r="AB80" s="719"/>
      <c r="AC80" s="719"/>
      <c r="AD80" s="719"/>
      <c r="AE80" s="719"/>
      <c r="AF80" s="863"/>
      <c r="AG80" s="863"/>
      <c r="AH80" s="719"/>
      <c r="AI80" s="719"/>
      <c r="AJ80" s="719"/>
      <c r="AK80" s="719"/>
      <c r="AL80" s="719"/>
      <c r="AM80" s="863"/>
      <c r="AN80" s="863"/>
      <c r="AO80" s="719"/>
      <c r="AP80" s="719"/>
      <c r="AQ80" s="719"/>
      <c r="AR80" s="719"/>
      <c r="AS80" s="719"/>
      <c r="AT80" s="863"/>
      <c r="AU80" s="863"/>
      <c r="AV80" s="719"/>
      <c r="AW80" s="719"/>
      <c r="AX80" s="719" t="s">
        <v>347</v>
      </c>
      <c r="AY80" s="719" t="s">
        <v>347</v>
      </c>
      <c r="AZ80" s="719" t="s">
        <v>347</v>
      </c>
      <c r="BA80" s="863"/>
      <c r="BB80" s="863"/>
      <c r="BC80" s="720"/>
      <c r="BD80" s="720"/>
      <c r="BE80" s="720"/>
      <c r="BF80" s="720"/>
      <c r="BG80" s="720"/>
      <c r="BH80" s="863"/>
      <c r="BI80" s="898"/>
      <c r="BJ80" s="720"/>
      <c r="BK80" s="720"/>
      <c r="BL80" s="720"/>
      <c r="BM80" s="720"/>
      <c r="BN80" s="720"/>
      <c r="BO80" s="863"/>
      <c r="BP80" s="863"/>
      <c r="BQ80" s="899"/>
      <c r="BR80" s="899"/>
      <c r="BS80" s="899"/>
      <c r="BT80" s="899"/>
      <c r="BU80" s="899"/>
      <c r="BV80" s="863"/>
      <c r="BW80" s="863"/>
      <c r="BX80" s="899"/>
      <c r="BY80" s="899"/>
      <c r="BZ80" s="899"/>
      <c r="CA80" s="899"/>
      <c r="CB80" s="899"/>
      <c r="CC80" s="863"/>
      <c r="CD80" s="863"/>
      <c r="CE80" s="899"/>
      <c r="CF80" s="720"/>
      <c r="CG80" s="720"/>
      <c r="CH80" s="720"/>
      <c r="CI80" s="720"/>
      <c r="CJ80" s="863"/>
      <c r="CK80" s="866"/>
      <c r="CL80" s="671"/>
    </row>
    <row r="81" spans="1:90" s="721" customFormat="1" ht="12.75" customHeight="1">
      <c r="A81" s="862"/>
      <c r="B81" s="709"/>
      <c r="C81" s="710" t="s">
        <v>183</v>
      </c>
      <c r="D81" s="710" t="s">
        <v>14</v>
      </c>
      <c r="E81" s="711" t="s">
        <v>93</v>
      </c>
      <c r="F81" s="712" t="s">
        <v>264</v>
      </c>
      <c r="G81" s="711" t="s">
        <v>31</v>
      </c>
      <c r="H81" s="722">
        <v>0.03</v>
      </c>
      <c r="I81" s="256">
        <f t="shared" si="17"/>
        <v>175.5</v>
      </c>
      <c r="J81" s="714">
        <f t="shared" si="1"/>
        <v>0.09</v>
      </c>
      <c r="K81" s="715">
        <f t="shared" si="2"/>
        <v>3</v>
      </c>
      <c r="L81" s="715">
        <f t="shared" si="3"/>
        <v>0</v>
      </c>
      <c r="M81" s="715">
        <v>0</v>
      </c>
      <c r="N81" s="715">
        <v>0</v>
      </c>
      <c r="O81" s="715">
        <v>0</v>
      </c>
      <c r="P81" s="715">
        <v>0</v>
      </c>
      <c r="Q81" s="716">
        <f t="shared" si="46"/>
        <v>3</v>
      </c>
      <c r="R81" s="265">
        <f t="shared" si="18"/>
        <v>5.2649999999999997</v>
      </c>
      <c r="S81" s="260">
        <f t="shared" si="9"/>
        <v>5.2649999999999997</v>
      </c>
      <c r="T81" s="260">
        <f t="shared" si="10"/>
        <v>5.2649999999999997</v>
      </c>
      <c r="U81" s="260"/>
      <c r="V81" s="260"/>
      <c r="W81" s="260"/>
      <c r="X81" s="260"/>
      <c r="Y81" s="717">
        <f t="shared" si="15"/>
        <v>15.794999999999998</v>
      </c>
      <c r="Z81" s="671"/>
      <c r="AA81" s="723"/>
      <c r="AB81" s="719"/>
      <c r="AC81" s="719"/>
      <c r="AD81" s="719"/>
      <c r="AE81" s="719"/>
      <c r="AF81" s="863"/>
      <c r="AG81" s="863"/>
      <c r="AH81" s="719"/>
      <c r="AI81" s="719"/>
      <c r="AJ81" s="719"/>
      <c r="AK81" s="719"/>
      <c r="AL81" s="719"/>
      <c r="AM81" s="863"/>
      <c r="AN81" s="863"/>
      <c r="AO81" s="719"/>
      <c r="AP81" s="719"/>
      <c r="AQ81" s="719"/>
      <c r="AR81" s="719"/>
      <c r="AS81" s="719"/>
      <c r="AT81" s="863"/>
      <c r="AU81" s="863"/>
      <c r="AV81" s="719"/>
      <c r="AW81" s="719"/>
      <c r="AX81" s="719" t="s">
        <v>347</v>
      </c>
      <c r="AY81" s="719" t="s">
        <v>347</v>
      </c>
      <c r="AZ81" s="719" t="s">
        <v>347</v>
      </c>
      <c r="BA81" s="863"/>
      <c r="BB81" s="863"/>
      <c r="BC81" s="720"/>
      <c r="BD81" s="720"/>
      <c r="BE81" s="720"/>
      <c r="BF81" s="720"/>
      <c r="BG81" s="720"/>
      <c r="BH81" s="863"/>
      <c r="BI81" s="898"/>
      <c r="BJ81" s="720"/>
      <c r="BK81" s="720"/>
      <c r="BL81" s="720"/>
      <c r="BM81" s="720"/>
      <c r="BN81" s="720"/>
      <c r="BO81" s="863"/>
      <c r="BP81" s="863"/>
      <c r="BQ81" s="899"/>
      <c r="BR81" s="720"/>
      <c r="BS81" s="720"/>
      <c r="BT81" s="720"/>
      <c r="BU81" s="720"/>
      <c r="BV81" s="863"/>
      <c r="BW81" s="863"/>
      <c r="BX81" s="899"/>
      <c r="BY81" s="899"/>
      <c r="BZ81" s="899"/>
      <c r="CA81" s="899"/>
      <c r="CB81" s="899"/>
      <c r="CC81" s="863"/>
      <c r="CD81" s="863"/>
      <c r="CE81" s="899"/>
      <c r="CF81" s="720"/>
      <c r="CG81" s="720"/>
      <c r="CH81" s="720"/>
      <c r="CI81" s="720"/>
      <c r="CJ81" s="863"/>
      <c r="CK81" s="866"/>
      <c r="CL81" s="671"/>
    </row>
    <row r="82" spans="1:90" s="721" customFormat="1" ht="12.75" customHeight="1">
      <c r="A82" s="862"/>
      <c r="B82" s="709"/>
      <c r="C82" s="710" t="s">
        <v>183</v>
      </c>
      <c r="D82" s="710" t="s">
        <v>14</v>
      </c>
      <c r="E82" s="711" t="s">
        <v>93</v>
      </c>
      <c r="F82" s="712" t="s">
        <v>76</v>
      </c>
      <c r="G82" s="711" t="s">
        <v>31</v>
      </c>
      <c r="H82" s="722">
        <v>0.03</v>
      </c>
      <c r="I82" s="256">
        <f t="shared" si="17"/>
        <v>175.5</v>
      </c>
      <c r="J82" s="714">
        <f t="shared" si="1"/>
        <v>0.09</v>
      </c>
      <c r="K82" s="715">
        <f t="shared" si="2"/>
        <v>3</v>
      </c>
      <c r="L82" s="715">
        <f t="shared" si="3"/>
        <v>0</v>
      </c>
      <c r="M82" s="715">
        <v>0</v>
      </c>
      <c r="N82" s="715">
        <v>0</v>
      </c>
      <c r="O82" s="715">
        <v>0</v>
      </c>
      <c r="P82" s="715">
        <v>0</v>
      </c>
      <c r="Q82" s="716">
        <f t="shared" si="8"/>
        <v>3</v>
      </c>
      <c r="R82" s="265">
        <f t="shared" si="18"/>
        <v>5.2649999999999997</v>
      </c>
      <c r="S82" s="260">
        <f t="shared" si="9"/>
        <v>5.2649999999999997</v>
      </c>
      <c r="T82" s="260">
        <f t="shared" si="10"/>
        <v>5.2649999999999997</v>
      </c>
      <c r="U82" s="260"/>
      <c r="V82" s="260"/>
      <c r="W82" s="260"/>
      <c r="X82" s="260"/>
      <c r="Y82" s="717">
        <f t="shared" si="15"/>
        <v>15.794999999999998</v>
      </c>
      <c r="Z82" s="671"/>
      <c r="AA82" s="723"/>
      <c r="AB82" s="719"/>
      <c r="AC82" s="719"/>
      <c r="AD82" s="719"/>
      <c r="AE82" s="719"/>
      <c r="AF82" s="863"/>
      <c r="AG82" s="863"/>
      <c r="AH82" s="719"/>
      <c r="AI82" s="719"/>
      <c r="AJ82" s="719"/>
      <c r="AK82" s="719"/>
      <c r="AL82" s="719"/>
      <c r="AM82" s="863"/>
      <c r="AN82" s="863"/>
      <c r="AO82" s="719"/>
      <c r="AP82" s="719"/>
      <c r="AQ82" s="719"/>
      <c r="AR82" s="719"/>
      <c r="AS82" s="719"/>
      <c r="AT82" s="863"/>
      <c r="AU82" s="863"/>
      <c r="AV82" s="719"/>
      <c r="AW82" s="719"/>
      <c r="AX82" s="719" t="s">
        <v>347</v>
      </c>
      <c r="AY82" s="719" t="s">
        <v>347</v>
      </c>
      <c r="AZ82" s="719" t="s">
        <v>347</v>
      </c>
      <c r="BA82" s="863"/>
      <c r="BB82" s="863"/>
      <c r="BC82" s="720"/>
      <c r="BD82" s="720"/>
      <c r="BE82" s="720"/>
      <c r="BF82" s="720"/>
      <c r="BG82" s="720"/>
      <c r="BH82" s="863"/>
      <c r="BI82" s="898"/>
      <c r="BJ82" s="720"/>
      <c r="BK82" s="720"/>
      <c r="BL82" s="720"/>
      <c r="BM82" s="720"/>
      <c r="BN82" s="720"/>
      <c r="BO82" s="863"/>
      <c r="BP82" s="863"/>
      <c r="BQ82" s="899"/>
      <c r="BR82" s="720"/>
      <c r="BS82" s="720"/>
      <c r="BT82" s="720"/>
      <c r="BU82" s="720"/>
      <c r="BV82" s="863"/>
      <c r="BW82" s="863"/>
      <c r="BX82" s="899"/>
      <c r="BY82" s="899"/>
      <c r="BZ82" s="899"/>
      <c r="CA82" s="899"/>
      <c r="CB82" s="899"/>
      <c r="CC82" s="863"/>
      <c r="CD82" s="863"/>
      <c r="CE82" s="899"/>
      <c r="CF82" s="720"/>
      <c r="CG82" s="720"/>
      <c r="CH82" s="720"/>
      <c r="CI82" s="720"/>
      <c r="CJ82" s="863"/>
      <c r="CK82" s="866"/>
      <c r="CL82" s="671"/>
    </row>
    <row r="83" spans="1:90" s="721" customFormat="1" ht="12.75" customHeight="1">
      <c r="A83" s="862"/>
      <c r="B83" s="709"/>
      <c r="C83" s="710" t="s">
        <v>183</v>
      </c>
      <c r="D83" s="710" t="s">
        <v>180</v>
      </c>
      <c r="E83" s="711" t="s">
        <v>94</v>
      </c>
      <c r="F83" s="712" t="s">
        <v>223</v>
      </c>
      <c r="G83" s="711" t="s">
        <v>75</v>
      </c>
      <c r="H83" s="722">
        <v>0.03</v>
      </c>
      <c r="I83" s="256">
        <f t="shared" si="17"/>
        <v>175.5</v>
      </c>
      <c r="J83" s="714">
        <f t="shared" si="1"/>
        <v>0.06</v>
      </c>
      <c r="K83" s="715">
        <f t="shared" si="2"/>
        <v>2</v>
      </c>
      <c r="L83" s="715">
        <f t="shared" si="3"/>
        <v>0</v>
      </c>
      <c r="M83" s="715">
        <v>0</v>
      </c>
      <c r="N83" s="715">
        <v>0</v>
      </c>
      <c r="O83" s="715">
        <v>0</v>
      </c>
      <c r="P83" s="715">
        <v>0</v>
      </c>
      <c r="Q83" s="716">
        <f t="shared" si="8"/>
        <v>2</v>
      </c>
      <c r="R83" s="265">
        <f t="shared" si="18"/>
        <v>5.2649999999999997</v>
      </c>
      <c r="S83" s="260">
        <f t="shared" si="9"/>
        <v>5.2649999999999997</v>
      </c>
      <c r="T83" s="260">
        <f t="shared" si="10"/>
        <v>5.2649999999999997</v>
      </c>
      <c r="U83" s="260"/>
      <c r="V83" s="260"/>
      <c r="W83" s="260"/>
      <c r="X83" s="260"/>
      <c r="Y83" s="717">
        <f t="shared" si="15"/>
        <v>10.53</v>
      </c>
      <c r="Z83" s="671"/>
      <c r="AA83" s="723"/>
      <c r="AB83" s="719"/>
      <c r="AC83" s="719"/>
      <c r="AD83" s="719"/>
      <c r="AE83" s="719"/>
      <c r="AF83" s="863"/>
      <c r="AG83" s="863"/>
      <c r="AH83" s="719"/>
      <c r="AI83" s="719"/>
      <c r="AJ83" s="719"/>
      <c r="AK83" s="719"/>
      <c r="AL83" s="719"/>
      <c r="AM83" s="863"/>
      <c r="AN83" s="863"/>
      <c r="AO83" s="719"/>
      <c r="AP83" s="719"/>
      <c r="AQ83" s="719"/>
      <c r="AR83" s="719"/>
      <c r="AS83" s="719"/>
      <c r="AT83" s="863"/>
      <c r="AU83" s="863"/>
      <c r="AV83" s="719"/>
      <c r="AW83" s="719"/>
      <c r="AX83" s="719"/>
      <c r="AY83" s="719"/>
      <c r="AZ83" s="719"/>
      <c r="BA83" s="863" t="s">
        <v>347</v>
      </c>
      <c r="BB83" s="863" t="s">
        <v>347</v>
      </c>
      <c r="BC83" s="720"/>
      <c r="BD83" s="720"/>
      <c r="BE83" s="720"/>
      <c r="BF83" s="720"/>
      <c r="BG83" s="720"/>
      <c r="BH83" s="863"/>
      <c r="BI83" s="863"/>
      <c r="BJ83" s="720"/>
      <c r="BK83" s="720"/>
      <c r="BL83" s="720"/>
      <c r="BM83" s="720"/>
      <c r="BN83" s="720"/>
      <c r="BO83" s="863"/>
      <c r="BP83" s="863"/>
      <c r="BQ83" s="899"/>
      <c r="BR83" s="720"/>
      <c r="BS83" s="720"/>
      <c r="BT83" s="720"/>
      <c r="BU83" s="720"/>
      <c r="BV83" s="863"/>
      <c r="BW83" s="863"/>
      <c r="BX83" s="899"/>
      <c r="BY83" s="720"/>
      <c r="BZ83" s="720"/>
      <c r="CA83" s="720"/>
      <c r="CB83" s="720"/>
      <c r="CC83" s="863"/>
      <c r="CD83" s="863"/>
      <c r="CE83" s="899"/>
      <c r="CF83" s="720"/>
      <c r="CG83" s="720"/>
      <c r="CH83" s="720"/>
      <c r="CI83" s="720"/>
      <c r="CJ83" s="863"/>
      <c r="CK83" s="866"/>
      <c r="CL83" s="671"/>
    </row>
    <row r="84" spans="1:90" s="721" customFormat="1" ht="12.75" customHeight="1">
      <c r="A84" s="862"/>
      <c r="B84" s="709"/>
      <c r="C84" s="710" t="s">
        <v>183</v>
      </c>
      <c r="D84" s="710" t="s">
        <v>180</v>
      </c>
      <c r="E84" s="711" t="s">
        <v>94</v>
      </c>
      <c r="F84" s="712" t="s">
        <v>223</v>
      </c>
      <c r="G84" s="711" t="s">
        <v>75</v>
      </c>
      <c r="H84" s="722">
        <v>0.03</v>
      </c>
      <c r="I84" s="256">
        <f t="shared" si="17"/>
        <v>175.5</v>
      </c>
      <c r="J84" s="714">
        <f t="shared" si="1"/>
        <v>0.06</v>
      </c>
      <c r="K84" s="715">
        <f t="shared" si="2"/>
        <v>2</v>
      </c>
      <c r="L84" s="715">
        <f t="shared" si="3"/>
        <v>0</v>
      </c>
      <c r="M84" s="715">
        <v>0</v>
      </c>
      <c r="N84" s="715">
        <v>0</v>
      </c>
      <c r="O84" s="715">
        <v>0</v>
      </c>
      <c r="P84" s="715">
        <v>0</v>
      </c>
      <c r="Q84" s="716">
        <f t="shared" ref="Q84:Q85" si="47">SUM(K84:P84)</f>
        <v>2</v>
      </c>
      <c r="R84" s="265">
        <f t="shared" si="18"/>
        <v>5.2649999999999997</v>
      </c>
      <c r="S84" s="260">
        <f t="shared" si="9"/>
        <v>5.2649999999999997</v>
      </c>
      <c r="T84" s="260">
        <f t="shared" si="10"/>
        <v>5.2649999999999997</v>
      </c>
      <c r="U84" s="260"/>
      <c r="V84" s="260"/>
      <c r="W84" s="260"/>
      <c r="X84" s="260"/>
      <c r="Y84" s="717">
        <f t="shared" si="15"/>
        <v>10.53</v>
      </c>
      <c r="Z84" s="671"/>
      <c r="AA84" s="723"/>
      <c r="AB84" s="719"/>
      <c r="AC84" s="719"/>
      <c r="AD84" s="719"/>
      <c r="AE84" s="719"/>
      <c r="AF84" s="863"/>
      <c r="AG84" s="863"/>
      <c r="AH84" s="719"/>
      <c r="AI84" s="719"/>
      <c r="AJ84" s="719"/>
      <c r="AK84" s="719"/>
      <c r="AL84" s="719"/>
      <c r="AM84" s="863"/>
      <c r="AN84" s="863"/>
      <c r="AO84" s="719"/>
      <c r="AP84" s="719"/>
      <c r="AQ84" s="719"/>
      <c r="AR84" s="719"/>
      <c r="AS84" s="719"/>
      <c r="AT84" s="863"/>
      <c r="AU84" s="863"/>
      <c r="AV84" s="719"/>
      <c r="AW84" s="719"/>
      <c r="AX84" s="719"/>
      <c r="AY84" s="719"/>
      <c r="AZ84" s="719"/>
      <c r="BA84" s="863" t="s">
        <v>347</v>
      </c>
      <c r="BB84" s="863" t="s">
        <v>347</v>
      </c>
      <c r="BC84" s="720"/>
      <c r="BD84" s="720"/>
      <c r="BE84" s="720"/>
      <c r="BF84" s="720"/>
      <c r="BG84" s="720"/>
      <c r="BH84" s="863"/>
      <c r="BI84" s="863"/>
      <c r="BJ84" s="720"/>
      <c r="BK84" s="720"/>
      <c r="BL84" s="720"/>
      <c r="BM84" s="720"/>
      <c r="BN84" s="720"/>
      <c r="BO84" s="863"/>
      <c r="BP84" s="863"/>
      <c r="BQ84" s="899"/>
      <c r="BR84" s="720"/>
      <c r="BS84" s="720"/>
      <c r="BT84" s="720"/>
      <c r="BU84" s="720"/>
      <c r="BV84" s="863"/>
      <c r="BW84" s="863"/>
      <c r="BX84" s="899"/>
      <c r="BY84" s="720"/>
      <c r="BZ84" s="720"/>
      <c r="CA84" s="720"/>
      <c r="CB84" s="720"/>
      <c r="CC84" s="863"/>
      <c r="CD84" s="863"/>
      <c r="CE84" s="899"/>
      <c r="CF84" s="720"/>
      <c r="CG84" s="720"/>
      <c r="CH84" s="720"/>
      <c r="CI84" s="720"/>
      <c r="CJ84" s="863"/>
      <c r="CK84" s="866"/>
      <c r="CL84" s="671"/>
    </row>
    <row r="85" spans="1:90" s="721" customFormat="1" ht="12.75" hidden="1" customHeight="1">
      <c r="A85" s="862"/>
      <c r="B85" s="709"/>
      <c r="C85" s="710" t="s">
        <v>183</v>
      </c>
      <c r="D85" s="710" t="s">
        <v>180</v>
      </c>
      <c r="E85" s="711" t="s">
        <v>94</v>
      </c>
      <c r="F85" s="712" t="s">
        <v>223</v>
      </c>
      <c r="G85" s="711" t="s">
        <v>75</v>
      </c>
      <c r="H85" s="722">
        <v>0.03</v>
      </c>
      <c r="I85" s="256">
        <f t="shared" si="17"/>
        <v>175.5</v>
      </c>
      <c r="J85" s="714">
        <f t="shared" si="1"/>
        <v>0</v>
      </c>
      <c r="K85" s="715">
        <f t="shared" si="2"/>
        <v>0</v>
      </c>
      <c r="L85" s="715">
        <f t="shared" si="3"/>
        <v>0</v>
      </c>
      <c r="M85" s="715">
        <v>0</v>
      </c>
      <c r="N85" s="715">
        <v>0</v>
      </c>
      <c r="O85" s="715">
        <v>0</v>
      </c>
      <c r="P85" s="715">
        <v>0</v>
      </c>
      <c r="Q85" s="716">
        <f t="shared" si="47"/>
        <v>0</v>
      </c>
      <c r="R85" s="265">
        <f t="shared" si="18"/>
        <v>5.2649999999999997</v>
      </c>
      <c r="S85" s="260">
        <f t="shared" si="9"/>
        <v>5.2649999999999997</v>
      </c>
      <c r="T85" s="260">
        <f t="shared" si="10"/>
        <v>5.2649999999999997</v>
      </c>
      <c r="U85" s="260"/>
      <c r="V85" s="260"/>
      <c r="W85" s="260"/>
      <c r="X85" s="260"/>
      <c r="Y85" s="717">
        <f t="shared" si="15"/>
        <v>0</v>
      </c>
      <c r="Z85" s="671"/>
      <c r="AA85" s="723"/>
      <c r="AB85" s="719"/>
      <c r="AC85" s="719"/>
      <c r="AD85" s="719"/>
      <c r="AE85" s="719"/>
      <c r="AF85" s="863"/>
      <c r="AG85" s="863"/>
      <c r="AH85" s="719"/>
      <c r="AI85" s="719"/>
      <c r="AJ85" s="719"/>
      <c r="AK85" s="719"/>
      <c r="AL85" s="719"/>
      <c r="AM85" s="863"/>
      <c r="AN85" s="863"/>
      <c r="AO85" s="719"/>
      <c r="AP85" s="719"/>
      <c r="AQ85" s="719"/>
      <c r="AR85" s="719"/>
      <c r="AS85" s="719"/>
      <c r="AT85" s="863"/>
      <c r="AU85" s="863"/>
      <c r="AV85" s="719"/>
      <c r="AW85" s="719"/>
      <c r="AX85" s="719"/>
      <c r="AY85" s="719"/>
      <c r="AZ85" s="719"/>
      <c r="BA85" s="863"/>
      <c r="BB85" s="863"/>
      <c r="BC85" s="720"/>
      <c r="BD85" s="720"/>
      <c r="BE85" s="720"/>
      <c r="BF85" s="720"/>
      <c r="BG85" s="720"/>
      <c r="BH85" s="863"/>
      <c r="BI85" s="863"/>
      <c r="BJ85" s="720"/>
      <c r="BK85" s="720"/>
      <c r="BL85" s="720"/>
      <c r="BM85" s="720"/>
      <c r="BN85" s="720"/>
      <c r="BO85" s="863"/>
      <c r="BP85" s="863"/>
      <c r="BQ85" s="899"/>
      <c r="BR85" s="720"/>
      <c r="BS85" s="720"/>
      <c r="BT85" s="720"/>
      <c r="BU85" s="720"/>
      <c r="BV85" s="863"/>
      <c r="BW85" s="863"/>
      <c r="BX85" s="899"/>
      <c r="BY85" s="720"/>
      <c r="BZ85" s="720"/>
      <c r="CA85" s="720"/>
      <c r="CB85" s="720"/>
      <c r="CC85" s="863"/>
      <c r="CD85" s="863"/>
      <c r="CE85" s="899"/>
      <c r="CF85" s="720"/>
      <c r="CG85" s="720"/>
      <c r="CH85" s="720"/>
      <c r="CI85" s="720"/>
      <c r="CJ85" s="863"/>
      <c r="CK85" s="866"/>
      <c r="CL85" s="671"/>
    </row>
    <row r="86" spans="1:90" s="721" customFormat="1" ht="12.75" hidden="1" customHeight="1">
      <c r="A86" s="862"/>
      <c r="B86" s="709"/>
      <c r="C86" s="710" t="s">
        <v>183</v>
      </c>
      <c r="D86" s="710" t="s">
        <v>180</v>
      </c>
      <c r="E86" s="711" t="s">
        <v>94</v>
      </c>
      <c r="F86" s="712" t="s">
        <v>223</v>
      </c>
      <c r="G86" s="711" t="s">
        <v>75</v>
      </c>
      <c r="H86" s="722">
        <v>0.03</v>
      </c>
      <c r="I86" s="256">
        <f t="shared" si="17"/>
        <v>175.5</v>
      </c>
      <c r="J86" s="714">
        <f t="shared" si="1"/>
        <v>0</v>
      </c>
      <c r="K86" s="715">
        <f t="shared" si="2"/>
        <v>0</v>
      </c>
      <c r="L86" s="715">
        <f t="shared" si="3"/>
        <v>0</v>
      </c>
      <c r="M86" s="715">
        <v>0</v>
      </c>
      <c r="N86" s="715">
        <v>0</v>
      </c>
      <c r="O86" s="715">
        <v>0</v>
      </c>
      <c r="P86" s="715">
        <v>0</v>
      </c>
      <c r="Q86" s="716">
        <f t="shared" si="8"/>
        <v>0</v>
      </c>
      <c r="R86" s="265">
        <f t="shared" si="18"/>
        <v>5.2649999999999997</v>
      </c>
      <c r="S86" s="260">
        <f t="shared" si="9"/>
        <v>5.2649999999999997</v>
      </c>
      <c r="T86" s="260">
        <f t="shared" ref="T86:T133" si="48">R86*$H$4</f>
        <v>5.2649999999999997</v>
      </c>
      <c r="U86" s="260"/>
      <c r="V86" s="260"/>
      <c r="W86" s="260"/>
      <c r="X86" s="260"/>
      <c r="Y86" s="717">
        <f t="shared" si="15"/>
        <v>0</v>
      </c>
      <c r="Z86" s="671"/>
      <c r="AA86" s="723"/>
      <c r="AB86" s="719"/>
      <c r="AC86" s="719"/>
      <c r="AD86" s="719"/>
      <c r="AE86" s="719"/>
      <c r="AF86" s="863"/>
      <c r="AG86" s="863"/>
      <c r="AH86" s="719"/>
      <c r="AI86" s="719"/>
      <c r="AJ86" s="719"/>
      <c r="AK86" s="719"/>
      <c r="AL86" s="719"/>
      <c r="AM86" s="863"/>
      <c r="AN86" s="863"/>
      <c r="AO86" s="719"/>
      <c r="AP86" s="719"/>
      <c r="AQ86" s="719"/>
      <c r="AR86" s="719"/>
      <c r="AS86" s="719"/>
      <c r="AT86" s="863"/>
      <c r="AU86" s="863"/>
      <c r="AV86" s="719"/>
      <c r="AW86" s="719"/>
      <c r="AX86" s="719"/>
      <c r="AY86" s="719"/>
      <c r="AZ86" s="719"/>
      <c r="BA86" s="863"/>
      <c r="BB86" s="863"/>
      <c r="BC86" s="720"/>
      <c r="BD86" s="720"/>
      <c r="BE86" s="720"/>
      <c r="BF86" s="720"/>
      <c r="BG86" s="720"/>
      <c r="BH86" s="863"/>
      <c r="BI86" s="863"/>
      <c r="BJ86" s="720"/>
      <c r="BK86" s="720"/>
      <c r="BL86" s="720"/>
      <c r="BM86" s="720"/>
      <c r="BN86" s="720"/>
      <c r="BO86" s="863"/>
      <c r="BP86" s="863"/>
      <c r="BQ86" s="899"/>
      <c r="BR86" s="720"/>
      <c r="BS86" s="720"/>
      <c r="BT86" s="720"/>
      <c r="BU86" s="720"/>
      <c r="BV86" s="863"/>
      <c r="BW86" s="863"/>
      <c r="BX86" s="899"/>
      <c r="BY86" s="720"/>
      <c r="BZ86" s="720"/>
      <c r="CA86" s="720"/>
      <c r="CB86" s="720"/>
      <c r="CC86" s="863"/>
      <c r="CD86" s="863"/>
      <c r="CE86" s="899"/>
      <c r="CF86" s="720"/>
      <c r="CG86" s="720"/>
      <c r="CH86" s="720"/>
      <c r="CI86" s="720"/>
      <c r="CJ86" s="863"/>
      <c r="CK86" s="866"/>
      <c r="CL86" s="671"/>
    </row>
    <row r="87" spans="1:90" s="721" customFormat="1" ht="12.75" hidden="1" customHeight="1">
      <c r="A87" s="862"/>
      <c r="B87" s="709"/>
      <c r="C87" s="710" t="s">
        <v>183</v>
      </c>
      <c r="D87" s="710" t="s">
        <v>14</v>
      </c>
      <c r="E87" s="711" t="s">
        <v>94</v>
      </c>
      <c r="F87" s="712" t="s">
        <v>76</v>
      </c>
      <c r="G87" s="711" t="s">
        <v>31</v>
      </c>
      <c r="H87" s="722">
        <v>0.03</v>
      </c>
      <c r="I87" s="256">
        <f t="shared" si="17"/>
        <v>175.5</v>
      </c>
      <c r="J87" s="714">
        <f t="shared" si="1"/>
        <v>0</v>
      </c>
      <c r="K87" s="715">
        <f t="shared" si="2"/>
        <v>0</v>
      </c>
      <c r="L87" s="715">
        <f t="shared" si="3"/>
        <v>0</v>
      </c>
      <c r="M87" s="715">
        <v>0</v>
      </c>
      <c r="N87" s="715">
        <v>0</v>
      </c>
      <c r="O87" s="715">
        <v>0</v>
      </c>
      <c r="P87" s="715">
        <v>0</v>
      </c>
      <c r="Q87" s="716">
        <f t="shared" si="8"/>
        <v>0</v>
      </c>
      <c r="R87" s="265">
        <f t="shared" si="18"/>
        <v>5.2649999999999997</v>
      </c>
      <c r="S87" s="260">
        <f t="shared" si="9"/>
        <v>5.2649999999999997</v>
      </c>
      <c r="T87" s="260">
        <f t="shared" si="48"/>
        <v>5.2649999999999997</v>
      </c>
      <c r="U87" s="260"/>
      <c r="V87" s="260"/>
      <c r="W87" s="260"/>
      <c r="X87" s="260"/>
      <c r="Y87" s="717">
        <f t="shared" si="15"/>
        <v>0</v>
      </c>
      <c r="Z87" s="671"/>
      <c r="AA87" s="723"/>
      <c r="AB87" s="719"/>
      <c r="AC87" s="719"/>
      <c r="AD87" s="719"/>
      <c r="AE87" s="719"/>
      <c r="AF87" s="863"/>
      <c r="AG87" s="863"/>
      <c r="AH87" s="719"/>
      <c r="AI87" s="719"/>
      <c r="AJ87" s="719"/>
      <c r="AK87" s="719"/>
      <c r="AL87" s="719"/>
      <c r="AM87" s="863"/>
      <c r="AN87" s="863"/>
      <c r="AO87" s="719"/>
      <c r="AP87" s="719"/>
      <c r="AQ87" s="719"/>
      <c r="AR87" s="719"/>
      <c r="AS87" s="719"/>
      <c r="AT87" s="863"/>
      <c r="AU87" s="863"/>
      <c r="AV87" s="719"/>
      <c r="AW87" s="719"/>
      <c r="AX87" s="719"/>
      <c r="AY87" s="719"/>
      <c r="AZ87" s="719"/>
      <c r="BA87" s="863"/>
      <c r="BB87" s="863"/>
      <c r="BC87" s="720"/>
      <c r="BD87" s="720"/>
      <c r="BE87" s="720"/>
      <c r="BF87" s="720"/>
      <c r="BG87" s="720"/>
      <c r="BH87" s="863"/>
      <c r="BI87" s="898"/>
      <c r="BJ87" s="720"/>
      <c r="BK87" s="720"/>
      <c r="BL87" s="720"/>
      <c r="BM87" s="720"/>
      <c r="BN87" s="720"/>
      <c r="BO87" s="863"/>
      <c r="BP87" s="863"/>
      <c r="BQ87" s="899"/>
      <c r="BR87" s="720"/>
      <c r="BS87" s="720"/>
      <c r="BT87" s="720"/>
      <c r="BU87" s="720"/>
      <c r="BV87" s="863"/>
      <c r="BW87" s="863"/>
      <c r="BX87" s="899"/>
      <c r="BY87" s="720"/>
      <c r="BZ87" s="720"/>
      <c r="CA87" s="720"/>
      <c r="CB87" s="720"/>
      <c r="CC87" s="863"/>
      <c r="CD87" s="863"/>
      <c r="CE87" s="899"/>
      <c r="CF87" s="720"/>
      <c r="CG87" s="720"/>
      <c r="CH87" s="720"/>
      <c r="CI87" s="720"/>
      <c r="CJ87" s="863"/>
      <c r="CK87" s="866"/>
      <c r="CL87" s="671"/>
    </row>
    <row r="88" spans="1:90" s="721" customFormat="1" ht="12.75" hidden="1" customHeight="1">
      <c r="A88" s="862"/>
      <c r="B88" s="709"/>
      <c r="C88" s="710" t="s">
        <v>183</v>
      </c>
      <c r="D88" s="710" t="s">
        <v>14</v>
      </c>
      <c r="E88" s="711" t="s">
        <v>94</v>
      </c>
      <c r="F88" s="712" t="s">
        <v>76</v>
      </c>
      <c r="G88" s="711" t="s">
        <v>31</v>
      </c>
      <c r="H88" s="722">
        <v>0.03</v>
      </c>
      <c r="I88" s="256">
        <f t="shared" si="17"/>
        <v>175.5</v>
      </c>
      <c r="J88" s="714">
        <f t="shared" si="1"/>
        <v>0</v>
      </c>
      <c r="K88" s="715">
        <f t="shared" si="2"/>
        <v>0</v>
      </c>
      <c r="L88" s="715">
        <f t="shared" si="3"/>
        <v>0</v>
      </c>
      <c r="M88" s="715">
        <v>0</v>
      </c>
      <c r="N88" s="715">
        <v>0</v>
      </c>
      <c r="O88" s="715">
        <v>0</v>
      </c>
      <c r="P88" s="715">
        <v>0</v>
      </c>
      <c r="Q88" s="716">
        <f t="shared" ref="Q88" si="49">SUM(K88:P88)</f>
        <v>0</v>
      </c>
      <c r="R88" s="265">
        <f t="shared" si="18"/>
        <v>5.2649999999999997</v>
      </c>
      <c r="S88" s="260">
        <f t="shared" si="9"/>
        <v>5.2649999999999997</v>
      </c>
      <c r="T88" s="260">
        <f t="shared" si="48"/>
        <v>5.2649999999999997</v>
      </c>
      <c r="U88" s="260"/>
      <c r="V88" s="260"/>
      <c r="W88" s="260"/>
      <c r="X88" s="260"/>
      <c r="Y88" s="717">
        <f t="shared" si="15"/>
        <v>0</v>
      </c>
      <c r="Z88" s="671"/>
      <c r="AA88" s="723"/>
      <c r="AB88" s="719"/>
      <c r="AC88" s="719"/>
      <c r="AD88" s="719"/>
      <c r="AE88" s="719"/>
      <c r="AF88" s="863"/>
      <c r="AG88" s="863"/>
      <c r="AH88" s="719"/>
      <c r="AI88" s="719"/>
      <c r="AJ88" s="719"/>
      <c r="AK88" s="719"/>
      <c r="AL88" s="719"/>
      <c r="AM88" s="863"/>
      <c r="AN88" s="863"/>
      <c r="AO88" s="719"/>
      <c r="AP88" s="719"/>
      <c r="AQ88" s="719"/>
      <c r="AR88" s="719"/>
      <c r="AS88" s="719"/>
      <c r="AT88" s="863"/>
      <c r="AU88" s="863"/>
      <c r="AV88" s="719"/>
      <c r="AW88" s="719"/>
      <c r="AX88" s="719"/>
      <c r="AY88" s="719"/>
      <c r="AZ88" s="719"/>
      <c r="BA88" s="863"/>
      <c r="BB88" s="863"/>
      <c r="BC88" s="720"/>
      <c r="BD88" s="720"/>
      <c r="BE88" s="720"/>
      <c r="BF88" s="720"/>
      <c r="BG88" s="720"/>
      <c r="BH88" s="863"/>
      <c r="BI88" s="898"/>
      <c r="BJ88" s="720"/>
      <c r="BK88" s="720"/>
      <c r="BL88" s="720"/>
      <c r="BM88" s="720"/>
      <c r="BN88" s="720"/>
      <c r="BO88" s="863"/>
      <c r="BP88" s="863"/>
      <c r="BQ88" s="899"/>
      <c r="BR88" s="720"/>
      <c r="BS88" s="720"/>
      <c r="BT88" s="720"/>
      <c r="BU88" s="720"/>
      <c r="BV88" s="863"/>
      <c r="BW88" s="863"/>
      <c r="BX88" s="899"/>
      <c r="BY88" s="720"/>
      <c r="BZ88" s="720"/>
      <c r="CA88" s="720"/>
      <c r="CB88" s="720"/>
      <c r="CC88" s="863"/>
      <c r="CD88" s="863"/>
      <c r="CE88" s="899"/>
      <c r="CF88" s="720"/>
      <c r="CG88" s="720"/>
      <c r="CH88" s="720"/>
      <c r="CI88" s="720"/>
      <c r="CJ88" s="863"/>
      <c r="CK88" s="866"/>
      <c r="CL88" s="671"/>
    </row>
    <row r="89" spans="1:90" s="721" customFormat="1" ht="12.75" hidden="1" customHeight="1">
      <c r="A89" s="862"/>
      <c r="B89" s="709"/>
      <c r="C89" s="710" t="s">
        <v>183</v>
      </c>
      <c r="D89" s="710" t="s">
        <v>14</v>
      </c>
      <c r="E89" s="711" t="s">
        <v>94</v>
      </c>
      <c r="F89" s="712" t="s">
        <v>76</v>
      </c>
      <c r="G89" s="711" t="s">
        <v>31</v>
      </c>
      <c r="H89" s="722">
        <v>0.03</v>
      </c>
      <c r="I89" s="256">
        <f t="shared" si="17"/>
        <v>175.5</v>
      </c>
      <c r="J89" s="714">
        <f t="shared" si="1"/>
        <v>0</v>
      </c>
      <c r="K89" s="715">
        <f t="shared" si="2"/>
        <v>0</v>
      </c>
      <c r="L89" s="715">
        <f t="shared" si="3"/>
        <v>0</v>
      </c>
      <c r="M89" s="715">
        <v>0</v>
      </c>
      <c r="N89" s="715">
        <v>0</v>
      </c>
      <c r="O89" s="715">
        <v>0</v>
      </c>
      <c r="P89" s="715">
        <v>0</v>
      </c>
      <c r="Q89" s="716">
        <f t="shared" si="8"/>
        <v>0</v>
      </c>
      <c r="R89" s="265">
        <f t="shared" si="18"/>
        <v>5.2649999999999997</v>
      </c>
      <c r="S89" s="260">
        <f t="shared" si="9"/>
        <v>5.2649999999999997</v>
      </c>
      <c r="T89" s="260">
        <f t="shared" si="48"/>
        <v>5.2649999999999997</v>
      </c>
      <c r="U89" s="260"/>
      <c r="V89" s="260"/>
      <c r="W89" s="260"/>
      <c r="X89" s="260"/>
      <c r="Y89" s="717">
        <f t="shared" si="15"/>
        <v>0</v>
      </c>
      <c r="Z89" s="671"/>
      <c r="AA89" s="723"/>
      <c r="AB89" s="719"/>
      <c r="AC89" s="719"/>
      <c r="AD89" s="719"/>
      <c r="AE89" s="719"/>
      <c r="AF89" s="863"/>
      <c r="AG89" s="863"/>
      <c r="AH89" s="719"/>
      <c r="AI89" s="719"/>
      <c r="AJ89" s="719"/>
      <c r="AK89" s="719"/>
      <c r="AL89" s="719"/>
      <c r="AM89" s="863"/>
      <c r="AN89" s="863"/>
      <c r="AO89" s="719"/>
      <c r="AP89" s="719"/>
      <c r="AQ89" s="719"/>
      <c r="AR89" s="719"/>
      <c r="AS89" s="719"/>
      <c r="AT89" s="863"/>
      <c r="AU89" s="863"/>
      <c r="AV89" s="719"/>
      <c r="AW89" s="719"/>
      <c r="AX89" s="719"/>
      <c r="AY89" s="719"/>
      <c r="AZ89" s="719"/>
      <c r="BA89" s="863"/>
      <c r="BB89" s="863"/>
      <c r="BC89" s="720"/>
      <c r="BD89" s="720"/>
      <c r="BE89" s="720"/>
      <c r="BF89" s="720"/>
      <c r="BG89" s="720"/>
      <c r="BH89" s="863"/>
      <c r="BI89" s="898"/>
      <c r="BJ89" s="720"/>
      <c r="BK89" s="720"/>
      <c r="BL89" s="720"/>
      <c r="BM89" s="720"/>
      <c r="BN89" s="720"/>
      <c r="BO89" s="863"/>
      <c r="BP89" s="863"/>
      <c r="BQ89" s="899"/>
      <c r="BR89" s="720"/>
      <c r="BS89" s="720"/>
      <c r="BT89" s="720"/>
      <c r="BU89" s="720"/>
      <c r="BV89" s="863"/>
      <c r="BW89" s="863"/>
      <c r="BX89" s="899"/>
      <c r="BY89" s="720"/>
      <c r="BZ89" s="720"/>
      <c r="CA89" s="720"/>
      <c r="CB89" s="720"/>
      <c r="CC89" s="863"/>
      <c r="CD89" s="863"/>
      <c r="CE89" s="899"/>
      <c r="CF89" s="720"/>
      <c r="CG89" s="720"/>
      <c r="CH89" s="720"/>
      <c r="CI89" s="720"/>
      <c r="CJ89" s="863"/>
      <c r="CK89" s="866"/>
      <c r="CL89" s="671"/>
    </row>
    <row r="90" spans="1:90" s="721" customFormat="1" ht="12.75" hidden="1" customHeight="1">
      <c r="A90" s="862"/>
      <c r="B90" s="709"/>
      <c r="C90" s="710" t="s">
        <v>202</v>
      </c>
      <c r="D90" s="710" t="s">
        <v>180</v>
      </c>
      <c r="E90" s="711" t="s">
        <v>93</v>
      </c>
      <c r="F90" s="712" t="s">
        <v>223</v>
      </c>
      <c r="G90" s="711" t="s">
        <v>75</v>
      </c>
      <c r="H90" s="722">
        <v>0.02</v>
      </c>
      <c r="I90" s="256">
        <f t="shared" si="17"/>
        <v>175.5</v>
      </c>
      <c r="J90" s="714">
        <f t="shared" si="1"/>
        <v>0</v>
      </c>
      <c r="K90" s="715">
        <f t="shared" si="2"/>
        <v>0</v>
      </c>
      <c r="L90" s="715">
        <f t="shared" si="3"/>
        <v>0</v>
      </c>
      <c r="M90" s="715">
        <v>0</v>
      </c>
      <c r="N90" s="715">
        <v>0</v>
      </c>
      <c r="O90" s="715">
        <v>0</v>
      </c>
      <c r="P90" s="715">
        <v>0</v>
      </c>
      <c r="Q90" s="716">
        <f t="shared" ref="Q90" si="50">SUM(K90:P90)</f>
        <v>0</v>
      </c>
      <c r="R90" s="265">
        <f t="shared" si="18"/>
        <v>3.5100000000000002</v>
      </c>
      <c r="S90" s="260">
        <f t="shared" si="9"/>
        <v>3.5100000000000002</v>
      </c>
      <c r="T90" s="260">
        <f t="shared" si="48"/>
        <v>3.5100000000000002</v>
      </c>
      <c r="U90" s="260"/>
      <c r="V90" s="260"/>
      <c r="W90" s="260"/>
      <c r="X90" s="260"/>
      <c r="Y90" s="717">
        <f t="shared" si="15"/>
        <v>0</v>
      </c>
      <c r="Z90" s="671"/>
      <c r="AA90" s="723"/>
      <c r="AB90" s="719"/>
      <c r="AC90" s="719"/>
      <c r="AD90" s="719"/>
      <c r="AE90" s="719"/>
      <c r="AF90" s="863"/>
      <c r="AG90" s="863"/>
      <c r="AH90" s="719"/>
      <c r="AI90" s="719"/>
      <c r="AJ90" s="719"/>
      <c r="AK90" s="719"/>
      <c r="AL90" s="719"/>
      <c r="AM90" s="863"/>
      <c r="AN90" s="863"/>
      <c r="AO90" s="719"/>
      <c r="AP90" s="719"/>
      <c r="AQ90" s="719"/>
      <c r="AR90" s="719"/>
      <c r="AS90" s="719"/>
      <c r="AT90" s="863"/>
      <c r="AU90" s="863"/>
      <c r="AV90" s="719"/>
      <c r="AW90" s="719"/>
      <c r="AX90" s="719"/>
      <c r="AY90" s="719"/>
      <c r="AZ90" s="719"/>
      <c r="BA90" s="863"/>
      <c r="BB90" s="863"/>
      <c r="BC90" s="720"/>
      <c r="BD90" s="720"/>
      <c r="BE90" s="720"/>
      <c r="BF90" s="720"/>
      <c r="BG90" s="720"/>
      <c r="BH90" s="863"/>
      <c r="BI90" s="898"/>
      <c r="BJ90" s="720"/>
      <c r="BK90" s="720"/>
      <c r="BL90" s="720"/>
      <c r="BM90" s="720"/>
      <c r="BN90" s="720"/>
      <c r="BO90" s="863"/>
      <c r="BP90" s="863"/>
      <c r="BQ90" s="899"/>
      <c r="BR90" s="899"/>
      <c r="BS90" s="899"/>
      <c r="BT90" s="899"/>
      <c r="BU90" s="899"/>
      <c r="BV90" s="863"/>
      <c r="BW90" s="863"/>
      <c r="BX90" s="899"/>
      <c r="BY90" s="899"/>
      <c r="BZ90" s="899"/>
      <c r="CA90" s="899"/>
      <c r="CB90" s="899"/>
      <c r="CC90" s="863"/>
      <c r="CD90" s="863"/>
      <c r="CE90" s="899"/>
      <c r="CF90" s="720"/>
      <c r="CG90" s="720"/>
      <c r="CH90" s="720"/>
      <c r="CI90" s="720"/>
      <c r="CJ90" s="863"/>
      <c r="CK90" s="866"/>
      <c r="CL90" s="671"/>
    </row>
    <row r="91" spans="1:90" s="721" customFormat="1" ht="12.75" hidden="1" customHeight="1">
      <c r="A91" s="862"/>
      <c r="B91" s="709"/>
      <c r="C91" s="710" t="s">
        <v>202</v>
      </c>
      <c r="D91" s="710" t="s">
        <v>180</v>
      </c>
      <c r="E91" s="711" t="s">
        <v>93</v>
      </c>
      <c r="F91" s="712" t="s">
        <v>223</v>
      </c>
      <c r="G91" s="711" t="s">
        <v>75</v>
      </c>
      <c r="H91" s="722">
        <v>0.02</v>
      </c>
      <c r="I91" s="256">
        <f t="shared" si="17"/>
        <v>175.5</v>
      </c>
      <c r="J91" s="714">
        <f t="shared" si="1"/>
        <v>0</v>
      </c>
      <c r="K91" s="715">
        <f t="shared" si="2"/>
        <v>0</v>
      </c>
      <c r="L91" s="715">
        <f t="shared" si="3"/>
        <v>0</v>
      </c>
      <c r="M91" s="715">
        <v>0</v>
      </c>
      <c r="N91" s="715">
        <v>0</v>
      </c>
      <c r="O91" s="715">
        <v>0</v>
      </c>
      <c r="P91" s="715">
        <v>0</v>
      </c>
      <c r="Q91" s="716">
        <f t="shared" si="8"/>
        <v>0</v>
      </c>
      <c r="R91" s="265">
        <f t="shared" si="18"/>
        <v>3.5100000000000002</v>
      </c>
      <c r="S91" s="260">
        <f t="shared" si="9"/>
        <v>3.5100000000000002</v>
      </c>
      <c r="T91" s="260">
        <f t="shared" si="48"/>
        <v>3.5100000000000002</v>
      </c>
      <c r="U91" s="260"/>
      <c r="V91" s="260"/>
      <c r="W91" s="260"/>
      <c r="X91" s="260"/>
      <c r="Y91" s="717">
        <f t="shared" si="15"/>
        <v>0</v>
      </c>
      <c r="Z91" s="671"/>
      <c r="AA91" s="723"/>
      <c r="AB91" s="719"/>
      <c r="AC91" s="719"/>
      <c r="AD91" s="719"/>
      <c r="AE91" s="719"/>
      <c r="AF91" s="863"/>
      <c r="AG91" s="863"/>
      <c r="AH91" s="719"/>
      <c r="AI91" s="719"/>
      <c r="AJ91" s="719"/>
      <c r="AK91" s="719"/>
      <c r="AL91" s="719"/>
      <c r="AM91" s="863"/>
      <c r="AN91" s="863"/>
      <c r="AO91" s="719"/>
      <c r="AP91" s="719"/>
      <c r="AQ91" s="719"/>
      <c r="AR91" s="719"/>
      <c r="AS91" s="719"/>
      <c r="AT91" s="863"/>
      <c r="AU91" s="863"/>
      <c r="AV91" s="719"/>
      <c r="AW91" s="719"/>
      <c r="AX91" s="719"/>
      <c r="AY91" s="719"/>
      <c r="AZ91" s="719"/>
      <c r="BA91" s="863"/>
      <c r="BB91" s="863"/>
      <c r="BC91" s="720"/>
      <c r="BD91" s="720"/>
      <c r="BE91" s="720"/>
      <c r="BF91" s="720"/>
      <c r="BG91" s="720"/>
      <c r="BH91" s="863"/>
      <c r="BI91" s="898"/>
      <c r="BJ91" s="720"/>
      <c r="BK91" s="720"/>
      <c r="BL91" s="720"/>
      <c r="BM91" s="720"/>
      <c r="BN91" s="720"/>
      <c r="BO91" s="863"/>
      <c r="BP91" s="863"/>
      <c r="BQ91" s="899"/>
      <c r="BR91" s="899"/>
      <c r="BS91" s="899"/>
      <c r="BT91" s="899"/>
      <c r="BU91" s="899"/>
      <c r="BV91" s="863"/>
      <c r="BW91" s="863"/>
      <c r="BX91" s="899"/>
      <c r="BY91" s="899"/>
      <c r="BZ91" s="899"/>
      <c r="CA91" s="899"/>
      <c r="CB91" s="899"/>
      <c r="CC91" s="863"/>
      <c r="CD91" s="863"/>
      <c r="CE91" s="899"/>
      <c r="CF91" s="720"/>
      <c r="CG91" s="720"/>
      <c r="CH91" s="720"/>
      <c r="CI91" s="720"/>
      <c r="CJ91" s="863"/>
      <c r="CK91" s="866"/>
      <c r="CL91" s="671"/>
    </row>
    <row r="92" spans="1:90" s="721" customFormat="1" ht="12.75" hidden="1" customHeight="1">
      <c r="A92" s="862"/>
      <c r="B92" s="709"/>
      <c r="C92" s="710" t="s">
        <v>202</v>
      </c>
      <c r="D92" s="710" t="s">
        <v>14</v>
      </c>
      <c r="E92" s="711" t="s">
        <v>93</v>
      </c>
      <c r="F92" s="712" t="s">
        <v>76</v>
      </c>
      <c r="G92" s="711" t="s">
        <v>31</v>
      </c>
      <c r="H92" s="722">
        <v>0.02</v>
      </c>
      <c r="I92" s="256">
        <f t="shared" si="17"/>
        <v>175.5</v>
      </c>
      <c r="J92" s="714">
        <f t="shared" si="1"/>
        <v>0</v>
      </c>
      <c r="K92" s="715">
        <f t="shared" si="2"/>
        <v>0</v>
      </c>
      <c r="L92" s="715">
        <f t="shared" si="3"/>
        <v>0</v>
      </c>
      <c r="M92" s="715">
        <v>0</v>
      </c>
      <c r="N92" s="715">
        <v>0</v>
      </c>
      <c r="O92" s="715">
        <v>0</v>
      </c>
      <c r="P92" s="715">
        <v>0</v>
      </c>
      <c r="Q92" s="716">
        <f t="shared" si="8"/>
        <v>0</v>
      </c>
      <c r="R92" s="265">
        <f t="shared" si="18"/>
        <v>3.5100000000000002</v>
      </c>
      <c r="S92" s="260">
        <f t="shared" si="9"/>
        <v>3.5100000000000002</v>
      </c>
      <c r="T92" s="260">
        <f t="shared" si="48"/>
        <v>3.5100000000000002</v>
      </c>
      <c r="U92" s="260"/>
      <c r="V92" s="260"/>
      <c r="W92" s="260"/>
      <c r="X92" s="260"/>
      <c r="Y92" s="717">
        <f t="shared" si="15"/>
        <v>0</v>
      </c>
      <c r="Z92" s="671"/>
      <c r="AA92" s="723"/>
      <c r="AB92" s="719"/>
      <c r="AC92" s="719"/>
      <c r="AD92" s="719"/>
      <c r="AE92" s="719"/>
      <c r="AF92" s="863"/>
      <c r="AG92" s="863"/>
      <c r="AH92" s="719"/>
      <c r="AI92" s="719"/>
      <c r="AJ92" s="719"/>
      <c r="AK92" s="719"/>
      <c r="AL92" s="719"/>
      <c r="AM92" s="863"/>
      <c r="AN92" s="863"/>
      <c r="AO92" s="719"/>
      <c r="AP92" s="719"/>
      <c r="AQ92" s="719"/>
      <c r="AR92" s="719"/>
      <c r="AS92" s="719"/>
      <c r="AT92" s="863"/>
      <c r="AU92" s="863"/>
      <c r="AV92" s="719"/>
      <c r="AW92" s="719"/>
      <c r="AX92" s="719"/>
      <c r="AY92" s="719"/>
      <c r="AZ92" s="719"/>
      <c r="BA92" s="863"/>
      <c r="BB92" s="863"/>
      <c r="BC92" s="720"/>
      <c r="BD92" s="720"/>
      <c r="BE92" s="720"/>
      <c r="BF92" s="720"/>
      <c r="BG92" s="720"/>
      <c r="BH92" s="863"/>
      <c r="BI92" s="898"/>
      <c r="BJ92" s="720"/>
      <c r="BK92" s="720"/>
      <c r="BL92" s="720"/>
      <c r="BM92" s="720"/>
      <c r="BN92" s="720"/>
      <c r="BO92" s="863"/>
      <c r="BP92" s="863"/>
      <c r="BQ92" s="899"/>
      <c r="BR92" s="899"/>
      <c r="BS92" s="899"/>
      <c r="BT92" s="899"/>
      <c r="BU92" s="899"/>
      <c r="BV92" s="863"/>
      <c r="BW92" s="863"/>
      <c r="BX92" s="899"/>
      <c r="BY92" s="899"/>
      <c r="BZ92" s="899"/>
      <c r="CA92" s="899"/>
      <c r="CB92" s="899"/>
      <c r="CC92" s="863"/>
      <c r="CD92" s="863"/>
      <c r="CE92" s="899"/>
      <c r="CF92" s="720"/>
      <c r="CG92" s="720"/>
      <c r="CH92" s="720"/>
      <c r="CI92" s="720"/>
      <c r="CJ92" s="863"/>
      <c r="CK92" s="866"/>
      <c r="CL92" s="671"/>
    </row>
    <row r="93" spans="1:90" s="721" customFormat="1" ht="12.75" hidden="1" customHeight="1">
      <c r="A93" s="862"/>
      <c r="B93" s="709"/>
      <c r="C93" s="710" t="s">
        <v>202</v>
      </c>
      <c r="D93" s="710" t="s">
        <v>14</v>
      </c>
      <c r="E93" s="711" t="s">
        <v>93</v>
      </c>
      <c r="F93" s="712" t="s">
        <v>76</v>
      </c>
      <c r="G93" s="711" t="s">
        <v>31</v>
      </c>
      <c r="H93" s="722">
        <v>0.02</v>
      </c>
      <c r="I93" s="256">
        <f t="shared" si="17"/>
        <v>175.5</v>
      </c>
      <c r="J93" s="714">
        <f t="shared" si="1"/>
        <v>0</v>
      </c>
      <c r="K93" s="715">
        <f t="shared" si="2"/>
        <v>0</v>
      </c>
      <c r="L93" s="715">
        <f t="shared" si="3"/>
        <v>0</v>
      </c>
      <c r="M93" s="715">
        <v>0</v>
      </c>
      <c r="N93" s="715">
        <v>0</v>
      </c>
      <c r="O93" s="715">
        <v>0</v>
      </c>
      <c r="P93" s="715">
        <v>0</v>
      </c>
      <c r="Q93" s="716">
        <f t="shared" si="8"/>
        <v>0</v>
      </c>
      <c r="R93" s="265">
        <f t="shared" si="18"/>
        <v>3.5100000000000002</v>
      </c>
      <c r="S93" s="260">
        <f t="shared" si="9"/>
        <v>3.5100000000000002</v>
      </c>
      <c r="T93" s="260">
        <f t="shared" si="48"/>
        <v>3.5100000000000002</v>
      </c>
      <c r="U93" s="260"/>
      <c r="V93" s="260"/>
      <c r="W93" s="260"/>
      <c r="X93" s="260"/>
      <c r="Y93" s="717">
        <f t="shared" si="15"/>
        <v>0</v>
      </c>
      <c r="Z93" s="671"/>
      <c r="AA93" s="723"/>
      <c r="AB93" s="719"/>
      <c r="AC93" s="719"/>
      <c r="AD93" s="719"/>
      <c r="AE93" s="719"/>
      <c r="AF93" s="863"/>
      <c r="AG93" s="863"/>
      <c r="AH93" s="719"/>
      <c r="AI93" s="719"/>
      <c r="AJ93" s="719"/>
      <c r="AK93" s="719"/>
      <c r="AL93" s="719"/>
      <c r="AM93" s="863"/>
      <c r="AN93" s="863"/>
      <c r="AO93" s="719"/>
      <c r="AP93" s="719"/>
      <c r="AQ93" s="719"/>
      <c r="AR93" s="719"/>
      <c r="AS93" s="719"/>
      <c r="AT93" s="863"/>
      <c r="AU93" s="863"/>
      <c r="AV93" s="719"/>
      <c r="AW93" s="719"/>
      <c r="AX93" s="719"/>
      <c r="AY93" s="719"/>
      <c r="AZ93" s="719"/>
      <c r="BA93" s="863"/>
      <c r="BB93" s="863"/>
      <c r="BC93" s="720"/>
      <c r="BD93" s="720"/>
      <c r="BE93" s="720"/>
      <c r="BF93" s="720"/>
      <c r="BG93" s="720"/>
      <c r="BH93" s="863"/>
      <c r="BI93" s="898"/>
      <c r="BJ93" s="720"/>
      <c r="BK93" s="720"/>
      <c r="BL93" s="720"/>
      <c r="BM93" s="720"/>
      <c r="BN93" s="720"/>
      <c r="BO93" s="863"/>
      <c r="BP93" s="863"/>
      <c r="BQ93" s="899"/>
      <c r="BR93" s="899"/>
      <c r="BS93" s="899"/>
      <c r="BT93" s="899"/>
      <c r="BU93" s="899"/>
      <c r="BV93" s="863"/>
      <c r="BW93" s="863"/>
      <c r="BX93" s="899"/>
      <c r="BY93" s="899"/>
      <c r="BZ93" s="899"/>
      <c r="CA93" s="899"/>
      <c r="CB93" s="899"/>
      <c r="CC93" s="863"/>
      <c r="CD93" s="863"/>
      <c r="CE93" s="899"/>
      <c r="CF93" s="720"/>
      <c r="CG93" s="720"/>
      <c r="CH93" s="720"/>
      <c r="CI93" s="720"/>
      <c r="CJ93" s="863"/>
      <c r="CK93" s="866"/>
      <c r="CL93" s="671"/>
    </row>
    <row r="94" spans="1:90" s="721" customFormat="1" ht="12.75" customHeight="1">
      <c r="A94" s="862"/>
      <c r="B94" s="709"/>
      <c r="C94" s="710" t="s">
        <v>202</v>
      </c>
      <c r="D94" s="710" t="s">
        <v>14</v>
      </c>
      <c r="E94" s="711" t="s">
        <v>93</v>
      </c>
      <c r="F94" s="712" t="s">
        <v>76</v>
      </c>
      <c r="G94" s="711" t="s">
        <v>31</v>
      </c>
      <c r="H94" s="722">
        <v>0.02</v>
      </c>
      <c r="I94" s="256">
        <f t="shared" si="17"/>
        <v>175.5</v>
      </c>
      <c r="J94" s="714">
        <f t="shared" si="1"/>
        <v>0.06</v>
      </c>
      <c r="K94" s="715">
        <f t="shared" si="2"/>
        <v>3</v>
      </c>
      <c r="L94" s="715">
        <f t="shared" si="3"/>
        <v>0</v>
      </c>
      <c r="M94" s="715">
        <v>0</v>
      </c>
      <c r="N94" s="715">
        <v>0</v>
      </c>
      <c r="O94" s="715">
        <v>0</v>
      </c>
      <c r="P94" s="715">
        <v>0</v>
      </c>
      <c r="Q94" s="716">
        <f t="shared" si="8"/>
        <v>3</v>
      </c>
      <c r="R94" s="265">
        <f t="shared" si="18"/>
        <v>3.5100000000000002</v>
      </c>
      <c r="S94" s="260">
        <f t="shared" si="9"/>
        <v>3.5100000000000002</v>
      </c>
      <c r="T94" s="260">
        <f t="shared" si="48"/>
        <v>3.5100000000000002</v>
      </c>
      <c r="U94" s="260"/>
      <c r="V94" s="260"/>
      <c r="W94" s="260"/>
      <c r="X94" s="260"/>
      <c r="Y94" s="717">
        <f t="shared" si="15"/>
        <v>10.530000000000001</v>
      </c>
      <c r="Z94" s="671"/>
      <c r="AA94" s="723"/>
      <c r="AB94" s="719"/>
      <c r="AC94" s="719"/>
      <c r="AD94" s="719"/>
      <c r="AE94" s="719"/>
      <c r="AF94" s="863"/>
      <c r="AG94" s="863"/>
      <c r="AH94" s="719"/>
      <c r="AI94" s="719"/>
      <c r="AJ94" s="719"/>
      <c r="AK94" s="719"/>
      <c r="AL94" s="719"/>
      <c r="AM94" s="863"/>
      <c r="AN94" s="863"/>
      <c r="AO94" s="719"/>
      <c r="AP94" s="719"/>
      <c r="AQ94" s="719"/>
      <c r="AR94" s="719"/>
      <c r="AS94" s="719"/>
      <c r="AT94" s="863"/>
      <c r="AU94" s="863"/>
      <c r="AV94" s="719"/>
      <c r="AW94" s="719"/>
      <c r="AX94" s="719" t="s">
        <v>347</v>
      </c>
      <c r="AY94" s="719" t="s">
        <v>347</v>
      </c>
      <c r="AZ94" s="719" t="s">
        <v>347</v>
      </c>
      <c r="BA94" s="863"/>
      <c r="BB94" s="863"/>
      <c r="BC94" s="720"/>
      <c r="BD94" s="720"/>
      <c r="BE94" s="720"/>
      <c r="BF94" s="720"/>
      <c r="BG94" s="720"/>
      <c r="BH94" s="863"/>
      <c r="BI94" s="898"/>
      <c r="BJ94" s="720"/>
      <c r="BK94" s="720"/>
      <c r="BL94" s="720"/>
      <c r="BM94" s="720"/>
      <c r="BN94" s="720"/>
      <c r="BO94" s="863"/>
      <c r="BP94" s="863"/>
      <c r="BQ94" s="899"/>
      <c r="BR94" s="899"/>
      <c r="BS94" s="899"/>
      <c r="BT94" s="899"/>
      <c r="BU94" s="899"/>
      <c r="BV94" s="863"/>
      <c r="BW94" s="863"/>
      <c r="BX94" s="899"/>
      <c r="BY94" s="899"/>
      <c r="BZ94" s="899"/>
      <c r="CA94" s="899"/>
      <c r="CB94" s="899"/>
      <c r="CC94" s="863"/>
      <c r="CD94" s="863"/>
      <c r="CE94" s="899"/>
      <c r="CF94" s="720"/>
      <c r="CG94" s="720"/>
      <c r="CH94" s="720"/>
      <c r="CI94" s="720"/>
      <c r="CJ94" s="863"/>
      <c r="CK94" s="866"/>
      <c r="CL94" s="671"/>
    </row>
    <row r="95" spans="1:90" s="721" customFormat="1" ht="12.75" customHeight="1">
      <c r="A95" s="862"/>
      <c r="B95" s="709"/>
      <c r="C95" s="710" t="s">
        <v>202</v>
      </c>
      <c r="D95" s="710" t="s">
        <v>14</v>
      </c>
      <c r="E95" s="711" t="s">
        <v>93</v>
      </c>
      <c r="F95" s="712" t="s">
        <v>76</v>
      </c>
      <c r="G95" s="711" t="s">
        <v>31</v>
      </c>
      <c r="H95" s="722">
        <v>0.02</v>
      </c>
      <c r="I95" s="256">
        <f t="shared" si="17"/>
        <v>175.5</v>
      </c>
      <c r="J95" s="714">
        <f t="shared" si="1"/>
        <v>0.06</v>
      </c>
      <c r="K95" s="715">
        <f t="shared" si="2"/>
        <v>3</v>
      </c>
      <c r="L95" s="715">
        <f t="shared" si="3"/>
        <v>0</v>
      </c>
      <c r="M95" s="715">
        <v>0</v>
      </c>
      <c r="N95" s="715">
        <v>0</v>
      </c>
      <c r="O95" s="715">
        <v>0</v>
      </c>
      <c r="P95" s="715">
        <v>0</v>
      </c>
      <c r="Q95" s="716">
        <f t="shared" si="8"/>
        <v>3</v>
      </c>
      <c r="R95" s="265">
        <f t="shared" si="18"/>
        <v>3.5100000000000002</v>
      </c>
      <c r="S95" s="260">
        <f t="shared" si="9"/>
        <v>3.5100000000000002</v>
      </c>
      <c r="T95" s="260">
        <f t="shared" si="48"/>
        <v>3.5100000000000002</v>
      </c>
      <c r="U95" s="260"/>
      <c r="V95" s="260"/>
      <c r="W95" s="260"/>
      <c r="X95" s="260"/>
      <c r="Y95" s="717">
        <f t="shared" si="15"/>
        <v>10.530000000000001</v>
      </c>
      <c r="Z95" s="671"/>
      <c r="AA95" s="723"/>
      <c r="AB95" s="719"/>
      <c r="AC95" s="719"/>
      <c r="AD95" s="719"/>
      <c r="AE95" s="719"/>
      <c r="AF95" s="863"/>
      <c r="AG95" s="863"/>
      <c r="AH95" s="719"/>
      <c r="AI95" s="719"/>
      <c r="AJ95" s="719"/>
      <c r="AK95" s="719"/>
      <c r="AL95" s="719"/>
      <c r="AM95" s="863"/>
      <c r="AN95" s="863"/>
      <c r="AO95" s="719"/>
      <c r="AP95" s="719"/>
      <c r="AQ95" s="719"/>
      <c r="AR95" s="719"/>
      <c r="AS95" s="719"/>
      <c r="AT95" s="863"/>
      <c r="AU95" s="863"/>
      <c r="AV95" s="719"/>
      <c r="AW95" s="719"/>
      <c r="AX95" s="719" t="s">
        <v>347</v>
      </c>
      <c r="AY95" s="719" t="s">
        <v>347</v>
      </c>
      <c r="AZ95" s="719" t="s">
        <v>347</v>
      </c>
      <c r="BA95" s="863"/>
      <c r="BB95" s="863"/>
      <c r="BC95" s="720"/>
      <c r="BD95" s="720"/>
      <c r="BE95" s="720"/>
      <c r="BF95" s="720"/>
      <c r="BG95" s="720"/>
      <c r="BH95" s="863"/>
      <c r="BI95" s="898"/>
      <c r="BJ95" s="720"/>
      <c r="BK95" s="720"/>
      <c r="BL95" s="720"/>
      <c r="BM95" s="720"/>
      <c r="BN95" s="720"/>
      <c r="BO95" s="863"/>
      <c r="BP95" s="863"/>
      <c r="BQ95" s="899"/>
      <c r="BR95" s="720"/>
      <c r="BS95" s="720"/>
      <c r="BT95" s="720"/>
      <c r="BU95" s="720"/>
      <c r="BV95" s="863"/>
      <c r="BW95" s="863"/>
      <c r="BX95" s="899"/>
      <c r="BY95" s="899"/>
      <c r="BZ95" s="899"/>
      <c r="CA95" s="899"/>
      <c r="CB95" s="899"/>
      <c r="CC95" s="863"/>
      <c r="CD95" s="863"/>
      <c r="CE95" s="899"/>
      <c r="CF95" s="720"/>
      <c r="CG95" s="720"/>
      <c r="CH95" s="720"/>
      <c r="CI95" s="720"/>
      <c r="CJ95" s="863"/>
      <c r="CK95" s="866"/>
      <c r="CL95" s="671"/>
    </row>
    <row r="96" spans="1:90" s="721" customFormat="1" ht="12.75" customHeight="1">
      <c r="A96" s="862"/>
      <c r="B96" s="709"/>
      <c r="C96" s="710" t="s">
        <v>202</v>
      </c>
      <c r="D96" s="710" t="s">
        <v>14</v>
      </c>
      <c r="E96" s="711" t="s">
        <v>93</v>
      </c>
      <c r="F96" s="712" t="s">
        <v>76</v>
      </c>
      <c r="G96" s="711" t="s">
        <v>31</v>
      </c>
      <c r="H96" s="722">
        <v>0.02</v>
      </c>
      <c r="I96" s="256">
        <f t="shared" si="17"/>
        <v>175.5</v>
      </c>
      <c r="J96" s="714">
        <f t="shared" si="1"/>
        <v>0.06</v>
      </c>
      <c r="K96" s="715">
        <f t="shared" si="2"/>
        <v>3</v>
      </c>
      <c r="L96" s="715">
        <f t="shared" si="3"/>
        <v>0</v>
      </c>
      <c r="M96" s="715">
        <v>0</v>
      </c>
      <c r="N96" s="715">
        <v>0</v>
      </c>
      <c r="O96" s="715">
        <v>0</v>
      </c>
      <c r="P96" s="715">
        <v>0</v>
      </c>
      <c r="Q96" s="716">
        <f t="shared" si="8"/>
        <v>3</v>
      </c>
      <c r="R96" s="265">
        <f t="shared" si="18"/>
        <v>3.5100000000000002</v>
      </c>
      <c r="S96" s="260">
        <f t="shared" si="9"/>
        <v>3.5100000000000002</v>
      </c>
      <c r="T96" s="260">
        <f t="shared" si="48"/>
        <v>3.5100000000000002</v>
      </c>
      <c r="U96" s="260"/>
      <c r="V96" s="260"/>
      <c r="W96" s="260"/>
      <c r="X96" s="260"/>
      <c r="Y96" s="717">
        <f t="shared" si="15"/>
        <v>10.530000000000001</v>
      </c>
      <c r="Z96" s="671"/>
      <c r="AA96" s="723"/>
      <c r="AB96" s="719"/>
      <c r="AC96" s="719"/>
      <c r="AD96" s="719"/>
      <c r="AE96" s="719"/>
      <c r="AF96" s="863"/>
      <c r="AG96" s="863"/>
      <c r="AH96" s="719"/>
      <c r="AI96" s="719"/>
      <c r="AJ96" s="719"/>
      <c r="AK96" s="719"/>
      <c r="AL96" s="719"/>
      <c r="AM96" s="863"/>
      <c r="AN96" s="863"/>
      <c r="AO96" s="719"/>
      <c r="AP96" s="719"/>
      <c r="AQ96" s="719"/>
      <c r="AR96" s="719"/>
      <c r="AS96" s="719"/>
      <c r="AT96" s="863"/>
      <c r="AU96" s="863"/>
      <c r="AV96" s="719"/>
      <c r="AW96" s="719"/>
      <c r="AX96" s="719" t="s">
        <v>347</v>
      </c>
      <c r="AY96" s="719" t="s">
        <v>347</v>
      </c>
      <c r="AZ96" s="719" t="s">
        <v>347</v>
      </c>
      <c r="BA96" s="863"/>
      <c r="BB96" s="863"/>
      <c r="BC96" s="720"/>
      <c r="BD96" s="720"/>
      <c r="BE96" s="720"/>
      <c r="BF96" s="720"/>
      <c r="BG96" s="720"/>
      <c r="BH96" s="863"/>
      <c r="BI96" s="898"/>
      <c r="BJ96" s="720"/>
      <c r="BK96" s="720"/>
      <c r="BL96" s="720"/>
      <c r="BM96" s="720"/>
      <c r="BN96" s="720"/>
      <c r="BO96" s="863"/>
      <c r="BP96" s="863"/>
      <c r="BQ96" s="899"/>
      <c r="BR96" s="720"/>
      <c r="BS96" s="720"/>
      <c r="BT96" s="720"/>
      <c r="BU96" s="720"/>
      <c r="BV96" s="863"/>
      <c r="BW96" s="863"/>
      <c r="BX96" s="899"/>
      <c r="BY96" s="899"/>
      <c r="BZ96" s="899"/>
      <c r="CA96" s="899"/>
      <c r="CB96" s="899"/>
      <c r="CC96" s="863"/>
      <c r="CD96" s="863"/>
      <c r="CE96" s="899"/>
      <c r="CF96" s="720"/>
      <c r="CG96" s="720"/>
      <c r="CH96" s="720"/>
      <c r="CI96" s="720"/>
      <c r="CJ96" s="863"/>
      <c r="CK96" s="866"/>
      <c r="CL96" s="671"/>
    </row>
    <row r="97" spans="1:90" s="721" customFormat="1" ht="12.75" customHeight="1">
      <c r="A97" s="862"/>
      <c r="B97" s="709"/>
      <c r="C97" s="710" t="s">
        <v>202</v>
      </c>
      <c r="D97" s="710" t="s">
        <v>180</v>
      </c>
      <c r="E97" s="711" t="s">
        <v>94</v>
      </c>
      <c r="F97" s="712" t="s">
        <v>223</v>
      </c>
      <c r="G97" s="711" t="s">
        <v>75</v>
      </c>
      <c r="H97" s="722">
        <v>0.02</v>
      </c>
      <c r="I97" s="256">
        <f t="shared" si="17"/>
        <v>175.5</v>
      </c>
      <c r="J97" s="714">
        <f t="shared" si="1"/>
        <v>0.04</v>
      </c>
      <c r="K97" s="715">
        <f t="shared" si="2"/>
        <v>2</v>
      </c>
      <c r="L97" s="715">
        <f t="shared" si="3"/>
        <v>0</v>
      </c>
      <c r="M97" s="715">
        <v>0</v>
      </c>
      <c r="N97" s="715">
        <v>0</v>
      </c>
      <c r="O97" s="715">
        <v>0</v>
      </c>
      <c r="P97" s="715">
        <v>0</v>
      </c>
      <c r="Q97" s="716">
        <f t="shared" si="8"/>
        <v>2</v>
      </c>
      <c r="R97" s="265">
        <f t="shared" si="18"/>
        <v>3.5100000000000002</v>
      </c>
      <c r="S97" s="260">
        <f t="shared" si="9"/>
        <v>3.5100000000000002</v>
      </c>
      <c r="T97" s="260">
        <f t="shared" si="48"/>
        <v>3.5100000000000002</v>
      </c>
      <c r="U97" s="260"/>
      <c r="V97" s="260"/>
      <c r="W97" s="260"/>
      <c r="X97" s="260"/>
      <c r="Y97" s="717">
        <f t="shared" si="15"/>
        <v>7.0200000000000005</v>
      </c>
      <c r="Z97" s="671"/>
      <c r="AA97" s="723"/>
      <c r="AB97" s="719"/>
      <c r="AC97" s="719"/>
      <c r="AD97" s="719"/>
      <c r="AE97" s="719"/>
      <c r="AF97" s="863"/>
      <c r="AG97" s="863"/>
      <c r="AH97" s="719"/>
      <c r="AI97" s="719"/>
      <c r="AJ97" s="719"/>
      <c r="AK97" s="719"/>
      <c r="AL97" s="719"/>
      <c r="AM97" s="863"/>
      <c r="AN97" s="863"/>
      <c r="AO97" s="719"/>
      <c r="AP97" s="719"/>
      <c r="AQ97" s="719"/>
      <c r="AR97" s="719"/>
      <c r="AS97" s="719"/>
      <c r="AT97" s="863"/>
      <c r="AU97" s="863"/>
      <c r="AV97" s="719"/>
      <c r="AW97" s="719"/>
      <c r="AX97" s="719"/>
      <c r="AY97" s="719"/>
      <c r="AZ97" s="719"/>
      <c r="BA97" s="863" t="s">
        <v>347</v>
      </c>
      <c r="BB97" s="863" t="s">
        <v>347</v>
      </c>
      <c r="BC97" s="720"/>
      <c r="BD97" s="720"/>
      <c r="BE97" s="720"/>
      <c r="BF97" s="720"/>
      <c r="BG97" s="720"/>
      <c r="BH97" s="863"/>
      <c r="BI97" s="863"/>
      <c r="BJ97" s="720"/>
      <c r="BK97" s="720"/>
      <c r="BL97" s="720"/>
      <c r="BM97" s="720"/>
      <c r="BN97" s="720"/>
      <c r="BO97" s="863"/>
      <c r="BP97" s="863"/>
      <c r="BQ97" s="899"/>
      <c r="BR97" s="720"/>
      <c r="BS97" s="720"/>
      <c r="BT97" s="720"/>
      <c r="BU97" s="720"/>
      <c r="BV97" s="863"/>
      <c r="BW97" s="863"/>
      <c r="BX97" s="899"/>
      <c r="BY97" s="720"/>
      <c r="BZ97" s="720"/>
      <c r="CA97" s="720"/>
      <c r="CB97" s="720"/>
      <c r="CC97" s="863"/>
      <c r="CD97" s="863"/>
      <c r="CE97" s="899"/>
      <c r="CF97" s="720"/>
      <c r="CG97" s="720"/>
      <c r="CH97" s="720"/>
      <c r="CI97" s="720"/>
      <c r="CJ97" s="863"/>
      <c r="CK97" s="866"/>
      <c r="CL97" s="671"/>
    </row>
    <row r="98" spans="1:90" s="721" customFormat="1" ht="12.75" customHeight="1">
      <c r="A98" s="862"/>
      <c r="B98" s="709"/>
      <c r="C98" s="710" t="s">
        <v>202</v>
      </c>
      <c r="D98" s="710" t="s">
        <v>180</v>
      </c>
      <c r="E98" s="711" t="s">
        <v>94</v>
      </c>
      <c r="F98" s="712" t="s">
        <v>223</v>
      </c>
      <c r="G98" s="711" t="s">
        <v>75</v>
      </c>
      <c r="H98" s="722">
        <v>0.02</v>
      </c>
      <c r="I98" s="256">
        <f t="shared" si="17"/>
        <v>175.5</v>
      </c>
      <c r="J98" s="714">
        <f t="shared" si="1"/>
        <v>0.04</v>
      </c>
      <c r="K98" s="715">
        <f t="shared" si="2"/>
        <v>2</v>
      </c>
      <c r="L98" s="715">
        <f t="shared" si="3"/>
        <v>0</v>
      </c>
      <c r="M98" s="715">
        <v>0</v>
      </c>
      <c r="N98" s="715">
        <v>0</v>
      </c>
      <c r="O98" s="715">
        <v>0</v>
      </c>
      <c r="P98" s="715">
        <v>0</v>
      </c>
      <c r="Q98" s="716">
        <f t="shared" ref="Q98:Q99" si="51">SUM(K98:P98)</f>
        <v>2</v>
      </c>
      <c r="R98" s="265">
        <f t="shared" si="18"/>
        <v>3.5100000000000002</v>
      </c>
      <c r="S98" s="260">
        <f t="shared" si="9"/>
        <v>3.5100000000000002</v>
      </c>
      <c r="T98" s="260">
        <f t="shared" si="48"/>
        <v>3.5100000000000002</v>
      </c>
      <c r="U98" s="260"/>
      <c r="V98" s="260"/>
      <c r="W98" s="260"/>
      <c r="X98" s="260"/>
      <c r="Y98" s="717">
        <f t="shared" si="15"/>
        <v>7.0200000000000005</v>
      </c>
      <c r="Z98" s="671"/>
      <c r="AA98" s="723"/>
      <c r="AB98" s="719"/>
      <c r="AC98" s="719"/>
      <c r="AD98" s="719"/>
      <c r="AE98" s="719"/>
      <c r="AF98" s="863"/>
      <c r="AG98" s="863"/>
      <c r="AH98" s="719"/>
      <c r="AI98" s="719"/>
      <c r="AJ98" s="719"/>
      <c r="AK98" s="719"/>
      <c r="AL98" s="719"/>
      <c r="AM98" s="863"/>
      <c r="AN98" s="863"/>
      <c r="AO98" s="719"/>
      <c r="AP98" s="719"/>
      <c r="AQ98" s="719"/>
      <c r="AR98" s="719"/>
      <c r="AS98" s="719"/>
      <c r="AT98" s="863"/>
      <c r="AU98" s="863"/>
      <c r="AV98" s="719"/>
      <c r="AW98" s="719"/>
      <c r="AX98" s="719"/>
      <c r="AY98" s="719"/>
      <c r="AZ98" s="719"/>
      <c r="BA98" s="863" t="s">
        <v>347</v>
      </c>
      <c r="BB98" s="863" t="s">
        <v>347</v>
      </c>
      <c r="BC98" s="720"/>
      <c r="BD98" s="720"/>
      <c r="BE98" s="720"/>
      <c r="BF98" s="720"/>
      <c r="BG98" s="720"/>
      <c r="BH98" s="863"/>
      <c r="BI98" s="863"/>
      <c r="BJ98" s="720"/>
      <c r="BK98" s="720"/>
      <c r="BL98" s="720"/>
      <c r="BM98" s="720"/>
      <c r="BN98" s="720"/>
      <c r="BO98" s="863"/>
      <c r="BP98" s="863"/>
      <c r="BQ98" s="899"/>
      <c r="BR98" s="720"/>
      <c r="BS98" s="720"/>
      <c r="BT98" s="720"/>
      <c r="BU98" s="720"/>
      <c r="BV98" s="863"/>
      <c r="BW98" s="863"/>
      <c r="BX98" s="899"/>
      <c r="BY98" s="720"/>
      <c r="BZ98" s="720"/>
      <c r="CA98" s="720"/>
      <c r="CB98" s="720"/>
      <c r="CC98" s="863"/>
      <c r="CD98" s="863"/>
      <c r="CE98" s="899"/>
      <c r="CF98" s="720"/>
      <c r="CG98" s="720"/>
      <c r="CH98" s="720"/>
      <c r="CI98" s="720"/>
      <c r="CJ98" s="863"/>
      <c r="CK98" s="866"/>
      <c r="CL98" s="671"/>
    </row>
    <row r="99" spans="1:90" s="721" customFormat="1" ht="12.75" hidden="1" customHeight="1">
      <c r="A99" s="862"/>
      <c r="B99" s="709"/>
      <c r="C99" s="710" t="s">
        <v>202</v>
      </c>
      <c r="D99" s="710" t="s">
        <v>180</v>
      </c>
      <c r="E99" s="711" t="s">
        <v>94</v>
      </c>
      <c r="F99" s="712" t="s">
        <v>223</v>
      </c>
      <c r="G99" s="711" t="s">
        <v>75</v>
      </c>
      <c r="H99" s="722">
        <v>0.02</v>
      </c>
      <c r="I99" s="256">
        <f t="shared" si="17"/>
        <v>175.5</v>
      </c>
      <c r="J99" s="714">
        <f t="shared" si="1"/>
        <v>0</v>
      </c>
      <c r="K99" s="715">
        <f t="shared" si="2"/>
        <v>0</v>
      </c>
      <c r="L99" s="715">
        <f t="shared" ref="L99:L133" si="52">COUNTIF(AA99:CK99,"B")</f>
        <v>0</v>
      </c>
      <c r="M99" s="715">
        <v>0</v>
      </c>
      <c r="N99" s="715">
        <v>0</v>
      </c>
      <c r="O99" s="715">
        <v>0</v>
      </c>
      <c r="P99" s="715">
        <v>0</v>
      </c>
      <c r="Q99" s="716">
        <f t="shared" si="51"/>
        <v>0</v>
      </c>
      <c r="R99" s="265">
        <f t="shared" si="18"/>
        <v>3.5100000000000002</v>
      </c>
      <c r="S99" s="260">
        <f t="shared" si="9"/>
        <v>3.5100000000000002</v>
      </c>
      <c r="T99" s="260">
        <f t="shared" si="48"/>
        <v>3.5100000000000002</v>
      </c>
      <c r="U99" s="260"/>
      <c r="V99" s="260"/>
      <c r="W99" s="260"/>
      <c r="X99" s="260"/>
      <c r="Y99" s="717">
        <f t="shared" si="15"/>
        <v>0</v>
      </c>
      <c r="Z99" s="671"/>
      <c r="AA99" s="723"/>
      <c r="AB99" s="719"/>
      <c r="AC99" s="719"/>
      <c r="AD99" s="719"/>
      <c r="AE99" s="719"/>
      <c r="AF99" s="863"/>
      <c r="AG99" s="863"/>
      <c r="AH99" s="719"/>
      <c r="AI99" s="719"/>
      <c r="AJ99" s="719"/>
      <c r="AK99" s="719"/>
      <c r="AL99" s="719"/>
      <c r="AM99" s="863"/>
      <c r="AN99" s="863"/>
      <c r="AO99" s="719"/>
      <c r="AP99" s="719"/>
      <c r="AQ99" s="719"/>
      <c r="AR99" s="719"/>
      <c r="AS99" s="719"/>
      <c r="AT99" s="863"/>
      <c r="AU99" s="863"/>
      <c r="AV99" s="719"/>
      <c r="AW99" s="719"/>
      <c r="AX99" s="719"/>
      <c r="AY99" s="719"/>
      <c r="AZ99" s="719"/>
      <c r="BA99" s="863"/>
      <c r="BB99" s="863"/>
      <c r="BC99" s="720"/>
      <c r="BD99" s="720"/>
      <c r="BE99" s="720"/>
      <c r="BF99" s="720"/>
      <c r="BG99" s="720"/>
      <c r="BH99" s="863"/>
      <c r="BI99" s="863"/>
      <c r="BJ99" s="720"/>
      <c r="BK99" s="720"/>
      <c r="BL99" s="720"/>
      <c r="BM99" s="720"/>
      <c r="BN99" s="720"/>
      <c r="BO99" s="863"/>
      <c r="BP99" s="863"/>
      <c r="BQ99" s="899"/>
      <c r="BR99" s="720"/>
      <c r="BS99" s="720"/>
      <c r="BT99" s="720"/>
      <c r="BU99" s="720"/>
      <c r="BV99" s="863"/>
      <c r="BW99" s="863"/>
      <c r="BX99" s="899"/>
      <c r="BY99" s="720"/>
      <c r="BZ99" s="720"/>
      <c r="CA99" s="720"/>
      <c r="CB99" s="720"/>
      <c r="CC99" s="863"/>
      <c r="CD99" s="863"/>
      <c r="CE99" s="899"/>
      <c r="CF99" s="720"/>
      <c r="CG99" s="720"/>
      <c r="CH99" s="720"/>
      <c r="CI99" s="720"/>
      <c r="CJ99" s="863"/>
      <c r="CK99" s="866"/>
      <c r="CL99" s="671"/>
    </row>
    <row r="100" spans="1:90" s="721" customFormat="1" ht="12.75" hidden="1" customHeight="1">
      <c r="A100" s="862"/>
      <c r="B100" s="709"/>
      <c r="C100" s="710" t="s">
        <v>202</v>
      </c>
      <c r="D100" s="710" t="s">
        <v>180</v>
      </c>
      <c r="E100" s="711" t="s">
        <v>94</v>
      </c>
      <c r="F100" s="712" t="s">
        <v>223</v>
      </c>
      <c r="G100" s="711" t="s">
        <v>75</v>
      </c>
      <c r="H100" s="722">
        <v>0.02</v>
      </c>
      <c r="I100" s="256">
        <f t="shared" si="17"/>
        <v>175.5</v>
      </c>
      <c r="J100" s="714">
        <f t="shared" si="1"/>
        <v>0</v>
      </c>
      <c r="K100" s="715">
        <f t="shared" si="2"/>
        <v>0</v>
      </c>
      <c r="L100" s="715">
        <f t="shared" si="52"/>
        <v>0</v>
      </c>
      <c r="M100" s="715">
        <v>0</v>
      </c>
      <c r="N100" s="715">
        <v>0</v>
      </c>
      <c r="O100" s="715">
        <v>0</v>
      </c>
      <c r="P100" s="715">
        <v>0</v>
      </c>
      <c r="Q100" s="716">
        <f t="shared" si="8"/>
        <v>0</v>
      </c>
      <c r="R100" s="265">
        <f t="shared" si="18"/>
        <v>3.5100000000000002</v>
      </c>
      <c r="S100" s="260">
        <f t="shared" si="9"/>
        <v>3.5100000000000002</v>
      </c>
      <c r="T100" s="260">
        <f t="shared" si="48"/>
        <v>3.5100000000000002</v>
      </c>
      <c r="U100" s="260"/>
      <c r="V100" s="260"/>
      <c r="W100" s="260"/>
      <c r="X100" s="260"/>
      <c r="Y100" s="717">
        <f t="shared" si="15"/>
        <v>0</v>
      </c>
      <c r="Z100" s="671"/>
      <c r="AA100" s="723"/>
      <c r="AB100" s="719"/>
      <c r="AC100" s="719"/>
      <c r="AD100" s="719"/>
      <c r="AE100" s="719"/>
      <c r="AF100" s="863"/>
      <c r="AG100" s="863"/>
      <c r="AH100" s="719"/>
      <c r="AI100" s="719"/>
      <c r="AJ100" s="719"/>
      <c r="AK100" s="719"/>
      <c r="AL100" s="719"/>
      <c r="AM100" s="863"/>
      <c r="AN100" s="863"/>
      <c r="AO100" s="719"/>
      <c r="AP100" s="719"/>
      <c r="AQ100" s="719"/>
      <c r="AR100" s="719"/>
      <c r="AS100" s="719"/>
      <c r="AT100" s="863"/>
      <c r="AU100" s="863"/>
      <c r="AV100" s="719"/>
      <c r="AW100" s="719"/>
      <c r="AX100" s="719"/>
      <c r="AY100" s="719"/>
      <c r="AZ100" s="719"/>
      <c r="BA100" s="863"/>
      <c r="BB100" s="863"/>
      <c r="BC100" s="720"/>
      <c r="BD100" s="720"/>
      <c r="BE100" s="720"/>
      <c r="BF100" s="720"/>
      <c r="BG100" s="720"/>
      <c r="BH100" s="863"/>
      <c r="BI100" s="863"/>
      <c r="BJ100" s="720"/>
      <c r="BK100" s="720"/>
      <c r="BL100" s="720"/>
      <c r="BM100" s="720"/>
      <c r="BN100" s="720"/>
      <c r="BO100" s="863"/>
      <c r="BP100" s="863"/>
      <c r="BQ100" s="899"/>
      <c r="BR100" s="720"/>
      <c r="BS100" s="720"/>
      <c r="BT100" s="720"/>
      <c r="BU100" s="720"/>
      <c r="BV100" s="863"/>
      <c r="BW100" s="863"/>
      <c r="BX100" s="899"/>
      <c r="BY100" s="720"/>
      <c r="BZ100" s="720"/>
      <c r="CA100" s="720"/>
      <c r="CB100" s="720"/>
      <c r="CC100" s="863"/>
      <c r="CD100" s="863"/>
      <c r="CE100" s="899"/>
      <c r="CF100" s="720"/>
      <c r="CG100" s="720"/>
      <c r="CH100" s="720"/>
      <c r="CI100" s="720"/>
      <c r="CJ100" s="863"/>
      <c r="CK100" s="866"/>
      <c r="CL100" s="671"/>
    </row>
    <row r="101" spans="1:90" s="721" customFormat="1" ht="12.75" hidden="1" customHeight="1">
      <c r="A101" s="862"/>
      <c r="B101" s="709"/>
      <c r="C101" s="710" t="s">
        <v>202</v>
      </c>
      <c r="D101" s="710" t="s">
        <v>14</v>
      </c>
      <c r="E101" s="711" t="s">
        <v>94</v>
      </c>
      <c r="F101" s="712" t="s">
        <v>76</v>
      </c>
      <c r="G101" s="711" t="s">
        <v>31</v>
      </c>
      <c r="H101" s="722">
        <v>0.02</v>
      </c>
      <c r="I101" s="256">
        <f t="shared" si="17"/>
        <v>175.5</v>
      </c>
      <c r="J101" s="714">
        <f t="shared" si="1"/>
        <v>0</v>
      </c>
      <c r="K101" s="715">
        <f t="shared" si="2"/>
        <v>0</v>
      </c>
      <c r="L101" s="715">
        <f t="shared" si="52"/>
        <v>0</v>
      </c>
      <c r="M101" s="715">
        <v>0</v>
      </c>
      <c r="N101" s="715">
        <v>0</v>
      </c>
      <c r="O101" s="715">
        <v>0</v>
      </c>
      <c r="P101" s="715">
        <v>0</v>
      </c>
      <c r="Q101" s="716">
        <f t="shared" si="8"/>
        <v>0</v>
      </c>
      <c r="R101" s="265">
        <f t="shared" si="18"/>
        <v>3.5100000000000002</v>
      </c>
      <c r="S101" s="260">
        <f t="shared" si="9"/>
        <v>3.5100000000000002</v>
      </c>
      <c r="T101" s="260">
        <f t="shared" si="48"/>
        <v>3.5100000000000002</v>
      </c>
      <c r="U101" s="260"/>
      <c r="V101" s="260"/>
      <c r="W101" s="260"/>
      <c r="X101" s="260"/>
      <c r="Y101" s="717">
        <f t="shared" si="15"/>
        <v>0</v>
      </c>
      <c r="Z101" s="671"/>
      <c r="AA101" s="723"/>
      <c r="AB101" s="719"/>
      <c r="AC101" s="719"/>
      <c r="AD101" s="719"/>
      <c r="AE101" s="719"/>
      <c r="AF101" s="863"/>
      <c r="AG101" s="863"/>
      <c r="AH101" s="719"/>
      <c r="AI101" s="719"/>
      <c r="AJ101" s="719"/>
      <c r="AK101" s="719"/>
      <c r="AL101" s="719"/>
      <c r="AM101" s="863"/>
      <c r="AN101" s="863"/>
      <c r="AO101" s="719"/>
      <c r="AP101" s="719"/>
      <c r="AQ101" s="719"/>
      <c r="AR101" s="719"/>
      <c r="AS101" s="719"/>
      <c r="AT101" s="863"/>
      <c r="AU101" s="863"/>
      <c r="AV101" s="719"/>
      <c r="AW101" s="719"/>
      <c r="AX101" s="719"/>
      <c r="AY101" s="719"/>
      <c r="AZ101" s="719"/>
      <c r="BA101" s="863"/>
      <c r="BB101" s="863"/>
      <c r="BC101" s="720"/>
      <c r="BD101" s="720"/>
      <c r="BE101" s="720"/>
      <c r="BF101" s="720"/>
      <c r="BG101" s="720"/>
      <c r="BH101" s="863"/>
      <c r="BI101" s="898"/>
      <c r="BJ101" s="720"/>
      <c r="BK101" s="720"/>
      <c r="BL101" s="720"/>
      <c r="BM101" s="720"/>
      <c r="BN101" s="720"/>
      <c r="BO101" s="863"/>
      <c r="BP101" s="863"/>
      <c r="BQ101" s="899"/>
      <c r="BR101" s="720"/>
      <c r="BS101" s="720"/>
      <c r="BT101" s="720"/>
      <c r="BU101" s="720"/>
      <c r="BV101" s="863"/>
      <c r="BW101" s="863"/>
      <c r="BX101" s="899"/>
      <c r="BY101" s="720"/>
      <c r="BZ101" s="720"/>
      <c r="CA101" s="720"/>
      <c r="CB101" s="720"/>
      <c r="CC101" s="863"/>
      <c r="CD101" s="863"/>
      <c r="CE101" s="899"/>
      <c r="CF101" s="720"/>
      <c r="CG101" s="720"/>
      <c r="CH101" s="720"/>
      <c r="CI101" s="720"/>
      <c r="CJ101" s="863"/>
      <c r="CK101" s="866"/>
      <c r="CL101" s="671"/>
    </row>
    <row r="102" spans="1:90" s="721" customFormat="1" ht="12.75" hidden="1" customHeight="1">
      <c r="A102" s="862"/>
      <c r="B102" s="709"/>
      <c r="C102" s="710" t="s">
        <v>202</v>
      </c>
      <c r="D102" s="710" t="s">
        <v>14</v>
      </c>
      <c r="E102" s="711" t="s">
        <v>94</v>
      </c>
      <c r="F102" s="712" t="s">
        <v>76</v>
      </c>
      <c r="G102" s="711" t="s">
        <v>31</v>
      </c>
      <c r="H102" s="722">
        <v>0.02</v>
      </c>
      <c r="I102" s="256">
        <f t="shared" si="17"/>
        <v>175.5</v>
      </c>
      <c r="J102" s="714">
        <f t="shared" si="1"/>
        <v>0</v>
      </c>
      <c r="K102" s="715">
        <f t="shared" si="2"/>
        <v>0</v>
      </c>
      <c r="L102" s="715">
        <f t="shared" si="52"/>
        <v>0</v>
      </c>
      <c r="M102" s="715">
        <v>0</v>
      </c>
      <c r="N102" s="715">
        <v>0</v>
      </c>
      <c r="O102" s="715">
        <v>0</v>
      </c>
      <c r="P102" s="715">
        <v>0</v>
      </c>
      <c r="Q102" s="716">
        <f t="shared" si="8"/>
        <v>0</v>
      </c>
      <c r="R102" s="265">
        <f t="shared" si="18"/>
        <v>3.5100000000000002</v>
      </c>
      <c r="S102" s="260">
        <f t="shared" si="9"/>
        <v>3.5100000000000002</v>
      </c>
      <c r="T102" s="260">
        <f t="shared" si="48"/>
        <v>3.5100000000000002</v>
      </c>
      <c r="U102" s="260"/>
      <c r="V102" s="260"/>
      <c r="W102" s="260"/>
      <c r="X102" s="260"/>
      <c r="Y102" s="717">
        <f t="shared" si="15"/>
        <v>0</v>
      </c>
      <c r="Z102" s="671"/>
      <c r="AA102" s="723"/>
      <c r="AB102" s="719"/>
      <c r="AC102" s="719"/>
      <c r="AD102" s="719"/>
      <c r="AE102" s="719"/>
      <c r="AF102" s="863"/>
      <c r="AG102" s="863"/>
      <c r="AH102" s="719"/>
      <c r="AI102" s="719"/>
      <c r="AJ102" s="719"/>
      <c r="AK102" s="719"/>
      <c r="AL102" s="719"/>
      <c r="AM102" s="863"/>
      <c r="AN102" s="863"/>
      <c r="AO102" s="719"/>
      <c r="AP102" s="719"/>
      <c r="AQ102" s="719"/>
      <c r="AR102" s="719"/>
      <c r="AS102" s="719"/>
      <c r="AT102" s="863"/>
      <c r="AU102" s="863"/>
      <c r="AV102" s="719"/>
      <c r="AW102" s="719"/>
      <c r="AX102" s="719"/>
      <c r="AY102" s="719"/>
      <c r="AZ102" s="719"/>
      <c r="BA102" s="863"/>
      <c r="BB102" s="863"/>
      <c r="BC102" s="720"/>
      <c r="BD102" s="720"/>
      <c r="BE102" s="720"/>
      <c r="BF102" s="720"/>
      <c r="BG102" s="720"/>
      <c r="BH102" s="863"/>
      <c r="BI102" s="898"/>
      <c r="BJ102" s="720"/>
      <c r="BK102" s="720"/>
      <c r="BL102" s="720"/>
      <c r="BM102" s="720"/>
      <c r="BN102" s="720"/>
      <c r="BO102" s="863"/>
      <c r="BP102" s="863"/>
      <c r="BQ102" s="899"/>
      <c r="BR102" s="720"/>
      <c r="BS102" s="720"/>
      <c r="BT102" s="720"/>
      <c r="BU102" s="720"/>
      <c r="BV102" s="863"/>
      <c r="BW102" s="863"/>
      <c r="BX102" s="899"/>
      <c r="BY102" s="720"/>
      <c r="BZ102" s="720"/>
      <c r="CA102" s="720"/>
      <c r="CB102" s="720"/>
      <c r="CC102" s="863"/>
      <c r="CD102" s="863"/>
      <c r="CE102" s="899"/>
      <c r="CF102" s="720"/>
      <c r="CG102" s="720"/>
      <c r="CH102" s="720"/>
      <c r="CI102" s="720"/>
      <c r="CJ102" s="863"/>
      <c r="CK102" s="866"/>
      <c r="CL102" s="671"/>
    </row>
    <row r="103" spans="1:90" s="721" customFormat="1" ht="12.75" hidden="1" customHeight="1">
      <c r="A103" s="862"/>
      <c r="B103" s="709"/>
      <c r="C103" s="710" t="s">
        <v>197</v>
      </c>
      <c r="D103" s="710" t="s">
        <v>180</v>
      </c>
      <c r="E103" s="711" t="s">
        <v>93</v>
      </c>
      <c r="F103" s="712" t="s">
        <v>223</v>
      </c>
      <c r="G103" s="711" t="s">
        <v>75</v>
      </c>
      <c r="H103" s="722">
        <v>0.01</v>
      </c>
      <c r="I103" s="256">
        <f t="shared" si="17"/>
        <v>175.5</v>
      </c>
      <c r="J103" s="714">
        <f t="shared" si="1"/>
        <v>0</v>
      </c>
      <c r="K103" s="715">
        <f t="shared" si="2"/>
        <v>0</v>
      </c>
      <c r="L103" s="715">
        <f t="shared" si="52"/>
        <v>0</v>
      </c>
      <c r="M103" s="715">
        <v>0</v>
      </c>
      <c r="N103" s="715">
        <v>0</v>
      </c>
      <c r="O103" s="715">
        <v>0</v>
      </c>
      <c r="P103" s="715">
        <v>0</v>
      </c>
      <c r="Q103" s="716">
        <f t="shared" ref="Q103:Q105" si="53">SUM(K103:P103)</f>
        <v>0</v>
      </c>
      <c r="R103" s="265">
        <f t="shared" si="18"/>
        <v>1.7550000000000001</v>
      </c>
      <c r="S103" s="260">
        <f t="shared" si="9"/>
        <v>1.7550000000000001</v>
      </c>
      <c r="T103" s="260">
        <f t="shared" si="48"/>
        <v>1.7550000000000001</v>
      </c>
      <c r="U103" s="260"/>
      <c r="V103" s="260"/>
      <c r="W103" s="260"/>
      <c r="X103" s="260"/>
      <c r="Y103" s="717">
        <f t="shared" si="15"/>
        <v>0</v>
      </c>
      <c r="Z103" s="671"/>
      <c r="AA103" s="723"/>
      <c r="AB103" s="719"/>
      <c r="AC103" s="719"/>
      <c r="AD103" s="719"/>
      <c r="AE103" s="719"/>
      <c r="AF103" s="863"/>
      <c r="AG103" s="863"/>
      <c r="AH103" s="719"/>
      <c r="AI103" s="719"/>
      <c r="AJ103" s="719"/>
      <c r="AK103" s="719"/>
      <c r="AL103" s="719"/>
      <c r="AM103" s="863"/>
      <c r="AN103" s="863"/>
      <c r="AO103" s="719"/>
      <c r="AP103" s="719"/>
      <c r="AQ103" s="719"/>
      <c r="AR103" s="719"/>
      <c r="AS103" s="719"/>
      <c r="AT103" s="863"/>
      <c r="AU103" s="863"/>
      <c r="AV103" s="719"/>
      <c r="AW103" s="719"/>
      <c r="AX103" s="719"/>
      <c r="AY103" s="719"/>
      <c r="AZ103" s="719"/>
      <c r="BA103" s="863"/>
      <c r="BB103" s="863"/>
      <c r="BC103" s="720"/>
      <c r="BD103" s="720"/>
      <c r="BE103" s="720"/>
      <c r="BF103" s="720"/>
      <c r="BG103" s="720"/>
      <c r="BH103" s="863"/>
      <c r="BI103" s="898"/>
      <c r="BJ103" s="720"/>
      <c r="BK103" s="720"/>
      <c r="BL103" s="720"/>
      <c r="BM103" s="720"/>
      <c r="BN103" s="720"/>
      <c r="BO103" s="863"/>
      <c r="BP103" s="863"/>
      <c r="BQ103" s="899"/>
      <c r="BR103" s="899"/>
      <c r="BS103" s="899"/>
      <c r="BT103" s="899"/>
      <c r="BU103" s="899"/>
      <c r="BV103" s="863"/>
      <c r="BW103" s="863"/>
      <c r="BX103" s="899"/>
      <c r="BY103" s="899"/>
      <c r="BZ103" s="899"/>
      <c r="CA103" s="899"/>
      <c r="CB103" s="899"/>
      <c r="CC103" s="863"/>
      <c r="CD103" s="863"/>
      <c r="CE103" s="899"/>
      <c r="CF103" s="720"/>
      <c r="CG103" s="720"/>
      <c r="CH103" s="720"/>
      <c r="CI103" s="720"/>
      <c r="CJ103" s="863"/>
      <c r="CK103" s="866"/>
      <c r="CL103" s="671"/>
    </row>
    <row r="104" spans="1:90" s="721" customFormat="1" ht="12.75" hidden="1" customHeight="1">
      <c r="A104" s="862"/>
      <c r="B104" s="709"/>
      <c r="C104" s="710" t="s">
        <v>197</v>
      </c>
      <c r="D104" s="710" t="s">
        <v>180</v>
      </c>
      <c r="E104" s="711" t="s">
        <v>93</v>
      </c>
      <c r="F104" s="712" t="s">
        <v>223</v>
      </c>
      <c r="G104" s="711" t="s">
        <v>75</v>
      </c>
      <c r="H104" s="722">
        <v>0.01</v>
      </c>
      <c r="I104" s="256">
        <f t="shared" si="17"/>
        <v>175.5</v>
      </c>
      <c r="J104" s="714">
        <f t="shared" si="1"/>
        <v>0</v>
      </c>
      <c r="K104" s="715">
        <f t="shared" si="2"/>
        <v>0</v>
      </c>
      <c r="L104" s="715">
        <f t="shared" si="52"/>
        <v>0</v>
      </c>
      <c r="M104" s="715">
        <v>0</v>
      </c>
      <c r="N104" s="715">
        <v>0</v>
      </c>
      <c r="O104" s="715">
        <v>0</v>
      </c>
      <c r="P104" s="715">
        <v>0</v>
      </c>
      <c r="Q104" s="716">
        <f t="shared" si="53"/>
        <v>0</v>
      </c>
      <c r="R104" s="265">
        <f t="shared" si="18"/>
        <v>1.7550000000000001</v>
      </c>
      <c r="S104" s="260">
        <f t="shared" si="9"/>
        <v>1.7550000000000001</v>
      </c>
      <c r="T104" s="260">
        <f t="shared" si="48"/>
        <v>1.7550000000000001</v>
      </c>
      <c r="U104" s="260"/>
      <c r="V104" s="260"/>
      <c r="W104" s="260"/>
      <c r="X104" s="260"/>
      <c r="Y104" s="717">
        <f t="shared" si="15"/>
        <v>0</v>
      </c>
      <c r="Z104" s="671"/>
      <c r="AA104" s="723"/>
      <c r="AB104" s="719"/>
      <c r="AC104" s="719"/>
      <c r="AD104" s="719"/>
      <c r="AE104" s="719"/>
      <c r="AF104" s="863"/>
      <c r="AG104" s="863"/>
      <c r="AI104" s="719"/>
      <c r="AJ104" s="719"/>
      <c r="AK104" s="719"/>
      <c r="AL104" s="719"/>
      <c r="AM104" s="863"/>
      <c r="AN104" s="863"/>
      <c r="AO104" s="719"/>
      <c r="AP104" s="719"/>
      <c r="AQ104" s="719"/>
      <c r="AR104" s="719"/>
      <c r="AS104" s="719"/>
      <c r="AT104" s="863"/>
      <c r="AU104" s="863"/>
      <c r="AV104" s="719"/>
      <c r="AW104" s="719"/>
      <c r="AX104" s="719"/>
      <c r="AY104" s="719"/>
      <c r="AZ104" s="719"/>
      <c r="BA104" s="863"/>
      <c r="BB104" s="863"/>
      <c r="BC104" s="720"/>
      <c r="BD104" s="720"/>
      <c r="BE104" s="720"/>
      <c r="BF104" s="720"/>
      <c r="BG104" s="720"/>
      <c r="BH104" s="863"/>
      <c r="BI104" s="898"/>
      <c r="BJ104" s="720"/>
      <c r="BK104" s="720"/>
      <c r="BL104" s="720"/>
      <c r="BM104" s="720"/>
      <c r="BN104" s="720"/>
      <c r="BO104" s="863"/>
      <c r="BP104" s="863"/>
      <c r="BQ104" s="899"/>
      <c r="BR104" s="899"/>
      <c r="BS104" s="899"/>
      <c r="BT104" s="899"/>
      <c r="BU104" s="899"/>
      <c r="BV104" s="863"/>
      <c r="BW104" s="863"/>
      <c r="BX104" s="899"/>
      <c r="BY104" s="899"/>
      <c r="BZ104" s="899"/>
      <c r="CA104" s="899"/>
      <c r="CB104" s="899"/>
      <c r="CC104" s="863"/>
      <c r="CD104" s="863"/>
      <c r="CE104" s="899"/>
      <c r="CF104" s="720"/>
      <c r="CG104" s="720"/>
      <c r="CH104" s="720"/>
      <c r="CI104" s="720"/>
      <c r="CJ104" s="863"/>
      <c r="CK104" s="866"/>
      <c r="CL104" s="671"/>
    </row>
    <row r="105" spans="1:90" s="721" customFormat="1" ht="12.75" hidden="1" customHeight="1">
      <c r="A105" s="862"/>
      <c r="B105" s="709"/>
      <c r="C105" s="710" t="s">
        <v>197</v>
      </c>
      <c r="D105" s="710" t="s">
        <v>180</v>
      </c>
      <c r="E105" s="711" t="s">
        <v>93</v>
      </c>
      <c r="F105" s="712" t="s">
        <v>223</v>
      </c>
      <c r="G105" s="711" t="s">
        <v>75</v>
      </c>
      <c r="H105" s="722">
        <v>0.01</v>
      </c>
      <c r="I105" s="256">
        <f t="shared" si="17"/>
        <v>175.5</v>
      </c>
      <c r="J105" s="714">
        <f t="shared" si="1"/>
        <v>0</v>
      </c>
      <c r="K105" s="715">
        <f t="shared" si="2"/>
        <v>0</v>
      </c>
      <c r="L105" s="715">
        <f t="shared" si="52"/>
        <v>0</v>
      </c>
      <c r="M105" s="715">
        <v>0</v>
      </c>
      <c r="N105" s="715">
        <v>0</v>
      </c>
      <c r="O105" s="715">
        <v>0</v>
      </c>
      <c r="P105" s="715">
        <v>0</v>
      </c>
      <c r="Q105" s="716">
        <f t="shared" si="53"/>
        <v>0</v>
      </c>
      <c r="R105" s="265">
        <f t="shared" si="18"/>
        <v>1.7550000000000001</v>
      </c>
      <c r="S105" s="260">
        <f t="shared" si="9"/>
        <v>1.7550000000000001</v>
      </c>
      <c r="T105" s="260">
        <f t="shared" si="48"/>
        <v>1.7550000000000001</v>
      </c>
      <c r="U105" s="260"/>
      <c r="V105" s="260"/>
      <c r="W105" s="260"/>
      <c r="X105" s="260"/>
      <c r="Y105" s="717">
        <f t="shared" si="15"/>
        <v>0</v>
      </c>
      <c r="Z105" s="671"/>
      <c r="AA105" s="723"/>
      <c r="AB105" s="719"/>
      <c r="AC105" s="719"/>
      <c r="AD105" s="719"/>
      <c r="AE105" s="719"/>
      <c r="AF105" s="863"/>
      <c r="AG105" s="863"/>
      <c r="AH105" s="719"/>
      <c r="AI105" s="719"/>
      <c r="AJ105" s="719"/>
      <c r="AK105" s="719"/>
      <c r="AL105" s="719"/>
      <c r="AM105" s="863"/>
      <c r="AN105" s="863"/>
      <c r="AO105" s="719"/>
      <c r="AP105" s="719"/>
      <c r="AQ105" s="719"/>
      <c r="AR105" s="719"/>
      <c r="AS105" s="719"/>
      <c r="AT105" s="863"/>
      <c r="AU105" s="863"/>
      <c r="AV105" s="719"/>
      <c r="AW105" s="719"/>
      <c r="AX105" s="719"/>
      <c r="AY105" s="719"/>
      <c r="AZ105" s="719"/>
      <c r="BA105" s="863"/>
      <c r="BB105" s="863"/>
      <c r="BC105" s="720"/>
      <c r="BD105" s="720"/>
      <c r="BE105" s="720"/>
      <c r="BF105" s="720"/>
      <c r="BG105" s="720"/>
      <c r="BH105" s="863"/>
      <c r="BI105" s="898"/>
      <c r="BJ105" s="720"/>
      <c r="BK105" s="720"/>
      <c r="BL105" s="720"/>
      <c r="BM105" s="720"/>
      <c r="BN105" s="720"/>
      <c r="BO105" s="863"/>
      <c r="BP105" s="863"/>
      <c r="BQ105" s="899"/>
      <c r="BR105" s="899"/>
      <c r="BS105" s="899"/>
      <c r="BT105" s="899"/>
      <c r="BU105" s="899"/>
      <c r="BV105" s="863"/>
      <c r="BW105" s="863"/>
      <c r="BX105" s="899"/>
      <c r="BY105" s="899"/>
      <c r="BZ105" s="899"/>
      <c r="CA105" s="899"/>
      <c r="CB105" s="899"/>
      <c r="CC105" s="863"/>
      <c r="CD105" s="863"/>
      <c r="CE105" s="899"/>
      <c r="CF105" s="720"/>
      <c r="CG105" s="720"/>
      <c r="CH105" s="720"/>
      <c r="CI105" s="720"/>
      <c r="CJ105" s="863"/>
      <c r="CK105" s="866"/>
      <c r="CL105" s="671"/>
    </row>
    <row r="106" spans="1:90" s="721" customFormat="1" ht="12.75" hidden="1" customHeight="1">
      <c r="A106" s="862"/>
      <c r="B106" s="709"/>
      <c r="C106" s="710" t="s">
        <v>197</v>
      </c>
      <c r="D106" s="710" t="s">
        <v>180</v>
      </c>
      <c r="E106" s="711" t="s">
        <v>93</v>
      </c>
      <c r="F106" s="712" t="s">
        <v>223</v>
      </c>
      <c r="G106" s="711" t="s">
        <v>75</v>
      </c>
      <c r="H106" s="722">
        <v>0.01</v>
      </c>
      <c r="I106" s="256">
        <f t="shared" si="17"/>
        <v>175.5</v>
      </c>
      <c r="J106" s="714">
        <f t="shared" si="1"/>
        <v>0</v>
      </c>
      <c r="K106" s="715">
        <f t="shared" si="2"/>
        <v>0</v>
      </c>
      <c r="L106" s="715">
        <f t="shared" si="52"/>
        <v>0</v>
      </c>
      <c r="M106" s="715">
        <v>0</v>
      </c>
      <c r="N106" s="715">
        <v>0</v>
      </c>
      <c r="O106" s="715">
        <v>0</v>
      </c>
      <c r="P106" s="715">
        <v>0</v>
      </c>
      <c r="Q106" s="716">
        <f t="shared" si="8"/>
        <v>0</v>
      </c>
      <c r="R106" s="265">
        <f t="shared" si="18"/>
        <v>1.7550000000000001</v>
      </c>
      <c r="S106" s="260">
        <f t="shared" si="9"/>
        <v>1.7550000000000001</v>
      </c>
      <c r="T106" s="260">
        <f t="shared" si="48"/>
        <v>1.7550000000000001</v>
      </c>
      <c r="U106" s="260"/>
      <c r="V106" s="260"/>
      <c r="W106" s="260"/>
      <c r="X106" s="260"/>
      <c r="Y106" s="717">
        <f t="shared" si="15"/>
        <v>0</v>
      </c>
      <c r="Z106" s="671"/>
      <c r="AA106" s="723"/>
      <c r="AB106" s="719"/>
      <c r="AC106" s="719"/>
      <c r="AD106" s="719"/>
      <c r="AE106" s="719"/>
      <c r="AF106" s="863"/>
      <c r="AG106" s="863"/>
      <c r="AH106" s="719"/>
      <c r="AI106" s="719"/>
      <c r="AJ106" s="719"/>
      <c r="AK106" s="719"/>
      <c r="AL106" s="719"/>
      <c r="AM106" s="863"/>
      <c r="AN106" s="863"/>
      <c r="AO106" s="719"/>
      <c r="AP106" s="719"/>
      <c r="AQ106" s="719"/>
      <c r="AR106" s="719"/>
      <c r="AS106" s="719"/>
      <c r="AT106" s="863"/>
      <c r="AU106" s="863"/>
      <c r="AV106" s="719"/>
      <c r="AW106" s="719"/>
      <c r="AX106" s="719"/>
      <c r="AY106" s="719"/>
      <c r="AZ106" s="719"/>
      <c r="BA106" s="863"/>
      <c r="BB106" s="863"/>
      <c r="BC106" s="720"/>
      <c r="BD106" s="720"/>
      <c r="BE106" s="720"/>
      <c r="BF106" s="720"/>
      <c r="BG106" s="720"/>
      <c r="BH106" s="863"/>
      <c r="BI106" s="898"/>
      <c r="BJ106" s="720"/>
      <c r="BK106" s="720"/>
      <c r="BL106" s="720"/>
      <c r="BM106" s="720"/>
      <c r="BN106" s="720"/>
      <c r="BO106" s="863"/>
      <c r="BP106" s="863"/>
      <c r="BQ106" s="899"/>
      <c r="BR106" s="899"/>
      <c r="BS106" s="899"/>
      <c r="BT106" s="899"/>
      <c r="BU106" s="899"/>
      <c r="BV106" s="863"/>
      <c r="BW106" s="863"/>
      <c r="BX106" s="899"/>
      <c r="BY106" s="899"/>
      <c r="BZ106" s="899"/>
      <c r="CA106" s="899"/>
      <c r="CB106" s="899"/>
      <c r="CC106" s="863"/>
      <c r="CD106" s="863"/>
      <c r="CE106" s="899"/>
      <c r="CF106" s="720"/>
      <c r="CG106" s="720"/>
      <c r="CH106" s="720"/>
      <c r="CI106" s="720"/>
      <c r="CJ106" s="863"/>
      <c r="CK106" s="866"/>
      <c r="CL106" s="671"/>
    </row>
    <row r="107" spans="1:90" s="721" customFormat="1" ht="12.75" hidden="1" customHeight="1">
      <c r="A107" s="862"/>
      <c r="B107" s="709"/>
      <c r="C107" s="710" t="s">
        <v>197</v>
      </c>
      <c r="D107" s="710" t="s">
        <v>14</v>
      </c>
      <c r="E107" s="711" t="s">
        <v>93</v>
      </c>
      <c r="F107" s="712" t="s">
        <v>76</v>
      </c>
      <c r="G107" s="711" t="s">
        <v>31</v>
      </c>
      <c r="H107" s="722">
        <v>0.01</v>
      </c>
      <c r="I107" s="256">
        <f t="shared" si="17"/>
        <v>175.5</v>
      </c>
      <c r="J107" s="714">
        <f t="shared" si="1"/>
        <v>0</v>
      </c>
      <c r="K107" s="715">
        <f t="shared" si="2"/>
        <v>0</v>
      </c>
      <c r="L107" s="715">
        <f t="shared" si="52"/>
        <v>0</v>
      </c>
      <c r="M107" s="715">
        <v>0</v>
      </c>
      <c r="N107" s="715">
        <v>0</v>
      </c>
      <c r="O107" s="715">
        <v>0</v>
      </c>
      <c r="P107" s="715">
        <v>0</v>
      </c>
      <c r="Q107" s="716">
        <f t="shared" si="8"/>
        <v>0</v>
      </c>
      <c r="R107" s="265">
        <f t="shared" si="18"/>
        <v>1.7550000000000001</v>
      </c>
      <c r="S107" s="260">
        <f t="shared" si="9"/>
        <v>1.7550000000000001</v>
      </c>
      <c r="T107" s="260">
        <f t="shared" si="48"/>
        <v>1.7550000000000001</v>
      </c>
      <c r="U107" s="260"/>
      <c r="V107" s="260"/>
      <c r="W107" s="260"/>
      <c r="X107" s="260"/>
      <c r="Y107" s="717">
        <f t="shared" si="15"/>
        <v>0</v>
      </c>
      <c r="Z107" s="671"/>
      <c r="AA107" s="723"/>
      <c r="AB107" s="719"/>
      <c r="AC107" s="719"/>
      <c r="AD107" s="719"/>
      <c r="AE107" s="719"/>
      <c r="AF107" s="863"/>
      <c r="AG107" s="863"/>
      <c r="AH107" s="719"/>
      <c r="AI107" s="719"/>
      <c r="AJ107" s="719"/>
      <c r="AK107" s="719"/>
      <c r="AL107" s="719"/>
      <c r="AM107" s="863"/>
      <c r="AN107" s="863"/>
      <c r="AO107" s="719"/>
      <c r="AP107" s="719"/>
      <c r="AQ107" s="719"/>
      <c r="AR107" s="719"/>
      <c r="AS107" s="719"/>
      <c r="AT107" s="863"/>
      <c r="AU107" s="863"/>
      <c r="AV107" s="719"/>
      <c r="AW107" s="719"/>
      <c r="AX107" s="719"/>
      <c r="AY107" s="719"/>
      <c r="AZ107" s="719"/>
      <c r="BA107" s="863"/>
      <c r="BB107" s="863"/>
      <c r="BC107" s="720"/>
      <c r="BD107" s="720"/>
      <c r="BE107" s="720"/>
      <c r="BF107" s="720"/>
      <c r="BG107" s="720"/>
      <c r="BH107" s="863"/>
      <c r="BI107" s="898"/>
      <c r="BJ107" s="720"/>
      <c r="BK107" s="720"/>
      <c r="BL107" s="720"/>
      <c r="BM107" s="720"/>
      <c r="BN107" s="720"/>
      <c r="BO107" s="863"/>
      <c r="BP107" s="863"/>
      <c r="BQ107" s="899"/>
      <c r="BR107" s="899"/>
      <c r="BS107" s="899"/>
      <c r="BT107" s="899"/>
      <c r="BU107" s="899"/>
      <c r="BV107" s="863"/>
      <c r="BW107" s="863"/>
      <c r="BX107" s="899"/>
      <c r="BY107" s="899"/>
      <c r="BZ107" s="899"/>
      <c r="CA107" s="899"/>
      <c r="CB107" s="899"/>
      <c r="CC107" s="863"/>
      <c r="CD107" s="863"/>
      <c r="CE107" s="899"/>
      <c r="CF107" s="720"/>
      <c r="CG107" s="720"/>
      <c r="CH107" s="720"/>
      <c r="CI107" s="720"/>
      <c r="CJ107" s="863"/>
      <c r="CK107" s="866"/>
      <c r="CL107" s="671"/>
    </row>
    <row r="108" spans="1:90" s="721" customFormat="1" ht="12.75" hidden="1" customHeight="1">
      <c r="A108" s="862"/>
      <c r="B108" s="709"/>
      <c r="C108" s="710" t="s">
        <v>197</v>
      </c>
      <c r="D108" s="710" t="s">
        <v>14</v>
      </c>
      <c r="E108" s="711" t="s">
        <v>93</v>
      </c>
      <c r="F108" s="712" t="s">
        <v>76</v>
      </c>
      <c r="G108" s="711" t="s">
        <v>31</v>
      </c>
      <c r="H108" s="722">
        <v>0.01</v>
      </c>
      <c r="I108" s="256">
        <f t="shared" si="17"/>
        <v>175.5</v>
      </c>
      <c r="J108" s="714">
        <f t="shared" si="1"/>
        <v>0</v>
      </c>
      <c r="K108" s="715">
        <f t="shared" si="2"/>
        <v>0</v>
      </c>
      <c r="L108" s="715">
        <f t="shared" si="52"/>
        <v>0</v>
      </c>
      <c r="M108" s="715">
        <v>0</v>
      </c>
      <c r="N108" s="715">
        <v>0</v>
      </c>
      <c r="O108" s="715">
        <v>0</v>
      </c>
      <c r="P108" s="715">
        <v>0</v>
      </c>
      <c r="Q108" s="716">
        <f t="shared" si="8"/>
        <v>0</v>
      </c>
      <c r="R108" s="265">
        <f t="shared" si="18"/>
        <v>1.7550000000000001</v>
      </c>
      <c r="S108" s="260">
        <f t="shared" si="9"/>
        <v>1.7550000000000001</v>
      </c>
      <c r="T108" s="260">
        <f t="shared" si="48"/>
        <v>1.7550000000000001</v>
      </c>
      <c r="U108" s="260"/>
      <c r="V108" s="260"/>
      <c r="W108" s="260"/>
      <c r="X108" s="260"/>
      <c r="Y108" s="717">
        <f t="shared" si="15"/>
        <v>0</v>
      </c>
      <c r="Z108" s="671"/>
      <c r="AA108" s="723"/>
      <c r="AB108" s="719"/>
      <c r="AC108" s="719"/>
      <c r="AD108" s="719"/>
      <c r="AE108" s="719"/>
      <c r="AF108" s="863"/>
      <c r="AG108" s="863"/>
      <c r="AH108" s="719"/>
      <c r="AI108" s="719"/>
      <c r="AJ108" s="719"/>
      <c r="AK108" s="719"/>
      <c r="AL108" s="719"/>
      <c r="AM108" s="863"/>
      <c r="AN108" s="863"/>
      <c r="AO108" s="719"/>
      <c r="AP108" s="719"/>
      <c r="AQ108" s="719"/>
      <c r="AR108" s="719"/>
      <c r="AS108" s="719"/>
      <c r="AT108" s="863"/>
      <c r="AU108" s="863"/>
      <c r="AV108" s="719"/>
      <c r="AW108" s="719"/>
      <c r="AX108" s="719"/>
      <c r="AY108" s="719"/>
      <c r="AZ108" s="719"/>
      <c r="BA108" s="863"/>
      <c r="BB108" s="863"/>
      <c r="BC108" s="720"/>
      <c r="BD108" s="720"/>
      <c r="BE108" s="720"/>
      <c r="BF108" s="720"/>
      <c r="BG108" s="720"/>
      <c r="BH108" s="863"/>
      <c r="BI108" s="898"/>
      <c r="BJ108" s="720"/>
      <c r="BK108" s="720"/>
      <c r="BL108" s="720"/>
      <c r="BM108" s="720"/>
      <c r="BN108" s="720"/>
      <c r="BO108" s="863"/>
      <c r="BP108" s="863"/>
      <c r="BQ108" s="899"/>
      <c r="BR108" s="899"/>
      <c r="BS108" s="899"/>
      <c r="BT108" s="899"/>
      <c r="BU108" s="899"/>
      <c r="BV108" s="863"/>
      <c r="BW108" s="863"/>
      <c r="BX108" s="899"/>
      <c r="BY108" s="899"/>
      <c r="BZ108" s="899"/>
      <c r="CA108" s="899"/>
      <c r="CB108" s="899"/>
      <c r="CC108" s="863"/>
      <c r="CD108" s="863"/>
      <c r="CE108" s="899"/>
      <c r="CF108" s="720"/>
      <c r="CG108" s="720"/>
      <c r="CH108" s="720"/>
      <c r="CI108" s="720"/>
      <c r="CJ108" s="863"/>
      <c r="CK108" s="866"/>
      <c r="CL108" s="671"/>
    </row>
    <row r="109" spans="1:90" s="721" customFormat="1" ht="12.75" hidden="1" customHeight="1">
      <c r="A109" s="862"/>
      <c r="B109" s="709"/>
      <c r="C109" s="710" t="s">
        <v>197</v>
      </c>
      <c r="D109" s="710" t="s">
        <v>14</v>
      </c>
      <c r="E109" s="711" t="s">
        <v>93</v>
      </c>
      <c r="F109" s="712" t="s">
        <v>76</v>
      </c>
      <c r="G109" s="711" t="s">
        <v>31</v>
      </c>
      <c r="H109" s="722">
        <v>0.01</v>
      </c>
      <c r="I109" s="256">
        <f t="shared" si="17"/>
        <v>175.5</v>
      </c>
      <c r="J109" s="714">
        <f t="shared" si="1"/>
        <v>0</v>
      </c>
      <c r="K109" s="715">
        <f t="shared" si="2"/>
        <v>0</v>
      </c>
      <c r="L109" s="715">
        <f t="shared" si="52"/>
        <v>0</v>
      </c>
      <c r="M109" s="715">
        <v>0</v>
      </c>
      <c r="N109" s="715">
        <v>0</v>
      </c>
      <c r="O109" s="715">
        <v>0</v>
      </c>
      <c r="P109" s="715">
        <v>0</v>
      </c>
      <c r="Q109" s="716">
        <f t="shared" ref="Q109:Q111" si="54">SUM(K109:P109)</f>
        <v>0</v>
      </c>
      <c r="R109" s="265">
        <f t="shared" si="18"/>
        <v>1.7550000000000001</v>
      </c>
      <c r="S109" s="260">
        <f t="shared" si="9"/>
        <v>1.7550000000000001</v>
      </c>
      <c r="T109" s="260">
        <f t="shared" si="48"/>
        <v>1.7550000000000001</v>
      </c>
      <c r="U109" s="260"/>
      <c r="V109" s="260"/>
      <c r="W109" s="260"/>
      <c r="X109" s="260"/>
      <c r="Y109" s="717">
        <f t="shared" si="15"/>
        <v>0</v>
      </c>
      <c r="Z109" s="671"/>
      <c r="AA109" s="723"/>
      <c r="AB109" s="719"/>
      <c r="AC109" s="719"/>
      <c r="AD109" s="719"/>
      <c r="AE109" s="719"/>
      <c r="AF109" s="863"/>
      <c r="AG109" s="863"/>
      <c r="AH109" s="719"/>
      <c r="AI109" s="719"/>
      <c r="AJ109" s="719"/>
      <c r="AK109" s="719"/>
      <c r="AL109" s="719"/>
      <c r="AM109" s="863"/>
      <c r="AN109" s="863"/>
      <c r="AO109" s="719"/>
      <c r="AP109" s="719"/>
      <c r="AQ109" s="719"/>
      <c r="AR109" s="719"/>
      <c r="AS109" s="719"/>
      <c r="AT109" s="863"/>
      <c r="AU109" s="863"/>
      <c r="AV109" s="719"/>
      <c r="AW109" s="719"/>
      <c r="AX109" s="719"/>
      <c r="AY109" s="719"/>
      <c r="AZ109" s="719"/>
      <c r="BA109" s="863"/>
      <c r="BB109" s="863"/>
      <c r="BC109" s="720"/>
      <c r="BD109" s="720"/>
      <c r="BE109" s="720"/>
      <c r="BF109" s="720"/>
      <c r="BG109" s="720"/>
      <c r="BH109" s="863"/>
      <c r="BI109" s="898"/>
      <c r="BJ109" s="720"/>
      <c r="BK109" s="720"/>
      <c r="BL109" s="720"/>
      <c r="BM109" s="720"/>
      <c r="BN109" s="720"/>
      <c r="BO109" s="863"/>
      <c r="BP109" s="863"/>
      <c r="BQ109" s="899"/>
      <c r="BR109" s="720"/>
      <c r="BS109" s="720"/>
      <c r="BT109" s="720"/>
      <c r="BU109" s="720"/>
      <c r="BV109" s="863"/>
      <c r="BW109" s="863"/>
      <c r="BX109" s="899"/>
      <c r="BY109" s="899"/>
      <c r="BZ109" s="899"/>
      <c r="CA109" s="899"/>
      <c r="CB109" s="899"/>
      <c r="CC109" s="863"/>
      <c r="CD109" s="863"/>
      <c r="CE109" s="899"/>
      <c r="CF109" s="720"/>
      <c r="CG109" s="720"/>
      <c r="CH109" s="720"/>
      <c r="CI109" s="720"/>
      <c r="CJ109" s="863"/>
      <c r="CK109" s="866"/>
      <c r="CL109" s="671"/>
    </row>
    <row r="110" spans="1:90" s="721" customFormat="1" ht="12.75" customHeight="1">
      <c r="A110" s="862"/>
      <c r="B110" s="709"/>
      <c r="C110" s="710" t="s">
        <v>197</v>
      </c>
      <c r="D110" s="710" t="s">
        <v>14</v>
      </c>
      <c r="E110" s="711" t="s">
        <v>93</v>
      </c>
      <c r="F110" s="712" t="s">
        <v>76</v>
      </c>
      <c r="G110" s="711" t="s">
        <v>31</v>
      </c>
      <c r="H110" s="722">
        <v>0.01</v>
      </c>
      <c r="I110" s="256">
        <f t="shared" si="17"/>
        <v>175.5</v>
      </c>
      <c r="J110" s="714">
        <f t="shared" si="1"/>
        <v>0.03</v>
      </c>
      <c r="K110" s="715">
        <f t="shared" si="2"/>
        <v>3</v>
      </c>
      <c r="L110" s="715">
        <f t="shared" si="52"/>
        <v>0</v>
      </c>
      <c r="M110" s="715">
        <v>0</v>
      </c>
      <c r="N110" s="715">
        <v>0</v>
      </c>
      <c r="O110" s="715">
        <v>0</v>
      </c>
      <c r="P110" s="715">
        <v>0</v>
      </c>
      <c r="Q110" s="716">
        <f t="shared" si="54"/>
        <v>3</v>
      </c>
      <c r="R110" s="265">
        <f t="shared" si="18"/>
        <v>1.7550000000000001</v>
      </c>
      <c r="S110" s="260">
        <f t="shared" si="9"/>
        <v>1.7550000000000001</v>
      </c>
      <c r="T110" s="260">
        <f t="shared" si="48"/>
        <v>1.7550000000000001</v>
      </c>
      <c r="U110" s="260"/>
      <c r="V110" s="260"/>
      <c r="W110" s="260"/>
      <c r="X110" s="260"/>
      <c r="Y110" s="717">
        <f t="shared" si="15"/>
        <v>5.2650000000000006</v>
      </c>
      <c r="Z110" s="671"/>
      <c r="AA110" s="723"/>
      <c r="AB110" s="719"/>
      <c r="AC110" s="719"/>
      <c r="AD110" s="719"/>
      <c r="AE110" s="719"/>
      <c r="AF110" s="863"/>
      <c r="AG110" s="863"/>
      <c r="AH110" s="719"/>
      <c r="AI110" s="719"/>
      <c r="AJ110" s="719"/>
      <c r="AK110" s="719"/>
      <c r="AL110" s="719"/>
      <c r="AM110" s="863"/>
      <c r="AN110" s="863"/>
      <c r="AO110" s="719"/>
      <c r="AP110" s="719"/>
      <c r="AQ110" s="719"/>
      <c r="AR110" s="719"/>
      <c r="AS110" s="719"/>
      <c r="AT110" s="863"/>
      <c r="AU110" s="863"/>
      <c r="AV110" s="719"/>
      <c r="AW110" s="719"/>
      <c r="AX110" s="719" t="s">
        <v>347</v>
      </c>
      <c r="AY110" s="719" t="s">
        <v>347</v>
      </c>
      <c r="AZ110" s="719" t="s">
        <v>347</v>
      </c>
      <c r="BA110" s="863"/>
      <c r="BB110" s="863"/>
      <c r="BC110" s="720"/>
      <c r="BD110" s="720"/>
      <c r="BE110" s="720"/>
      <c r="BF110" s="720"/>
      <c r="BG110" s="720"/>
      <c r="BH110" s="863"/>
      <c r="BI110" s="898"/>
      <c r="BJ110" s="720"/>
      <c r="BK110" s="720"/>
      <c r="BL110" s="720"/>
      <c r="BM110" s="720"/>
      <c r="BN110" s="720"/>
      <c r="BO110" s="863"/>
      <c r="BP110" s="863"/>
      <c r="BQ110" s="899"/>
      <c r="BR110" s="720"/>
      <c r="BS110" s="720"/>
      <c r="BT110" s="720"/>
      <c r="BU110" s="720"/>
      <c r="BV110" s="863"/>
      <c r="BW110" s="863"/>
      <c r="BX110" s="899"/>
      <c r="BY110" s="899"/>
      <c r="BZ110" s="899"/>
      <c r="CA110" s="899"/>
      <c r="CB110" s="899"/>
      <c r="CC110" s="863"/>
      <c r="CD110" s="863"/>
      <c r="CE110" s="899"/>
      <c r="CF110" s="720"/>
      <c r="CG110" s="720"/>
      <c r="CH110" s="720"/>
      <c r="CI110" s="720"/>
      <c r="CJ110" s="863"/>
      <c r="CK110" s="866"/>
      <c r="CL110" s="671"/>
    </row>
    <row r="111" spans="1:90" s="721" customFormat="1" ht="12.75" customHeight="1">
      <c r="A111" s="862"/>
      <c r="B111" s="709"/>
      <c r="C111" s="710" t="s">
        <v>197</v>
      </c>
      <c r="D111" s="710" t="s">
        <v>14</v>
      </c>
      <c r="E111" s="711" t="s">
        <v>93</v>
      </c>
      <c r="F111" s="712" t="s">
        <v>76</v>
      </c>
      <c r="G111" s="711" t="s">
        <v>31</v>
      </c>
      <c r="H111" s="722">
        <v>0.01</v>
      </c>
      <c r="I111" s="256">
        <f t="shared" si="17"/>
        <v>175.5</v>
      </c>
      <c r="J111" s="714">
        <f t="shared" si="1"/>
        <v>0.03</v>
      </c>
      <c r="K111" s="715">
        <f t="shared" si="2"/>
        <v>3</v>
      </c>
      <c r="L111" s="715">
        <f t="shared" si="52"/>
        <v>0</v>
      </c>
      <c r="M111" s="715">
        <v>0</v>
      </c>
      <c r="N111" s="715">
        <v>0</v>
      </c>
      <c r="O111" s="715">
        <v>0</v>
      </c>
      <c r="P111" s="715">
        <v>0</v>
      </c>
      <c r="Q111" s="716">
        <f t="shared" si="54"/>
        <v>3</v>
      </c>
      <c r="R111" s="265">
        <f t="shared" si="18"/>
        <v>1.7550000000000001</v>
      </c>
      <c r="S111" s="260">
        <f t="shared" si="9"/>
        <v>1.7550000000000001</v>
      </c>
      <c r="T111" s="260">
        <f t="shared" si="48"/>
        <v>1.7550000000000001</v>
      </c>
      <c r="U111" s="260"/>
      <c r="V111" s="260"/>
      <c r="W111" s="260"/>
      <c r="X111" s="260"/>
      <c r="Y111" s="717">
        <f t="shared" si="15"/>
        <v>5.2650000000000006</v>
      </c>
      <c r="Z111" s="671"/>
      <c r="AA111" s="723"/>
      <c r="AB111" s="719"/>
      <c r="AC111" s="719"/>
      <c r="AD111" s="719"/>
      <c r="AE111" s="719"/>
      <c r="AF111" s="863"/>
      <c r="AG111" s="863"/>
      <c r="AH111" s="719"/>
      <c r="AI111" s="719"/>
      <c r="AJ111" s="719"/>
      <c r="AK111" s="719"/>
      <c r="AL111" s="719"/>
      <c r="AM111" s="863"/>
      <c r="AN111" s="863"/>
      <c r="AO111" s="719"/>
      <c r="AP111" s="719"/>
      <c r="AQ111" s="719"/>
      <c r="AR111" s="719"/>
      <c r="AS111" s="719"/>
      <c r="AT111" s="863"/>
      <c r="AU111" s="863"/>
      <c r="AV111" s="719"/>
      <c r="AW111" s="719"/>
      <c r="AX111" s="719" t="s">
        <v>347</v>
      </c>
      <c r="AY111" s="719" t="s">
        <v>347</v>
      </c>
      <c r="AZ111" s="719" t="s">
        <v>347</v>
      </c>
      <c r="BA111" s="863"/>
      <c r="BB111" s="863"/>
      <c r="BC111" s="720"/>
      <c r="BD111" s="720"/>
      <c r="BE111" s="720"/>
      <c r="BF111" s="720"/>
      <c r="BG111" s="720"/>
      <c r="BH111" s="863"/>
      <c r="BI111" s="898"/>
      <c r="BJ111" s="720"/>
      <c r="BK111" s="720"/>
      <c r="BL111" s="720"/>
      <c r="BM111" s="720"/>
      <c r="BN111" s="720"/>
      <c r="BO111" s="863"/>
      <c r="BP111" s="863"/>
      <c r="BQ111" s="899"/>
      <c r="BR111" s="720"/>
      <c r="BS111" s="720"/>
      <c r="BT111" s="720"/>
      <c r="BU111" s="720"/>
      <c r="BV111" s="863"/>
      <c r="BW111" s="863"/>
      <c r="BX111" s="899"/>
      <c r="BY111" s="899"/>
      <c r="BZ111" s="899"/>
      <c r="CA111" s="899"/>
      <c r="CB111" s="899"/>
      <c r="CC111" s="863"/>
      <c r="CD111" s="863"/>
      <c r="CE111" s="899"/>
      <c r="CF111" s="720"/>
      <c r="CG111" s="720"/>
      <c r="CH111" s="720"/>
      <c r="CI111" s="720"/>
      <c r="CJ111" s="863"/>
      <c r="CK111" s="866"/>
      <c r="CL111" s="671"/>
    </row>
    <row r="112" spans="1:90" s="721" customFormat="1" ht="12.75" customHeight="1">
      <c r="A112" s="862"/>
      <c r="B112" s="709"/>
      <c r="C112" s="710" t="s">
        <v>197</v>
      </c>
      <c r="D112" s="710" t="s">
        <v>14</v>
      </c>
      <c r="E112" s="711" t="s">
        <v>93</v>
      </c>
      <c r="F112" s="712" t="s">
        <v>76</v>
      </c>
      <c r="G112" s="711" t="s">
        <v>31</v>
      </c>
      <c r="H112" s="722">
        <v>0.01</v>
      </c>
      <c r="I112" s="256">
        <f t="shared" si="17"/>
        <v>175.5</v>
      </c>
      <c r="J112" s="714">
        <f t="shared" si="1"/>
        <v>0.03</v>
      </c>
      <c r="K112" s="715">
        <f t="shared" si="2"/>
        <v>3</v>
      </c>
      <c r="L112" s="715">
        <f t="shared" si="52"/>
        <v>0</v>
      </c>
      <c r="M112" s="715">
        <v>0</v>
      </c>
      <c r="N112" s="715">
        <v>0</v>
      </c>
      <c r="O112" s="715">
        <v>0</v>
      </c>
      <c r="P112" s="715">
        <v>0</v>
      </c>
      <c r="Q112" s="716">
        <f t="shared" si="8"/>
        <v>3</v>
      </c>
      <c r="R112" s="265">
        <f t="shared" si="18"/>
        <v>1.7550000000000001</v>
      </c>
      <c r="S112" s="260">
        <f t="shared" si="9"/>
        <v>1.7550000000000001</v>
      </c>
      <c r="T112" s="260">
        <f t="shared" si="48"/>
        <v>1.7550000000000001</v>
      </c>
      <c r="U112" s="260"/>
      <c r="V112" s="260"/>
      <c r="W112" s="260"/>
      <c r="X112" s="260"/>
      <c r="Y112" s="717">
        <f t="shared" si="15"/>
        <v>5.2650000000000006</v>
      </c>
      <c r="Z112" s="671"/>
      <c r="AA112" s="723"/>
      <c r="AB112" s="719"/>
      <c r="AC112" s="719"/>
      <c r="AD112" s="719"/>
      <c r="AE112" s="719"/>
      <c r="AF112" s="863"/>
      <c r="AG112" s="863"/>
      <c r="AH112" s="719"/>
      <c r="AI112" s="719"/>
      <c r="AJ112" s="719"/>
      <c r="AK112" s="719"/>
      <c r="AL112" s="719"/>
      <c r="AM112" s="863"/>
      <c r="AN112" s="863"/>
      <c r="AO112" s="719"/>
      <c r="AP112" s="719"/>
      <c r="AQ112" s="719"/>
      <c r="AR112" s="719"/>
      <c r="AS112" s="719"/>
      <c r="AT112" s="863"/>
      <c r="AU112" s="863"/>
      <c r="AV112" s="719"/>
      <c r="AW112" s="719"/>
      <c r="AX112" s="719" t="s">
        <v>347</v>
      </c>
      <c r="AY112" s="719" t="s">
        <v>347</v>
      </c>
      <c r="AZ112" s="719" t="s">
        <v>347</v>
      </c>
      <c r="BA112" s="863"/>
      <c r="BB112" s="863"/>
      <c r="BC112" s="720"/>
      <c r="BD112" s="720"/>
      <c r="BE112" s="720"/>
      <c r="BF112" s="720"/>
      <c r="BG112" s="720"/>
      <c r="BH112" s="863"/>
      <c r="BI112" s="898"/>
      <c r="BJ112" s="720"/>
      <c r="BK112" s="720"/>
      <c r="BL112" s="720"/>
      <c r="BM112" s="720"/>
      <c r="BN112" s="720"/>
      <c r="BO112" s="863"/>
      <c r="BP112" s="863"/>
      <c r="BQ112" s="899"/>
      <c r="BR112" s="720"/>
      <c r="BS112" s="720"/>
      <c r="BT112" s="720"/>
      <c r="BU112" s="720"/>
      <c r="BV112" s="863"/>
      <c r="BW112" s="863"/>
      <c r="BX112" s="899"/>
      <c r="BY112" s="899"/>
      <c r="BZ112" s="899"/>
      <c r="CA112" s="899"/>
      <c r="CB112" s="899"/>
      <c r="CC112" s="863"/>
      <c r="CD112" s="863"/>
      <c r="CE112" s="899"/>
      <c r="CF112" s="720"/>
      <c r="CG112" s="720"/>
      <c r="CH112" s="720"/>
      <c r="CI112" s="720"/>
      <c r="CJ112" s="863"/>
      <c r="CK112" s="866"/>
      <c r="CL112" s="671"/>
    </row>
    <row r="113" spans="1:90" s="721" customFormat="1" ht="12.75" customHeight="1">
      <c r="A113" s="862"/>
      <c r="B113" s="709"/>
      <c r="C113" s="710" t="s">
        <v>197</v>
      </c>
      <c r="D113" s="710" t="s">
        <v>180</v>
      </c>
      <c r="E113" s="711" t="s">
        <v>94</v>
      </c>
      <c r="F113" s="712" t="s">
        <v>223</v>
      </c>
      <c r="G113" s="711" t="s">
        <v>75</v>
      </c>
      <c r="H113" s="722">
        <v>0.01</v>
      </c>
      <c r="I113" s="256">
        <f t="shared" si="17"/>
        <v>175.5</v>
      </c>
      <c r="J113" s="714">
        <f t="shared" si="1"/>
        <v>0.02</v>
      </c>
      <c r="K113" s="715">
        <f t="shared" si="2"/>
        <v>2</v>
      </c>
      <c r="L113" s="715">
        <f t="shared" si="52"/>
        <v>0</v>
      </c>
      <c r="M113" s="715">
        <v>0</v>
      </c>
      <c r="N113" s="715">
        <v>0</v>
      </c>
      <c r="O113" s="715">
        <v>0</v>
      </c>
      <c r="P113" s="715">
        <v>0</v>
      </c>
      <c r="Q113" s="716">
        <f t="shared" si="8"/>
        <v>2</v>
      </c>
      <c r="R113" s="265">
        <f t="shared" si="18"/>
        <v>1.7550000000000001</v>
      </c>
      <c r="S113" s="260">
        <f t="shared" si="9"/>
        <v>1.7550000000000001</v>
      </c>
      <c r="T113" s="260">
        <f t="shared" si="48"/>
        <v>1.7550000000000001</v>
      </c>
      <c r="U113" s="260"/>
      <c r="V113" s="260"/>
      <c r="W113" s="260"/>
      <c r="X113" s="260"/>
      <c r="Y113" s="717">
        <f t="shared" si="15"/>
        <v>3.5100000000000002</v>
      </c>
      <c r="Z113" s="671"/>
      <c r="AA113" s="723"/>
      <c r="AB113" s="719"/>
      <c r="AC113" s="719"/>
      <c r="AD113" s="719"/>
      <c r="AE113" s="719"/>
      <c r="AF113" s="863"/>
      <c r="AG113" s="863"/>
      <c r="AH113" s="719"/>
      <c r="AI113" s="719"/>
      <c r="AJ113" s="719"/>
      <c r="AK113" s="719"/>
      <c r="AL113" s="719"/>
      <c r="AM113" s="863"/>
      <c r="AN113" s="863"/>
      <c r="AO113" s="719"/>
      <c r="AP113" s="719"/>
      <c r="AQ113" s="719"/>
      <c r="AR113" s="719"/>
      <c r="AS113" s="719"/>
      <c r="AT113" s="863"/>
      <c r="AU113" s="863"/>
      <c r="AV113" s="719"/>
      <c r="AW113" s="719"/>
      <c r="AX113" s="719"/>
      <c r="AY113" s="719"/>
      <c r="AZ113" s="719"/>
      <c r="BA113" s="863" t="s">
        <v>347</v>
      </c>
      <c r="BB113" s="863" t="s">
        <v>347</v>
      </c>
      <c r="BC113" s="720"/>
      <c r="BD113" s="720"/>
      <c r="BE113" s="720"/>
      <c r="BF113" s="720"/>
      <c r="BG113" s="720"/>
      <c r="BH113" s="863"/>
      <c r="BI113" s="863"/>
      <c r="BJ113" s="720"/>
      <c r="BK113" s="720"/>
      <c r="BL113" s="720"/>
      <c r="BM113" s="720"/>
      <c r="BN113" s="720"/>
      <c r="BO113" s="863"/>
      <c r="BP113" s="863"/>
      <c r="BQ113" s="899"/>
      <c r="BR113" s="720"/>
      <c r="BS113" s="720"/>
      <c r="BT113" s="720"/>
      <c r="BU113" s="720"/>
      <c r="BV113" s="863"/>
      <c r="BW113" s="863"/>
      <c r="BX113" s="899"/>
      <c r="BY113" s="720"/>
      <c r="BZ113" s="720"/>
      <c r="CA113" s="720"/>
      <c r="CB113" s="720"/>
      <c r="CC113" s="863"/>
      <c r="CD113" s="863"/>
      <c r="CE113" s="899"/>
      <c r="CF113" s="720"/>
      <c r="CG113" s="720"/>
      <c r="CH113" s="720"/>
      <c r="CI113" s="720"/>
      <c r="CJ113" s="863"/>
      <c r="CK113" s="866"/>
      <c r="CL113" s="671"/>
    </row>
    <row r="114" spans="1:90" s="721" customFormat="1" ht="12.75" customHeight="1">
      <c r="A114" s="862"/>
      <c r="B114" s="709"/>
      <c r="C114" s="710" t="s">
        <v>197</v>
      </c>
      <c r="D114" s="710" t="s">
        <v>180</v>
      </c>
      <c r="E114" s="711" t="s">
        <v>94</v>
      </c>
      <c r="F114" s="712" t="s">
        <v>223</v>
      </c>
      <c r="G114" s="711" t="s">
        <v>75</v>
      </c>
      <c r="H114" s="722">
        <v>0.01</v>
      </c>
      <c r="I114" s="256">
        <f t="shared" si="17"/>
        <v>175.5</v>
      </c>
      <c r="J114" s="714">
        <f t="shared" si="1"/>
        <v>0.02</v>
      </c>
      <c r="K114" s="715">
        <f t="shared" si="2"/>
        <v>2</v>
      </c>
      <c r="L114" s="715">
        <f t="shared" si="52"/>
        <v>0</v>
      </c>
      <c r="M114" s="715">
        <v>0</v>
      </c>
      <c r="N114" s="715">
        <v>0</v>
      </c>
      <c r="O114" s="715">
        <v>0</v>
      </c>
      <c r="P114" s="715">
        <v>0</v>
      </c>
      <c r="Q114" s="716">
        <f t="shared" ref="Q114:Q116" si="55">SUM(K114:P114)</f>
        <v>2</v>
      </c>
      <c r="R114" s="265">
        <f t="shared" si="18"/>
        <v>1.7550000000000001</v>
      </c>
      <c r="S114" s="260">
        <f t="shared" si="9"/>
        <v>1.7550000000000001</v>
      </c>
      <c r="T114" s="260">
        <f t="shared" si="48"/>
        <v>1.7550000000000001</v>
      </c>
      <c r="U114" s="260"/>
      <c r="V114" s="260"/>
      <c r="W114" s="260"/>
      <c r="X114" s="260"/>
      <c r="Y114" s="717">
        <f t="shared" si="15"/>
        <v>3.5100000000000002</v>
      </c>
      <c r="Z114" s="671"/>
      <c r="AA114" s="723"/>
      <c r="AB114" s="719"/>
      <c r="AC114" s="719"/>
      <c r="AD114" s="719"/>
      <c r="AE114" s="719"/>
      <c r="AF114" s="863"/>
      <c r="AG114" s="863"/>
      <c r="AH114" s="719"/>
      <c r="AI114" s="719"/>
      <c r="AJ114" s="719"/>
      <c r="AK114" s="719"/>
      <c r="AL114" s="719"/>
      <c r="AM114" s="863"/>
      <c r="AN114" s="863"/>
      <c r="AO114" s="719"/>
      <c r="AP114" s="719"/>
      <c r="AQ114" s="719"/>
      <c r="AR114" s="719"/>
      <c r="AS114" s="719"/>
      <c r="AT114" s="863"/>
      <c r="AU114" s="863"/>
      <c r="AV114" s="719"/>
      <c r="AW114" s="719"/>
      <c r="AX114" s="719"/>
      <c r="AY114" s="719"/>
      <c r="AZ114" s="719"/>
      <c r="BA114" s="863" t="s">
        <v>347</v>
      </c>
      <c r="BB114" s="863" t="s">
        <v>347</v>
      </c>
      <c r="BC114" s="720"/>
      <c r="BD114" s="720"/>
      <c r="BE114" s="720"/>
      <c r="BF114" s="720"/>
      <c r="BG114" s="720"/>
      <c r="BH114" s="863"/>
      <c r="BI114" s="863"/>
      <c r="BJ114" s="720"/>
      <c r="BK114" s="720"/>
      <c r="BL114" s="720"/>
      <c r="BM114" s="720"/>
      <c r="BN114" s="720"/>
      <c r="BO114" s="863"/>
      <c r="BP114" s="863"/>
      <c r="BQ114" s="899"/>
      <c r="BR114" s="720"/>
      <c r="BS114" s="720"/>
      <c r="BT114" s="720"/>
      <c r="BU114" s="720"/>
      <c r="BV114" s="863"/>
      <c r="BW114" s="863"/>
      <c r="BX114" s="899"/>
      <c r="BY114" s="720"/>
      <c r="BZ114" s="720"/>
      <c r="CA114" s="720"/>
      <c r="CB114" s="720"/>
      <c r="CC114" s="863"/>
      <c r="CD114" s="863"/>
      <c r="CE114" s="899"/>
      <c r="CF114" s="720"/>
      <c r="CG114" s="720"/>
      <c r="CH114" s="720"/>
      <c r="CI114" s="720"/>
      <c r="CJ114" s="863"/>
      <c r="CK114" s="866"/>
      <c r="CL114" s="671"/>
    </row>
    <row r="115" spans="1:90" s="721" customFormat="1" ht="12.75" hidden="1" customHeight="1">
      <c r="A115" s="862"/>
      <c r="B115" s="709"/>
      <c r="C115" s="710" t="s">
        <v>197</v>
      </c>
      <c r="D115" s="710" t="s">
        <v>180</v>
      </c>
      <c r="E115" s="711" t="s">
        <v>94</v>
      </c>
      <c r="F115" s="712" t="s">
        <v>223</v>
      </c>
      <c r="G115" s="711" t="s">
        <v>75</v>
      </c>
      <c r="H115" s="722">
        <v>0.01</v>
      </c>
      <c r="I115" s="256">
        <f t="shared" si="17"/>
        <v>175.5</v>
      </c>
      <c r="J115" s="714">
        <f t="shared" si="1"/>
        <v>0</v>
      </c>
      <c r="K115" s="715">
        <f t="shared" si="2"/>
        <v>0</v>
      </c>
      <c r="L115" s="715">
        <f t="shared" si="52"/>
        <v>0</v>
      </c>
      <c r="M115" s="715">
        <v>0</v>
      </c>
      <c r="N115" s="715">
        <v>0</v>
      </c>
      <c r="O115" s="715">
        <v>0</v>
      </c>
      <c r="P115" s="715">
        <v>0</v>
      </c>
      <c r="Q115" s="716">
        <f t="shared" si="55"/>
        <v>0</v>
      </c>
      <c r="R115" s="265">
        <f t="shared" si="18"/>
        <v>1.7550000000000001</v>
      </c>
      <c r="S115" s="260">
        <f t="shared" si="9"/>
        <v>1.7550000000000001</v>
      </c>
      <c r="T115" s="260">
        <f t="shared" si="48"/>
        <v>1.7550000000000001</v>
      </c>
      <c r="U115" s="260"/>
      <c r="V115" s="260"/>
      <c r="W115" s="260"/>
      <c r="X115" s="260"/>
      <c r="Y115" s="717">
        <f t="shared" si="15"/>
        <v>0</v>
      </c>
      <c r="Z115" s="671"/>
      <c r="AA115" s="723"/>
      <c r="AB115" s="719"/>
      <c r="AC115" s="719"/>
      <c r="AD115" s="719"/>
      <c r="AE115" s="719"/>
      <c r="AF115" s="863"/>
      <c r="AG115" s="863"/>
      <c r="AH115" s="719"/>
      <c r="AI115" s="719"/>
      <c r="AJ115" s="719"/>
      <c r="AK115" s="719"/>
      <c r="AL115" s="719"/>
      <c r="AM115" s="863"/>
      <c r="AN115" s="863"/>
      <c r="AO115" s="719"/>
      <c r="AP115" s="719"/>
      <c r="AQ115" s="719"/>
      <c r="AR115" s="719"/>
      <c r="AS115" s="719"/>
      <c r="AT115" s="863"/>
      <c r="AU115" s="863"/>
      <c r="AV115" s="719"/>
      <c r="AW115" s="719"/>
      <c r="AX115" s="719"/>
      <c r="AY115" s="719"/>
      <c r="AZ115" s="719"/>
      <c r="BA115" s="863"/>
      <c r="BB115" s="863"/>
      <c r="BC115" s="720"/>
      <c r="BD115" s="720"/>
      <c r="BE115" s="720"/>
      <c r="BF115" s="720"/>
      <c r="BG115" s="720"/>
      <c r="BH115" s="863"/>
      <c r="BI115" s="863"/>
      <c r="BJ115" s="720"/>
      <c r="BK115" s="720"/>
      <c r="BL115" s="720"/>
      <c r="BM115" s="720"/>
      <c r="BN115" s="720"/>
      <c r="BO115" s="863"/>
      <c r="BP115" s="863"/>
      <c r="BQ115" s="899"/>
      <c r="BR115" s="720"/>
      <c r="BS115" s="720"/>
      <c r="BT115" s="720"/>
      <c r="BU115" s="720"/>
      <c r="BV115" s="863"/>
      <c r="BW115" s="863"/>
      <c r="BX115" s="899"/>
      <c r="BY115" s="720"/>
      <c r="BZ115" s="720"/>
      <c r="CA115" s="720"/>
      <c r="CB115" s="720"/>
      <c r="CC115" s="863"/>
      <c r="CD115" s="863"/>
      <c r="CE115" s="899"/>
      <c r="CF115" s="720"/>
      <c r="CG115" s="720"/>
      <c r="CH115" s="720"/>
      <c r="CI115" s="720"/>
      <c r="CJ115" s="863"/>
      <c r="CK115" s="866"/>
      <c r="CL115" s="671"/>
    </row>
    <row r="116" spans="1:90" s="721" customFormat="1" ht="12.75" hidden="1" customHeight="1">
      <c r="A116" s="862"/>
      <c r="B116" s="709"/>
      <c r="C116" s="710" t="s">
        <v>197</v>
      </c>
      <c r="D116" s="710" t="s">
        <v>180</v>
      </c>
      <c r="E116" s="711" t="s">
        <v>94</v>
      </c>
      <c r="F116" s="712" t="s">
        <v>223</v>
      </c>
      <c r="G116" s="711" t="s">
        <v>75</v>
      </c>
      <c r="H116" s="722">
        <v>0.01</v>
      </c>
      <c r="I116" s="256">
        <f t="shared" si="17"/>
        <v>175.5</v>
      </c>
      <c r="J116" s="714">
        <f t="shared" si="1"/>
        <v>0</v>
      </c>
      <c r="K116" s="715">
        <f t="shared" si="2"/>
        <v>0</v>
      </c>
      <c r="L116" s="715">
        <f t="shared" si="52"/>
        <v>0</v>
      </c>
      <c r="M116" s="715">
        <v>0</v>
      </c>
      <c r="N116" s="715">
        <v>0</v>
      </c>
      <c r="O116" s="715">
        <v>0</v>
      </c>
      <c r="P116" s="715">
        <v>0</v>
      </c>
      <c r="Q116" s="716">
        <f t="shared" si="55"/>
        <v>0</v>
      </c>
      <c r="R116" s="265">
        <f t="shared" si="18"/>
        <v>1.7550000000000001</v>
      </c>
      <c r="S116" s="260">
        <f t="shared" si="9"/>
        <v>1.7550000000000001</v>
      </c>
      <c r="T116" s="260">
        <f t="shared" si="48"/>
        <v>1.7550000000000001</v>
      </c>
      <c r="U116" s="260"/>
      <c r="V116" s="260"/>
      <c r="W116" s="260"/>
      <c r="X116" s="260"/>
      <c r="Y116" s="717">
        <f t="shared" si="15"/>
        <v>0</v>
      </c>
      <c r="Z116" s="671"/>
      <c r="AA116" s="723"/>
      <c r="AB116" s="719"/>
      <c r="AC116" s="719"/>
      <c r="AD116" s="719"/>
      <c r="AE116" s="719"/>
      <c r="AF116" s="863"/>
      <c r="AG116" s="863"/>
      <c r="AH116" s="719"/>
      <c r="AI116" s="719"/>
      <c r="AJ116" s="719"/>
      <c r="AK116" s="719"/>
      <c r="AL116" s="719"/>
      <c r="AM116" s="863"/>
      <c r="AN116" s="863"/>
      <c r="AO116" s="719"/>
      <c r="AP116" s="719"/>
      <c r="AQ116" s="719"/>
      <c r="AR116" s="719"/>
      <c r="AS116" s="719"/>
      <c r="AT116" s="863"/>
      <c r="AU116" s="863"/>
      <c r="AV116" s="719"/>
      <c r="AW116" s="719"/>
      <c r="AX116" s="719"/>
      <c r="AY116" s="719"/>
      <c r="AZ116" s="719"/>
      <c r="BA116" s="863"/>
      <c r="BB116" s="863"/>
      <c r="BC116" s="720"/>
      <c r="BD116" s="720"/>
      <c r="BE116" s="720"/>
      <c r="BF116" s="720"/>
      <c r="BG116" s="720"/>
      <c r="BH116" s="863"/>
      <c r="BI116" s="863"/>
      <c r="BJ116" s="720"/>
      <c r="BK116" s="720"/>
      <c r="BL116" s="720"/>
      <c r="BM116" s="720"/>
      <c r="BN116" s="720"/>
      <c r="BO116" s="863"/>
      <c r="BP116" s="863"/>
      <c r="BQ116" s="899"/>
      <c r="BR116" s="720"/>
      <c r="BS116" s="720"/>
      <c r="BT116" s="720"/>
      <c r="BU116" s="720"/>
      <c r="BV116" s="863"/>
      <c r="BW116" s="863"/>
      <c r="BX116" s="899"/>
      <c r="BY116" s="720"/>
      <c r="BZ116" s="720"/>
      <c r="CA116" s="720"/>
      <c r="CB116" s="720"/>
      <c r="CC116" s="863"/>
      <c r="CD116" s="863"/>
      <c r="CE116" s="899"/>
      <c r="CF116" s="720"/>
      <c r="CG116" s="720"/>
      <c r="CH116" s="720"/>
      <c r="CI116" s="720"/>
      <c r="CJ116" s="863"/>
      <c r="CK116" s="866"/>
      <c r="CL116" s="671"/>
    </row>
    <row r="117" spans="1:90" s="721" customFormat="1" ht="12.75" hidden="1" customHeight="1">
      <c r="A117" s="862"/>
      <c r="B117" s="709"/>
      <c r="C117" s="710" t="s">
        <v>197</v>
      </c>
      <c r="D117" s="710" t="s">
        <v>180</v>
      </c>
      <c r="E117" s="711" t="s">
        <v>94</v>
      </c>
      <c r="F117" s="712" t="s">
        <v>223</v>
      </c>
      <c r="G117" s="711" t="s">
        <v>75</v>
      </c>
      <c r="H117" s="722">
        <v>0.01</v>
      </c>
      <c r="I117" s="256">
        <f t="shared" si="17"/>
        <v>175.5</v>
      </c>
      <c r="J117" s="714">
        <f t="shared" si="1"/>
        <v>0</v>
      </c>
      <c r="K117" s="715">
        <f t="shared" si="2"/>
        <v>0</v>
      </c>
      <c r="L117" s="715">
        <f t="shared" si="52"/>
        <v>0</v>
      </c>
      <c r="M117" s="715">
        <v>0</v>
      </c>
      <c r="N117" s="715">
        <v>0</v>
      </c>
      <c r="O117" s="715">
        <v>0</v>
      </c>
      <c r="P117" s="715">
        <v>0</v>
      </c>
      <c r="Q117" s="716">
        <f t="shared" si="8"/>
        <v>0</v>
      </c>
      <c r="R117" s="265">
        <f t="shared" si="18"/>
        <v>1.7550000000000001</v>
      </c>
      <c r="S117" s="260">
        <f t="shared" si="9"/>
        <v>1.7550000000000001</v>
      </c>
      <c r="T117" s="260">
        <f t="shared" si="48"/>
        <v>1.7550000000000001</v>
      </c>
      <c r="U117" s="260"/>
      <c r="V117" s="260"/>
      <c r="W117" s="260"/>
      <c r="X117" s="260"/>
      <c r="Y117" s="717">
        <f t="shared" si="15"/>
        <v>0</v>
      </c>
      <c r="Z117" s="671"/>
      <c r="AA117" s="723"/>
      <c r="AB117" s="719"/>
      <c r="AC117" s="719"/>
      <c r="AD117" s="719"/>
      <c r="AE117" s="719"/>
      <c r="AF117" s="863"/>
      <c r="AG117" s="863"/>
      <c r="AH117" s="719"/>
      <c r="AI117" s="719"/>
      <c r="AJ117" s="719"/>
      <c r="AK117" s="719"/>
      <c r="AL117" s="719"/>
      <c r="AM117" s="863"/>
      <c r="AN117" s="863"/>
      <c r="AO117" s="719"/>
      <c r="AP117" s="719"/>
      <c r="AQ117" s="719"/>
      <c r="AR117" s="719"/>
      <c r="AS117" s="719"/>
      <c r="AT117" s="863"/>
      <c r="AU117" s="863"/>
      <c r="AV117" s="719"/>
      <c r="AW117" s="719"/>
      <c r="AX117" s="719"/>
      <c r="AY117" s="719"/>
      <c r="AZ117" s="719"/>
      <c r="BA117" s="863"/>
      <c r="BB117" s="863"/>
      <c r="BC117" s="720"/>
      <c r="BD117" s="720"/>
      <c r="BE117" s="720"/>
      <c r="BF117" s="720"/>
      <c r="BG117" s="720"/>
      <c r="BH117" s="863"/>
      <c r="BI117" s="863"/>
      <c r="BJ117" s="720"/>
      <c r="BK117" s="720"/>
      <c r="BL117" s="720"/>
      <c r="BM117" s="720"/>
      <c r="BN117" s="720"/>
      <c r="BO117" s="863"/>
      <c r="BP117" s="863"/>
      <c r="BQ117" s="899"/>
      <c r="BR117" s="720"/>
      <c r="BS117" s="720"/>
      <c r="BT117" s="720"/>
      <c r="BU117" s="720"/>
      <c r="BV117" s="863"/>
      <c r="BW117" s="863"/>
      <c r="BX117" s="899"/>
      <c r="BY117" s="720"/>
      <c r="BZ117" s="720"/>
      <c r="CA117" s="720"/>
      <c r="CB117" s="720"/>
      <c r="CC117" s="863"/>
      <c r="CD117" s="863"/>
      <c r="CE117" s="899"/>
      <c r="CF117" s="720"/>
      <c r="CG117" s="720"/>
      <c r="CH117" s="720"/>
      <c r="CI117" s="720"/>
      <c r="CJ117" s="863"/>
      <c r="CK117" s="866"/>
      <c r="CL117" s="671"/>
    </row>
    <row r="118" spans="1:90" s="721" customFormat="1" ht="12.75" hidden="1" customHeight="1">
      <c r="A118" s="862"/>
      <c r="B118" s="709"/>
      <c r="C118" s="710" t="s">
        <v>197</v>
      </c>
      <c r="D118" s="710" t="s">
        <v>14</v>
      </c>
      <c r="E118" s="711" t="s">
        <v>94</v>
      </c>
      <c r="F118" s="712" t="s">
        <v>76</v>
      </c>
      <c r="G118" s="711" t="s">
        <v>31</v>
      </c>
      <c r="H118" s="722">
        <v>0.01</v>
      </c>
      <c r="I118" s="256">
        <f t="shared" si="17"/>
        <v>175.5</v>
      </c>
      <c r="J118" s="714">
        <f t="shared" si="1"/>
        <v>0</v>
      </c>
      <c r="K118" s="715">
        <f t="shared" si="2"/>
        <v>0</v>
      </c>
      <c r="L118" s="715">
        <f t="shared" si="52"/>
        <v>0</v>
      </c>
      <c r="M118" s="715">
        <v>0</v>
      </c>
      <c r="N118" s="715">
        <v>0</v>
      </c>
      <c r="O118" s="715">
        <v>0</v>
      </c>
      <c r="P118" s="715">
        <v>0</v>
      </c>
      <c r="Q118" s="716">
        <f t="shared" si="8"/>
        <v>0</v>
      </c>
      <c r="R118" s="265">
        <f t="shared" si="18"/>
        <v>1.7550000000000001</v>
      </c>
      <c r="S118" s="260">
        <f t="shared" si="9"/>
        <v>1.7550000000000001</v>
      </c>
      <c r="T118" s="260">
        <f t="shared" si="48"/>
        <v>1.7550000000000001</v>
      </c>
      <c r="U118" s="260"/>
      <c r="V118" s="260"/>
      <c r="W118" s="260"/>
      <c r="X118" s="260"/>
      <c r="Y118" s="717">
        <f t="shared" si="15"/>
        <v>0</v>
      </c>
      <c r="Z118" s="671"/>
      <c r="AA118" s="723"/>
      <c r="AB118" s="719"/>
      <c r="AC118" s="719"/>
      <c r="AD118" s="719"/>
      <c r="AE118" s="719"/>
      <c r="AF118" s="863"/>
      <c r="AG118" s="863"/>
      <c r="AH118" s="719"/>
      <c r="AI118" s="719"/>
      <c r="AJ118" s="719"/>
      <c r="AK118" s="719"/>
      <c r="AL118" s="719"/>
      <c r="AM118" s="863"/>
      <c r="AN118" s="863"/>
      <c r="AO118" s="719"/>
      <c r="AP118" s="719"/>
      <c r="AQ118" s="719"/>
      <c r="AR118" s="719"/>
      <c r="AS118" s="719"/>
      <c r="AT118" s="863"/>
      <c r="AU118" s="863"/>
      <c r="AV118" s="719"/>
      <c r="AW118" s="719"/>
      <c r="AX118" s="719"/>
      <c r="AY118" s="719"/>
      <c r="AZ118" s="719"/>
      <c r="BA118" s="863"/>
      <c r="BB118" s="863"/>
      <c r="BC118" s="720"/>
      <c r="BD118" s="720"/>
      <c r="BE118" s="720"/>
      <c r="BF118" s="720"/>
      <c r="BG118" s="720"/>
      <c r="BH118" s="863"/>
      <c r="BI118" s="898"/>
      <c r="BJ118" s="720"/>
      <c r="BK118" s="720"/>
      <c r="BL118" s="720"/>
      <c r="BM118" s="720"/>
      <c r="BN118" s="720"/>
      <c r="BO118" s="863"/>
      <c r="BP118" s="863"/>
      <c r="BQ118" s="899"/>
      <c r="BR118" s="720"/>
      <c r="BS118" s="720"/>
      <c r="BT118" s="720"/>
      <c r="BU118" s="720"/>
      <c r="BV118" s="863"/>
      <c r="BW118" s="863"/>
      <c r="BX118" s="899"/>
      <c r="BY118" s="720"/>
      <c r="BZ118" s="720"/>
      <c r="CA118" s="720"/>
      <c r="CB118" s="720"/>
      <c r="CC118" s="863"/>
      <c r="CD118" s="863"/>
      <c r="CE118" s="899"/>
      <c r="CF118" s="720"/>
      <c r="CG118" s="720"/>
      <c r="CH118" s="720"/>
      <c r="CI118" s="720"/>
      <c r="CJ118" s="863"/>
      <c r="CK118" s="866"/>
      <c r="CL118" s="671"/>
    </row>
    <row r="119" spans="1:90" s="721" customFormat="1" ht="12.75" hidden="1" customHeight="1">
      <c r="A119" s="862"/>
      <c r="B119" s="709"/>
      <c r="C119" s="710" t="s">
        <v>197</v>
      </c>
      <c r="D119" s="710" t="s">
        <v>14</v>
      </c>
      <c r="E119" s="711" t="s">
        <v>94</v>
      </c>
      <c r="F119" s="712" t="s">
        <v>76</v>
      </c>
      <c r="G119" s="711" t="s">
        <v>31</v>
      </c>
      <c r="H119" s="722">
        <v>0.01</v>
      </c>
      <c r="I119" s="256">
        <f t="shared" si="17"/>
        <v>175.5</v>
      </c>
      <c r="J119" s="714">
        <f t="shared" si="1"/>
        <v>0</v>
      </c>
      <c r="K119" s="715">
        <f t="shared" si="2"/>
        <v>0</v>
      </c>
      <c r="L119" s="715">
        <f t="shared" si="52"/>
        <v>0</v>
      </c>
      <c r="M119" s="715">
        <v>0</v>
      </c>
      <c r="N119" s="715">
        <v>0</v>
      </c>
      <c r="O119" s="715">
        <v>0</v>
      </c>
      <c r="P119" s="715">
        <v>0</v>
      </c>
      <c r="Q119" s="716">
        <f t="shared" si="8"/>
        <v>0</v>
      </c>
      <c r="R119" s="265">
        <f t="shared" si="18"/>
        <v>1.7550000000000001</v>
      </c>
      <c r="S119" s="260">
        <f t="shared" si="9"/>
        <v>1.7550000000000001</v>
      </c>
      <c r="T119" s="260">
        <f t="shared" si="48"/>
        <v>1.7550000000000001</v>
      </c>
      <c r="U119" s="260"/>
      <c r="V119" s="260"/>
      <c r="W119" s="260"/>
      <c r="X119" s="260"/>
      <c r="Y119" s="717">
        <f t="shared" si="15"/>
        <v>0</v>
      </c>
      <c r="Z119" s="671"/>
      <c r="AA119" s="723"/>
      <c r="AB119" s="719"/>
      <c r="AC119" s="719"/>
      <c r="AD119" s="719"/>
      <c r="AE119" s="719"/>
      <c r="AF119" s="863"/>
      <c r="AG119" s="863"/>
      <c r="AH119" s="719"/>
      <c r="AI119" s="719"/>
      <c r="AJ119" s="719"/>
      <c r="AK119" s="719"/>
      <c r="AL119" s="719"/>
      <c r="AM119" s="863"/>
      <c r="AN119" s="863"/>
      <c r="AO119" s="719"/>
      <c r="AP119" s="719"/>
      <c r="AQ119" s="719"/>
      <c r="AR119" s="719"/>
      <c r="AS119" s="719"/>
      <c r="AT119" s="863"/>
      <c r="AU119" s="863"/>
      <c r="AV119" s="719"/>
      <c r="AW119" s="719"/>
      <c r="AX119" s="719"/>
      <c r="AY119" s="719"/>
      <c r="AZ119" s="719"/>
      <c r="BA119" s="863"/>
      <c r="BB119" s="863"/>
      <c r="BC119" s="720"/>
      <c r="BD119" s="720"/>
      <c r="BE119" s="720"/>
      <c r="BF119" s="720"/>
      <c r="BG119" s="720"/>
      <c r="BH119" s="863"/>
      <c r="BI119" s="898"/>
      <c r="BJ119" s="720"/>
      <c r="BK119" s="720"/>
      <c r="BL119" s="720"/>
      <c r="BM119" s="720"/>
      <c r="BN119" s="720"/>
      <c r="BO119" s="863"/>
      <c r="BP119" s="863"/>
      <c r="BQ119" s="899"/>
      <c r="BR119" s="720"/>
      <c r="BS119" s="720"/>
      <c r="BT119" s="720"/>
      <c r="BU119" s="720"/>
      <c r="BV119" s="863"/>
      <c r="BW119" s="863"/>
      <c r="BX119" s="899"/>
      <c r="BY119" s="720"/>
      <c r="BZ119" s="720"/>
      <c r="CA119" s="720"/>
      <c r="CB119" s="720"/>
      <c r="CC119" s="863"/>
      <c r="CD119" s="863"/>
      <c r="CE119" s="899"/>
      <c r="CF119" s="720"/>
      <c r="CG119" s="720"/>
      <c r="CH119" s="720"/>
      <c r="CI119" s="720"/>
      <c r="CJ119" s="863"/>
      <c r="CK119" s="866"/>
      <c r="CL119" s="671"/>
    </row>
    <row r="120" spans="1:90" s="721" customFormat="1" ht="12.75" hidden="1" customHeight="1">
      <c r="A120" s="862"/>
      <c r="B120" s="709"/>
      <c r="C120" s="710" t="s">
        <v>328</v>
      </c>
      <c r="D120" s="710" t="s">
        <v>180</v>
      </c>
      <c r="E120" s="711" t="s">
        <v>93</v>
      </c>
      <c r="F120" s="712" t="s">
        <v>223</v>
      </c>
      <c r="G120" s="711" t="s">
        <v>75</v>
      </c>
      <c r="H120" s="722">
        <v>0.1</v>
      </c>
      <c r="I120" s="256">
        <f t="shared" si="17"/>
        <v>175.5</v>
      </c>
      <c r="J120" s="714">
        <f t="shared" si="1"/>
        <v>0</v>
      </c>
      <c r="K120" s="715">
        <f t="shared" si="2"/>
        <v>0</v>
      </c>
      <c r="L120" s="715">
        <f t="shared" si="52"/>
        <v>0</v>
      </c>
      <c r="M120" s="715">
        <v>0</v>
      </c>
      <c r="N120" s="715">
        <v>0</v>
      </c>
      <c r="O120" s="715">
        <v>0</v>
      </c>
      <c r="P120" s="715">
        <v>0</v>
      </c>
      <c r="Q120" s="716">
        <f t="shared" ref="Q120:Q121" si="56">SUM(K120:P120)</f>
        <v>0</v>
      </c>
      <c r="R120" s="265">
        <f t="shared" si="18"/>
        <v>17.55</v>
      </c>
      <c r="S120" s="260">
        <f t="shared" si="9"/>
        <v>17.55</v>
      </c>
      <c r="T120" s="260">
        <f t="shared" si="48"/>
        <v>17.55</v>
      </c>
      <c r="U120" s="260"/>
      <c r="V120" s="260"/>
      <c r="W120" s="260"/>
      <c r="X120" s="260"/>
      <c r="Y120" s="717">
        <f t="shared" si="15"/>
        <v>0</v>
      </c>
      <c r="Z120" s="671"/>
      <c r="AA120" s="723"/>
      <c r="AB120" s="719"/>
      <c r="AC120" s="719"/>
      <c r="AD120" s="719"/>
      <c r="AE120" s="719"/>
      <c r="AF120" s="863"/>
      <c r="AG120" s="863"/>
      <c r="AH120" s="719"/>
      <c r="AI120" s="719"/>
      <c r="AJ120" s="719"/>
      <c r="AK120" s="719"/>
      <c r="AL120" s="719"/>
      <c r="AM120" s="863"/>
      <c r="AN120" s="863"/>
      <c r="AO120" s="719"/>
      <c r="AP120" s="719"/>
      <c r="AQ120" s="719"/>
      <c r="AR120" s="719"/>
      <c r="AS120" s="719"/>
      <c r="AT120" s="863"/>
      <c r="AU120" s="863"/>
      <c r="AV120" s="719"/>
      <c r="AW120" s="719"/>
      <c r="AX120" s="719"/>
      <c r="AY120" s="719"/>
      <c r="AZ120" s="719"/>
      <c r="BA120" s="863"/>
      <c r="BB120" s="863"/>
      <c r="BC120" s="720"/>
      <c r="BD120" s="720"/>
      <c r="BE120" s="720"/>
      <c r="BF120" s="720"/>
      <c r="BG120" s="720"/>
      <c r="BH120" s="863"/>
      <c r="BI120" s="898"/>
      <c r="BJ120" s="720"/>
      <c r="BK120" s="720"/>
      <c r="BL120" s="720"/>
      <c r="BM120" s="720"/>
      <c r="BN120" s="720"/>
      <c r="BO120" s="863"/>
      <c r="BP120" s="863"/>
      <c r="BQ120" s="899"/>
      <c r="BR120" s="720"/>
      <c r="BS120" s="720"/>
      <c r="BT120" s="720"/>
      <c r="BU120" s="720"/>
      <c r="BV120" s="863"/>
      <c r="BW120" s="863"/>
      <c r="BX120" s="899"/>
      <c r="BY120" s="899"/>
      <c r="BZ120" s="899"/>
      <c r="CA120" s="899"/>
      <c r="CB120" s="899"/>
      <c r="CC120" s="863"/>
      <c r="CD120" s="863"/>
      <c r="CE120" s="899"/>
      <c r="CF120" s="720"/>
      <c r="CG120" s="720"/>
      <c r="CH120" s="720"/>
      <c r="CI120" s="720"/>
      <c r="CJ120" s="863"/>
      <c r="CK120" s="866"/>
      <c r="CL120" s="671"/>
    </row>
    <row r="121" spans="1:90" s="721" customFormat="1" ht="12.75" hidden="1" customHeight="1">
      <c r="A121" s="862"/>
      <c r="B121" s="709"/>
      <c r="C121" s="710" t="s">
        <v>328</v>
      </c>
      <c r="D121" s="710" t="s">
        <v>180</v>
      </c>
      <c r="E121" s="711" t="s">
        <v>93</v>
      </c>
      <c r="F121" s="712" t="s">
        <v>223</v>
      </c>
      <c r="G121" s="711" t="s">
        <v>75</v>
      </c>
      <c r="H121" s="722">
        <v>0.1</v>
      </c>
      <c r="I121" s="256">
        <f t="shared" si="17"/>
        <v>175.5</v>
      </c>
      <c r="J121" s="714">
        <f t="shared" si="1"/>
        <v>0</v>
      </c>
      <c r="K121" s="715">
        <f t="shared" si="2"/>
        <v>0</v>
      </c>
      <c r="L121" s="715">
        <f t="shared" si="52"/>
        <v>0</v>
      </c>
      <c r="M121" s="715">
        <v>0</v>
      </c>
      <c r="N121" s="715">
        <v>0</v>
      </c>
      <c r="O121" s="715">
        <v>0</v>
      </c>
      <c r="P121" s="715">
        <v>0</v>
      </c>
      <c r="Q121" s="716">
        <f t="shared" si="56"/>
        <v>0</v>
      </c>
      <c r="R121" s="265">
        <f t="shared" si="18"/>
        <v>17.55</v>
      </c>
      <c r="S121" s="260">
        <f t="shared" si="9"/>
        <v>17.55</v>
      </c>
      <c r="T121" s="260">
        <f t="shared" si="48"/>
        <v>17.55</v>
      </c>
      <c r="U121" s="260"/>
      <c r="V121" s="260"/>
      <c r="W121" s="260"/>
      <c r="X121" s="260"/>
      <c r="Y121" s="717">
        <f t="shared" si="15"/>
        <v>0</v>
      </c>
      <c r="Z121" s="671"/>
      <c r="AA121" s="723"/>
      <c r="AB121" s="719"/>
      <c r="AC121" s="719"/>
      <c r="AD121" s="719"/>
      <c r="AE121" s="719"/>
      <c r="AF121" s="863"/>
      <c r="AG121" s="863"/>
      <c r="AH121" s="719"/>
      <c r="AI121" s="719"/>
      <c r="AJ121" s="719"/>
      <c r="AK121" s="719"/>
      <c r="AL121" s="719"/>
      <c r="AM121" s="863"/>
      <c r="AN121" s="863"/>
      <c r="AO121" s="719"/>
      <c r="AP121" s="719"/>
      <c r="AQ121" s="719"/>
      <c r="AR121" s="719"/>
      <c r="AS121" s="719"/>
      <c r="AT121" s="863"/>
      <c r="AU121" s="863"/>
      <c r="AV121" s="719"/>
      <c r="AW121" s="719"/>
      <c r="AX121" s="719"/>
      <c r="AY121" s="719"/>
      <c r="AZ121" s="719"/>
      <c r="BA121" s="863"/>
      <c r="BB121" s="863"/>
      <c r="BC121" s="720"/>
      <c r="BD121" s="720"/>
      <c r="BE121" s="720"/>
      <c r="BF121" s="720"/>
      <c r="BG121" s="720"/>
      <c r="BH121" s="863"/>
      <c r="BI121" s="898"/>
      <c r="BJ121" s="720"/>
      <c r="BK121" s="720"/>
      <c r="BL121" s="720"/>
      <c r="BM121" s="720"/>
      <c r="BN121" s="720"/>
      <c r="BO121" s="863"/>
      <c r="BP121" s="863"/>
      <c r="BQ121" s="899"/>
      <c r="BR121" s="720"/>
      <c r="BS121" s="720"/>
      <c r="BT121" s="720"/>
      <c r="BU121" s="720"/>
      <c r="BV121" s="863"/>
      <c r="BW121" s="863"/>
      <c r="BX121" s="899"/>
      <c r="BY121" s="899"/>
      <c r="BZ121" s="899"/>
      <c r="CA121" s="899"/>
      <c r="CB121" s="899"/>
      <c r="CC121" s="863"/>
      <c r="CD121" s="863"/>
      <c r="CE121" s="899"/>
      <c r="CF121" s="720"/>
      <c r="CG121" s="720"/>
      <c r="CH121" s="720"/>
      <c r="CI121" s="720"/>
      <c r="CJ121" s="863"/>
      <c r="CK121" s="866"/>
      <c r="CL121" s="671"/>
    </row>
    <row r="122" spans="1:90" s="721" customFormat="1" ht="12.75" hidden="1" customHeight="1">
      <c r="A122" s="862"/>
      <c r="B122" s="709"/>
      <c r="C122" s="710" t="s">
        <v>328</v>
      </c>
      <c r="D122" s="710" t="s">
        <v>180</v>
      </c>
      <c r="E122" s="711" t="s">
        <v>93</v>
      </c>
      <c r="F122" s="712" t="s">
        <v>223</v>
      </c>
      <c r="G122" s="711" t="s">
        <v>75</v>
      </c>
      <c r="H122" s="722">
        <v>0.1</v>
      </c>
      <c r="I122" s="256">
        <f t="shared" si="17"/>
        <v>175.5</v>
      </c>
      <c r="J122" s="714">
        <f t="shared" si="1"/>
        <v>0</v>
      </c>
      <c r="K122" s="715">
        <f t="shared" si="2"/>
        <v>0</v>
      </c>
      <c r="L122" s="715">
        <f t="shared" si="52"/>
        <v>0</v>
      </c>
      <c r="M122" s="715">
        <v>0</v>
      </c>
      <c r="N122" s="715">
        <v>0</v>
      </c>
      <c r="O122" s="715">
        <v>0</v>
      </c>
      <c r="P122" s="715">
        <v>0</v>
      </c>
      <c r="Q122" s="716">
        <f t="shared" si="8"/>
        <v>0</v>
      </c>
      <c r="R122" s="265">
        <f t="shared" si="18"/>
        <v>17.55</v>
      </c>
      <c r="S122" s="260">
        <f t="shared" si="9"/>
        <v>17.55</v>
      </c>
      <c r="T122" s="260">
        <f t="shared" si="48"/>
        <v>17.55</v>
      </c>
      <c r="U122" s="260"/>
      <c r="V122" s="260"/>
      <c r="W122" s="260"/>
      <c r="X122" s="260"/>
      <c r="Y122" s="717">
        <f t="shared" si="15"/>
        <v>0</v>
      </c>
      <c r="Z122" s="671"/>
      <c r="AA122" s="723"/>
      <c r="AB122" s="719"/>
      <c r="AC122" s="719"/>
      <c r="AD122" s="719"/>
      <c r="AE122" s="719"/>
      <c r="AF122" s="863"/>
      <c r="AG122" s="863"/>
      <c r="AH122" s="719"/>
      <c r="AI122" s="719"/>
      <c r="AJ122" s="719"/>
      <c r="AK122" s="719"/>
      <c r="AL122" s="719"/>
      <c r="AM122" s="863"/>
      <c r="AN122" s="863"/>
      <c r="AO122" s="719"/>
      <c r="AP122" s="719"/>
      <c r="AQ122" s="719"/>
      <c r="AR122" s="719"/>
      <c r="AS122" s="719"/>
      <c r="AT122" s="863"/>
      <c r="AU122" s="863"/>
      <c r="AV122" s="719"/>
      <c r="AW122" s="719"/>
      <c r="AX122" s="719"/>
      <c r="AY122" s="719"/>
      <c r="AZ122" s="719"/>
      <c r="BA122" s="863"/>
      <c r="BB122" s="863"/>
      <c r="BC122" s="720"/>
      <c r="BD122" s="720"/>
      <c r="BE122" s="720"/>
      <c r="BF122" s="720"/>
      <c r="BG122" s="720"/>
      <c r="BH122" s="863"/>
      <c r="BI122" s="898"/>
      <c r="BJ122" s="720"/>
      <c r="BK122" s="720"/>
      <c r="BL122" s="720"/>
      <c r="BM122" s="720"/>
      <c r="BN122" s="720"/>
      <c r="BO122" s="863"/>
      <c r="BP122" s="863"/>
      <c r="BQ122" s="899"/>
      <c r="BR122" s="720"/>
      <c r="BS122" s="720"/>
      <c r="BT122" s="720"/>
      <c r="BU122" s="720"/>
      <c r="BV122" s="863"/>
      <c r="BW122" s="863"/>
      <c r="BX122" s="899"/>
      <c r="BY122" s="899"/>
      <c r="BZ122" s="899"/>
      <c r="CA122" s="899"/>
      <c r="CB122" s="899"/>
      <c r="CC122" s="863"/>
      <c r="CD122" s="863"/>
      <c r="CE122" s="899"/>
      <c r="CF122" s="720"/>
      <c r="CG122" s="720"/>
      <c r="CH122" s="720"/>
      <c r="CI122" s="720"/>
      <c r="CJ122" s="863"/>
      <c r="CK122" s="866"/>
      <c r="CL122" s="671"/>
    </row>
    <row r="123" spans="1:90" s="721" customFormat="1" ht="12.75" hidden="1" customHeight="1">
      <c r="A123" s="862"/>
      <c r="B123" s="709"/>
      <c r="C123" s="710" t="s">
        <v>328</v>
      </c>
      <c r="D123" s="710" t="s">
        <v>14</v>
      </c>
      <c r="E123" s="711" t="s">
        <v>93</v>
      </c>
      <c r="F123" s="712" t="s">
        <v>76</v>
      </c>
      <c r="G123" s="711" t="s">
        <v>31</v>
      </c>
      <c r="H123" s="722">
        <v>0.1</v>
      </c>
      <c r="I123" s="256">
        <f t="shared" si="17"/>
        <v>175.5</v>
      </c>
      <c r="J123" s="714">
        <f t="shared" si="1"/>
        <v>0</v>
      </c>
      <c r="K123" s="715">
        <f t="shared" si="2"/>
        <v>0</v>
      </c>
      <c r="L123" s="715">
        <f t="shared" si="52"/>
        <v>0</v>
      </c>
      <c r="M123" s="715">
        <v>0</v>
      </c>
      <c r="N123" s="715">
        <v>0</v>
      </c>
      <c r="O123" s="715">
        <v>0</v>
      </c>
      <c r="P123" s="715">
        <v>0</v>
      </c>
      <c r="Q123" s="716">
        <f t="shared" si="8"/>
        <v>0</v>
      </c>
      <c r="R123" s="265">
        <f t="shared" si="18"/>
        <v>17.55</v>
      </c>
      <c r="S123" s="260">
        <f t="shared" si="9"/>
        <v>17.55</v>
      </c>
      <c r="T123" s="260">
        <f t="shared" si="48"/>
        <v>17.55</v>
      </c>
      <c r="U123" s="260"/>
      <c r="V123" s="260"/>
      <c r="W123" s="260"/>
      <c r="X123" s="260"/>
      <c r="Y123" s="717">
        <f t="shared" si="15"/>
        <v>0</v>
      </c>
      <c r="Z123" s="671"/>
      <c r="AA123" s="723"/>
      <c r="AB123" s="719"/>
      <c r="AC123" s="719"/>
      <c r="AD123" s="719"/>
      <c r="AE123" s="719"/>
      <c r="AF123" s="863"/>
      <c r="AG123" s="863"/>
      <c r="AH123" s="719"/>
      <c r="AI123" s="719"/>
      <c r="AJ123" s="719"/>
      <c r="AK123" s="719"/>
      <c r="AL123" s="719"/>
      <c r="AM123" s="863"/>
      <c r="AN123" s="863"/>
      <c r="AO123" s="719"/>
      <c r="AP123" s="719"/>
      <c r="AQ123" s="719"/>
      <c r="AR123" s="719"/>
      <c r="AS123" s="719"/>
      <c r="AT123" s="863"/>
      <c r="AU123" s="863"/>
      <c r="AV123" s="719"/>
      <c r="AW123" s="719"/>
      <c r="AX123" s="719"/>
      <c r="AY123" s="719"/>
      <c r="AZ123" s="719"/>
      <c r="BA123" s="863"/>
      <c r="BB123" s="863"/>
      <c r="BC123" s="720"/>
      <c r="BD123" s="720"/>
      <c r="BE123" s="720"/>
      <c r="BF123" s="720"/>
      <c r="BG123" s="720"/>
      <c r="BH123" s="863"/>
      <c r="BI123" s="898"/>
      <c r="BJ123" s="720"/>
      <c r="BK123" s="720"/>
      <c r="BL123" s="720"/>
      <c r="BM123" s="720"/>
      <c r="BN123" s="720"/>
      <c r="BO123" s="863"/>
      <c r="BP123" s="863"/>
      <c r="BQ123" s="899"/>
      <c r="BR123" s="720"/>
      <c r="BS123" s="720"/>
      <c r="BT123" s="720"/>
      <c r="BU123" s="720"/>
      <c r="BV123" s="863"/>
      <c r="BW123" s="863"/>
      <c r="BX123" s="899"/>
      <c r="BY123" s="899"/>
      <c r="BZ123" s="899"/>
      <c r="CA123" s="899"/>
      <c r="CB123" s="899"/>
      <c r="CC123" s="863"/>
      <c r="CD123" s="863"/>
      <c r="CE123" s="899"/>
      <c r="CF123" s="720"/>
      <c r="CG123" s="720"/>
      <c r="CH123" s="720"/>
      <c r="CI123" s="720"/>
      <c r="CJ123" s="863"/>
      <c r="CK123" s="866"/>
      <c r="CL123" s="671"/>
    </row>
    <row r="124" spans="1:90" s="721" customFormat="1" ht="12.75" hidden="1" customHeight="1">
      <c r="A124" s="862"/>
      <c r="B124" s="709"/>
      <c r="C124" s="710" t="s">
        <v>328</v>
      </c>
      <c r="D124" s="710" t="s">
        <v>14</v>
      </c>
      <c r="E124" s="711" t="s">
        <v>93</v>
      </c>
      <c r="F124" s="712" t="s">
        <v>261</v>
      </c>
      <c r="G124" s="711" t="s">
        <v>31</v>
      </c>
      <c r="H124" s="722">
        <v>0.1</v>
      </c>
      <c r="I124" s="256">
        <f t="shared" si="17"/>
        <v>175.5</v>
      </c>
      <c r="J124" s="714">
        <f t="shared" si="1"/>
        <v>0</v>
      </c>
      <c r="K124" s="715">
        <f t="shared" si="2"/>
        <v>0</v>
      </c>
      <c r="L124" s="715">
        <f t="shared" si="52"/>
        <v>0</v>
      </c>
      <c r="M124" s="715">
        <v>0</v>
      </c>
      <c r="N124" s="715">
        <v>0</v>
      </c>
      <c r="O124" s="715">
        <v>0</v>
      </c>
      <c r="P124" s="715">
        <v>0</v>
      </c>
      <c r="Q124" s="716">
        <f t="shared" ref="Q124" si="57">SUM(K124:P124)</f>
        <v>0</v>
      </c>
      <c r="R124" s="265">
        <f t="shared" si="18"/>
        <v>17.55</v>
      </c>
      <c r="S124" s="260">
        <f t="shared" si="9"/>
        <v>17.55</v>
      </c>
      <c r="T124" s="260">
        <f t="shared" si="48"/>
        <v>17.55</v>
      </c>
      <c r="U124" s="260"/>
      <c r="V124" s="260"/>
      <c r="W124" s="260"/>
      <c r="X124" s="260"/>
      <c r="Y124" s="717">
        <f t="shared" si="15"/>
        <v>0</v>
      </c>
      <c r="Z124" s="671"/>
      <c r="AA124" s="723"/>
      <c r="AB124" s="719"/>
      <c r="AC124" s="719"/>
      <c r="AD124" s="719"/>
      <c r="AE124" s="719"/>
      <c r="AF124" s="863"/>
      <c r="AG124" s="863"/>
      <c r="AH124" s="719"/>
      <c r="AI124" s="719"/>
      <c r="AJ124" s="719"/>
      <c r="AK124" s="719"/>
      <c r="AL124" s="719"/>
      <c r="AM124" s="863"/>
      <c r="AN124" s="863"/>
      <c r="AO124" s="719"/>
      <c r="AP124" s="719"/>
      <c r="AQ124" s="719"/>
      <c r="AR124" s="719"/>
      <c r="AS124" s="719"/>
      <c r="AT124" s="863"/>
      <c r="AU124" s="863"/>
      <c r="AV124" s="719"/>
      <c r="AW124" s="719"/>
      <c r="AX124" s="719"/>
      <c r="AY124" s="719"/>
      <c r="AZ124" s="719"/>
      <c r="BA124" s="863"/>
      <c r="BB124" s="863"/>
      <c r="BC124" s="720"/>
      <c r="BD124" s="720"/>
      <c r="BE124" s="720"/>
      <c r="BF124" s="720"/>
      <c r="BG124" s="720"/>
      <c r="BH124" s="863"/>
      <c r="BI124" s="898"/>
      <c r="BJ124" s="720"/>
      <c r="BK124" s="720"/>
      <c r="BL124" s="720"/>
      <c r="BM124" s="720"/>
      <c r="BN124" s="720"/>
      <c r="BO124" s="863"/>
      <c r="BP124" s="863"/>
      <c r="BQ124" s="899"/>
      <c r="BR124" s="720"/>
      <c r="BS124" s="720"/>
      <c r="BT124" s="720"/>
      <c r="BU124" s="720"/>
      <c r="BV124" s="863"/>
      <c r="BW124" s="863"/>
      <c r="BX124" s="899"/>
      <c r="BY124" s="899"/>
      <c r="BZ124" s="899"/>
      <c r="CA124" s="899"/>
      <c r="CB124" s="899"/>
      <c r="CC124" s="863"/>
      <c r="CD124" s="863"/>
      <c r="CE124" s="899"/>
      <c r="CF124" s="720"/>
      <c r="CG124" s="720"/>
      <c r="CH124" s="720"/>
      <c r="CI124" s="720"/>
      <c r="CJ124" s="863"/>
      <c r="CK124" s="866"/>
      <c r="CL124" s="671"/>
    </row>
    <row r="125" spans="1:90" s="721" customFormat="1" ht="12.75" hidden="1" customHeight="1">
      <c r="A125" s="862"/>
      <c r="B125" s="709"/>
      <c r="C125" s="710" t="s">
        <v>328</v>
      </c>
      <c r="D125" s="710" t="s">
        <v>14</v>
      </c>
      <c r="E125" s="711" t="s">
        <v>93</v>
      </c>
      <c r="F125" s="712" t="s">
        <v>76</v>
      </c>
      <c r="G125" s="711" t="s">
        <v>31</v>
      </c>
      <c r="H125" s="722">
        <v>0.1</v>
      </c>
      <c r="I125" s="256">
        <f t="shared" si="17"/>
        <v>175.5</v>
      </c>
      <c r="J125" s="714">
        <f t="shared" si="1"/>
        <v>0</v>
      </c>
      <c r="K125" s="715">
        <f t="shared" si="2"/>
        <v>0</v>
      </c>
      <c r="L125" s="715">
        <f t="shared" si="52"/>
        <v>0</v>
      </c>
      <c r="M125" s="715">
        <v>0</v>
      </c>
      <c r="N125" s="715">
        <v>0</v>
      </c>
      <c r="O125" s="715">
        <v>0</v>
      </c>
      <c r="P125" s="715">
        <v>0</v>
      </c>
      <c r="Q125" s="716">
        <f t="shared" ref="Q125" si="58">SUM(K125:P125)</f>
        <v>0</v>
      </c>
      <c r="R125" s="265">
        <f t="shared" si="18"/>
        <v>17.55</v>
      </c>
      <c r="S125" s="260">
        <f t="shared" si="9"/>
        <v>17.55</v>
      </c>
      <c r="T125" s="260">
        <f t="shared" si="48"/>
        <v>17.55</v>
      </c>
      <c r="U125" s="260"/>
      <c r="V125" s="260"/>
      <c r="W125" s="260"/>
      <c r="X125" s="260"/>
      <c r="Y125" s="717">
        <f t="shared" si="15"/>
        <v>0</v>
      </c>
      <c r="Z125" s="671"/>
      <c r="AA125" s="723"/>
      <c r="AB125" s="719"/>
      <c r="AC125" s="719"/>
      <c r="AD125" s="719"/>
      <c r="AE125" s="719"/>
      <c r="AF125" s="863"/>
      <c r="AG125" s="863"/>
      <c r="AH125" s="719"/>
      <c r="AI125" s="719"/>
      <c r="AJ125" s="719"/>
      <c r="AK125" s="719"/>
      <c r="AL125" s="719"/>
      <c r="AM125" s="863"/>
      <c r="AN125" s="863"/>
      <c r="AO125" s="719"/>
      <c r="AP125" s="719"/>
      <c r="AQ125" s="719"/>
      <c r="AR125" s="719"/>
      <c r="AS125" s="719"/>
      <c r="AT125" s="863"/>
      <c r="AU125" s="863"/>
      <c r="AV125" s="719"/>
      <c r="AW125" s="719"/>
      <c r="AX125" s="719"/>
      <c r="AY125" s="719"/>
      <c r="AZ125" s="719"/>
      <c r="BA125" s="863"/>
      <c r="BB125" s="863"/>
      <c r="BC125" s="720"/>
      <c r="BD125" s="720"/>
      <c r="BE125" s="720"/>
      <c r="BF125" s="720"/>
      <c r="BG125" s="720"/>
      <c r="BH125" s="863"/>
      <c r="BI125" s="898"/>
      <c r="BJ125" s="720"/>
      <c r="BK125" s="720"/>
      <c r="BL125" s="720"/>
      <c r="BM125" s="720"/>
      <c r="BN125" s="720"/>
      <c r="BO125" s="863"/>
      <c r="BP125" s="863"/>
      <c r="BQ125" s="899"/>
      <c r="BR125" s="720"/>
      <c r="BS125" s="720"/>
      <c r="BT125" s="720"/>
      <c r="BU125" s="720"/>
      <c r="BV125" s="863"/>
      <c r="BW125" s="863"/>
      <c r="BX125" s="899"/>
      <c r="BY125" s="899"/>
      <c r="BZ125" s="899"/>
      <c r="CA125" s="899"/>
      <c r="CB125" s="899"/>
      <c r="CC125" s="863"/>
      <c r="CD125" s="863"/>
      <c r="CE125" s="899"/>
      <c r="CF125" s="720"/>
      <c r="CG125" s="720"/>
      <c r="CH125" s="720"/>
      <c r="CI125" s="720"/>
      <c r="CJ125" s="863"/>
      <c r="CK125" s="866"/>
      <c r="CL125" s="671"/>
    </row>
    <row r="126" spans="1:90" s="721" customFormat="1" ht="12.75" customHeight="1">
      <c r="A126" s="862"/>
      <c r="B126" s="709"/>
      <c r="C126" s="710" t="s">
        <v>328</v>
      </c>
      <c r="D126" s="710" t="s">
        <v>14</v>
      </c>
      <c r="E126" s="711" t="s">
        <v>93</v>
      </c>
      <c r="F126" s="712" t="s">
        <v>76</v>
      </c>
      <c r="G126" s="711" t="s">
        <v>31</v>
      </c>
      <c r="H126" s="722">
        <v>0.1</v>
      </c>
      <c r="I126" s="256">
        <f t="shared" si="17"/>
        <v>175.5</v>
      </c>
      <c r="J126" s="714">
        <f t="shared" si="1"/>
        <v>0.30000000000000004</v>
      </c>
      <c r="K126" s="715">
        <f t="shared" si="2"/>
        <v>3</v>
      </c>
      <c r="L126" s="715">
        <f t="shared" si="52"/>
        <v>0</v>
      </c>
      <c r="M126" s="715">
        <v>0</v>
      </c>
      <c r="N126" s="715">
        <v>0</v>
      </c>
      <c r="O126" s="715">
        <v>0</v>
      </c>
      <c r="P126" s="715">
        <v>0</v>
      </c>
      <c r="Q126" s="716">
        <f t="shared" si="8"/>
        <v>3</v>
      </c>
      <c r="R126" s="265">
        <f t="shared" si="18"/>
        <v>17.55</v>
      </c>
      <c r="S126" s="260">
        <f t="shared" si="9"/>
        <v>17.55</v>
      </c>
      <c r="T126" s="260">
        <f t="shared" si="48"/>
        <v>17.55</v>
      </c>
      <c r="U126" s="260"/>
      <c r="V126" s="260"/>
      <c r="W126" s="260"/>
      <c r="X126" s="260"/>
      <c r="Y126" s="717">
        <f t="shared" si="15"/>
        <v>52.650000000000006</v>
      </c>
      <c r="Z126" s="671"/>
      <c r="AA126" s="723"/>
      <c r="AB126" s="719"/>
      <c r="AC126" s="719"/>
      <c r="AD126" s="719"/>
      <c r="AE126" s="719"/>
      <c r="AF126" s="863"/>
      <c r="AG126" s="863"/>
      <c r="AH126" s="719"/>
      <c r="AI126" s="719"/>
      <c r="AJ126" s="719"/>
      <c r="AK126" s="719"/>
      <c r="AL126" s="719"/>
      <c r="AM126" s="863"/>
      <c r="AN126" s="863"/>
      <c r="AO126" s="719"/>
      <c r="AP126" s="719"/>
      <c r="AQ126" s="719"/>
      <c r="AR126" s="719"/>
      <c r="AS126" s="719"/>
      <c r="AT126" s="863"/>
      <c r="AU126" s="863"/>
      <c r="AV126" s="719"/>
      <c r="AW126" s="719"/>
      <c r="AX126" s="719" t="s">
        <v>347</v>
      </c>
      <c r="AY126" s="719" t="s">
        <v>347</v>
      </c>
      <c r="AZ126" s="719" t="s">
        <v>347</v>
      </c>
      <c r="BA126" s="863"/>
      <c r="BB126" s="863"/>
      <c r="BC126" s="720"/>
      <c r="BD126" s="720"/>
      <c r="BE126" s="720"/>
      <c r="BF126" s="720"/>
      <c r="BG126" s="720"/>
      <c r="BH126" s="863"/>
      <c r="BI126" s="898"/>
      <c r="BJ126" s="720"/>
      <c r="BK126" s="720"/>
      <c r="BL126" s="720"/>
      <c r="BM126" s="720"/>
      <c r="BN126" s="720"/>
      <c r="BO126" s="863"/>
      <c r="BP126" s="863"/>
      <c r="BQ126" s="899"/>
      <c r="BR126" s="720"/>
      <c r="BS126" s="720"/>
      <c r="BT126" s="720"/>
      <c r="BU126" s="720"/>
      <c r="BV126" s="863"/>
      <c r="BW126" s="863"/>
      <c r="BX126" s="899"/>
      <c r="BY126" s="899"/>
      <c r="BZ126" s="899"/>
      <c r="CA126" s="899"/>
      <c r="CB126" s="899"/>
      <c r="CC126" s="863"/>
      <c r="CD126" s="863"/>
      <c r="CE126" s="899"/>
      <c r="CF126" s="720"/>
      <c r="CG126" s="720"/>
      <c r="CH126" s="720"/>
      <c r="CI126" s="720"/>
      <c r="CJ126" s="863"/>
      <c r="CK126" s="866"/>
      <c r="CL126" s="671"/>
    </row>
    <row r="127" spans="1:90" s="721" customFormat="1" ht="12.75" customHeight="1">
      <c r="A127" s="862"/>
      <c r="B127" s="709"/>
      <c r="C127" s="710" t="s">
        <v>328</v>
      </c>
      <c r="D127" s="710" t="s">
        <v>14</v>
      </c>
      <c r="E127" s="711" t="s">
        <v>93</v>
      </c>
      <c r="F127" s="712" t="s">
        <v>76</v>
      </c>
      <c r="G127" s="711" t="s">
        <v>31</v>
      </c>
      <c r="H127" s="722">
        <v>0.1</v>
      </c>
      <c r="I127" s="256">
        <f t="shared" si="17"/>
        <v>175.5</v>
      </c>
      <c r="J127" s="714">
        <f t="shared" si="1"/>
        <v>0.30000000000000004</v>
      </c>
      <c r="K127" s="715">
        <f t="shared" ref="K127:K133" si="59">COUNTIF(AA127:CK127,"A")</f>
        <v>3</v>
      </c>
      <c r="L127" s="715">
        <f t="shared" si="52"/>
        <v>0</v>
      </c>
      <c r="M127" s="715">
        <v>0</v>
      </c>
      <c r="N127" s="715">
        <v>0</v>
      </c>
      <c r="O127" s="715">
        <v>0</v>
      </c>
      <c r="P127" s="715">
        <v>0</v>
      </c>
      <c r="Q127" s="716">
        <f t="shared" si="8"/>
        <v>3</v>
      </c>
      <c r="R127" s="265">
        <f t="shared" si="18"/>
        <v>17.55</v>
      </c>
      <c r="S127" s="260">
        <f t="shared" si="9"/>
        <v>17.55</v>
      </c>
      <c r="T127" s="260">
        <f t="shared" si="48"/>
        <v>17.55</v>
      </c>
      <c r="U127" s="260"/>
      <c r="V127" s="260"/>
      <c r="W127" s="260"/>
      <c r="X127" s="260"/>
      <c r="Y127" s="717">
        <f t="shared" si="15"/>
        <v>52.650000000000006</v>
      </c>
      <c r="Z127" s="671"/>
      <c r="AA127" s="723"/>
      <c r="AB127" s="719"/>
      <c r="AC127" s="719"/>
      <c r="AD127" s="719"/>
      <c r="AE127" s="719"/>
      <c r="AF127" s="863"/>
      <c r="AG127" s="863"/>
      <c r="AH127" s="719"/>
      <c r="AI127" s="719"/>
      <c r="AJ127" s="719"/>
      <c r="AK127" s="719"/>
      <c r="AL127" s="719"/>
      <c r="AM127" s="863"/>
      <c r="AN127" s="863"/>
      <c r="AO127" s="719"/>
      <c r="AP127" s="719"/>
      <c r="AQ127" s="719"/>
      <c r="AR127" s="719"/>
      <c r="AS127" s="719"/>
      <c r="AT127" s="863"/>
      <c r="AU127" s="863"/>
      <c r="AV127" s="719"/>
      <c r="AW127" s="719"/>
      <c r="AX127" s="719" t="s">
        <v>347</v>
      </c>
      <c r="AY127" s="719" t="s">
        <v>347</v>
      </c>
      <c r="AZ127" s="719" t="s">
        <v>347</v>
      </c>
      <c r="BA127" s="863"/>
      <c r="BB127" s="863"/>
      <c r="BC127" s="720"/>
      <c r="BD127" s="720"/>
      <c r="BE127" s="720"/>
      <c r="BF127" s="720"/>
      <c r="BG127" s="720"/>
      <c r="BH127" s="863"/>
      <c r="BI127" s="898"/>
      <c r="BJ127" s="720"/>
      <c r="BK127" s="720"/>
      <c r="BL127" s="720"/>
      <c r="BM127" s="720"/>
      <c r="BN127" s="720"/>
      <c r="BO127" s="863"/>
      <c r="BP127" s="863"/>
      <c r="BQ127" s="899"/>
      <c r="BR127" s="720"/>
      <c r="BS127" s="720"/>
      <c r="BT127" s="720"/>
      <c r="BU127" s="720"/>
      <c r="BV127" s="863"/>
      <c r="BW127" s="863"/>
      <c r="BX127" s="899"/>
      <c r="BY127" s="899"/>
      <c r="BZ127" s="899"/>
      <c r="CA127" s="899"/>
      <c r="CB127" s="899"/>
      <c r="CC127" s="863"/>
      <c r="CD127" s="863"/>
      <c r="CE127" s="899"/>
      <c r="CF127" s="720"/>
      <c r="CG127" s="720"/>
      <c r="CH127" s="720"/>
      <c r="CI127" s="720"/>
      <c r="CJ127" s="863"/>
      <c r="CK127" s="866"/>
      <c r="CL127" s="671"/>
    </row>
    <row r="128" spans="1:90" s="721" customFormat="1" ht="12.75" hidden="1" customHeight="1">
      <c r="A128" s="862"/>
      <c r="B128" s="709"/>
      <c r="C128" s="710" t="s">
        <v>328</v>
      </c>
      <c r="D128" s="710" t="s">
        <v>180</v>
      </c>
      <c r="E128" s="711" t="s">
        <v>94</v>
      </c>
      <c r="F128" s="712" t="s">
        <v>223</v>
      </c>
      <c r="G128" s="711" t="s">
        <v>75</v>
      </c>
      <c r="H128" s="722">
        <v>0.1</v>
      </c>
      <c r="I128" s="256">
        <f t="shared" si="17"/>
        <v>175.5</v>
      </c>
      <c r="J128" s="714">
        <f t="shared" si="1"/>
        <v>0</v>
      </c>
      <c r="K128" s="715">
        <f t="shared" si="59"/>
        <v>0</v>
      </c>
      <c r="L128" s="715">
        <f t="shared" si="52"/>
        <v>0</v>
      </c>
      <c r="M128" s="715">
        <v>0</v>
      </c>
      <c r="N128" s="715">
        <v>0</v>
      </c>
      <c r="O128" s="715">
        <v>0</v>
      </c>
      <c r="P128" s="715">
        <v>0</v>
      </c>
      <c r="Q128" s="716">
        <f t="shared" si="8"/>
        <v>0</v>
      </c>
      <c r="R128" s="265">
        <f t="shared" si="18"/>
        <v>17.55</v>
      </c>
      <c r="S128" s="260">
        <f t="shared" si="9"/>
        <v>17.55</v>
      </c>
      <c r="T128" s="260">
        <f t="shared" si="48"/>
        <v>17.55</v>
      </c>
      <c r="U128" s="260"/>
      <c r="V128" s="260"/>
      <c r="W128" s="260"/>
      <c r="X128" s="260"/>
      <c r="Y128" s="717">
        <f t="shared" si="15"/>
        <v>0</v>
      </c>
      <c r="Z128" s="671"/>
      <c r="AA128" s="723"/>
      <c r="AB128" s="719"/>
      <c r="AC128" s="719"/>
      <c r="AD128" s="719"/>
      <c r="AE128" s="719"/>
      <c r="AF128" s="863"/>
      <c r="AG128" s="863"/>
      <c r="AH128" s="719"/>
      <c r="AI128" s="719"/>
      <c r="AJ128" s="719"/>
      <c r="AK128" s="719"/>
      <c r="AL128" s="719"/>
      <c r="AM128" s="863"/>
      <c r="AN128" s="863"/>
      <c r="AO128" s="719"/>
      <c r="AP128" s="719"/>
      <c r="AQ128" s="719"/>
      <c r="AR128" s="719"/>
      <c r="AS128" s="719"/>
      <c r="AT128" s="863"/>
      <c r="AU128" s="863"/>
      <c r="AV128" s="719"/>
      <c r="AW128" s="719"/>
      <c r="AX128" s="719"/>
      <c r="AY128" s="719"/>
      <c r="AZ128" s="719"/>
      <c r="BA128" s="863"/>
      <c r="BB128" s="863"/>
      <c r="BC128" s="720"/>
      <c r="BD128" s="720"/>
      <c r="BE128" s="720"/>
      <c r="BF128" s="720"/>
      <c r="BG128" s="720"/>
      <c r="BH128" s="863"/>
      <c r="BI128" s="898"/>
      <c r="BJ128" s="720"/>
      <c r="BK128" s="720"/>
      <c r="BL128" s="720"/>
      <c r="BM128" s="720"/>
      <c r="BN128" s="720"/>
      <c r="BO128" s="863"/>
      <c r="BP128" s="863"/>
      <c r="BQ128" s="899"/>
      <c r="BR128" s="720"/>
      <c r="BS128" s="720"/>
      <c r="BT128" s="720"/>
      <c r="BU128" s="720"/>
      <c r="BV128" s="863"/>
      <c r="BW128" s="863"/>
      <c r="BX128" s="899"/>
      <c r="BY128" s="720"/>
      <c r="BZ128" s="720"/>
      <c r="CA128" s="720"/>
      <c r="CB128" s="720"/>
      <c r="CC128" s="863"/>
      <c r="CD128" s="863"/>
      <c r="CE128" s="899"/>
      <c r="CF128" s="720"/>
      <c r="CG128" s="720"/>
      <c r="CH128" s="720"/>
      <c r="CI128" s="720"/>
      <c r="CJ128" s="863"/>
      <c r="CK128" s="866"/>
      <c r="CL128" s="671"/>
    </row>
    <row r="129" spans="1:92" s="721" customFormat="1" ht="12.75" hidden="1" customHeight="1">
      <c r="A129" s="862"/>
      <c r="B129" s="709"/>
      <c r="C129" s="710" t="s">
        <v>328</v>
      </c>
      <c r="D129" s="710" t="s">
        <v>180</v>
      </c>
      <c r="E129" s="711" t="s">
        <v>94</v>
      </c>
      <c r="F129" s="712" t="s">
        <v>223</v>
      </c>
      <c r="G129" s="711" t="s">
        <v>75</v>
      </c>
      <c r="H129" s="722">
        <v>0.1</v>
      </c>
      <c r="I129" s="256">
        <f t="shared" si="17"/>
        <v>175.5</v>
      </c>
      <c r="J129" s="714">
        <f t="shared" si="1"/>
        <v>0</v>
      </c>
      <c r="K129" s="715">
        <f t="shared" si="59"/>
        <v>0</v>
      </c>
      <c r="L129" s="715">
        <f t="shared" si="52"/>
        <v>0</v>
      </c>
      <c r="M129" s="715">
        <v>0</v>
      </c>
      <c r="N129" s="715">
        <v>0</v>
      </c>
      <c r="O129" s="715">
        <v>0</v>
      </c>
      <c r="P129" s="715">
        <v>0</v>
      </c>
      <c r="Q129" s="716">
        <f t="shared" si="8"/>
        <v>0</v>
      </c>
      <c r="R129" s="265">
        <f t="shared" si="18"/>
        <v>17.55</v>
      </c>
      <c r="S129" s="260">
        <f t="shared" si="9"/>
        <v>17.55</v>
      </c>
      <c r="T129" s="260">
        <f t="shared" si="48"/>
        <v>17.55</v>
      </c>
      <c r="U129" s="260"/>
      <c r="V129" s="260"/>
      <c r="W129" s="260"/>
      <c r="X129" s="260"/>
      <c r="Y129" s="717">
        <f t="shared" si="15"/>
        <v>0</v>
      </c>
      <c r="Z129" s="671"/>
      <c r="AA129" s="723"/>
      <c r="AB129" s="719"/>
      <c r="AC129" s="719"/>
      <c r="AD129" s="719"/>
      <c r="AE129" s="719"/>
      <c r="AF129" s="863"/>
      <c r="AG129" s="863"/>
      <c r="AH129" s="719"/>
      <c r="AI129" s="719"/>
      <c r="AJ129" s="719"/>
      <c r="AK129" s="719"/>
      <c r="AL129" s="719"/>
      <c r="AM129" s="863"/>
      <c r="AN129" s="863"/>
      <c r="AO129" s="719"/>
      <c r="AP129" s="719"/>
      <c r="AQ129" s="719"/>
      <c r="AR129" s="719"/>
      <c r="AS129" s="719"/>
      <c r="AT129" s="863"/>
      <c r="AU129" s="863"/>
      <c r="AV129" s="719"/>
      <c r="AW129" s="719"/>
      <c r="AX129" s="719"/>
      <c r="AY129" s="719"/>
      <c r="AZ129" s="719"/>
      <c r="BA129" s="863"/>
      <c r="BB129" s="863"/>
      <c r="BC129" s="720"/>
      <c r="BD129" s="720"/>
      <c r="BE129" s="720"/>
      <c r="BF129" s="720"/>
      <c r="BG129" s="720"/>
      <c r="BH129" s="863"/>
      <c r="BI129" s="898"/>
      <c r="BJ129" s="720"/>
      <c r="BK129" s="720"/>
      <c r="BL129" s="720"/>
      <c r="BM129" s="720"/>
      <c r="BN129" s="720"/>
      <c r="BO129" s="863"/>
      <c r="BP129" s="863"/>
      <c r="BQ129" s="899"/>
      <c r="BR129" s="720"/>
      <c r="BS129" s="720"/>
      <c r="BT129" s="720"/>
      <c r="BU129" s="720"/>
      <c r="BV129" s="863"/>
      <c r="BW129" s="863"/>
      <c r="BX129" s="899"/>
      <c r="BY129" s="720"/>
      <c r="BZ129" s="720"/>
      <c r="CA129" s="720"/>
      <c r="CB129" s="720"/>
      <c r="CC129" s="863"/>
      <c r="CD129" s="863"/>
      <c r="CE129" s="899"/>
      <c r="CF129" s="720"/>
      <c r="CG129" s="720"/>
      <c r="CH129" s="720"/>
      <c r="CI129" s="720"/>
      <c r="CJ129" s="863"/>
      <c r="CK129" s="866"/>
      <c r="CL129" s="671"/>
    </row>
    <row r="130" spans="1:92" s="721" customFormat="1" ht="12.75" hidden="1" customHeight="1">
      <c r="A130" s="862"/>
      <c r="B130" s="709"/>
      <c r="C130" s="710" t="s">
        <v>328</v>
      </c>
      <c r="D130" s="710" t="s">
        <v>180</v>
      </c>
      <c r="E130" s="711" t="s">
        <v>94</v>
      </c>
      <c r="F130" s="712" t="s">
        <v>223</v>
      </c>
      <c r="G130" s="711" t="s">
        <v>75</v>
      </c>
      <c r="H130" s="722">
        <v>0.1</v>
      </c>
      <c r="I130" s="256">
        <f t="shared" si="17"/>
        <v>175.5</v>
      </c>
      <c r="J130" s="714">
        <f t="shared" si="1"/>
        <v>0</v>
      </c>
      <c r="K130" s="715">
        <f t="shared" si="59"/>
        <v>0</v>
      </c>
      <c r="L130" s="715">
        <f t="shared" si="52"/>
        <v>0</v>
      </c>
      <c r="M130" s="715">
        <v>0</v>
      </c>
      <c r="N130" s="715">
        <v>0</v>
      </c>
      <c r="O130" s="715">
        <v>0</v>
      </c>
      <c r="P130" s="715">
        <v>0</v>
      </c>
      <c r="Q130" s="716">
        <f t="shared" ref="Q130" si="60">SUM(K130:P130)</f>
        <v>0</v>
      </c>
      <c r="R130" s="265">
        <f t="shared" si="18"/>
        <v>17.55</v>
      </c>
      <c r="S130" s="260">
        <f t="shared" si="9"/>
        <v>17.55</v>
      </c>
      <c r="T130" s="260">
        <f t="shared" si="48"/>
        <v>17.55</v>
      </c>
      <c r="U130" s="260"/>
      <c r="V130" s="260"/>
      <c r="W130" s="260"/>
      <c r="X130" s="260"/>
      <c r="Y130" s="717">
        <f t="shared" si="15"/>
        <v>0</v>
      </c>
      <c r="Z130" s="671"/>
      <c r="AA130" s="723"/>
      <c r="AB130" s="719"/>
      <c r="AC130" s="719"/>
      <c r="AD130" s="719"/>
      <c r="AE130" s="719"/>
      <c r="AF130" s="863"/>
      <c r="AG130" s="863"/>
      <c r="AH130" s="719"/>
      <c r="AI130" s="719"/>
      <c r="AJ130" s="719"/>
      <c r="AK130" s="719"/>
      <c r="AL130" s="719"/>
      <c r="AM130" s="863"/>
      <c r="AN130" s="863"/>
      <c r="AO130" s="719"/>
      <c r="AP130" s="719"/>
      <c r="AQ130" s="719"/>
      <c r="AR130" s="719"/>
      <c r="AS130" s="719"/>
      <c r="AT130" s="863"/>
      <c r="AU130" s="863"/>
      <c r="AV130" s="719"/>
      <c r="AW130" s="719"/>
      <c r="AX130" s="719"/>
      <c r="AY130" s="719"/>
      <c r="AZ130" s="719"/>
      <c r="BA130" s="863"/>
      <c r="BB130" s="863"/>
      <c r="BC130" s="720"/>
      <c r="BD130" s="720"/>
      <c r="BE130" s="720"/>
      <c r="BF130" s="720"/>
      <c r="BG130" s="720"/>
      <c r="BH130" s="863"/>
      <c r="BI130" s="898"/>
      <c r="BJ130" s="720"/>
      <c r="BK130" s="720"/>
      <c r="BL130" s="720"/>
      <c r="BM130" s="720"/>
      <c r="BN130" s="720"/>
      <c r="BO130" s="863"/>
      <c r="BP130" s="863"/>
      <c r="BQ130" s="899"/>
      <c r="BR130" s="720"/>
      <c r="BS130" s="720"/>
      <c r="BT130" s="720"/>
      <c r="BU130" s="720"/>
      <c r="BV130" s="863"/>
      <c r="BW130" s="863"/>
      <c r="BX130" s="899"/>
      <c r="BY130" s="720"/>
      <c r="BZ130" s="720"/>
      <c r="CA130" s="720"/>
      <c r="CB130" s="720"/>
      <c r="CC130" s="863"/>
      <c r="CD130" s="863"/>
      <c r="CE130" s="899"/>
      <c r="CF130" s="720"/>
      <c r="CG130" s="720"/>
      <c r="CH130" s="720"/>
      <c r="CI130" s="720"/>
      <c r="CJ130" s="863"/>
      <c r="CK130" s="866"/>
      <c r="CL130" s="671"/>
    </row>
    <row r="131" spans="1:92" s="721" customFormat="1" ht="12.75" hidden="1" customHeight="1">
      <c r="A131" s="862"/>
      <c r="B131" s="709"/>
      <c r="C131" s="710" t="s">
        <v>328</v>
      </c>
      <c r="D131" s="710" t="s">
        <v>180</v>
      </c>
      <c r="E131" s="711" t="s">
        <v>94</v>
      </c>
      <c r="F131" s="712" t="s">
        <v>223</v>
      </c>
      <c r="G131" s="711" t="s">
        <v>75</v>
      </c>
      <c r="H131" s="722">
        <v>0.1</v>
      </c>
      <c r="I131" s="256">
        <f t="shared" si="17"/>
        <v>175.5</v>
      </c>
      <c r="J131" s="714">
        <f t="shared" si="1"/>
        <v>0</v>
      </c>
      <c r="K131" s="715">
        <f t="shared" si="59"/>
        <v>0</v>
      </c>
      <c r="L131" s="715">
        <f t="shared" si="52"/>
        <v>0</v>
      </c>
      <c r="M131" s="715">
        <v>0</v>
      </c>
      <c r="N131" s="715">
        <v>0</v>
      </c>
      <c r="O131" s="715">
        <v>0</v>
      </c>
      <c r="P131" s="715">
        <v>0</v>
      </c>
      <c r="Q131" s="716">
        <f t="shared" si="8"/>
        <v>0</v>
      </c>
      <c r="R131" s="265">
        <f t="shared" si="18"/>
        <v>17.55</v>
      </c>
      <c r="S131" s="260">
        <f t="shared" si="9"/>
        <v>17.55</v>
      </c>
      <c r="T131" s="260">
        <f t="shared" si="48"/>
        <v>17.55</v>
      </c>
      <c r="U131" s="260"/>
      <c r="V131" s="260"/>
      <c r="W131" s="260"/>
      <c r="X131" s="260"/>
      <c r="Y131" s="717">
        <f t="shared" si="15"/>
        <v>0</v>
      </c>
      <c r="Z131" s="671"/>
      <c r="AA131" s="723"/>
      <c r="AB131" s="719"/>
      <c r="AC131" s="719"/>
      <c r="AD131" s="719"/>
      <c r="AE131" s="719"/>
      <c r="AF131" s="863"/>
      <c r="AG131" s="863"/>
      <c r="AH131" s="719"/>
      <c r="AI131" s="719"/>
      <c r="AJ131" s="719"/>
      <c r="AK131" s="719"/>
      <c r="AL131" s="719"/>
      <c r="AM131" s="863"/>
      <c r="AN131" s="863"/>
      <c r="AO131" s="719"/>
      <c r="AP131" s="719"/>
      <c r="AQ131" s="719"/>
      <c r="AR131" s="719"/>
      <c r="AS131" s="719"/>
      <c r="AT131" s="863"/>
      <c r="AU131" s="863"/>
      <c r="AV131" s="719"/>
      <c r="AW131" s="719"/>
      <c r="AX131" s="719"/>
      <c r="AY131" s="719"/>
      <c r="AZ131" s="719"/>
      <c r="BA131" s="863"/>
      <c r="BB131" s="863"/>
      <c r="BC131" s="720"/>
      <c r="BD131" s="720"/>
      <c r="BE131" s="720"/>
      <c r="BF131" s="720"/>
      <c r="BG131" s="720"/>
      <c r="BH131" s="863"/>
      <c r="BI131" s="898"/>
      <c r="BJ131" s="720"/>
      <c r="BK131" s="720"/>
      <c r="BL131" s="720"/>
      <c r="BM131" s="720"/>
      <c r="BN131" s="720"/>
      <c r="BO131" s="863"/>
      <c r="BP131" s="863"/>
      <c r="BQ131" s="899"/>
      <c r="BR131" s="720"/>
      <c r="BS131" s="720"/>
      <c r="BT131" s="720"/>
      <c r="BU131" s="720"/>
      <c r="BV131" s="863"/>
      <c r="BW131" s="863"/>
      <c r="BX131" s="899"/>
      <c r="BY131" s="720"/>
      <c r="BZ131" s="720"/>
      <c r="CA131" s="720"/>
      <c r="CB131" s="720"/>
      <c r="CC131" s="863"/>
      <c r="CD131" s="863"/>
      <c r="CE131" s="899"/>
      <c r="CF131" s="720"/>
      <c r="CG131" s="720"/>
      <c r="CH131" s="720"/>
      <c r="CI131" s="720"/>
      <c r="CJ131" s="863"/>
      <c r="CK131" s="866"/>
      <c r="CL131" s="671"/>
    </row>
    <row r="132" spans="1:92" s="721" customFormat="1" ht="12.75" hidden="1" customHeight="1">
      <c r="A132" s="862"/>
      <c r="B132" s="709"/>
      <c r="C132" s="710" t="s">
        <v>328</v>
      </c>
      <c r="D132" s="710" t="s">
        <v>14</v>
      </c>
      <c r="E132" s="711" t="s">
        <v>94</v>
      </c>
      <c r="F132" s="712" t="s">
        <v>76</v>
      </c>
      <c r="G132" s="711" t="s">
        <v>31</v>
      </c>
      <c r="H132" s="722">
        <v>0.1</v>
      </c>
      <c r="I132" s="256">
        <f t="shared" si="17"/>
        <v>175.5</v>
      </c>
      <c r="J132" s="714">
        <f t="shared" si="1"/>
        <v>0</v>
      </c>
      <c r="K132" s="715">
        <f t="shared" si="59"/>
        <v>0</v>
      </c>
      <c r="L132" s="715">
        <f t="shared" si="52"/>
        <v>0</v>
      </c>
      <c r="M132" s="715">
        <v>0</v>
      </c>
      <c r="N132" s="715">
        <v>0</v>
      </c>
      <c r="O132" s="715">
        <v>0</v>
      </c>
      <c r="P132" s="715">
        <v>0</v>
      </c>
      <c r="Q132" s="716">
        <f t="shared" si="8"/>
        <v>0</v>
      </c>
      <c r="R132" s="265">
        <f t="shared" si="18"/>
        <v>17.55</v>
      </c>
      <c r="S132" s="260">
        <f t="shared" si="9"/>
        <v>17.55</v>
      </c>
      <c r="T132" s="260">
        <f t="shared" si="48"/>
        <v>17.55</v>
      </c>
      <c r="U132" s="260"/>
      <c r="V132" s="260"/>
      <c r="W132" s="260"/>
      <c r="X132" s="260"/>
      <c r="Y132" s="717">
        <f t="shared" si="15"/>
        <v>0</v>
      </c>
      <c r="Z132" s="671"/>
      <c r="AA132" s="723"/>
      <c r="AB132" s="719"/>
      <c r="AC132" s="719"/>
      <c r="AD132" s="719"/>
      <c r="AE132" s="719"/>
      <c r="AF132" s="863"/>
      <c r="AG132" s="863"/>
      <c r="AH132" s="719"/>
      <c r="AI132" s="719"/>
      <c r="AJ132" s="719"/>
      <c r="AK132" s="719"/>
      <c r="AL132" s="719"/>
      <c r="AM132" s="863"/>
      <c r="AN132" s="863"/>
      <c r="AO132" s="719"/>
      <c r="AP132" s="719"/>
      <c r="AQ132" s="719"/>
      <c r="AR132" s="719"/>
      <c r="AS132" s="719"/>
      <c r="AT132" s="863"/>
      <c r="AU132" s="863"/>
      <c r="AV132" s="719"/>
      <c r="AW132" s="719"/>
      <c r="AX132" s="719"/>
      <c r="AY132" s="719"/>
      <c r="AZ132" s="719"/>
      <c r="BA132" s="863"/>
      <c r="BB132" s="863"/>
      <c r="BC132" s="720"/>
      <c r="BD132" s="720"/>
      <c r="BE132" s="720"/>
      <c r="BF132" s="720"/>
      <c r="BG132" s="720"/>
      <c r="BH132" s="863"/>
      <c r="BI132" s="898"/>
      <c r="BJ132" s="720"/>
      <c r="BK132" s="720"/>
      <c r="BL132" s="720"/>
      <c r="BM132" s="720"/>
      <c r="BN132" s="720"/>
      <c r="BO132" s="863"/>
      <c r="BP132" s="863"/>
      <c r="BQ132" s="899"/>
      <c r="BR132" s="720"/>
      <c r="BS132" s="720"/>
      <c r="BT132" s="720"/>
      <c r="BU132" s="720"/>
      <c r="BV132" s="863"/>
      <c r="BW132" s="863"/>
      <c r="BX132" s="899"/>
      <c r="BY132" s="720"/>
      <c r="BZ132" s="720"/>
      <c r="CA132" s="720"/>
      <c r="CB132" s="720"/>
      <c r="CC132" s="863"/>
      <c r="CD132" s="863"/>
      <c r="CE132" s="899"/>
      <c r="CF132" s="720"/>
      <c r="CG132" s="720"/>
      <c r="CH132" s="720"/>
      <c r="CI132" s="720"/>
      <c r="CJ132" s="863"/>
      <c r="CK132" s="866"/>
      <c r="CL132" s="671"/>
    </row>
    <row r="133" spans="1:92" s="721" customFormat="1" ht="12.75" hidden="1" customHeight="1" thickBot="1">
      <c r="A133" s="862"/>
      <c r="B133" s="709"/>
      <c r="C133" s="710" t="s">
        <v>328</v>
      </c>
      <c r="D133" s="710" t="s">
        <v>14</v>
      </c>
      <c r="E133" s="711" t="s">
        <v>94</v>
      </c>
      <c r="F133" s="712" t="s">
        <v>76</v>
      </c>
      <c r="G133" s="711" t="s">
        <v>31</v>
      </c>
      <c r="H133" s="722">
        <v>0.1</v>
      </c>
      <c r="I133" s="256">
        <f t="shared" si="17"/>
        <v>175.5</v>
      </c>
      <c r="J133" s="714">
        <f t="shared" si="1"/>
        <v>0</v>
      </c>
      <c r="K133" s="715">
        <f t="shared" si="59"/>
        <v>0</v>
      </c>
      <c r="L133" s="715">
        <f t="shared" si="52"/>
        <v>0</v>
      </c>
      <c r="M133" s="715">
        <v>0</v>
      </c>
      <c r="N133" s="715">
        <v>0</v>
      </c>
      <c r="O133" s="715">
        <v>0</v>
      </c>
      <c r="P133" s="715">
        <v>0</v>
      </c>
      <c r="Q133" s="716">
        <f t="shared" si="8"/>
        <v>0</v>
      </c>
      <c r="R133" s="265">
        <f t="shared" si="18"/>
        <v>17.55</v>
      </c>
      <c r="S133" s="260">
        <f t="shared" si="9"/>
        <v>17.55</v>
      </c>
      <c r="T133" s="260">
        <f t="shared" si="48"/>
        <v>17.55</v>
      </c>
      <c r="U133" s="260"/>
      <c r="V133" s="260"/>
      <c r="W133" s="260"/>
      <c r="X133" s="260"/>
      <c r="Y133" s="717">
        <f t="shared" si="15"/>
        <v>0</v>
      </c>
      <c r="Z133" s="671"/>
      <c r="AA133" s="723"/>
      <c r="AB133" s="719"/>
      <c r="AC133" s="719"/>
      <c r="AD133" s="719"/>
      <c r="AE133" s="719"/>
      <c r="AF133" s="863"/>
      <c r="AG133" s="863"/>
      <c r="AH133" s="719"/>
      <c r="AI133" s="719"/>
      <c r="AJ133" s="719"/>
      <c r="AK133" s="719"/>
      <c r="AL133" s="719"/>
      <c r="AM133" s="863"/>
      <c r="AN133" s="863"/>
      <c r="AO133" s="719"/>
      <c r="AP133" s="719"/>
      <c r="AQ133" s="719"/>
      <c r="AR133" s="719"/>
      <c r="AS133" s="719"/>
      <c r="AT133" s="863"/>
      <c r="AU133" s="863"/>
      <c r="AV133" s="719"/>
      <c r="AW133" s="719"/>
      <c r="AX133" s="719"/>
      <c r="AY133" s="719"/>
      <c r="AZ133" s="719"/>
      <c r="BA133" s="863"/>
      <c r="BB133" s="863"/>
      <c r="BC133" s="720"/>
      <c r="BD133" s="720"/>
      <c r="BE133" s="720"/>
      <c r="BF133" s="720"/>
      <c r="BG133" s="720"/>
      <c r="BH133" s="863"/>
      <c r="BI133" s="898"/>
      <c r="BJ133" s="720"/>
      <c r="BK133" s="720"/>
      <c r="BL133" s="720"/>
      <c r="BM133" s="720"/>
      <c r="BN133" s="720"/>
      <c r="BO133" s="863"/>
      <c r="BP133" s="863"/>
      <c r="BQ133" s="899"/>
      <c r="BR133" s="720"/>
      <c r="BS133" s="720"/>
      <c r="BT133" s="720"/>
      <c r="BU133" s="720"/>
      <c r="BV133" s="863"/>
      <c r="BW133" s="863"/>
      <c r="BX133" s="899"/>
      <c r="BY133" s="720"/>
      <c r="BZ133" s="720"/>
      <c r="CA133" s="720"/>
      <c r="CB133" s="720"/>
      <c r="CC133" s="863"/>
      <c r="CD133" s="863"/>
      <c r="CE133" s="899"/>
      <c r="CF133" s="720"/>
      <c r="CG133" s="720"/>
      <c r="CH133" s="720"/>
      <c r="CI133" s="720"/>
      <c r="CJ133" s="863"/>
      <c r="CK133" s="866"/>
      <c r="CL133" s="671"/>
    </row>
    <row r="134" spans="1:92" ht="12.75" hidden="1" customHeight="1">
      <c r="A134" s="725"/>
      <c r="B134" s="726"/>
      <c r="C134" s="727"/>
      <c r="D134" s="727"/>
      <c r="E134" s="727"/>
      <c r="F134" s="727"/>
      <c r="G134" s="728"/>
      <c r="H134" s="729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7"/>
      <c r="W134" s="727"/>
      <c r="X134" s="727"/>
      <c r="Y134" s="727"/>
      <c r="AA134" s="671"/>
      <c r="AB134" s="671"/>
      <c r="AC134" s="671"/>
      <c r="AD134" s="671"/>
      <c r="AE134" s="671"/>
      <c r="AF134" s="671"/>
      <c r="AG134" s="671"/>
      <c r="AH134" s="671"/>
      <c r="AI134" s="671"/>
      <c r="AJ134" s="671"/>
      <c r="AK134" s="671"/>
      <c r="AL134" s="671"/>
      <c r="AM134" s="671"/>
      <c r="AN134" s="671"/>
      <c r="AO134" s="671"/>
      <c r="AP134" s="671"/>
      <c r="AQ134" s="671"/>
      <c r="AR134" s="671"/>
      <c r="AS134" s="671"/>
      <c r="AT134" s="671"/>
      <c r="AU134" s="671"/>
      <c r="AV134" s="671"/>
      <c r="AW134" s="671"/>
      <c r="AX134" s="671"/>
      <c r="AY134" s="671"/>
      <c r="AZ134" s="671"/>
      <c r="BA134" s="671"/>
      <c r="BB134" s="671"/>
      <c r="BC134" s="671"/>
      <c r="BD134" s="671"/>
      <c r="BE134" s="671"/>
      <c r="BF134" s="671"/>
      <c r="BG134" s="671"/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671"/>
      <c r="BU134" s="671"/>
      <c r="BV134" s="671"/>
      <c r="BW134" s="671"/>
      <c r="BX134" s="671"/>
      <c r="BY134" s="671"/>
      <c r="BZ134" s="671"/>
      <c r="CA134" s="671"/>
      <c r="CB134" s="671"/>
      <c r="CC134" s="671"/>
      <c r="CD134" s="671"/>
      <c r="CE134" s="671"/>
      <c r="CF134" s="671"/>
      <c r="CG134" s="671"/>
      <c r="CH134" s="671"/>
      <c r="CI134" s="671"/>
      <c r="CJ134" s="671"/>
      <c r="CK134" s="671"/>
      <c r="CL134" s="671"/>
    </row>
    <row r="135" spans="1:92" ht="12.75" customHeight="1">
      <c r="A135" s="730"/>
      <c r="B135" s="658" t="s">
        <v>110</v>
      </c>
      <c r="C135" s="731"/>
      <c r="D135" s="731"/>
      <c r="E135" s="731"/>
      <c r="F135" s="731"/>
      <c r="H135" s="731"/>
      <c r="I135" s="731"/>
      <c r="J135" s="731"/>
      <c r="K135" s="731"/>
      <c r="L135" s="731"/>
      <c r="M135" s="731"/>
      <c r="N135" s="731"/>
      <c r="O135" s="731"/>
      <c r="P135" s="731"/>
      <c r="Q135" s="731"/>
      <c r="R135" s="731"/>
      <c r="S135" s="732"/>
      <c r="T135" s="731"/>
      <c r="U135" s="731"/>
      <c r="V135" s="731"/>
      <c r="W135" s="731"/>
      <c r="X135" s="731"/>
      <c r="Y135" s="733" t="s">
        <v>110</v>
      </c>
      <c r="AA135" s="734">
        <f t="shared" ref="AA135:CK135" si="61">COUNTA(AA15:AA133)</f>
        <v>0</v>
      </c>
      <c r="AB135" s="735">
        <f t="shared" si="61"/>
        <v>0</v>
      </c>
      <c r="AC135" s="735">
        <f t="shared" si="61"/>
        <v>0</v>
      </c>
      <c r="AD135" s="735">
        <f t="shared" si="61"/>
        <v>0</v>
      </c>
      <c r="AE135" s="735">
        <f t="shared" si="61"/>
        <v>0</v>
      </c>
      <c r="AF135" s="735">
        <f t="shared" si="61"/>
        <v>0</v>
      </c>
      <c r="AG135" s="736">
        <f t="shared" si="61"/>
        <v>0</v>
      </c>
      <c r="AH135" s="734">
        <f t="shared" si="61"/>
        <v>0</v>
      </c>
      <c r="AI135" s="735">
        <f t="shared" si="61"/>
        <v>0</v>
      </c>
      <c r="AJ135" s="735">
        <f t="shared" si="61"/>
        <v>0</v>
      </c>
      <c r="AK135" s="735">
        <f t="shared" si="61"/>
        <v>0</v>
      </c>
      <c r="AL135" s="735">
        <f t="shared" si="61"/>
        <v>0</v>
      </c>
      <c r="AM135" s="735">
        <f t="shared" si="61"/>
        <v>0</v>
      </c>
      <c r="AN135" s="736">
        <f t="shared" si="61"/>
        <v>0</v>
      </c>
      <c r="AO135" s="734">
        <f t="shared" si="61"/>
        <v>0</v>
      </c>
      <c r="AP135" s="735">
        <f t="shared" si="61"/>
        <v>0</v>
      </c>
      <c r="AQ135" s="735">
        <f t="shared" si="61"/>
        <v>0</v>
      </c>
      <c r="AR135" s="735">
        <f t="shared" si="61"/>
        <v>0</v>
      </c>
      <c r="AS135" s="735">
        <f t="shared" si="61"/>
        <v>0</v>
      </c>
      <c r="AT135" s="735">
        <f t="shared" si="61"/>
        <v>0</v>
      </c>
      <c r="AU135" s="736">
        <f t="shared" si="61"/>
        <v>0</v>
      </c>
      <c r="AV135" s="734">
        <f t="shared" si="61"/>
        <v>0</v>
      </c>
      <c r="AW135" s="735">
        <f t="shared" si="61"/>
        <v>0</v>
      </c>
      <c r="AX135" s="735">
        <f t="shared" si="61"/>
        <v>27</v>
      </c>
      <c r="AY135" s="735">
        <f t="shared" si="61"/>
        <v>27</v>
      </c>
      <c r="AZ135" s="735">
        <f t="shared" si="61"/>
        <v>27</v>
      </c>
      <c r="BA135" s="735">
        <f t="shared" si="61"/>
        <v>12</v>
      </c>
      <c r="BB135" s="736">
        <f t="shared" si="61"/>
        <v>12</v>
      </c>
      <c r="BC135" s="737">
        <f t="shared" si="61"/>
        <v>0</v>
      </c>
      <c r="BD135" s="738">
        <f t="shared" si="61"/>
        <v>0</v>
      </c>
      <c r="BE135" s="738">
        <f t="shared" si="61"/>
        <v>0</v>
      </c>
      <c r="BF135" s="738">
        <f t="shared" si="61"/>
        <v>0</v>
      </c>
      <c r="BG135" s="738">
        <f t="shared" si="61"/>
        <v>0</v>
      </c>
      <c r="BH135" s="738">
        <f t="shared" si="61"/>
        <v>0</v>
      </c>
      <c r="BI135" s="739">
        <f t="shared" si="61"/>
        <v>0</v>
      </c>
      <c r="BJ135" s="737">
        <f t="shared" si="61"/>
        <v>0</v>
      </c>
      <c r="BK135" s="738">
        <f t="shared" si="61"/>
        <v>0</v>
      </c>
      <c r="BL135" s="738">
        <f t="shared" si="61"/>
        <v>0</v>
      </c>
      <c r="BM135" s="738">
        <f t="shared" si="61"/>
        <v>0</v>
      </c>
      <c r="BN135" s="738">
        <f t="shared" si="61"/>
        <v>0</v>
      </c>
      <c r="BO135" s="738">
        <f t="shared" si="61"/>
        <v>0</v>
      </c>
      <c r="BP135" s="739">
        <f t="shared" si="61"/>
        <v>0</v>
      </c>
      <c r="BQ135" s="737">
        <f t="shared" si="61"/>
        <v>0</v>
      </c>
      <c r="BR135" s="738">
        <f t="shared" si="61"/>
        <v>0</v>
      </c>
      <c r="BS135" s="738">
        <f t="shared" si="61"/>
        <v>0</v>
      </c>
      <c r="BT135" s="738">
        <f t="shared" si="61"/>
        <v>0</v>
      </c>
      <c r="BU135" s="738">
        <f t="shared" si="61"/>
        <v>0</v>
      </c>
      <c r="BV135" s="738">
        <f t="shared" si="61"/>
        <v>0</v>
      </c>
      <c r="BW135" s="739">
        <f t="shared" si="61"/>
        <v>0</v>
      </c>
      <c r="BX135" s="737">
        <f t="shared" si="61"/>
        <v>0</v>
      </c>
      <c r="BY135" s="738">
        <f t="shared" si="61"/>
        <v>0</v>
      </c>
      <c r="BZ135" s="738">
        <f t="shared" si="61"/>
        <v>0</v>
      </c>
      <c r="CA135" s="738">
        <f t="shared" si="61"/>
        <v>0</v>
      </c>
      <c r="CB135" s="738">
        <f t="shared" si="61"/>
        <v>0</v>
      </c>
      <c r="CC135" s="738">
        <f t="shared" si="61"/>
        <v>0</v>
      </c>
      <c r="CD135" s="739">
        <f t="shared" si="61"/>
        <v>0</v>
      </c>
      <c r="CE135" s="737">
        <f t="shared" si="61"/>
        <v>0</v>
      </c>
      <c r="CF135" s="738">
        <f t="shared" si="61"/>
        <v>0</v>
      </c>
      <c r="CG135" s="738">
        <f t="shared" si="61"/>
        <v>0</v>
      </c>
      <c r="CH135" s="738">
        <f t="shared" si="61"/>
        <v>0</v>
      </c>
      <c r="CI135" s="738">
        <f t="shared" si="61"/>
        <v>0</v>
      </c>
      <c r="CJ135" s="738">
        <f t="shared" si="61"/>
        <v>0</v>
      </c>
      <c r="CK135" s="739">
        <f t="shared" si="61"/>
        <v>0</v>
      </c>
      <c r="CL135" s="740" t="s">
        <v>70</v>
      </c>
      <c r="CM135" s="741">
        <f>COUNTA(AA15:CK133)</f>
        <v>105</v>
      </c>
    </row>
    <row r="136" spans="1:92" ht="13.5">
      <c r="A136" s="742"/>
      <c r="B136" s="743"/>
      <c r="C136" s="742"/>
      <c r="D136" s="742"/>
      <c r="E136" s="742"/>
      <c r="F136" s="742"/>
      <c r="G136" s="742"/>
      <c r="H136" s="742"/>
      <c r="I136" s="742"/>
      <c r="J136" s="657"/>
      <c r="K136" s="742"/>
      <c r="L136" s="742"/>
      <c r="M136" s="742"/>
      <c r="N136" s="742"/>
      <c r="O136" s="742"/>
      <c r="P136" s="742"/>
      <c r="Q136" s="742"/>
      <c r="R136" s="742"/>
      <c r="S136" s="742"/>
      <c r="T136" s="742"/>
      <c r="U136" s="742"/>
      <c r="V136" s="742"/>
      <c r="W136" s="742"/>
      <c r="X136" s="742"/>
      <c r="Y136" s="744"/>
      <c r="AA136" s="2230">
        <f>SUM(AA135:AG135)</f>
        <v>0</v>
      </c>
      <c r="AB136" s="2231"/>
      <c r="AC136" s="2231"/>
      <c r="AD136" s="2231"/>
      <c r="AE136" s="2231"/>
      <c r="AF136" s="2231"/>
      <c r="AG136" s="2232"/>
      <c r="AH136" s="2230">
        <f>SUM(AH135:AN135)</f>
        <v>0</v>
      </c>
      <c r="AI136" s="2231"/>
      <c r="AJ136" s="2231"/>
      <c r="AK136" s="2231"/>
      <c r="AL136" s="2231"/>
      <c r="AM136" s="2231"/>
      <c r="AN136" s="2232"/>
      <c r="AO136" s="2230">
        <f>SUM(AO135:AU135)</f>
        <v>0</v>
      </c>
      <c r="AP136" s="2231"/>
      <c r="AQ136" s="2231"/>
      <c r="AR136" s="2231"/>
      <c r="AS136" s="2231"/>
      <c r="AT136" s="2231"/>
      <c r="AU136" s="2232"/>
      <c r="AV136" s="2230">
        <f>SUM(AV135:BB135)</f>
        <v>105</v>
      </c>
      <c r="AW136" s="2231"/>
      <c r="AX136" s="2231"/>
      <c r="AY136" s="2231"/>
      <c r="AZ136" s="2231"/>
      <c r="BA136" s="2231"/>
      <c r="BB136" s="2232"/>
      <c r="BC136" s="2223">
        <f>SUM(BC135:BI135)</f>
        <v>0</v>
      </c>
      <c r="BD136" s="2224"/>
      <c r="BE136" s="2224"/>
      <c r="BF136" s="2224"/>
      <c r="BG136" s="2224"/>
      <c r="BH136" s="2224"/>
      <c r="BI136" s="2225"/>
      <c r="BJ136" s="2223">
        <f>SUM(BJ135:BP135)</f>
        <v>0</v>
      </c>
      <c r="BK136" s="2224"/>
      <c r="BL136" s="2224"/>
      <c r="BM136" s="2224"/>
      <c r="BN136" s="2224"/>
      <c r="BO136" s="2224"/>
      <c r="BP136" s="2225"/>
      <c r="BQ136" s="2223">
        <f>SUM(BQ135:BW135)</f>
        <v>0</v>
      </c>
      <c r="BR136" s="2224"/>
      <c r="BS136" s="2224"/>
      <c r="BT136" s="2224"/>
      <c r="BU136" s="2224"/>
      <c r="BV136" s="2224"/>
      <c r="BW136" s="2225"/>
      <c r="BX136" s="2223">
        <f>SUM(BX135:CD135)</f>
        <v>0</v>
      </c>
      <c r="BY136" s="2224"/>
      <c r="BZ136" s="2224"/>
      <c r="CA136" s="2224"/>
      <c r="CB136" s="2224"/>
      <c r="CC136" s="2224"/>
      <c r="CD136" s="2225"/>
      <c r="CE136" s="2223">
        <f>SUM(CE135:CK135)</f>
        <v>0</v>
      </c>
      <c r="CF136" s="2224"/>
      <c r="CG136" s="2224"/>
      <c r="CH136" s="2224"/>
      <c r="CI136" s="2224"/>
      <c r="CJ136" s="2224"/>
      <c r="CK136" s="2225"/>
      <c r="CL136" s="745" t="s">
        <v>71</v>
      </c>
    </row>
    <row r="137" spans="1:92" ht="13.5" thickBot="1">
      <c r="A137" s="746"/>
      <c r="B137" s="747"/>
      <c r="C137" s="748"/>
      <c r="D137" s="749"/>
      <c r="E137" s="750"/>
      <c r="F137" s="751"/>
      <c r="G137" s="752"/>
      <c r="H137" s="751"/>
      <c r="I137" s="751"/>
      <c r="J137" s="951">
        <f>SUM(J15:J133)</f>
        <v>9.6999999999999993</v>
      </c>
      <c r="K137" s="753">
        <f>SUM(K15:K133)</f>
        <v>105</v>
      </c>
      <c r="L137" s="753">
        <f>SUM(L15:L135)</f>
        <v>0</v>
      </c>
      <c r="M137" s="753">
        <f>SUM(M15:M135)</f>
        <v>0</v>
      </c>
      <c r="N137" s="753">
        <f>SUM(N15:N135)</f>
        <v>0</v>
      </c>
      <c r="O137" s="753">
        <f>SUM(O15:O135)</f>
        <v>0</v>
      </c>
      <c r="P137" s="753">
        <f>SUM(P15:P135)</f>
        <v>0</v>
      </c>
      <c r="Q137" s="753">
        <f>SUM(Q15:Q133)</f>
        <v>105</v>
      </c>
      <c r="R137" s="754"/>
      <c r="S137" s="754"/>
      <c r="T137" s="754"/>
      <c r="U137" s="754"/>
      <c r="V137" s="754"/>
      <c r="W137" s="754"/>
      <c r="X137" s="754"/>
      <c r="Y137" s="865">
        <f>SUM(Y15:Y133)</f>
        <v>1702.35</v>
      </c>
      <c r="Z137" s="647"/>
      <c r="AA137" s="346">
        <f t="shared" ref="AA137:CK137" si="62">SUMIF((AA15:AA133),"A",$H$15:$H$133)+SUMIF((AA15:AA133),"B",$H$15:$H$133)</f>
        <v>0</v>
      </c>
      <c r="AB137" s="755">
        <f t="shared" si="62"/>
        <v>0</v>
      </c>
      <c r="AC137" s="755">
        <f t="shared" si="62"/>
        <v>0</v>
      </c>
      <c r="AD137" s="755">
        <f t="shared" si="62"/>
        <v>0</v>
      </c>
      <c r="AE137" s="755">
        <f t="shared" si="62"/>
        <v>0</v>
      </c>
      <c r="AF137" s="755">
        <f t="shared" si="62"/>
        <v>0</v>
      </c>
      <c r="AG137" s="756">
        <f t="shared" si="62"/>
        <v>0</v>
      </c>
      <c r="AH137" s="346">
        <f t="shared" si="62"/>
        <v>0</v>
      </c>
      <c r="AI137" s="755">
        <f t="shared" si="62"/>
        <v>0</v>
      </c>
      <c r="AJ137" s="755">
        <f t="shared" si="62"/>
        <v>0</v>
      </c>
      <c r="AK137" s="755">
        <f t="shared" si="62"/>
        <v>0</v>
      </c>
      <c r="AL137" s="755">
        <f t="shared" si="62"/>
        <v>0</v>
      </c>
      <c r="AM137" s="755">
        <f t="shared" si="62"/>
        <v>0</v>
      </c>
      <c r="AN137" s="756">
        <f t="shared" si="62"/>
        <v>0</v>
      </c>
      <c r="AO137" s="346">
        <f t="shared" si="62"/>
        <v>0</v>
      </c>
      <c r="AP137" s="755">
        <f t="shared" si="62"/>
        <v>0</v>
      </c>
      <c r="AQ137" s="755">
        <f t="shared" si="62"/>
        <v>0</v>
      </c>
      <c r="AR137" s="755">
        <f t="shared" si="62"/>
        <v>0</v>
      </c>
      <c r="AS137" s="755">
        <f t="shared" si="62"/>
        <v>0</v>
      </c>
      <c r="AT137" s="755">
        <f t="shared" si="62"/>
        <v>0</v>
      </c>
      <c r="AU137" s="755">
        <f t="shared" si="62"/>
        <v>0</v>
      </c>
      <c r="AV137" s="755">
        <f t="shared" si="62"/>
        <v>0</v>
      </c>
      <c r="AW137" s="755">
        <f t="shared" si="62"/>
        <v>0</v>
      </c>
      <c r="AX137" s="755">
        <f t="shared" si="62"/>
        <v>2.6199999999999997</v>
      </c>
      <c r="AY137" s="755">
        <f t="shared" si="62"/>
        <v>2.6199999999999997</v>
      </c>
      <c r="AZ137" s="755">
        <f t="shared" si="62"/>
        <v>2.6199999999999997</v>
      </c>
      <c r="BA137" s="755">
        <f t="shared" si="62"/>
        <v>0.92</v>
      </c>
      <c r="BB137" s="756">
        <f t="shared" si="62"/>
        <v>0.92</v>
      </c>
      <c r="BC137" s="346">
        <f t="shared" si="62"/>
        <v>0</v>
      </c>
      <c r="BD137" s="755">
        <f t="shared" si="62"/>
        <v>0</v>
      </c>
      <c r="BE137" s="755">
        <f t="shared" si="62"/>
        <v>0</v>
      </c>
      <c r="BF137" s="755">
        <f t="shared" si="62"/>
        <v>0</v>
      </c>
      <c r="BG137" s="755">
        <f t="shared" si="62"/>
        <v>0</v>
      </c>
      <c r="BH137" s="755">
        <f t="shared" si="62"/>
        <v>0</v>
      </c>
      <c r="BI137" s="756">
        <f t="shared" si="62"/>
        <v>0</v>
      </c>
      <c r="BJ137" s="346">
        <f t="shared" si="62"/>
        <v>0</v>
      </c>
      <c r="BK137" s="755">
        <f t="shared" si="62"/>
        <v>0</v>
      </c>
      <c r="BL137" s="755">
        <f t="shared" si="62"/>
        <v>0</v>
      </c>
      <c r="BM137" s="755">
        <f t="shared" si="62"/>
        <v>0</v>
      </c>
      <c r="BN137" s="755">
        <f t="shared" si="62"/>
        <v>0</v>
      </c>
      <c r="BO137" s="755">
        <f t="shared" si="62"/>
        <v>0</v>
      </c>
      <c r="BP137" s="756">
        <f t="shared" si="62"/>
        <v>0</v>
      </c>
      <c r="BQ137" s="346">
        <f t="shared" si="62"/>
        <v>0</v>
      </c>
      <c r="BR137" s="755">
        <f t="shared" si="62"/>
        <v>0</v>
      </c>
      <c r="BS137" s="755">
        <f t="shared" si="62"/>
        <v>0</v>
      </c>
      <c r="BT137" s="755">
        <f t="shared" si="62"/>
        <v>0</v>
      </c>
      <c r="BU137" s="755">
        <f t="shared" si="62"/>
        <v>0</v>
      </c>
      <c r="BV137" s="755">
        <f t="shared" si="62"/>
        <v>0</v>
      </c>
      <c r="BW137" s="756">
        <f t="shared" si="62"/>
        <v>0</v>
      </c>
      <c r="BX137" s="346">
        <f t="shared" si="62"/>
        <v>0</v>
      </c>
      <c r="BY137" s="755">
        <f t="shared" si="62"/>
        <v>0</v>
      </c>
      <c r="BZ137" s="755">
        <f t="shared" si="62"/>
        <v>0</v>
      </c>
      <c r="CA137" s="755">
        <f t="shared" si="62"/>
        <v>0</v>
      </c>
      <c r="CB137" s="755">
        <f t="shared" si="62"/>
        <v>0</v>
      </c>
      <c r="CC137" s="755">
        <f t="shared" si="62"/>
        <v>0</v>
      </c>
      <c r="CD137" s="756">
        <f t="shared" si="62"/>
        <v>0</v>
      </c>
      <c r="CE137" s="346">
        <f t="shared" si="62"/>
        <v>0</v>
      </c>
      <c r="CF137" s="755">
        <f t="shared" si="62"/>
        <v>0</v>
      </c>
      <c r="CG137" s="755">
        <f t="shared" si="62"/>
        <v>0</v>
      </c>
      <c r="CH137" s="755">
        <f t="shared" si="62"/>
        <v>0</v>
      </c>
      <c r="CI137" s="755">
        <f t="shared" si="62"/>
        <v>0</v>
      </c>
      <c r="CJ137" s="755">
        <f t="shared" si="62"/>
        <v>0</v>
      </c>
      <c r="CK137" s="756">
        <f t="shared" si="62"/>
        <v>0</v>
      </c>
      <c r="CL137" s="342" t="s">
        <v>95</v>
      </c>
    </row>
    <row r="138" spans="1:92" ht="13.5">
      <c r="A138" s="757"/>
      <c r="B138" s="758"/>
      <c r="L138" s="759"/>
      <c r="M138" s="759"/>
      <c r="N138" s="759"/>
      <c r="O138" s="759"/>
      <c r="P138" s="759"/>
      <c r="Q138" s="759"/>
      <c r="R138" s="759"/>
      <c r="S138" s="760"/>
      <c r="T138" s="761"/>
      <c r="U138" s="761"/>
      <c r="V138" s="761"/>
      <c r="W138" s="761"/>
      <c r="X138" s="761"/>
      <c r="Y138" s="762"/>
      <c r="Z138" s="647"/>
      <c r="AA138" s="2233">
        <f>SUM(AA137:AG137)</f>
        <v>0</v>
      </c>
      <c r="AB138" s="2234"/>
      <c r="AC138" s="2234"/>
      <c r="AD138" s="2234"/>
      <c r="AE138" s="2234"/>
      <c r="AF138" s="2234"/>
      <c r="AG138" s="2235"/>
      <c r="AH138" s="2233">
        <f>SUM(AH137:AN137)</f>
        <v>0</v>
      </c>
      <c r="AI138" s="2234"/>
      <c r="AJ138" s="2234"/>
      <c r="AK138" s="2234"/>
      <c r="AL138" s="2234"/>
      <c r="AM138" s="2234"/>
      <c r="AN138" s="2235"/>
      <c r="AO138" s="2233">
        <f>SUM(AO137:AU137)</f>
        <v>0</v>
      </c>
      <c r="AP138" s="2234"/>
      <c r="AQ138" s="2234"/>
      <c r="AR138" s="2234"/>
      <c r="AS138" s="2234"/>
      <c r="AT138" s="2234"/>
      <c r="AU138" s="2235"/>
      <c r="AV138" s="2233">
        <f>SUM(AV137:BB137)</f>
        <v>9.6999999999999993</v>
      </c>
      <c r="AW138" s="2234"/>
      <c r="AX138" s="2234"/>
      <c r="AY138" s="2234"/>
      <c r="AZ138" s="2234"/>
      <c r="BA138" s="2234"/>
      <c r="BB138" s="2235"/>
      <c r="BC138" s="2233">
        <f>SUM(BC137:BI137)</f>
        <v>0</v>
      </c>
      <c r="BD138" s="2234"/>
      <c r="BE138" s="2234"/>
      <c r="BF138" s="2234"/>
      <c r="BG138" s="2234"/>
      <c r="BH138" s="2234"/>
      <c r="BI138" s="2236"/>
      <c r="BJ138" s="2233">
        <f>SUM(BJ137:BP137)</f>
        <v>0</v>
      </c>
      <c r="BK138" s="2234"/>
      <c r="BL138" s="2234"/>
      <c r="BM138" s="2234"/>
      <c r="BN138" s="2234"/>
      <c r="BO138" s="2234"/>
      <c r="BP138" s="2236"/>
      <c r="BQ138" s="2233">
        <f>SUM(BQ137:BW137)</f>
        <v>0</v>
      </c>
      <c r="BR138" s="2234"/>
      <c r="BS138" s="2234"/>
      <c r="BT138" s="2234"/>
      <c r="BU138" s="2234"/>
      <c r="BV138" s="2234"/>
      <c r="BW138" s="2235"/>
      <c r="BX138" s="2233">
        <f>SUM(BX137:CD137)</f>
        <v>0</v>
      </c>
      <c r="BY138" s="2234"/>
      <c r="BZ138" s="2234"/>
      <c r="CA138" s="2234"/>
      <c r="CB138" s="2234"/>
      <c r="CC138" s="2234"/>
      <c r="CD138" s="2235"/>
      <c r="CE138" s="2233">
        <f>SUM(CE137:CK137)</f>
        <v>0</v>
      </c>
      <c r="CF138" s="2234"/>
      <c r="CG138" s="2234"/>
      <c r="CH138" s="2234"/>
      <c r="CI138" s="2234"/>
      <c r="CJ138" s="2234"/>
      <c r="CK138" s="2236"/>
      <c r="CL138" s="763" t="s">
        <v>227</v>
      </c>
    </row>
    <row r="139" spans="1:92" ht="13.5" thickBot="1">
      <c r="A139" s="668"/>
      <c r="B139" s="669"/>
      <c r="J139" s="671"/>
      <c r="Y139" s="762"/>
      <c r="Z139" s="647"/>
      <c r="AA139" s="671"/>
      <c r="AB139" s="671"/>
      <c r="AC139" s="671"/>
      <c r="AD139" s="671"/>
      <c r="AE139" s="671"/>
      <c r="AF139" s="671"/>
      <c r="AG139" s="671"/>
      <c r="AH139" s="671"/>
      <c r="AI139" s="671"/>
      <c r="AJ139" s="671"/>
      <c r="AK139" s="671"/>
      <c r="AL139" s="671"/>
      <c r="AM139" s="671"/>
      <c r="AN139" s="671"/>
      <c r="AO139" s="671"/>
      <c r="AP139" s="671"/>
      <c r="AQ139" s="671"/>
      <c r="AR139" s="671"/>
      <c r="AS139" s="671"/>
      <c r="AT139" s="671"/>
      <c r="AU139" s="671"/>
      <c r="AV139" s="671"/>
      <c r="AW139" s="671"/>
      <c r="AX139" s="671"/>
      <c r="AY139" s="671"/>
      <c r="AZ139" s="671"/>
      <c r="BA139" s="671"/>
      <c r="BB139" s="671"/>
      <c r="BC139" s="671"/>
      <c r="BD139" s="671"/>
      <c r="BE139" s="671"/>
      <c r="BF139" s="671"/>
      <c r="BG139" s="671"/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671"/>
      <c r="BU139" s="671"/>
      <c r="BV139" s="671"/>
      <c r="BW139" s="671"/>
      <c r="BX139" s="671"/>
      <c r="BY139" s="671"/>
      <c r="BZ139" s="671"/>
      <c r="CA139" s="671"/>
      <c r="CB139" s="671"/>
      <c r="CC139" s="671"/>
      <c r="CD139" s="671"/>
      <c r="CE139" s="671"/>
      <c r="CF139" s="671"/>
      <c r="CG139" s="671"/>
      <c r="CH139" s="671"/>
      <c r="CI139" s="671"/>
      <c r="CJ139" s="671"/>
      <c r="CK139" s="671"/>
      <c r="CL139" s="671"/>
      <c r="CM139" s="671"/>
      <c r="CN139" s="671"/>
    </row>
    <row r="140" spans="1:92">
      <c r="A140" s="668"/>
      <c r="B140" s="669"/>
      <c r="C140" s="647"/>
      <c r="D140" s="647"/>
      <c r="E140" s="648"/>
      <c r="F140" s="647"/>
      <c r="G140" s="647"/>
      <c r="H140" s="2221" t="s">
        <v>8</v>
      </c>
      <c r="I140" s="2222"/>
      <c r="J140" s="2221" t="s">
        <v>72</v>
      </c>
      <c r="K140" s="2257"/>
      <c r="L140" s="2257"/>
      <c r="M140" s="2257"/>
      <c r="N140" s="2257"/>
      <c r="O140" s="2257"/>
      <c r="P140" s="2257"/>
      <c r="Q140" s="2222"/>
      <c r="R140" s="2258" t="s">
        <v>42</v>
      </c>
      <c r="S140" s="2259"/>
      <c r="T140" s="2259"/>
      <c r="U140" s="2259"/>
      <c r="V140" s="2259"/>
      <c r="W140" s="2259"/>
      <c r="X140" s="2259"/>
      <c r="Y140" s="2260"/>
    </row>
    <row r="141" spans="1:92" ht="13.5" thickBot="1">
      <c r="A141" s="668"/>
      <c r="B141" s="669"/>
      <c r="C141" s="647"/>
      <c r="D141" s="651"/>
      <c r="E141" s="647"/>
      <c r="F141" s="649"/>
      <c r="G141" s="647"/>
      <c r="H141" s="764" t="s">
        <v>43</v>
      </c>
      <c r="I141" s="765" t="s">
        <v>0</v>
      </c>
      <c r="J141" s="764" t="s">
        <v>43</v>
      </c>
      <c r="K141" s="765" t="str">
        <f>F3</f>
        <v>A</v>
      </c>
      <c r="L141" s="764" t="str">
        <f>F4</f>
        <v>B</v>
      </c>
      <c r="M141" s="765" t="str">
        <f>F5</f>
        <v>-</v>
      </c>
      <c r="N141" s="764" t="str">
        <f>F6</f>
        <v>-</v>
      </c>
      <c r="Q141" s="765" t="s">
        <v>0</v>
      </c>
      <c r="R141" s="766" t="s">
        <v>43</v>
      </c>
      <c r="S141" s="767"/>
      <c r="T141" s="768"/>
      <c r="U141" s="769">
        <f>N3</f>
        <v>0</v>
      </c>
      <c r="V141" s="770">
        <f>N4</f>
        <v>0</v>
      </c>
      <c r="W141" s="765">
        <f>N5</f>
        <v>0</v>
      </c>
      <c r="X141" s="771">
        <f>N6</f>
        <v>0</v>
      </c>
      <c r="Y141" s="772" t="s">
        <v>0</v>
      </c>
    </row>
    <row r="142" spans="1:92" ht="20.25" customHeight="1">
      <c r="A142" s="668"/>
      <c r="B142" s="669"/>
      <c r="C142" s="647"/>
      <c r="D142" s="773" t="s">
        <v>73</v>
      </c>
      <c r="E142" s="774" t="s">
        <v>74</v>
      </c>
      <c r="F142" s="775"/>
      <c r="G142" s="776" t="s">
        <v>75</v>
      </c>
      <c r="H142" s="52">
        <f>I142/I144</f>
        <v>0.38762886597938151</v>
      </c>
      <c r="I142" s="777">
        <f>SUMIF($G$15:$G$133,G142,$J$15:$J$133)</f>
        <v>3.7600000000000011</v>
      </c>
      <c r="J142" s="52">
        <f>Q142/Q144</f>
        <v>0.34285714285714286</v>
      </c>
      <c r="K142" s="776">
        <f t="shared" ref="K142:P142" si="63">SUMIF($G$15:$G$133,$G$142,K15:K133)</f>
        <v>36</v>
      </c>
      <c r="L142" s="776">
        <f t="shared" si="63"/>
        <v>0</v>
      </c>
      <c r="M142" s="776">
        <f t="shared" si="63"/>
        <v>0</v>
      </c>
      <c r="N142" s="776">
        <f t="shared" si="63"/>
        <v>0</v>
      </c>
      <c r="O142" s="776">
        <f t="shared" si="63"/>
        <v>0</v>
      </c>
      <c r="P142" s="776">
        <f t="shared" si="63"/>
        <v>0</v>
      </c>
      <c r="Q142" s="776">
        <f>SUMIF($G$15:$G$133,G142,$Q$15:$Q$133)</f>
        <v>36</v>
      </c>
      <c r="R142" s="52">
        <f>Y142/Y144</f>
        <v>0.38762886597938145</v>
      </c>
      <c r="S142" s="52"/>
      <c r="T142" s="778"/>
      <c r="U142" s="778"/>
      <c r="V142" s="778"/>
      <c r="W142" s="778"/>
      <c r="X142" s="778"/>
      <c r="Y142" s="279">
        <f>SUMIF($G$15:$G$133,G142,$Y$15:$Y$133)</f>
        <v>659.88</v>
      </c>
      <c r="AA142" s="671"/>
      <c r="AC142" s="671"/>
      <c r="AD142" s="671"/>
      <c r="AE142" s="671"/>
      <c r="AI142" s="671" t="s">
        <v>228</v>
      </c>
      <c r="AJ142" s="671"/>
      <c r="AK142" s="671"/>
      <c r="AL142" s="671"/>
      <c r="AP142" s="671"/>
      <c r="AQ142" s="671"/>
      <c r="AR142" s="671"/>
      <c r="AS142" s="671"/>
      <c r="BG142" s="671"/>
      <c r="BH142" s="671"/>
      <c r="BI142" s="671"/>
      <c r="BN142" s="671"/>
      <c r="BO142" s="671"/>
      <c r="BP142" s="671"/>
      <c r="BU142" s="671"/>
      <c r="BV142" s="671"/>
      <c r="BW142" s="671"/>
      <c r="CB142" s="671"/>
      <c r="CC142" s="671"/>
      <c r="CD142" s="671"/>
      <c r="CI142" s="671"/>
      <c r="CJ142" s="671"/>
      <c r="CK142" s="671"/>
    </row>
    <row r="143" spans="1:92" ht="20.25" customHeight="1" thickBot="1">
      <c r="A143" s="668"/>
      <c r="B143" s="669"/>
      <c r="C143" s="647"/>
      <c r="D143" s="779" t="s">
        <v>14</v>
      </c>
      <c r="E143" s="780" t="s">
        <v>76</v>
      </c>
      <c r="F143" s="781"/>
      <c r="G143" s="782" t="s">
        <v>31</v>
      </c>
      <c r="H143" s="281">
        <f>I143/I144</f>
        <v>0.61237113402061849</v>
      </c>
      <c r="I143" s="783">
        <f>SUMIF($G$15:$G$133,G143,$J$15:$J$133)</f>
        <v>5.9399999999999995</v>
      </c>
      <c r="J143" s="281">
        <f>Q143/Q144</f>
        <v>0.65714285714285714</v>
      </c>
      <c r="K143" s="384">
        <f t="shared" ref="K143:P143" si="64">SUMIF($G$15:$G$133,$G$143,K15:K133)</f>
        <v>69</v>
      </c>
      <c r="L143" s="384">
        <f t="shared" si="64"/>
        <v>0</v>
      </c>
      <c r="M143" s="384">
        <f t="shared" si="64"/>
        <v>0</v>
      </c>
      <c r="N143" s="384">
        <f t="shared" si="64"/>
        <v>0</v>
      </c>
      <c r="O143" s="384">
        <f t="shared" si="64"/>
        <v>0</v>
      </c>
      <c r="P143" s="384">
        <f t="shared" si="64"/>
        <v>0</v>
      </c>
      <c r="Q143" s="782">
        <f>SUMIF($G$15:$G$133,G143,$Q$15:$Q$133)</f>
        <v>69</v>
      </c>
      <c r="R143" s="281">
        <f>Y143/Y144</f>
        <v>0.61237113402061849</v>
      </c>
      <c r="S143" s="281"/>
      <c r="T143" s="784"/>
      <c r="U143" s="784"/>
      <c r="V143" s="784"/>
      <c r="W143" s="784"/>
      <c r="X143" s="784"/>
      <c r="Y143" s="129">
        <f>SUMIF($G$15:$G$133,G143,$Y$15:$Y$133)</f>
        <v>1042.4699999999998</v>
      </c>
      <c r="Z143" s="785"/>
    </row>
    <row r="144" spans="1:92" ht="15" thickBot="1">
      <c r="A144" s="668"/>
      <c r="B144" s="669"/>
      <c r="C144" s="647"/>
      <c r="D144" s="647"/>
      <c r="E144" s="648"/>
      <c r="F144" s="647"/>
      <c r="H144" s="786" t="s">
        <v>233</v>
      </c>
      <c r="I144" s="950">
        <f>SUM(I142:I143)</f>
        <v>9.7000000000000011</v>
      </c>
      <c r="J144" s="651"/>
      <c r="K144" s="787">
        <f t="shared" ref="K144:P144" si="65">SUBTOTAL(9,K142:K143)</f>
        <v>105</v>
      </c>
      <c r="L144" s="787">
        <f t="shared" si="65"/>
        <v>0</v>
      </c>
      <c r="M144" s="787">
        <f t="shared" si="65"/>
        <v>0</v>
      </c>
      <c r="N144" s="787">
        <f t="shared" si="65"/>
        <v>0</v>
      </c>
      <c r="O144" s="787">
        <f t="shared" si="65"/>
        <v>0</v>
      </c>
      <c r="P144" s="788">
        <f t="shared" si="65"/>
        <v>0</v>
      </c>
      <c r="Q144" s="864">
        <f>SUM(Q142:Q143)</f>
        <v>105</v>
      </c>
      <c r="S144" s="789"/>
      <c r="T144" s="649"/>
      <c r="Y144" s="865">
        <f>SUM(Y142:Y143)</f>
        <v>1702.35</v>
      </c>
      <c r="Z144" s="762"/>
    </row>
    <row r="145" spans="1:90">
      <c r="A145" s="668"/>
      <c r="B145" s="669"/>
      <c r="C145" s="647"/>
      <c r="D145" s="647"/>
      <c r="E145" s="648"/>
      <c r="F145" s="647"/>
      <c r="G145" s="790"/>
      <c r="H145"/>
      <c r="I145"/>
      <c r="J145" s="792"/>
      <c r="K145" s="793"/>
      <c r="L145" s="794"/>
      <c r="M145" s="794"/>
      <c r="N145" s="794"/>
      <c r="O145" s="794"/>
      <c r="P145" s="794"/>
      <c r="Q145" s="795"/>
      <c r="R145" s="651"/>
      <c r="S145" s="796"/>
    </row>
    <row r="146" spans="1:90" ht="15.75" customHeight="1">
      <c r="A146" s="668"/>
      <c r="B146" s="669"/>
      <c r="C146" s="647"/>
      <c r="D146" s="647"/>
      <c r="E146" s="648"/>
      <c r="F146" s="647"/>
      <c r="G146" s="647"/>
      <c r="H146"/>
      <c r="I146"/>
      <c r="J146" s="792"/>
      <c r="K146" s="793"/>
      <c r="L146" s="794"/>
      <c r="M146" s="794"/>
      <c r="N146" s="794"/>
      <c r="O146" s="794"/>
      <c r="P146" s="794"/>
      <c r="Q146" s="798"/>
      <c r="R146" s="651"/>
      <c r="S146" s="651"/>
      <c r="Y146" s="762"/>
    </row>
    <row r="147" spans="1:90" ht="13.5" thickBot="1">
      <c r="A147" s="668"/>
      <c r="B147" s="669"/>
      <c r="C147" s="647"/>
      <c r="H147" s="791"/>
      <c r="I147"/>
      <c r="J147" s="792"/>
      <c r="K147" s="793"/>
      <c r="L147" s="684"/>
      <c r="M147" s="794"/>
      <c r="N147" s="794"/>
      <c r="O147" s="794"/>
      <c r="P147" s="794"/>
      <c r="Q147" s="798"/>
      <c r="S147" s="671"/>
      <c r="AN147" s="684"/>
    </row>
    <row r="148" spans="1:90" ht="14.25">
      <c r="A148" s="668"/>
      <c r="B148" s="669"/>
      <c r="C148" s="647"/>
      <c r="D148" s="799" t="s">
        <v>57</v>
      </c>
      <c r="E148" s="2255">
        <f>IF(G147="Yes",Y144*(1+E147),Y144)</f>
        <v>1702.35</v>
      </c>
      <c r="F148" s="2256"/>
      <c r="H148" s="791"/>
      <c r="I148" s="800"/>
      <c r="M148" s="651"/>
      <c r="N148" s="651"/>
      <c r="O148" s="651"/>
      <c r="P148" s="651"/>
      <c r="S148" s="671"/>
      <c r="U148" s="786"/>
      <c r="V148" s="786"/>
      <c r="W148" s="786"/>
      <c r="X148" s="786"/>
    </row>
    <row r="149" spans="1:90" ht="24.75" hidden="1" customHeight="1">
      <c r="A149" s="668"/>
      <c r="B149" s="669"/>
      <c r="C149" s="647"/>
      <c r="D149" s="801" t="s">
        <v>16</v>
      </c>
      <c r="E149" s="2198"/>
      <c r="F149" s="2250"/>
      <c r="I149" s="684"/>
      <c r="J149" s="651"/>
      <c r="M149" s="651"/>
      <c r="N149" s="651"/>
      <c r="O149" s="651"/>
      <c r="P149" s="651"/>
    </row>
    <row r="150" spans="1:90" ht="24.75" hidden="1" customHeight="1">
      <c r="A150" s="668"/>
      <c r="B150" s="669"/>
      <c r="C150" s="647"/>
      <c r="D150" s="802" t="s">
        <v>17</v>
      </c>
      <c r="E150" s="2198"/>
      <c r="F150" s="2250"/>
      <c r="I150" s="684"/>
      <c r="J150" s="651"/>
    </row>
    <row r="151" spans="1:90" ht="24.75" hidden="1" customHeight="1">
      <c r="A151" s="668"/>
      <c r="B151" s="669"/>
      <c r="C151" s="647"/>
      <c r="D151" s="802" t="s">
        <v>77</v>
      </c>
      <c r="E151" s="2198"/>
      <c r="F151" s="2250"/>
      <c r="I151" s="803"/>
      <c r="J151" s="651"/>
    </row>
    <row r="152" spans="1:90" ht="12.75" hidden="1" customHeight="1">
      <c r="A152" s="668"/>
      <c r="B152" s="669"/>
      <c r="C152" s="647"/>
      <c r="D152" s="802" t="s">
        <v>44</v>
      </c>
      <c r="E152" s="2198"/>
      <c r="F152" s="2250"/>
      <c r="I152" s="804"/>
      <c r="J152" s="651"/>
    </row>
    <row r="153" spans="1:90" ht="12.75" hidden="1" customHeight="1">
      <c r="A153" s="668"/>
      <c r="B153" s="669"/>
      <c r="C153" s="647"/>
      <c r="D153" s="805" t="s">
        <v>15</v>
      </c>
      <c r="E153" s="2251"/>
      <c r="F153" s="2252"/>
      <c r="I153" s="806"/>
      <c r="J153" s="651"/>
    </row>
    <row r="154" spans="1:90" ht="15.75" customHeight="1">
      <c r="A154" s="668"/>
      <c r="B154" s="669"/>
      <c r="C154" s="647"/>
      <c r="D154" s="807" t="s">
        <v>78</v>
      </c>
      <c r="E154" s="2253"/>
      <c r="F154" s="2254"/>
      <c r="I154" s="806"/>
      <c r="J154" s="651"/>
      <c r="S154" s="671"/>
    </row>
    <row r="155" spans="1:90" ht="15.75" customHeight="1" thickBot="1">
      <c r="A155" s="668"/>
      <c r="B155" s="669"/>
      <c r="C155" s="647"/>
      <c r="D155" s="808" t="s">
        <v>111</v>
      </c>
      <c r="E155" s="2246">
        <f>E148-E148*E154</f>
        <v>1702.35</v>
      </c>
      <c r="F155" s="2247"/>
      <c r="H155" s="797"/>
      <c r="I155" s="800"/>
      <c r="S155" s="671"/>
      <c r="Z155" s="652" t="s">
        <v>222</v>
      </c>
      <c r="AA155" s="967">
        <f t="shared" ref="AA155:AJ159" si="66">COUNTIFS(AA$15:AA$132,$F$3,$C$15:$C$132,$Z155)+COUNTIFS(AA$15:AA$132,$F$4,$C$15:$C$132,$Z155)</f>
        <v>0</v>
      </c>
      <c r="AB155" s="967">
        <f t="shared" si="66"/>
        <v>0</v>
      </c>
      <c r="AC155" s="967">
        <f t="shared" si="66"/>
        <v>0</v>
      </c>
      <c r="AD155" s="967">
        <f t="shared" si="66"/>
        <v>0</v>
      </c>
      <c r="AE155" s="967">
        <f t="shared" si="66"/>
        <v>0</v>
      </c>
      <c r="AF155" s="968">
        <f t="shared" si="66"/>
        <v>0</v>
      </c>
      <c r="AG155" s="968">
        <f t="shared" si="66"/>
        <v>0</v>
      </c>
      <c r="AH155" s="967">
        <f t="shared" si="66"/>
        <v>0</v>
      </c>
      <c r="AI155" s="967">
        <f t="shared" si="66"/>
        <v>0</v>
      </c>
      <c r="AJ155" s="967">
        <f t="shared" si="66"/>
        <v>0</v>
      </c>
      <c r="AK155" s="967">
        <f t="shared" ref="AK155:AT159" si="67">COUNTIFS(AK$15:AK$132,$F$3,$C$15:$C$132,$Z155)+COUNTIFS(AK$15:AK$132,$F$4,$C$15:$C$132,$Z155)</f>
        <v>0</v>
      </c>
      <c r="AL155" s="967">
        <f t="shared" si="67"/>
        <v>0</v>
      </c>
      <c r="AM155" s="968">
        <f t="shared" si="67"/>
        <v>0</v>
      </c>
      <c r="AN155" s="968">
        <f t="shared" si="67"/>
        <v>0</v>
      </c>
      <c r="AO155" s="967">
        <f t="shared" si="67"/>
        <v>0</v>
      </c>
      <c r="AP155" s="967">
        <f t="shared" si="67"/>
        <v>0</v>
      </c>
      <c r="AQ155" s="967">
        <f t="shared" si="67"/>
        <v>0</v>
      </c>
      <c r="AR155" s="967">
        <f t="shared" si="67"/>
        <v>0</v>
      </c>
      <c r="AS155" s="967">
        <f t="shared" si="67"/>
        <v>0</v>
      </c>
      <c r="AT155" s="968">
        <f t="shared" si="67"/>
        <v>0</v>
      </c>
      <c r="AU155" s="968">
        <f t="shared" ref="AU155:BD159" si="68">COUNTIFS(AU$15:AU$132,$F$3,$C$15:$C$132,$Z155)+COUNTIFS(AU$15:AU$132,$F$4,$C$15:$C$132,$Z155)</f>
        <v>0</v>
      </c>
      <c r="AV155" s="967">
        <f t="shared" si="68"/>
        <v>0</v>
      </c>
      <c r="AW155" s="967">
        <f t="shared" si="68"/>
        <v>0</v>
      </c>
      <c r="AX155" s="967">
        <f t="shared" si="68"/>
        <v>6</v>
      </c>
      <c r="AY155" s="967">
        <f t="shared" si="68"/>
        <v>6</v>
      </c>
      <c r="AZ155" s="967">
        <f t="shared" si="68"/>
        <v>6</v>
      </c>
      <c r="BA155" s="968">
        <f t="shared" si="68"/>
        <v>2</v>
      </c>
      <c r="BB155" s="968">
        <f t="shared" si="68"/>
        <v>2</v>
      </c>
      <c r="BC155" s="1013">
        <f t="shared" si="68"/>
        <v>0</v>
      </c>
      <c r="BD155" s="967">
        <f t="shared" si="68"/>
        <v>0</v>
      </c>
      <c r="BE155" s="967">
        <f t="shared" ref="BE155:BN159" si="69">COUNTIFS(BE$15:BE$132,$F$3,$C$15:$C$132,$Z155)+COUNTIFS(BE$15:BE$132,$F$4,$C$15:$C$132,$Z155)</f>
        <v>0</v>
      </c>
      <c r="BF155" s="967">
        <f t="shared" si="69"/>
        <v>0</v>
      </c>
      <c r="BG155" s="967">
        <f t="shared" si="69"/>
        <v>0</v>
      </c>
      <c r="BH155" s="968">
        <f t="shared" si="69"/>
        <v>0</v>
      </c>
      <c r="BI155" s="968">
        <f t="shared" si="69"/>
        <v>0</v>
      </c>
      <c r="BJ155" s="967">
        <f t="shared" si="69"/>
        <v>0</v>
      </c>
      <c r="BK155" s="967">
        <f t="shared" si="69"/>
        <v>0</v>
      </c>
      <c r="BL155" s="967">
        <f t="shared" si="69"/>
        <v>0</v>
      </c>
      <c r="BM155" s="967">
        <f t="shared" si="69"/>
        <v>0</v>
      </c>
      <c r="BN155" s="1013">
        <f t="shared" si="69"/>
        <v>0</v>
      </c>
      <c r="BO155" s="968">
        <f t="shared" ref="BO155:BX159" si="70">COUNTIFS(BO$15:BO$132,$F$3,$C$15:$C$132,$Z155)+COUNTIFS(BO$15:BO$132,$F$4,$C$15:$C$132,$Z155)</f>
        <v>0</v>
      </c>
      <c r="BP155" s="968">
        <f t="shared" si="70"/>
        <v>0</v>
      </c>
      <c r="BQ155" s="967">
        <f t="shared" si="70"/>
        <v>0</v>
      </c>
      <c r="BR155" s="967">
        <f t="shared" si="70"/>
        <v>0</v>
      </c>
      <c r="BS155" s="967">
        <f t="shared" si="70"/>
        <v>0</v>
      </c>
      <c r="BT155" s="967">
        <f t="shared" si="70"/>
        <v>0</v>
      </c>
      <c r="BU155" s="967">
        <f t="shared" si="70"/>
        <v>0</v>
      </c>
      <c r="BV155" s="968">
        <f t="shared" si="70"/>
        <v>0</v>
      </c>
      <c r="BW155" s="968">
        <f t="shared" si="70"/>
        <v>0</v>
      </c>
      <c r="BX155" s="967">
        <f t="shared" si="70"/>
        <v>0</v>
      </c>
      <c r="BY155" s="967">
        <f t="shared" ref="BY155:CK159" si="71">COUNTIFS(BY$15:BY$132,$F$3,$C$15:$C$132,$Z155)+COUNTIFS(BY$15:BY$132,$F$4,$C$15:$C$132,$Z155)</f>
        <v>0</v>
      </c>
      <c r="BZ155" s="967">
        <f t="shared" si="71"/>
        <v>0</v>
      </c>
      <c r="CA155" s="967">
        <f t="shared" si="71"/>
        <v>0</v>
      </c>
      <c r="CB155" s="967">
        <f t="shared" si="71"/>
        <v>0</v>
      </c>
      <c r="CC155" s="968">
        <f t="shared" si="71"/>
        <v>0</v>
      </c>
      <c r="CD155" s="968">
        <f t="shared" si="71"/>
        <v>0</v>
      </c>
      <c r="CE155" s="967">
        <f t="shared" si="71"/>
        <v>0</v>
      </c>
      <c r="CF155" s="967">
        <f t="shared" si="71"/>
        <v>0</v>
      </c>
      <c r="CG155" s="967">
        <f t="shared" si="71"/>
        <v>0</v>
      </c>
      <c r="CH155" s="967">
        <f t="shared" si="71"/>
        <v>0</v>
      </c>
      <c r="CI155" s="967">
        <f t="shared" si="71"/>
        <v>0</v>
      </c>
      <c r="CJ155" s="968">
        <f t="shared" si="71"/>
        <v>0</v>
      </c>
      <c r="CK155" s="968">
        <f t="shared" si="71"/>
        <v>0</v>
      </c>
      <c r="CL155" s="652">
        <f t="shared" ref="CL155:CL161" si="72">SUBTOTAL(9,AA155:CK155)</f>
        <v>22</v>
      </c>
    </row>
    <row r="156" spans="1:90">
      <c r="J156"/>
      <c r="S156" s="671"/>
      <c r="Z156" s="652" t="s">
        <v>224</v>
      </c>
      <c r="AA156" s="967">
        <f t="shared" si="66"/>
        <v>0</v>
      </c>
      <c r="AB156" s="967">
        <f t="shared" si="66"/>
        <v>0</v>
      </c>
      <c r="AC156" s="967">
        <f t="shared" si="66"/>
        <v>0</v>
      </c>
      <c r="AD156" s="967">
        <f t="shared" si="66"/>
        <v>0</v>
      </c>
      <c r="AE156" s="967">
        <f t="shared" si="66"/>
        <v>0</v>
      </c>
      <c r="AF156" s="968">
        <f t="shared" si="66"/>
        <v>0</v>
      </c>
      <c r="AG156" s="968">
        <f t="shared" si="66"/>
        <v>0</v>
      </c>
      <c r="AH156" s="967">
        <f t="shared" si="66"/>
        <v>0</v>
      </c>
      <c r="AI156" s="967">
        <f t="shared" si="66"/>
        <v>0</v>
      </c>
      <c r="AJ156" s="967">
        <f t="shared" si="66"/>
        <v>0</v>
      </c>
      <c r="AK156" s="967">
        <f t="shared" si="67"/>
        <v>0</v>
      </c>
      <c r="AL156" s="967">
        <f t="shared" si="67"/>
        <v>0</v>
      </c>
      <c r="AM156" s="968">
        <f t="shared" si="67"/>
        <v>0</v>
      </c>
      <c r="AN156" s="968">
        <f t="shared" si="67"/>
        <v>0</v>
      </c>
      <c r="AO156" s="967">
        <f t="shared" si="67"/>
        <v>0</v>
      </c>
      <c r="AP156" s="967">
        <f t="shared" si="67"/>
        <v>0</v>
      </c>
      <c r="AQ156" s="967">
        <f t="shared" si="67"/>
        <v>0</v>
      </c>
      <c r="AR156" s="967">
        <f t="shared" si="67"/>
        <v>0</v>
      </c>
      <c r="AS156" s="967">
        <f t="shared" si="67"/>
        <v>0</v>
      </c>
      <c r="AT156" s="968">
        <f t="shared" si="67"/>
        <v>0</v>
      </c>
      <c r="AU156" s="968">
        <f t="shared" si="68"/>
        <v>0</v>
      </c>
      <c r="AV156" s="967">
        <f t="shared" si="68"/>
        <v>0</v>
      </c>
      <c r="AW156" s="967">
        <f t="shared" si="68"/>
        <v>0</v>
      </c>
      <c r="AX156" s="967">
        <f t="shared" si="68"/>
        <v>6</v>
      </c>
      <c r="AY156" s="967">
        <f t="shared" si="68"/>
        <v>6</v>
      </c>
      <c r="AZ156" s="967">
        <f t="shared" si="68"/>
        <v>6</v>
      </c>
      <c r="BA156" s="968">
        <f t="shared" si="68"/>
        <v>2</v>
      </c>
      <c r="BB156" s="968">
        <f t="shared" si="68"/>
        <v>2</v>
      </c>
      <c r="BC156" s="1013">
        <f t="shared" si="68"/>
        <v>0</v>
      </c>
      <c r="BD156" s="967">
        <f t="shared" si="68"/>
        <v>0</v>
      </c>
      <c r="BE156" s="967">
        <f t="shared" si="69"/>
        <v>0</v>
      </c>
      <c r="BF156" s="967">
        <f t="shared" si="69"/>
        <v>0</v>
      </c>
      <c r="BG156" s="967">
        <f t="shared" si="69"/>
        <v>0</v>
      </c>
      <c r="BH156" s="968">
        <f t="shared" si="69"/>
        <v>0</v>
      </c>
      <c r="BI156" s="968">
        <f t="shared" si="69"/>
        <v>0</v>
      </c>
      <c r="BJ156" s="967">
        <f t="shared" si="69"/>
        <v>0</v>
      </c>
      <c r="BK156" s="967">
        <f t="shared" si="69"/>
        <v>0</v>
      </c>
      <c r="BL156" s="967">
        <f t="shared" si="69"/>
        <v>0</v>
      </c>
      <c r="BM156" s="967">
        <f t="shared" si="69"/>
        <v>0</v>
      </c>
      <c r="BN156" s="1013">
        <f t="shared" si="69"/>
        <v>0</v>
      </c>
      <c r="BO156" s="968">
        <f t="shared" si="70"/>
        <v>0</v>
      </c>
      <c r="BP156" s="968">
        <f t="shared" si="70"/>
        <v>0</v>
      </c>
      <c r="BQ156" s="967">
        <f t="shared" si="70"/>
        <v>0</v>
      </c>
      <c r="BR156" s="967">
        <f t="shared" si="70"/>
        <v>0</v>
      </c>
      <c r="BS156" s="967">
        <f t="shared" si="70"/>
        <v>0</v>
      </c>
      <c r="BT156" s="967">
        <f t="shared" si="70"/>
        <v>0</v>
      </c>
      <c r="BU156" s="967">
        <f t="shared" si="70"/>
        <v>0</v>
      </c>
      <c r="BV156" s="968">
        <f t="shared" si="70"/>
        <v>0</v>
      </c>
      <c r="BW156" s="968">
        <f t="shared" si="70"/>
        <v>0</v>
      </c>
      <c r="BX156" s="967">
        <f t="shared" si="70"/>
        <v>0</v>
      </c>
      <c r="BY156" s="967">
        <f t="shared" si="71"/>
        <v>0</v>
      </c>
      <c r="BZ156" s="967">
        <f t="shared" si="71"/>
        <v>0</v>
      </c>
      <c r="CA156" s="967">
        <f t="shared" si="71"/>
        <v>0</v>
      </c>
      <c r="CB156" s="967">
        <f t="shared" si="71"/>
        <v>0</v>
      </c>
      <c r="CC156" s="968">
        <f t="shared" si="71"/>
        <v>0</v>
      </c>
      <c r="CD156" s="968">
        <f t="shared" si="71"/>
        <v>0</v>
      </c>
      <c r="CE156" s="967">
        <f t="shared" si="71"/>
        <v>0</v>
      </c>
      <c r="CF156" s="967">
        <f t="shared" si="71"/>
        <v>0</v>
      </c>
      <c r="CG156" s="967">
        <f t="shared" si="71"/>
        <v>0</v>
      </c>
      <c r="CH156" s="967">
        <f t="shared" si="71"/>
        <v>0</v>
      </c>
      <c r="CI156" s="967">
        <f t="shared" si="71"/>
        <v>0</v>
      </c>
      <c r="CJ156" s="968">
        <f t="shared" si="71"/>
        <v>0</v>
      </c>
      <c r="CK156" s="968">
        <f t="shared" si="71"/>
        <v>0</v>
      </c>
      <c r="CL156" s="652">
        <f t="shared" si="72"/>
        <v>22</v>
      </c>
    </row>
    <row r="157" spans="1:90">
      <c r="D157" s="986" t="s">
        <v>60</v>
      </c>
      <c r="E157" s="2248" t="s">
        <v>79</v>
      </c>
      <c r="F157" s="2249"/>
      <c r="G157" s="987" t="s">
        <v>241</v>
      </c>
      <c r="J157"/>
      <c r="S157" s="671"/>
      <c r="Z157" s="652" t="s">
        <v>225</v>
      </c>
      <c r="AA157" s="967">
        <f t="shared" si="66"/>
        <v>0</v>
      </c>
      <c r="AB157" s="967">
        <f t="shared" si="66"/>
        <v>0</v>
      </c>
      <c r="AC157" s="967">
        <f t="shared" si="66"/>
        <v>0</v>
      </c>
      <c r="AD157" s="967">
        <f t="shared" si="66"/>
        <v>0</v>
      </c>
      <c r="AE157" s="967">
        <f t="shared" si="66"/>
        <v>0</v>
      </c>
      <c r="AF157" s="968">
        <f t="shared" si="66"/>
        <v>0</v>
      </c>
      <c r="AG157" s="968">
        <f t="shared" si="66"/>
        <v>0</v>
      </c>
      <c r="AH157" s="967">
        <f t="shared" si="66"/>
        <v>0</v>
      </c>
      <c r="AI157" s="967">
        <f t="shared" si="66"/>
        <v>0</v>
      </c>
      <c r="AJ157" s="967">
        <f t="shared" si="66"/>
        <v>0</v>
      </c>
      <c r="AK157" s="967">
        <f t="shared" si="67"/>
        <v>0</v>
      </c>
      <c r="AL157" s="967">
        <f t="shared" si="67"/>
        <v>0</v>
      </c>
      <c r="AM157" s="968">
        <f t="shared" si="67"/>
        <v>0</v>
      </c>
      <c r="AN157" s="968">
        <f t="shared" si="67"/>
        <v>0</v>
      </c>
      <c r="AO157" s="967">
        <f t="shared" si="67"/>
        <v>0</v>
      </c>
      <c r="AP157" s="967">
        <f t="shared" si="67"/>
        <v>0</v>
      </c>
      <c r="AQ157" s="967">
        <f t="shared" si="67"/>
        <v>0</v>
      </c>
      <c r="AR157" s="967">
        <f t="shared" si="67"/>
        <v>0</v>
      </c>
      <c r="AS157" s="967">
        <f t="shared" si="67"/>
        <v>0</v>
      </c>
      <c r="AT157" s="968">
        <f t="shared" si="67"/>
        <v>0</v>
      </c>
      <c r="AU157" s="968">
        <f t="shared" si="68"/>
        <v>0</v>
      </c>
      <c r="AV157" s="967">
        <f t="shared" si="68"/>
        <v>0</v>
      </c>
      <c r="AW157" s="967">
        <f t="shared" si="68"/>
        <v>0</v>
      </c>
      <c r="AX157" s="967">
        <f t="shared" si="68"/>
        <v>4</v>
      </c>
      <c r="AY157" s="967">
        <f t="shared" si="68"/>
        <v>4</v>
      </c>
      <c r="AZ157" s="967">
        <f t="shared" si="68"/>
        <v>4</v>
      </c>
      <c r="BA157" s="968">
        <f t="shared" si="68"/>
        <v>2</v>
      </c>
      <c r="BB157" s="968">
        <f t="shared" si="68"/>
        <v>2</v>
      </c>
      <c r="BC157" s="1013">
        <f t="shared" si="68"/>
        <v>0</v>
      </c>
      <c r="BD157" s="967">
        <f t="shared" si="68"/>
        <v>0</v>
      </c>
      <c r="BE157" s="967">
        <f t="shared" si="69"/>
        <v>0</v>
      </c>
      <c r="BF157" s="967">
        <f t="shared" si="69"/>
        <v>0</v>
      </c>
      <c r="BG157" s="967">
        <f t="shared" si="69"/>
        <v>0</v>
      </c>
      <c r="BH157" s="968">
        <f t="shared" si="69"/>
        <v>0</v>
      </c>
      <c r="BI157" s="968">
        <f t="shared" si="69"/>
        <v>0</v>
      </c>
      <c r="BJ157" s="967">
        <f t="shared" si="69"/>
        <v>0</v>
      </c>
      <c r="BK157" s="967">
        <f t="shared" si="69"/>
        <v>0</v>
      </c>
      <c r="BL157" s="967">
        <f t="shared" si="69"/>
        <v>0</v>
      </c>
      <c r="BM157" s="967">
        <f t="shared" si="69"/>
        <v>0</v>
      </c>
      <c r="BN157" s="1013">
        <f t="shared" si="69"/>
        <v>0</v>
      </c>
      <c r="BO157" s="968">
        <f t="shared" si="70"/>
        <v>0</v>
      </c>
      <c r="BP157" s="968">
        <f t="shared" si="70"/>
        <v>0</v>
      </c>
      <c r="BQ157" s="967">
        <f t="shared" si="70"/>
        <v>0</v>
      </c>
      <c r="BR157" s="967">
        <f t="shared" si="70"/>
        <v>0</v>
      </c>
      <c r="BS157" s="967">
        <f t="shared" si="70"/>
        <v>0</v>
      </c>
      <c r="BT157" s="967">
        <f t="shared" si="70"/>
        <v>0</v>
      </c>
      <c r="BU157" s="967">
        <f t="shared" si="70"/>
        <v>0</v>
      </c>
      <c r="BV157" s="968">
        <f t="shared" si="70"/>
        <v>0</v>
      </c>
      <c r="BW157" s="968">
        <f t="shared" si="70"/>
        <v>0</v>
      </c>
      <c r="BX157" s="967">
        <f t="shared" si="70"/>
        <v>0</v>
      </c>
      <c r="BY157" s="967">
        <f t="shared" si="71"/>
        <v>0</v>
      </c>
      <c r="BZ157" s="967">
        <f t="shared" si="71"/>
        <v>0</v>
      </c>
      <c r="CA157" s="967">
        <f t="shared" si="71"/>
        <v>0</v>
      </c>
      <c r="CB157" s="967">
        <f t="shared" si="71"/>
        <v>0</v>
      </c>
      <c r="CC157" s="968">
        <f t="shared" si="71"/>
        <v>0</v>
      </c>
      <c r="CD157" s="968">
        <f t="shared" si="71"/>
        <v>0</v>
      </c>
      <c r="CE157" s="967">
        <f t="shared" si="71"/>
        <v>0</v>
      </c>
      <c r="CF157" s="967">
        <f t="shared" si="71"/>
        <v>0</v>
      </c>
      <c r="CG157" s="967">
        <f t="shared" si="71"/>
        <v>0</v>
      </c>
      <c r="CH157" s="967">
        <f t="shared" si="71"/>
        <v>0</v>
      </c>
      <c r="CI157" s="967">
        <f t="shared" si="71"/>
        <v>0</v>
      </c>
      <c r="CJ157" s="968">
        <f t="shared" si="71"/>
        <v>0</v>
      </c>
      <c r="CK157" s="968">
        <f t="shared" si="71"/>
        <v>0</v>
      </c>
      <c r="CL157" s="652">
        <f t="shared" si="72"/>
        <v>16</v>
      </c>
    </row>
    <row r="158" spans="1:90" ht="12" customHeight="1">
      <c r="D158" s="982" t="s">
        <v>222</v>
      </c>
      <c r="E158" s="983">
        <f t="shared" ref="E158:E164" si="73">SUMIF($C$15:$C$133,D158,$Y$15:$Y$133)</f>
        <v>810.81000000000017</v>
      </c>
      <c r="F158" s="984">
        <f t="shared" ref="F158:F164" si="74">E158/$E$165</f>
        <v>0.47628865979381441</v>
      </c>
      <c r="G158" s="985">
        <f t="shared" ref="G158:G164" si="75">SUMIF($C$15:$C$133,D158,$J$15:$J$133)</f>
        <v>4.62</v>
      </c>
      <c r="H158" s="240"/>
      <c r="I158" s="240"/>
      <c r="J158"/>
      <c r="Z158" s="652" t="s">
        <v>183</v>
      </c>
      <c r="AA158" s="967">
        <f t="shared" si="66"/>
        <v>0</v>
      </c>
      <c r="AB158" s="967">
        <f t="shared" si="66"/>
        <v>0</v>
      </c>
      <c r="AC158" s="967">
        <f t="shared" si="66"/>
        <v>0</v>
      </c>
      <c r="AD158" s="967">
        <f t="shared" si="66"/>
        <v>0</v>
      </c>
      <c r="AE158" s="967">
        <f t="shared" si="66"/>
        <v>0</v>
      </c>
      <c r="AF158" s="968">
        <f t="shared" si="66"/>
        <v>0</v>
      </c>
      <c r="AG158" s="968">
        <f t="shared" si="66"/>
        <v>0</v>
      </c>
      <c r="AH158" s="967">
        <f t="shared" si="66"/>
        <v>0</v>
      </c>
      <c r="AI158" s="967">
        <f t="shared" si="66"/>
        <v>0</v>
      </c>
      <c r="AJ158" s="967">
        <f t="shared" si="66"/>
        <v>0</v>
      </c>
      <c r="AK158" s="967">
        <f t="shared" si="67"/>
        <v>0</v>
      </c>
      <c r="AL158" s="967">
        <f t="shared" si="67"/>
        <v>0</v>
      </c>
      <c r="AM158" s="968">
        <f t="shared" si="67"/>
        <v>0</v>
      </c>
      <c r="AN158" s="968">
        <f t="shared" si="67"/>
        <v>0</v>
      </c>
      <c r="AO158" s="967">
        <f t="shared" si="67"/>
        <v>0</v>
      </c>
      <c r="AP158" s="967">
        <f t="shared" si="67"/>
        <v>0</v>
      </c>
      <c r="AQ158" s="967">
        <f t="shared" si="67"/>
        <v>0</v>
      </c>
      <c r="AR158" s="967">
        <f t="shared" si="67"/>
        <v>0</v>
      </c>
      <c r="AS158" s="967">
        <f t="shared" si="67"/>
        <v>0</v>
      </c>
      <c r="AT158" s="968">
        <f t="shared" si="67"/>
        <v>0</v>
      </c>
      <c r="AU158" s="968">
        <f t="shared" si="68"/>
        <v>0</v>
      </c>
      <c r="AV158" s="967">
        <f t="shared" si="68"/>
        <v>0</v>
      </c>
      <c r="AW158" s="967">
        <f t="shared" si="68"/>
        <v>0</v>
      </c>
      <c r="AX158" s="967">
        <f t="shared" si="68"/>
        <v>3</v>
      </c>
      <c r="AY158" s="967">
        <f t="shared" si="68"/>
        <v>3</v>
      </c>
      <c r="AZ158" s="967">
        <f t="shared" si="68"/>
        <v>3</v>
      </c>
      <c r="BA158" s="968">
        <f t="shared" si="68"/>
        <v>2</v>
      </c>
      <c r="BB158" s="968">
        <f t="shared" si="68"/>
        <v>2</v>
      </c>
      <c r="BC158" s="1013">
        <f t="shared" si="68"/>
        <v>0</v>
      </c>
      <c r="BD158" s="967">
        <f t="shared" si="68"/>
        <v>0</v>
      </c>
      <c r="BE158" s="967">
        <f t="shared" si="69"/>
        <v>0</v>
      </c>
      <c r="BF158" s="967">
        <f t="shared" si="69"/>
        <v>0</v>
      </c>
      <c r="BG158" s="967">
        <f t="shared" si="69"/>
        <v>0</v>
      </c>
      <c r="BH158" s="968">
        <f t="shared" si="69"/>
        <v>0</v>
      </c>
      <c r="BI158" s="968">
        <f t="shared" si="69"/>
        <v>0</v>
      </c>
      <c r="BJ158" s="967">
        <f t="shared" si="69"/>
        <v>0</v>
      </c>
      <c r="BK158" s="967">
        <f t="shared" si="69"/>
        <v>0</v>
      </c>
      <c r="BL158" s="967">
        <f t="shared" si="69"/>
        <v>0</v>
      </c>
      <c r="BM158" s="967">
        <f t="shared" si="69"/>
        <v>0</v>
      </c>
      <c r="BN158" s="1013">
        <f t="shared" si="69"/>
        <v>0</v>
      </c>
      <c r="BO158" s="968">
        <f t="shared" si="70"/>
        <v>0</v>
      </c>
      <c r="BP158" s="968">
        <f t="shared" si="70"/>
        <v>0</v>
      </c>
      <c r="BQ158" s="967">
        <f t="shared" si="70"/>
        <v>0</v>
      </c>
      <c r="BR158" s="967">
        <f t="shared" si="70"/>
        <v>0</v>
      </c>
      <c r="BS158" s="967">
        <f t="shared" si="70"/>
        <v>0</v>
      </c>
      <c r="BT158" s="967">
        <f t="shared" si="70"/>
        <v>0</v>
      </c>
      <c r="BU158" s="967">
        <f t="shared" si="70"/>
        <v>0</v>
      </c>
      <c r="BV158" s="968">
        <f t="shared" si="70"/>
        <v>0</v>
      </c>
      <c r="BW158" s="968">
        <f t="shared" si="70"/>
        <v>0</v>
      </c>
      <c r="BX158" s="967">
        <f t="shared" si="70"/>
        <v>0</v>
      </c>
      <c r="BY158" s="967">
        <f t="shared" si="71"/>
        <v>0</v>
      </c>
      <c r="BZ158" s="967">
        <f t="shared" si="71"/>
        <v>0</v>
      </c>
      <c r="CA158" s="967">
        <f t="shared" si="71"/>
        <v>0</v>
      </c>
      <c r="CB158" s="967">
        <f t="shared" si="71"/>
        <v>0</v>
      </c>
      <c r="CC158" s="968">
        <f t="shared" si="71"/>
        <v>0</v>
      </c>
      <c r="CD158" s="968">
        <f t="shared" si="71"/>
        <v>0</v>
      </c>
      <c r="CE158" s="967">
        <f t="shared" si="71"/>
        <v>0</v>
      </c>
      <c r="CF158" s="967">
        <f t="shared" si="71"/>
        <v>0</v>
      </c>
      <c r="CG158" s="967">
        <f t="shared" si="71"/>
        <v>0</v>
      </c>
      <c r="CH158" s="967">
        <f t="shared" si="71"/>
        <v>0</v>
      </c>
      <c r="CI158" s="967">
        <f t="shared" si="71"/>
        <v>0</v>
      </c>
      <c r="CJ158" s="968">
        <f t="shared" si="71"/>
        <v>0</v>
      </c>
      <c r="CK158" s="968">
        <f t="shared" si="71"/>
        <v>0</v>
      </c>
      <c r="CL158" s="652">
        <f t="shared" si="72"/>
        <v>13</v>
      </c>
    </row>
    <row r="159" spans="1:90" ht="13.5" customHeight="1">
      <c r="D159" s="809" t="s">
        <v>224</v>
      </c>
      <c r="E159" s="810">
        <f t="shared" si="73"/>
        <v>424.71000000000004</v>
      </c>
      <c r="F159" s="136">
        <f t="shared" si="74"/>
        <v>0.2494845360824742</v>
      </c>
      <c r="G159" s="980">
        <f t="shared" si="75"/>
        <v>2.4200000000000004</v>
      </c>
      <c r="H159" s="240"/>
      <c r="I159" s="240"/>
      <c r="J159"/>
      <c r="Z159" s="652" t="s">
        <v>202</v>
      </c>
      <c r="AA159" s="967">
        <f t="shared" si="66"/>
        <v>0</v>
      </c>
      <c r="AB159" s="967">
        <f t="shared" si="66"/>
        <v>0</v>
      </c>
      <c r="AC159" s="967">
        <f t="shared" si="66"/>
        <v>0</v>
      </c>
      <c r="AD159" s="967">
        <f t="shared" si="66"/>
        <v>0</v>
      </c>
      <c r="AE159" s="967">
        <f t="shared" si="66"/>
        <v>0</v>
      </c>
      <c r="AF159" s="968">
        <f t="shared" si="66"/>
        <v>0</v>
      </c>
      <c r="AG159" s="968">
        <f t="shared" si="66"/>
        <v>0</v>
      </c>
      <c r="AH159" s="967">
        <f t="shared" si="66"/>
        <v>0</v>
      </c>
      <c r="AI159" s="967">
        <f t="shared" si="66"/>
        <v>0</v>
      </c>
      <c r="AJ159" s="967">
        <f t="shared" si="66"/>
        <v>0</v>
      </c>
      <c r="AK159" s="967">
        <f t="shared" si="67"/>
        <v>0</v>
      </c>
      <c r="AL159" s="967">
        <f t="shared" si="67"/>
        <v>0</v>
      </c>
      <c r="AM159" s="968">
        <f t="shared" si="67"/>
        <v>0</v>
      </c>
      <c r="AN159" s="968">
        <f t="shared" si="67"/>
        <v>0</v>
      </c>
      <c r="AO159" s="967">
        <f t="shared" si="67"/>
        <v>0</v>
      </c>
      <c r="AP159" s="967">
        <f t="shared" si="67"/>
        <v>0</v>
      </c>
      <c r="AQ159" s="967">
        <f t="shared" si="67"/>
        <v>0</v>
      </c>
      <c r="AR159" s="967">
        <f t="shared" si="67"/>
        <v>0</v>
      </c>
      <c r="AS159" s="967">
        <f t="shared" si="67"/>
        <v>0</v>
      </c>
      <c r="AT159" s="968">
        <f t="shared" si="67"/>
        <v>0</v>
      </c>
      <c r="AU159" s="968">
        <f t="shared" si="68"/>
        <v>0</v>
      </c>
      <c r="AV159" s="967">
        <f t="shared" si="68"/>
        <v>0</v>
      </c>
      <c r="AW159" s="967">
        <f t="shared" si="68"/>
        <v>0</v>
      </c>
      <c r="AX159" s="967">
        <f t="shared" si="68"/>
        <v>3</v>
      </c>
      <c r="AY159" s="967">
        <f t="shared" si="68"/>
        <v>3</v>
      </c>
      <c r="AZ159" s="967">
        <f t="shared" si="68"/>
        <v>3</v>
      </c>
      <c r="BA159" s="968">
        <f t="shared" si="68"/>
        <v>2</v>
      </c>
      <c r="BB159" s="968">
        <f t="shared" si="68"/>
        <v>2</v>
      </c>
      <c r="BC159" s="1013">
        <f t="shared" si="68"/>
        <v>0</v>
      </c>
      <c r="BD159" s="967">
        <f t="shared" si="68"/>
        <v>0</v>
      </c>
      <c r="BE159" s="967">
        <f t="shared" si="69"/>
        <v>0</v>
      </c>
      <c r="BF159" s="967">
        <f t="shared" si="69"/>
        <v>0</v>
      </c>
      <c r="BG159" s="967">
        <f t="shared" si="69"/>
        <v>0</v>
      </c>
      <c r="BH159" s="968">
        <f t="shared" si="69"/>
        <v>0</v>
      </c>
      <c r="BI159" s="968">
        <f t="shared" si="69"/>
        <v>0</v>
      </c>
      <c r="BJ159" s="967">
        <f t="shared" si="69"/>
        <v>0</v>
      </c>
      <c r="BK159" s="967">
        <f t="shared" si="69"/>
        <v>0</v>
      </c>
      <c r="BL159" s="967">
        <f t="shared" si="69"/>
        <v>0</v>
      </c>
      <c r="BM159" s="967">
        <f t="shared" si="69"/>
        <v>0</v>
      </c>
      <c r="BN159" s="1013">
        <f t="shared" si="69"/>
        <v>0</v>
      </c>
      <c r="BO159" s="968">
        <f t="shared" si="70"/>
        <v>0</v>
      </c>
      <c r="BP159" s="968">
        <f t="shared" si="70"/>
        <v>0</v>
      </c>
      <c r="BQ159" s="967">
        <f t="shared" si="70"/>
        <v>0</v>
      </c>
      <c r="BR159" s="967">
        <f t="shared" si="70"/>
        <v>0</v>
      </c>
      <c r="BS159" s="967">
        <f t="shared" si="70"/>
        <v>0</v>
      </c>
      <c r="BT159" s="967">
        <f t="shared" si="70"/>
        <v>0</v>
      </c>
      <c r="BU159" s="967">
        <f t="shared" si="70"/>
        <v>0</v>
      </c>
      <c r="BV159" s="968">
        <f t="shared" si="70"/>
        <v>0</v>
      </c>
      <c r="BW159" s="968">
        <f t="shared" si="70"/>
        <v>0</v>
      </c>
      <c r="BX159" s="967">
        <f t="shared" si="70"/>
        <v>0</v>
      </c>
      <c r="BY159" s="967">
        <f t="shared" si="71"/>
        <v>0</v>
      </c>
      <c r="BZ159" s="967">
        <f t="shared" si="71"/>
        <v>0</v>
      </c>
      <c r="CA159" s="967">
        <f t="shared" si="71"/>
        <v>0</v>
      </c>
      <c r="CB159" s="967">
        <f t="shared" si="71"/>
        <v>0</v>
      </c>
      <c r="CC159" s="968">
        <f t="shared" si="71"/>
        <v>0</v>
      </c>
      <c r="CD159" s="968">
        <f t="shared" si="71"/>
        <v>0</v>
      </c>
      <c r="CE159" s="967">
        <f t="shared" si="71"/>
        <v>0</v>
      </c>
      <c r="CF159" s="967">
        <f t="shared" si="71"/>
        <v>0</v>
      </c>
      <c r="CG159" s="967">
        <f t="shared" si="71"/>
        <v>0</v>
      </c>
      <c r="CH159" s="967">
        <f t="shared" si="71"/>
        <v>0</v>
      </c>
      <c r="CI159" s="967">
        <f t="shared" si="71"/>
        <v>0</v>
      </c>
      <c r="CJ159" s="968">
        <f t="shared" si="71"/>
        <v>0</v>
      </c>
      <c r="CK159" s="968">
        <f t="shared" si="71"/>
        <v>0</v>
      </c>
      <c r="CL159" s="652">
        <f t="shared" si="72"/>
        <v>13</v>
      </c>
    </row>
    <row r="160" spans="1:90" ht="13.5" customHeight="1">
      <c r="D160" s="809" t="s">
        <v>225</v>
      </c>
      <c r="E160" s="811">
        <f t="shared" si="73"/>
        <v>224.64000000000004</v>
      </c>
      <c r="F160" s="598">
        <f t="shared" si="74"/>
        <v>0.13195876288659794</v>
      </c>
      <c r="G160" s="980">
        <f t="shared" si="75"/>
        <v>1.2799999999999998</v>
      </c>
      <c r="H160" s="240"/>
      <c r="I160" s="593"/>
      <c r="J160"/>
      <c r="Z160" s="652" t="s">
        <v>197</v>
      </c>
      <c r="AA160" s="967">
        <f t="shared" ref="AA160:AG160" si="76">COUNTIFS(AA$15:AA$132,$F$3,$C$15:$C$132,$Z160)+COUNTIFS(AA$15:AA$132,$F$4,$C$15:$C$132,$Z160)</f>
        <v>0</v>
      </c>
      <c r="AB160" s="967">
        <f t="shared" si="76"/>
        <v>0</v>
      </c>
      <c r="AC160" s="967">
        <f t="shared" si="76"/>
        <v>0</v>
      </c>
      <c r="AD160" s="967">
        <f t="shared" si="76"/>
        <v>0</v>
      </c>
      <c r="AE160" s="967">
        <f t="shared" si="76"/>
        <v>0</v>
      </c>
      <c r="AF160" s="968">
        <f t="shared" si="76"/>
        <v>0</v>
      </c>
      <c r="AG160" s="968">
        <f t="shared" si="76"/>
        <v>0</v>
      </c>
      <c r="AH160" s="967">
        <f>COUNTIFS(AH$15:AH$133,$F$3,$C$15:$C$133,$Z160)+COUNTIFS(AH$15:AH$132,$F$4,$C$15:$C$132,$Z160)</f>
        <v>0</v>
      </c>
      <c r="AI160" s="967">
        <f t="shared" ref="AI160:BN160" si="77">COUNTIFS(AI$15:AI$132,$F$3,$C$15:$C$132,$Z160)+COUNTIFS(AI$15:AI$132,$F$4,$C$15:$C$132,$Z160)</f>
        <v>0</v>
      </c>
      <c r="AJ160" s="967">
        <f t="shared" si="77"/>
        <v>0</v>
      </c>
      <c r="AK160" s="967">
        <f t="shared" si="77"/>
        <v>0</v>
      </c>
      <c r="AL160" s="967">
        <f t="shared" si="77"/>
        <v>0</v>
      </c>
      <c r="AM160" s="968">
        <f t="shared" si="77"/>
        <v>0</v>
      </c>
      <c r="AN160" s="968">
        <f t="shared" si="77"/>
        <v>0</v>
      </c>
      <c r="AO160" s="967">
        <f t="shared" si="77"/>
        <v>0</v>
      </c>
      <c r="AP160" s="967">
        <f t="shared" si="77"/>
        <v>0</v>
      </c>
      <c r="AQ160" s="967">
        <f t="shared" si="77"/>
        <v>0</v>
      </c>
      <c r="AR160" s="967">
        <f t="shared" si="77"/>
        <v>0</v>
      </c>
      <c r="AS160" s="967">
        <f t="shared" si="77"/>
        <v>0</v>
      </c>
      <c r="AT160" s="968">
        <f t="shared" si="77"/>
        <v>0</v>
      </c>
      <c r="AU160" s="968">
        <f t="shared" si="77"/>
        <v>0</v>
      </c>
      <c r="AV160" s="967">
        <f t="shared" si="77"/>
        <v>0</v>
      </c>
      <c r="AW160" s="967">
        <f t="shared" si="77"/>
        <v>0</v>
      </c>
      <c r="AX160" s="967">
        <f t="shared" si="77"/>
        <v>3</v>
      </c>
      <c r="AY160" s="967">
        <f t="shared" si="77"/>
        <v>3</v>
      </c>
      <c r="AZ160" s="967">
        <f t="shared" si="77"/>
        <v>3</v>
      </c>
      <c r="BA160" s="968">
        <f t="shared" si="77"/>
        <v>2</v>
      </c>
      <c r="BB160" s="968">
        <f t="shared" si="77"/>
        <v>2</v>
      </c>
      <c r="BC160" s="1013">
        <f t="shared" si="77"/>
        <v>0</v>
      </c>
      <c r="BD160" s="967">
        <f t="shared" si="77"/>
        <v>0</v>
      </c>
      <c r="BE160" s="967">
        <f t="shared" si="77"/>
        <v>0</v>
      </c>
      <c r="BF160" s="967">
        <f t="shared" si="77"/>
        <v>0</v>
      </c>
      <c r="BG160" s="967">
        <f t="shared" si="77"/>
        <v>0</v>
      </c>
      <c r="BH160" s="968">
        <f t="shared" si="77"/>
        <v>0</v>
      </c>
      <c r="BI160" s="968">
        <f t="shared" si="77"/>
        <v>0</v>
      </c>
      <c r="BJ160" s="967">
        <f t="shared" si="77"/>
        <v>0</v>
      </c>
      <c r="BK160" s="967">
        <f t="shared" si="77"/>
        <v>0</v>
      </c>
      <c r="BL160" s="967">
        <f t="shared" si="77"/>
        <v>0</v>
      </c>
      <c r="BM160" s="967">
        <f t="shared" si="77"/>
        <v>0</v>
      </c>
      <c r="BN160" s="1013">
        <f t="shared" si="77"/>
        <v>0</v>
      </c>
      <c r="BO160" s="968">
        <f t="shared" ref="BO160:CK160" si="78">COUNTIFS(BO$15:BO$132,$F$3,$C$15:$C$132,$Z160)+COUNTIFS(BO$15:BO$132,$F$4,$C$15:$C$132,$Z160)</f>
        <v>0</v>
      </c>
      <c r="BP160" s="968">
        <f t="shared" si="78"/>
        <v>0</v>
      </c>
      <c r="BQ160" s="967">
        <f t="shared" si="78"/>
        <v>0</v>
      </c>
      <c r="BR160" s="967">
        <f t="shared" si="78"/>
        <v>0</v>
      </c>
      <c r="BS160" s="967">
        <f t="shared" si="78"/>
        <v>0</v>
      </c>
      <c r="BT160" s="967">
        <f t="shared" si="78"/>
        <v>0</v>
      </c>
      <c r="BU160" s="967">
        <f t="shared" si="78"/>
        <v>0</v>
      </c>
      <c r="BV160" s="968">
        <f t="shared" si="78"/>
        <v>0</v>
      </c>
      <c r="BW160" s="968">
        <f t="shared" si="78"/>
        <v>0</v>
      </c>
      <c r="BX160" s="967">
        <f t="shared" si="78"/>
        <v>0</v>
      </c>
      <c r="BY160" s="967">
        <f t="shared" si="78"/>
        <v>0</v>
      </c>
      <c r="BZ160" s="967">
        <f t="shared" si="78"/>
        <v>0</v>
      </c>
      <c r="CA160" s="967">
        <f t="shared" si="78"/>
        <v>0</v>
      </c>
      <c r="CB160" s="967">
        <f t="shared" si="78"/>
        <v>0</v>
      </c>
      <c r="CC160" s="968">
        <f t="shared" si="78"/>
        <v>0</v>
      </c>
      <c r="CD160" s="968">
        <f t="shared" si="78"/>
        <v>0</v>
      </c>
      <c r="CE160" s="967">
        <f t="shared" si="78"/>
        <v>0</v>
      </c>
      <c r="CF160" s="967">
        <f t="shared" si="78"/>
        <v>0</v>
      </c>
      <c r="CG160" s="967">
        <f t="shared" si="78"/>
        <v>0</v>
      </c>
      <c r="CH160" s="967">
        <f t="shared" si="78"/>
        <v>0</v>
      </c>
      <c r="CI160" s="967">
        <f t="shared" si="78"/>
        <v>0</v>
      </c>
      <c r="CJ160" s="968">
        <f t="shared" si="78"/>
        <v>0</v>
      </c>
      <c r="CK160" s="968">
        <f t="shared" si="78"/>
        <v>0</v>
      </c>
      <c r="CL160" s="652">
        <f t="shared" si="72"/>
        <v>13</v>
      </c>
    </row>
    <row r="161" spans="1:90" ht="13.5" customHeight="1">
      <c r="D161" s="809" t="s">
        <v>183</v>
      </c>
      <c r="E161" s="811">
        <f t="shared" si="73"/>
        <v>68.444999999999993</v>
      </c>
      <c r="F161" s="598">
        <f t="shared" si="74"/>
        <v>4.0206185567010298E-2</v>
      </c>
      <c r="G161" s="980">
        <f t="shared" si="75"/>
        <v>0.39</v>
      </c>
      <c r="H161" s="240"/>
      <c r="I161" s="593"/>
      <c r="Z161" s="652" t="s">
        <v>328</v>
      </c>
      <c r="AA161" s="967">
        <f t="shared" ref="AA161:CK161" si="79">COUNTIFS(AA$15:AA$135,$F$3,$C$15:$C$135,$Z161)+COUNTIFS(AA$15:AA$135,$F$4,$C$15:$C$135,$Z161)</f>
        <v>0</v>
      </c>
      <c r="AB161" s="967">
        <f t="shared" si="79"/>
        <v>0</v>
      </c>
      <c r="AC161" s="967">
        <f t="shared" si="79"/>
        <v>0</v>
      </c>
      <c r="AD161" s="967">
        <f t="shared" si="79"/>
        <v>0</v>
      </c>
      <c r="AE161" s="967">
        <f t="shared" si="79"/>
        <v>0</v>
      </c>
      <c r="AF161" s="968">
        <f t="shared" si="79"/>
        <v>0</v>
      </c>
      <c r="AG161" s="968">
        <f t="shared" si="79"/>
        <v>0</v>
      </c>
      <c r="AH161" s="967">
        <f t="shared" si="79"/>
        <v>0</v>
      </c>
      <c r="AI161" s="967">
        <f t="shared" si="79"/>
        <v>0</v>
      </c>
      <c r="AJ161" s="967">
        <f t="shared" si="79"/>
        <v>0</v>
      </c>
      <c r="AK161" s="967">
        <f t="shared" si="79"/>
        <v>0</v>
      </c>
      <c r="AL161" s="967">
        <f t="shared" si="79"/>
        <v>0</v>
      </c>
      <c r="AM161" s="968">
        <f t="shared" si="79"/>
        <v>0</v>
      </c>
      <c r="AN161" s="968">
        <f t="shared" si="79"/>
        <v>0</v>
      </c>
      <c r="AO161" s="967">
        <f t="shared" si="79"/>
        <v>0</v>
      </c>
      <c r="AP161" s="967">
        <f t="shared" si="79"/>
        <v>0</v>
      </c>
      <c r="AQ161" s="967">
        <f t="shared" si="79"/>
        <v>0</v>
      </c>
      <c r="AR161" s="967">
        <f t="shared" si="79"/>
        <v>0</v>
      </c>
      <c r="AS161" s="967">
        <f t="shared" si="79"/>
        <v>0</v>
      </c>
      <c r="AT161" s="968">
        <f t="shared" si="79"/>
        <v>0</v>
      </c>
      <c r="AU161" s="968">
        <f t="shared" si="79"/>
        <v>0</v>
      </c>
      <c r="AV161" s="967">
        <f t="shared" si="79"/>
        <v>0</v>
      </c>
      <c r="AW161" s="967">
        <f t="shared" si="79"/>
        <v>0</v>
      </c>
      <c r="AX161" s="967">
        <f t="shared" si="79"/>
        <v>2</v>
      </c>
      <c r="AY161" s="967">
        <f t="shared" si="79"/>
        <v>2</v>
      </c>
      <c r="AZ161" s="967">
        <f t="shared" si="79"/>
        <v>2</v>
      </c>
      <c r="BA161" s="968">
        <f t="shared" si="79"/>
        <v>0</v>
      </c>
      <c r="BB161" s="968">
        <f t="shared" si="79"/>
        <v>0</v>
      </c>
      <c r="BC161" s="967">
        <f t="shared" si="79"/>
        <v>0</v>
      </c>
      <c r="BD161" s="967">
        <f t="shared" si="79"/>
        <v>0</v>
      </c>
      <c r="BE161" s="967">
        <f t="shared" si="79"/>
        <v>0</v>
      </c>
      <c r="BF161" s="967">
        <f t="shared" si="79"/>
        <v>0</v>
      </c>
      <c r="BG161" s="967">
        <f t="shared" si="79"/>
        <v>0</v>
      </c>
      <c r="BH161" s="968">
        <f t="shared" si="79"/>
        <v>0</v>
      </c>
      <c r="BI161" s="968">
        <f t="shared" si="79"/>
        <v>0</v>
      </c>
      <c r="BJ161" s="967">
        <f t="shared" si="79"/>
        <v>0</v>
      </c>
      <c r="BK161" s="967">
        <f t="shared" si="79"/>
        <v>0</v>
      </c>
      <c r="BL161" s="967">
        <f t="shared" si="79"/>
        <v>0</v>
      </c>
      <c r="BM161" s="967">
        <f t="shared" si="79"/>
        <v>0</v>
      </c>
      <c r="BN161" s="967">
        <f t="shared" si="79"/>
        <v>0</v>
      </c>
      <c r="BO161" s="968">
        <f t="shared" si="79"/>
        <v>0</v>
      </c>
      <c r="BP161" s="968">
        <f t="shared" si="79"/>
        <v>0</v>
      </c>
      <c r="BQ161" s="967">
        <f t="shared" si="79"/>
        <v>0</v>
      </c>
      <c r="BR161" s="967">
        <f t="shared" si="79"/>
        <v>0</v>
      </c>
      <c r="BS161" s="967">
        <f t="shared" si="79"/>
        <v>0</v>
      </c>
      <c r="BT161" s="967">
        <f t="shared" si="79"/>
        <v>0</v>
      </c>
      <c r="BU161" s="967">
        <f t="shared" si="79"/>
        <v>0</v>
      </c>
      <c r="BV161" s="968">
        <f t="shared" si="79"/>
        <v>0</v>
      </c>
      <c r="BW161" s="968">
        <f t="shared" si="79"/>
        <v>0</v>
      </c>
      <c r="BX161" s="967">
        <f t="shared" si="79"/>
        <v>0</v>
      </c>
      <c r="BY161" s="967">
        <f t="shared" si="79"/>
        <v>0</v>
      </c>
      <c r="BZ161" s="967">
        <f t="shared" si="79"/>
        <v>0</v>
      </c>
      <c r="CA161" s="967">
        <f t="shared" si="79"/>
        <v>0</v>
      </c>
      <c r="CB161" s="967">
        <f t="shared" si="79"/>
        <v>0</v>
      </c>
      <c r="CC161" s="968">
        <f t="shared" si="79"/>
        <v>0</v>
      </c>
      <c r="CD161" s="968">
        <f t="shared" si="79"/>
        <v>0</v>
      </c>
      <c r="CE161" s="967">
        <f t="shared" si="79"/>
        <v>0</v>
      </c>
      <c r="CF161" s="967">
        <f t="shared" si="79"/>
        <v>0</v>
      </c>
      <c r="CG161" s="967">
        <f t="shared" si="79"/>
        <v>0</v>
      </c>
      <c r="CH161" s="967">
        <f t="shared" si="79"/>
        <v>0</v>
      </c>
      <c r="CI161" s="967">
        <f t="shared" si="79"/>
        <v>0</v>
      </c>
      <c r="CJ161" s="968">
        <f t="shared" si="79"/>
        <v>0</v>
      </c>
      <c r="CK161" s="968">
        <f t="shared" si="79"/>
        <v>0</v>
      </c>
      <c r="CL161" s="652">
        <f t="shared" si="72"/>
        <v>6</v>
      </c>
    </row>
    <row r="162" spans="1:90" ht="13.5" customHeight="1">
      <c r="D162" s="809" t="s">
        <v>202</v>
      </c>
      <c r="E162" s="811">
        <f t="shared" si="73"/>
        <v>45.63000000000001</v>
      </c>
      <c r="F162" s="598">
        <f t="shared" si="74"/>
        <v>2.6804123711340205E-2</v>
      </c>
      <c r="G162" s="980">
        <f t="shared" si="75"/>
        <v>0.26</v>
      </c>
      <c r="H162" s="240"/>
      <c r="I162" s="593"/>
      <c r="Z162" s="969" t="s">
        <v>0</v>
      </c>
      <c r="AA162" s="970">
        <f>SUBTOTAL(9,AA155:AA161)</f>
        <v>0</v>
      </c>
      <c r="AB162" s="970">
        <f t="shared" ref="AB162:CK162" si="80">SUBTOTAL(9,AB155:AB161)</f>
        <v>0</v>
      </c>
      <c r="AC162" s="970">
        <f t="shared" si="80"/>
        <v>0</v>
      </c>
      <c r="AD162" s="970">
        <f t="shared" si="80"/>
        <v>0</v>
      </c>
      <c r="AE162" s="970">
        <f t="shared" si="80"/>
        <v>0</v>
      </c>
      <c r="AF162" s="970">
        <f t="shared" si="80"/>
        <v>0</v>
      </c>
      <c r="AG162" s="970">
        <f t="shared" si="80"/>
        <v>0</v>
      </c>
      <c r="AH162" s="970">
        <f t="shared" si="80"/>
        <v>0</v>
      </c>
      <c r="AI162" s="970">
        <f t="shared" si="80"/>
        <v>0</v>
      </c>
      <c r="AJ162" s="970">
        <f t="shared" si="80"/>
        <v>0</v>
      </c>
      <c r="AK162" s="970">
        <f t="shared" si="80"/>
        <v>0</v>
      </c>
      <c r="AL162" s="970">
        <f t="shared" si="80"/>
        <v>0</v>
      </c>
      <c r="AM162" s="970">
        <f t="shared" si="80"/>
        <v>0</v>
      </c>
      <c r="AN162" s="970">
        <f t="shared" si="80"/>
        <v>0</v>
      </c>
      <c r="AO162" s="970">
        <f t="shared" si="80"/>
        <v>0</v>
      </c>
      <c r="AP162" s="970">
        <f t="shared" si="80"/>
        <v>0</v>
      </c>
      <c r="AQ162" s="970">
        <f t="shared" si="80"/>
        <v>0</v>
      </c>
      <c r="AR162" s="970">
        <f t="shared" si="80"/>
        <v>0</v>
      </c>
      <c r="AS162" s="970">
        <f t="shared" si="80"/>
        <v>0</v>
      </c>
      <c r="AT162" s="970">
        <f t="shared" si="80"/>
        <v>0</v>
      </c>
      <c r="AU162" s="970">
        <f t="shared" si="80"/>
        <v>0</v>
      </c>
      <c r="AV162" s="970">
        <f t="shared" si="80"/>
        <v>0</v>
      </c>
      <c r="AW162" s="970">
        <f t="shared" si="80"/>
        <v>0</v>
      </c>
      <c r="AX162" s="970">
        <f t="shared" si="80"/>
        <v>27</v>
      </c>
      <c r="AY162" s="970">
        <f t="shared" si="80"/>
        <v>27</v>
      </c>
      <c r="AZ162" s="970">
        <f t="shared" si="80"/>
        <v>27</v>
      </c>
      <c r="BA162" s="970">
        <f t="shared" si="80"/>
        <v>12</v>
      </c>
      <c r="BB162" s="970">
        <f t="shared" si="80"/>
        <v>12</v>
      </c>
      <c r="BC162" s="970">
        <f t="shared" si="80"/>
        <v>0</v>
      </c>
      <c r="BD162" s="970">
        <f t="shared" si="80"/>
        <v>0</v>
      </c>
      <c r="BE162" s="970">
        <f t="shared" si="80"/>
        <v>0</v>
      </c>
      <c r="BF162" s="970">
        <f t="shared" si="80"/>
        <v>0</v>
      </c>
      <c r="BG162" s="970">
        <f t="shared" si="80"/>
        <v>0</v>
      </c>
      <c r="BH162" s="970">
        <f t="shared" si="80"/>
        <v>0</v>
      </c>
      <c r="BI162" s="970">
        <f t="shared" si="80"/>
        <v>0</v>
      </c>
      <c r="BJ162" s="970">
        <f t="shared" si="80"/>
        <v>0</v>
      </c>
      <c r="BK162" s="970">
        <f t="shared" si="80"/>
        <v>0</v>
      </c>
      <c r="BL162" s="970">
        <f t="shared" si="80"/>
        <v>0</v>
      </c>
      <c r="BM162" s="970">
        <f t="shared" si="80"/>
        <v>0</v>
      </c>
      <c r="BN162" s="970">
        <f t="shared" si="80"/>
        <v>0</v>
      </c>
      <c r="BO162" s="970">
        <f t="shared" si="80"/>
        <v>0</v>
      </c>
      <c r="BP162" s="970">
        <f t="shared" si="80"/>
        <v>0</v>
      </c>
      <c r="BQ162" s="970">
        <f t="shared" si="80"/>
        <v>0</v>
      </c>
      <c r="BR162" s="970">
        <f t="shared" si="80"/>
        <v>0</v>
      </c>
      <c r="BS162" s="970">
        <f t="shared" si="80"/>
        <v>0</v>
      </c>
      <c r="BT162" s="970">
        <f t="shared" si="80"/>
        <v>0</v>
      </c>
      <c r="BU162" s="970">
        <f t="shared" si="80"/>
        <v>0</v>
      </c>
      <c r="BV162" s="970">
        <f t="shared" si="80"/>
        <v>0</v>
      </c>
      <c r="BW162" s="970">
        <f t="shared" si="80"/>
        <v>0</v>
      </c>
      <c r="BX162" s="970">
        <f t="shared" si="80"/>
        <v>0</v>
      </c>
      <c r="BY162" s="970">
        <f t="shared" si="80"/>
        <v>0</v>
      </c>
      <c r="BZ162" s="970">
        <f t="shared" si="80"/>
        <v>0</v>
      </c>
      <c r="CA162" s="970">
        <f t="shared" si="80"/>
        <v>0</v>
      </c>
      <c r="CB162" s="970">
        <f t="shared" si="80"/>
        <v>0</v>
      </c>
      <c r="CC162" s="970">
        <f t="shared" si="80"/>
        <v>0</v>
      </c>
      <c r="CD162" s="970">
        <f t="shared" si="80"/>
        <v>0</v>
      </c>
      <c r="CE162" s="970">
        <f t="shared" si="80"/>
        <v>0</v>
      </c>
      <c r="CF162" s="970">
        <f t="shared" si="80"/>
        <v>0</v>
      </c>
      <c r="CG162" s="970">
        <f t="shared" si="80"/>
        <v>0</v>
      </c>
      <c r="CH162" s="970">
        <f t="shared" si="80"/>
        <v>0</v>
      </c>
      <c r="CI162" s="970">
        <f t="shared" si="80"/>
        <v>0</v>
      </c>
      <c r="CJ162" s="970">
        <f t="shared" si="80"/>
        <v>0</v>
      </c>
      <c r="CK162" s="970">
        <f t="shared" si="80"/>
        <v>0</v>
      </c>
      <c r="CL162" s="652">
        <f>SUM(AA162:CK162)</f>
        <v>105</v>
      </c>
    </row>
    <row r="163" spans="1:90" ht="13.5" customHeight="1">
      <c r="D163" s="809" t="s">
        <v>197</v>
      </c>
      <c r="E163" s="811">
        <f t="shared" si="73"/>
        <v>22.815000000000005</v>
      </c>
      <c r="F163" s="598">
        <f t="shared" si="74"/>
        <v>1.3402061855670102E-2</v>
      </c>
      <c r="G163" s="980">
        <f t="shared" si="75"/>
        <v>0.13</v>
      </c>
      <c r="H163" s="240"/>
      <c r="I163" s="593"/>
    </row>
    <row r="164" spans="1:90" ht="13.5" customHeight="1">
      <c r="D164" s="812" t="s">
        <v>328</v>
      </c>
      <c r="E164" s="813">
        <f t="shared" si="73"/>
        <v>105.30000000000001</v>
      </c>
      <c r="F164" s="580">
        <f t="shared" si="74"/>
        <v>6.1855670103092779E-2</v>
      </c>
      <c r="G164" s="981">
        <f t="shared" si="75"/>
        <v>0.60000000000000009</v>
      </c>
      <c r="H164" s="240"/>
      <c r="I164" s="593"/>
    </row>
    <row r="165" spans="1:90">
      <c r="E165" s="785">
        <f>SUM(E158:E164)</f>
        <v>1702.3500000000004</v>
      </c>
      <c r="F165" s="814">
        <f>SUBTOTAL(9,F158:F164)</f>
        <v>0.99999999999999989</v>
      </c>
      <c r="G165" s="988">
        <f>SUBTOTAL(9,G158:G164)</f>
        <v>9.7000000000000011</v>
      </c>
    </row>
    <row r="166" spans="1:90">
      <c r="E166" s="785"/>
      <c r="F166" s="762"/>
      <c r="G166" s="762"/>
    </row>
    <row r="167" spans="1:90">
      <c r="A167" s="668"/>
      <c r="B167" s="669"/>
      <c r="C167" s="647"/>
      <c r="D167" s="671"/>
      <c r="E167" s="671"/>
      <c r="F167" s="671"/>
      <c r="G167" s="671"/>
      <c r="H167" s="671"/>
      <c r="I167" s="671"/>
      <c r="J167" s="671"/>
      <c r="K167" s="671"/>
      <c r="L167" s="671"/>
      <c r="M167" s="671"/>
      <c r="N167" s="671"/>
      <c r="O167" s="671"/>
      <c r="P167" s="671"/>
      <c r="Q167" s="671"/>
      <c r="R167" s="671"/>
      <c r="S167" s="671"/>
      <c r="T167" s="671"/>
      <c r="U167" s="671"/>
      <c r="V167" s="671"/>
      <c r="W167" s="671"/>
      <c r="X167" s="671"/>
      <c r="Y167" s="671"/>
    </row>
    <row r="168" spans="1:90">
      <c r="A168" s="668"/>
      <c r="B168" s="669"/>
      <c r="C168" s="647"/>
      <c r="D168" s="671"/>
      <c r="E168" s="671"/>
      <c r="F168" s="671"/>
      <c r="G168" s="671"/>
      <c r="H168" s="671"/>
      <c r="I168" s="671"/>
      <c r="J168" s="671"/>
      <c r="K168" s="671"/>
      <c r="L168" s="671"/>
      <c r="M168" s="671"/>
      <c r="N168" s="671"/>
      <c r="O168" s="671"/>
      <c r="P168" s="671"/>
      <c r="Q168" s="671"/>
      <c r="R168" s="671"/>
      <c r="S168" s="671"/>
      <c r="T168" s="671"/>
      <c r="U168" s="671"/>
      <c r="V168" s="671"/>
      <c r="W168" s="671"/>
      <c r="X168" s="671"/>
      <c r="Y168" s="671"/>
    </row>
    <row r="169" spans="1:90" ht="20.25" customHeight="1">
      <c r="A169" s="668"/>
      <c r="B169" s="669"/>
      <c r="C169" s="647"/>
      <c r="D169" s="671"/>
      <c r="E169" s="671"/>
      <c r="F169" s="671"/>
      <c r="G169" s="671"/>
      <c r="H169" s="671"/>
      <c r="I169" s="671"/>
      <c r="J169" s="671"/>
      <c r="K169" s="671"/>
      <c r="L169" s="671"/>
      <c r="M169" s="671"/>
      <c r="N169" s="671"/>
      <c r="O169" s="671"/>
      <c r="P169" s="671"/>
      <c r="Q169" s="671"/>
      <c r="R169" s="671"/>
      <c r="S169" s="671"/>
      <c r="T169" s="671"/>
      <c r="U169" s="671"/>
      <c r="V169" s="671"/>
      <c r="W169" s="671"/>
      <c r="X169" s="671"/>
      <c r="Y169" s="671"/>
      <c r="AA169" s="671"/>
      <c r="AB169" s="671"/>
      <c r="AC169" s="671"/>
      <c r="AD169" s="671"/>
      <c r="AE169" s="671"/>
      <c r="AI169" s="671"/>
      <c r="AJ169" s="671"/>
      <c r="AK169" s="671"/>
      <c r="AL169" s="671"/>
      <c r="AP169" s="671"/>
      <c r="AQ169" s="671"/>
      <c r="AR169" s="671"/>
      <c r="AS169" s="671"/>
      <c r="BG169" s="671"/>
      <c r="BH169" s="671"/>
      <c r="BI169" s="671"/>
      <c r="BN169" s="671"/>
      <c r="BO169" s="671"/>
      <c r="BP169" s="671"/>
      <c r="BU169" s="671"/>
      <c r="BV169" s="671"/>
      <c r="BW169" s="671"/>
      <c r="CB169" s="671"/>
      <c r="CC169" s="671"/>
      <c r="CD169" s="671"/>
      <c r="CI169" s="671"/>
      <c r="CJ169" s="671"/>
      <c r="CK169" s="671"/>
    </row>
    <row r="170" spans="1:90" ht="20.25" customHeight="1">
      <c r="A170" s="668"/>
      <c r="B170" s="669"/>
      <c r="C170" s="647"/>
      <c r="D170" s="671"/>
      <c r="E170" s="671"/>
      <c r="F170" s="671"/>
      <c r="G170" s="671"/>
      <c r="H170" s="671"/>
      <c r="I170" s="671"/>
      <c r="J170" s="671"/>
      <c r="K170" s="671"/>
      <c r="L170" s="671"/>
      <c r="M170" s="671"/>
      <c r="N170" s="671"/>
      <c r="O170" s="671"/>
      <c r="P170" s="671"/>
      <c r="Q170" s="671"/>
      <c r="R170" s="671"/>
      <c r="S170" s="671"/>
      <c r="T170" s="671"/>
      <c r="U170" s="671"/>
      <c r="V170" s="671"/>
      <c r="W170" s="671"/>
      <c r="X170" s="671"/>
      <c r="Y170" s="671"/>
      <c r="Z170" s="762"/>
    </row>
    <row r="171" spans="1:90">
      <c r="A171" s="668"/>
      <c r="B171" s="669"/>
      <c r="C171" s="647"/>
      <c r="D171" s="671"/>
      <c r="E171" s="671"/>
      <c r="F171" s="671"/>
      <c r="G171" s="671"/>
      <c r="H171" s="671"/>
      <c r="I171" s="671"/>
      <c r="J171" s="671"/>
      <c r="K171" s="671"/>
      <c r="L171" s="671"/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</row>
    <row r="172" spans="1:90">
      <c r="A172" s="668"/>
      <c r="B172" s="669"/>
      <c r="C172" s="647"/>
      <c r="D172" s="671"/>
      <c r="E172" s="671"/>
      <c r="F172" s="671"/>
      <c r="G172" s="671"/>
      <c r="H172" s="671"/>
      <c r="I172" s="671"/>
      <c r="J172" s="671"/>
      <c r="K172" s="671"/>
      <c r="L172" s="671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</row>
    <row r="173" spans="1:90" ht="15.75" customHeight="1">
      <c r="A173" s="668"/>
      <c r="B173" s="669"/>
      <c r="C173" s="647"/>
      <c r="D173" s="671"/>
      <c r="E173" s="671"/>
      <c r="F173" s="671"/>
      <c r="G173" s="671"/>
      <c r="H173" s="671"/>
      <c r="I173" s="671"/>
      <c r="J173" s="671"/>
      <c r="K173" s="671"/>
      <c r="L173" s="671"/>
      <c r="M173" s="671"/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</row>
    <row r="174" spans="1:90">
      <c r="A174" s="668"/>
      <c r="B174" s="669"/>
      <c r="C174" s="647"/>
      <c r="D174" s="671"/>
      <c r="E174" s="671"/>
      <c r="F174" s="671"/>
      <c r="G174" s="671"/>
      <c r="H174" s="671"/>
      <c r="I174" s="671"/>
      <c r="J174" s="671"/>
      <c r="K174" s="671"/>
      <c r="L174" s="671"/>
      <c r="M174" s="671"/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AN174" s="684"/>
    </row>
    <row r="175" spans="1:90">
      <c r="A175" s="668"/>
      <c r="B175" s="669"/>
      <c r="C175" s="647"/>
      <c r="D175" s="671"/>
      <c r="E175" s="671"/>
      <c r="F175" s="671"/>
      <c r="G175" s="671"/>
      <c r="H175" s="671"/>
      <c r="I175" s="671"/>
      <c r="J175" s="671"/>
      <c r="K175" s="671"/>
      <c r="L175" s="671"/>
      <c r="M175" s="671"/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</row>
    <row r="176" spans="1:90" ht="24.75" hidden="1" customHeight="1">
      <c r="A176" s="668"/>
      <c r="B176" s="669"/>
      <c r="C176" s="647"/>
      <c r="D176" s="671"/>
      <c r="E176" s="671"/>
      <c r="F176" s="671"/>
      <c r="G176" s="671"/>
      <c r="H176" s="671"/>
      <c r="I176" s="671"/>
      <c r="J176" s="671"/>
      <c r="K176" s="671"/>
      <c r="L176" s="671"/>
      <c r="M176" s="671"/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</row>
    <row r="177" spans="1:25" ht="24.75" hidden="1" customHeight="1">
      <c r="A177" s="668"/>
      <c r="B177" s="669"/>
      <c r="C177" s="647"/>
      <c r="D177" s="671"/>
      <c r="E177" s="671"/>
      <c r="F177" s="671"/>
      <c r="G177" s="671"/>
      <c r="H177" s="671"/>
      <c r="I177" s="671"/>
      <c r="J177" s="671"/>
      <c r="K177" s="671"/>
      <c r="L177" s="671"/>
      <c r="M177" s="671"/>
      <c r="N177" s="671"/>
      <c r="O177" s="671"/>
      <c r="P177" s="671"/>
      <c r="Q177" s="671"/>
      <c r="R177" s="671"/>
      <c r="S177" s="671"/>
      <c r="T177" s="671"/>
      <c r="U177" s="671"/>
      <c r="V177" s="671"/>
      <c r="W177" s="671"/>
      <c r="X177" s="671"/>
      <c r="Y177" s="671"/>
    </row>
    <row r="178" spans="1:25" ht="24.75" hidden="1" customHeight="1">
      <c r="A178" s="668"/>
      <c r="B178" s="669"/>
      <c r="C178" s="647"/>
      <c r="D178" s="671"/>
      <c r="E178" s="671"/>
      <c r="F178" s="671"/>
      <c r="G178" s="671"/>
      <c r="H178" s="671"/>
      <c r="I178" s="671"/>
      <c r="J178" s="671"/>
      <c r="K178" s="671"/>
      <c r="L178" s="671"/>
      <c r="M178" s="671"/>
      <c r="N178" s="671"/>
      <c r="O178" s="671"/>
      <c r="P178" s="671"/>
      <c r="Q178" s="671"/>
      <c r="R178" s="671"/>
      <c r="S178" s="671"/>
      <c r="T178" s="671"/>
      <c r="U178" s="671"/>
      <c r="V178" s="671"/>
      <c r="W178" s="671"/>
      <c r="X178" s="671"/>
      <c r="Y178" s="671"/>
    </row>
    <row r="179" spans="1:25" hidden="1">
      <c r="A179" s="668"/>
      <c r="B179" s="669"/>
      <c r="C179" s="647"/>
      <c r="D179" s="671"/>
      <c r="E179" s="671"/>
      <c r="F179" s="671"/>
      <c r="G179" s="671"/>
      <c r="H179" s="671"/>
      <c r="I179" s="671"/>
      <c r="J179" s="671"/>
      <c r="K179" s="671"/>
      <c r="L179" s="671"/>
      <c r="M179" s="671"/>
      <c r="N179" s="671"/>
      <c r="O179" s="671"/>
      <c r="P179" s="671"/>
      <c r="Q179" s="671"/>
      <c r="R179" s="671"/>
      <c r="S179" s="671"/>
      <c r="T179" s="671"/>
      <c r="U179" s="671"/>
      <c r="V179" s="671"/>
      <c r="W179" s="671"/>
      <c r="X179" s="671"/>
      <c r="Y179" s="671"/>
    </row>
    <row r="180" spans="1:25" hidden="1">
      <c r="A180" s="668"/>
      <c r="B180" s="669"/>
      <c r="C180" s="647"/>
      <c r="D180" s="671"/>
      <c r="E180" s="671"/>
      <c r="F180" s="671"/>
      <c r="G180" s="671"/>
      <c r="H180" s="671"/>
      <c r="I180" s="671"/>
      <c r="J180" s="671"/>
      <c r="K180" s="671"/>
      <c r="L180" s="671"/>
      <c r="M180" s="671"/>
      <c r="N180" s="671"/>
      <c r="O180" s="671"/>
      <c r="P180" s="671"/>
      <c r="Q180" s="671"/>
      <c r="R180" s="671"/>
      <c r="S180" s="671"/>
      <c r="T180" s="671"/>
      <c r="U180" s="671"/>
      <c r="V180" s="671"/>
      <c r="W180" s="671"/>
      <c r="X180" s="671"/>
      <c r="Y180" s="671"/>
    </row>
    <row r="181" spans="1:25">
      <c r="A181" s="668"/>
      <c r="B181" s="669"/>
      <c r="C181" s="647"/>
      <c r="D181" s="671"/>
      <c r="E181" s="671"/>
      <c r="F181" s="671"/>
      <c r="G181" s="671"/>
      <c r="H181" s="671"/>
      <c r="I181" s="671"/>
      <c r="J181" s="671"/>
      <c r="K181" s="671"/>
      <c r="L181" s="671"/>
      <c r="M181" s="671"/>
      <c r="N181" s="671"/>
      <c r="O181" s="671"/>
      <c r="P181" s="671"/>
      <c r="Q181" s="671"/>
      <c r="R181" s="671"/>
      <c r="S181" s="671"/>
      <c r="T181" s="671"/>
      <c r="U181" s="671"/>
      <c r="V181" s="671"/>
      <c r="W181" s="671"/>
      <c r="X181" s="671"/>
      <c r="Y181" s="671"/>
    </row>
    <row r="182" spans="1:25" ht="15.75" customHeight="1">
      <c r="A182" s="668"/>
      <c r="B182" s="669"/>
      <c r="C182" s="647"/>
      <c r="D182" s="671"/>
      <c r="E182" s="671"/>
      <c r="F182" s="671"/>
      <c r="G182" s="671"/>
      <c r="H182" s="671"/>
      <c r="I182" s="671"/>
      <c r="J182" s="671"/>
      <c r="K182" s="671"/>
      <c r="L182" s="671"/>
      <c r="M182" s="671"/>
      <c r="N182" s="671"/>
      <c r="O182" s="671"/>
      <c r="P182" s="671"/>
      <c r="Q182" s="671"/>
      <c r="R182" s="671"/>
      <c r="S182" s="671"/>
      <c r="T182" s="671"/>
      <c r="U182" s="671"/>
      <c r="V182" s="671"/>
      <c r="W182" s="671"/>
      <c r="X182" s="671"/>
      <c r="Y182" s="671"/>
    </row>
    <row r="183" spans="1:25">
      <c r="D183" s="671"/>
      <c r="E183" s="671"/>
      <c r="F183" s="671"/>
      <c r="G183" s="671"/>
      <c r="H183" s="671"/>
      <c r="I183" s="671"/>
      <c r="J183" s="671"/>
      <c r="K183" s="671"/>
      <c r="L183" s="671"/>
      <c r="M183" s="671"/>
      <c r="N183" s="671"/>
      <c r="O183" s="671"/>
      <c r="P183" s="671"/>
      <c r="Q183" s="671"/>
      <c r="R183" s="671"/>
      <c r="S183" s="671"/>
      <c r="T183" s="671"/>
      <c r="U183" s="671"/>
      <c r="V183" s="671"/>
      <c r="W183" s="671"/>
      <c r="X183" s="671"/>
      <c r="Y183" s="671"/>
    </row>
    <row r="184" spans="1:25">
      <c r="D184" s="671"/>
      <c r="E184" s="671"/>
      <c r="F184" s="671"/>
      <c r="G184" s="671"/>
      <c r="H184" s="671"/>
      <c r="I184" s="671"/>
      <c r="J184" s="671"/>
      <c r="K184" s="671"/>
      <c r="L184" s="671"/>
      <c r="M184" s="671"/>
      <c r="N184" s="671"/>
      <c r="O184" s="671"/>
      <c r="P184" s="671"/>
      <c r="Q184" s="671"/>
      <c r="R184" s="671"/>
      <c r="S184" s="671"/>
      <c r="T184" s="671"/>
      <c r="U184" s="671"/>
      <c r="V184" s="671"/>
      <c r="W184" s="671"/>
      <c r="X184" s="671"/>
      <c r="Y184" s="671"/>
    </row>
    <row r="185" spans="1:25">
      <c r="D185" s="671"/>
      <c r="E185" s="671"/>
      <c r="F185" s="671"/>
      <c r="G185" s="671"/>
      <c r="H185" s="671"/>
      <c r="I185" s="671"/>
      <c r="J185" s="671"/>
      <c r="K185" s="671"/>
      <c r="L185" s="671"/>
      <c r="M185" s="671"/>
      <c r="N185" s="671"/>
      <c r="O185" s="671"/>
      <c r="P185" s="671"/>
      <c r="Q185" s="671"/>
      <c r="R185" s="671"/>
      <c r="S185" s="671"/>
      <c r="T185" s="671"/>
      <c r="U185" s="671"/>
      <c r="V185" s="671"/>
      <c r="W185" s="671"/>
      <c r="X185" s="671"/>
      <c r="Y185" s="671"/>
    </row>
    <row r="186" spans="1:25">
      <c r="D186" s="671"/>
      <c r="E186" s="671"/>
      <c r="F186" s="671"/>
      <c r="G186" s="671"/>
      <c r="H186" s="671"/>
      <c r="I186" s="671"/>
      <c r="J186" s="671"/>
      <c r="K186" s="671"/>
      <c r="L186" s="671"/>
      <c r="M186" s="671"/>
      <c r="N186" s="671"/>
      <c r="O186" s="671"/>
      <c r="P186" s="671"/>
      <c r="Q186" s="671"/>
      <c r="R186" s="671"/>
      <c r="S186" s="671"/>
      <c r="T186" s="671"/>
      <c r="U186" s="671"/>
      <c r="V186" s="671"/>
      <c r="W186" s="671"/>
      <c r="X186" s="671"/>
      <c r="Y186" s="671"/>
    </row>
    <row r="187" spans="1:25" ht="12.75" customHeight="1">
      <c r="D187" s="671"/>
      <c r="E187" s="671"/>
      <c r="F187" s="671"/>
      <c r="G187" s="671"/>
      <c r="H187" s="671"/>
      <c r="I187" s="671"/>
      <c r="J187" s="671"/>
      <c r="K187" s="671"/>
      <c r="L187" s="671"/>
      <c r="M187" s="671"/>
      <c r="N187" s="671"/>
      <c r="O187" s="671"/>
      <c r="P187" s="671"/>
      <c r="Q187" s="671"/>
      <c r="R187" s="671"/>
      <c r="S187" s="671"/>
      <c r="T187" s="671"/>
      <c r="U187" s="671"/>
      <c r="V187" s="671"/>
      <c r="W187" s="671"/>
      <c r="X187" s="671"/>
      <c r="Y187" s="671"/>
    </row>
    <row r="188" spans="1:25" ht="12.75" customHeight="1">
      <c r="D188" s="671"/>
      <c r="E188" s="671"/>
      <c r="F188" s="671"/>
      <c r="G188" s="671"/>
      <c r="H188" s="671"/>
      <c r="I188" s="671"/>
      <c r="J188" s="671"/>
      <c r="K188" s="671"/>
      <c r="L188" s="671"/>
      <c r="M188" s="671"/>
      <c r="N188" s="671"/>
      <c r="O188" s="671"/>
      <c r="P188" s="671"/>
      <c r="Q188" s="671"/>
      <c r="R188" s="671"/>
      <c r="S188" s="671"/>
      <c r="T188" s="671"/>
      <c r="U188" s="671"/>
      <c r="V188" s="671"/>
      <c r="W188" s="671"/>
      <c r="X188" s="671"/>
      <c r="Y188" s="671"/>
    </row>
    <row r="189" spans="1:25" ht="12.75" customHeight="1">
      <c r="D189" s="671"/>
      <c r="E189" s="671"/>
      <c r="F189" s="671"/>
      <c r="G189" s="671"/>
      <c r="H189" s="671"/>
      <c r="I189" s="671"/>
      <c r="J189" s="671"/>
      <c r="K189" s="671"/>
      <c r="L189" s="671"/>
      <c r="M189" s="671"/>
      <c r="N189" s="671"/>
      <c r="O189" s="671"/>
      <c r="P189" s="671"/>
      <c r="Q189" s="671"/>
      <c r="R189" s="671"/>
      <c r="S189" s="671"/>
      <c r="T189" s="671"/>
      <c r="U189" s="671"/>
      <c r="V189" s="671"/>
      <c r="W189" s="671"/>
      <c r="X189" s="671"/>
      <c r="Y189" s="671"/>
    </row>
    <row r="190" spans="1:25" ht="12.75" customHeight="1">
      <c r="D190" s="671"/>
      <c r="E190" s="671"/>
      <c r="F190" s="671"/>
      <c r="G190" s="671"/>
      <c r="H190" s="671"/>
      <c r="I190" s="671"/>
      <c r="J190" s="671"/>
      <c r="K190" s="671"/>
      <c r="L190" s="671"/>
      <c r="M190" s="671"/>
      <c r="N190" s="671"/>
      <c r="O190" s="671"/>
      <c r="P190" s="671"/>
      <c r="Q190" s="671"/>
      <c r="R190" s="671"/>
      <c r="S190" s="671"/>
      <c r="T190" s="671"/>
      <c r="U190" s="671"/>
      <c r="V190" s="671"/>
      <c r="W190" s="671"/>
      <c r="X190" s="671"/>
      <c r="Y190" s="671"/>
    </row>
    <row r="191" spans="1:25" ht="12.75" customHeight="1">
      <c r="D191" s="671"/>
      <c r="E191" s="671"/>
      <c r="F191" s="671"/>
      <c r="G191" s="671"/>
      <c r="H191" s="671"/>
      <c r="I191" s="671"/>
      <c r="J191" s="671"/>
      <c r="K191" s="671"/>
      <c r="L191" s="671"/>
      <c r="M191" s="671"/>
      <c r="N191" s="671"/>
      <c r="O191" s="671"/>
      <c r="P191" s="671"/>
      <c r="Q191" s="671"/>
      <c r="R191" s="671"/>
      <c r="S191" s="671"/>
      <c r="T191" s="671"/>
      <c r="U191" s="671"/>
      <c r="V191" s="671"/>
      <c r="W191" s="671"/>
      <c r="X191" s="671"/>
      <c r="Y191" s="671"/>
    </row>
    <row r="192" spans="1:25" ht="12.75" customHeight="1">
      <c r="D192" s="671"/>
      <c r="E192" s="671"/>
      <c r="F192" s="671"/>
      <c r="G192" s="671"/>
      <c r="H192" s="671"/>
      <c r="I192" s="671"/>
      <c r="J192" s="671"/>
      <c r="K192" s="671"/>
      <c r="L192" s="671"/>
      <c r="M192" s="671"/>
      <c r="N192" s="671"/>
      <c r="O192" s="671"/>
      <c r="P192" s="671"/>
      <c r="Q192" s="671"/>
      <c r="R192" s="671"/>
      <c r="S192" s="671"/>
      <c r="T192" s="671"/>
      <c r="U192" s="671"/>
      <c r="V192" s="671"/>
      <c r="W192" s="671"/>
      <c r="X192" s="671"/>
      <c r="Y192" s="671"/>
    </row>
    <row r="193" spans="4:25" ht="12.75" customHeight="1">
      <c r="D193" s="671"/>
      <c r="E193" s="671"/>
      <c r="F193" s="671"/>
      <c r="G193" s="671"/>
      <c r="H193" s="671"/>
      <c r="I193" s="671"/>
      <c r="J193" s="671"/>
      <c r="K193" s="671"/>
      <c r="L193" s="671"/>
      <c r="M193" s="671"/>
      <c r="N193" s="671"/>
      <c r="O193" s="671"/>
      <c r="P193" s="671"/>
      <c r="Q193" s="671"/>
      <c r="R193" s="671"/>
      <c r="S193" s="671"/>
      <c r="T193" s="671"/>
      <c r="U193" s="671"/>
      <c r="V193" s="671"/>
      <c r="W193" s="671"/>
      <c r="X193" s="671"/>
      <c r="Y193" s="671"/>
    </row>
    <row r="194" spans="4:25" ht="12.75" customHeight="1">
      <c r="D194" s="671"/>
      <c r="E194" s="671"/>
      <c r="F194" s="671"/>
      <c r="G194" s="671"/>
      <c r="H194" s="671"/>
      <c r="I194" s="671"/>
      <c r="J194" s="671"/>
      <c r="K194" s="671"/>
      <c r="L194" s="671"/>
      <c r="M194" s="671"/>
      <c r="N194" s="671"/>
      <c r="O194" s="671"/>
      <c r="P194" s="671"/>
      <c r="Q194" s="671"/>
      <c r="R194" s="671"/>
      <c r="S194" s="671"/>
      <c r="T194" s="671"/>
      <c r="U194" s="671"/>
      <c r="V194" s="671"/>
      <c r="W194" s="671"/>
      <c r="X194" s="671"/>
      <c r="Y194" s="671"/>
    </row>
    <row r="195" spans="4:25" ht="12.75" customHeight="1">
      <c r="D195" s="671"/>
      <c r="E195" s="671"/>
      <c r="F195" s="671"/>
      <c r="G195" s="671"/>
      <c r="H195" s="671"/>
      <c r="I195" s="671"/>
      <c r="J195" s="671"/>
      <c r="K195" s="671"/>
      <c r="L195" s="671"/>
      <c r="M195" s="671"/>
      <c r="N195" s="671"/>
      <c r="O195" s="671"/>
      <c r="P195" s="671"/>
      <c r="Q195" s="671"/>
      <c r="R195" s="671"/>
      <c r="S195" s="671"/>
      <c r="T195" s="671"/>
      <c r="U195" s="671"/>
      <c r="V195" s="671"/>
      <c r="W195" s="671"/>
      <c r="X195" s="671"/>
      <c r="Y195" s="671"/>
    </row>
    <row r="196" spans="4:25" ht="15" customHeight="1">
      <c r="D196" s="671"/>
      <c r="E196" s="671"/>
      <c r="F196" s="671"/>
      <c r="G196" s="671"/>
      <c r="H196" s="671"/>
      <c r="I196" s="671"/>
      <c r="J196" s="671"/>
      <c r="K196" s="671"/>
      <c r="L196" s="671"/>
      <c r="M196" s="671"/>
      <c r="N196" s="671"/>
      <c r="O196" s="671"/>
      <c r="P196" s="671"/>
      <c r="Q196" s="671"/>
      <c r="R196" s="671"/>
      <c r="S196" s="671"/>
      <c r="T196" s="671"/>
      <c r="U196" s="671"/>
      <c r="V196" s="671"/>
      <c r="W196" s="671"/>
      <c r="X196" s="671"/>
      <c r="Y196" s="671"/>
    </row>
    <row r="197" spans="4:25">
      <c r="D197" s="671"/>
      <c r="E197" s="671"/>
      <c r="F197" s="671"/>
      <c r="G197" s="671"/>
      <c r="H197" s="671"/>
      <c r="I197" s="671"/>
      <c r="J197" s="671"/>
      <c r="K197" s="671"/>
      <c r="L197" s="671"/>
      <c r="M197" s="671"/>
      <c r="N197" s="671"/>
      <c r="O197" s="671"/>
      <c r="P197" s="671"/>
      <c r="Q197" s="671"/>
      <c r="R197" s="671"/>
      <c r="S197" s="671"/>
      <c r="T197" s="671"/>
      <c r="U197" s="671"/>
      <c r="V197" s="671"/>
      <c r="W197" s="671"/>
      <c r="X197" s="671"/>
      <c r="Y197" s="671"/>
    </row>
    <row r="198" spans="4:25">
      <c r="D198" s="671"/>
      <c r="E198" s="671"/>
      <c r="F198" s="671"/>
      <c r="G198" s="671"/>
      <c r="H198" s="671"/>
      <c r="I198" s="671"/>
      <c r="J198" s="671"/>
      <c r="K198" s="671"/>
      <c r="L198" s="671"/>
      <c r="M198" s="671"/>
      <c r="N198" s="671"/>
      <c r="O198" s="671"/>
      <c r="P198" s="671"/>
      <c r="Q198" s="671"/>
      <c r="R198" s="671"/>
      <c r="S198" s="671"/>
      <c r="T198" s="671"/>
      <c r="U198" s="671"/>
      <c r="V198" s="671"/>
      <c r="W198" s="671"/>
      <c r="X198" s="671"/>
      <c r="Y198" s="671"/>
    </row>
    <row r="199" spans="4:25">
      <c r="D199" s="815"/>
      <c r="E199" s="785"/>
      <c r="G199" s="762"/>
    </row>
    <row r="200" spans="4:25">
      <c r="E200" s="785"/>
    </row>
    <row r="201" spans="4:25">
      <c r="E201" s="762"/>
      <c r="H201" s="762"/>
    </row>
    <row r="202" spans="4:25">
      <c r="E202" s="762"/>
    </row>
    <row r="203" spans="4:25">
      <c r="E203" s="762"/>
    </row>
  </sheetData>
  <autoFilter ref="A14:DI135">
    <filterColumn colId="24">
      <customFilters>
        <customFilter operator="notEqual" val=" "/>
      </customFilters>
    </filterColumn>
  </autoFilter>
  <mergeCells count="40">
    <mergeCell ref="BX138:CD138"/>
    <mergeCell ref="CE138:CK138"/>
    <mergeCell ref="H140:I140"/>
    <mergeCell ref="J140:Q140"/>
    <mergeCell ref="R140:Y140"/>
    <mergeCell ref="E155:F155"/>
    <mergeCell ref="E157:F157"/>
    <mergeCell ref="E149:F149"/>
    <mergeCell ref="E150:F150"/>
    <mergeCell ref="E151:F151"/>
    <mergeCell ref="E152:F152"/>
    <mergeCell ref="E153:F153"/>
    <mergeCell ref="E154:F154"/>
    <mergeCell ref="E148:F148"/>
    <mergeCell ref="BQ136:BW136"/>
    <mergeCell ref="BX136:CD136"/>
    <mergeCell ref="CE136:CK136"/>
    <mergeCell ref="AA138:AG138"/>
    <mergeCell ref="AH138:AN138"/>
    <mergeCell ref="AO138:AU138"/>
    <mergeCell ref="AV138:BB138"/>
    <mergeCell ref="BC138:BI138"/>
    <mergeCell ref="BJ138:BP138"/>
    <mergeCell ref="BQ138:BW138"/>
    <mergeCell ref="AA136:AG136"/>
    <mergeCell ref="AH136:AN136"/>
    <mergeCell ref="AO136:AU136"/>
    <mergeCell ref="AV136:BB136"/>
    <mergeCell ref="BC136:BI136"/>
    <mergeCell ref="AA11:AW11"/>
    <mergeCell ref="AX11:CA11"/>
    <mergeCell ref="CB11:CK11"/>
    <mergeCell ref="BJ136:BP136"/>
    <mergeCell ref="C13:C14"/>
    <mergeCell ref="D13:D14"/>
    <mergeCell ref="E13:E14"/>
    <mergeCell ref="F13:F14"/>
    <mergeCell ref="H13:J13"/>
    <mergeCell ref="R13:U13"/>
    <mergeCell ref="Y13:Y14"/>
  </mergeCells>
  <conditionalFormatting sqref="K137:X137">
    <cfRule type="expression" dxfId="740" priority="749" stopIfTrue="1">
      <formula>$G137="PT"</formula>
    </cfRule>
  </conditionalFormatting>
  <conditionalFormatting sqref="C15:Y15 C25:G27 L25:P27 C18:G22 T25:X27 Q44:S45 T44:X44 J44:K45 L44:P44 C82:G83 C54:G55 I18:X22 I25:I27 C44:G44 C89:G89 I89:K89 I54:X55 I83:K83 C91:K91 I72:K72 C72:G72 I86:K87 C86:G87 I58:X60 C58:G60 C100:G102 Q24:S28 J24:K28 C106:G108 C112:G113 C117:G119 C122:G122 D126:G128 C132:G133 M132:X133 M126:S128 M122:S123 M117:S119 M112:S113 M106:S108 M100:S102 M86:S87 M72:S72 M91:S97 M83:S83 M89:S89 L70:L74 L82:L123 U89:X89 U82:X83 U91:X97 U72:X72 U86:X87 U100:X102 U106:X108 U112:X113 U117:X119 U122:X123 U126:X128 M131:S131 U131:X131 I63:X65 C47:G50 L125:L133 T125:T131 I82 K82 M82:Q82 S82 I66:J67 R66:X67 I44 H29 C34:G34 T68:T123 Y16:Y32 C63:G68 K66:Q68 U68:X69 R68:S69 I69:I70 Y37:Y45 Y34:Y35 Y53:Y56 Y58:Y133 I34:X34 H68:H89 I100:K102 C92:G97 I92:K97 H93 H95 H97 H99 H101 I117:K119 I112:K113 I106:K108 D131:G131 D123:G124 C123:C133 H17 H19 H21 H23 H25 H27 H31 H33 H35 H37 H39 H41 H43 H45 H48 H50:X50 I124:X124 I131:K133 I126:K128 I122:K123 Y47:Y51 I47:X49">
    <cfRule type="expression" dxfId="739" priority="748" stopIfTrue="1">
      <formula>$G15="PT"</formula>
    </cfRule>
  </conditionalFormatting>
  <conditionalFormatting sqref="L138:R138">
    <cfRule type="expression" dxfId="738" priority="747" stopIfTrue="1">
      <formula>#REF!="PT"</formula>
    </cfRule>
  </conditionalFormatting>
  <conditionalFormatting sqref="A15:B15 A47:B49 A34:B34 A54:B55 A25:B27 A63:B64 A18:B22 A89:B89 A43:B44 A80:B80 A82:B83 A72:B72 A86:B87 A58:B60 A91:B97 A100:B101 A106:B108 A112:B113 A117:B119 A122:B123 A126:B128 A131:B133 B102">
    <cfRule type="cellIs" dxfId="737" priority="746" stopIfTrue="1" operator="greaterThan">
      <formula>0</formula>
    </cfRule>
  </conditionalFormatting>
  <conditionalFormatting sqref="K13:P14">
    <cfRule type="cellIs" dxfId="736" priority="745" stopIfTrue="1" operator="greaterThan">
      <formula>0</formula>
    </cfRule>
  </conditionalFormatting>
  <conditionalFormatting sqref="AA25:AE27 BJ25:BN25 AF34:AG34 AA83:CK83 BQ43:BU44 BQ25:BU27 BQ47:BU49 BX47:CB49 BX25:CB27 BX44:CB44 CE54:CI55 CE43:CI44 CE34:CI34 CE47:CI49 CE63:CI64 CE25:CI27 AA44:BN44 AA97:BU97 BW97:CK97 AO73 BQ72:BW72 BQ73:BU73 AA101:CK102 AA89:CK89 AF54:AG55 BQ54:BU55 AT34:AU34 BH34:BI34 AO25:AS25 CC24:CD25 AM34:AN34 BA34:BB34 AM43:AU43 BA43:BI43 BO24:BP25 AF72:AG72 AA80:AG80 AM80:AU80 AM72:AO72 AA82:AG82 AM82:AU82 AA86:AE86 AO86:AS86 BA82:BI82 BA72:BB72 BA80:BI80 BO80:BW80 BO82:BW82 AA63:AE64 BJ71:BN74 BQ63:CB64 CC82:CK82 CC80:CK80 CC72:CK72 BX71:CB74 BQ58:BU60 CE58:CI60 AM60:BI60 AM54:AO55 BH54:BI55 BH58:BI59 BA54:BB55 AM96:BI96 BW100:CK100 AA100:AE100 AO100:AS100 BJ100:BN100 BO91:BW96 BQ100:BU100 CC91:CK96 AM106:AO108 AA112:BI112 AA117:AE117 AO117:AS117 BJ117:BN117 AA113:AZ113 BC113:CK113 BA106:BB108 BO106:BW108 BO112:BW112 CC112:CK112 CC106:CK108 BQ117:CK117 BO114:BP114 AM122:AO123 AA131:AE131 BA122:BB123 BO122:BW123 BO126:BW127 BJ131:CB131 CC126:CK127 CC122:CK123 CE131:CK131 CC130:CD131 BO116:BP117 BO98:BP100 AA118:AZ119 BC118:CK119 AA87:BN87 BQ86:CK87 BO84:BP88 AH80:AL82 BJ80:BN82 BX80:CB82 AH25:AL25 AA22:CK22 AM23:AN25 AA132:CK133 AH131:AL131 AF129:AG131 AA128:CK128 AO131:AS131 AM129:AN131 AF122:AG123 AA122:AE124 AF45:AG45 AH63:AL64 AO63:AS64 AF58:AG60 AA49:AE49 AH49:AL49 AF49:AG50 AM45:AN45 AM49:AN50 AF23:AG28 AH26:BN27 AH17:AL21 AF18:AG21 BX17:CB21 CC18:CK21 AH86:AL86 AF84:AG86 AM84:AN86 AA95:AG96 AF91:AG94 AA91:AE91 AA93:AE93 AH100:AL100 AF98:AG100 AM98:AN100 AA106:AG108 AH117:AL117 AF114:AG117 AM114:AN117 AA104:AG104 AH74:AL77 AM18:AO21 AT45:BI45 AT54:AU55 BJ63:BN64 AT72:AU72 BH72:BI72 BJ86:BN86 AT98:BI100 AT106:AU108 BH106:BI108 AT114:AZ117 BC114:BI117 AT122:AU123 BH122:BI123 AA126:AO127 AA15:CK15 AT18:AU21 AM58:AO59 BH126:BI127 AI104:BI104 AM91:AU95 BA91:BI95 AA68:CK68 BH18:BW21 BA19:BB21 AT129:BI131 AT84:BI86 BN17 AA47:BN48 AV80:AZ82 AT23:BI27 AO49:BN49 BA88:BB88">
    <cfRule type="expression" dxfId="735" priority="744">
      <formula>$G15="NPT"</formula>
    </cfRule>
  </conditionalFormatting>
  <conditionalFormatting sqref="AA25:AE27 BJ25:BN25 AF34:AG34 AA83:CK83 BQ43:BU44 BQ25:BU27 BQ47:BU49 BX47:CB49 BX25:CB27 BX44:CB44 CE54:CI55 CE43:CI44 CE34:CI34 CE47:CI49 CE63:CI64 CE25:CI27 AA44:BN44 AA97:BU97 BW97:CK97 AO73 BQ72:BW72 BQ73:BU73 AA101:CK102 AA89:CK89 AF54:AG55 BQ54:BU55 AT34:AU34 BH34:BI34 AO25:AS25 CC24:CD25 AM34:AN34 BA34:BB34 AM43:AU43 BA43:BI43 BO24:BP25 AF72:AG72 AA80:AG80 AM80:AU80 AM72:AO72 AA82:AG82 AM82:AU82 AA86:AE86 AO86:AS86 BA82:BI82 BA72:BB72 BA80:BI80 BO80:BW80 BO82:BW82 AA63:AE64 BJ71:BN74 BQ63:CB64 CC82:CK82 CC80:CK80 CC72:CK72 BX71:CB74 BQ58:BU60 CE58:CI60 AM60:BI60 AM54:AO55 BH54:BI55 BH58:BI59 BA54:BB55 AM96:BI96 BW100:CK100 AA100:AE100 AO100:AS100 BJ100:BN100 BO91:BW96 BQ100:BU100 CC91:CK96 AM106:AO108 AA112:BI112 AA117:AE117 AO117:AS117 BJ117:BN117 AA113:AZ113 BC113:CK113 BA106:BB108 BO106:BW108 BO112:BW112 CC112:CK112 CC106:CK108 BQ117:CK117 BO114:BP114 AM122:AO123 AA131:AE131 BA122:BB123 BO122:BW123 BO126:BW127 BJ131:CB131 CC126:CK127 CC122:CK123 CE131:CK131 CC130:CD131 BO116:BP117 BO98:BP100 AA118:AZ119 BC118:CK119 AA87:BN87 BQ86:CK87 BO84:BP88 AH80:AL82 BJ80:BN82 BX80:CB82 AH25:AL25 AA22:CK22 AM23:AN25 AA132:CK133 AH131:AL131 AF129:AG131 AA128:CK128 AO131:AS131 AM129:AN131 AF122:AG123 AA122:AE124 AF45:AG45 AH63:AL64 AO63:AS64 AF58:AG60 AA49:AE49 AH49:AL49 AF49:AG50 AM45:AN45 AM49:AN50 AF23:AG28 AH26:BN27 AH17:AL21 AF18:AG21 BX17:CB21 CC18:CK21 AH86:AL86 AF84:AG86 AM84:AN86 AA95:AG96 AF91:AG94 AA91:AE91 AA93:AE93 AH100:AL100 AF98:AG100 AM98:AN100 AA106:AG108 AH117:AL117 AF114:AG117 AM114:AN117 AA104:AG104 AH74:AL77 AM18:AO21 AT45:BI45 AT54:AU55 BJ63:BN64 AT72:AU72 BH72:BI72 BJ86:BN86 AT98:BI100 AT106:AU108 BH106:BI108 AT114:AZ117 BC114:BI117 AT122:AU123 BH122:BI123 AA126:AO127 AA15:CK15 AT18:AU21 AM58:AO59 BH126:BI127 AI104:BI104 AM91:AU95 BA91:BI95 AA68:CK68 BH18:BW21 BA19:BB21 AT129:BI131 AT84:BI86 BN17 AA47:BN48 AV80:AZ82 AT23:BI27 AO49:BN49 BA88:BB88">
    <cfRule type="expression" dxfId="734" priority="743">
      <formula>$G15="PT"</formula>
    </cfRule>
  </conditionalFormatting>
  <conditionalFormatting sqref="AA25:AE27 BJ25:BN25 AF34:AG34 AA83:CK83 BQ43:BU44 BQ25:BU27 BQ47:BU49 BX47:CB49 BX25:CB27 BX44:CB44 CE54:CI55 CE43:CI44 CE34:CI34 CE47:CI49 CE63:CI64 CE25:CI27 AA44:BN44 AA97:BU97 BW97:CK97 AO73 BQ72:BW72 BQ73:BU73 AA101:CK102 AA89:CK89 AF54:AG55 BQ54:BU55 AT34:AU34 BH34:BI34 AO25:AS25 CC24:CD25 AM34:AN34 BA34:BB34 AM43:AU43 BA43:BI43 BO24:BP25 AF72:AG72 AA80:AG80 AM80:AU80 AM72:AO72 AA82:AG82 AM82:AU82 AA86:AE86 AO86:AS86 BA82:BI82 BA72:BB72 BA80:BI80 BO80:BW80 BO82:BW82 AA63:AE64 BJ71:BN74 BQ63:CB64 CC82:CK82 CC80:CK80 CC72:CK72 BX71:CB74 BQ58:BU60 CE58:CI60 AM60:BI60 AM54:AO55 BH54:BI55 BH58:BI59 BA54:BB55 AM96:BI96 BW100:CK100 AA100:AE100 AO100:AS100 BJ100:BN100 BO91:BW96 BQ100:BU100 CC91:CK96 AM106:AO108 AA112:BI112 AA117:AE117 AO117:AS117 BJ117:BN117 AA113:AZ113 BC113:CK113 BA106:BB108 BO106:BW108 BO112:BW112 CC112:CK112 CC106:CK108 BQ117:CK117 BO114:BP114 AM122:AO123 AA131:AE131 BA122:BB123 BO122:BW123 BO126:BW127 BJ131:CB131 CC126:CK127 CC122:CK123 CE131:CK131 CC130:CD131 BO116:BP117 BO98:BP100 AA118:AZ119 BC118:CK119 AA87:BN87 BQ86:CK87 BO84:BP88 AH80:AL82 BJ80:BN82 BX80:CB82 AH25:AL25 AA22:CK22 AM23:AN25 AA132:CK133 AH131:AL131 AF129:AG131 AA128:CK128 AO131:AS131 AM129:AN131 AF122:AG123 AA122:AE124 AF45:AG45 AH63:AL64 AO63:AS64 AF58:AG60 AA49:AE49 AH49:AL49 AF49:AG50 AM45:AN45 AM49:AN50 AF23:AG28 AH26:BN27 AH17:AL21 AF18:AG21 BX17:CB21 CC18:CK21 AH86:AL86 AF84:AG86 AM84:AN86 AA95:AG96 AF91:AG94 AA91:AE91 AA93:AE93 AH100:AL100 AF98:AG100 AM98:AN100 AA106:AG108 AH117:AL117 AF114:AG117 AM114:AN117 AA104:AG104 AH74:AL77 AM18:AO21 AT45:BI45 AT54:AU55 BJ63:BN64 AT72:AU72 BH72:BI72 BJ86:BN86 AT98:BI100 AT106:AU108 BH106:BI108 AT114:AZ117 BC114:BI117 AT122:AU123 BH122:BI123 AA126:AO127 AA15:CK15 AT18:AU21 AM58:AO59 BH126:BI127 AI104:BI104 AM91:AU95 BA91:BI95 AA68:CK68 BH18:BW21 BA19:BB21 AT129:BI131 AT84:BI86 BN17 AA47:BN48 AV80:AZ82 AT23:BI27 AO49:BN49 BA88:BB88">
    <cfRule type="expression" dxfId="733" priority="742" stopIfTrue="1">
      <formula>$G15="PT"</formula>
    </cfRule>
  </conditionalFormatting>
  <conditionalFormatting sqref="C45:G45 L45:P45 T45:X45 I45">
    <cfRule type="expression" dxfId="732" priority="741" stopIfTrue="1">
      <formula>$G45="PT"</formula>
    </cfRule>
  </conditionalFormatting>
  <conditionalFormatting sqref="A45:B45">
    <cfRule type="cellIs" dxfId="731" priority="740" stopIfTrue="1" operator="greaterThan">
      <formula>0</formula>
    </cfRule>
  </conditionalFormatting>
  <conditionalFormatting sqref="AA45:AE45 BQ45:BU45 BX45:CB45 CE45:CI45 AH45:AL45 AO45:AS45 BJ45:BN45">
    <cfRule type="expression" dxfId="730" priority="739">
      <formula>$G45="NPT"</formula>
    </cfRule>
  </conditionalFormatting>
  <conditionalFormatting sqref="AA45:AE45 BQ45:BU45 BX45:CB45 CE45:CI45 AH45:AL45 AO45:AS45 BJ45:BN45">
    <cfRule type="expression" dxfId="729" priority="738">
      <formula>$G45="PT"</formula>
    </cfRule>
  </conditionalFormatting>
  <conditionalFormatting sqref="AA45:AE45 BQ45:BU45 BX45:CB45 CE45:CI45 AH45:AL45 AO45:AS45 BJ45:BN45">
    <cfRule type="expression" dxfId="728" priority="737" stopIfTrue="1">
      <formula>$G45="PT"</formula>
    </cfRule>
  </conditionalFormatting>
  <conditionalFormatting sqref="C28:G28 L28:P28 T28:X28 I28">
    <cfRule type="expression" dxfId="727" priority="736" stopIfTrue="1">
      <formula>$G28="PT"</formula>
    </cfRule>
  </conditionalFormatting>
  <conditionalFormatting sqref="A28:B28">
    <cfRule type="cellIs" dxfId="726" priority="735" stopIfTrue="1" operator="greaterThan">
      <formula>0</formula>
    </cfRule>
  </conditionalFormatting>
  <conditionalFormatting sqref="CE28:CI28 BQ28:BU28 BQ34:BU35 BX28:CB29 BQ39:BU39 BX34:CB35 BX39:CB43 AA28:AE28">
    <cfRule type="expression" dxfId="725" priority="734">
      <formula>$G28="NPT"</formula>
    </cfRule>
  </conditionalFormatting>
  <conditionalFormatting sqref="CE28:CI28 BQ28:BU28 BQ34:BU35 BX28:CB29 BQ39:BU39 BX34:CB35 BX39:CB43 AA28:AE28">
    <cfRule type="expression" dxfId="724" priority="733">
      <formula>$G28="PT"</formula>
    </cfRule>
  </conditionalFormatting>
  <conditionalFormatting sqref="CE28:CI28 BQ28:BU28 BQ34:BU35 BX28:CB29 BQ39:BU39 BX34:CB35 BX39:CB43 AA28:AE28">
    <cfRule type="expression" dxfId="723" priority="732" stopIfTrue="1">
      <formula>$G28="PT"</formula>
    </cfRule>
  </conditionalFormatting>
  <conditionalFormatting sqref="A50:B50">
    <cfRule type="cellIs" dxfId="722" priority="731" stopIfTrue="1" operator="greaterThan">
      <formula>0</formula>
    </cfRule>
  </conditionalFormatting>
  <conditionalFormatting sqref="AA50:AD50 BQ50:BU50 CE50:CI50 BX50:CB51 BX54:CB56 BX58:CB60">
    <cfRule type="expression" dxfId="721" priority="730">
      <formula>$G50="NPT"</formula>
    </cfRule>
  </conditionalFormatting>
  <conditionalFormatting sqref="AA50:AD50 BQ50:BU50 CE50:CI50 BX50:CB51 BX54:CB56 BX58:CB60">
    <cfRule type="expression" dxfId="720" priority="729">
      <formula>$G50="PT"</formula>
    </cfRule>
  </conditionalFormatting>
  <conditionalFormatting sqref="AA50:AD50 BQ50:BU50 CE50:CI50 BX50:CB51 BX54:CB56 BX58:CB60">
    <cfRule type="expression" dxfId="719" priority="728" stopIfTrue="1">
      <formula>$G50="PT"</formula>
    </cfRule>
  </conditionalFormatting>
  <conditionalFormatting sqref="C24:G24 L24:P24 T24:X24 I24">
    <cfRule type="expression" dxfId="718" priority="727" stopIfTrue="1">
      <formula>$G24="PT"</formula>
    </cfRule>
  </conditionalFormatting>
  <conditionalFormatting sqref="A24:B24">
    <cfRule type="cellIs" dxfId="717" priority="726" stopIfTrue="1" operator="greaterThan">
      <formula>0</formula>
    </cfRule>
  </conditionalFormatting>
  <conditionalFormatting sqref="AA24:AE24 BJ24:BN24 BX24:CB24 CE24:CK24 AO24:AS24 BQ24:BU24 AH24:AL24">
    <cfRule type="expression" dxfId="716" priority="725">
      <formula>$G24="NPT"</formula>
    </cfRule>
  </conditionalFormatting>
  <conditionalFormatting sqref="AA24:AE24 BJ24:BN24 BX24:CB24 CE24:CK24 AO24:AS24 BQ24:BU24 AH24:AL24">
    <cfRule type="expression" dxfId="715" priority="724">
      <formula>$G24="PT"</formula>
    </cfRule>
  </conditionalFormatting>
  <conditionalFormatting sqref="AA24:AE24 BJ24:BN24 BX24:CB24 CE24:CK24 AO24:AS24 BQ24:BU24 AH24:AL24">
    <cfRule type="expression" dxfId="714" priority="723" stopIfTrue="1">
      <formula>$G24="PT"</formula>
    </cfRule>
  </conditionalFormatting>
  <conditionalFormatting sqref="AA61:BN61 BQ61:BU61 BX61:CB61 CE61:CI61 AF62:AG67 AM62:AN67 AT62:BI65">
    <cfRule type="expression" dxfId="713" priority="718" stopIfTrue="1">
      <formula>$G61="PT"</formula>
    </cfRule>
  </conditionalFormatting>
  <conditionalFormatting sqref="C61:G61 I61:X61">
    <cfRule type="expression" dxfId="712" priority="722" stopIfTrue="1">
      <formula>$G61="PT"</formula>
    </cfRule>
  </conditionalFormatting>
  <conditionalFormatting sqref="A61:B61">
    <cfRule type="cellIs" dxfId="711" priority="721" stopIfTrue="1" operator="greaterThan">
      <formula>0</formula>
    </cfRule>
  </conditionalFormatting>
  <conditionalFormatting sqref="AA61:BN61 BQ61:BU61 BX61:CB61 CE61:CI61 AF62:AG67 AM62:AN67 AT62:BI65">
    <cfRule type="expression" dxfId="710" priority="720">
      <formula>$G61="NPT"</formula>
    </cfRule>
  </conditionalFormatting>
  <conditionalFormatting sqref="AA61:BN61 BQ61:BU61 BX61:CB61 CE61:CI61 AF62:AG67 AM62:AN67 AT62:BI65">
    <cfRule type="expression" dxfId="709" priority="719">
      <formula>$G61="PT"</formula>
    </cfRule>
  </conditionalFormatting>
  <conditionalFormatting sqref="AM17:AO17 BO17:BW17 CC17:CK17 AF17:AG17 AA17:AE21 AT17:AU17">
    <cfRule type="expression" dxfId="708" priority="713" stopIfTrue="1">
      <formula>$G17="PT"</formula>
    </cfRule>
  </conditionalFormatting>
  <conditionalFormatting sqref="C17:G17 I17:X17">
    <cfRule type="expression" dxfId="707" priority="717" stopIfTrue="1">
      <formula>$G17="PT"</formula>
    </cfRule>
  </conditionalFormatting>
  <conditionalFormatting sqref="A17:B17">
    <cfRule type="cellIs" dxfId="706" priority="716" stopIfTrue="1" operator="greaterThan">
      <formula>0</formula>
    </cfRule>
  </conditionalFormatting>
  <conditionalFormatting sqref="AM17:AO17 BO17:BW17 CC17:CK17 AF17:AG17 AA17:AE21 AT17:AU17">
    <cfRule type="expression" dxfId="705" priority="715">
      <formula>$G17="NPT"</formula>
    </cfRule>
  </conditionalFormatting>
  <conditionalFormatting sqref="AM17:AO17 BO17:BW17 CC17:CK17 AF17:AG17 AA17:AE21 AT17:AU17">
    <cfRule type="expression" dxfId="704" priority="714">
      <formula>$G17="PT"</formula>
    </cfRule>
  </conditionalFormatting>
  <conditionalFormatting sqref="AO34:AO35 AV42:AZ43 BJ29:BN29 AO39 BJ34:BN35 BJ39:BN40 AH28:BN28 BJ42:BN43 BN41">
    <cfRule type="expression" dxfId="703" priority="702" stopIfTrue="1">
      <formula>$G28="PT"</formula>
    </cfRule>
  </conditionalFormatting>
  <conditionalFormatting sqref="C88:G88 I88:K88 M88:S88 U88:X88">
    <cfRule type="expression" dxfId="702" priority="712" stopIfTrue="1">
      <formula>$G88="PT"</formula>
    </cfRule>
  </conditionalFormatting>
  <conditionalFormatting sqref="A88:B88">
    <cfRule type="cellIs" dxfId="701" priority="711" stopIfTrue="1" operator="greaterThan">
      <formula>0</formula>
    </cfRule>
  </conditionalFormatting>
  <conditionalFormatting sqref="AA88:AZ88 BQ88:CK88 BC88:BN88">
    <cfRule type="expression" dxfId="700" priority="710">
      <formula>$G88="NPT"</formula>
    </cfRule>
  </conditionalFormatting>
  <conditionalFormatting sqref="AA88:AZ88 BQ88:CK88 BC88:BN88">
    <cfRule type="expression" dxfId="699" priority="709">
      <formula>$G88="PT"</formula>
    </cfRule>
  </conditionalFormatting>
  <conditionalFormatting sqref="AA88:AZ88 BQ88:CK88 BC88:BN88">
    <cfRule type="expression" dxfId="698" priority="708" stopIfTrue="1">
      <formula>$G88="PT"</formula>
    </cfRule>
  </conditionalFormatting>
  <conditionalFormatting sqref="BQ42:BU42 CE42:CI42 AM42:AU42 BA42:BI42">
    <cfRule type="expression" dxfId="697" priority="697" stopIfTrue="1">
      <formula>$G42="PT"</formula>
    </cfRule>
  </conditionalFormatting>
  <conditionalFormatting sqref="BC51:BG51 AV51:AZ51 AE50 BJ51:BN51 BJ54:BN56 AH50:AL51 AO50:BN50 BJ58:BN60">
    <cfRule type="expression" dxfId="696" priority="707">
      <formula>$G50="NPT"</formula>
    </cfRule>
  </conditionalFormatting>
  <conditionalFormatting sqref="BC51:BG51 AV51:AZ51 AE50 BJ51:BN51 BJ54:BN56 AH50:AL51 AO50:BN50 BJ58:BN60">
    <cfRule type="expression" dxfId="695" priority="706">
      <formula>$G50="PT"</formula>
    </cfRule>
  </conditionalFormatting>
  <conditionalFormatting sqref="BC51:BG51 AV51:AZ51 AE50 BJ51:BN51 BJ54:BN56 AH50:AL51 AO50:BN50 BJ58:BN60">
    <cfRule type="expression" dxfId="694" priority="705" stopIfTrue="1">
      <formula>$G50="PT"</formula>
    </cfRule>
  </conditionalFormatting>
  <conditionalFormatting sqref="AO34:AO35 AV42:AZ43 BJ29:BN29 AO39 BJ34:BN35 BJ39:BN40 AH28:BN28 BJ42:BN43 BN41">
    <cfRule type="expression" dxfId="693" priority="704">
      <formula>$G28="NPT"</formula>
    </cfRule>
  </conditionalFormatting>
  <conditionalFormatting sqref="AO34:AO35 AV42:AZ43 BJ29:BN29 AO39 BJ34:BN35 BJ39:BN40 AH28:BN28 BJ42:BN43 BN41">
    <cfRule type="expression" dxfId="692" priority="703">
      <formula>$G28="PT"</formula>
    </cfRule>
  </conditionalFormatting>
  <conditionalFormatting sqref="AF73:AG73 AT73:AU73 BH73:BI73 BV73:BW73 AM73:AN73 BA73:BB73 BO73:BP73 CC73:CK73">
    <cfRule type="expression" dxfId="691" priority="692" stopIfTrue="1">
      <formula>$G73="PT"</formula>
    </cfRule>
  </conditionalFormatting>
  <conditionalFormatting sqref="C42:G43 I42:X43">
    <cfRule type="expression" dxfId="690" priority="701" stopIfTrue="1">
      <formula>$G42="PT"</formula>
    </cfRule>
  </conditionalFormatting>
  <conditionalFormatting sqref="A42:B42">
    <cfRule type="cellIs" dxfId="689" priority="700" stopIfTrue="1" operator="greaterThan">
      <formula>0</formula>
    </cfRule>
  </conditionalFormatting>
  <conditionalFormatting sqref="BQ42:BU42 CE42:CI42 AM42:AU42 BA42:BI42">
    <cfRule type="expression" dxfId="688" priority="699">
      <formula>$G42="NPT"</formula>
    </cfRule>
  </conditionalFormatting>
  <conditionalFormatting sqref="BQ42:BU42 CE42:CI42 AM42:AU42 BA42:BI42">
    <cfRule type="expression" dxfId="687" priority="698">
      <formula>$G42="PT"</formula>
    </cfRule>
  </conditionalFormatting>
  <conditionalFormatting sqref="AA81:AG81 AM81:AU81 BA81:BI81 BO81:BW81 CC81:CK81">
    <cfRule type="expression" dxfId="686" priority="688" stopIfTrue="1">
      <formula>$G81="PT"</formula>
    </cfRule>
  </conditionalFormatting>
  <conditionalFormatting sqref="C73:G73 I73:K73 M73:S73 U73:X73">
    <cfRule type="expression" dxfId="685" priority="696" stopIfTrue="1">
      <formula>$G73="PT"</formula>
    </cfRule>
  </conditionalFormatting>
  <conditionalFormatting sqref="A73:B73">
    <cfRule type="cellIs" dxfId="684" priority="695" stopIfTrue="1" operator="greaterThan">
      <formula>0</formula>
    </cfRule>
  </conditionalFormatting>
  <conditionalFormatting sqref="AF73:AG73 AT73:AU73 BH73:BI73 BV73:BW73 AM73:AN73 BA73:BB73 BO73:BP73 CC73:CK73">
    <cfRule type="expression" dxfId="683" priority="694">
      <formula>$G73="NPT"</formula>
    </cfRule>
  </conditionalFormatting>
  <conditionalFormatting sqref="AF73:AG73 AT73:AU73 BH73:BI73 BV73:BW73 AM73:AN73 BA73:BB73 BO73:BP73 CC73:CK73">
    <cfRule type="expression" dxfId="682" priority="693">
      <formula>$G73="PT"</formula>
    </cfRule>
  </conditionalFormatting>
  <conditionalFormatting sqref="AF35:AG35 CE35:CI35 AT35:AU35 BH35:BI35 AM35:AN35 BA35:BB35">
    <cfRule type="expression" dxfId="681" priority="683" stopIfTrue="1">
      <formula>$G35="PT"</formula>
    </cfRule>
  </conditionalFormatting>
  <conditionalFormatting sqref="A81:B81">
    <cfRule type="cellIs" dxfId="680" priority="691" stopIfTrue="1" operator="greaterThan">
      <formula>0</formula>
    </cfRule>
  </conditionalFormatting>
  <conditionalFormatting sqref="AA81:AG81 AM81:AU81 BA81:BI81 BO81:BW81 CC81:CK81">
    <cfRule type="expression" dxfId="679" priority="690">
      <formula>$G81="NPT"</formula>
    </cfRule>
  </conditionalFormatting>
  <conditionalFormatting sqref="AA81:AG81 AM81:AU81 BA81:BI81 BO81:BW81 CC81:CK81">
    <cfRule type="expression" dxfId="678" priority="689">
      <formula>$G81="PT"</formula>
    </cfRule>
  </conditionalFormatting>
  <conditionalFormatting sqref="AF39:AG39 CE39:CI39 BH39:BI39 AM39:AN39 AT39:AU40 BA39:BB40">
    <cfRule type="expression" dxfId="677" priority="678" stopIfTrue="1">
      <formula>$G39="PT"</formula>
    </cfRule>
  </conditionalFormatting>
  <conditionalFormatting sqref="C35:G35 I35:X35">
    <cfRule type="expression" dxfId="676" priority="687" stopIfTrue="1">
      <formula>$G35="PT"</formula>
    </cfRule>
  </conditionalFormatting>
  <conditionalFormatting sqref="A35:B35">
    <cfRule type="cellIs" dxfId="675" priority="686" stopIfTrue="1" operator="greaterThan">
      <formula>0</formula>
    </cfRule>
  </conditionalFormatting>
  <conditionalFormatting sqref="AF35:AG35 CE35:CI35 AT35:AU35 BH35:BI35 AM35:AN35 BA35:BB35">
    <cfRule type="expression" dxfId="674" priority="685">
      <formula>$G35="NPT"</formula>
    </cfRule>
  </conditionalFormatting>
  <conditionalFormatting sqref="AF35:AG35 CE35:CI35 AT35:AU35 BH35:BI35 AM35:AN35 BA35:BB35">
    <cfRule type="expression" dxfId="673" priority="684">
      <formula>$G35="PT"</formula>
    </cfRule>
  </conditionalFormatting>
  <conditionalFormatting sqref="C39:G39 I39:X39">
    <cfRule type="expression" dxfId="672" priority="682" stopIfTrue="1">
      <formula>$G39="PT"</formula>
    </cfRule>
  </conditionalFormatting>
  <conditionalFormatting sqref="A39:B39">
    <cfRule type="cellIs" dxfId="671" priority="681" stopIfTrue="1" operator="greaterThan">
      <formula>0</formula>
    </cfRule>
  </conditionalFormatting>
  <conditionalFormatting sqref="AF39:AG39 CE39:CI39 BH39:BI39 AM39:AN39 AT39:AU40 BA39:BB40">
    <cfRule type="expression" dxfId="670" priority="680">
      <formula>$G39="NPT"</formula>
    </cfRule>
  </conditionalFormatting>
  <conditionalFormatting sqref="AF39:AG39 CE39:CI39 BH39:BI39 AM39:AN39 AT39:AU40 BA39:BB40">
    <cfRule type="expression" dxfId="669" priority="679">
      <formula>$G39="PT"</formula>
    </cfRule>
  </conditionalFormatting>
  <conditionalFormatting sqref="C51:X51 H53 H55 H57 H59 H61 H63 H65 H67">
    <cfRule type="expression" dxfId="668" priority="677" stopIfTrue="1">
      <formula>$G51="PT"</formula>
    </cfRule>
  </conditionalFormatting>
  <conditionalFormatting sqref="A51:B51">
    <cfRule type="cellIs" dxfId="667" priority="676" stopIfTrue="1" operator="greaterThan">
      <formula>0</formula>
    </cfRule>
  </conditionalFormatting>
  <conditionalFormatting sqref="BQ51:BU51 CE51:CI51 AM51:AU51 BH51:BI51 BA51:BB51 AA51:AG51">
    <cfRule type="expression" dxfId="666" priority="675">
      <formula>$G51="NPT"</formula>
    </cfRule>
  </conditionalFormatting>
  <conditionalFormatting sqref="BQ51:BU51 CE51:CI51 AM51:AU51 BH51:BI51 BA51:BB51 AA51:AG51">
    <cfRule type="expression" dxfId="665" priority="674">
      <formula>$G51="PT"</formula>
    </cfRule>
  </conditionalFormatting>
  <conditionalFormatting sqref="BQ51:BU51 CE51:CI51 AM51:AU51 BH51:BI51 BA51:BB51 AA51:AG51">
    <cfRule type="expression" dxfId="664" priority="673" stopIfTrue="1">
      <formula>$G51="PT"</formula>
    </cfRule>
  </conditionalFormatting>
  <conditionalFormatting sqref="BO26:BP28 BO34:BP35 BO42:BP45 BO39:BP39 BO72:BP72 BO58:BP64 BO54:BP55 BO47:BP51">
    <cfRule type="expression" dxfId="663" priority="672">
      <formula>$G26="NPT"</formula>
    </cfRule>
  </conditionalFormatting>
  <conditionalFormatting sqref="BO26:BP28 BO34:BP35 BO42:BP45 BO39:BP39 BO72:BP72 BO58:BP64 BO54:BP55 BO47:BP51">
    <cfRule type="expression" dxfId="662" priority="671">
      <formula>$G26="PT"</formula>
    </cfRule>
  </conditionalFormatting>
  <conditionalFormatting sqref="BO26:BP28 BO34:BP35 BO39:BP39 BO72:BP72 BO58:BP64 BO54:BP55 BO42:BP45 BO47:BP51">
    <cfRule type="expression" dxfId="661" priority="670" stopIfTrue="1">
      <formula>$G26="PT"</formula>
    </cfRule>
  </conditionalFormatting>
  <conditionalFormatting sqref="BV24:BW28 BV34:BW35 BV42:BW45 BV39:BW39 BV58:BW61 BV54:BW55 BV47:BW51">
    <cfRule type="expression" dxfId="660" priority="669">
      <formula>$G24="NPT"</formula>
    </cfRule>
  </conditionalFormatting>
  <conditionalFormatting sqref="BV24:BW28 BV34:BW35 BV42:BW45 BV39:BW39 BV58:BW61 BV54:BW55 BV47:BW51">
    <cfRule type="expression" dxfId="659" priority="668">
      <formula>$G24="PT"</formula>
    </cfRule>
  </conditionalFormatting>
  <conditionalFormatting sqref="BV24:BW28 BV34:BW35 BV42:BW45 BV39:BW39 BV58:BW61 BV54:BW55 BV47:BW51">
    <cfRule type="expression" dxfId="658" priority="667" stopIfTrue="1">
      <formula>$G24="PT"</formula>
    </cfRule>
  </conditionalFormatting>
  <conditionalFormatting sqref="CC26:CD28 CC34:CD35 CC42:CD45 CC39:CD39 CC58:CD64 CC54:CD55 CC47:CD51">
    <cfRule type="expression" dxfId="657" priority="666">
      <formula>$G26="NPT"</formula>
    </cfRule>
  </conditionalFormatting>
  <conditionalFormatting sqref="CC26:CD28 CC34:CD35 CC42:CD45 CC39:CD39 CC58:CD64 CC54:CD55 CC47:CD51">
    <cfRule type="expression" dxfId="656" priority="665">
      <formula>$G26="PT"</formula>
    </cfRule>
  </conditionalFormatting>
  <conditionalFormatting sqref="CC26:CD28 CC34:CD35 CC42:CD45 CC39:CD39 CC58:CD64 CC54:CD55 CC47:CD51">
    <cfRule type="expression" dxfId="655" priority="664" stopIfTrue="1">
      <formula>$G26="PT"</formula>
    </cfRule>
  </conditionalFormatting>
  <conditionalFormatting sqref="CJ25:CK28 CJ34:CK35 CJ42:CK45 CJ39:CK39 CJ63:CK64 CJ58:CK61 CJ54:CK55 CJ47:CK51">
    <cfRule type="expression" dxfId="654" priority="663">
      <formula>$G25="NPT"</formula>
    </cfRule>
  </conditionalFormatting>
  <conditionalFormatting sqref="CJ25:CK28 CJ34:CK35 CJ42:CK45 CJ39:CK39 CJ63:CK64 CJ58:CK61 CJ54:CK55 CJ47:CK51">
    <cfRule type="expression" dxfId="653" priority="662">
      <formula>$G25="PT"</formula>
    </cfRule>
  </conditionalFormatting>
  <conditionalFormatting sqref="CJ25:CK28 CJ34:CK35 CJ42:CK45 CJ39:CK39 CJ63:CK64 CJ58:CK61 CJ54:CK55 CJ47:CK51">
    <cfRule type="expression" dxfId="652" priority="661" stopIfTrue="1">
      <formula>$G25="PT"</formula>
    </cfRule>
  </conditionalFormatting>
  <conditionalFormatting sqref="BV100">
    <cfRule type="expression" dxfId="651" priority="750">
      <formula>$G97="NPT"</formula>
    </cfRule>
  </conditionalFormatting>
  <conditionalFormatting sqref="BV100">
    <cfRule type="expression" dxfId="650" priority="751">
      <formula>$G97="PT"</formula>
    </cfRule>
  </conditionalFormatting>
  <conditionalFormatting sqref="BV100">
    <cfRule type="expression" dxfId="649" priority="752" stopIfTrue="1">
      <formula>$G97="PT"</formula>
    </cfRule>
  </conditionalFormatting>
  <conditionalFormatting sqref="BV97">
    <cfRule type="expression" dxfId="648" priority="660">
      <formula>$G97="NPT"</formula>
    </cfRule>
  </conditionalFormatting>
  <conditionalFormatting sqref="BV97">
    <cfRule type="expression" dxfId="647" priority="659">
      <formula>$G97="PT"</formula>
    </cfRule>
  </conditionalFormatting>
  <conditionalFormatting sqref="BV97">
    <cfRule type="expression" dxfId="646" priority="658" stopIfTrue="1">
      <formula>$G97="PT"</formula>
    </cfRule>
  </conditionalFormatting>
  <conditionalFormatting sqref="CJ29:CK29">
    <cfRule type="expression" dxfId="645" priority="635" stopIfTrue="1">
      <formula>$G29="PT"</formula>
    </cfRule>
  </conditionalFormatting>
  <conditionalFormatting sqref="CJ41:CK41">
    <cfRule type="expression" dxfId="644" priority="595" stopIfTrue="1">
      <formula>$G41="PT"</formula>
    </cfRule>
  </conditionalFormatting>
  <conditionalFormatting sqref="CJ38:CK38">
    <cfRule type="expression" dxfId="643" priority="572" stopIfTrue="1">
      <formula>$G38="PT"</formula>
    </cfRule>
  </conditionalFormatting>
  <conditionalFormatting sqref="CJ71:CK71">
    <cfRule type="expression" dxfId="642" priority="558" stopIfTrue="1">
      <formula>$G71="PT"</formula>
    </cfRule>
  </conditionalFormatting>
  <conditionalFormatting sqref="CJ62:CK62">
    <cfRule type="expression" dxfId="641" priority="532" stopIfTrue="1">
      <formula>$G62="PT"</formula>
    </cfRule>
  </conditionalFormatting>
  <conditionalFormatting sqref="CJ56:CK56">
    <cfRule type="expression" dxfId="640" priority="515" stopIfTrue="1">
      <formula>$G56="PT"</formula>
    </cfRule>
  </conditionalFormatting>
  <conditionalFormatting sqref="BJ91:BN96 BX91:CB96 AA92:AE92 AA94:AE94 AH91:AL96 AA90:CK90 AV91:AZ95">
    <cfRule type="expression" dxfId="639" priority="510" stopIfTrue="1">
      <formula>$G90="PT"</formula>
    </cfRule>
  </conditionalFormatting>
  <conditionalFormatting sqref="C29:G29 I29:X29">
    <cfRule type="expression" dxfId="638" priority="657" stopIfTrue="1">
      <formula>$G29="PT"</formula>
    </cfRule>
  </conditionalFormatting>
  <conditionalFormatting sqref="A29:B29">
    <cfRule type="cellIs" dxfId="637" priority="656" stopIfTrue="1" operator="greaterThan">
      <formula>0</formula>
    </cfRule>
  </conditionalFormatting>
  <conditionalFormatting sqref="AF29:AG29 CE29:CI29 BH29:BI29 AM29:AN29 AT29:AU30 BA29:BB30">
    <cfRule type="expression" dxfId="636" priority="655">
      <formula>$G29="NPT"</formula>
    </cfRule>
  </conditionalFormatting>
  <conditionalFormatting sqref="AF29:AG29 CE29:CI29 BH29:BI29 AM29:AN29 AT29:AU30 BA29:BB30">
    <cfRule type="expression" dxfId="635" priority="654">
      <formula>$G29="PT"</formula>
    </cfRule>
  </conditionalFormatting>
  <conditionalFormatting sqref="AF29:AG29 CE29:CI29 BH29:BI29 AM29:AN29 AT29:AU30 BA29:BB30">
    <cfRule type="expression" dxfId="634" priority="653" stopIfTrue="1">
      <formula>$G29="PT"</formula>
    </cfRule>
  </conditionalFormatting>
  <conditionalFormatting sqref="BQ29:BU29 AA29:AE29">
    <cfRule type="expression" dxfId="633" priority="652">
      <formula>$G29="NPT"</formula>
    </cfRule>
  </conditionalFormatting>
  <conditionalFormatting sqref="BQ29:BU29 AA29:AE29">
    <cfRule type="expression" dxfId="632" priority="651">
      <formula>$G29="PT"</formula>
    </cfRule>
  </conditionalFormatting>
  <conditionalFormatting sqref="BQ29:BU29 AA29:AE29">
    <cfRule type="expression" dxfId="631" priority="650" stopIfTrue="1">
      <formula>$G29="PT"</formula>
    </cfRule>
  </conditionalFormatting>
  <conditionalFormatting sqref="AH29:AL29 AO29:AS29 AP30:AS30 AV29:AZ30 BC29:BG30">
    <cfRule type="expression" dxfId="630" priority="647" stopIfTrue="1">
      <formula>$G29="PT"</formula>
    </cfRule>
  </conditionalFormatting>
  <conditionalFormatting sqref="AH29:AL29 AO29:AS29 AP30:AS30 AV29:AZ30 BC29:BG30">
    <cfRule type="expression" dxfId="629" priority="649">
      <formula>$G29="NPT"</formula>
    </cfRule>
  </conditionalFormatting>
  <conditionalFormatting sqref="AH29:AL29 AO29:AS29 AP30:AS30 AV29:AZ30 BC29:BG30">
    <cfRule type="expression" dxfId="628" priority="648">
      <formula>$G29="PT"</formula>
    </cfRule>
  </conditionalFormatting>
  <conditionalFormatting sqref="BO29:BP29">
    <cfRule type="expression" dxfId="627" priority="646">
      <formula>$G29="NPT"</formula>
    </cfRule>
  </conditionalFormatting>
  <conditionalFormatting sqref="BO29:BP29">
    <cfRule type="expression" dxfId="626" priority="645">
      <formula>$G29="PT"</formula>
    </cfRule>
  </conditionalFormatting>
  <conditionalFormatting sqref="BO29:BP29">
    <cfRule type="expression" dxfId="625" priority="644" stopIfTrue="1">
      <formula>$G29="PT"</formula>
    </cfRule>
  </conditionalFormatting>
  <conditionalFormatting sqref="BV29:BW29">
    <cfRule type="expression" dxfId="624" priority="643">
      <formula>$G29="NPT"</formula>
    </cfRule>
  </conditionalFormatting>
  <conditionalFormatting sqref="BV29:BW29">
    <cfRule type="expression" dxfId="623" priority="642">
      <formula>$G29="PT"</formula>
    </cfRule>
  </conditionalFormatting>
  <conditionalFormatting sqref="BV29:BW29">
    <cfRule type="expression" dxfId="622" priority="641" stopIfTrue="1">
      <formula>$G29="PT"</formula>
    </cfRule>
  </conditionalFormatting>
  <conditionalFormatting sqref="CC29:CD29">
    <cfRule type="expression" dxfId="621" priority="640">
      <formula>$G29="NPT"</formula>
    </cfRule>
  </conditionalFormatting>
  <conditionalFormatting sqref="CC29:CD29">
    <cfRule type="expression" dxfId="620" priority="639">
      <formula>$G29="PT"</formula>
    </cfRule>
  </conditionalFormatting>
  <conditionalFormatting sqref="CC29:CD29">
    <cfRule type="expression" dxfId="619" priority="638" stopIfTrue="1">
      <formula>$G29="PT"</formula>
    </cfRule>
  </conditionalFormatting>
  <conditionalFormatting sqref="CJ29:CK29">
    <cfRule type="expression" dxfId="618" priority="637">
      <formula>$G29="NPT"</formula>
    </cfRule>
  </conditionalFormatting>
  <conditionalFormatting sqref="CJ29:CK29">
    <cfRule type="expression" dxfId="617" priority="636">
      <formula>$G29="PT"</formula>
    </cfRule>
  </conditionalFormatting>
  <conditionalFormatting sqref="BW99:CK99 AA99:AE99 AO99:AS99 BJ99:BN99 BQ99:BU99 AH99:AL99">
    <cfRule type="expression" dxfId="616" priority="494" stopIfTrue="1">
      <formula>$G99="PT"</formula>
    </cfRule>
  </conditionalFormatting>
  <conditionalFormatting sqref="AV41:AW41">
    <cfRule type="expression" dxfId="615" priority="614">
      <formula>$G41="NPT"</formula>
    </cfRule>
  </conditionalFormatting>
  <conditionalFormatting sqref="AV41:AW41">
    <cfRule type="expression" dxfId="614" priority="613">
      <formula>$G41="PT"</formula>
    </cfRule>
  </conditionalFormatting>
  <conditionalFormatting sqref="AV41:AW41">
    <cfRule type="expression" dxfId="613" priority="612" stopIfTrue="1">
      <formula>$G41="PT"</formula>
    </cfRule>
  </conditionalFormatting>
  <conditionalFormatting sqref="AF40:AG40 BQ40:BU40 CE40:CI40 AM40:AO40 BH40:BI40">
    <cfRule type="expression" dxfId="612" priority="627" stopIfTrue="1">
      <formula>$G40="PT"</formula>
    </cfRule>
  </conditionalFormatting>
  <conditionalFormatting sqref="C40:G40 I40:X40">
    <cfRule type="expression" dxfId="611" priority="631" stopIfTrue="1">
      <formula>$G40="PT"</formula>
    </cfRule>
  </conditionalFormatting>
  <conditionalFormatting sqref="A40:B40">
    <cfRule type="cellIs" dxfId="610" priority="630" stopIfTrue="1" operator="greaterThan">
      <formula>0</formula>
    </cfRule>
  </conditionalFormatting>
  <conditionalFormatting sqref="AF40:AG40 BQ40:BU40 CE40:CI40 AM40:AO40 BH40:BI40">
    <cfRule type="expression" dxfId="609" priority="629">
      <formula>$G40="NPT"</formula>
    </cfRule>
  </conditionalFormatting>
  <conditionalFormatting sqref="AF40:AG40 BQ40:BU40 CE40:CI40 AM40:AO40 BH40:BI40">
    <cfRule type="expression" dxfId="608" priority="628">
      <formula>$G40="PT"</formula>
    </cfRule>
  </conditionalFormatting>
  <conditionalFormatting sqref="BO40:BP40">
    <cfRule type="expression" dxfId="607" priority="626">
      <formula>$G40="NPT"</formula>
    </cfRule>
  </conditionalFormatting>
  <conditionalFormatting sqref="BO40:BP40">
    <cfRule type="expression" dxfId="606" priority="625">
      <formula>$G40="PT"</formula>
    </cfRule>
  </conditionalFormatting>
  <conditionalFormatting sqref="BO40:BP40">
    <cfRule type="expression" dxfId="605" priority="624" stopIfTrue="1">
      <formula>$G40="PT"</formula>
    </cfRule>
  </conditionalFormatting>
  <conditionalFormatting sqref="BV40:BW40">
    <cfRule type="expression" dxfId="604" priority="623">
      <formula>$G40="NPT"</formula>
    </cfRule>
  </conditionalFormatting>
  <conditionalFormatting sqref="BV40:BW40">
    <cfRule type="expression" dxfId="603" priority="622">
      <formula>$G40="PT"</formula>
    </cfRule>
  </conditionalFormatting>
  <conditionalFormatting sqref="BV40:BW40">
    <cfRule type="expression" dxfId="602" priority="621" stopIfTrue="1">
      <formula>$G40="PT"</formula>
    </cfRule>
  </conditionalFormatting>
  <conditionalFormatting sqref="CC40:CD40">
    <cfRule type="expression" dxfId="601" priority="620">
      <formula>$G40="NPT"</formula>
    </cfRule>
  </conditionalFormatting>
  <conditionalFormatting sqref="CC40:CD40">
    <cfRule type="expression" dxfId="600" priority="619">
      <formula>$G40="PT"</formula>
    </cfRule>
  </conditionalFormatting>
  <conditionalFormatting sqref="CC40:CD40">
    <cfRule type="expression" dxfId="599" priority="618" stopIfTrue="1">
      <formula>$G40="PT"</formula>
    </cfRule>
  </conditionalFormatting>
  <conditionalFormatting sqref="CJ40:CK40">
    <cfRule type="expression" dxfId="598" priority="617">
      <formula>$G40="NPT"</formula>
    </cfRule>
  </conditionalFormatting>
  <conditionalFormatting sqref="CJ40:CK40">
    <cfRule type="expression" dxfId="597" priority="616">
      <formula>$G40="PT"</formula>
    </cfRule>
  </conditionalFormatting>
  <conditionalFormatting sqref="CJ40:CK40">
    <cfRule type="expression" dxfId="596" priority="615" stopIfTrue="1">
      <formula>$G40="PT"</formula>
    </cfRule>
  </conditionalFormatting>
  <conditionalFormatting sqref="BJ38:BN38 AO38">
    <cfRule type="expression" dxfId="595" priority="591">
      <formula>$G38="NPT"</formula>
    </cfRule>
  </conditionalFormatting>
  <conditionalFormatting sqref="BJ38:BN38 AO38">
    <cfRule type="expression" dxfId="594" priority="590">
      <formula>$G38="PT"</formula>
    </cfRule>
  </conditionalFormatting>
  <conditionalFormatting sqref="BJ38:BN38 AO38">
    <cfRule type="expression" dxfId="593" priority="589" stopIfTrue="1">
      <formula>$G38="PT"</formula>
    </cfRule>
  </conditionalFormatting>
  <conditionalFormatting sqref="BQ41:BU41 CE41:CI41 AM41:AU41 AF41:AG43">
    <cfRule type="expression" dxfId="592" priority="607" stopIfTrue="1">
      <formula>$G41="PT"</formula>
    </cfRule>
  </conditionalFormatting>
  <conditionalFormatting sqref="C41:G41 I41:X41">
    <cfRule type="expression" dxfId="591" priority="611" stopIfTrue="1">
      <formula>$G41="PT"</formula>
    </cfRule>
  </conditionalFormatting>
  <conditionalFormatting sqref="A41:B41">
    <cfRule type="cellIs" dxfId="590" priority="610" stopIfTrue="1" operator="greaterThan">
      <formula>0</formula>
    </cfRule>
  </conditionalFormatting>
  <conditionalFormatting sqref="BQ41:BU41 CE41:CI41 AM41:AU41 AF41:AG43">
    <cfRule type="expression" dxfId="589" priority="609">
      <formula>$G41="NPT"</formula>
    </cfRule>
  </conditionalFormatting>
  <conditionalFormatting sqref="BQ41:BU41 CE41:CI41 AM41:AU41 AF41:AG43">
    <cfRule type="expression" dxfId="588" priority="608">
      <formula>$G41="PT"</formula>
    </cfRule>
  </conditionalFormatting>
  <conditionalFormatting sqref="BO41:BP41">
    <cfRule type="expression" dxfId="587" priority="606">
      <formula>$G41="NPT"</formula>
    </cfRule>
  </conditionalFormatting>
  <conditionalFormatting sqref="BO41:BP41">
    <cfRule type="expression" dxfId="586" priority="605">
      <formula>$G41="PT"</formula>
    </cfRule>
  </conditionalFormatting>
  <conditionalFormatting sqref="BO41:BP41">
    <cfRule type="expression" dxfId="585" priority="604" stopIfTrue="1">
      <formula>$G41="PT"</formula>
    </cfRule>
  </conditionalFormatting>
  <conditionalFormatting sqref="BV41:BW41">
    <cfRule type="expression" dxfId="584" priority="603">
      <formula>$G41="NPT"</formula>
    </cfRule>
  </conditionalFormatting>
  <conditionalFormatting sqref="BV41:BW41">
    <cfRule type="expression" dxfId="583" priority="602">
      <formula>$G41="PT"</formula>
    </cfRule>
  </conditionalFormatting>
  <conditionalFormatting sqref="BV41:BW41">
    <cfRule type="expression" dxfId="582" priority="601" stopIfTrue="1">
      <formula>$G41="PT"</formula>
    </cfRule>
  </conditionalFormatting>
  <conditionalFormatting sqref="CC41:CD41">
    <cfRule type="expression" dxfId="581" priority="600">
      <formula>$G41="NPT"</formula>
    </cfRule>
  </conditionalFormatting>
  <conditionalFormatting sqref="CC41:CD41">
    <cfRule type="expression" dxfId="580" priority="599">
      <formula>$G41="PT"</formula>
    </cfRule>
  </conditionalFormatting>
  <conditionalFormatting sqref="CC41:CD41">
    <cfRule type="expression" dxfId="579" priority="598" stopIfTrue="1">
      <formula>$G41="PT"</formula>
    </cfRule>
  </conditionalFormatting>
  <conditionalFormatting sqref="CJ41:CK41">
    <cfRule type="expression" dxfId="578" priority="597">
      <formula>$G41="NPT"</formula>
    </cfRule>
  </conditionalFormatting>
  <conditionalFormatting sqref="CJ41:CK41">
    <cfRule type="expression" dxfId="577" priority="596">
      <formula>$G41="PT"</formula>
    </cfRule>
  </conditionalFormatting>
  <conditionalFormatting sqref="BV23:BW23">
    <cfRule type="expression" dxfId="576" priority="482" stopIfTrue="1">
      <formula>$G23="PT"</formula>
    </cfRule>
  </conditionalFormatting>
  <conditionalFormatting sqref="BX38:CB38 BQ38:BU38">
    <cfRule type="expression" dxfId="575" priority="594">
      <formula>$G38="NPT"</formula>
    </cfRule>
  </conditionalFormatting>
  <conditionalFormatting sqref="BX38:CB38 BQ38:BU38">
    <cfRule type="expression" dxfId="574" priority="593">
      <formula>$G38="PT"</formula>
    </cfRule>
  </conditionalFormatting>
  <conditionalFormatting sqref="BX38:CB38 BQ38:BU38">
    <cfRule type="expression" dxfId="573" priority="592" stopIfTrue="1">
      <formula>$G38="PT"</formula>
    </cfRule>
  </conditionalFormatting>
  <conditionalFormatting sqref="BQ65:BW65 CE65:CI65 AA65:AE65 AO65:AS65">
    <cfRule type="expression" dxfId="572" priority="458" stopIfTrue="1">
      <formula>$G65="PT"</formula>
    </cfRule>
  </conditionalFormatting>
  <conditionalFormatting sqref="BQ65:BW65 CE65:CI65 AA65:AE65 AO65:AS65">
    <cfRule type="expression" dxfId="571" priority="460">
      <formula>$G65="NPT"</formula>
    </cfRule>
  </conditionalFormatting>
  <conditionalFormatting sqref="BQ65:BW65 CE65:CI65 AA65:AE65 AO65:AS65">
    <cfRule type="expression" dxfId="570" priority="459">
      <formula>$G65="PT"</formula>
    </cfRule>
  </conditionalFormatting>
  <conditionalFormatting sqref="BO70:BP70">
    <cfRule type="expression" dxfId="569" priority="471" stopIfTrue="1">
      <formula>$G70="PT"</formula>
    </cfRule>
  </conditionalFormatting>
  <conditionalFormatting sqref="AF38:AG38 CE38:CI38 AT38:AU38 BH38:BI38 AM38:AN38 BA38:BB38">
    <cfRule type="expression" dxfId="568" priority="584" stopIfTrue="1">
      <formula>$G38="PT"</formula>
    </cfRule>
  </conditionalFormatting>
  <conditionalFormatting sqref="BO70:BP70">
    <cfRule type="expression" dxfId="567" priority="473">
      <formula>$G70="NPT"</formula>
    </cfRule>
  </conditionalFormatting>
  <conditionalFormatting sqref="BO70:BP70">
    <cfRule type="expression" dxfId="566" priority="472">
      <formula>$G70="PT"</formula>
    </cfRule>
  </conditionalFormatting>
  <conditionalFormatting sqref="C38:G38 I38:X38">
    <cfRule type="expression" dxfId="565" priority="588" stopIfTrue="1">
      <formula>$G38="PT"</formula>
    </cfRule>
  </conditionalFormatting>
  <conditionalFormatting sqref="A38:B38">
    <cfRule type="cellIs" dxfId="564" priority="587" stopIfTrue="1" operator="greaterThan">
      <formula>0</formula>
    </cfRule>
  </conditionalFormatting>
  <conditionalFormatting sqref="AF38:AG38 CE38:CI38 AT38:AU38 BH38:BI38 AM38:AN38 BA38:BB38">
    <cfRule type="expression" dxfId="563" priority="586">
      <formula>$G38="NPT"</formula>
    </cfRule>
  </conditionalFormatting>
  <conditionalFormatting sqref="AF38:AG38 CE38:CI38 AT38:AU38 BH38:BI38 AM38:AN38 BA38:BB38">
    <cfRule type="expression" dxfId="562" priority="585">
      <formula>$G38="PT"</formula>
    </cfRule>
  </conditionalFormatting>
  <conditionalFormatting sqref="BO38:BP38">
    <cfRule type="expression" dxfId="561" priority="583">
      <formula>$G38="NPT"</formula>
    </cfRule>
  </conditionalFormatting>
  <conditionalFormatting sqref="BO38:BP38">
    <cfRule type="expression" dxfId="560" priority="582">
      <formula>$G38="PT"</formula>
    </cfRule>
  </conditionalFormatting>
  <conditionalFormatting sqref="BO38:BP38">
    <cfRule type="expression" dxfId="559" priority="581" stopIfTrue="1">
      <formula>$G38="PT"</formula>
    </cfRule>
  </conditionalFormatting>
  <conditionalFormatting sqref="BV38:BW38">
    <cfRule type="expression" dxfId="558" priority="580">
      <formula>$G38="NPT"</formula>
    </cfRule>
  </conditionalFormatting>
  <conditionalFormatting sqref="BV38:BW38">
    <cfRule type="expression" dxfId="557" priority="579">
      <formula>$G38="PT"</formula>
    </cfRule>
  </conditionalFormatting>
  <conditionalFormatting sqref="BV38:BW38">
    <cfRule type="expression" dxfId="556" priority="578" stopIfTrue="1">
      <formula>$G38="PT"</formula>
    </cfRule>
  </conditionalFormatting>
  <conditionalFormatting sqref="CC38:CD38">
    <cfRule type="expression" dxfId="555" priority="577">
      <formula>$G38="NPT"</formula>
    </cfRule>
  </conditionalFormatting>
  <conditionalFormatting sqref="CC38:CD38">
    <cfRule type="expression" dxfId="554" priority="576">
      <formula>$G38="PT"</formula>
    </cfRule>
  </conditionalFormatting>
  <conditionalFormatting sqref="CC38:CD38">
    <cfRule type="expression" dxfId="553" priority="575" stopIfTrue="1">
      <formula>$G38="PT"</formula>
    </cfRule>
  </conditionalFormatting>
  <conditionalFormatting sqref="CJ38:CK38">
    <cfRule type="expression" dxfId="552" priority="574">
      <formula>$G38="NPT"</formula>
    </cfRule>
  </conditionalFormatting>
  <conditionalFormatting sqref="CJ38:CK38">
    <cfRule type="expression" dxfId="551" priority="573">
      <formula>$G38="PT"</formula>
    </cfRule>
  </conditionalFormatting>
  <conditionalFormatting sqref="CJ65:CK65">
    <cfRule type="expression" dxfId="550" priority="449" stopIfTrue="1">
      <formula>$G65="PT"</formula>
    </cfRule>
  </conditionalFormatting>
  <conditionalFormatting sqref="C71:G71 I71:K71 M71:S71 U71:X71">
    <cfRule type="expression" dxfId="549" priority="571" stopIfTrue="1">
      <formula>$G71="PT"</formula>
    </cfRule>
  </conditionalFormatting>
  <conditionalFormatting sqref="A71:B71">
    <cfRule type="cellIs" dxfId="548" priority="570" stopIfTrue="1" operator="greaterThan">
      <formula>0</formula>
    </cfRule>
  </conditionalFormatting>
  <conditionalFormatting sqref="BQ71:BW71 CE71:CI71 AM71:AO71 BA71:BB71 AA71:AG71 AA73:AE73 AT71:AU71 BH71:BI71">
    <cfRule type="expression" dxfId="547" priority="569">
      <formula>$G71="NPT"</formula>
    </cfRule>
  </conditionalFormatting>
  <conditionalFormatting sqref="BQ71:BW71 CE71:CI71 AM71:AO71 BA71:BB71 AA71:AG71 AA73:AE73 AT71:AU71 BH71:BI71">
    <cfRule type="expression" dxfId="546" priority="568">
      <formula>$G71="PT"</formula>
    </cfRule>
  </conditionalFormatting>
  <conditionalFormatting sqref="BQ71:BW71 CE71:CI71 AM71:AO71 BA71:BB71 AA71:AG71 AA73:AE73 AT71:AU71 BH71:BI71">
    <cfRule type="expression" dxfId="545" priority="567" stopIfTrue="1">
      <formula>$G71="PT"</formula>
    </cfRule>
  </conditionalFormatting>
  <conditionalFormatting sqref="BO71:BP71">
    <cfRule type="expression" dxfId="544" priority="566">
      <formula>$G71="NPT"</formula>
    </cfRule>
  </conditionalFormatting>
  <conditionalFormatting sqref="BO71:BP71">
    <cfRule type="expression" dxfId="543" priority="565">
      <formula>$G71="PT"</formula>
    </cfRule>
  </conditionalFormatting>
  <conditionalFormatting sqref="BO71:BP71">
    <cfRule type="expression" dxfId="542" priority="564" stopIfTrue="1">
      <formula>$G71="PT"</formula>
    </cfRule>
  </conditionalFormatting>
  <conditionalFormatting sqref="CC71:CD71">
    <cfRule type="expression" dxfId="541" priority="563">
      <formula>$G71="NPT"</formula>
    </cfRule>
  </conditionalFormatting>
  <conditionalFormatting sqref="CC71:CD71">
    <cfRule type="expression" dxfId="540" priority="562">
      <formula>$G71="PT"</formula>
    </cfRule>
  </conditionalFormatting>
  <conditionalFormatting sqref="CC71:CD71">
    <cfRule type="expression" dxfId="539" priority="561" stopIfTrue="1">
      <formula>$G71="PT"</formula>
    </cfRule>
  </conditionalFormatting>
  <conditionalFormatting sqref="CJ71:CK71">
    <cfRule type="expression" dxfId="538" priority="560">
      <formula>$G71="NPT"</formula>
    </cfRule>
  </conditionalFormatting>
  <conditionalFormatting sqref="CJ71:CK71">
    <cfRule type="expression" dxfId="537" priority="559">
      <formula>$G71="PT"</formula>
    </cfRule>
  </conditionalFormatting>
  <conditionalFormatting sqref="AH109:AL109 BO104:BW104 CC104:CK104 AV111:AZ111 AH111:AL111 AX110:AZ110">
    <cfRule type="expression" dxfId="536" priority="439" stopIfTrue="1">
      <formula>$G104="PT"</formula>
    </cfRule>
  </conditionalFormatting>
  <conditionalFormatting sqref="I85:K85 C85:G85 M85:S85 U85:X85">
    <cfRule type="expression" dxfId="535" priority="557" stopIfTrue="1">
      <formula>$G85="PT"</formula>
    </cfRule>
  </conditionalFormatting>
  <conditionalFormatting sqref="A85:B85">
    <cfRule type="cellIs" dxfId="534" priority="556" stopIfTrue="1" operator="greaterThan">
      <formula>0</formula>
    </cfRule>
  </conditionalFormatting>
  <conditionalFormatting sqref="AA85:AE85 AO85:AS85 BJ85:BN85 BQ85:CK85 AH85:AL85">
    <cfRule type="expression" dxfId="533" priority="555">
      <formula>$G85="NPT"</formula>
    </cfRule>
  </conditionalFormatting>
  <conditionalFormatting sqref="AA85:AE85 AO85:AS85 BJ85:BN85 BQ85:CK85 AH85:AL85">
    <cfRule type="expression" dxfId="532" priority="554">
      <formula>$G85="PT"</formula>
    </cfRule>
  </conditionalFormatting>
  <conditionalFormatting sqref="AA85:AE85 AO85:AS85 BJ85:BN85 BQ85:CK85 AH85:AL85">
    <cfRule type="expression" dxfId="531" priority="553" stopIfTrue="1">
      <formula>$G85="PT"</formula>
    </cfRule>
  </conditionalFormatting>
  <conditionalFormatting sqref="I84:K84 C84:G84 M84:S84 U84:X84">
    <cfRule type="expression" dxfId="530" priority="552" stopIfTrue="1">
      <formula>$G84="PT"</formula>
    </cfRule>
  </conditionalFormatting>
  <conditionalFormatting sqref="A84:B84">
    <cfRule type="cellIs" dxfId="529" priority="551" stopIfTrue="1" operator="greaterThan">
      <formula>0</formula>
    </cfRule>
  </conditionalFormatting>
  <conditionalFormatting sqref="AA84:AE84 AO84:AS84 BJ84:BN84 BQ84:CK84 AH84:AL84">
    <cfRule type="expression" dxfId="528" priority="550">
      <formula>$G84="NPT"</formula>
    </cfRule>
  </conditionalFormatting>
  <conditionalFormatting sqref="AA84:AE84 AO84:AS84 BJ84:BN84 BQ84:CK84 AH84:AL84">
    <cfRule type="expression" dxfId="527" priority="549">
      <formula>$G84="PT"</formula>
    </cfRule>
  </conditionalFormatting>
  <conditionalFormatting sqref="AA84:AE84 AO84:AS84 BJ84:BN84 BQ84:CK84 AH84:AL84">
    <cfRule type="expression" dxfId="526" priority="548" stopIfTrue="1">
      <formula>$G84="PT"</formula>
    </cfRule>
  </conditionalFormatting>
  <conditionalFormatting sqref="C74:G74 I74:K74 M74:S74 U74:X74">
    <cfRule type="expression" dxfId="525" priority="547" stopIfTrue="1">
      <formula>$G74="PT"</formula>
    </cfRule>
  </conditionalFormatting>
  <conditionalFormatting sqref="A74:B74">
    <cfRule type="cellIs" dxfId="524" priority="546" stopIfTrue="1" operator="greaterThan">
      <formula>0</formula>
    </cfRule>
  </conditionalFormatting>
  <conditionalFormatting sqref="AM74:AO74 BA74:BB74 BO74:BW74 CC74:CK74 AF74:AG77 AT74:AU74 BH74:BI74">
    <cfRule type="expression" dxfId="523" priority="545">
      <formula>$G74="NPT"</formula>
    </cfRule>
  </conditionalFormatting>
  <conditionalFormatting sqref="AM74:AO74 BA74:BB74 BO74:BW74 CC74:CK74 AF74:AG77 AT74:AU74 BH74:BI74">
    <cfRule type="expression" dxfId="522" priority="544">
      <formula>$G74="PT"</formula>
    </cfRule>
  </conditionalFormatting>
  <conditionalFormatting sqref="AM74:AO74 BA74:BB74 BO74:BW74 CC74:CK74 AF74:AG77 AT74:AU74 BH74:BI74">
    <cfRule type="expression" dxfId="521" priority="543" stopIfTrue="1">
      <formula>$G74="PT"</formula>
    </cfRule>
  </conditionalFormatting>
  <conditionalFormatting sqref="C62:G62 I62:X62">
    <cfRule type="expression" dxfId="520" priority="542" stopIfTrue="1">
      <formula>$G62="PT"</formula>
    </cfRule>
  </conditionalFormatting>
  <conditionalFormatting sqref="A62:B62">
    <cfRule type="cellIs" dxfId="519" priority="541" stopIfTrue="1" operator="greaterThan">
      <formula>0</formula>
    </cfRule>
  </conditionalFormatting>
  <conditionalFormatting sqref="AA62:AE62 CE62:CI62 BQ62:CB62 AO62:AS62 BJ62:BN62 AH62:AL62">
    <cfRule type="expression" dxfId="518" priority="540">
      <formula>$G62="NPT"</formula>
    </cfRule>
  </conditionalFormatting>
  <conditionalFormatting sqref="AA62:AE62 CE62:CI62 BQ62:CB62 AO62:AS62 BJ62:BN62 AH62:AL62">
    <cfRule type="expression" dxfId="517" priority="539">
      <formula>$G62="PT"</formula>
    </cfRule>
  </conditionalFormatting>
  <conditionalFormatting sqref="AA62:AE62 CE62:CI62 BQ62:CB62 AO62:AS62 BJ62:BN62 AH62:AL62">
    <cfRule type="expression" dxfId="516" priority="538" stopIfTrue="1">
      <formula>$G62="PT"</formula>
    </cfRule>
  </conditionalFormatting>
  <conditionalFormatting sqref="CC56:CD56">
    <cfRule type="expression" dxfId="515" priority="520">
      <formula>$G56="NPT"</formula>
    </cfRule>
  </conditionalFormatting>
  <conditionalFormatting sqref="CC56:CD56">
    <cfRule type="expression" dxfId="514" priority="519">
      <formula>$G56="PT"</formula>
    </cfRule>
  </conditionalFormatting>
  <conditionalFormatting sqref="CC56:CD56">
    <cfRule type="expression" dxfId="513" priority="518" stopIfTrue="1">
      <formula>$G56="PT"</formula>
    </cfRule>
  </conditionalFormatting>
  <conditionalFormatting sqref="CJ56:CK56">
    <cfRule type="expression" dxfId="512" priority="517">
      <formula>$G56="NPT"</formula>
    </cfRule>
  </conditionalFormatting>
  <conditionalFormatting sqref="CJ56:CK56">
    <cfRule type="expression" dxfId="511" priority="516">
      <formula>$G56="PT"</formula>
    </cfRule>
  </conditionalFormatting>
  <conditionalFormatting sqref="BW98:CK98 AA98:AE98 AO98:AS98 BJ98:BN98 BQ98:BU98 AH98:AL98">
    <cfRule type="expression" dxfId="510" priority="502" stopIfTrue="1">
      <formula>$G98="PT"</formula>
    </cfRule>
  </conditionalFormatting>
  <conditionalFormatting sqref="CJ62:CK62">
    <cfRule type="expression" dxfId="509" priority="534">
      <formula>$G62="NPT"</formula>
    </cfRule>
  </conditionalFormatting>
  <conditionalFormatting sqref="CJ62:CK62">
    <cfRule type="expression" dxfId="508" priority="533">
      <formula>$G62="PT"</formula>
    </cfRule>
  </conditionalFormatting>
  <conditionalFormatting sqref="AA111:AG111 AM111:AU111 BA111:BI111 BO111:BW111 CC111:CK111">
    <cfRule type="expression" dxfId="507" priority="429" stopIfTrue="1">
      <formula>$G111="PT"</formula>
    </cfRule>
  </conditionalFormatting>
  <conditionalFormatting sqref="I56:X56 C56:G56">
    <cfRule type="expression" dxfId="506" priority="531" stopIfTrue="1">
      <formula>$G56="PT"</formula>
    </cfRule>
  </conditionalFormatting>
  <conditionalFormatting sqref="A56:B56">
    <cfRule type="cellIs" dxfId="505" priority="530" stopIfTrue="1" operator="greaterThan">
      <formula>0</formula>
    </cfRule>
  </conditionalFormatting>
  <conditionalFormatting sqref="BQ56:BU56 AF56:AG56 CE56:CI56 AM56:AO56 BH56:BI56 BA56:BB56 AT56:AU56">
    <cfRule type="expression" dxfId="504" priority="529">
      <formula>$G56="NPT"</formula>
    </cfRule>
  </conditionalFormatting>
  <conditionalFormatting sqref="BQ56:BU56 AF56:AG56 CE56:CI56 AM56:AO56 BH56:BI56 BA56:BB56 AT56:AU56">
    <cfRule type="expression" dxfId="503" priority="528">
      <formula>$G56="PT"</formula>
    </cfRule>
  </conditionalFormatting>
  <conditionalFormatting sqref="BQ56:BU56 AF56:AG56 CE56:CI56 AM56:AO56 BH56:BI56 BA56:BB56 AT56:AU56">
    <cfRule type="expression" dxfId="502" priority="527" stopIfTrue="1">
      <formula>$G56="PT"</formula>
    </cfRule>
  </conditionalFormatting>
  <conditionalFormatting sqref="BO56:BP56">
    <cfRule type="expression" dxfId="501" priority="526">
      <formula>$G56="NPT"</formula>
    </cfRule>
  </conditionalFormatting>
  <conditionalFormatting sqref="BO56:BP56">
    <cfRule type="expression" dxfId="500" priority="525">
      <formula>$G56="PT"</formula>
    </cfRule>
  </conditionalFormatting>
  <conditionalFormatting sqref="BO56:BP56">
    <cfRule type="expression" dxfId="499" priority="524" stopIfTrue="1">
      <formula>$G56="PT"</formula>
    </cfRule>
  </conditionalFormatting>
  <conditionalFormatting sqref="BV56:BW56">
    <cfRule type="expression" dxfId="498" priority="523">
      <formula>$G56="NPT"</formula>
    </cfRule>
  </conditionalFormatting>
  <conditionalFormatting sqref="BV56:BW56">
    <cfRule type="expression" dxfId="497" priority="522">
      <formula>$G56="PT"</formula>
    </cfRule>
  </conditionalFormatting>
  <conditionalFormatting sqref="BV56:BW56">
    <cfRule type="expression" dxfId="496" priority="521" stopIfTrue="1">
      <formula>$G56="PT"</formula>
    </cfRule>
  </conditionalFormatting>
  <conditionalFormatting sqref="BA113:BB119">
    <cfRule type="expression" dxfId="495" priority="418">
      <formula>$G113="NPT"</formula>
    </cfRule>
  </conditionalFormatting>
  <conditionalFormatting sqref="BA113:BB119">
    <cfRule type="expression" dxfId="494" priority="417">
      <formula>$G113="PT"</formula>
    </cfRule>
  </conditionalFormatting>
  <conditionalFormatting sqref="BA113:BB119">
    <cfRule type="expression" dxfId="493" priority="416" stopIfTrue="1">
      <formula>$G113="PT"</formula>
    </cfRule>
  </conditionalFormatting>
  <conditionalFormatting sqref="BW98:CK98 AA98:AE98 AO98:AS98 BJ98:BN98 BQ98:BU98 AH98:AL98">
    <cfRule type="expression" dxfId="492" priority="504">
      <formula>$G98="NPT"</formula>
    </cfRule>
  </conditionalFormatting>
  <conditionalFormatting sqref="BW98:CK98 AA98:AE98 AO98:AS98 BJ98:BN98 BQ98:BU98 AH98:AL98">
    <cfRule type="expression" dxfId="491" priority="503">
      <formula>$G98="PT"</formula>
    </cfRule>
  </conditionalFormatting>
  <conditionalFormatting sqref="BV32:BW32">
    <cfRule type="expression" dxfId="490" priority="264" stopIfTrue="1">
      <formula>$G32="PT"</formula>
    </cfRule>
  </conditionalFormatting>
  <conditionalFormatting sqref="C90:K90 M90:S90 U90:X90 H92 H94 H96 H98 H100 H102">
    <cfRule type="expression" dxfId="489" priority="514" stopIfTrue="1">
      <formula>$G90="PT"</formula>
    </cfRule>
  </conditionalFormatting>
  <conditionalFormatting sqref="A90:B90">
    <cfRule type="cellIs" dxfId="488" priority="513" stopIfTrue="1" operator="greaterThan">
      <formula>0</formula>
    </cfRule>
  </conditionalFormatting>
  <conditionalFormatting sqref="BJ91:BN96 BX91:CB96 AA92:AE92 AA94:AE94 AH91:AL96 AA90:CK90 AV91:AZ95">
    <cfRule type="expression" dxfId="487" priority="512">
      <formula>$G90="NPT"</formula>
    </cfRule>
  </conditionalFormatting>
  <conditionalFormatting sqref="BJ91:BN96 BX91:CB96 AA92:AE92 AA94:AE94 AH91:AL96 AA90:CK90 AV91:AZ95">
    <cfRule type="expression" dxfId="486" priority="511">
      <formula>$G90="PT"</formula>
    </cfRule>
  </conditionalFormatting>
  <conditionalFormatting sqref="BO121:BW121 CC121:CK121 AH122:AL125 AA121:BI121 AP122:AS127 BC122:BG127 AV122:AZ127">
    <cfRule type="expression" dxfId="485" priority="406" stopIfTrue="1">
      <formula>$G121="PT"</formula>
    </cfRule>
  </conditionalFormatting>
  <conditionalFormatting sqref="C98:G98 M98:S98 U98:X98 I98:K98">
    <cfRule type="expression" dxfId="484" priority="506" stopIfTrue="1">
      <formula>$G98="PT"</formula>
    </cfRule>
  </conditionalFormatting>
  <conditionalFormatting sqref="A98:B98">
    <cfRule type="cellIs" dxfId="483" priority="505" stopIfTrue="1" operator="greaterThan">
      <formula>0</formula>
    </cfRule>
  </conditionalFormatting>
  <conditionalFormatting sqref="CC70:CD70">
    <cfRule type="expression" dxfId="482" priority="470">
      <formula>$G70="NPT"</formula>
    </cfRule>
  </conditionalFormatting>
  <conditionalFormatting sqref="CC70:CD70">
    <cfRule type="expression" dxfId="481" priority="469">
      <formula>$G70="PT"</formula>
    </cfRule>
  </conditionalFormatting>
  <conditionalFormatting sqref="CC70:CD70">
    <cfRule type="expression" dxfId="480" priority="468" stopIfTrue="1">
      <formula>$G70="PT"</formula>
    </cfRule>
  </conditionalFormatting>
  <conditionalFormatting sqref="BV98">
    <cfRule type="expression" dxfId="479" priority="507">
      <formula>$G95="NPT"</formula>
    </cfRule>
  </conditionalFormatting>
  <conditionalFormatting sqref="BV98">
    <cfRule type="expression" dxfId="478" priority="508">
      <formula>$G95="PT"</formula>
    </cfRule>
  </conditionalFormatting>
  <conditionalFormatting sqref="BV98">
    <cfRule type="expression" dxfId="477" priority="509" stopIfTrue="1">
      <formula>$G95="PT"</formula>
    </cfRule>
  </conditionalFormatting>
  <conditionalFormatting sqref="C99:G99 M99:S99 U99:X99 I99:K99">
    <cfRule type="expression" dxfId="476" priority="498" stopIfTrue="1">
      <formula>$G99="PT"</formula>
    </cfRule>
  </conditionalFormatting>
  <conditionalFormatting sqref="A99:B99">
    <cfRule type="cellIs" dxfId="475" priority="497" stopIfTrue="1" operator="greaterThan">
      <formula>0</formula>
    </cfRule>
  </conditionalFormatting>
  <conditionalFormatting sqref="BW99:CK99 AA99:AE99 AO99:AS99 BJ99:BN99 BQ99:BU99 AH99:AL99">
    <cfRule type="expression" dxfId="474" priority="496">
      <formula>$G99="NPT"</formula>
    </cfRule>
  </conditionalFormatting>
  <conditionalFormatting sqref="BW99:CK99 AA99:AE99 AO99:AS99 BJ99:BN99 BQ99:BU99 AH99:AL99">
    <cfRule type="expression" dxfId="473" priority="495">
      <formula>$G99="PT"</formula>
    </cfRule>
  </conditionalFormatting>
  <conditionalFormatting sqref="AA125:AG125 AM125:AO125 BO125:BW125 CC125:CK125 BH125:BI125 BA125:BB127 AT125:AU127">
    <cfRule type="expression" dxfId="472" priority="397" stopIfTrue="1">
      <formula>$G125="PT"</formula>
    </cfRule>
  </conditionalFormatting>
  <conditionalFormatting sqref="BV99">
    <cfRule type="expression" dxfId="471" priority="499">
      <formula>$G96="NPT"</formula>
    </cfRule>
  </conditionalFormatting>
  <conditionalFormatting sqref="BV99">
    <cfRule type="expression" dxfId="470" priority="500">
      <formula>$G96="PT"</formula>
    </cfRule>
  </conditionalFormatting>
  <conditionalFormatting sqref="BV99">
    <cfRule type="expression" dxfId="469" priority="501" stopIfTrue="1">
      <formula>$G96="PT"</formula>
    </cfRule>
  </conditionalFormatting>
  <conditionalFormatting sqref="Q23:S23 J23:K23">
    <cfRule type="expression" dxfId="468" priority="493" stopIfTrue="1">
      <formula>$G23="PT"</formula>
    </cfRule>
  </conditionalFormatting>
  <conditionalFormatting sqref="CC23:CD23 BO23:BP23">
    <cfRule type="expression" dxfId="467" priority="492">
      <formula>$G23="NPT"</formula>
    </cfRule>
  </conditionalFormatting>
  <conditionalFormatting sqref="CC23:CD23 BO23:BP23">
    <cfRule type="expression" dxfId="466" priority="491">
      <formula>$G23="PT"</formula>
    </cfRule>
  </conditionalFormatting>
  <conditionalFormatting sqref="CC23:CD23 BO23:BP23">
    <cfRule type="expression" dxfId="465" priority="490" stopIfTrue="1">
      <formula>$G23="PT"</formula>
    </cfRule>
  </conditionalFormatting>
  <conditionalFormatting sqref="C23:G23 L23:P23 T23:X23 I23">
    <cfRule type="expression" dxfId="464" priority="489" stopIfTrue="1">
      <formula>$G23="PT"</formula>
    </cfRule>
  </conditionalFormatting>
  <conditionalFormatting sqref="A23:B23">
    <cfRule type="cellIs" dxfId="463" priority="488" stopIfTrue="1" operator="greaterThan">
      <formula>0</formula>
    </cfRule>
  </conditionalFormatting>
  <conditionalFormatting sqref="AA23:AE23 BJ23:BN23 BX23:CB23 CE23:CK23 AO23:AS23 BQ23:BU23 AH23:AL23">
    <cfRule type="expression" dxfId="462" priority="487">
      <formula>$G23="NPT"</formula>
    </cfRule>
  </conditionalFormatting>
  <conditionalFormatting sqref="AA23:AE23 BJ23:BN23 BX23:CB23 CE23:CK23 AO23:AS23 BQ23:BU23 AH23:AL23">
    <cfRule type="expression" dxfId="461" priority="486">
      <formula>$G23="PT"</formula>
    </cfRule>
  </conditionalFormatting>
  <conditionalFormatting sqref="AA23:AE23 BJ23:BN23 BX23:CB23 CE23:CK23 AO23:AS23 BQ23:BU23 AH23:AL23">
    <cfRule type="expression" dxfId="460" priority="485" stopIfTrue="1">
      <formula>$G23="PT"</formula>
    </cfRule>
  </conditionalFormatting>
  <conditionalFormatting sqref="BV23:BW23">
    <cfRule type="expression" dxfId="459" priority="484">
      <formula>$G23="NPT"</formula>
    </cfRule>
  </conditionalFormatting>
  <conditionalFormatting sqref="BV23:BW23">
    <cfRule type="expression" dxfId="458" priority="483">
      <formula>$G23="PT"</formula>
    </cfRule>
  </conditionalFormatting>
  <conditionalFormatting sqref="AA130:AE130 AO130:AS130 BJ130:BN130 BQ130:CB130 CE130:CK130 AH130:AL130">
    <cfRule type="expression" dxfId="457" priority="392" stopIfTrue="1">
      <formula>$G130="PT"</formula>
    </cfRule>
  </conditionalFormatting>
  <conditionalFormatting sqref="BJ70:BN70 BX70:CB70 AH70:AL73 AV70:AZ78">
    <cfRule type="expression" dxfId="456" priority="481">
      <formula>$G70="NPT"</formula>
    </cfRule>
  </conditionalFormatting>
  <conditionalFormatting sqref="BJ70:BN70 BX70:CB70 AH70:AL73 AV70:AZ78">
    <cfRule type="expression" dxfId="455" priority="480">
      <formula>$G70="PT"</formula>
    </cfRule>
  </conditionalFormatting>
  <conditionalFormatting sqref="BJ70:BN70 BX70:CB70 AH70:AL73 AV70:AZ78">
    <cfRule type="expression" dxfId="454" priority="479" stopIfTrue="1">
      <formula>$G70="PT"</formula>
    </cfRule>
  </conditionalFormatting>
  <conditionalFormatting sqref="CJ70:CK70">
    <cfRule type="expression" dxfId="453" priority="465" stopIfTrue="1">
      <formula>$G70="PT"</formula>
    </cfRule>
  </conditionalFormatting>
  <conditionalFormatting sqref="C70:G70 J70:K70 M70:S70 U70:X70">
    <cfRule type="expression" dxfId="452" priority="478" stopIfTrue="1">
      <formula>$G70="PT"</formula>
    </cfRule>
  </conditionalFormatting>
  <conditionalFormatting sqref="A70:B70">
    <cfRule type="cellIs" dxfId="451" priority="477" stopIfTrue="1" operator="greaterThan">
      <formula>0</formula>
    </cfRule>
  </conditionalFormatting>
  <conditionalFormatting sqref="BQ70:BW70 CE70:CI70 AA70:AG70 AA72:AE72 AA74:AE77 AM70:AU70 BA70:BI70 AP71:AS78 BC71:BG78">
    <cfRule type="expression" dxfId="450" priority="476">
      <formula>$G70="NPT"</formula>
    </cfRule>
  </conditionalFormatting>
  <conditionalFormatting sqref="BQ70:BW70 CE70:CI70 AA70:AG70 AA72:AE72 AA74:AE77 AM70:AU70 BA70:BI70 AP71:AS78 BC71:BG78">
    <cfRule type="expression" dxfId="449" priority="475">
      <formula>$G70="PT"</formula>
    </cfRule>
  </conditionalFormatting>
  <conditionalFormatting sqref="BQ70:BW70 CE70:CI70 AA70:AG70 AA72:AE72 AA74:AE77 AM70:AU70 BA70:BI70 AP71:AS78 BC71:BG78">
    <cfRule type="expression" dxfId="448" priority="474" stopIfTrue="1">
      <formula>$G70="PT"</formula>
    </cfRule>
  </conditionalFormatting>
  <conditionalFormatting sqref="AA125:AG125 AM125:AO125 BO125:BW125 CC125:CK125 BH125:BI125 BA125:BB127 AT125:AU127">
    <cfRule type="expression" dxfId="447" priority="399">
      <formula>$G125="NPT"</formula>
    </cfRule>
  </conditionalFormatting>
  <conditionalFormatting sqref="AA125:AG125 AM125:AO125 BO125:BW125 CC125:CK125 BH125:BI125 BA125:BB127 AT125:AU127">
    <cfRule type="expression" dxfId="446" priority="398">
      <formula>$G125="PT"</formula>
    </cfRule>
  </conditionalFormatting>
  <conditionalFormatting sqref="AA110:AG110 AM110:AO110 BH110:BI110 BO110:BW110 CC110:CK110">
    <cfRule type="expression" dxfId="445" priority="351" stopIfTrue="1">
      <formula>$G110="PT"</formula>
    </cfRule>
  </conditionalFormatting>
  <conditionalFormatting sqref="CJ70:CK70">
    <cfRule type="expression" dxfId="444" priority="467">
      <formula>$G70="NPT"</formula>
    </cfRule>
  </conditionalFormatting>
  <conditionalFormatting sqref="CJ70:CK70">
    <cfRule type="expression" dxfId="443" priority="466">
      <formula>$G70="PT"</formula>
    </cfRule>
  </conditionalFormatting>
  <conditionalFormatting sqref="AH65:AL65 BJ65:BN65 BX65:CB65">
    <cfRule type="expression" dxfId="442" priority="464">
      <formula>$G65="NPT"</formula>
    </cfRule>
  </conditionalFormatting>
  <conditionalFormatting sqref="AH65:AL65 BJ65:BN65 BX65:CB65">
    <cfRule type="expression" dxfId="441" priority="463">
      <formula>$G65="PT"</formula>
    </cfRule>
  </conditionalFormatting>
  <conditionalFormatting sqref="AH65:AL65 BJ65:BN65 BX65:CB65">
    <cfRule type="expression" dxfId="440" priority="462" stopIfTrue="1">
      <formula>$G65="PT"</formula>
    </cfRule>
  </conditionalFormatting>
  <conditionalFormatting sqref="AA129:AE129 AO129:AS129 BJ129:BN129 BQ129:CB129 CE129:CK129 AH129:AL129">
    <cfRule type="expression" dxfId="439" priority="384" stopIfTrue="1">
      <formula>$G129="PT"</formula>
    </cfRule>
  </conditionalFormatting>
  <conditionalFormatting sqref="A65:B65">
    <cfRule type="cellIs" dxfId="438" priority="461" stopIfTrue="1" operator="greaterThan">
      <formula>0</formula>
    </cfRule>
  </conditionalFormatting>
  <conditionalFormatting sqref="CJ65:CK65">
    <cfRule type="expression" dxfId="437" priority="451">
      <formula>$G65="NPT"</formula>
    </cfRule>
  </conditionalFormatting>
  <conditionalFormatting sqref="CJ65:CK65">
    <cfRule type="expression" dxfId="436" priority="450">
      <formula>$G65="PT"</formula>
    </cfRule>
  </conditionalFormatting>
  <conditionalFormatting sqref="BJ121:BN127 BX121:CB127 AA120:CK120">
    <cfRule type="expression" dxfId="435" priority="411" stopIfTrue="1">
      <formula>$G120="PT"</formula>
    </cfRule>
  </conditionalFormatting>
  <conditionalFormatting sqref="BO65:BP65">
    <cfRule type="expression" dxfId="434" priority="457">
      <formula>$G65="NPT"</formula>
    </cfRule>
  </conditionalFormatting>
  <conditionalFormatting sqref="BO65:BP65">
    <cfRule type="expression" dxfId="433" priority="456">
      <formula>$G65="PT"</formula>
    </cfRule>
  </conditionalFormatting>
  <conditionalFormatting sqref="BO65:BP65">
    <cfRule type="expression" dxfId="432" priority="455" stopIfTrue="1">
      <formula>$G65="PT"</formula>
    </cfRule>
  </conditionalFormatting>
  <conditionalFormatting sqref="CC65:CD65">
    <cfRule type="expression" dxfId="431" priority="454">
      <formula>$G65="NPT"</formula>
    </cfRule>
  </conditionalFormatting>
  <conditionalFormatting sqref="CC65:CD65">
    <cfRule type="expression" dxfId="430" priority="453">
      <formula>$G65="PT"</formula>
    </cfRule>
  </conditionalFormatting>
  <conditionalFormatting sqref="CC65:CD65">
    <cfRule type="expression" dxfId="429" priority="452" stopIfTrue="1">
      <formula>$G65="PT"</formula>
    </cfRule>
  </conditionalFormatting>
  <conditionalFormatting sqref="BV32:BW32">
    <cfRule type="expression" dxfId="428" priority="266">
      <formula>$G32="NPT"</formula>
    </cfRule>
  </conditionalFormatting>
  <conditionalFormatting sqref="BV32:BW32">
    <cfRule type="expression" dxfId="427" priority="265">
      <formula>$G32="PT"</formula>
    </cfRule>
  </conditionalFormatting>
  <conditionalFormatting sqref="C103:K103 M103:S103 U103:X103 H105 H107 H109 H111 H113 H115 H117 H119">
    <cfRule type="expression" dxfId="426" priority="448" stopIfTrue="1">
      <formula>$G103="PT"</formula>
    </cfRule>
  </conditionalFormatting>
  <conditionalFormatting sqref="B103">
    <cfRule type="cellIs" dxfId="425" priority="447" stopIfTrue="1" operator="greaterThan">
      <formula>0</formula>
    </cfRule>
  </conditionalFormatting>
  <conditionalFormatting sqref="BJ104:BN104 AA103:CK103 BX104:CB104 BX106:CB109 BJ106:BN109 BJ111:BN112 BX111:CB112">
    <cfRule type="expression" dxfId="424" priority="446">
      <formula>$G103="NPT"</formula>
    </cfRule>
  </conditionalFormatting>
  <conditionalFormatting sqref="BJ104:BN104 AA103:CK103 BX104:CB104 BX106:CB109 BJ106:BN109 BJ111:BN112 BX111:CB112">
    <cfRule type="expression" dxfId="423" priority="445">
      <formula>$G103="PT"</formula>
    </cfRule>
  </conditionalFormatting>
  <conditionalFormatting sqref="BJ104:BN104 AA103:CK103 BX104:CB104 BX106:CB109 BJ106:BN109 BJ111:BN112 BX111:CB112">
    <cfRule type="expression" dxfId="422" priority="444" stopIfTrue="1">
      <formula>$G103="PT"</formula>
    </cfRule>
  </conditionalFormatting>
  <conditionalFormatting sqref="C104:K104 M104:S104 U104:X104 H106 H108 H110 H112 H114 H116 H118">
    <cfRule type="expression" dxfId="421" priority="443" stopIfTrue="1">
      <formula>$G104="PT"</formula>
    </cfRule>
  </conditionalFormatting>
  <conditionalFormatting sqref="B104">
    <cfRule type="cellIs" dxfId="420" priority="442" stopIfTrue="1" operator="greaterThan">
      <formula>0</formula>
    </cfRule>
  </conditionalFormatting>
  <conditionalFormatting sqref="AH109:AL109 BO104:BW104 CC104:CK104 AV111:AZ111 AH111:AL111 AX110:AZ110">
    <cfRule type="expression" dxfId="419" priority="441">
      <formula>$G104="NPT"</formula>
    </cfRule>
  </conditionalFormatting>
  <conditionalFormatting sqref="AH109:AL109 BO104:BW104 CC104:CK104 AV111:AZ111 AH111:AL111 AX110:AZ110">
    <cfRule type="expression" dxfId="418" priority="440">
      <formula>$G104="PT"</formula>
    </cfRule>
  </conditionalFormatting>
  <conditionalFormatting sqref="C109:G109 M109:S109 U109:X109 I109:K109">
    <cfRule type="expression" dxfId="417" priority="438" stopIfTrue="1">
      <formula>$G109="PT"</formula>
    </cfRule>
  </conditionalFormatting>
  <conditionalFormatting sqref="A109:B109">
    <cfRule type="cellIs" dxfId="416" priority="437" stopIfTrue="1" operator="greaterThan">
      <formula>0</formula>
    </cfRule>
  </conditionalFormatting>
  <conditionalFormatting sqref="AA109:AG109 AM109:AO109 BO109:BW109 CC109:CK109 BA109:BI109 AT109:AU110 BA110:BG110">
    <cfRule type="expression" dxfId="415" priority="436">
      <formula>$G109="NPT"</formula>
    </cfRule>
  </conditionalFormatting>
  <conditionalFormatting sqref="AA109:AG109 AM109:AO109 BO109:BW109 CC109:CK109 BA109:BI109 AT109:AU110 BA110:BG110">
    <cfRule type="expression" dxfId="414" priority="435">
      <formula>$G109="PT"</formula>
    </cfRule>
  </conditionalFormatting>
  <conditionalFormatting sqref="AA109:AG109 AM109:AO109 BO109:BW109 CC109:CK109 BA109:BI109 AT109:AU110 BA110:BG110">
    <cfRule type="expression" dxfId="413" priority="434" stopIfTrue="1">
      <formula>$G109="PT"</formula>
    </cfRule>
  </conditionalFormatting>
  <conditionalFormatting sqref="C111:G111 M111:S111 U111:X111 I111:K111">
    <cfRule type="expression" dxfId="412" priority="433" stopIfTrue="1">
      <formula>$G111="PT"</formula>
    </cfRule>
  </conditionalFormatting>
  <conditionalFormatting sqref="A111:B111">
    <cfRule type="cellIs" dxfId="411" priority="432" stopIfTrue="1" operator="greaterThan">
      <formula>0</formula>
    </cfRule>
  </conditionalFormatting>
  <conditionalFormatting sqref="AA111:AG111 AM111:AU111 BA111:BI111 BO111:BW111 CC111:CK111">
    <cfRule type="expression" dxfId="410" priority="431">
      <formula>$G111="NPT"</formula>
    </cfRule>
  </conditionalFormatting>
  <conditionalFormatting sqref="AA111:AG111 AM111:AU111 BA111:BI111 BO111:BW111 CC111:CK111">
    <cfRule type="expression" dxfId="409" priority="430">
      <formula>$G111="PT"</formula>
    </cfRule>
  </conditionalFormatting>
  <conditionalFormatting sqref="AH105:AL108 AV105:AZ109 AV110:AW110">
    <cfRule type="expression" dxfId="408" priority="362" stopIfTrue="1">
      <formula>$G105="PT"</formula>
    </cfRule>
  </conditionalFormatting>
  <conditionalFormatting sqref="C114:G114 M114:S114 U114:X114 I114:K114">
    <cfRule type="expression" dxfId="407" priority="428" stopIfTrue="1">
      <formula>$G114="PT"</formula>
    </cfRule>
  </conditionalFormatting>
  <conditionalFormatting sqref="A114:B114">
    <cfRule type="cellIs" dxfId="406" priority="427" stopIfTrue="1" operator="greaterThan">
      <formula>0</formula>
    </cfRule>
  </conditionalFormatting>
  <conditionalFormatting sqref="AA114:AE114 AO114:AS114 BJ114:BN114 BQ114:CK114 AH114:AL114">
    <cfRule type="expression" dxfId="405" priority="426">
      <formula>$G114="NPT"</formula>
    </cfRule>
  </conditionalFormatting>
  <conditionalFormatting sqref="AA114:AE114 AO114:AS114 BJ114:BN114 BQ114:CK114 AH114:AL114">
    <cfRule type="expression" dxfId="404" priority="425">
      <formula>$G114="PT"</formula>
    </cfRule>
  </conditionalFormatting>
  <conditionalFormatting sqref="AA114:AE114 AO114:AS114 BJ114:BN114 BQ114:CK114 AH114:AL114">
    <cfRule type="expression" dxfId="403" priority="424" stopIfTrue="1">
      <formula>$G114="PT"</formula>
    </cfRule>
  </conditionalFormatting>
  <conditionalFormatting sqref="C116:G116 M116:S116 U116:X116 I116:K116">
    <cfRule type="expression" dxfId="402" priority="423" stopIfTrue="1">
      <formula>$G116="PT"</formula>
    </cfRule>
  </conditionalFormatting>
  <conditionalFormatting sqref="A116:B116">
    <cfRule type="cellIs" dxfId="401" priority="422" stopIfTrue="1" operator="greaterThan">
      <formula>0</formula>
    </cfRule>
  </conditionalFormatting>
  <conditionalFormatting sqref="AA116:AE116 AO116:AS116 BJ116:BN116 BQ116:CK116 AH116:AL116">
    <cfRule type="expression" dxfId="400" priority="421">
      <formula>$G116="NPT"</formula>
    </cfRule>
  </conditionalFormatting>
  <conditionalFormatting sqref="AA116:AE116 AO116:AS116 BJ116:BN116 BQ116:CK116 AH116:AL116">
    <cfRule type="expression" dxfId="399" priority="420">
      <formula>$G116="PT"</formula>
    </cfRule>
  </conditionalFormatting>
  <conditionalFormatting sqref="AA116:AE116 AO116:AS116 BJ116:BN116 BQ116:CK116 AH116:AL116">
    <cfRule type="expression" dxfId="398" priority="419" stopIfTrue="1">
      <formula>$G116="PT"</formula>
    </cfRule>
  </conditionalFormatting>
  <conditionalFormatting sqref="BJ121:BN127 BX121:CB127 AA120:CK120">
    <cfRule type="expression" dxfId="397" priority="413">
      <formula>$G120="NPT"</formula>
    </cfRule>
  </conditionalFormatting>
  <conditionalFormatting sqref="BJ121:BN127 BX121:CB127 AA120:CK120">
    <cfRule type="expression" dxfId="396" priority="412">
      <formula>$G120="PT"</formula>
    </cfRule>
  </conditionalFormatting>
  <conditionalFormatting sqref="CJ53:CK53">
    <cfRule type="expression" dxfId="395" priority="327" stopIfTrue="1">
      <formula>$G53="PT"</formula>
    </cfRule>
  </conditionalFormatting>
  <conditionalFormatting sqref="C120:K120 M120:S120 U120:X120 C121 H122 H124 H126 H128 H130 H132">
    <cfRule type="expression" dxfId="394" priority="415" stopIfTrue="1">
      <formula>$G120="PT"</formula>
    </cfRule>
  </conditionalFormatting>
  <conditionalFormatting sqref="A120:B120">
    <cfRule type="cellIs" dxfId="393" priority="414" stopIfTrue="1" operator="greaterThan">
      <formula>0</formula>
    </cfRule>
  </conditionalFormatting>
  <conditionalFormatting sqref="D121:K121 M121:S121 U121:X121 H123 H125 H127 H129 H131 H133">
    <cfRule type="expression" dxfId="392" priority="410" stopIfTrue="1">
      <formula>$G121="PT"</formula>
    </cfRule>
  </conditionalFormatting>
  <conditionalFormatting sqref="A121:B121">
    <cfRule type="cellIs" dxfId="391" priority="409" stopIfTrue="1" operator="greaterThan">
      <formula>0</formula>
    </cfRule>
  </conditionalFormatting>
  <conditionalFormatting sqref="BO121:BW121 CC121:CK121 AH122:AL125 AA121:BI121 AP122:AS127 BC122:BG127 AV122:AZ127">
    <cfRule type="expression" dxfId="390" priority="408">
      <formula>$G121="NPT"</formula>
    </cfRule>
  </conditionalFormatting>
  <conditionalFormatting sqref="BO121:BW121 CC121:CK121 AH122:AL125 AA121:BI121 AP122:AS127 BC122:BG127 AV122:AZ127">
    <cfRule type="expression" dxfId="389" priority="407">
      <formula>$G121="PT"</formula>
    </cfRule>
  </conditionalFormatting>
  <conditionalFormatting sqref="CJ32:CK32">
    <cfRule type="expression" dxfId="388" priority="258" stopIfTrue="1">
      <formula>$G32="PT"</formula>
    </cfRule>
  </conditionalFormatting>
  <conditionalFormatting sqref="A124:B124">
    <cfRule type="cellIs" dxfId="387" priority="405" stopIfTrue="1" operator="greaterThan">
      <formula>0</formula>
    </cfRule>
  </conditionalFormatting>
  <conditionalFormatting sqref="AF124:AG124 AM124:AO124 BA124:BB124 BO124:BW124 CC124:CK124 AT124:AU124 BH124:BI124">
    <cfRule type="expression" dxfId="386" priority="404">
      <formula>$G124="NPT"</formula>
    </cfRule>
  </conditionalFormatting>
  <conditionalFormatting sqref="AF124:AG124 AM124:AO124 BA124:BB124 BO124:BW124 CC124:CK124 AT124:AU124 BH124:BI124">
    <cfRule type="expression" dxfId="385" priority="403">
      <formula>$G124="PT"</formula>
    </cfRule>
  </conditionalFormatting>
  <conditionalFormatting sqref="AF124:AG124 AM124:AO124 BA124:BB124 BO124:BW124 CC124:CK124 AT124:AU124 BH124:BI124">
    <cfRule type="expression" dxfId="384" priority="402" stopIfTrue="1">
      <formula>$G124="PT"</formula>
    </cfRule>
  </conditionalFormatting>
  <conditionalFormatting sqref="D125:G125 M125:S125 U125:X125 I125:K125">
    <cfRule type="expression" dxfId="383" priority="401" stopIfTrue="1">
      <formula>$G125="PT"</formula>
    </cfRule>
  </conditionalFormatting>
  <conditionalFormatting sqref="A125:B125">
    <cfRule type="cellIs" dxfId="382" priority="400" stopIfTrue="1" operator="greaterThan">
      <formula>0</formula>
    </cfRule>
  </conditionalFormatting>
  <conditionalFormatting sqref="AA110:AG110 AM110:AO110 BH110:BI110 BO110:BW110 CC110:CK110">
    <cfRule type="expression" dxfId="381" priority="353">
      <formula>$G110="NPT"</formula>
    </cfRule>
  </conditionalFormatting>
  <conditionalFormatting sqref="AA110:AG110 AM110:AO110 BH110:BI110 BO110:BW110 CC110:CK110">
    <cfRule type="expression" dxfId="380" priority="352">
      <formula>$G110="PT"</formula>
    </cfRule>
  </conditionalFormatting>
  <conditionalFormatting sqref="CJ67:CK67">
    <cfRule type="expression" dxfId="379" priority="226" stopIfTrue="1">
      <formula>$G67="PT"</formula>
    </cfRule>
  </conditionalFormatting>
  <conditionalFormatting sqref="D130:G130 M130:S130 U130:X130 I130:K130">
    <cfRule type="expression" dxfId="378" priority="396" stopIfTrue="1">
      <formula>$G130="PT"</formula>
    </cfRule>
  </conditionalFormatting>
  <conditionalFormatting sqref="A130:B130">
    <cfRule type="cellIs" dxfId="377" priority="395" stopIfTrue="1" operator="greaterThan">
      <formula>0</formula>
    </cfRule>
  </conditionalFormatting>
  <conditionalFormatting sqref="AA130:AE130 AO130:AS130 BJ130:BN130 BQ130:CB130 CE130:CK130 AH130:AL130">
    <cfRule type="expression" dxfId="376" priority="394">
      <formula>$G130="NPT"</formula>
    </cfRule>
  </conditionalFormatting>
  <conditionalFormatting sqref="AA130:AE130 AO130:AS130 BJ130:BN130 BQ130:CB130 CE130:CK130 AH130:AL130">
    <cfRule type="expression" dxfId="375" priority="393">
      <formula>$G130="PT"</formula>
    </cfRule>
  </conditionalFormatting>
  <conditionalFormatting sqref="CC129:CD129 BO129:BP130">
    <cfRule type="expression" dxfId="374" priority="391">
      <formula>$G129="NPT"</formula>
    </cfRule>
  </conditionalFormatting>
  <conditionalFormatting sqref="CC129:CD129 BO129:BP130">
    <cfRule type="expression" dxfId="373" priority="390">
      <formula>$G129="PT"</formula>
    </cfRule>
  </conditionalFormatting>
  <conditionalFormatting sqref="CC129:CD129 BO129:BP130">
    <cfRule type="expression" dxfId="372" priority="389" stopIfTrue="1">
      <formula>$G129="PT"</formula>
    </cfRule>
  </conditionalFormatting>
  <conditionalFormatting sqref="D129:G129 M129:S129 U129:X129 I129:K129">
    <cfRule type="expression" dxfId="371" priority="388" stopIfTrue="1">
      <formula>$G129="PT"</formula>
    </cfRule>
  </conditionalFormatting>
  <conditionalFormatting sqref="A129:B129">
    <cfRule type="cellIs" dxfId="370" priority="387" stopIfTrue="1" operator="greaterThan">
      <formula>0</formula>
    </cfRule>
  </conditionalFormatting>
  <conditionalFormatting sqref="AA129:AE129 AO129:AS129 BJ129:BN129 BQ129:CB129 CE129:CK129 AH129:AL129">
    <cfRule type="expression" dxfId="369" priority="386">
      <formula>$G129="NPT"</formula>
    </cfRule>
  </conditionalFormatting>
  <conditionalFormatting sqref="AA129:AE129 AO129:AS129 BJ129:BN129 BQ129:CB129 CE129:CK129 AH129:AL129">
    <cfRule type="expression" dxfId="368" priority="385">
      <formula>$G129="PT"</formula>
    </cfRule>
  </conditionalFormatting>
  <conditionalFormatting sqref="BO115:BP115">
    <cfRule type="expression" dxfId="367" priority="383">
      <formula>$G115="NPT"</formula>
    </cfRule>
  </conditionalFormatting>
  <conditionalFormatting sqref="BO115:BP115">
    <cfRule type="expression" dxfId="366" priority="382">
      <formula>$G115="PT"</formula>
    </cfRule>
  </conditionalFormatting>
  <conditionalFormatting sqref="BO115:BP115">
    <cfRule type="expression" dxfId="365" priority="381" stopIfTrue="1">
      <formula>$G115="PT"</formula>
    </cfRule>
  </conditionalFormatting>
  <conditionalFormatting sqref="C115:G115 M115:S115 U115:X115 I115:K115">
    <cfRule type="expression" dxfId="364" priority="380" stopIfTrue="1">
      <formula>$G115="PT"</formula>
    </cfRule>
  </conditionalFormatting>
  <conditionalFormatting sqref="A115:B115">
    <cfRule type="cellIs" dxfId="363" priority="379" stopIfTrue="1" operator="greaterThan">
      <formula>0</formula>
    </cfRule>
  </conditionalFormatting>
  <conditionalFormatting sqref="AA115:AE115 AO115:AS115 BJ115:BN115 BQ115:CK115 AH115:AL115">
    <cfRule type="expression" dxfId="362" priority="378">
      <formula>$G115="NPT"</formula>
    </cfRule>
  </conditionalFormatting>
  <conditionalFormatting sqref="AA115:AE115 AO115:AS115 BJ115:BN115 BQ115:CK115 AH115:AL115">
    <cfRule type="expression" dxfId="361" priority="377">
      <formula>$G115="PT"</formula>
    </cfRule>
  </conditionalFormatting>
  <conditionalFormatting sqref="AA115:AE115 AO115:AS115 BJ115:BN115 BQ115:CK115 AH115:AL115">
    <cfRule type="expression" dxfId="360" priority="376" stopIfTrue="1">
      <formula>$G115="PT"</formula>
    </cfRule>
  </conditionalFormatting>
  <conditionalFormatting sqref="C105:G105 M105:S105 U105:X105 I105:K105">
    <cfRule type="expression" dxfId="359" priority="372" stopIfTrue="1">
      <formula>$G105="PT"</formula>
    </cfRule>
  </conditionalFormatting>
  <conditionalFormatting sqref="B105">
    <cfRule type="cellIs" dxfId="358" priority="371" stopIfTrue="1" operator="greaterThan">
      <formula>0</formula>
    </cfRule>
  </conditionalFormatting>
  <conditionalFormatting sqref="BO105:BW105 CC105:CK105 AA105:AG105 AM105:AU105 BA105:BI105 BC106:BG108 AP106:AS110">
    <cfRule type="expression" dxfId="357" priority="370">
      <formula>$G105="NPT"</formula>
    </cfRule>
  </conditionalFormatting>
  <conditionalFormatting sqref="BO105:BW105 CC105:CK105 AA105:AG105 AM105:AU105 BA105:BI105 BC106:BG108 AP106:AS110">
    <cfRule type="expression" dxfId="356" priority="369">
      <formula>$G105="PT"</formula>
    </cfRule>
  </conditionalFormatting>
  <conditionalFormatting sqref="BO105:BW105 CC105:CK105 AA105:AG105 AM105:AU105 BA105:BI105 BC106:BG108 AP106:AS110">
    <cfRule type="expression" dxfId="355" priority="368" stopIfTrue="1">
      <formula>$G105="PT"</formula>
    </cfRule>
  </conditionalFormatting>
  <conditionalFormatting sqref="BX105:CB105 BJ105:BN105">
    <cfRule type="expression" dxfId="354" priority="367">
      <formula>$G105="NPT"</formula>
    </cfRule>
  </conditionalFormatting>
  <conditionalFormatting sqref="BX105:CB105 BJ105:BN105">
    <cfRule type="expression" dxfId="353" priority="366">
      <formula>$G105="PT"</formula>
    </cfRule>
  </conditionalFormatting>
  <conditionalFormatting sqref="BX105:CB105 BJ105:BN105">
    <cfRule type="expression" dxfId="352" priority="365" stopIfTrue="1">
      <formula>$G105="PT"</formula>
    </cfRule>
  </conditionalFormatting>
  <conditionalFormatting sqref="AH105:AL108 AV105:AZ109 AV110:AW110">
    <cfRule type="expression" dxfId="351" priority="364">
      <formula>$G105="NPT"</formula>
    </cfRule>
  </conditionalFormatting>
  <conditionalFormatting sqref="AH105:AL108 AV105:AZ109 AV110:AW110">
    <cfRule type="expression" dxfId="350" priority="363">
      <formula>$G105="PT"</formula>
    </cfRule>
  </conditionalFormatting>
  <conditionalFormatting sqref="AH110:AL110">
    <cfRule type="expression" dxfId="349" priority="356" stopIfTrue="1">
      <formula>$G110="PT"</formula>
    </cfRule>
  </conditionalFormatting>
  <conditionalFormatting sqref="BJ110:BN110 BX110:CB110">
    <cfRule type="expression" dxfId="348" priority="361">
      <formula>$G110="NPT"</formula>
    </cfRule>
  </conditionalFormatting>
  <conditionalFormatting sqref="BJ110:BN110 BX110:CB110">
    <cfRule type="expression" dxfId="347" priority="360">
      <formula>$G110="PT"</formula>
    </cfRule>
  </conditionalFormatting>
  <conditionalFormatting sqref="BJ110:BN110 BX110:CB110">
    <cfRule type="expression" dxfId="346" priority="359" stopIfTrue="1">
      <formula>$G110="PT"</formula>
    </cfRule>
  </conditionalFormatting>
  <conditionalFormatting sqref="AH110:AL110">
    <cfRule type="expression" dxfId="345" priority="358">
      <formula>$G110="NPT"</formula>
    </cfRule>
  </conditionalFormatting>
  <conditionalFormatting sqref="AH110:AL110">
    <cfRule type="expression" dxfId="344" priority="357">
      <formula>$G110="PT"</formula>
    </cfRule>
  </conditionalFormatting>
  <conditionalFormatting sqref="C110:G110 M110:S110 U110:X110 I110:K110">
    <cfRule type="expression" dxfId="343" priority="355" stopIfTrue="1">
      <formula>$G110="PT"</formula>
    </cfRule>
  </conditionalFormatting>
  <conditionalFormatting sqref="A110:B110">
    <cfRule type="cellIs" dxfId="342" priority="354" stopIfTrue="1" operator="greaterThan">
      <formula>0</formula>
    </cfRule>
  </conditionalFormatting>
  <conditionalFormatting sqref="C53:G53 I53:X53">
    <cfRule type="expression" dxfId="341" priority="350" stopIfTrue="1">
      <formula>$G53="PT"</formula>
    </cfRule>
  </conditionalFormatting>
  <conditionalFormatting sqref="A53:B53">
    <cfRule type="cellIs" dxfId="340" priority="349" stopIfTrue="1" operator="greaterThan">
      <formula>0</formula>
    </cfRule>
  </conditionalFormatting>
  <conditionalFormatting sqref="CE53:CI53 BQ53:BU53 BH53:BI53 BA53:BB53 AF53:AG53 AA53:AE56 AA58:AE60 AM53:AU53 AP54:AS59">
    <cfRule type="expression" dxfId="339" priority="348">
      <formula>$G53="NPT"</formula>
    </cfRule>
  </conditionalFormatting>
  <conditionalFormatting sqref="CE53:CI53 BQ53:BU53 BH53:BI53 BA53:BB53 AF53:AG53 AA53:AE56 AA58:AE60 AM53:AU53 AP54:AS59">
    <cfRule type="expression" dxfId="338" priority="347">
      <formula>$G53="PT"</formula>
    </cfRule>
  </conditionalFormatting>
  <conditionalFormatting sqref="CE53:CI53 BQ53:BU53 BH53:BI53 BA53:BB53 AF53:AG53 AA53:AE56 AA58:AE60 AM53:AU53 AP54:AS59">
    <cfRule type="expression" dxfId="337" priority="346" stopIfTrue="1">
      <formula>$G53="PT"</formula>
    </cfRule>
  </conditionalFormatting>
  <conditionalFormatting sqref="BX53:CB53">
    <cfRule type="expression" dxfId="336" priority="344">
      <formula>$G53="NPT"</formula>
    </cfRule>
  </conditionalFormatting>
  <conditionalFormatting sqref="BX53:CB53">
    <cfRule type="expression" dxfId="335" priority="343">
      <formula>$G53="PT"</formula>
    </cfRule>
  </conditionalFormatting>
  <conditionalFormatting sqref="BX53:CB53">
    <cfRule type="expression" dxfId="334" priority="342" stopIfTrue="1">
      <formula>$G53="PT"</formula>
    </cfRule>
  </conditionalFormatting>
  <conditionalFormatting sqref="BJ53:BN53 AH53:AL56 AH58:AL60 BC53:BG59 AV53:AZ59">
    <cfRule type="expression" dxfId="333" priority="341">
      <formula>$G53="NPT"</formula>
    </cfRule>
  </conditionalFormatting>
  <conditionalFormatting sqref="BJ53:BN53 AH53:AL56 AH58:AL60 BC53:BG59 AV53:AZ59">
    <cfRule type="expression" dxfId="332" priority="340">
      <formula>$G53="PT"</formula>
    </cfRule>
  </conditionalFormatting>
  <conditionalFormatting sqref="BJ53:BN53 AH53:AL56 AH58:AL60 BC53:BG59 AV53:AZ59">
    <cfRule type="expression" dxfId="331" priority="339" stopIfTrue="1">
      <formula>$G53="PT"</formula>
    </cfRule>
  </conditionalFormatting>
  <conditionalFormatting sqref="BO53:BP53">
    <cfRule type="expression" dxfId="330" priority="338">
      <formula>$G53="NPT"</formula>
    </cfRule>
  </conditionalFormatting>
  <conditionalFormatting sqref="BO53:BP53">
    <cfRule type="expression" dxfId="329" priority="337">
      <formula>$G53="PT"</formula>
    </cfRule>
  </conditionalFormatting>
  <conditionalFormatting sqref="BO53:BP53">
    <cfRule type="expression" dxfId="328" priority="336" stopIfTrue="1">
      <formula>$G53="PT"</formula>
    </cfRule>
  </conditionalFormatting>
  <conditionalFormatting sqref="BV53:BW53">
    <cfRule type="expression" dxfId="327" priority="335">
      <formula>$G53="NPT"</formula>
    </cfRule>
  </conditionalFormatting>
  <conditionalFormatting sqref="BV53:BW53">
    <cfRule type="expression" dxfId="326" priority="334">
      <formula>$G53="PT"</formula>
    </cfRule>
  </conditionalFormatting>
  <conditionalFormatting sqref="BV53:BW53">
    <cfRule type="expression" dxfId="325" priority="333" stopIfTrue="1">
      <formula>$G53="PT"</formula>
    </cfRule>
  </conditionalFormatting>
  <conditionalFormatting sqref="CC53:CD53">
    <cfRule type="expression" dxfId="324" priority="332">
      <formula>$G53="NPT"</formula>
    </cfRule>
  </conditionalFormatting>
  <conditionalFormatting sqref="CC53:CD53">
    <cfRule type="expression" dxfId="323" priority="331">
      <formula>$G53="PT"</formula>
    </cfRule>
  </conditionalFormatting>
  <conditionalFormatting sqref="CC53:CD53">
    <cfRule type="expression" dxfId="322" priority="330" stopIfTrue="1">
      <formula>$G53="PT"</formula>
    </cfRule>
  </conditionalFormatting>
  <conditionalFormatting sqref="CJ53:CK53">
    <cfRule type="expression" dxfId="321" priority="329">
      <formula>$G53="NPT"</formula>
    </cfRule>
  </conditionalFormatting>
  <conditionalFormatting sqref="CJ53:CK53">
    <cfRule type="expression" dxfId="320" priority="328">
      <formula>$G53="PT"</formula>
    </cfRule>
  </conditionalFormatting>
  <conditionalFormatting sqref="C30:G30 I30:X30">
    <cfRule type="expression" dxfId="319" priority="326" stopIfTrue="1">
      <formula>$G30="PT"</formula>
    </cfRule>
  </conditionalFormatting>
  <conditionalFormatting sqref="A30:B30">
    <cfRule type="cellIs" dxfId="318" priority="325" stopIfTrue="1" operator="greaterThan">
      <formula>0</formula>
    </cfRule>
  </conditionalFormatting>
  <conditionalFormatting sqref="AF30:AG30 CE30:CI30 BH30:BI30 AM30:AN30">
    <cfRule type="expression" dxfId="317" priority="324">
      <formula>$G30="NPT"</formula>
    </cfRule>
  </conditionalFormatting>
  <conditionalFormatting sqref="AF30:AG30 CE30:CI30 BH30:BI30 AM30:AN30">
    <cfRule type="expression" dxfId="316" priority="323">
      <formula>$G30="PT"</formula>
    </cfRule>
  </conditionalFormatting>
  <conditionalFormatting sqref="AF30:AG30 CE30:CI30 BH30:BI30 AM30:AN30">
    <cfRule type="expression" dxfId="315" priority="322" stopIfTrue="1">
      <formula>$G30="PT"</formula>
    </cfRule>
  </conditionalFormatting>
  <conditionalFormatting sqref="BQ30:BU30 BX30:CB30 AA30:AE32 AA37:AE43 AA34:AE35">
    <cfRule type="expression" dxfId="314" priority="321">
      <formula>$G30="NPT"</formula>
    </cfRule>
  </conditionalFormatting>
  <conditionalFormatting sqref="BQ30:BU30 BX30:CB30 AA30:AE32 AA37:AE43 AA34:AE35">
    <cfRule type="expression" dxfId="313" priority="320">
      <formula>$G30="PT"</formula>
    </cfRule>
  </conditionalFormatting>
  <conditionalFormatting sqref="BQ30:BU30 BX30:CB30 AA30:AE32 AA37:AE43 AA34:AE35">
    <cfRule type="expression" dxfId="312" priority="319" stopIfTrue="1">
      <formula>$G30="PT"</formula>
    </cfRule>
  </conditionalFormatting>
  <conditionalFormatting sqref="AO30 BJ30:BN30 AH30:AL32 AH37:AL43 AH34:AL35">
    <cfRule type="expression" dxfId="311" priority="316" stopIfTrue="1">
      <formula>$G30="PT"</formula>
    </cfRule>
  </conditionalFormatting>
  <conditionalFormatting sqref="AO30 BJ30:BN30 AH30:AL32 AH37:AL43 AH34:AL35">
    <cfRule type="expression" dxfId="310" priority="318">
      <formula>$G30="NPT"</formula>
    </cfRule>
  </conditionalFormatting>
  <conditionalFormatting sqref="AO30 BJ30:BN30 AH30:AL32 AH37:AL43 AH34:AL35">
    <cfRule type="expression" dxfId="309" priority="317">
      <formula>$G30="PT"</formula>
    </cfRule>
  </conditionalFormatting>
  <conditionalFormatting sqref="BO30:BP30">
    <cfRule type="expression" dxfId="308" priority="315">
      <formula>$G30="NPT"</formula>
    </cfRule>
  </conditionalFormatting>
  <conditionalFormatting sqref="BO30:BP30">
    <cfRule type="expression" dxfId="307" priority="314">
      <formula>$G30="PT"</formula>
    </cfRule>
  </conditionalFormatting>
  <conditionalFormatting sqref="BO30:BP30">
    <cfRule type="expression" dxfId="306" priority="313" stopIfTrue="1">
      <formula>$G30="PT"</formula>
    </cfRule>
  </conditionalFormatting>
  <conditionalFormatting sqref="BV30:BW30">
    <cfRule type="expression" dxfId="305" priority="312">
      <formula>$G30="NPT"</formula>
    </cfRule>
  </conditionalFormatting>
  <conditionalFormatting sqref="BV30:BW30">
    <cfRule type="expression" dxfId="304" priority="311">
      <formula>$G30="PT"</formula>
    </cfRule>
  </conditionalFormatting>
  <conditionalFormatting sqref="BV30:BW30">
    <cfRule type="expression" dxfId="303" priority="310" stopIfTrue="1">
      <formula>$G30="PT"</formula>
    </cfRule>
  </conditionalFormatting>
  <conditionalFormatting sqref="CC30:CD30">
    <cfRule type="expression" dxfId="302" priority="309">
      <formula>$G30="NPT"</formula>
    </cfRule>
  </conditionalFormatting>
  <conditionalFormatting sqref="CC30:CD30">
    <cfRule type="expression" dxfId="301" priority="308">
      <formula>$G30="PT"</formula>
    </cfRule>
  </conditionalFormatting>
  <conditionalFormatting sqref="CC30:CD30">
    <cfRule type="expression" dxfId="300" priority="307" stopIfTrue="1">
      <formula>$G30="PT"</formula>
    </cfRule>
  </conditionalFormatting>
  <conditionalFormatting sqref="CJ30:CK30">
    <cfRule type="expression" dxfId="299" priority="306">
      <formula>$G30="NPT"</formula>
    </cfRule>
  </conditionalFormatting>
  <conditionalFormatting sqref="CJ30:CK30">
    <cfRule type="expression" dxfId="298" priority="305">
      <formula>$G30="PT"</formula>
    </cfRule>
  </conditionalFormatting>
  <conditionalFormatting sqref="CJ30:CK30">
    <cfRule type="expression" dxfId="297" priority="304" stopIfTrue="1">
      <formula>$G30="PT"</formula>
    </cfRule>
  </conditionalFormatting>
  <conditionalFormatting sqref="C31:G31 I31:X31">
    <cfRule type="expression" dxfId="296" priority="303" stopIfTrue="1">
      <formula>$G31="PT"</formula>
    </cfRule>
  </conditionalFormatting>
  <conditionalFormatting sqref="A31:B31">
    <cfRule type="cellIs" dxfId="295" priority="302" stopIfTrue="1" operator="greaterThan">
      <formula>0</formula>
    </cfRule>
  </conditionalFormatting>
  <conditionalFormatting sqref="AF31:AG31 CE31:CI31 AT31:AU31 BH31:BI31 AM31:AN31 BA31:BB31">
    <cfRule type="expression" dxfId="294" priority="301">
      <formula>$G31="NPT"</formula>
    </cfRule>
  </conditionalFormatting>
  <conditionalFormatting sqref="AF31:AG31 CE31:CI31 AT31:AU31 BH31:BI31 AM31:AN31 BA31:BB31">
    <cfRule type="expression" dxfId="293" priority="300">
      <formula>$G31="PT"</formula>
    </cfRule>
  </conditionalFormatting>
  <conditionalFormatting sqref="AF31:AG31 CE31:CI31 AT31:AU31 BH31:BI31 AM31:AN31 BA31:BB31">
    <cfRule type="expression" dxfId="292" priority="299" stopIfTrue="1">
      <formula>$G31="PT"</formula>
    </cfRule>
  </conditionalFormatting>
  <conditionalFormatting sqref="BQ31:BU31 BX31:CB31">
    <cfRule type="expression" dxfId="291" priority="298">
      <formula>$G31="NPT"</formula>
    </cfRule>
  </conditionalFormatting>
  <conditionalFormatting sqref="BQ31:BU31 BX31:CB31">
    <cfRule type="expression" dxfId="290" priority="297">
      <formula>$G31="PT"</formula>
    </cfRule>
  </conditionalFormatting>
  <conditionalFormatting sqref="BQ31:BU31 BX31:CB31">
    <cfRule type="expression" dxfId="289" priority="296" stopIfTrue="1">
      <formula>$G31="PT"</formula>
    </cfRule>
  </conditionalFormatting>
  <conditionalFormatting sqref="BJ31:BN31 AO31:AS31 AV31:AZ31 BC31:BG31">
    <cfRule type="expression" dxfId="288" priority="293" stopIfTrue="1">
      <formula>$G31="PT"</formula>
    </cfRule>
  </conditionalFormatting>
  <conditionalFormatting sqref="BJ31:BN31 AO31:AS31 AV31:AZ31 BC31:BG31">
    <cfRule type="expression" dxfId="287" priority="295">
      <formula>$G31="NPT"</formula>
    </cfRule>
  </conditionalFormatting>
  <conditionalFormatting sqref="BJ31:BN31 AO31:AS31 AV31:AZ31 BC31:BG31">
    <cfRule type="expression" dxfId="286" priority="294">
      <formula>$G31="PT"</formula>
    </cfRule>
  </conditionalFormatting>
  <conditionalFormatting sqref="BO31:BP31">
    <cfRule type="expression" dxfId="285" priority="292">
      <formula>$G31="NPT"</formula>
    </cfRule>
  </conditionalFormatting>
  <conditionalFormatting sqref="BO31:BP31">
    <cfRule type="expression" dxfId="284" priority="291">
      <formula>$G31="PT"</formula>
    </cfRule>
  </conditionalFormatting>
  <conditionalFormatting sqref="BO31:BP31">
    <cfRule type="expression" dxfId="283" priority="290" stopIfTrue="1">
      <formula>$G31="PT"</formula>
    </cfRule>
  </conditionalFormatting>
  <conditionalFormatting sqref="BV31:BW31">
    <cfRule type="expression" dxfId="282" priority="289">
      <formula>$G31="NPT"</formula>
    </cfRule>
  </conditionalFormatting>
  <conditionalFormatting sqref="BV31:BW31">
    <cfRule type="expression" dxfId="281" priority="288">
      <formula>$G31="PT"</formula>
    </cfRule>
  </conditionalFormatting>
  <conditionalFormatting sqref="BV31:BW31">
    <cfRule type="expression" dxfId="280" priority="287" stopIfTrue="1">
      <formula>$G31="PT"</formula>
    </cfRule>
  </conditionalFormatting>
  <conditionalFormatting sqref="CC31:CD31">
    <cfRule type="expression" dxfId="279" priority="286">
      <formula>$G31="NPT"</formula>
    </cfRule>
  </conditionalFormatting>
  <conditionalFormatting sqref="CC31:CD31">
    <cfRule type="expression" dxfId="278" priority="285">
      <formula>$G31="PT"</formula>
    </cfRule>
  </conditionalFormatting>
  <conditionalFormatting sqref="CC31:CD31">
    <cfRule type="expression" dxfId="277" priority="284" stopIfTrue="1">
      <formula>$G31="PT"</formula>
    </cfRule>
  </conditionalFormatting>
  <conditionalFormatting sqref="CJ31:CK31">
    <cfRule type="expression" dxfId="276" priority="283">
      <formula>$G31="NPT"</formula>
    </cfRule>
  </conditionalFormatting>
  <conditionalFormatting sqref="CJ31:CK31">
    <cfRule type="expression" dxfId="275" priority="282">
      <formula>$G31="PT"</formula>
    </cfRule>
  </conditionalFormatting>
  <conditionalFormatting sqref="CJ31:CK31">
    <cfRule type="expression" dxfId="274" priority="281" stopIfTrue="1">
      <formula>$G31="PT"</formula>
    </cfRule>
  </conditionalFormatting>
  <conditionalFormatting sqref="C32:G32 I32:X32">
    <cfRule type="expression" dxfId="273" priority="280" stopIfTrue="1">
      <formula>$G32="PT"</formula>
    </cfRule>
  </conditionalFormatting>
  <conditionalFormatting sqref="A32:B32">
    <cfRule type="cellIs" dxfId="272" priority="279" stopIfTrue="1" operator="greaterThan">
      <formula>0</formula>
    </cfRule>
  </conditionalFormatting>
  <conditionalFormatting sqref="AF32:AG32 CE32:CI32 AT32:AU32 BH32:BI32 AM32:AN32 BA32:BB32">
    <cfRule type="expression" dxfId="271" priority="278">
      <formula>$G32="NPT"</formula>
    </cfRule>
  </conditionalFormatting>
  <conditionalFormatting sqref="AF32:AG32 CE32:CI32 AT32:AU32 BH32:BI32 AM32:AN32 BA32:BB32">
    <cfRule type="expression" dxfId="270" priority="277">
      <formula>$G32="PT"</formula>
    </cfRule>
  </conditionalFormatting>
  <conditionalFormatting sqref="AF32:AG32 CE32:CI32 AT32:AU32 BH32:BI32 AM32:AN32 BA32:BB32">
    <cfRule type="expression" dxfId="269" priority="276" stopIfTrue="1">
      <formula>$G32="PT"</formula>
    </cfRule>
  </conditionalFormatting>
  <conditionalFormatting sqref="BQ32:BU32 BX32:CB32">
    <cfRule type="expression" dxfId="268" priority="275">
      <formula>$G32="NPT"</formula>
    </cfRule>
  </conditionalFormatting>
  <conditionalFormatting sqref="BQ32:BU32 BX32:CB32">
    <cfRule type="expression" dxfId="267" priority="274">
      <formula>$G32="PT"</formula>
    </cfRule>
  </conditionalFormatting>
  <conditionalFormatting sqref="BQ32:BU32 BX32:CB32">
    <cfRule type="expression" dxfId="266" priority="273" stopIfTrue="1">
      <formula>$G32="PT"</formula>
    </cfRule>
  </conditionalFormatting>
  <conditionalFormatting sqref="BJ32:BN32 AO32:AS32 AV32:AZ32 BC32:BG32">
    <cfRule type="expression" dxfId="265" priority="270" stopIfTrue="1">
      <formula>$G32="PT"</formula>
    </cfRule>
  </conditionalFormatting>
  <conditionalFormatting sqref="BJ32:BN32 AO32:AS32 AV32:AZ32 BC32:BG32">
    <cfRule type="expression" dxfId="264" priority="272">
      <formula>$G32="NPT"</formula>
    </cfRule>
  </conditionalFormatting>
  <conditionalFormatting sqref="BJ32:BN32 AO32:AS32 AV32:AZ32 BC32:BG32">
    <cfRule type="expression" dxfId="263" priority="271">
      <formula>$G32="PT"</formula>
    </cfRule>
  </conditionalFormatting>
  <conditionalFormatting sqref="BO32:BP32">
    <cfRule type="expression" dxfId="262" priority="269">
      <formula>$G32="NPT"</formula>
    </cfRule>
  </conditionalFormatting>
  <conditionalFormatting sqref="BO32:BP32">
    <cfRule type="expression" dxfId="261" priority="268">
      <formula>$G32="PT"</formula>
    </cfRule>
  </conditionalFormatting>
  <conditionalFormatting sqref="BO32:BP32">
    <cfRule type="expression" dxfId="260" priority="267" stopIfTrue="1">
      <formula>$G32="PT"</formula>
    </cfRule>
  </conditionalFormatting>
  <conditionalFormatting sqref="CC32:CD32">
    <cfRule type="expression" dxfId="259" priority="263">
      <formula>$G32="NPT"</formula>
    </cfRule>
  </conditionalFormatting>
  <conditionalFormatting sqref="CC32:CD32">
    <cfRule type="expression" dxfId="258" priority="262">
      <formula>$G32="PT"</formula>
    </cfRule>
  </conditionalFormatting>
  <conditionalFormatting sqref="CC32:CD32">
    <cfRule type="expression" dxfId="257" priority="261" stopIfTrue="1">
      <formula>$G32="PT"</formula>
    </cfRule>
  </conditionalFormatting>
  <conditionalFormatting sqref="CJ32:CK32">
    <cfRule type="expression" dxfId="256" priority="260">
      <formula>$G32="NPT"</formula>
    </cfRule>
  </conditionalFormatting>
  <conditionalFormatting sqref="CJ32:CK32">
    <cfRule type="expression" dxfId="255" priority="259">
      <formula>$G32="PT"</formula>
    </cfRule>
  </conditionalFormatting>
  <conditionalFormatting sqref="BO66:BP66">
    <cfRule type="expression" dxfId="254" priority="248" stopIfTrue="1">
      <formula>$G66="PT"</formula>
    </cfRule>
  </conditionalFormatting>
  <conditionalFormatting sqref="BO66:BP66">
    <cfRule type="expression" dxfId="253" priority="250">
      <formula>$G66="NPT"</formula>
    </cfRule>
  </conditionalFormatting>
  <conditionalFormatting sqref="BO66:BP66">
    <cfRule type="expression" dxfId="252" priority="249">
      <formula>$G66="PT"</formula>
    </cfRule>
  </conditionalFormatting>
  <conditionalFormatting sqref="CC66:CD66">
    <cfRule type="expression" dxfId="251" priority="247">
      <formula>$G66="NPT"</formula>
    </cfRule>
  </conditionalFormatting>
  <conditionalFormatting sqref="CC66:CD66">
    <cfRule type="expression" dxfId="250" priority="246">
      <formula>$G66="PT"</formula>
    </cfRule>
  </conditionalFormatting>
  <conditionalFormatting sqref="CC66:CD66">
    <cfRule type="expression" dxfId="249" priority="245" stopIfTrue="1">
      <formula>$G66="PT"</formula>
    </cfRule>
  </conditionalFormatting>
  <conditionalFormatting sqref="AH66:AL66 AV66:AZ66 BJ66:BN66 BX66:CB66">
    <cfRule type="expression" dxfId="248" priority="257">
      <formula>$G66="NPT"</formula>
    </cfRule>
  </conditionalFormatting>
  <conditionalFormatting sqref="AH66:AL66 AV66:AZ66 BJ66:BN66 BX66:CB66">
    <cfRule type="expression" dxfId="247" priority="256">
      <formula>$G66="PT"</formula>
    </cfRule>
  </conditionalFormatting>
  <conditionalFormatting sqref="AH66:AL66 AV66:AZ66 BJ66:BN66 BX66:CB66">
    <cfRule type="expression" dxfId="246" priority="255" stopIfTrue="1">
      <formula>$G66="PT"</formula>
    </cfRule>
  </conditionalFormatting>
  <conditionalFormatting sqref="CJ66:CK66">
    <cfRule type="expression" dxfId="245" priority="242" stopIfTrue="1">
      <formula>$G66="PT"</formula>
    </cfRule>
  </conditionalFormatting>
  <conditionalFormatting sqref="A66:B66">
    <cfRule type="cellIs" dxfId="244" priority="254" stopIfTrue="1" operator="greaterThan">
      <formula>0</formula>
    </cfRule>
  </conditionalFormatting>
  <conditionalFormatting sqref="BQ66:BW66 CE66:CI66 AA66:AE66 AO66:AU66 BA66:BI66">
    <cfRule type="expression" dxfId="243" priority="253">
      <formula>$G66="NPT"</formula>
    </cfRule>
  </conditionalFormatting>
  <conditionalFormatting sqref="BQ66:BW66 CE66:CI66 AA66:AE66 AO66:AU66 BA66:BI66">
    <cfRule type="expression" dxfId="242" priority="252">
      <formula>$G66="PT"</formula>
    </cfRule>
  </conditionalFormatting>
  <conditionalFormatting sqref="BQ66:BW66 CE66:CI66 AA66:AE66 AO66:AU66 BA66:BI66">
    <cfRule type="expression" dxfId="241" priority="251" stopIfTrue="1">
      <formula>$G66="PT"</formula>
    </cfRule>
  </conditionalFormatting>
  <conditionalFormatting sqref="CJ66:CK66">
    <cfRule type="expression" dxfId="240" priority="244">
      <formula>$G66="NPT"</formula>
    </cfRule>
  </conditionalFormatting>
  <conditionalFormatting sqref="CJ66:CK66">
    <cfRule type="expression" dxfId="239" priority="243">
      <formula>$G66="PT"</formula>
    </cfRule>
  </conditionalFormatting>
  <conditionalFormatting sqref="BO67:BP67">
    <cfRule type="expression" dxfId="238" priority="232" stopIfTrue="1">
      <formula>$G67="PT"</formula>
    </cfRule>
  </conditionalFormatting>
  <conditionalFormatting sqref="BO67:BP67">
    <cfRule type="expression" dxfId="237" priority="234">
      <formula>$G67="NPT"</formula>
    </cfRule>
  </conditionalFormatting>
  <conditionalFormatting sqref="BO67:BP67">
    <cfRule type="expression" dxfId="236" priority="233">
      <formula>$G67="PT"</formula>
    </cfRule>
  </conditionalFormatting>
  <conditionalFormatting sqref="CC67:CD67">
    <cfRule type="expression" dxfId="235" priority="231">
      <formula>$G67="NPT"</formula>
    </cfRule>
  </conditionalFormatting>
  <conditionalFormatting sqref="CC67:CD67">
    <cfRule type="expression" dxfId="234" priority="230">
      <formula>$G67="PT"</formula>
    </cfRule>
  </conditionalFormatting>
  <conditionalFormatting sqref="CC67:CD67">
    <cfRule type="expression" dxfId="233" priority="229" stopIfTrue="1">
      <formula>$G67="PT"</formula>
    </cfRule>
  </conditionalFormatting>
  <conditionalFormatting sqref="AH67:AL67 AV67:AZ67 BJ67:BN67 BX67:CB67">
    <cfRule type="expression" dxfId="232" priority="241">
      <formula>$G67="NPT"</formula>
    </cfRule>
  </conditionalFormatting>
  <conditionalFormatting sqref="AH67:AL67 AV67:AZ67 BJ67:BN67 BX67:CB67">
    <cfRule type="expression" dxfId="231" priority="240">
      <formula>$G67="PT"</formula>
    </cfRule>
  </conditionalFormatting>
  <conditionalFormatting sqref="AH67:AL67 AV67:AZ67 BJ67:BN67 BX67:CB67">
    <cfRule type="expression" dxfId="230" priority="239" stopIfTrue="1">
      <formula>$G67="PT"</formula>
    </cfRule>
  </conditionalFormatting>
  <conditionalFormatting sqref="A67:B67">
    <cfRule type="cellIs" dxfId="229" priority="238" stopIfTrue="1" operator="greaterThan">
      <formula>0</formula>
    </cfRule>
  </conditionalFormatting>
  <conditionalFormatting sqref="BQ67:BW67 CE67:CI67 AA67:AE67 AO67:AU67 BA67:BI67">
    <cfRule type="expression" dxfId="228" priority="237">
      <formula>$G67="NPT"</formula>
    </cfRule>
  </conditionalFormatting>
  <conditionalFormatting sqref="BQ67:BW67 CE67:CI67 AA67:AE67 AO67:AU67 BA67:BI67">
    <cfRule type="expression" dxfId="227" priority="236">
      <formula>$G67="PT"</formula>
    </cfRule>
  </conditionalFormatting>
  <conditionalFormatting sqref="BQ67:BW67 CE67:CI67 AA67:AE67 AO67:AU67 BA67:BI67">
    <cfRule type="expression" dxfId="226" priority="235" stopIfTrue="1">
      <formula>$G67="PT"</formula>
    </cfRule>
  </conditionalFormatting>
  <conditionalFormatting sqref="CJ67:CK67">
    <cfRule type="expression" dxfId="225" priority="228">
      <formula>$G67="NPT"</formula>
    </cfRule>
  </conditionalFormatting>
  <conditionalFormatting sqref="CJ67:CK67">
    <cfRule type="expression" dxfId="224" priority="227">
      <formula>$G67="PT"</formula>
    </cfRule>
  </conditionalFormatting>
  <conditionalFormatting sqref="C75:G75 I75:S75 U75:X75">
    <cfRule type="expression" dxfId="223" priority="225" stopIfTrue="1">
      <formula>$G75="PT"</formula>
    </cfRule>
  </conditionalFormatting>
  <conditionalFormatting sqref="A75:B75">
    <cfRule type="cellIs" dxfId="222" priority="224" stopIfTrue="1" operator="greaterThan">
      <formula>0</formula>
    </cfRule>
  </conditionalFormatting>
  <conditionalFormatting sqref="AM75:AO75 BH75:CK75 AT75:AU78 BA75:BB78">
    <cfRule type="expression" dxfId="221" priority="223">
      <formula>$G75="NPT"</formula>
    </cfRule>
  </conditionalFormatting>
  <conditionalFormatting sqref="AM75:AO75 BH75:CK75 AT75:AU78 BA75:BB78">
    <cfRule type="expression" dxfId="220" priority="222">
      <formula>$G75="PT"</formula>
    </cfRule>
  </conditionalFormatting>
  <conditionalFormatting sqref="AM75:AO75 BH75:CK75 AT75:AU78 BA75:BB78">
    <cfRule type="expression" dxfId="219" priority="221" stopIfTrue="1">
      <formula>$G75="PT"</formula>
    </cfRule>
  </conditionalFormatting>
  <conditionalFormatting sqref="C76:G76 I76:S76 U76:X76">
    <cfRule type="expression" dxfId="218" priority="220" stopIfTrue="1">
      <formula>$G76="PT"</formula>
    </cfRule>
  </conditionalFormatting>
  <conditionalFormatting sqref="A76:B76">
    <cfRule type="cellIs" dxfId="217" priority="219" stopIfTrue="1" operator="greaterThan">
      <formula>0</formula>
    </cfRule>
  </conditionalFormatting>
  <conditionalFormatting sqref="AM76:AO76 BH76:CK76">
    <cfRule type="expression" dxfId="216" priority="218">
      <formula>$G76="NPT"</formula>
    </cfRule>
  </conditionalFormatting>
  <conditionalFormatting sqref="AM76:AO76 BH76:CK76">
    <cfRule type="expression" dxfId="215" priority="217">
      <formula>$G76="PT"</formula>
    </cfRule>
  </conditionalFormatting>
  <conditionalFormatting sqref="AM76:AO76 BH76:CK76">
    <cfRule type="expression" dxfId="214" priority="216" stopIfTrue="1">
      <formula>$G76="PT"</formula>
    </cfRule>
  </conditionalFormatting>
  <conditionalFormatting sqref="C77:G81 I77:S77 U77:X81 I78:I81 K78:Q81 J78:J82 S78:S81 R78:R82">
    <cfRule type="expression" dxfId="213" priority="215" stopIfTrue="1">
      <formula>$G77="PT"</formula>
    </cfRule>
  </conditionalFormatting>
  <conditionalFormatting sqref="A77:B77">
    <cfRule type="cellIs" dxfId="212" priority="214" stopIfTrue="1" operator="greaterThan">
      <formula>0</formula>
    </cfRule>
  </conditionalFormatting>
  <conditionalFormatting sqref="AM77:AO77 BH77:CK77">
    <cfRule type="expression" dxfId="211" priority="213">
      <formula>$G77="NPT"</formula>
    </cfRule>
  </conditionalFormatting>
  <conditionalFormatting sqref="AM77:AO77 BH77:CK77">
    <cfRule type="expression" dxfId="210" priority="212">
      <formula>$G77="PT"</formula>
    </cfRule>
  </conditionalFormatting>
  <conditionalFormatting sqref="AM77:AO77 BH77:CK77">
    <cfRule type="expression" dxfId="209" priority="211" stopIfTrue="1">
      <formula>$G77="PT"</formula>
    </cfRule>
  </conditionalFormatting>
  <conditionalFormatting sqref="A78:B78">
    <cfRule type="cellIs" dxfId="208" priority="210" stopIfTrue="1" operator="greaterThan">
      <formula>0</formula>
    </cfRule>
  </conditionalFormatting>
  <conditionalFormatting sqref="AA78:AO78 BJ79:BN79 BX79:CB79 BH78:CK78">
    <cfRule type="expression" dxfId="207" priority="209">
      <formula>$G78="NPT"</formula>
    </cfRule>
  </conditionalFormatting>
  <conditionalFormatting sqref="AA78:AO78 BJ79:BN79 BX79:CB79 BH78:CK78">
    <cfRule type="expression" dxfId="206" priority="208">
      <formula>$G78="PT"</formula>
    </cfRule>
  </conditionalFormatting>
  <conditionalFormatting sqref="AA78:AO78 BJ79:BN79 BX79:CB79 BH78:CK78">
    <cfRule type="expression" dxfId="205" priority="207" stopIfTrue="1">
      <formula>$G78="PT"</formula>
    </cfRule>
  </conditionalFormatting>
  <conditionalFormatting sqref="A79:B79">
    <cfRule type="cellIs" dxfId="204" priority="206" stopIfTrue="1" operator="greaterThan">
      <formula>0</formula>
    </cfRule>
  </conditionalFormatting>
  <conditionalFormatting sqref="AA79:BI79 BO79:BW79 CC79:CK79">
    <cfRule type="expression" dxfId="203" priority="205">
      <formula>$G79="NPT"</formula>
    </cfRule>
  </conditionalFormatting>
  <conditionalFormatting sqref="AA79:BI79 BO79:BW79 CC79:CK79">
    <cfRule type="expression" dxfId="202" priority="204">
      <formula>$G79="PT"</formula>
    </cfRule>
  </conditionalFormatting>
  <conditionalFormatting sqref="AA79:BI79 BO79:BW79 CC79:CK79">
    <cfRule type="expression" dxfId="201" priority="203" stopIfTrue="1">
      <formula>$G79="PT"</formula>
    </cfRule>
  </conditionalFormatting>
  <conditionalFormatting sqref="I68:J68">
    <cfRule type="expression" dxfId="200" priority="202" stopIfTrue="1">
      <formula>$G68="PT"</formula>
    </cfRule>
  </conditionalFormatting>
  <conditionalFormatting sqref="A68:B68">
    <cfRule type="cellIs" dxfId="199" priority="201" stopIfTrue="1" operator="greaterThan">
      <formula>0</formula>
    </cfRule>
  </conditionalFormatting>
  <conditionalFormatting sqref="L69">
    <cfRule type="expression" dxfId="198" priority="200" stopIfTrue="1">
      <formula>$G69="PT"</formula>
    </cfRule>
  </conditionalFormatting>
  <conditionalFormatting sqref="BO69:BP69">
    <cfRule type="expression" dxfId="197" priority="189" stopIfTrue="1">
      <formula>$G69="PT"</formula>
    </cfRule>
  </conditionalFormatting>
  <conditionalFormatting sqref="BO69:BP69">
    <cfRule type="expression" dxfId="196" priority="191">
      <formula>$G69="NPT"</formula>
    </cfRule>
  </conditionalFormatting>
  <conditionalFormatting sqref="BO69:BP69">
    <cfRule type="expression" dxfId="195" priority="190">
      <formula>$G69="PT"</formula>
    </cfRule>
  </conditionalFormatting>
  <conditionalFormatting sqref="CC69:CD69">
    <cfRule type="expression" dxfId="194" priority="188">
      <formula>$G69="NPT"</formula>
    </cfRule>
  </conditionalFormatting>
  <conditionalFormatting sqref="CC69:CD69">
    <cfRule type="expression" dxfId="193" priority="187">
      <formula>$G69="PT"</formula>
    </cfRule>
  </conditionalFormatting>
  <conditionalFormatting sqref="CC69:CD69">
    <cfRule type="expression" dxfId="192" priority="186" stopIfTrue="1">
      <formula>$G69="PT"</formula>
    </cfRule>
  </conditionalFormatting>
  <conditionalFormatting sqref="BJ69:BN69 BX69:CB69 AH69:AL69 AV69:AZ69">
    <cfRule type="expression" dxfId="191" priority="199">
      <formula>$G69="NPT"</formula>
    </cfRule>
  </conditionalFormatting>
  <conditionalFormatting sqref="BJ69:BN69 BX69:CB69 AH69:AL69 AV69:AZ69">
    <cfRule type="expression" dxfId="190" priority="198">
      <formula>$G69="PT"</formula>
    </cfRule>
  </conditionalFormatting>
  <conditionalFormatting sqref="BJ69:BN69 BX69:CB69 AH69:AL69 AV69:AZ69">
    <cfRule type="expression" dxfId="189" priority="197" stopIfTrue="1">
      <formula>$G69="PT"</formula>
    </cfRule>
  </conditionalFormatting>
  <conditionalFormatting sqref="CJ69:CK69">
    <cfRule type="expression" dxfId="188" priority="183" stopIfTrue="1">
      <formula>$G69="PT"</formula>
    </cfRule>
  </conditionalFormatting>
  <conditionalFormatting sqref="C69:G69 J69:K69 M69:Q69">
    <cfRule type="expression" dxfId="187" priority="196" stopIfTrue="1">
      <formula>$G69="PT"</formula>
    </cfRule>
  </conditionalFormatting>
  <conditionalFormatting sqref="A69:B69">
    <cfRule type="cellIs" dxfId="186" priority="195" stopIfTrue="1" operator="greaterThan">
      <formula>0</formula>
    </cfRule>
  </conditionalFormatting>
  <conditionalFormatting sqref="BQ69:BW69 CE69:CI69 AA69:AG69 AM69:AU69 BA69:BI69">
    <cfRule type="expression" dxfId="185" priority="194">
      <formula>$G69="NPT"</formula>
    </cfRule>
  </conditionalFormatting>
  <conditionalFormatting sqref="BQ69:BW69 CE69:CI69 AA69:AG69 AM69:AU69 BA69:BI69">
    <cfRule type="expression" dxfId="184" priority="193">
      <formula>$G69="PT"</formula>
    </cfRule>
  </conditionalFormatting>
  <conditionalFormatting sqref="BQ69:BW69 CE69:CI69 AA69:AG69 AM69:AU69 BA69:BI69">
    <cfRule type="expression" dxfId="183" priority="192" stopIfTrue="1">
      <formula>$G69="PT"</formula>
    </cfRule>
  </conditionalFormatting>
  <conditionalFormatting sqref="CJ69:CK69">
    <cfRule type="expression" dxfId="182" priority="185">
      <formula>$G69="NPT"</formula>
    </cfRule>
  </conditionalFormatting>
  <conditionalFormatting sqref="CJ69:CK69">
    <cfRule type="expression" dxfId="181" priority="184">
      <formula>$G69="PT"</formula>
    </cfRule>
  </conditionalFormatting>
  <conditionalFormatting sqref="BQ37:BU37 BX37:CB37">
    <cfRule type="expression" dxfId="180" priority="182">
      <formula>$G37="NPT"</formula>
    </cfRule>
  </conditionalFormatting>
  <conditionalFormatting sqref="BQ37:BU37 BX37:CB37">
    <cfRule type="expression" dxfId="179" priority="181">
      <formula>$G37="PT"</formula>
    </cfRule>
  </conditionalFormatting>
  <conditionalFormatting sqref="BQ37:BU37 BX37:CB37">
    <cfRule type="expression" dxfId="178" priority="180" stopIfTrue="1">
      <formula>$G37="PT"</formula>
    </cfRule>
  </conditionalFormatting>
  <conditionalFormatting sqref="AO37 BJ37:BN37">
    <cfRule type="expression" dxfId="177" priority="177" stopIfTrue="1">
      <formula>$G37="PT"</formula>
    </cfRule>
  </conditionalFormatting>
  <conditionalFormatting sqref="AO37 BJ37:BN37">
    <cfRule type="expression" dxfId="176" priority="179">
      <formula>$G37="NPT"</formula>
    </cfRule>
  </conditionalFormatting>
  <conditionalFormatting sqref="AO37 BJ37:BN37">
    <cfRule type="expression" dxfId="175" priority="178">
      <formula>$G37="PT"</formula>
    </cfRule>
  </conditionalFormatting>
  <conditionalFormatting sqref="AF37:AG37 CE37:CI37 AT37:AU37 BH37:BI37 AM37:AN37 BA37:BB37">
    <cfRule type="expression" dxfId="174" priority="172" stopIfTrue="1">
      <formula>$G37="PT"</formula>
    </cfRule>
  </conditionalFormatting>
  <conditionalFormatting sqref="C37:G37 I37:X37">
    <cfRule type="expression" dxfId="173" priority="176" stopIfTrue="1">
      <formula>$G37="PT"</formula>
    </cfRule>
  </conditionalFormatting>
  <conditionalFormatting sqref="A37:B37">
    <cfRule type="cellIs" dxfId="172" priority="175" stopIfTrue="1" operator="greaterThan">
      <formula>0</formula>
    </cfRule>
  </conditionalFormatting>
  <conditionalFormatting sqref="AF37:AG37 CE37:CI37 AT37:AU37 BH37:BI37 AM37:AN37 BA37:BB37">
    <cfRule type="expression" dxfId="171" priority="174">
      <formula>$G37="NPT"</formula>
    </cfRule>
  </conditionalFormatting>
  <conditionalFormatting sqref="AF37:AG37 CE37:CI37 AT37:AU37 BH37:BI37 AM37:AN37 BA37:BB37">
    <cfRule type="expression" dxfId="170" priority="173">
      <formula>$G37="PT"</formula>
    </cfRule>
  </conditionalFormatting>
  <conditionalFormatting sqref="BO37:BP37">
    <cfRule type="expression" dxfId="169" priority="171">
      <formula>$G37="NPT"</formula>
    </cfRule>
  </conditionalFormatting>
  <conditionalFormatting sqref="BO37:BP37">
    <cfRule type="expression" dxfId="168" priority="170">
      <formula>$G37="PT"</formula>
    </cfRule>
  </conditionalFormatting>
  <conditionalFormatting sqref="BO37:BP37">
    <cfRule type="expression" dxfId="167" priority="169" stopIfTrue="1">
      <formula>$G37="PT"</formula>
    </cfRule>
  </conditionalFormatting>
  <conditionalFormatting sqref="BV37:BW37">
    <cfRule type="expression" dxfId="166" priority="168">
      <formula>$G37="NPT"</formula>
    </cfRule>
  </conditionalFormatting>
  <conditionalFormatting sqref="BV37:BW37">
    <cfRule type="expression" dxfId="165" priority="167">
      <formula>$G37="PT"</formula>
    </cfRule>
  </conditionalFormatting>
  <conditionalFormatting sqref="BV37:BW37">
    <cfRule type="expression" dxfId="164" priority="166" stopIfTrue="1">
      <formula>$G37="PT"</formula>
    </cfRule>
  </conditionalFormatting>
  <conditionalFormatting sqref="CC37:CD37">
    <cfRule type="expression" dxfId="163" priority="165">
      <formula>$G37="NPT"</formula>
    </cfRule>
  </conditionalFormatting>
  <conditionalFormatting sqref="CC37:CD37">
    <cfRule type="expression" dxfId="162" priority="164">
      <formula>$G37="PT"</formula>
    </cfRule>
  </conditionalFormatting>
  <conditionalFormatting sqref="CC37:CD37">
    <cfRule type="expression" dxfId="161" priority="163" stopIfTrue="1">
      <formula>$G37="PT"</formula>
    </cfRule>
  </conditionalFormatting>
  <conditionalFormatting sqref="CJ37:CK37">
    <cfRule type="expression" dxfId="160" priority="162">
      <formula>$G37="NPT"</formula>
    </cfRule>
  </conditionalFormatting>
  <conditionalFormatting sqref="CJ37:CK37">
    <cfRule type="expression" dxfId="159" priority="161">
      <formula>$G37="PT"</formula>
    </cfRule>
  </conditionalFormatting>
  <conditionalFormatting sqref="CJ37:CK37">
    <cfRule type="expression" dxfId="158" priority="160" stopIfTrue="1">
      <formula>$G37="PT"</formula>
    </cfRule>
  </conditionalFormatting>
  <conditionalFormatting sqref="BJ16:BN16 BX16:CB16 AH16:AL16 AV20:AZ21 AV16:AW19">
    <cfRule type="expression" dxfId="157" priority="159">
      <formula>$G16="NPT"</formula>
    </cfRule>
  </conditionalFormatting>
  <conditionalFormatting sqref="BJ16:BN16 BX16:CB16 AH16:AL16 AV20:AZ21 AV16:AW19">
    <cfRule type="expression" dxfId="156" priority="158">
      <formula>$G16="PT"</formula>
    </cfRule>
  </conditionalFormatting>
  <conditionalFormatting sqref="BJ16:BN16 BX16:CB16 AH16:AL16 AV20:AZ21 AV16:AW19">
    <cfRule type="expression" dxfId="155" priority="157" stopIfTrue="1">
      <formula>$G16="PT"</formula>
    </cfRule>
  </conditionalFormatting>
  <conditionalFormatting sqref="BO16:BW16 CC16:CK16 AA16:AG16 AM16:AU16 BA16:BI16 AP17:AS21 BC19:BG21">
    <cfRule type="expression" dxfId="154" priority="152" stopIfTrue="1">
      <formula>$G16="PT"</formula>
    </cfRule>
  </conditionalFormatting>
  <conditionalFormatting sqref="C16:X16 H28 H18 H20 H22 H24 H26 H30 H32 H34 H36 H38 H40 H42 H44 H47 H49">
    <cfRule type="expression" dxfId="153" priority="156" stopIfTrue="1">
      <formula>$G16="PT"</formula>
    </cfRule>
  </conditionalFormatting>
  <conditionalFormatting sqref="A16:B16">
    <cfRule type="cellIs" dxfId="152" priority="155" stopIfTrue="1" operator="greaterThan">
      <formula>0</formula>
    </cfRule>
  </conditionalFormatting>
  <conditionalFormatting sqref="BO16:BW16 CC16:CK16 AA16:AG16 AM16:AU16 BA16:BI16 AP17:AS21 BC19:BG21">
    <cfRule type="expression" dxfId="151" priority="154">
      <formula>$G16="NPT"</formula>
    </cfRule>
  </conditionalFormatting>
  <conditionalFormatting sqref="BO16:BW16 CC16:CK16 AA16:AG16 AM16:AU16 BA16:BI16 AP17:AS21 BC19:BG21">
    <cfRule type="expression" dxfId="150" priority="153">
      <formula>$G16="PT"</formula>
    </cfRule>
  </conditionalFormatting>
  <conditionalFormatting sqref="A102:A105">
    <cfRule type="cellIs" dxfId="149" priority="151" stopIfTrue="1" operator="greaterThan">
      <formula>0</formula>
    </cfRule>
  </conditionalFormatting>
  <conditionalFormatting sqref="Y36">
    <cfRule type="expression" dxfId="148" priority="150" stopIfTrue="1">
      <formula>$G36="PT"</formula>
    </cfRule>
  </conditionalFormatting>
  <conditionalFormatting sqref="AA36:AE36">
    <cfRule type="expression" dxfId="147" priority="149">
      <formula>$G36="NPT"</formula>
    </cfRule>
  </conditionalFormatting>
  <conditionalFormatting sqref="AA36:AE36">
    <cfRule type="expression" dxfId="146" priority="148">
      <formula>$G36="PT"</formula>
    </cfRule>
  </conditionalFormatting>
  <conditionalFormatting sqref="AA36:AE36">
    <cfRule type="expression" dxfId="145" priority="147" stopIfTrue="1">
      <formula>$G36="PT"</formula>
    </cfRule>
  </conditionalFormatting>
  <conditionalFormatting sqref="AH36:AL36">
    <cfRule type="expression" dxfId="144" priority="144" stopIfTrue="1">
      <formula>$G36="PT"</formula>
    </cfRule>
  </conditionalFormatting>
  <conditionalFormatting sqref="AH36:AL36">
    <cfRule type="expression" dxfId="143" priority="146">
      <formula>$G36="NPT"</formula>
    </cfRule>
  </conditionalFormatting>
  <conditionalFormatting sqref="AH36:AL36">
    <cfRule type="expression" dxfId="142" priority="145">
      <formula>$G36="PT"</formula>
    </cfRule>
  </conditionalFormatting>
  <conditionalFormatting sqref="BQ36:BU36 BX36:CB36">
    <cfRule type="expression" dxfId="141" priority="143">
      <formula>$G36="NPT"</formula>
    </cfRule>
  </conditionalFormatting>
  <conditionalFormatting sqref="BQ36:BU36 BX36:CB36">
    <cfRule type="expression" dxfId="140" priority="142">
      <formula>$G36="PT"</formula>
    </cfRule>
  </conditionalFormatting>
  <conditionalFormatting sqref="BQ36:BU36 BX36:CB36">
    <cfRule type="expression" dxfId="139" priority="141" stopIfTrue="1">
      <formula>$G36="PT"</formula>
    </cfRule>
  </conditionalFormatting>
  <conditionalFormatting sqref="AO36 BJ36:BN36">
    <cfRule type="expression" dxfId="138" priority="138" stopIfTrue="1">
      <formula>$G36="PT"</formula>
    </cfRule>
  </conditionalFormatting>
  <conditionalFormatting sqref="AO36 BJ36:BN36">
    <cfRule type="expression" dxfId="137" priority="140">
      <formula>$G36="NPT"</formula>
    </cfRule>
  </conditionalFormatting>
  <conditionalFormatting sqref="AO36 BJ36:BN36">
    <cfRule type="expression" dxfId="136" priority="139">
      <formula>$G36="PT"</formula>
    </cfRule>
  </conditionalFormatting>
  <conditionalFormatting sqref="AF36:AG36 CE36:CI36 AT36:AU36 BH36:BI36 AM36:AN36 BA36:BB36">
    <cfRule type="expression" dxfId="135" priority="133" stopIfTrue="1">
      <formula>$G36="PT"</formula>
    </cfRule>
  </conditionalFormatting>
  <conditionalFormatting sqref="C36:G36 I36:X36">
    <cfRule type="expression" dxfId="134" priority="137" stopIfTrue="1">
      <formula>$G36="PT"</formula>
    </cfRule>
  </conditionalFormatting>
  <conditionalFormatting sqref="A36:B36">
    <cfRule type="cellIs" dxfId="133" priority="136" stopIfTrue="1" operator="greaterThan">
      <formula>0</formula>
    </cfRule>
  </conditionalFormatting>
  <conditionalFormatting sqref="AF36:AG36 CE36:CI36 AT36:AU36 BH36:BI36 AM36:AN36 BA36:BB36">
    <cfRule type="expression" dxfId="132" priority="135">
      <formula>$G36="NPT"</formula>
    </cfRule>
  </conditionalFormatting>
  <conditionalFormatting sqref="AF36:AG36 CE36:CI36 AT36:AU36 BH36:BI36 AM36:AN36 BA36:BB36">
    <cfRule type="expression" dxfId="131" priority="134">
      <formula>$G36="PT"</formula>
    </cfRule>
  </conditionalFormatting>
  <conditionalFormatting sqref="BO36:BP36">
    <cfRule type="expression" dxfId="130" priority="132">
      <formula>$G36="NPT"</formula>
    </cfRule>
  </conditionalFormatting>
  <conditionalFormatting sqref="BO36:BP36">
    <cfRule type="expression" dxfId="129" priority="131">
      <formula>$G36="PT"</formula>
    </cfRule>
  </conditionalFormatting>
  <conditionalFormatting sqref="BO36:BP36">
    <cfRule type="expression" dxfId="128" priority="130" stopIfTrue="1">
      <formula>$G36="PT"</formula>
    </cfRule>
  </conditionalFormatting>
  <conditionalFormatting sqref="BV36:BW36">
    <cfRule type="expression" dxfId="127" priority="129">
      <formula>$G36="NPT"</formula>
    </cfRule>
  </conditionalFormatting>
  <conditionalFormatting sqref="BV36:BW36">
    <cfRule type="expression" dxfId="126" priority="128">
      <formula>$G36="PT"</formula>
    </cfRule>
  </conditionalFormatting>
  <conditionalFormatting sqref="BV36:BW36">
    <cfRule type="expression" dxfId="125" priority="127" stopIfTrue="1">
      <formula>$G36="PT"</formula>
    </cfRule>
  </conditionalFormatting>
  <conditionalFormatting sqref="CC36:CD36">
    <cfRule type="expression" dxfId="124" priority="126">
      <formula>$G36="NPT"</formula>
    </cfRule>
  </conditionalFormatting>
  <conditionalFormatting sqref="CC36:CD36">
    <cfRule type="expression" dxfId="123" priority="125">
      <formula>$G36="PT"</formula>
    </cfRule>
  </conditionalFormatting>
  <conditionalFormatting sqref="CC36:CD36">
    <cfRule type="expression" dxfId="122" priority="124" stopIfTrue="1">
      <formula>$G36="PT"</formula>
    </cfRule>
  </conditionalFormatting>
  <conditionalFormatting sqref="CJ36:CK36">
    <cfRule type="expression" dxfId="121" priority="123">
      <formula>$G36="NPT"</formula>
    </cfRule>
  </conditionalFormatting>
  <conditionalFormatting sqref="CJ36:CK36">
    <cfRule type="expression" dxfId="120" priority="122">
      <formula>$G36="PT"</formula>
    </cfRule>
  </conditionalFormatting>
  <conditionalFormatting sqref="CJ36:CK36">
    <cfRule type="expression" dxfId="119" priority="121" stopIfTrue="1">
      <formula>$G36="PT"</formula>
    </cfRule>
  </conditionalFormatting>
  <conditionalFormatting sqref="C33:G33 I33:Y33">
    <cfRule type="expression" dxfId="118" priority="120" stopIfTrue="1">
      <formula>$G33="PT"</formula>
    </cfRule>
  </conditionalFormatting>
  <conditionalFormatting sqref="A33:B33">
    <cfRule type="cellIs" dxfId="117" priority="119" stopIfTrue="1" operator="greaterThan">
      <formula>0</formula>
    </cfRule>
  </conditionalFormatting>
  <conditionalFormatting sqref="AF33:AG33 CE33:CI33 AT33:AU33 BH33:BI33 AM33:AN33 BA33:BB33">
    <cfRule type="expression" dxfId="116" priority="118">
      <formula>$G33="NPT"</formula>
    </cfRule>
  </conditionalFormatting>
  <conditionalFormatting sqref="AF33:AG33 CE33:CI33 AT33:AU33 BH33:BI33 AM33:AN33 BA33:BB33">
    <cfRule type="expression" dxfId="115" priority="117">
      <formula>$G33="PT"</formula>
    </cfRule>
  </conditionalFormatting>
  <conditionalFormatting sqref="AF33:AG33 CE33:CI33 AT33:AU33 BH33:BI33 AM33:AN33 BA33:BB33">
    <cfRule type="expression" dxfId="114" priority="116" stopIfTrue="1">
      <formula>$G33="PT"</formula>
    </cfRule>
  </conditionalFormatting>
  <conditionalFormatting sqref="BQ33:BU33 BX33:CB33">
    <cfRule type="expression" dxfId="113" priority="115">
      <formula>$G33="NPT"</formula>
    </cfRule>
  </conditionalFormatting>
  <conditionalFormatting sqref="BQ33:BU33 BX33:CB33">
    <cfRule type="expression" dxfId="112" priority="114">
      <formula>$G33="PT"</formula>
    </cfRule>
  </conditionalFormatting>
  <conditionalFormatting sqref="BQ33:BU33 BX33:CB33">
    <cfRule type="expression" dxfId="111" priority="113" stopIfTrue="1">
      <formula>$G33="PT"</formula>
    </cfRule>
  </conditionalFormatting>
  <conditionalFormatting sqref="BJ33:BN33 AO33:AS33 AP34:AS40 BC33:BG40 AV40:AW40 AV33:AZ39">
    <cfRule type="expression" dxfId="110" priority="110" stopIfTrue="1">
      <formula>$G33="PT"</formula>
    </cfRule>
  </conditionalFormatting>
  <conditionalFormatting sqref="BJ33:BN33 AO33:AS33 AP34:AS40 BC33:BG40 AV40:AW40 AV33:AZ39">
    <cfRule type="expression" dxfId="109" priority="112">
      <formula>$G33="NPT"</formula>
    </cfRule>
  </conditionalFormatting>
  <conditionalFormatting sqref="BJ33:BN33 AO33:AS33 AP34:AS40 BC33:BG40 AV40:AW40 AV33:AZ39">
    <cfRule type="expression" dxfId="108" priority="111">
      <formula>$G33="PT"</formula>
    </cfRule>
  </conditionalFormatting>
  <conditionalFormatting sqref="BO33:BP33">
    <cfRule type="expression" dxfId="107" priority="109">
      <formula>$G33="NPT"</formula>
    </cfRule>
  </conditionalFormatting>
  <conditionalFormatting sqref="BO33:BP33">
    <cfRule type="expression" dxfId="106" priority="108">
      <formula>$G33="PT"</formula>
    </cfRule>
  </conditionalFormatting>
  <conditionalFormatting sqref="BO33:BP33">
    <cfRule type="expression" dxfId="105" priority="107" stopIfTrue="1">
      <formula>$G33="PT"</formula>
    </cfRule>
  </conditionalFormatting>
  <conditionalFormatting sqref="BV33:BW33">
    <cfRule type="expression" dxfId="104" priority="106">
      <formula>$G33="NPT"</formula>
    </cfRule>
  </conditionalFormatting>
  <conditionalFormatting sqref="BV33:BW33">
    <cfRule type="expression" dxfId="103" priority="105">
      <formula>$G33="PT"</formula>
    </cfRule>
  </conditionalFormatting>
  <conditionalFormatting sqref="BV33:BW33">
    <cfRule type="expression" dxfId="102" priority="104" stopIfTrue="1">
      <formula>$G33="PT"</formula>
    </cfRule>
  </conditionalFormatting>
  <conditionalFormatting sqref="CC33:CD33">
    <cfRule type="expression" dxfId="101" priority="103">
      <formula>$G33="NPT"</formula>
    </cfRule>
  </conditionalFormatting>
  <conditionalFormatting sqref="CC33:CD33">
    <cfRule type="expression" dxfId="100" priority="102">
      <formula>$G33="PT"</formula>
    </cfRule>
  </conditionalFormatting>
  <conditionalFormatting sqref="CC33:CD33">
    <cfRule type="expression" dxfId="99" priority="101" stopIfTrue="1">
      <formula>$G33="PT"</formula>
    </cfRule>
  </conditionalFormatting>
  <conditionalFormatting sqref="CJ33:CK33">
    <cfRule type="expression" dxfId="98" priority="100">
      <formula>$G33="NPT"</formula>
    </cfRule>
  </conditionalFormatting>
  <conditionalFormatting sqref="CJ33:CK33">
    <cfRule type="expression" dxfId="97" priority="99">
      <formula>$G33="PT"</formula>
    </cfRule>
  </conditionalFormatting>
  <conditionalFormatting sqref="CJ33:CK33">
    <cfRule type="expression" dxfId="96" priority="98" stopIfTrue="1">
      <formula>$G33="PT"</formula>
    </cfRule>
  </conditionalFormatting>
  <conditionalFormatting sqref="AA33:AE33">
    <cfRule type="expression" dxfId="95" priority="97">
      <formula>$G33="NPT"</formula>
    </cfRule>
  </conditionalFormatting>
  <conditionalFormatting sqref="AA33:AE33">
    <cfRule type="expression" dxfId="94" priority="96">
      <formula>$G33="PT"</formula>
    </cfRule>
  </conditionalFormatting>
  <conditionalFormatting sqref="AA33:AE33">
    <cfRule type="expression" dxfId="93" priority="95" stopIfTrue="1">
      <formula>$G33="PT"</formula>
    </cfRule>
  </conditionalFormatting>
  <conditionalFormatting sqref="AH33:AL33">
    <cfRule type="expression" dxfId="92" priority="92" stopIfTrue="1">
      <formula>$G33="PT"</formula>
    </cfRule>
  </conditionalFormatting>
  <conditionalFormatting sqref="AH33:AL33">
    <cfRule type="expression" dxfId="91" priority="94">
      <formula>$G33="NPT"</formula>
    </cfRule>
  </conditionalFormatting>
  <conditionalFormatting sqref="AH33:AL33">
    <cfRule type="expression" dxfId="90" priority="93">
      <formula>$G33="PT"</formula>
    </cfRule>
  </conditionalFormatting>
  <conditionalFormatting sqref="CJ52:CK52">
    <cfRule type="expression" dxfId="89" priority="67" stopIfTrue="1">
      <formula>$G52="PT"</formula>
    </cfRule>
  </conditionalFormatting>
  <conditionalFormatting sqref="Y52">
    <cfRule type="expression" dxfId="88" priority="91" stopIfTrue="1">
      <formula>$G52="PT"</formula>
    </cfRule>
  </conditionalFormatting>
  <conditionalFormatting sqref="C52:G52 I52:X52">
    <cfRule type="expression" dxfId="87" priority="90" stopIfTrue="1">
      <formula>$G52="PT"</formula>
    </cfRule>
  </conditionalFormatting>
  <conditionalFormatting sqref="A52:B52">
    <cfRule type="cellIs" dxfId="86" priority="89" stopIfTrue="1" operator="greaterThan">
      <formula>0</formula>
    </cfRule>
  </conditionalFormatting>
  <conditionalFormatting sqref="CE52:CI52 BQ52:BU52 BH52:BI52 BA52:BB52 AA52:AG52 AM52:AU52">
    <cfRule type="expression" dxfId="85" priority="88">
      <formula>$G52="NPT"</formula>
    </cfRule>
  </conditionalFormatting>
  <conditionalFormatting sqref="CE52:CI52 BQ52:BU52 BH52:BI52 BA52:BB52 AA52:AG52 AM52:AU52">
    <cfRule type="expression" dxfId="84" priority="87">
      <formula>$G52="PT"</formula>
    </cfRule>
  </conditionalFormatting>
  <conditionalFormatting sqref="CE52:CI52 BQ52:BU52 BH52:BI52 BA52:BB52 AA52:AG52 AM52:AU52">
    <cfRule type="expression" dxfId="83" priority="86" stopIfTrue="1">
      <formula>$G52="PT"</formula>
    </cfRule>
  </conditionalFormatting>
  <conditionalFormatting sqref="H52 H54 H56 H58 H60 H62 H64 H66">
    <cfRule type="expression" dxfId="82" priority="85" stopIfTrue="1">
      <formula>$G52="PT"</formula>
    </cfRule>
  </conditionalFormatting>
  <conditionalFormatting sqref="BX52:CB52">
    <cfRule type="expression" dxfId="81" priority="84">
      <formula>$G52="NPT"</formula>
    </cfRule>
  </conditionalFormatting>
  <conditionalFormatting sqref="BX52:CB52">
    <cfRule type="expression" dxfId="80" priority="83">
      <formula>$G52="PT"</formula>
    </cfRule>
  </conditionalFormatting>
  <conditionalFormatting sqref="BX52:CB52">
    <cfRule type="expression" dxfId="79" priority="82" stopIfTrue="1">
      <formula>$G52="PT"</formula>
    </cfRule>
  </conditionalFormatting>
  <conditionalFormatting sqref="BJ52:BN52 AH52:AL52 AV52:AZ52 BC52:BG52">
    <cfRule type="expression" dxfId="78" priority="81">
      <formula>$G52="NPT"</formula>
    </cfRule>
  </conditionalFormatting>
  <conditionalFormatting sqref="BJ52:BN52 AH52:AL52 AV52:AZ52 BC52:BG52">
    <cfRule type="expression" dxfId="77" priority="80">
      <formula>$G52="PT"</formula>
    </cfRule>
  </conditionalFormatting>
  <conditionalFormatting sqref="BJ52:BN52 AH52:AL52 AV52:AZ52 BC52:BG52">
    <cfRule type="expression" dxfId="76" priority="79" stopIfTrue="1">
      <formula>$G52="PT"</formula>
    </cfRule>
  </conditionalFormatting>
  <conditionalFormatting sqref="BO52:BP52">
    <cfRule type="expression" dxfId="75" priority="78">
      <formula>$G52="NPT"</formula>
    </cfRule>
  </conditionalFormatting>
  <conditionalFormatting sqref="BO52:BP52">
    <cfRule type="expression" dxfId="74" priority="77">
      <formula>$G52="PT"</formula>
    </cfRule>
  </conditionalFormatting>
  <conditionalFormatting sqref="BO52:BP52">
    <cfRule type="expression" dxfId="73" priority="76" stopIfTrue="1">
      <formula>$G52="PT"</formula>
    </cfRule>
  </conditionalFormatting>
  <conditionalFormatting sqref="BV52:BW52">
    <cfRule type="expression" dxfId="72" priority="75">
      <formula>$G52="NPT"</formula>
    </cfRule>
  </conditionalFormatting>
  <conditionalFormatting sqref="BV52:BW52">
    <cfRule type="expression" dxfId="71" priority="74">
      <formula>$G52="PT"</formula>
    </cfRule>
  </conditionalFormatting>
  <conditionalFormatting sqref="BV52:BW52">
    <cfRule type="expression" dxfId="70" priority="73" stopIfTrue="1">
      <formula>$G52="PT"</formula>
    </cfRule>
  </conditionalFormatting>
  <conditionalFormatting sqref="CC52:CD52">
    <cfRule type="expression" dxfId="69" priority="72">
      <formula>$G52="NPT"</formula>
    </cfRule>
  </conditionalFormatting>
  <conditionalFormatting sqref="CC52:CD52">
    <cfRule type="expression" dxfId="68" priority="71">
      <formula>$G52="PT"</formula>
    </cfRule>
  </conditionalFormatting>
  <conditionalFormatting sqref="CC52:CD52">
    <cfRule type="expression" dxfId="67" priority="70" stopIfTrue="1">
      <formula>$G52="PT"</formula>
    </cfRule>
  </conditionalFormatting>
  <conditionalFormatting sqref="CJ52:CK52">
    <cfRule type="expression" dxfId="66" priority="69">
      <formula>$G52="NPT"</formula>
    </cfRule>
  </conditionalFormatting>
  <conditionalFormatting sqref="CJ52:CK52">
    <cfRule type="expression" dxfId="65" priority="68">
      <formula>$G52="PT"</formula>
    </cfRule>
  </conditionalFormatting>
  <conditionalFormatting sqref="C57:G57 I57:Y57">
    <cfRule type="expression" dxfId="64" priority="66" stopIfTrue="1">
      <formula>$G57="PT"</formula>
    </cfRule>
  </conditionalFormatting>
  <conditionalFormatting sqref="A57:B57">
    <cfRule type="cellIs" dxfId="63" priority="65" stopIfTrue="1" operator="greaterThan">
      <formula>0</formula>
    </cfRule>
  </conditionalFormatting>
  <conditionalFormatting sqref="BQ57:BU57 CE57:CI57 AM57:AO57 BH57:BI57 AF57:AG57 AT57:AU59 BA57:BB59">
    <cfRule type="expression" dxfId="62" priority="64">
      <formula>$G57="NPT"</formula>
    </cfRule>
  </conditionalFormatting>
  <conditionalFormatting sqref="BQ57:BU57 CE57:CI57 AM57:AO57 BH57:BI57 AF57:AG57 AT57:AU59 BA57:BB59">
    <cfRule type="expression" dxfId="61" priority="63">
      <formula>$G57="PT"</formula>
    </cfRule>
  </conditionalFormatting>
  <conditionalFormatting sqref="BQ57:BU57 CE57:CI57 AM57:AO57 BH57:BI57 AF57:AG57 AT57:AU59 BA57:BB59">
    <cfRule type="expression" dxfId="60" priority="62" stopIfTrue="1">
      <formula>$G57="PT"</formula>
    </cfRule>
  </conditionalFormatting>
  <conditionalFormatting sqref="BX57:CB57">
    <cfRule type="expression" dxfId="59" priority="61">
      <formula>$G57="NPT"</formula>
    </cfRule>
  </conditionalFormatting>
  <conditionalFormatting sqref="BX57:CB57">
    <cfRule type="expression" dxfId="58" priority="60">
      <formula>$G57="PT"</formula>
    </cfRule>
  </conditionalFormatting>
  <conditionalFormatting sqref="BX57:CB57">
    <cfRule type="expression" dxfId="57" priority="59" stopIfTrue="1">
      <formula>$G57="PT"</formula>
    </cfRule>
  </conditionalFormatting>
  <conditionalFormatting sqref="BJ57:BN57">
    <cfRule type="expression" dxfId="56" priority="58">
      <formula>$G57="NPT"</formula>
    </cfRule>
  </conditionalFormatting>
  <conditionalFormatting sqref="BJ57:BN57">
    <cfRule type="expression" dxfId="55" priority="57">
      <formula>$G57="PT"</formula>
    </cfRule>
  </conditionalFormatting>
  <conditionalFormatting sqref="BJ57:BN57">
    <cfRule type="expression" dxfId="54" priority="56" stopIfTrue="1">
      <formula>$G57="PT"</formula>
    </cfRule>
  </conditionalFormatting>
  <conditionalFormatting sqref="BO57:BP57">
    <cfRule type="expression" dxfId="53" priority="55">
      <formula>$G57="NPT"</formula>
    </cfRule>
  </conditionalFormatting>
  <conditionalFormatting sqref="BO57:BP57">
    <cfRule type="expression" dxfId="52" priority="54">
      <formula>$G57="PT"</formula>
    </cfRule>
  </conditionalFormatting>
  <conditionalFormatting sqref="BO57:BP57">
    <cfRule type="expression" dxfId="51" priority="53" stopIfTrue="1">
      <formula>$G57="PT"</formula>
    </cfRule>
  </conditionalFormatting>
  <conditionalFormatting sqref="BV57:BW57">
    <cfRule type="expression" dxfId="50" priority="52">
      <formula>$G57="NPT"</formula>
    </cfRule>
  </conditionalFormatting>
  <conditionalFormatting sqref="BV57:BW57">
    <cfRule type="expression" dxfId="49" priority="51">
      <formula>$G57="PT"</formula>
    </cfRule>
  </conditionalFormatting>
  <conditionalFormatting sqref="BV57:BW57">
    <cfRule type="expression" dxfId="48" priority="50" stopIfTrue="1">
      <formula>$G57="PT"</formula>
    </cfRule>
  </conditionalFormatting>
  <conditionalFormatting sqref="CC57:CD57">
    <cfRule type="expression" dxfId="47" priority="49">
      <formula>$G57="NPT"</formula>
    </cfRule>
  </conditionalFormatting>
  <conditionalFormatting sqref="CC57:CD57">
    <cfRule type="expression" dxfId="46" priority="48">
      <formula>$G57="PT"</formula>
    </cfRule>
  </conditionalFormatting>
  <conditionalFormatting sqref="CC57:CD57">
    <cfRule type="expression" dxfId="45" priority="47" stopIfTrue="1">
      <formula>$G57="PT"</formula>
    </cfRule>
  </conditionalFormatting>
  <conditionalFormatting sqref="CJ57:CK57">
    <cfRule type="expression" dxfId="44" priority="46">
      <formula>$G57="NPT"</formula>
    </cfRule>
  </conditionalFormatting>
  <conditionalFormatting sqref="CJ57:CK57">
    <cfRule type="expression" dxfId="43" priority="45">
      <formula>$G57="PT"</formula>
    </cfRule>
  </conditionalFormatting>
  <conditionalFormatting sqref="CJ57:CK57">
    <cfRule type="expression" dxfId="42" priority="44" stopIfTrue="1">
      <formula>$G57="PT"</formula>
    </cfRule>
  </conditionalFormatting>
  <conditionalFormatting sqref="AA57:AE57">
    <cfRule type="expression" dxfId="41" priority="43">
      <formula>$G57="NPT"</formula>
    </cfRule>
  </conditionalFormatting>
  <conditionalFormatting sqref="AA57:AE57">
    <cfRule type="expression" dxfId="40" priority="42">
      <formula>$G57="PT"</formula>
    </cfRule>
  </conditionalFormatting>
  <conditionalFormatting sqref="AA57:AE57">
    <cfRule type="expression" dxfId="39" priority="41" stopIfTrue="1">
      <formula>$G57="PT"</formula>
    </cfRule>
  </conditionalFormatting>
  <conditionalFormatting sqref="AH57:AL57">
    <cfRule type="expression" dxfId="38" priority="39">
      <formula>$G57="NPT"</formula>
    </cfRule>
  </conditionalFormatting>
  <conditionalFormatting sqref="AH57:AL57">
    <cfRule type="expression" dxfId="37" priority="38">
      <formula>$G57="PT"</formula>
    </cfRule>
  </conditionalFormatting>
  <conditionalFormatting sqref="AH57:AL57">
    <cfRule type="expression" dxfId="36" priority="37" stopIfTrue="1">
      <formula>$G57="PT"</formula>
    </cfRule>
  </conditionalFormatting>
  <conditionalFormatting sqref="C46:G46 I46:Y46">
    <cfRule type="expression" dxfId="35" priority="36" stopIfTrue="1">
      <formula>$G46="PT"</formula>
    </cfRule>
  </conditionalFormatting>
  <conditionalFormatting sqref="A46:B46">
    <cfRule type="cellIs" dxfId="34" priority="35" stopIfTrue="1" operator="greaterThan">
      <formula>0</formula>
    </cfRule>
  </conditionalFormatting>
  <conditionalFormatting sqref="BQ46:BU46 BX46:CB46 CE46:CI46 AA46:BN46">
    <cfRule type="expression" dxfId="33" priority="34">
      <formula>$G46="NPT"</formula>
    </cfRule>
  </conditionalFormatting>
  <conditionalFormatting sqref="BQ46:BU46 BX46:CB46 CE46:CI46 AA46:BN46">
    <cfRule type="expression" dxfId="32" priority="33">
      <formula>$G46="PT"</formula>
    </cfRule>
  </conditionalFormatting>
  <conditionalFormatting sqref="BQ46:BU46 BX46:CB46 CE46:CI46 AA46:BN46">
    <cfRule type="expression" dxfId="31" priority="32" stopIfTrue="1">
      <formula>$G46="PT"</formula>
    </cfRule>
  </conditionalFormatting>
  <conditionalFormatting sqref="BO46:BP46">
    <cfRule type="expression" dxfId="30" priority="31">
      <formula>$G46="NPT"</formula>
    </cfRule>
  </conditionalFormatting>
  <conditionalFormatting sqref="BO46:BP46">
    <cfRule type="expression" dxfId="29" priority="30">
      <formula>$G46="PT"</formula>
    </cfRule>
  </conditionalFormatting>
  <conditionalFormatting sqref="BO46:BP46">
    <cfRule type="expression" dxfId="28" priority="29" stopIfTrue="1">
      <formula>$G46="PT"</formula>
    </cfRule>
  </conditionalFormatting>
  <conditionalFormatting sqref="BV46:BW46">
    <cfRule type="expression" dxfId="27" priority="28">
      <formula>$G46="NPT"</formula>
    </cfRule>
  </conditionalFormatting>
  <conditionalFormatting sqref="BV46:BW46">
    <cfRule type="expression" dxfId="26" priority="27">
      <formula>$G46="PT"</formula>
    </cfRule>
  </conditionalFormatting>
  <conditionalFormatting sqref="BV46:BW46">
    <cfRule type="expression" dxfId="25" priority="26" stopIfTrue="1">
      <formula>$G46="PT"</formula>
    </cfRule>
  </conditionalFormatting>
  <conditionalFormatting sqref="CC46:CD46">
    <cfRule type="expression" dxfId="24" priority="25">
      <formula>$G46="NPT"</formula>
    </cfRule>
  </conditionalFormatting>
  <conditionalFormatting sqref="CC46:CD46">
    <cfRule type="expression" dxfId="23" priority="24">
      <formula>$G46="PT"</formula>
    </cfRule>
  </conditionalFormatting>
  <conditionalFormatting sqref="CC46:CD46">
    <cfRule type="expression" dxfId="22" priority="23" stopIfTrue="1">
      <formula>$G46="PT"</formula>
    </cfRule>
  </conditionalFormatting>
  <conditionalFormatting sqref="CJ46:CK46">
    <cfRule type="expression" dxfId="21" priority="22">
      <formula>$G46="NPT"</formula>
    </cfRule>
  </conditionalFormatting>
  <conditionalFormatting sqref="CJ46:CK46">
    <cfRule type="expression" dxfId="20" priority="21">
      <formula>$G46="PT"</formula>
    </cfRule>
  </conditionalFormatting>
  <conditionalFormatting sqref="CJ46:CK46">
    <cfRule type="expression" dxfId="19" priority="20" stopIfTrue="1">
      <formula>$G46="PT"</formula>
    </cfRule>
  </conditionalFormatting>
  <conditionalFormatting sqref="H46">
    <cfRule type="expression" dxfId="18" priority="19" stopIfTrue="1">
      <formula>$G46="PT"</formula>
    </cfRule>
  </conditionalFormatting>
  <conditionalFormatting sqref="BH17:BM17 BA17:BB18">
    <cfRule type="expression" dxfId="17" priority="18">
      <formula>$G17="NPT"</formula>
    </cfRule>
  </conditionalFormatting>
  <conditionalFormatting sqref="BH17:BM17 BA17:BB18">
    <cfRule type="expression" dxfId="16" priority="17">
      <formula>$G17="PT"</formula>
    </cfRule>
  </conditionalFormatting>
  <conditionalFormatting sqref="BH17:BM17 BA17:BB18">
    <cfRule type="expression" dxfId="15" priority="16" stopIfTrue="1">
      <formula>$G17="PT"</formula>
    </cfRule>
  </conditionalFormatting>
  <conditionalFormatting sqref="AX16:AZ19">
    <cfRule type="expression" dxfId="14" priority="15">
      <formula>$G16="NPT"</formula>
    </cfRule>
  </conditionalFormatting>
  <conditionalFormatting sqref="AX16:AZ19">
    <cfRule type="expression" dxfId="13" priority="14">
      <formula>$G16="PT"</formula>
    </cfRule>
  </conditionalFormatting>
  <conditionalFormatting sqref="AX16:AZ19">
    <cfRule type="expression" dxfId="12" priority="13" stopIfTrue="1">
      <formula>$G16="PT"</formula>
    </cfRule>
  </conditionalFormatting>
  <conditionalFormatting sqref="BC17:BG18">
    <cfRule type="expression" dxfId="11" priority="10" stopIfTrue="1">
      <formula>$G17="PT"</formula>
    </cfRule>
  </conditionalFormatting>
  <conditionalFormatting sqref="BC17:BG18">
    <cfRule type="expression" dxfId="10" priority="12">
      <formula>$G17="NPT"</formula>
    </cfRule>
  </conditionalFormatting>
  <conditionalFormatting sqref="BC17:BG18">
    <cfRule type="expression" dxfId="9" priority="11">
      <formula>$G17="PT"</formula>
    </cfRule>
  </conditionalFormatting>
  <conditionalFormatting sqref="BH41:BM41 BA41:BB41">
    <cfRule type="expression" dxfId="8" priority="9">
      <formula>$G41="NPT"</formula>
    </cfRule>
  </conditionalFormatting>
  <conditionalFormatting sqref="BH41:BM41 BA41:BB41">
    <cfRule type="expression" dxfId="7" priority="8">
      <formula>$G41="PT"</formula>
    </cfRule>
  </conditionalFormatting>
  <conditionalFormatting sqref="BH41:BM41 BA41:BB41">
    <cfRule type="expression" dxfId="6" priority="7" stopIfTrue="1">
      <formula>$G41="PT"</formula>
    </cfRule>
  </conditionalFormatting>
  <conditionalFormatting sqref="AX40:AZ41">
    <cfRule type="expression" dxfId="5" priority="6">
      <formula>$G40="NPT"</formula>
    </cfRule>
  </conditionalFormatting>
  <conditionalFormatting sqref="AX40:AZ41">
    <cfRule type="expression" dxfId="4" priority="5">
      <formula>$G40="PT"</formula>
    </cfRule>
  </conditionalFormatting>
  <conditionalFormatting sqref="AX40:AZ41">
    <cfRule type="expression" dxfId="3" priority="4" stopIfTrue="1">
      <formula>$G40="PT"</formula>
    </cfRule>
  </conditionalFormatting>
  <conditionalFormatting sqref="BC41:BG41">
    <cfRule type="expression" dxfId="2" priority="1" stopIfTrue="1">
      <formula>$G41="PT"</formula>
    </cfRule>
  </conditionalFormatting>
  <conditionalFormatting sqref="BC41:BG41">
    <cfRule type="expression" dxfId="1" priority="3">
      <formula>$G41="NPT"</formula>
    </cfRule>
  </conditionalFormatting>
  <conditionalFormatting sqref="BC41:BG41">
    <cfRule type="expression" dxfId="0" priority="2">
      <formula>$G41="PT"</formula>
    </cfRule>
  </conditionalFormatting>
  <dataValidations count="9">
    <dataValidation type="whole" allowBlank="1" showInputMessage="1" showErrorMessage="1" error="You've entered either not a whole number, or the value is above 180" prompt="Please enter the duration of the first TVC in seconds!" sqref="G3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G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G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G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G7:G8">
      <formula1>0</formula1>
      <formula2>180</formula2>
    </dataValidation>
    <dataValidation allowBlank="1" showInputMessage="1" showErrorMessage="1" prompt="Please enter the name of the TVC" sqref="E3:E8"/>
    <dataValidation allowBlank="1" showInputMessage="1" showErrorMessage="1" prompt="Please enter the name of the Agency. If the Client is direct, the cell should be blank!" sqref="Y3:Y8"/>
    <dataValidation type="list" allowBlank="1" showInputMessage="1" showErrorMessage="1" prompt="Please, select the MONTH!" sqref="Y10">
      <formula1>"None, January,February,March,April,May,June,July,August,September,October,November,December"</formula1>
    </dataValidation>
    <dataValidation type="list" allowBlank="1" showInputMessage="1" showErrorMessage="1" errorTitle="TG" error="Invalid Target Audience!" prompt="Please, select one of the following target group!" sqref="Y9">
      <formula1>"None,A4-11,A12-17,A18-34,A18-49,A25-54,W18-34,W18-49,W25-54,M18-34,M18-49,M25-54"</formula1>
    </dataValidation>
  </dataValidations>
  <pageMargins left="0.35433070866141736" right="0.47244094488188981" top="0.43307086614173229" bottom="0.47244094488188981" header="0.27559055118110237" footer="0.27559055118110237"/>
  <pageSetup paperSize="9" scale="25" orientation="landscape" r:id="rId1"/>
  <headerFooter alignWithMargins="0">
    <oddFooter>&amp;C&amp;D
&amp;F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D63"/>
  <sheetViews>
    <sheetView showGridLines="0" defaultGridColor="0" topLeftCell="A19" colorId="23" zoomScaleNormal="100" zoomScaleSheetLayoutView="90" workbookViewId="0">
      <selection activeCell="H41" sqref="H41"/>
    </sheetView>
  </sheetViews>
  <sheetFormatPr defaultColWidth="9.140625" defaultRowHeight="12.95" customHeight="1"/>
  <cols>
    <col min="1" max="1" width="6" style="1386" bestFit="1" customWidth="1"/>
    <col min="2" max="2" width="24.140625" style="1550" customWidth="1"/>
    <col min="3" max="3" width="18.28515625" style="1393" customWidth="1"/>
    <col min="4" max="4" width="22.85546875" style="1386" customWidth="1"/>
    <col min="5" max="5" width="24.5703125" style="1386" customWidth="1"/>
    <col min="6" max="6" width="16.5703125" style="1386" bestFit="1" customWidth="1"/>
    <col min="7" max="7" width="17" style="1387" bestFit="1" customWidth="1"/>
    <col min="8" max="8" width="16.42578125" style="1387" bestFit="1" customWidth="1"/>
    <col min="9" max="10" width="10.42578125" style="1387" bestFit="1" customWidth="1"/>
    <col min="11" max="12" width="10.85546875" style="1387" bestFit="1" customWidth="1"/>
    <col min="13" max="13" width="10.28515625" style="1387" bestFit="1" customWidth="1"/>
    <col min="14" max="17" width="9.140625" style="1387"/>
    <col min="18" max="18" width="2.28515625" style="1387" customWidth="1"/>
    <col min="19" max="106" width="9.140625" style="1387"/>
    <col min="107" max="16384" width="9.140625" style="1386"/>
  </cols>
  <sheetData>
    <row r="1" spans="2:106" ht="12.95" customHeight="1">
      <c r="B1" s="1384" t="s">
        <v>390</v>
      </c>
      <c r="C1" s="1385">
        <v>43889</v>
      </c>
    </row>
    <row r="2" spans="2:106" ht="12.95" customHeight="1">
      <c r="B2" s="1388" t="s">
        <v>391</v>
      </c>
      <c r="C2" s="1389">
        <v>43896</v>
      </c>
    </row>
    <row r="3" spans="2:106" ht="12.95" customHeight="1">
      <c r="B3" s="1390" t="s">
        <v>392</v>
      </c>
      <c r="C3" s="1391"/>
    </row>
    <row r="4" spans="2:106" ht="12.95" customHeight="1">
      <c r="B4" s="1392"/>
    </row>
    <row r="5" spans="2:106" ht="12.95" customHeight="1" thickBot="1">
      <c r="B5" s="1394" t="s">
        <v>393</v>
      </c>
      <c r="C5" s="1395"/>
      <c r="G5" s="1386"/>
      <c r="DB5" s="1386"/>
    </row>
    <row r="6" spans="2:106" ht="12.95" customHeight="1">
      <c r="B6" s="1396" t="s">
        <v>394</v>
      </c>
      <c r="C6" s="1393" t="s">
        <v>395</v>
      </c>
      <c r="F6" s="1397" t="s">
        <v>396</v>
      </c>
      <c r="G6" s="1398"/>
      <c r="H6" s="1399" t="s">
        <v>397</v>
      </c>
      <c r="DB6" s="1386"/>
    </row>
    <row r="7" spans="2:106" ht="12.95" customHeight="1" thickBot="1">
      <c r="B7" s="1400" t="s">
        <v>398</v>
      </c>
      <c r="C7" s="1401" t="s">
        <v>399</v>
      </c>
      <c r="F7" s="1402" t="s">
        <v>400</v>
      </c>
      <c r="G7" s="1403"/>
      <c r="H7" s="1404" t="s">
        <v>397</v>
      </c>
      <c r="J7" s="1405"/>
      <c r="DB7" s="1386"/>
    </row>
    <row r="8" spans="2:106" ht="12.95" customHeight="1" thickBot="1">
      <c r="B8" s="1400" t="s">
        <v>401</v>
      </c>
      <c r="C8" s="1401" t="s">
        <v>402</v>
      </c>
      <c r="F8" s="1406"/>
      <c r="G8" s="1407"/>
      <c r="H8" s="1408"/>
      <c r="DB8" s="1386"/>
    </row>
    <row r="9" spans="2:106" ht="12.95" customHeight="1" thickBot="1">
      <c r="B9" s="1400" t="s">
        <v>403</v>
      </c>
      <c r="C9" s="1409" t="s">
        <v>404</v>
      </c>
      <c r="F9" s="1410" t="s">
        <v>405</v>
      </c>
      <c r="G9" s="1411"/>
      <c r="H9" s="1412">
        <f>H33</f>
        <v>10375.840288306998</v>
      </c>
      <c r="CZ9" s="1386"/>
      <c r="DA9" s="1386"/>
      <c r="DB9" s="1386"/>
    </row>
    <row r="10" spans="2:106" ht="12.95" customHeight="1">
      <c r="B10" s="1400" t="s">
        <v>406</v>
      </c>
      <c r="C10" s="1413">
        <v>43903</v>
      </c>
      <c r="D10" s="1414"/>
      <c r="F10" s="1415" t="s">
        <v>407</v>
      </c>
      <c r="G10" s="1416"/>
      <c r="H10" s="1417">
        <v>43916</v>
      </c>
      <c r="J10" s="1418"/>
      <c r="L10" s="1418"/>
      <c r="DB10" s="1386"/>
    </row>
    <row r="11" spans="2:106" ht="12.95" customHeight="1" thickBot="1">
      <c r="B11" s="1400" t="s">
        <v>408</v>
      </c>
      <c r="C11" s="1419">
        <v>43937</v>
      </c>
      <c r="D11" s="1414"/>
      <c r="F11" s="1420" t="s">
        <v>409</v>
      </c>
      <c r="G11" s="1421"/>
      <c r="H11" s="1422">
        <v>43948</v>
      </c>
      <c r="DB11" s="1386"/>
    </row>
    <row r="12" spans="2:106" ht="12.95" customHeight="1">
      <c r="B12" s="1400" t="s">
        <v>108</v>
      </c>
      <c r="C12" s="1423"/>
      <c r="D12" s="1424"/>
      <c r="G12" s="1386"/>
      <c r="H12" s="1386"/>
      <c r="I12" s="1425"/>
      <c r="J12" s="1418"/>
      <c r="L12" s="1418"/>
      <c r="DB12" s="1386"/>
    </row>
    <row r="13" spans="2:106" ht="12.95" customHeight="1">
      <c r="B13" s="1400" t="s">
        <v>410</v>
      </c>
      <c r="C13" s="1426" t="s">
        <v>411</v>
      </c>
      <c r="D13" s="1427"/>
      <c r="E13" s="1424"/>
      <c r="DB13" s="1386"/>
    </row>
    <row r="14" spans="2:106" ht="12.95" customHeight="1">
      <c r="B14" s="1400"/>
      <c r="C14" s="1426"/>
      <c r="D14" s="1427"/>
      <c r="E14" s="1424"/>
      <c r="DB14" s="1386"/>
    </row>
    <row r="15" spans="2:106" ht="12" customHeight="1">
      <c r="B15" s="2261"/>
      <c r="C15" s="2261"/>
      <c r="G15" s="1428" t="s">
        <v>412</v>
      </c>
      <c r="H15" s="1429">
        <v>1.95583</v>
      </c>
    </row>
    <row r="16" spans="2:106" s="1432" customFormat="1" ht="5.0999999999999996" customHeight="1">
      <c r="B16" s="1430"/>
      <c r="C16" s="1431"/>
    </row>
    <row r="17" spans="1:107" s="1433" customFormat="1" ht="24.75" thickBot="1">
      <c r="B17" s="1434" t="s">
        <v>413</v>
      </c>
      <c r="C17" s="1434" t="s">
        <v>414</v>
      </c>
      <c r="D17" s="1434" t="s">
        <v>415</v>
      </c>
      <c r="E17" s="1434" t="s">
        <v>416</v>
      </c>
      <c r="F17" s="1434" t="s">
        <v>417</v>
      </c>
      <c r="G17" s="1434" t="s">
        <v>418</v>
      </c>
      <c r="H17" s="1434" t="s">
        <v>419</v>
      </c>
      <c r="I17" s="1435"/>
      <c r="J17" s="1435"/>
      <c r="K17" s="1435"/>
      <c r="L17" s="1435"/>
      <c r="M17" s="1435"/>
      <c r="N17" s="1435"/>
      <c r="O17" s="1435"/>
      <c r="P17" s="1435"/>
      <c r="Q17" s="1435"/>
      <c r="R17" s="1435"/>
      <c r="S17" s="1435"/>
      <c r="T17" s="1435"/>
      <c r="U17" s="1435"/>
      <c r="V17" s="1435"/>
      <c r="W17" s="1435"/>
      <c r="X17" s="1435"/>
      <c r="Y17" s="1435"/>
      <c r="Z17" s="1435"/>
      <c r="AA17" s="1435"/>
      <c r="AB17" s="1435"/>
      <c r="AC17" s="1435"/>
      <c r="AD17" s="1435"/>
      <c r="AE17" s="1435"/>
      <c r="AF17" s="1435"/>
      <c r="AG17" s="1435"/>
      <c r="AH17" s="1435"/>
      <c r="AI17" s="1435"/>
      <c r="AJ17" s="1435"/>
      <c r="AK17" s="1435"/>
      <c r="AL17" s="1435"/>
      <c r="AM17" s="1435"/>
      <c r="AN17" s="1435"/>
      <c r="AO17" s="1435"/>
      <c r="AP17" s="1435"/>
      <c r="AQ17" s="1435"/>
      <c r="AR17" s="1435"/>
      <c r="AS17" s="1435"/>
      <c r="AT17" s="1435"/>
      <c r="AU17" s="1435"/>
      <c r="AV17" s="1435"/>
      <c r="AW17" s="1435"/>
      <c r="AX17" s="1435"/>
      <c r="AY17" s="1435"/>
      <c r="AZ17" s="1435"/>
      <c r="BA17" s="1435"/>
      <c r="BB17" s="1435"/>
      <c r="BC17" s="1435"/>
      <c r="BD17" s="1435"/>
      <c r="BE17" s="1435"/>
      <c r="BF17" s="1435"/>
      <c r="BG17" s="1435"/>
      <c r="BH17" s="1435"/>
      <c r="BI17" s="1435"/>
      <c r="BJ17" s="1435"/>
      <c r="BK17" s="1435"/>
      <c r="BL17" s="1435"/>
      <c r="BM17" s="1435"/>
      <c r="BN17" s="1435"/>
      <c r="BO17" s="1435"/>
      <c r="BP17" s="1435"/>
      <c r="BQ17" s="1435"/>
      <c r="BR17" s="1435"/>
      <c r="BS17" s="1435"/>
      <c r="BT17" s="1435"/>
      <c r="BU17" s="1435"/>
      <c r="BV17" s="1435"/>
      <c r="BW17" s="1435"/>
      <c r="BX17" s="1435"/>
      <c r="BY17" s="1435"/>
      <c r="BZ17" s="1435"/>
      <c r="CA17" s="1435"/>
      <c r="CB17" s="1435"/>
      <c r="CC17" s="1435"/>
      <c r="CD17" s="1435"/>
      <c r="CE17" s="1435"/>
      <c r="CF17" s="1435"/>
      <c r="CG17" s="1435"/>
      <c r="CH17" s="1435"/>
      <c r="CI17" s="1435"/>
      <c r="CJ17" s="1435"/>
      <c r="CK17" s="1435"/>
      <c r="CL17" s="1435"/>
      <c r="CM17" s="1435"/>
      <c r="CN17" s="1435"/>
      <c r="CO17" s="1435"/>
      <c r="CP17" s="1435"/>
      <c r="CQ17" s="1435"/>
      <c r="CR17" s="1435"/>
      <c r="CS17" s="1435"/>
      <c r="CT17" s="1435"/>
      <c r="CU17" s="1435"/>
      <c r="CV17" s="1435"/>
      <c r="CW17" s="1435"/>
      <c r="CX17" s="1435"/>
      <c r="CY17" s="1435"/>
      <c r="CZ17" s="1435"/>
      <c r="DA17" s="1435"/>
      <c r="DB17" s="1435"/>
      <c r="DC17" s="1435"/>
    </row>
    <row r="18" spans="1:107" s="1444" customFormat="1" ht="12.95" customHeight="1" thickTop="1">
      <c r="A18" s="1436"/>
      <c r="B18" s="1437">
        <v>1</v>
      </c>
      <c r="C18" s="2262" t="s">
        <v>420</v>
      </c>
      <c r="D18" s="1438" t="s">
        <v>421</v>
      </c>
      <c r="E18" s="1439" t="s">
        <v>422</v>
      </c>
      <c r="F18" s="1440">
        <f t="shared" ref="F18:F24" si="0">H52</f>
        <v>12386.528399999999</v>
      </c>
      <c r="G18" s="1441">
        <f>130</f>
        <v>130</v>
      </c>
      <c r="H18" s="1442">
        <f t="shared" ref="H18:H24" si="1">(F18*G18/1000)</f>
        <v>1610.2486919999999</v>
      </c>
      <c r="I18" s="1443"/>
      <c r="L18" s="2265"/>
    </row>
    <row r="19" spans="1:107" s="1444" customFormat="1" ht="12.95" customHeight="1">
      <c r="A19" s="1436"/>
      <c r="B19" s="1445">
        <f t="shared" ref="B19:B24" si="2">B18+1</f>
        <v>2</v>
      </c>
      <c r="C19" s="2263"/>
      <c r="D19" s="1446" t="s">
        <v>423</v>
      </c>
      <c r="E19" s="1447" t="s">
        <v>422</v>
      </c>
      <c r="F19" s="1448">
        <f t="shared" si="0"/>
        <v>14330.925299999999</v>
      </c>
      <c r="G19" s="1441">
        <f>130</f>
        <v>130</v>
      </c>
      <c r="H19" s="1449">
        <f t="shared" si="1"/>
        <v>1863.0202889999998</v>
      </c>
      <c r="I19" s="1443"/>
      <c r="L19" s="2265"/>
    </row>
    <row r="20" spans="1:107" s="1444" customFormat="1" ht="12.95" customHeight="1">
      <c r="A20" s="1436"/>
      <c r="B20" s="1445">
        <f t="shared" si="2"/>
        <v>3</v>
      </c>
      <c r="C20" s="2263"/>
      <c r="D20" s="1446" t="s">
        <v>424</v>
      </c>
      <c r="E20" s="1447" t="s">
        <v>422</v>
      </c>
      <c r="F20" s="1448">
        <f t="shared" si="0"/>
        <v>10322.107</v>
      </c>
      <c r="G20" s="1441">
        <f>130</f>
        <v>130</v>
      </c>
      <c r="H20" s="1449">
        <f t="shared" si="1"/>
        <v>1341.87391</v>
      </c>
      <c r="I20" s="1443"/>
      <c r="L20" s="2265"/>
    </row>
    <row r="21" spans="1:107" s="1444" customFormat="1" ht="12.95" customHeight="1">
      <c r="A21" s="1436"/>
      <c r="B21" s="1445">
        <f t="shared" si="2"/>
        <v>4</v>
      </c>
      <c r="C21" s="2263"/>
      <c r="D21" s="1446" t="s">
        <v>425</v>
      </c>
      <c r="E21" s="1447" t="s">
        <v>422</v>
      </c>
      <c r="F21" s="1450">
        <f t="shared" si="0"/>
        <v>8341.7027499999986</v>
      </c>
      <c r="G21" s="1441">
        <f>130</f>
        <v>130</v>
      </c>
      <c r="H21" s="1449">
        <f t="shared" si="1"/>
        <v>1084.4213574999999</v>
      </c>
      <c r="I21" s="1443"/>
      <c r="L21" s="2266"/>
    </row>
    <row r="22" spans="1:107" s="1444" customFormat="1" ht="12.95" customHeight="1">
      <c r="A22" s="1436"/>
      <c r="B22" s="1445">
        <f t="shared" si="2"/>
        <v>5</v>
      </c>
      <c r="C22" s="2263"/>
      <c r="D22" s="1451" t="s">
        <v>426</v>
      </c>
      <c r="E22" s="1447" t="s">
        <v>422</v>
      </c>
      <c r="F22" s="1450">
        <f t="shared" si="0"/>
        <v>3798.7754249999994</v>
      </c>
      <c r="G22" s="1441">
        <f>130</f>
        <v>130</v>
      </c>
      <c r="H22" s="1452">
        <f>(F22*G22/1000)</f>
        <v>493.8408052499999</v>
      </c>
      <c r="I22" s="1443"/>
      <c r="L22" s="2267"/>
    </row>
    <row r="23" spans="1:107" s="1444" customFormat="1" ht="12.95" customHeight="1">
      <c r="A23" s="1436"/>
      <c r="B23" s="1445">
        <f t="shared" si="2"/>
        <v>6</v>
      </c>
      <c r="C23" s="2263"/>
      <c r="D23" s="1451" t="s">
        <v>427</v>
      </c>
      <c r="E23" s="1447" t="s">
        <v>422</v>
      </c>
      <c r="F23" s="1450">
        <f t="shared" si="0"/>
        <v>3258.6651750000001</v>
      </c>
      <c r="G23" s="1441">
        <f>130</f>
        <v>130</v>
      </c>
      <c r="H23" s="1452">
        <f>(F23*G23/1000)</f>
        <v>423.62647275</v>
      </c>
      <c r="I23" s="1443"/>
      <c r="L23" s="2267"/>
    </row>
    <row r="24" spans="1:107" s="1444" customFormat="1" ht="12.95" customHeight="1">
      <c r="A24" s="1436"/>
      <c r="B24" s="1445">
        <f t="shared" si="2"/>
        <v>7</v>
      </c>
      <c r="C24" s="2264"/>
      <c r="D24" s="1446" t="s">
        <v>428</v>
      </c>
      <c r="E24" s="1447" t="s">
        <v>422</v>
      </c>
      <c r="F24" s="1450">
        <f t="shared" si="0"/>
        <v>7573.5459499999997</v>
      </c>
      <c r="G24" s="1441">
        <f>130</f>
        <v>130</v>
      </c>
      <c r="H24" s="1449">
        <f t="shared" si="1"/>
        <v>984.56097349999993</v>
      </c>
      <c r="I24" s="1443"/>
      <c r="J24" s="1453"/>
      <c r="K24" s="1454"/>
      <c r="L24" s="2267"/>
    </row>
    <row r="25" spans="1:107" s="1387" customFormat="1" ht="12.95" customHeight="1">
      <c r="A25" s="1436"/>
      <c r="B25" s="1455" t="s">
        <v>429</v>
      </c>
      <c r="C25" s="1456"/>
      <c r="D25" s="1457"/>
      <c r="E25" s="1458" t="s">
        <v>430</v>
      </c>
      <c r="F25" s="1459">
        <f>SUM(F18:F24)</f>
        <v>60012.25</v>
      </c>
      <c r="G25" s="1460"/>
      <c r="H25" s="1461">
        <f>SUM(H18:H24)</f>
        <v>7801.5924999999988</v>
      </c>
      <c r="I25" s="1462"/>
      <c r="J25" s="1463"/>
    </row>
    <row r="26" spans="1:107" s="1387" customFormat="1" ht="9.6" customHeight="1">
      <c r="A26" s="1436"/>
      <c r="B26" s="1464"/>
      <c r="C26" s="1465"/>
      <c r="D26" s="1466"/>
      <c r="E26" s="1467" t="s">
        <v>431</v>
      </c>
      <c r="F26" s="1468">
        <v>600</v>
      </c>
      <c r="G26" s="1469"/>
      <c r="H26" s="1470"/>
      <c r="I26" s="1471"/>
    </row>
    <row r="27" spans="1:107" s="1387" customFormat="1" ht="12.95" customHeight="1">
      <c r="A27" s="1436"/>
      <c r="E27" s="1472" t="s">
        <v>432</v>
      </c>
      <c r="F27" s="1473">
        <f>SUM(F25:F26)</f>
        <v>60612.25</v>
      </c>
      <c r="G27" s="1474" t="s">
        <v>433</v>
      </c>
      <c r="H27" s="1475">
        <f>H25</f>
        <v>7801.5924999999988</v>
      </c>
      <c r="I27" s="1476"/>
      <c r="J27" s="1477"/>
      <c r="K27" s="1478"/>
    </row>
    <row r="28" spans="1:107" s="1387" customFormat="1" ht="5.0999999999999996" customHeight="1">
      <c r="A28" s="1436"/>
      <c r="C28" s="1479"/>
      <c r="D28" s="1479"/>
      <c r="G28" s="1480"/>
      <c r="H28" s="1481"/>
      <c r="I28" s="1477"/>
      <c r="J28" s="1478"/>
      <c r="K28" s="1478"/>
    </row>
    <row r="29" spans="1:107" ht="12.95" customHeight="1">
      <c r="A29" s="1436"/>
      <c r="B29" s="1482" t="s">
        <v>434</v>
      </c>
      <c r="C29" s="1483" t="s">
        <v>435</v>
      </c>
      <c r="D29" s="1484"/>
      <c r="E29" s="1479"/>
      <c r="F29" s="1485"/>
      <c r="G29" s="1486" t="s">
        <v>436</v>
      </c>
      <c r="H29" s="1487">
        <f>H27*H15</f>
        <v>15258.588659274998</v>
      </c>
      <c r="I29" s="1386"/>
      <c r="J29" s="1488"/>
      <c r="K29" s="1476"/>
      <c r="DC29" s="1387"/>
    </row>
    <row r="30" spans="1:107" ht="5.0999999999999996" customHeight="1">
      <c r="A30" s="1436"/>
      <c r="B30" s="1482"/>
      <c r="C30" s="1483"/>
      <c r="D30" s="1484"/>
      <c r="E30" s="1479"/>
      <c r="F30" s="1485"/>
      <c r="G30" s="1489"/>
      <c r="H30" s="1490"/>
      <c r="I30" s="1432"/>
      <c r="J30" s="1488"/>
      <c r="K30" s="1476"/>
      <c r="DC30" s="1387"/>
    </row>
    <row r="31" spans="1:107" ht="12.95" customHeight="1">
      <c r="A31" s="1436"/>
      <c r="B31" s="1482"/>
      <c r="C31" s="1483"/>
      <c r="D31" s="1484"/>
      <c r="E31" s="1479"/>
      <c r="F31" s="1485"/>
      <c r="G31" s="1486" t="s">
        <v>437</v>
      </c>
      <c r="H31" s="1487">
        <f>H29*(1-32%)</f>
        <v>10375.840288306998</v>
      </c>
      <c r="I31" s="1386"/>
      <c r="J31" s="1488"/>
      <c r="K31" s="1476"/>
      <c r="DC31" s="1387"/>
    </row>
    <row r="32" spans="1:107" s="1492" customFormat="1" ht="5.0999999999999996" customHeight="1">
      <c r="A32" s="1491"/>
      <c r="C32" s="1493"/>
      <c r="E32" s="1494"/>
      <c r="G32" s="1495"/>
      <c r="H32" s="1496"/>
      <c r="I32" s="1497"/>
      <c r="K32" s="1498"/>
      <c r="L32" s="1499"/>
    </row>
    <row r="33" spans="1:108" s="1501" customFormat="1" ht="12">
      <c r="A33" s="1436"/>
      <c r="B33" s="1482"/>
      <c r="C33" s="1500"/>
      <c r="D33" s="1484"/>
      <c r="E33" s="1409"/>
      <c r="G33" s="1502" t="s">
        <v>438</v>
      </c>
      <c r="H33" s="1503">
        <f>H31</f>
        <v>10375.840288306998</v>
      </c>
      <c r="I33" s="1504"/>
      <c r="J33" s="1505"/>
      <c r="K33" s="1506"/>
      <c r="L33" s="1478"/>
      <c r="M33" s="1507"/>
      <c r="N33" s="1507"/>
      <c r="O33" s="1507"/>
      <c r="P33" s="1507"/>
      <c r="Q33" s="1507"/>
      <c r="R33" s="1507"/>
      <c r="S33" s="1507"/>
      <c r="T33" s="1507"/>
      <c r="U33" s="1507"/>
      <c r="V33" s="1507"/>
      <c r="W33" s="1507"/>
      <c r="X33" s="1507"/>
      <c r="Y33" s="1507"/>
      <c r="Z33" s="1507"/>
      <c r="AA33" s="1507"/>
      <c r="AB33" s="1507"/>
      <c r="AC33" s="1507"/>
      <c r="AD33" s="1507"/>
      <c r="AE33" s="1507"/>
      <c r="AF33" s="1507"/>
      <c r="AG33" s="1507"/>
      <c r="AH33" s="1507"/>
      <c r="AI33" s="1507"/>
      <c r="AJ33" s="1507"/>
      <c r="AK33" s="1507"/>
      <c r="AL33" s="1507"/>
      <c r="AM33" s="1507"/>
      <c r="AN33" s="1507"/>
      <c r="AO33" s="1507"/>
      <c r="AP33" s="1507"/>
      <c r="AQ33" s="1507"/>
      <c r="AR33" s="1507"/>
      <c r="AS33" s="1507"/>
      <c r="AT33" s="1507"/>
      <c r="AU33" s="1507"/>
      <c r="AV33" s="1507"/>
      <c r="AW33" s="1507"/>
      <c r="AX33" s="1507"/>
      <c r="AY33" s="1507"/>
      <c r="AZ33" s="1507"/>
      <c r="BA33" s="1507"/>
      <c r="BB33" s="1507"/>
      <c r="BC33" s="1507"/>
      <c r="BD33" s="1507"/>
      <c r="BE33" s="1507"/>
      <c r="BF33" s="1507"/>
      <c r="BG33" s="1507"/>
      <c r="BH33" s="1507"/>
      <c r="BI33" s="1507"/>
      <c r="BJ33" s="1507"/>
      <c r="BK33" s="1507"/>
      <c r="BL33" s="1507"/>
      <c r="BM33" s="1507"/>
      <c r="BN33" s="1507"/>
      <c r="BO33" s="1507"/>
      <c r="BP33" s="1507"/>
      <c r="BQ33" s="1507"/>
      <c r="BR33" s="1507"/>
      <c r="BS33" s="1507"/>
      <c r="BT33" s="1507"/>
      <c r="BU33" s="1507"/>
      <c r="BV33" s="1507"/>
      <c r="BW33" s="1507"/>
      <c r="BX33" s="1507"/>
      <c r="BY33" s="1507"/>
      <c r="BZ33" s="1507"/>
      <c r="CA33" s="1507"/>
      <c r="CB33" s="1507"/>
      <c r="CC33" s="1507"/>
      <c r="CD33" s="1507"/>
      <c r="CE33" s="1507"/>
      <c r="CF33" s="1507"/>
      <c r="CG33" s="1507"/>
      <c r="CH33" s="1507"/>
      <c r="CI33" s="1507"/>
      <c r="CJ33" s="1507"/>
      <c r="CK33" s="1507"/>
      <c r="CL33" s="1507"/>
      <c r="CM33" s="1507"/>
      <c r="CN33" s="1507"/>
      <c r="CO33" s="1507"/>
      <c r="CP33" s="1507"/>
      <c r="CQ33" s="1507"/>
      <c r="CR33" s="1507"/>
      <c r="CS33" s="1507"/>
      <c r="CT33" s="1507"/>
      <c r="CU33" s="1507"/>
      <c r="CV33" s="1507"/>
      <c r="CW33" s="1507"/>
      <c r="CX33" s="1507"/>
      <c r="CY33" s="1507"/>
      <c r="CZ33" s="1507"/>
      <c r="DA33" s="1507"/>
      <c r="DB33" s="1507"/>
      <c r="DC33" s="1507"/>
      <c r="DD33" s="1507"/>
    </row>
    <row r="34" spans="1:108" s="1501" customFormat="1" ht="12">
      <c r="A34" s="1436"/>
      <c r="B34" s="1482"/>
      <c r="C34" s="1508"/>
      <c r="D34" s="1484"/>
      <c r="E34" s="1409"/>
      <c r="G34" s="1502" t="s">
        <v>439</v>
      </c>
      <c r="H34" s="1509">
        <f>H33*1.2</f>
        <v>12451.008345968397</v>
      </c>
      <c r="I34" s="1504"/>
      <c r="J34" s="1504"/>
      <c r="K34" s="1507"/>
      <c r="L34" s="1507"/>
      <c r="M34" s="1507"/>
      <c r="N34" s="1507"/>
      <c r="O34" s="1507"/>
      <c r="P34" s="1507"/>
      <c r="Q34" s="1507"/>
      <c r="R34" s="1507"/>
      <c r="S34" s="1507"/>
      <c r="T34" s="1507"/>
      <c r="U34" s="1507"/>
      <c r="V34" s="1507"/>
      <c r="W34" s="1507"/>
      <c r="X34" s="1507"/>
      <c r="Y34" s="1507"/>
      <c r="Z34" s="1507"/>
      <c r="AA34" s="1507"/>
      <c r="AB34" s="1507"/>
      <c r="AC34" s="1507"/>
      <c r="AD34" s="1507"/>
      <c r="AE34" s="1507"/>
      <c r="AF34" s="1507"/>
      <c r="AG34" s="1507"/>
      <c r="AH34" s="1507"/>
      <c r="AI34" s="1507"/>
      <c r="AJ34" s="1507"/>
      <c r="AK34" s="1507"/>
      <c r="AL34" s="1507"/>
      <c r="AM34" s="1507"/>
      <c r="AN34" s="1507"/>
      <c r="AO34" s="1507"/>
      <c r="AP34" s="1507"/>
      <c r="AQ34" s="1507"/>
      <c r="AR34" s="1507"/>
      <c r="AS34" s="1507"/>
      <c r="AT34" s="1507"/>
      <c r="AU34" s="1507"/>
      <c r="AV34" s="1507"/>
      <c r="AW34" s="1507"/>
      <c r="AX34" s="1507"/>
      <c r="AY34" s="1507"/>
      <c r="AZ34" s="1507"/>
      <c r="BA34" s="1507"/>
      <c r="BB34" s="1507"/>
      <c r="BC34" s="1507"/>
      <c r="BD34" s="1507"/>
      <c r="BE34" s="1507"/>
      <c r="BF34" s="1507"/>
      <c r="BG34" s="1507"/>
      <c r="BH34" s="1507"/>
      <c r="BI34" s="1507"/>
      <c r="BJ34" s="1507"/>
      <c r="BK34" s="1507"/>
      <c r="BL34" s="1507"/>
      <c r="BM34" s="1507"/>
      <c r="BN34" s="1507"/>
      <c r="BO34" s="1507"/>
      <c r="BP34" s="1507"/>
      <c r="BQ34" s="1507"/>
      <c r="BR34" s="1507"/>
      <c r="BS34" s="1507"/>
      <c r="BT34" s="1507"/>
      <c r="BU34" s="1507"/>
      <c r="BV34" s="1507"/>
      <c r="BW34" s="1507"/>
      <c r="BX34" s="1507"/>
      <c r="BY34" s="1507"/>
      <c r="BZ34" s="1507"/>
      <c r="CA34" s="1507"/>
      <c r="CB34" s="1507"/>
      <c r="CC34" s="1507"/>
      <c r="CD34" s="1507"/>
      <c r="CE34" s="1507"/>
      <c r="CF34" s="1507"/>
      <c r="CG34" s="1507"/>
      <c r="CH34" s="1507"/>
      <c r="CI34" s="1507"/>
      <c r="CJ34" s="1507"/>
      <c r="CK34" s="1507"/>
      <c r="CL34" s="1507"/>
      <c r="CM34" s="1507"/>
      <c r="CN34" s="1507"/>
      <c r="CO34" s="1507"/>
      <c r="CP34" s="1507"/>
      <c r="CQ34" s="1507"/>
      <c r="CR34" s="1507"/>
      <c r="CS34" s="1507"/>
      <c r="CT34" s="1507"/>
      <c r="CU34" s="1507"/>
      <c r="CV34" s="1507"/>
      <c r="CW34" s="1507"/>
      <c r="CX34" s="1507"/>
      <c r="CY34" s="1507"/>
      <c r="CZ34" s="1507"/>
      <c r="DA34" s="1507"/>
      <c r="DB34" s="1507"/>
      <c r="DC34" s="1507"/>
      <c r="DD34" s="1507"/>
    </row>
    <row r="35" spans="1:108" s="1501" customFormat="1" ht="12">
      <c r="A35" s="1436"/>
      <c r="C35" s="1500"/>
      <c r="D35" s="1484"/>
      <c r="E35" s="1507"/>
      <c r="G35" s="1510" t="s">
        <v>440</v>
      </c>
      <c r="H35" s="1511">
        <f>H31/F27</f>
        <v>0.17118388260305462</v>
      </c>
      <c r="I35" s="1497"/>
      <c r="J35" s="1507"/>
      <c r="K35" s="1507"/>
      <c r="L35" s="1507"/>
      <c r="M35" s="1512"/>
      <c r="N35" s="1507"/>
      <c r="O35" s="1507"/>
      <c r="P35" s="1507"/>
      <c r="Q35" s="1507"/>
      <c r="R35" s="1507"/>
      <c r="S35" s="1507"/>
      <c r="T35" s="1507"/>
      <c r="U35" s="1507"/>
      <c r="V35" s="1507"/>
      <c r="W35" s="1507"/>
      <c r="X35" s="1507"/>
      <c r="Y35" s="1507"/>
      <c r="Z35" s="1507"/>
      <c r="AA35" s="1507"/>
      <c r="AB35" s="1507"/>
      <c r="AC35" s="1507"/>
      <c r="AD35" s="1507"/>
      <c r="AE35" s="1507"/>
      <c r="AF35" s="1507"/>
      <c r="AG35" s="1507"/>
      <c r="AH35" s="1507"/>
      <c r="AI35" s="1507"/>
      <c r="AJ35" s="1507"/>
      <c r="AK35" s="1507"/>
      <c r="AL35" s="1507"/>
      <c r="AM35" s="1507"/>
      <c r="AN35" s="1507"/>
      <c r="AO35" s="1507"/>
      <c r="AP35" s="1507"/>
      <c r="AQ35" s="1507"/>
      <c r="AR35" s="1507"/>
      <c r="AS35" s="1507"/>
      <c r="AT35" s="1507"/>
      <c r="AU35" s="1507"/>
      <c r="AV35" s="1507"/>
      <c r="AW35" s="1507"/>
      <c r="AX35" s="1507"/>
      <c r="AY35" s="1507"/>
      <c r="AZ35" s="1507"/>
      <c r="BA35" s="1507"/>
      <c r="BB35" s="1507"/>
      <c r="BC35" s="1507"/>
      <c r="BD35" s="1507"/>
      <c r="BE35" s="1507"/>
      <c r="BF35" s="1507"/>
      <c r="BG35" s="1507"/>
      <c r="BH35" s="1507"/>
      <c r="BI35" s="1507"/>
      <c r="BJ35" s="1507"/>
      <c r="BK35" s="1507"/>
      <c r="BL35" s="1507"/>
      <c r="BM35" s="1507"/>
      <c r="BN35" s="1507"/>
      <c r="BO35" s="1507"/>
      <c r="BP35" s="1507"/>
      <c r="BQ35" s="1507"/>
      <c r="BR35" s="1507"/>
      <c r="BS35" s="1507"/>
      <c r="BT35" s="1507"/>
      <c r="BU35" s="1507"/>
      <c r="BV35" s="1507"/>
      <c r="BW35" s="1507"/>
      <c r="BX35" s="1507"/>
      <c r="BY35" s="1507"/>
      <c r="BZ35" s="1507"/>
      <c r="CA35" s="1507"/>
      <c r="CB35" s="1507"/>
      <c r="CC35" s="1507"/>
      <c r="CD35" s="1507"/>
      <c r="CE35" s="1507"/>
      <c r="CF35" s="1507"/>
      <c r="CG35" s="1507"/>
      <c r="CH35" s="1507"/>
      <c r="CI35" s="1507"/>
      <c r="CJ35" s="1507"/>
      <c r="CK35" s="1507"/>
      <c r="CL35" s="1507"/>
      <c r="CM35" s="1507"/>
      <c r="CN35" s="1507"/>
      <c r="CO35" s="1507"/>
      <c r="CP35" s="1507"/>
      <c r="CQ35" s="1507"/>
      <c r="CR35" s="1507"/>
      <c r="CS35" s="1507"/>
      <c r="CT35" s="1507"/>
      <c r="CU35" s="1507"/>
      <c r="CV35" s="1507"/>
      <c r="CW35" s="1507"/>
      <c r="CX35" s="1507"/>
      <c r="CY35" s="1507"/>
      <c r="CZ35" s="1507"/>
      <c r="DA35" s="1507"/>
      <c r="DB35" s="1507"/>
      <c r="DC35" s="1507"/>
      <c r="DD35" s="1507"/>
    </row>
    <row r="36" spans="1:108" s="1501" customFormat="1" ht="5.0999999999999996" customHeight="1">
      <c r="A36" s="1436"/>
      <c r="C36" s="1500"/>
      <c r="D36" s="1484"/>
      <c r="E36" s="1507"/>
      <c r="G36" s="1510"/>
      <c r="H36" s="1511"/>
      <c r="I36" s="1497"/>
      <c r="J36" s="1507"/>
      <c r="K36" s="1507"/>
      <c r="L36" s="1507"/>
      <c r="M36" s="1512"/>
      <c r="N36" s="1507"/>
      <c r="O36" s="1507"/>
      <c r="P36" s="1507"/>
      <c r="Q36" s="1507"/>
      <c r="R36" s="1507"/>
      <c r="S36" s="1507"/>
      <c r="T36" s="1507"/>
      <c r="U36" s="1507"/>
      <c r="V36" s="1507"/>
      <c r="W36" s="1507"/>
      <c r="X36" s="1507"/>
      <c r="Y36" s="1507"/>
      <c r="Z36" s="1507"/>
      <c r="AA36" s="1507"/>
      <c r="AB36" s="1507"/>
      <c r="AC36" s="1507"/>
      <c r="AD36" s="1507"/>
      <c r="AE36" s="1507"/>
      <c r="AF36" s="1507"/>
      <c r="AG36" s="1507"/>
      <c r="AH36" s="1507"/>
      <c r="AI36" s="1507"/>
      <c r="AJ36" s="1507"/>
      <c r="AK36" s="1507"/>
      <c r="AL36" s="1507"/>
      <c r="AM36" s="1507"/>
      <c r="AN36" s="1507"/>
      <c r="AO36" s="1507"/>
      <c r="AP36" s="1507"/>
      <c r="AQ36" s="1507"/>
      <c r="AR36" s="1507"/>
      <c r="AS36" s="1507"/>
      <c r="AT36" s="1507"/>
      <c r="AU36" s="1507"/>
      <c r="AV36" s="1507"/>
      <c r="AW36" s="1507"/>
      <c r="AX36" s="1507"/>
      <c r="AY36" s="1507"/>
      <c r="AZ36" s="1507"/>
      <c r="BA36" s="1507"/>
      <c r="BB36" s="1507"/>
      <c r="BC36" s="1507"/>
      <c r="BD36" s="1507"/>
      <c r="BE36" s="1507"/>
      <c r="BF36" s="1507"/>
      <c r="BG36" s="1507"/>
      <c r="BH36" s="1507"/>
      <c r="BI36" s="1507"/>
      <c r="BJ36" s="1507"/>
      <c r="BK36" s="1507"/>
      <c r="BL36" s="1507"/>
      <c r="BM36" s="1507"/>
      <c r="BN36" s="1507"/>
      <c r="BO36" s="1507"/>
      <c r="BP36" s="1507"/>
      <c r="BQ36" s="1507"/>
      <c r="BR36" s="1507"/>
      <c r="BS36" s="1507"/>
      <c r="BT36" s="1507"/>
      <c r="BU36" s="1507"/>
      <c r="BV36" s="1507"/>
      <c r="BW36" s="1507"/>
      <c r="BX36" s="1507"/>
      <c r="BY36" s="1507"/>
      <c r="BZ36" s="1507"/>
      <c r="CA36" s="1507"/>
      <c r="CB36" s="1507"/>
      <c r="CC36" s="1507"/>
      <c r="CD36" s="1507"/>
      <c r="CE36" s="1507"/>
      <c r="CF36" s="1507"/>
      <c r="CG36" s="1507"/>
      <c r="CH36" s="1507"/>
      <c r="CI36" s="1507"/>
      <c r="CJ36" s="1507"/>
      <c r="CK36" s="1507"/>
      <c r="CL36" s="1507"/>
      <c r="CM36" s="1507"/>
      <c r="CN36" s="1507"/>
      <c r="CO36" s="1507"/>
      <c r="CP36" s="1507"/>
      <c r="CQ36" s="1507"/>
      <c r="CR36" s="1507"/>
      <c r="CS36" s="1507"/>
      <c r="CT36" s="1507"/>
      <c r="CU36" s="1507"/>
      <c r="CV36" s="1507"/>
      <c r="CW36" s="1507"/>
      <c r="CX36" s="1507"/>
      <c r="CY36" s="1507"/>
      <c r="CZ36" s="1507"/>
      <c r="DA36" s="1507"/>
      <c r="DB36" s="1507"/>
      <c r="DC36" s="1507"/>
      <c r="DD36" s="1507"/>
    </row>
    <row r="37" spans="1:108" s="1501" customFormat="1" ht="12.95" customHeight="1">
      <c r="A37" s="1513"/>
      <c r="B37" s="1514" t="s">
        <v>441</v>
      </c>
      <c r="C37" s="1512"/>
      <c r="D37" s="1512"/>
      <c r="E37" s="1512"/>
      <c r="F37" s="1512"/>
      <c r="G37" s="1512"/>
      <c r="H37" s="1512"/>
      <c r="I37" s="1512"/>
      <c r="J37" s="1512"/>
      <c r="K37" s="1512"/>
      <c r="L37" s="1512"/>
      <c r="M37" s="1512"/>
      <c r="N37" s="1507"/>
      <c r="O37" s="1507"/>
      <c r="P37" s="1507"/>
      <c r="Q37" s="1507"/>
      <c r="R37" s="1507"/>
      <c r="S37" s="1507"/>
      <c r="T37" s="1507"/>
      <c r="U37" s="1507"/>
      <c r="V37" s="1507"/>
      <c r="W37" s="1507"/>
      <c r="X37" s="1507"/>
      <c r="Y37" s="1507"/>
      <c r="Z37" s="1507"/>
      <c r="AA37" s="1507"/>
      <c r="AB37" s="1507"/>
      <c r="AC37" s="1507"/>
      <c r="AD37" s="1507"/>
      <c r="AE37" s="1507"/>
      <c r="AF37" s="1507"/>
      <c r="AG37" s="1507"/>
      <c r="AH37" s="1507"/>
      <c r="AI37" s="1507"/>
      <c r="AJ37" s="1507"/>
      <c r="AK37" s="1507"/>
      <c r="AL37" s="1507"/>
      <c r="AM37" s="1507"/>
      <c r="AN37" s="1507"/>
      <c r="AO37" s="1507"/>
      <c r="AP37" s="1507"/>
      <c r="AQ37" s="1507"/>
      <c r="AR37" s="1507"/>
      <c r="AS37" s="1507"/>
      <c r="AT37" s="1507"/>
      <c r="AU37" s="1507"/>
      <c r="AV37" s="1507"/>
      <c r="AW37" s="1507"/>
      <c r="AX37" s="1507"/>
      <c r="AY37" s="1507"/>
      <c r="AZ37" s="1507"/>
      <c r="BA37" s="1507"/>
      <c r="BB37" s="1507"/>
      <c r="BC37" s="1507"/>
      <c r="BD37" s="1507"/>
      <c r="BE37" s="1507"/>
      <c r="BF37" s="1507"/>
      <c r="BG37" s="1507"/>
      <c r="BH37" s="1507"/>
      <c r="BI37" s="1507"/>
      <c r="BJ37" s="1507"/>
      <c r="BK37" s="1507"/>
      <c r="BL37" s="1507"/>
      <c r="BM37" s="1507"/>
      <c r="BN37" s="1507"/>
      <c r="BO37" s="1507"/>
      <c r="BP37" s="1507"/>
      <c r="BQ37" s="1507"/>
      <c r="BR37" s="1507"/>
      <c r="BS37" s="1507"/>
      <c r="BT37" s="1507"/>
      <c r="BU37" s="1507"/>
      <c r="BV37" s="1507"/>
      <c r="BW37" s="1507"/>
      <c r="BX37" s="1507"/>
      <c r="BY37" s="1507"/>
      <c r="BZ37" s="1507"/>
      <c r="CA37" s="1507"/>
      <c r="CB37" s="1507"/>
      <c r="CC37" s="1507"/>
      <c r="CD37" s="1507"/>
      <c r="CE37" s="1507"/>
      <c r="CF37" s="1507"/>
      <c r="CG37" s="1507"/>
      <c r="CH37" s="1507"/>
      <c r="CI37" s="1507"/>
      <c r="CJ37" s="1507"/>
      <c r="CK37" s="1507"/>
      <c r="CL37" s="1507"/>
      <c r="CM37" s="1507"/>
      <c r="CN37" s="1507"/>
      <c r="CO37" s="1507"/>
      <c r="CP37" s="1507"/>
      <c r="CQ37" s="1507"/>
      <c r="CR37" s="1507"/>
      <c r="CS37" s="1507"/>
      <c r="CT37" s="1507"/>
      <c r="CU37" s="1507"/>
      <c r="CV37" s="1507"/>
      <c r="CW37" s="1507"/>
      <c r="CX37" s="1507"/>
      <c r="CY37" s="1507"/>
      <c r="CZ37" s="1507"/>
      <c r="DA37" s="1507"/>
      <c r="DB37" s="1507"/>
      <c r="DC37" s="1507"/>
      <c r="DD37" s="1507"/>
    </row>
    <row r="38" spans="1:108" s="1512" customFormat="1" ht="12">
      <c r="B38" s="1515" t="s">
        <v>442</v>
      </c>
      <c r="C38" s="1516" t="s">
        <v>443</v>
      </c>
      <c r="D38" s="1516" t="s">
        <v>444</v>
      </c>
      <c r="E38" s="1516" t="s">
        <v>445</v>
      </c>
      <c r="F38" s="1516" t="s">
        <v>446</v>
      </c>
      <c r="G38" s="1516" t="s">
        <v>447</v>
      </c>
    </row>
    <row r="39" spans="1:108" s="1512" customFormat="1" ht="12">
      <c r="A39" s="1517"/>
      <c r="B39" s="2268" t="s">
        <v>113</v>
      </c>
      <c r="C39" s="1518">
        <v>43903</v>
      </c>
      <c r="D39" s="1518">
        <f t="shared" ref="D39:G39" si="3">C40+1</f>
        <v>43910</v>
      </c>
      <c r="E39" s="1518">
        <f t="shared" si="3"/>
        <v>43917</v>
      </c>
      <c r="F39" s="1518">
        <f t="shared" si="3"/>
        <v>43924</v>
      </c>
      <c r="G39" s="1518">
        <f t="shared" si="3"/>
        <v>43931</v>
      </c>
      <c r="H39" s="1519" t="s">
        <v>448</v>
      </c>
    </row>
    <row r="40" spans="1:108" s="1517" customFormat="1" ht="12">
      <c r="B40" s="2269"/>
      <c r="C40" s="1520">
        <f t="shared" ref="C40:G40" si="4">C39+6</f>
        <v>43909</v>
      </c>
      <c r="D40" s="1520">
        <f t="shared" si="4"/>
        <v>43916</v>
      </c>
      <c r="E40" s="1520">
        <f>E39+6</f>
        <v>43923</v>
      </c>
      <c r="F40" s="1520">
        <f t="shared" si="4"/>
        <v>43930</v>
      </c>
      <c r="G40" s="1520">
        <f t="shared" si="4"/>
        <v>43937</v>
      </c>
    </row>
    <row r="41" spans="1:108" s="1517" customFormat="1" ht="12">
      <c r="A41" s="1517">
        <v>1</v>
      </c>
      <c r="B41" s="1521" t="s">
        <v>449</v>
      </c>
      <c r="C41" s="1522">
        <v>3099.2000000000003</v>
      </c>
      <c r="D41" s="1523"/>
      <c r="E41" s="1523"/>
      <c r="F41" s="1523"/>
      <c r="G41" s="1523"/>
      <c r="H41" s="1524">
        <f t="shared" ref="H41:H48" si="5">SUM(C41:G41)</f>
        <v>3099.2000000000003</v>
      </c>
    </row>
    <row r="42" spans="1:108" s="1517" customFormat="1" ht="12">
      <c r="A42" s="1517">
        <f>A41+1</f>
        <v>2</v>
      </c>
      <c r="B42" s="1521" t="s">
        <v>450</v>
      </c>
      <c r="C42" s="1522">
        <v>5465.0700000000006</v>
      </c>
      <c r="D42" s="1523"/>
      <c r="E42" s="1523"/>
      <c r="F42" s="1523"/>
      <c r="G42" s="1523"/>
      <c r="H42" s="1524">
        <f t="shared" si="5"/>
        <v>5465.0700000000006</v>
      </c>
    </row>
    <row r="43" spans="1:108" s="1517" customFormat="1" ht="12">
      <c r="A43" s="1517">
        <f t="shared" ref="A43:A48" si="6">A42+1</f>
        <v>3</v>
      </c>
      <c r="B43" s="1525" t="s">
        <v>451</v>
      </c>
      <c r="C43" s="1522"/>
      <c r="D43" s="1523">
        <v>2309.8000000000002</v>
      </c>
      <c r="E43" s="1523"/>
      <c r="F43" s="1523"/>
      <c r="G43" s="1523"/>
      <c r="H43" s="1524">
        <f t="shared" si="5"/>
        <v>2309.8000000000002</v>
      </c>
    </row>
    <row r="44" spans="1:108" s="1517" customFormat="1" ht="12">
      <c r="A44" s="1517">
        <f t="shared" si="6"/>
        <v>4</v>
      </c>
      <c r="B44" s="1526" t="s">
        <v>452</v>
      </c>
      <c r="C44" s="1522"/>
      <c r="D44" s="1523">
        <v>4968.25</v>
      </c>
      <c r="E44" s="1527"/>
      <c r="F44" s="1523">
        <v>3832.65</v>
      </c>
      <c r="G44" s="1527"/>
      <c r="H44" s="1524">
        <f t="shared" si="5"/>
        <v>8800.9</v>
      </c>
    </row>
    <row r="45" spans="1:108" s="1517" customFormat="1" ht="12">
      <c r="A45" s="1517">
        <f t="shared" si="6"/>
        <v>5</v>
      </c>
      <c r="B45" s="1528" t="s">
        <v>453</v>
      </c>
      <c r="C45" s="1522"/>
      <c r="D45" s="1523"/>
      <c r="E45" s="1527"/>
      <c r="F45" s="1523">
        <v>4647.7800000000007</v>
      </c>
      <c r="G45" s="1527"/>
      <c r="H45" s="1524">
        <f t="shared" si="5"/>
        <v>4647.7800000000007</v>
      </c>
    </row>
    <row r="46" spans="1:108" s="1517" customFormat="1" ht="12.95" customHeight="1">
      <c r="A46" s="1517">
        <f t="shared" si="6"/>
        <v>6</v>
      </c>
      <c r="B46" s="1529" t="s">
        <v>454</v>
      </c>
      <c r="C46" s="1522"/>
      <c r="D46" s="1523"/>
      <c r="E46" s="1523">
        <v>13139.699999999999</v>
      </c>
      <c r="F46" s="1523"/>
      <c r="G46" s="1523"/>
      <c r="H46" s="1524">
        <f t="shared" si="5"/>
        <v>13139.699999999999</v>
      </c>
    </row>
    <row r="47" spans="1:108" s="1517" customFormat="1" ht="12">
      <c r="A47" s="1517">
        <f t="shared" si="6"/>
        <v>7</v>
      </c>
      <c r="B47" s="1526" t="s">
        <v>455</v>
      </c>
      <c r="C47" s="1522"/>
      <c r="D47" s="1523"/>
      <c r="E47" s="1523">
        <v>2524.8999999999996</v>
      </c>
      <c r="F47" s="1523"/>
      <c r="G47" s="1523"/>
      <c r="H47" s="1524">
        <f t="shared" si="5"/>
        <v>2524.8999999999996</v>
      </c>
    </row>
    <row r="48" spans="1:108" s="1517" customFormat="1" ht="12">
      <c r="A48" s="1517">
        <f t="shared" si="6"/>
        <v>8</v>
      </c>
      <c r="B48" s="1526" t="s">
        <v>456</v>
      </c>
      <c r="C48" s="1523"/>
      <c r="D48" s="1523"/>
      <c r="E48" s="1527"/>
      <c r="F48" s="1523"/>
      <c r="G48" s="1527">
        <v>20024.899999999998</v>
      </c>
      <c r="H48" s="1524">
        <f t="shared" si="5"/>
        <v>20024.899999999998</v>
      </c>
    </row>
    <row r="49" spans="1:106" s="1517" customFormat="1" ht="12">
      <c r="B49" s="1530" t="s">
        <v>457</v>
      </c>
      <c r="C49" s="1531">
        <f t="shared" ref="C49:H49" si="7">SUM(C41:C48)</f>
        <v>8564.27</v>
      </c>
      <c r="D49" s="1531">
        <f t="shared" si="7"/>
        <v>7278.05</v>
      </c>
      <c r="E49" s="1531">
        <f t="shared" si="7"/>
        <v>15664.599999999999</v>
      </c>
      <c r="F49" s="1531">
        <f t="shared" si="7"/>
        <v>8480.43</v>
      </c>
      <c r="G49" s="1531">
        <f t="shared" si="7"/>
        <v>20024.899999999998</v>
      </c>
      <c r="H49" s="1531">
        <f t="shared" si="7"/>
        <v>60012.25</v>
      </c>
    </row>
    <row r="50" spans="1:106" s="1517" customFormat="1" ht="5.0999999999999996" customHeight="1"/>
    <row r="51" spans="1:106" s="1517" customFormat="1" ht="12">
      <c r="A51" s="1532"/>
      <c r="B51" s="1533" t="s">
        <v>458</v>
      </c>
    </row>
    <row r="52" spans="1:106" s="1517" customFormat="1" ht="12">
      <c r="A52" s="1534"/>
      <c r="B52" s="1535" t="s">
        <v>459</v>
      </c>
      <c r="C52" s="1536">
        <v>1767.665328</v>
      </c>
      <c r="D52" s="1536">
        <v>1502.1895200000001</v>
      </c>
      <c r="E52" s="1536">
        <v>3233.1734399999996</v>
      </c>
      <c r="F52" s="1536">
        <v>1750.360752</v>
      </c>
      <c r="G52" s="1536">
        <v>4133.1393599999992</v>
      </c>
      <c r="H52" s="1537">
        <f t="shared" ref="H52:H58" si="8">SUM(C52:G52)</f>
        <v>12386.528399999999</v>
      </c>
    </row>
    <row r="53" spans="1:106" s="1517" customFormat="1" ht="12">
      <c r="A53" s="1534"/>
      <c r="B53" s="1535" t="s">
        <v>460</v>
      </c>
      <c r="C53" s="1536">
        <v>2045.1476760000003</v>
      </c>
      <c r="D53" s="1536">
        <v>1737.9983400000001</v>
      </c>
      <c r="E53" s="1536">
        <v>3740.7064799999998</v>
      </c>
      <c r="F53" s="1536">
        <v>2025.1266840000001</v>
      </c>
      <c r="G53" s="1536">
        <v>4781.9461199999996</v>
      </c>
      <c r="H53" s="1537">
        <f t="shared" si="8"/>
        <v>14330.925299999999</v>
      </c>
    </row>
    <row r="54" spans="1:106" s="1517" customFormat="1" ht="12">
      <c r="A54" s="1534"/>
      <c r="B54" s="1535" t="s">
        <v>461</v>
      </c>
      <c r="C54" s="1536">
        <v>1473.0544400000001</v>
      </c>
      <c r="D54" s="1536">
        <v>1251.8246000000001</v>
      </c>
      <c r="E54" s="1536">
        <v>2694.3112000000001</v>
      </c>
      <c r="F54" s="1536">
        <v>1458.6339600000001</v>
      </c>
      <c r="G54" s="1536">
        <v>3444.2828</v>
      </c>
      <c r="H54" s="1537">
        <f t="shared" si="8"/>
        <v>10322.107</v>
      </c>
    </row>
    <row r="55" spans="1:106" s="1517" customFormat="1" ht="12">
      <c r="A55" s="1534"/>
      <c r="B55" s="1535" t="s">
        <v>462</v>
      </c>
      <c r="C55" s="1536">
        <v>1190.43353</v>
      </c>
      <c r="D55" s="1536">
        <v>1011.6489499999999</v>
      </c>
      <c r="E55" s="1536">
        <v>2177.3793999999994</v>
      </c>
      <c r="F55" s="1536">
        <v>1178.7797699999999</v>
      </c>
      <c r="G55" s="1536">
        <v>2783.4610999999995</v>
      </c>
      <c r="H55" s="1537">
        <f t="shared" si="8"/>
        <v>8341.7027499999986</v>
      </c>
    </row>
    <row r="56" spans="1:106" s="1517" customFormat="1" ht="12">
      <c r="A56" s="1534"/>
      <c r="B56" s="1535" t="s">
        <v>463</v>
      </c>
      <c r="C56" s="1536">
        <v>542.118291</v>
      </c>
      <c r="D56" s="1536">
        <v>460.70056499999998</v>
      </c>
      <c r="E56" s="1536">
        <v>991.56917999999985</v>
      </c>
      <c r="F56" s="1536">
        <v>536.81121899999994</v>
      </c>
      <c r="G56" s="1536">
        <v>1267.5761699999998</v>
      </c>
      <c r="H56" s="1537">
        <f t="shared" si="8"/>
        <v>3798.7754249999994</v>
      </c>
    </row>
    <row r="57" spans="1:106" s="1517" customFormat="1" ht="12.95" customHeight="1">
      <c r="A57" s="1534"/>
      <c r="B57" s="1535" t="s">
        <v>464</v>
      </c>
      <c r="C57" s="1536">
        <v>465.03986100000003</v>
      </c>
      <c r="D57" s="1536">
        <v>395.19811500000003</v>
      </c>
      <c r="E57" s="1536">
        <v>850.58777999999995</v>
      </c>
      <c r="F57" s="1536">
        <v>460.48734900000005</v>
      </c>
      <c r="G57" s="1536">
        <v>1087.3520699999999</v>
      </c>
      <c r="H57" s="1537">
        <f t="shared" si="8"/>
        <v>3258.6651750000001</v>
      </c>
    </row>
    <row r="58" spans="1:106" s="1517" customFormat="1" ht="12">
      <c r="A58" s="1534"/>
      <c r="B58" s="1535" t="s">
        <v>465</v>
      </c>
      <c r="C58" s="1536">
        <v>1080.810874</v>
      </c>
      <c r="D58" s="1536">
        <v>918.48991000000012</v>
      </c>
      <c r="E58" s="1536">
        <v>1976.8725199999999</v>
      </c>
      <c r="F58" s="1536">
        <v>1070.230266</v>
      </c>
      <c r="G58" s="1536">
        <v>2527.1423799999998</v>
      </c>
      <c r="H58" s="1537">
        <f t="shared" si="8"/>
        <v>7573.5459499999997</v>
      </c>
    </row>
    <row r="59" spans="1:106" s="1517" customFormat="1" ht="15">
      <c r="A59" s="1538"/>
      <c r="B59" s="1539" t="s">
        <v>457</v>
      </c>
      <c r="C59" s="1540">
        <f>SUM(C52:C58)</f>
        <v>8564.27</v>
      </c>
      <c r="D59" s="1540">
        <f t="shared" ref="D59:H59" si="9">SUM(D52:D58)</f>
        <v>7278.05</v>
      </c>
      <c r="E59" s="1540">
        <f t="shared" si="9"/>
        <v>15664.599999999999</v>
      </c>
      <c r="F59" s="1540">
        <f t="shared" si="9"/>
        <v>8480.43</v>
      </c>
      <c r="G59" s="1540">
        <f t="shared" si="9"/>
        <v>20024.900000000001</v>
      </c>
      <c r="H59" s="1540">
        <f t="shared" si="9"/>
        <v>60012.25</v>
      </c>
      <c r="I59" s="1540"/>
      <c r="K59" s="1541"/>
    </row>
    <row r="60" spans="1:106" s="1517" customFormat="1" ht="12">
      <c r="A60" s="1534"/>
      <c r="B60" s="1542"/>
      <c r="C60" s="1536"/>
      <c r="D60" s="1536"/>
      <c r="E60" s="1536"/>
      <c r="F60" s="1543"/>
    </row>
    <row r="61" spans="1:106" s="1544" customFormat="1" ht="12.95" customHeight="1">
      <c r="B61" s="1545" t="s">
        <v>466</v>
      </c>
      <c r="C61" s="1545"/>
      <c r="G61" s="1479" t="s">
        <v>467</v>
      </c>
      <c r="H61" s="1479"/>
      <c r="I61" s="1479"/>
      <c r="J61" s="1479"/>
      <c r="K61" s="1479"/>
      <c r="L61" s="1479"/>
      <c r="M61" s="1479"/>
      <c r="N61" s="1479"/>
      <c r="O61" s="1479"/>
      <c r="P61" s="1479"/>
      <c r="Q61" s="1479"/>
      <c r="R61" s="1479"/>
      <c r="S61" s="1479"/>
      <c r="T61" s="1479"/>
      <c r="U61" s="1479"/>
      <c r="V61" s="1479"/>
      <c r="W61" s="1479"/>
      <c r="X61" s="1479"/>
      <c r="Y61" s="1479"/>
      <c r="Z61" s="1479"/>
      <c r="AA61" s="1479"/>
      <c r="AB61" s="1479"/>
      <c r="AC61" s="1479"/>
      <c r="AD61" s="1479"/>
      <c r="AE61" s="1479"/>
      <c r="AF61" s="1479"/>
      <c r="AG61" s="1479"/>
      <c r="AH61" s="1479"/>
      <c r="AI61" s="1479"/>
      <c r="AJ61" s="1479"/>
      <c r="AK61" s="1479"/>
      <c r="AL61" s="1479"/>
      <c r="AM61" s="1479"/>
      <c r="AN61" s="1479"/>
      <c r="AO61" s="1479"/>
      <c r="AP61" s="1479"/>
      <c r="AQ61" s="1479"/>
      <c r="AR61" s="1479"/>
      <c r="AS61" s="1479"/>
      <c r="AT61" s="1479"/>
      <c r="AU61" s="1479"/>
      <c r="AV61" s="1479"/>
      <c r="AW61" s="1479"/>
      <c r="AX61" s="1479"/>
      <c r="AY61" s="1479"/>
      <c r="AZ61" s="1479"/>
      <c r="BA61" s="1479"/>
      <c r="BB61" s="1479"/>
      <c r="BC61" s="1479"/>
      <c r="BD61" s="1479"/>
      <c r="BE61" s="1479"/>
      <c r="BF61" s="1479"/>
      <c r="BG61" s="1479"/>
      <c r="BH61" s="1479"/>
      <c r="BI61" s="1479"/>
      <c r="BJ61" s="1479"/>
      <c r="BK61" s="1479"/>
      <c r="BL61" s="1479"/>
      <c r="BM61" s="1479"/>
      <c r="BN61" s="1479"/>
      <c r="BO61" s="1479"/>
      <c r="BP61" s="1479"/>
      <c r="BQ61" s="1479"/>
      <c r="BR61" s="1479"/>
      <c r="BS61" s="1479"/>
      <c r="BT61" s="1479"/>
      <c r="BU61" s="1479"/>
      <c r="BV61" s="1479"/>
      <c r="BW61" s="1479"/>
      <c r="BX61" s="1479"/>
      <c r="BY61" s="1479"/>
      <c r="BZ61" s="1479"/>
      <c r="CA61" s="1479"/>
      <c r="CB61" s="1479"/>
      <c r="CC61" s="1479"/>
      <c r="CD61" s="1479"/>
      <c r="CE61" s="1479"/>
      <c r="CF61" s="1479"/>
      <c r="CG61" s="1479"/>
      <c r="CH61" s="1479"/>
      <c r="CI61" s="1479"/>
      <c r="CJ61" s="1479"/>
      <c r="CK61" s="1479"/>
      <c r="CL61" s="1479"/>
      <c r="CM61" s="1479"/>
      <c r="CN61" s="1479"/>
      <c r="CO61" s="1479"/>
      <c r="CP61" s="1479"/>
      <c r="CQ61" s="1479"/>
      <c r="CR61" s="1479"/>
      <c r="CS61" s="1479"/>
      <c r="CT61" s="1479"/>
      <c r="CU61" s="1479"/>
      <c r="CV61" s="1479"/>
      <c r="CW61" s="1479"/>
      <c r="CX61" s="1479"/>
      <c r="CY61" s="1479"/>
      <c r="CZ61" s="1479"/>
      <c r="DA61" s="1479"/>
      <c r="DB61" s="1479"/>
    </row>
    <row r="62" spans="1:106" s="1544" customFormat="1" ht="12.95" customHeight="1">
      <c r="B62" s="1546"/>
      <c r="C62" s="1547"/>
      <c r="G62" s="1548"/>
      <c r="H62" s="1548"/>
      <c r="I62" s="1479"/>
      <c r="J62" s="1479"/>
      <c r="K62" s="1479"/>
      <c r="L62" s="1479"/>
      <c r="M62" s="1479"/>
      <c r="N62" s="1479"/>
      <c r="O62" s="1479"/>
      <c r="P62" s="1479"/>
      <c r="Q62" s="1479"/>
      <c r="R62" s="1479"/>
      <c r="S62" s="1479"/>
      <c r="T62" s="1479"/>
      <c r="U62" s="1479"/>
      <c r="V62" s="1479"/>
      <c r="W62" s="1479"/>
      <c r="X62" s="1479"/>
      <c r="Y62" s="1479"/>
      <c r="Z62" s="1479"/>
      <c r="AA62" s="1479"/>
      <c r="AB62" s="1479"/>
      <c r="AC62" s="1479"/>
      <c r="AD62" s="1479"/>
      <c r="AE62" s="1479"/>
      <c r="AF62" s="1479"/>
      <c r="AG62" s="1479"/>
      <c r="AH62" s="1479"/>
      <c r="AI62" s="1479"/>
      <c r="AJ62" s="1479"/>
      <c r="AK62" s="1479"/>
      <c r="AL62" s="1479"/>
      <c r="AM62" s="1479"/>
      <c r="AN62" s="1479"/>
      <c r="AO62" s="1479"/>
      <c r="AP62" s="1479"/>
      <c r="AQ62" s="1479"/>
      <c r="AR62" s="1479"/>
      <c r="AS62" s="1479"/>
      <c r="AT62" s="1479"/>
      <c r="AU62" s="1479"/>
      <c r="AV62" s="1479"/>
      <c r="AW62" s="1479"/>
      <c r="AX62" s="1479"/>
      <c r="AY62" s="1479"/>
      <c r="AZ62" s="1479"/>
      <c r="BA62" s="1479"/>
      <c r="BB62" s="1479"/>
      <c r="BC62" s="1479"/>
      <c r="BD62" s="1479"/>
      <c r="BE62" s="1479"/>
      <c r="BF62" s="1479"/>
      <c r="BG62" s="1479"/>
      <c r="BH62" s="1479"/>
      <c r="BI62" s="1479"/>
      <c r="BJ62" s="1479"/>
      <c r="BK62" s="1479"/>
      <c r="BL62" s="1479"/>
      <c r="BM62" s="1479"/>
      <c r="BN62" s="1479"/>
      <c r="BO62" s="1479"/>
      <c r="BP62" s="1479"/>
      <c r="BQ62" s="1479"/>
      <c r="BR62" s="1479"/>
      <c r="BS62" s="1479"/>
      <c r="BT62" s="1479"/>
      <c r="BU62" s="1479"/>
      <c r="BV62" s="1479"/>
      <c r="BW62" s="1479"/>
      <c r="BX62" s="1479"/>
      <c r="BY62" s="1479"/>
      <c r="BZ62" s="1479"/>
      <c r="CA62" s="1479"/>
      <c r="CB62" s="1479"/>
      <c r="CC62" s="1479"/>
      <c r="CD62" s="1479"/>
      <c r="CE62" s="1479"/>
      <c r="CF62" s="1479"/>
      <c r="CG62" s="1479"/>
      <c r="CH62" s="1479"/>
      <c r="CI62" s="1479"/>
      <c r="CJ62" s="1479"/>
      <c r="CK62" s="1479"/>
      <c r="CL62" s="1479"/>
      <c r="CM62" s="1479"/>
      <c r="CN62" s="1479"/>
      <c r="CO62" s="1479"/>
      <c r="CP62" s="1479"/>
      <c r="CQ62" s="1479"/>
      <c r="CR62" s="1479"/>
      <c r="CS62" s="1479"/>
      <c r="CT62" s="1479"/>
      <c r="CU62" s="1479"/>
      <c r="CV62" s="1479"/>
      <c r="CW62" s="1479"/>
      <c r="CX62" s="1479"/>
      <c r="CY62" s="1479"/>
      <c r="CZ62" s="1479"/>
      <c r="DA62" s="1479"/>
      <c r="DB62" s="1479"/>
    </row>
    <row r="63" spans="1:106" s="1544" customFormat="1" ht="12.95" customHeight="1">
      <c r="B63" s="1549"/>
      <c r="C63" s="1545"/>
      <c r="G63" s="1479"/>
      <c r="H63" s="1479"/>
      <c r="I63" s="1479"/>
      <c r="J63" s="1479"/>
      <c r="K63" s="1479"/>
      <c r="L63" s="1479"/>
      <c r="M63" s="1479"/>
      <c r="N63" s="1479"/>
      <c r="O63" s="1479"/>
      <c r="P63" s="1479"/>
      <c r="Q63" s="1479"/>
      <c r="R63" s="1479"/>
      <c r="S63" s="1479"/>
      <c r="T63" s="1479"/>
      <c r="U63" s="1479"/>
      <c r="V63" s="1479"/>
      <c r="W63" s="1479"/>
      <c r="X63" s="1479"/>
      <c r="Y63" s="1479"/>
      <c r="Z63" s="1479"/>
      <c r="AA63" s="1479"/>
      <c r="AB63" s="1479"/>
      <c r="AC63" s="1479"/>
      <c r="AD63" s="1479"/>
      <c r="AE63" s="1479"/>
      <c r="AF63" s="1479"/>
      <c r="AG63" s="1479"/>
      <c r="AH63" s="1479"/>
      <c r="AI63" s="1479"/>
      <c r="AJ63" s="1479"/>
      <c r="AK63" s="1479"/>
      <c r="AL63" s="1479"/>
      <c r="AM63" s="1479"/>
      <c r="AN63" s="1479"/>
      <c r="AO63" s="1479"/>
      <c r="AP63" s="1479"/>
      <c r="AQ63" s="1479"/>
      <c r="AR63" s="1479"/>
      <c r="AS63" s="1479"/>
      <c r="AT63" s="1479"/>
      <c r="AU63" s="1479"/>
      <c r="AV63" s="1479"/>
      <c r="AW63" s="1479"/>
      <c r="AX63" s="1479"/>
      <c r="AY63" s="1479"/>
      <c r="AZ63" s="1479"/>
      <c r="BA63" s="1479"/>
      <c r="BB63" s="1479"/>
      <c r="BC63" s="1479"/>
      <c r="BD63" s="1479"/>
      <c r="BE63" s="1479"/>
      <c r="BF63" s="1479"/>
      <c r="BG63" s="1479"/>
      <c r="BH63" s="1479"/>
      <c r="BI63" s="1479"/>
      <c r="BJ63" s="1479"/>
      <c r="BK63" s="1479"/>
      <c r="BL63" s="1479"/>
      <c r="BM63" s="1479"/>
      <c r="BN63" s="1479"/>
      <c r="BO63" s="1479"/>
      <c r="BP63" s="1479"/>
      <c r="BQ63" s="1479"/>
      <c r="BR63" s="1479"/>
      <c r="BS63" s="1479"/>
      <c r="BT63" s="1479"/>
      <c r="BU63" s="1479"/>
      <c r="BV63" s="1479"/>
      <c r="BW63" s="1479"/>
      <c r="BX63" s="1479"/>
      <c r="BY63" s="1479"/>
      <c r="BZ63" s="1479"/>
      <c r="CA63" s="1479"/>
      <c r="CB63" s="1479"/>
      <c r="CC63" s="1479"/>
      <c r="CD63" s="1479"/>
      <c r="CE63" s="1479"/>
      <c r="CF63" s="1479"/>
      <c r="CG63" s="1479"/>
      <c r="CH63" s="1479"/>
      <c r="CI63" s="1479"/>
      <c r="CJ63" s="1479"/>
      <c r="CK63" s="1479"/>
      <c r="CL63" s="1479"/>
      <c r="CM63" s="1479"/>
      <c r="CN63" s="1479"/>
      <c r="CO63" s="1479"/>
      <c r="CP63" s="1479"/>
      <c r="CQ63" s="1479"/>
      <c r="CR63" s="1479"/>
      <c r="CS63" s="1479"/>
      <c r="CT63" s="1479"/>
      <c r="CU63" s="1479"/>
      <c r="CV63" s="1479"/>
      <c r="CW63" s="1479"/>
      <c r="CX63" s="1479"/>
      <c r="CY63" s="1479"/>
      <c r="CZ63" s="1479"/>
      <c r="DA63" s="1479"/>
      <c r="DB63" s="1479"/>
    </row>
  </sheetData>
  <mergeCells count="5">
    <mergeCell ref="B15:C15"/>
    <mergeCell ref="C18:C24"/>
    <mergeCell ref="L18:L20"/>
    <mergeCell ref="L21:L24"/>
    <mergeCell ref="B39:B40"/>
  </mergeCells>
  <printOptions horizontalCentered="1"/>
  <pageMargins left="0.43307086614173201" right="0.43307086614173201" top="0.511811023622047" bottom="0.43307086614173201" header="0.31496062992126" footer="0.196850393700787"/>
  <pageSetup scale="70" orientation="landscape" r:id="rId1"/>
  <headerFooter>
    <oddHeader>&amp;C&amp;"-,Bold"Медиа план</oddHeader>
    <oddFooter>&amp;L&amp;F&amp;C&amp;A&amp;R&amp;D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4:F45"/>
  <sheetViews>
    <sheetView topLeftCell="A4" workbookViewId="0">
      <selection activeCell="C35" sqref="C35"/>
    </sheetView>
  </sheetViews>
  <sheetFormatPr defaultColWidth="9.140625" defaultRowHeight="12.75"/>
  <cols>
    <col min="1" max="1" width="9.140625" style="558"/>
    <col min="2" max="2" width="50.28515625" style="558" customWidth="1"/>
    <col min="3" max="4" width="42.7109375" style="558" customWidth="1"/>
    <col min="5" max="5" width="60.7109375" style="558" customWidth="1"/>
    <col min="6" max="6" width="42.42578125" style="558" bestFit="1" customWidth="1"/>
    <col min="7" max="16384" width="9.140625" style="558"/>
  </cols>
  <sheetData>
    <row r="4" spans="2:5">
      <c r="B4" s="1908" t="s">
        <v>899</v>
      </c>
      <c r="C4" s="1909"/>
      <c r="D4" s="1909"/>
      <c r="E4" s="1910"/>
    </row>
    <row r="5" spans="2:5">
      <c r="B5" s="1909" t="s">
        <v>468</v>
      </c>
      <c r="C5" s="1910"/>
      <c r="D5" s="1910"/>
      <c r="E5" s="1910"/>
    </row>
    <row r="6" spans="2:5">
      <c r="B6" s="1911" t="s">
        <v>469</v>
      </c>
      <c r="C6" s="1910"/>
      <c r="D6" s="1910"/>
      <c r="E6" s="1910"/>
    </row>
    <row r="7" spans="2:5" ht="13.5" customHeight="1">
      <c r="B7" s="1912" t="s">
        <v>470</v>
      </c>
      <c r="C7" s="1910"/>
      <c r="D7" s="1910"/>
      <c r="E7" s="1913"/>
    </row>
    <row r="8" spans="2:5" ht="13.5" customHeight="1">
      <c r="B8" s="1912" t="s">
        <v>471</v>
      </c>
      <c r="C8" s="1910"/>
      <c r="D8" s="1910"/>
      <c r="E8" s="1913"/>
    </row>
    <row r="9" spans="2:5" ht="13.5" customHeight="1">
      <c r="B9" s="1912" t="s">
        <v>472</v>
      </c>
      <c r="C9" s="1910"/>
      <c r="D9" s="1910"/>
      <c r="E9" s="1913"/>
    </row>
    <row r="10" spans="2:5" ht="13.5" customHeight="1">
      <c r="B10" s="1912" t="s">
        <v>473</v>
      </c>
      <c r="C10" s="1910"/>
      <c r="D10" s="1910"/>
      <c r="E10" s="1913"/>
    </row>
    <row r="11" spans="2:5" ht="13.5" customHeight="1">
      <c r="B11" s="1912" t="s">
        <v>474</v>
      </c>
      <c r="C11" s="1910"/>
      <c r="D11" s="1910"/>
      <c r="E11" s="1913"/>
    </row>
    <row r="12" spans="2:5" ht="13.5" customHeight="1">
      <c r="B12" s="1912" t="s">
        <v>475</v>
      </c>
      <c r="C12" s="1910"/>
      <c r="D12" s="1910"/>
      <c r="E12" s="1913"/>
    </row>
    <row r="13" spans="2:5" ht="13.5" customHeight="1">
      <c r="B13" s="1912" t="s">
        <v>476</v>
      </c>
      <c r="C13" s="1910"/>
      <c r="D13" s="1910"/>
      <c r="E13" s="1913"/>
    </row>
    <row r="14" spans="2:5" ht="13.5" customHeight="1">
      <c r="B14" s="1912" t="s">
        <v>477</v>
      </c>
      <c r="C14" s="1910"/>
      <c r="D14" s="1910"/>
      <c r="E14" s="1913"/>
    </row>
    <row r="15" spans="2:5" ht="13.5" customHeight="1">
      <c r="B15" s="1912"/>
      <c r="C15" s="1910"/>
      <c r="D15" s="1910"/>
      <c r="E15" s="1913"/>
    </row>
    <row r="16" spans="2:5">
      <c r="B16" s="1914" t="s">
        <v>478</v>
      </c>
      <c r="C16" s="1910"/>
      <c r="D16" s="1910"/>
      <c r="E16" s="1913"/>
    </row>
    <row r="17" spans="2:6" ht="15">
      <c r="B17" s="1914"/>
      <c r="C17" s="1910"/>
      <c r="D17" s="1910"/>
      <c r="E17" s="1915" t="s">
        <v>479</v>
      </c>
    </row>
    <row r="18" spans="2:6">
      <c r="B18" s="1916" t="s">
        <v>480</v>
      </c>
      <c r="C18" s="1917" t="s">
        <v>481</v>
      </c>
      <c r="D18" s="1917"/>
      <c r="E18" s="1917" t="s">
        <v>482</v>
      </c>
    </row>
    <row r="19" spans="2:6">
      <c r="B19" s="1918" t="s">
        <v>900</v>
      </c>
      <c r="C19" s="1919">
        <v>43889</v>
      </c>
      <c r="D19" s="1919" t="s">
        <v>901</v>
      </c>
      <c r="E19" s="1920" t="s">
        <v>902</v>
      </c>
    </row>
    <row r="20" spans="2:6" ht="12" customHeight="1">
      <c r="B20" s="1921" t="s">
        <v>483</v>
      </c>
      <c r="C20" s="1919">
        <v>43896</v>
      </c>
      <c r="D20" s="1919" t="s">
        <v>901</v>
      </c>
      <c r="E20" s="1551" t="s">
        <v>484</v>
      </c>
      <c r="F20" s="1910"/>
    </row>
    <row r="21" spans="2:6" ht="12" customHeight="1">
      <c r="B21" s="1918" t="s">
        <v>903</v>
      </c>
      <c r="C21" s="1919">
        <v>43896</v>
      </c>
      <c r="D21" s="1919" t="s">
        <v>901</v>
      </c>
      <c r="E21" s="1920" t="s">
        <v>904</v>
      </c>
      <c r="F21" s="1910"/>
    </row>
    <row r="22" spans="2:6" ht="12" customHeight="1">
      <c r="B22" s="1921" t="s">
        <v>485</v>
      </c>
      <c r="C22" s="1919">
        <v>43903</v>
      </c>
      <c r="D22" s="1919" t="s">
        <v>901</v>
      </c>
      <c r="E22" s="1551" t="s">
        <v>486</v>
      </c>
      <c r="F22" s="1910"/>
    </row>
    <row r="23" spans="2:6" ht="12" customHeight="1">
      <c r="B23" s="1921" t="s">
        <v>905</v>
      </c>
      <c r="C23" s="1919">
        <v>43910</v>
      </c>
      <c r="D23" s="1919" t="s">
        <v>901</v>
      </c>
      <c r="E23" s="1920" t="s">
        <v>906</v>
      </c>
      <c r="F23" s="1910"/>
    </row>
    <row r="24" spans="2:6" ht="12" customHeight="1">
      <c r="B24" s="1918" t="s">
        <v>907</v>
      </c>
      <c r="C24" s="1919">
        <v>43910</v>
      </c>
      <c r="D24" s="1919" t="s">
        <v>901</v>
      </c>
      <c r="E24" s="1920" t="s">
        <v>908</v>
      </c>
      <c r="F24" s="1910"/>
    </row>
    <row r="25" spans="2:6" ht="12" customHeight="1">
      <c r="B25" s="1918" t="s">
        <v>487</v>
      </c>
      <c r="C25" s="1919">
        <v>43917</v>
      </c>
      <c r="D25" s="1919" t="s">
        <v>901</v>
      </c>
      <c r="E25" s="1551" t="s">
        <v>488</v>
      </c>
      <c r="F25" s="1910"/>
    </row>
    <row r="26" spans="2:6" ht="12" customHeight="1" thickBot="1">
      <c r="B26" s="1918" t="s">
        <v>909</v>
      </c>
      <c r="C26" s="1919">
        <v>43924</v>
      </c>
      <c r="D26" s="1919" t="s">
        <v>901</v>
      </c>
      <c r="E26" s="1920" t="s">
        <v>910</v>
      </c>
      <c r="F26" s="1910"/>
    </row>
    <row r="27" spans="2:6" ht="13.5" thickBot="1">
      <c r="B27" s="2270" t="s">
        <v>489</v>
      </c>
      <c r="C27" s="2270"/>
      <c r="D27" s="1922"/>
      <c r="E27" s="1913"/>
    </row>
    <row r="28" spans="2:6" ht="13.5" thickBot="1">
      <c r="B28" s="1923" t="s">
        <v>490</v>
      </c>
      <c r="C28" s="1924" t="s">
        <v>491</v>
      </c>
      <c r="D28" s="1925"/>
      <c r="E28" s="1913"/>
    </row>
    <row r="29" spans="2:6" ht="13.5" thickBot="1">
      <c r="B29" s="1923" t="s">
        <v>492</v>
      </c>
      <c r="C29" s="1926">
        <v>48700</v>
      </c>
      <c r="D29" s="1927"/>
      <c r="E29" s="1913"/>
    </row>
    <row r="30" spans="2:6" ht="13.5" thickBot="1">
      <c r="B30" s="1923" t="s">
        <v>493</v>
      </c>
      <c r="C30" s="1928">
        <v>280</v>
      </c>
      <c r="D30" s="1929"/>
      <c r="E30" s="1913"/>
    </row>
    <row r="31" spans="2:6" ht="13.5" thickBot="1">
      <c r="B31" s="1923" t="s">
        <v>494</v>
      </c>
      <c r="C31" s="1928">
        <f>C29*C30/1000</f>
        <v>13636</v>
      </c>
      <c r="D31" s="1929"/>
      <c r="E31" s="1930"/>
    </row>
    <row r="32" spans="2:6" ht="13.5" thickBot="1">
      <c r="B32" s="1931" t="s">
        <v>495</v>
      </c>
      <c r="C32" s="1928">
        <f>C31*34%</f>
        <v>4636.2400000000007</v>
      </c>
      <c r="D32" s="1929"/>
      <c r="E32" s="1930"/>
    </row>
    <row r="33" spans="2:5" ht="13.5" thickBot="1">
      <c r="B33" s="1923" t="s">
        <v>496</v>
      </c>
      <c r="C33" s="1928">
        <v>9000</v>
      </c>
      <c r="D33" s="1929"/>
      <c r="E33" s="1932"/>
    </row>
    <row r="34" spans="2:5" ht="13.5" thickBot="1">
      <c r="B34" s="1923"/>
      <c r="C34" s="1928"/>
      <c r="D34" s="1929"/>
      <c r="E34" s="1930"/>
    </row>
    <row r="35" spans="2:5" ht="14.25" thickTop="1" thickBot="1">
      <c r="B35" s="1933" t="s">
        <v>497</v>
      </c>
      <c r="C35" s="1934" t="s">
        <v>498</v>
      </c>
      <c r="D35" s="1935"/>
      <c r="E35" s="1936"/>
    </row>
    <row r="36" spans="2:5" ht="13.5" thickBot="1">
      <c r="B36" s="1933" t="s">
        <v>499</v>
      </c>
      <c r="C36" s="1910"/>
      <c r="D36" s="1910"/>
      <c r="E36" s="1910"/>
    </row>
    <row r="37" spans="2:5" ht="13.5" thickBot="1">
      <c r="B37" s="1933" t="s">
        <v>500</v>
      </c>
      <c r="C37" s="1910"/>
      <c r="D37" s="1910"/>
      <c r="E37" s="1910"/>
    </row>
    <row r="38" spans="2:5" ht="13.5" thickBot="1">
      <c r="B38" s="1933" t="s">
        <v>501</v>
      </c>
      <c r="C38" s="1937"/>
      <c r="D38" s="1937"/>
      <c r="E38" s="1910"/>
    </row>
    <row r="39" spans="2:5" ht="13.5" thickBot="1">
      <c r="B39" s="1933" t="s">
        <v>502</v>
      </c>
      <c r="C39" s="1937"/>
      <c r="D39" s="1937"/>
      <c r="E39" s="1910"/>
    </row>
    <row r="40" spans="2:5">
      <c r="B40" s="1909"/>
      <c r="C40" s="1910"/>
      <c r="D40" s="1910"/>
      <c r="E40" s="1910"/>
    </row>
    <row r="41" spans="2:5">
      <c r="B41" s="558" t="s">
        <v>503</v>
      </c>
      <c r="E41" s="1910"/>
    </row>
    <row r="42" spans="2:5">
      <c r="B42" s="1910" t="s">
        <v>504</v>
      </c>
      <c r="C42" s="1910"/>
      <c r="D42" s="1910"/>
      <c r="E42" s="1910"/>
    </row>
    <row r="43" spans="2:5">
      <c r="B43" s="1910"/>
      <c r="C43" s="1910"/>
      <c r="D43" s="1910"/>
      <c r="E43" s="1910"/>
    </row>
    <row r="44" spans="2:5" ht="38.25">
      <c r="B44" s="1938" t="s">
        <v>505</v>
      </c>
    </row>
    <row r="45" spans="2:5" ht="38.25">
      <c r="B45" s="1938" t="s">
        <v>506</v>
      </c>
    </row>
  </sheetData>
  <mergeCells count="1">
    <mergeCell ref="B27:C27"/>
  </mergeCells>
  <hyperlinks>
    <hyperlink ref="E20" r:id="rId1"/>
    <hyperlink ref="E22" r:id="rId2"/>
    <hyperlink ref="E25" r:id="rId3"/>
    <hyperlink ref="E21" r:id="rId4"/>
    <hyperlink ref="E26" r:id="rId5"/>
    <hyperlink ref="E24" r:id="rId6"/>
    <hyperlink ref="E23" r:id="rId7"/>
    <hyperlink ref="E19" r:id="rId8"/>
  </hyperlinks>
  <pageMargins left="0.7" right="0.7" top="0.75" bottom="0.75" header="0.3" footer="0.3"/>
  <pageSetup paperSize="9" scale="78" orientation="landscape" r:id="rId9"/>
  <drawing r:id="rId1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2:H134"/>
  <sheetViews>
    <sheetView showGridLines="0" topLeftCell="A37" workbookViewId="0">
      <selection activeCell="I74" sqref="I74"/>
    </sheetView>
  </sheetViews>
  <sheetFormatPr defaultColWidth="9.140625" defaultRowHeight="15.75"/>
  <cols>
    <col min="1" max="1" width="11.7109375" style="1552" customWidth="1"/>
    <col min="2" max="2" width="30.5703125" style="1552" customWidth="1"/>
    <col min="3" max="3" width="16.7109375" style="1552" bestFit="1" customWidth="1"/>
    <col min="4" max="4" width="28.85546875" style="1552" bestFit="1" customWidth="1"/>
    <col min="5" max="5" width="16.140625" style="1552" bestFit="1" customWidth="1"/>
    <col min="6" max="6" width="28.85546875" style="1552" bestFit="1" customWidth="1"/>
    <col min="7" max="7" width="20.7109375" style="1552" customWidth="1"/>
    <col min="8" max="16384" width="9.140625" style="1552"/>
  </cols>
  <sheetData>
    <row r="2" spans="1:7">
      <c r="A2" s="2272" t="s">
        <v>507</v>
      </c>
      <c r="B2" s="2272"/>
      <c r="C2" s="2272"/>
      <c r="D2" s="2272"/>
      <c r="E2" s="2272"/>
      <c r="F2" s="2272"/>
      <c r="G2" s="2272"/>
    </row>
    <row r="3" spans="1:7" ht="16.5" thickBot="1">
      <c r="A3" s="2273" t="s">
        <v>508</v>
      </c>
      <c r="B3" s="2273"/>
      <c r="C3" s="1553" t="s">
        <v>509</v>
      </c>
      <c r="D3" s="1554" t="s">
        <v>510</v>
      </c>
      <c r="E3" s="1554" t="s">
        <v>511</v>
      </c>
      <c r="F3" s="1554" t="s">
        <v>512</v>
      </c>
      <c r="G3" s="1554" t="s">
        <v>513</v>
      </c>
    </row>
    <row r="4" spans="1:7">
      <c r="A4" s="2274" t="s">
        <v>514</v>
      </c>
      <c r="B4" s="2274"/>
      <c r="C4" s="1555" t="s">
        <v>515</v>
      </c>
      <c r="D4" s="1556">
        <v>1</v>
      </c>
      <c r="E4" s="1556" t="s">
        <v>516</v>
      </c>
      <c r="F4" s="1557">
        <v>135</v>
      </c>
      <c r="G4" s="1557">
        <v>270</v>
      </c>
    </row>
    <row r="5" spans="1:7">
      <c r="A5" s="2275" t="s">
        <v>517</v>
      </c>
      <c r="B5" s="2275"/>
      <c r="C5" s="1555"/>
      <c r="D5" s="1556">
        <v>1</v>
      </c>
      <c r="E5" s="1556"/>
      <c r="F5" s="1557">
        <v>2.5</v>
      </c>
      <c r="G5" s="1557">
        <v>2.5</v>
      </c>
    </row>
    <row r="6" spans="1:7">
      <c r="A6" s="2275" t="s">
        <v>518</v>
      </c>
      <c r="B6" s="2275"/>
      <c r="C6" s="1555"/>
      <c r="D6" s="1556">
        <v>1</v>
      </c>
      <c r="E6" s="1556"/>
      <c r="F6" s="1557">
        <v>5.5</v>
      </c>
      <c r="G6" s="1557">
        <v>5.5</v>
      </c>
    </row>
    <row r="7" spans="1:7">
      <c r="A7" s="2271" t="s">
        <v>514</v>
      </c>
      <c r="B7" s="2271"/>
      <c r="C7" s="1555" t="s">
        <v>515</v>
      </c>
      <c r="D7" s="1556">
        <v>1</v>
      </c>
      <c r="E7" s="1556" t="s">
        <v>516</v>
      </c>
      <c r="F7" s="1557">
        <v>135</v>
      </c>
      <c r="G7" s="1557">
        <v>270</v>
      </c>
    </row>
    <row r="8" spans="1:7">
      <c r="A8" s="2275" t="s">
        <v>518</v>
      </c>
      <c r="B8" s="2275"/>
      <c r="C8" s="1555"/>
      <c r="D8" s="1556">
        <v>1</v>
      </c>
      <c r="E8" s="1556"/>
      <c r="F8" s="1557">
        <v>5.5</v>
      </c>
      <c r="G8" s="1557">
        <v>5.5</v>
      </c>
    </row>
    <row r="9" spans="1:7">
      <c r="A9" s="2275" t="s">
        <v>517</v>
      </c>
      <c r="B9" s="2275"/>
      <c r="C9" s="1555"/>
      <c r="D9" s="1556">
        <v>1</v>
      </c>
      <c r="E9" s="1556"/>
      <c r="F9" s="1557">
        <v>2.5</v>
      </c>
      <c r="G9" s="1557">
        <v>2.5</v>
      </c>
    </row>
    <row r="10" spans="1:7">
      <c r="A10" s="2271" t="s">
        <v>519</v>
      </c>
      <c r="B10" s="2271"/>
      <c r="C10" s="1555" t="s">
        <v>515</v>
      </c>
      <c r="D10" s="1556">
        <v>1</v>
      </c>
      <c r="E10" s="1556" t="s">
        <v>516</v>
      </c>
      <c r="F10" s="1557">
        <v>100</v>
      </c>
      <c r="G10" s="1557">
        <v>200</v>
      </c>
    </row>
    <row r="11" spans="1:7">
      <c r="A11" s="2275" t="s">
        <v>517</v>
      </c>
      <c r="B11" s="2275"/>
      <c r="C11" s="1555"/>
      <c r="D11" s="1556">
        <v>1</v>
      </c>
      <c r="E11" s="1556"/>
      <c r="F11" s="1557">
        <v>2.5</v>
      </c>
      <c r="G11" s="1557">
        <v>2.5</v>
      </c>
    </row>
    <row r="12" spans="1:7">
      <c r="A12" s="2275" t="s">
        <v>518</v>
      </c>
      <c r="B12" s="2275"/>
      <c r="C12" s="1555"/>
      <c r="D12" s="1556">
        <v>1</v>
      </c>
      <c r="E12" s="1556"/>
      <c r="F12" s="1557">
        <v>5.5</v>
      </c>
      <c r="G12" s="1557">
        <v>5.5</v>
      </c>
    </row>
    <row r="13" spans="1:7">
      <c r="A13" s="2271" t="s">
        <v>519</v>
      </c>
      <c r="B13" s="2271"/>
      <c r="C13" s="1555" t="s">
        <v>515</v>
      </c>
      <c r="D13" s="1556">
        <v>1</v>
      </c>
      <c r="E13" s="1556" t="s">
        <v>516</v>
      </c>
      <c r="F13" s="1557">
        <v>100</v>
      </c>
      <c r="G13" s="1557">
        <v>200</v>
      </c>
    </row>
    <row r="14" spans="1:7">
      <c r="A14" s="2275" t="s">
        <v>517</v>
      </c>
      <c r="B14" s="2275"/>
      <c r="C14" s="1555"/>
      <c r="D14" s="1556">
        <v>1</v>
      </c>
      <c r="E14" s="1556"/>
      <c r="F14" s="1557">
        <v>2.5</v>
      </c>
      <c r="G14" s="1557">
        <v>2.5</v>
      </c>
    </row>
    <row r="15" spans="1:7">
      <c r="A15" s="2275" t="s">
        <v>518</v>
      </c>
      <c r="B15" s="2275"/>
      <c r="C15" s="1555"/>
      <c r="D15" s="1556">
        <v>1</v>
      </c>
      <c r="E15" s="1556"/>
      <c r="F15" s="1557">
        <v>5.5</v>
      </c>
      <c r="G15" s="1557">
        <v>5.5</v>
      </c>
    </row>
    <row r="16" spans="1:7">
      <c r="A16" s="2271" t="s">
        <v>520</v>
      </c>
      <c r="B16" s="2271"/>
      <c r="C16" s="1555" t="s">
        <v>515</v>
      </c>
      <c r="D16" s="1556">
        <v>50</v>
      </c>
      <c r="E16" s="1556" t="s">
        <v>516</v>
      </c>
      <c r="F16" s="1557">
        <v>29</v>
      </c>
      <c r="G16" s="1557">
        <v>2900</v>
      </c>
    </row>
    <row r="17" spans="1:7">
      <c r="A17" s="2275" t="s">
        <v>518</v>
      </c>
      <c r="B17" s="2275"/>
      <c r="C17" s="1555"/>
      <c r="D17" s="1556">
        <v>50</v>
      </c>
      <c r="E17" s="1556"/>
      <c r="F17" s="1557">
        <v>2.8</v>
      </c>
      <c r="G17" s="1557">
        <v>140</v>
      </c>
    </row>
    <row r="18" spans="1:7">
      <c r="A18" s="2275" t="s">
        <v>521</v>
      </c>
      <c r="B18" s="2275"/>
      <c r="C18" s="1555"/>
      <c r="D18" s="1556">
        <v>50</v>
      </c>
      <c r="E18" s="1556"/>
      <c r="F18" s="1557">
        <v>0.5</v>
      </c>
      <c r="G18" s="1557">
        <v>25</v>
      </c>
    </row>
    <row r="19" spans="1:7">
      <c r="A19" s="2271" t="s">
        <v>522</v>
      </c>
      <c r="B19" s="2271"/>
      <c r="C19" s="1555" t="s">
        <v>515</v>
      </c>
      <c r="D19" s="1556">
        <v>1</v>
      </c>
      <c r="E19" s="1556" t="s">
        <v>516</v>
      </c>
      <c r="F19" s="1557">
        <v>250</v>
      </c>
      <c r="G19" s="1557">
        <v>500</v>
      </c>
    </row>
    <row r="20" spans="1:7">
      <c r="A20" s="2275" t="s">
        <v>517</v>
      </c>
      <c r="B20" s="2275"/>
      <c r="C20" s="1555"/>
      <c r="D20" s="1556">
        <v>1</v>
      </c>
      <c r="E20" s="1556"/>
      <c r="F20" s="1557">
        <v>7</v>
      </c>
      <c r="G20" s="1557">
        <v>7</v>
      </c>
    </row>
    <row r="21" spans="1:7">
      <c r="A21" s="2275" t="s">
        <v>523</v>
      </c>
      <c r="B21" s="2275"/>
      <c r="C21" s="1555"/>
      <c r="D21" s="1556">
        <v>1</v>
      </c>
      <c r="E21" s="1556"/>
      <c r="F21" s="1557">
        <v>30</v>
      </c>
      <c r="G21" s="1557">
        <v>30</v>
      </c>
    </row>
    <row r="22" spans="1:7">
      <c r="A22" s="2271" t="s">
        <v>514</v>
      </c>
      <c r="B22" s="2271"/>
      <c r="C22" s="1555" t="s">
        <v>515</v>
      </c>
      <c r="D22" s="1556">
        <v>6</v>
      </c>
      <c r="E22" s="1556" t="s">
        <v>516</v>
      </c>
      <c r="F22" s="1557">
        <v>135</v>
      </c>
      <c r="G22" s="1557">
        <v>1620</v>
      </c>
    </row>
    <row r="23" spans="1:7">
      <c r="A23" s="2275" t="s">
        <v>517</v>
      </c>
      <c r="B23" s="2275"/>
      <c r="C23" s="1555"/>
      <c r="D23" s="1556">
        <v>6</v>
      </c>
      <c r="E23" s="1556"/>
      <c r="F23" s="1557">
        <v>2.5</v>
      </c>
      <c r="G23" s="1557">
        <v>15</v>
      </c>
    </row>
    <row r="24" spans="1:7">
      <c r="A24" s="2275" t="s">
        <v>518</v>
      </c>
      <c r="B24" s="2275"/>
      <c r="C24" s="1555"/>
      <c r="D24" s="1556">
        <v>6</v>
      </c>
      <c r="E24" s="1556"/>
      <c r="F24" s="1557">
        <v>5.5</v>
      </c>
      <c r="G24" s="1557">
        <v>33</v>
      </c>
    </row>
    <row r="25" spans="1:7">
      <c r="A25" s="2271" t="s">
        <v>514</v>
      </c>
      <c r="B25" s="2271"/>
      <c r="C25" s="1555" t="s">
        <v>515</v>
      </c>
      <c r="D25" s="1556">
        <v>1</v>
      </c>
      <c r="E25" s="1556" t="s">
        <v>524</v>
      </c>
      <c r="F25" s="1557">
        <v>135</v>
      </c>
      <c r="G25" s="1557">
        <v>135</v>
      </c>
    </row>
    <row r="26" spans="1:7">
      <c r="A26" s="2275" t="s">
        <v>517</v>
      </c>
      <c r="B26" s="2275"/>
      <c r="C26" s="1555"/>
      <c r="D26" s="1556">
        <v>1</v>
      </c>
      <c r="E26" s="1556"/>
      <c r="F26" s="1557">
        <v>2.5</v>
      </c>
      <c r="G26" s="1557">
        <v>2.5</v>
      </c>
    </row>
    <row r="27" spans="1:7">
      <c r="A27" s="2275" t="s">
        <v>518</v>
      </c>
      <c r="B27" s="2275"/>
      <c r="C27" s="1555"/>
      <c r="D27" s="1556">
        <v>1</v>
      </c>
      <c r="E27" s="1556"/>
      <c r="F27" s="1557">
        <v>5.5</v>
      </c>
      <c r="G27" s="1557">
        <v>5.5</v>
      </c>
    </row>
    <row r="28" spans="1:7">
      <c r="A28" s="2271" t="s">
        <v>525</v>
      </c>
      <c r="B28" s="2271"/>
      <c r="C28" s="1555" t="s">
        <v>515</v>
      </c>
      <c r="D28" s="1556">
        <v>1</v>
      </c>
      <c r="E28" s="1556" t="s">
        <v>524</v>
      </c>
      <c r="F28" s="1557">
        <v>330</v>
      </c>
      <c r="G28" s="1557">
        <v>330</v>
      </c>
    </row>
    <row r="29" spans="1:7">
      <c r="A29" s="2275" t="s">
        <v>517</v>
      </c>
      <c r="B29" s="2275"/>
      <c r="C29" s="1555"/>
      <c r="D29" s="1556">
        <v>1</v>
      </c>
      <c r="E29" s="1556"/>
      <c r="F29" s="1557">
        <v>7</v>
      </c>
      <c r="G29" s="1557">
        <v>7</v>
      </c>
    </row>
    <row r="30" spans="1:7">
      <c r="A30" s="2275" t="s">
        <v>526</v>
      </c>
      <c r="B30" s="2275"/>
      <c r="C30" s="1555"/>
      <c r="D30" s="1556">
        <v>1</v>
      </c>
      <c r="E30" s="1556"/>
      <c r="F30" s="1557">
        <v>30</v>
      </c>
      <c r="G30" s="1557">
        <v>30</v>
      </c>
    </row>
    <row r="31" spans="1:7">
      <c r="A31" s="2271" t="s">
        <v>514</v>
      </c>
      <c r="B31" s="2271"/>
      <c r="C31" s="1555" t="s">
        <v>515</v>
      </c>
      <c r="D31" s="1556">
        <v>1</v>
      </c>
      <c r="E31" s="1556" t="s">
        <v>524</v>
      </c>
      <c r="F31" s="1557">
        <v>135</v>
      </c>
      <c r="G31" s="1557">
        <v>135</v>
      </c>
    </row>
    <row r="32" spans="1:7">
      <c r="A32" s="2275" t="s">
        <v>518</v>
      </c>
      <c r="B32" s="2275"/>
      <c r="C32" s="1555"/>
      <c r="D32" s="1556">
        <v>1</v>
      </c>
      <c r="E32" s="1556"/>
      <c r="F32" s="1557">
        <v>5.5</v>
      </c>
      <c r="G32" s="1557">
        <v>5.5</v>
      </c>
    </row>
    <row r="33" spans="1:7">
      <c r="A33" s="2275" t="s">
        <v>517</v>
      </c>
      <c r="B33" s="2275"/>
      <c r="C33" s="1555"/>
      <c r="D33" s="1556">
        <v>1</v>
      </c>
      <c r="E33" s="1556"/>
      <c r="F33" s="1557">
        <v>2.5</v>
      </c>
      <c r="G33" s="1557">
        <v>2.5</v>
      </c>
    </row>
    <row r="34" spans="1:7">
      <c r="A34" s="2271" t="s">
        <v>514</v>
      </c>
      <c r="B34" s="2271"/>
      <c r="C34" s="1555" t="s">
        <v>515</v>
      </c>
      <c r="D34" s="1556">
        <v>1</v>
      </c>
      <c r="E34" s="1556" t="s">
        <v>524</v>
      </c>
      <c r="F34" s="1557">
        <v>135</v>
      </c>
      <c r="G34" s="1557">
        <v>135</v>
      </c>
    </row>
    <row r="35" spans="1:7">
      <c r="A35" s="2275" t="s">
        <v>517</v>
      </c>
      <c r="B35" s="2275"/>
      <c r="C35" s="1555"/>
      <c r="D35" s="1556">
        <v>1</v>
      </c>
      <c r="E35" s="1556"/>
      <c r="F35" s="1557">
        <v>2.5</v>
      </c>
      <c r="G35" s="1557">
        <v>2.5</v>
      </c>
    </row>
    <row r="36" spans="1:7">
      <c r="A36" s="2271" t="s">
        <v>514</v>
      </c>
      <c r="B36" s="2271"/>
      <c r="C36" s="1555" t="s">
        <v>515</v>
      </c>
      <c r="D36" s="1556">
        <v>1</v>
      </c>
      <c r="E36" s="1556" t="s">
        <v>516</v>
      </c>
      <c r="F36" s="1557">
        <v>135</v>
      </c>
      <c r="G36" s="1557">
        <v>270</v>
      </c>
    </row>
    <row r="37" spans="1:7">
      <c r="A37" s="2275" t="s">
        <v>517</v>
      </c>
      <c r="B37" s="2275"/>
      <c r="C37" s="1555"/>
      <c r="D37" s="1556">
        <v>1</v>
      </c>
      <c r="E37" s="1556"/>
      <c r="F37" s="1557">
        <v>2.5</v>
      </c>
      <c r="G37" s="1557">
        <v>2.5</v>
      </c>
    </row>
    <row r="38" spans="1:7">
      <c r="A38" s="2275" t="s">
        <v>518</v>
      </c>
      <c r="B38" s="2275"/>
      <c r="C38" s="1555"/>
      <c r="D38" s="1556">
        <v>1</v>
      </c>
      <c r="E38" s="1556"/>
      <c r="F38" s="1557">
        <v>5.5</v>
      </c>
      <c r="G38" s="1557">
        <v>5.5</v>
      </c>
    </row>
    <row r="39" spans="1:7">
      <c r="A39" s="2271" t="s">
        <v>514</v>
      </c>
      <c r="B39" s="2271"/>
      <c r="C39" s="1555" t="s">
        <v>515</v>
      </c>
      <c r="D39" s="1556">
        <v>2</v>
      </c>
      <c r="E39" s="1556" t="s">
        <v>516</v>
      </c>
      <c r="F39" s="1557">
        <v>135</v>
      </c>
      <c r="G39" s="1557">
        <v>540</v>
      </c>
    </row>
    <row r="40" spans="1:7">
      <c r="A40" s="2275" t="s">
        <v>518</v>
      </c>
      <c r="B40" s="2275"/>
      <c r="C40" s="1555"/>
      <c r="D40" s="1556">
        <v>2</v>
      </c>
      <c r="E40" s="1556"/>
      <c r="F40" s="1557">
        <v>5.5</v>
      </c>
      <c r="G40" s="1557">
        <v>11</v>
      </c>
    </row>
    <row r="41" spans="1:7">
      <c r="A41" s="2275" t="s">
        <v>517</v>
      </c>
      <c r="B41" s="2275"/>
      <c r="C41" s="1555"/>
      <c r="D41" s="1556">
        <v>2</v>
      </c>
      <c r="E41" s="1556"/>
      <c r="F41" s="1557">
        <v>2.5</v>
      </c>
      <c r="G41" s="1557">
        <v>5</v>
      </c>
    </row>
    <row r="42" spans="1:7">
      <c r="A42" s="2271" t="s">
        <v>527</v>
      </c>
      <c r="B42" s="2271"/>
      <c r="C42" s="1555" t="s">
        <v>515</v>
      </c>
      <c r="D42" s="1556">
        <v>1</v>
      </c>
      <c r="E42" s="1556" t="s">
        <v>524</v>
      </c>
      <c r="F42" s="1557">
        <v>330</v>
      </c>
      <c r="G42" s="1557">
        <v>330</v>
      </c>
    </row>
    <row r="43" spans="1:7">
      <c r="A43" s="2275" t="s">
        <v>517</v>
      </c>
      <c r="B43" s="2275"/>
      <c r="C43" s="1555"/>
      <c r="D43" s="1556">
        <v>1</v>
      </c>
      <c r="E43" s="1556"/>
      <c r="F43" s="1557">
        <v>7</v>
      </c>
      <c r="G43" s="1557">
        <v>7</v>
      </c>
    </row>
    <row r="44" spans="1:7">
      <c r="A44" s="2275" t="s">
        <v>528</v>
      </c>
      <c r="B44" s="2275"/>
      <c r="C44" s="1555"/>
      <c r="D44" s="1556">
        <v>1</v>
      </c>
      <c r="E44" s="1556"/>
      <c r="F44" s="1557">
        <v>30</v>
      </c>
      <c r="G44" s="1557">
        <v>30</v>
      </c>
    </row>
    <row r="46" spans="1:7">
      <c r="A46" s="2272" t="s">
        <v>529</v>
      </c>
      <c r="B46" s="2272"/>
      <c r="C46" s="2272"/>
      <c r="D46" s="2272"/>
      <c r="E46" s="2276"/>
      <c r="F46" s="2278"/>
      <c r="G46" s="2278"/>
    </row>
    <row r="47" spans="1:7">
      <c r="A47" s="2279" t="s">
        <v>530</v>
      </c>
      <c r="B47" s="2279"/>
      <c r="C47" s="1555"/>
      <c r="D47" s="1558">
        <v>7835</v>
      </c>
      <c r="E47" s="2276"/>
      <c r="F47" s="1559"/>
      <c r="G47" s="1559"/>
    </row>
    <row r="48" spans="1:7" ht="21" customHeight="1">
      <c r="A48" s="2280" t="s">
        <v>531</v>
      </c>
      <c r="B48" s="2280"/>
      <c r="C48" s="1556"/>
      <c r="D48" s="1557">
        <v>-400</v>
      </c>
      <c r="E48" s="2276"/>
      <c r="F48" s="1560"/>
      <c r="G48" s="1561"/>
    </row>
    <row r="49" spans="1:8">
      <c r="A49" s="2280" t="s">
        <v>532</v>
      </c>
      <c r="B49" s="2280"/>
      <c r="C49" s="1562">
        <v>-0.33</v>
      </c>
      <c r="D49" s="1557"/>
      <c r="E49" s="2276"/>
      <c r="F49" s="2281"/>
      <c r="G49" s="2281"/>
    </row>
    <row r="50" spans="1:8">
      <c r="A50" s="2271" t="s">
        <v>533</v>
      </c>
      <c r="B50" s="2271"/>
      <c r="C50" s="1555"/>
      <c r="D50" s="1558">
        <v>398.5</v>
      </c>
      <c r="E50" s="2276"/>
      <c r="F50" s="2282"/>
      <c r="G50" s="2282"/>
    </row>
    <row r="51" spans="1:8">
      <c r="A51" s="2271" t="s">
        <v>534</v>
      </c>
      <c r="B51" s="2271"/>
      <c r="C51" s="1555"/>
      <c r="D51" s="1558">
        <v>5379.95</v>
      </c>
      <c r="E51" s="2276"/>
      <c r="F51" s="2282"/>
      <c r="G51" s="2282"/>
    </row>
    <row r="52" spans="1:8">
      <c r="A52" s="2271" t="s">
        <v>535</v>
      </c>
      <c r="B52" s="2271"/>
      <c r="C52" s="1555"/>
      <c r="D52" s="1558">
        <f>D51</f>
        <v>5379.95</v>
      </c>
      <c r="E52" s="2276"/>
      <c r="F52" s="2282"/>
      <c r="G52" s="2282"/>
    </row>
    <row r="53" spans="1:8">
      <c r="A53" s="2271" t="s">
        <v>536</v>
      </c>
      <c r="B53" s="2271"/>
      <c r="C53" s="1555"/>
      <c r="D53" s="1563">
        <f>D52*1.95583</f>
        <v>10522.2676085</v>
      </c>
      <c r="E53" s="2277"/>
      <c r="F53" s="2284"/>
      <c r="G53" s="2284"/>
    </row>
    <row r="56" spans="1:8">
      <c r="A56" s="2272" t="s">
        <v>537</v>
      </c>
      <c r="B56" s="2272"/>
      <c r="C56" s="2272"/>
      <c r="D56" s="2272"/>
      <c r="E56" s="2272"/>
      <c r="F56" s="2272"/>
    </row>
    <row r="57" spans="1:8" ht="16.5" thickBot="1">
      <c r="A57" s="1553" t="s">
        <v>538</v>
      </c>
      <c r="B57" s="1553" t="s">
        <v>539</v>
      </c>
      <c r="C57" s="2285">
        <v>6</v>
      </c>
      <c r="D57" s="2285"/>
      <c r="E57" s="2285">
        <v>7</v>
      </c>
      <c r="F57" s="2285"/>
    </row>
    <row r="58" spans="1:8">
      <c r="A58" s="1555"/>
      <c r="B58" s="1555"/>
      <c r="C58" s="2286">
        <v>43899</v>
      </c>
      <c r="D58" s="2286"/>
      <c r="E58" s="2286">
        <v>43913</v>
      </c>
      <c r="F58" s="2286"/>
    </row>
    <row r="59" spans="1:8">
      <c r="A59" s="1555"/>
      <c r="B59" s="1555"/>
      <c r="C59" s="2283">
        <v>43912</v>
      </c>
      <c r="D59" s="2283"/>
      <c r="E59" s="2283">
        <v>43926</v>
      </c>
      <c r="F59" s="2283"/>
    </row>
    <row r="61" spans="1:8">
      <c r="A61" s="2287" t="s">
        <v>540</v>
      </c>
      <c r="B61" s="2287"/>
      <c r="C61" s="2288">
        <v>6</v>
      </c>
      <c r="D61" s="2288"/>
      <c r="E61" s="2288">
        <v>7</v>
      </c>
      <c r="F61" s="2288"/>
      <c r="G61" s="1564" t="s">
        <v>541</v>
      </c>
    </row>
    <row r="62" spans="1:8">
      <c r="A62" s="1555" t="s">
        <v>542</v>
      </c>
      <c r="B62" s="1555" t="s">
        <v>543</v>
      </c>
      <c r="C62" s="1565">
        <v>1</v>
      </c>
      <c r="D62" s="1565" t="s">
        <v>544</v>
      </c>
      <c r="E62" s="1565">
        <v>1</v>
      </c>
      <c r="F62" s="1565" t="s">
        <v>544</v>
      </c>
      <c r="G62" s="1566" t="s">
        <v>545</v>
      </c>
      <c r="H62" s="1552" t="s">
        <v>546</v>
      </c>
    </row>
    <row r="63" spans="1:8">
      <c r="A63" s="1555" t="s">
        <v>547</v>
      </c>
      <c r="B63" s="1555" t="s">
        <v>548</v>
      </c>
      <c r="C63" s="1565">
        <v>1</v>
      </c>
      <c r="D63" s="1565" t="s">
        <v>544</v>
      </c>
      <c r="E63" s="1565">
        <v>1</v>
      </c>
      <c r="F63" s="1565" t="s">
        <v>544</v>
      </c>
      <c r="G63" s="1566" t="s">
        <v>549</v>
      </c>
      <c r="H63" s="1552" t="s">
        <v>550</v>
      </c>
    </row>
    <row r="64" spans="1:8">
      <c r="A64" s="1555" t="s">
        <v>551</v>
      </c>
      <c r="B64" s="1555" t="s">
        <v>552</v>
      </c>
      <c r="C64" s="1565">
        <v>1</v>
      </c>
      <c r="D64" s="1565" t="s">
        <v>553</v>
      </c>
      <c r="E64" s="1565">
        <v>1</v>
      </c>
      <c r="F64" s="1565" t="s">
        <v>553</v>
      </c>
      <c r="G64" s="1566" t="s">
        <v>549</v>
      </c>
      <c r="H64" s="1552" t="s">
        <v>546</v>
      </c>
    </row>
    <row r="65" spans="1:8">
      <c r="A65" s="1555" t="s">
        <v>554</v>
      </c>
      <c r="B65" s="1555" t="s">
        <v>555</v>
      </c>
      <c r="C65" s="1565">
        <v>1</v>
      </c>
      <c r="D65" s="1565" t="s">
        <v>553</v>
      </c>
      <c r="E65" s="1565">
        <v>1</v>
      </c>
      <c r="F65" s="1565" t="s">
        <v>553</v>
      </c>
      <c r="G65" s="1566" t="s">
        <v>549</v>
      </c>
      <c r="H65" s="1552" t="s">
        <v>556</v>
      </c>
    </row>
    <row r="66" spans="1:8">
      <c r="A66" s="1555" t="s">
        <v>557</v>
      </c>
      <c r="B66" s="1555" t="s">
        <v>558</v>
      </c>
      <c r="C66" s="1565">
        <v>1</v>
      </c>
      <c r="D66" s="1565" t="s">
        <v>553</v>
      </c>
      <c r="E66" s="1565">
        <v>1</v>
      </c>
      <c r="F66" s="1565" t="s">
        <v>553</v>
      </c>
      <c r="G66" s="1566" t="s">
        <v>549</v>
      </c>
      <c r="H66" s="1552" t="s">
        <v>550</v>
      </c>
    </row>
    <row r="67" spans="1:8">
      <c r="A67" s="1555" t="s">
        <v>559</v>
      </c>
      <c r="B67" s="1555" t="s">
        <v>560</v>
      </c>
      <c r="C67" s="1565">
        <v>1</v>
      </c>
      <c r="D67" s="1565" t="s">
        <v>553</v>
      </c>
      <c r="E67" s="1565">
        <v>1</v>
      </c>
      <c r="F67" s="1565" t="s">
        <v>553</v>
      </c>
      <c r="G67" s="1566" t="s">
        <v>561</v>
      </c>
      <c r="H67" s="1552" t="s">
        <v>562</v>
      </c>
    </row>
    <row r="68" spans="1:8">
      <c r="A68" s="1555" t="s">
        <v>563</v>
      </c>
      <c r="B68" s="1555" t="s">
        <v>564</v>
      </c>
      <c r="C68" s="1565">
        <v>1</v>
      </c>
      <c r="D68" s="1565" t="s">
        <v>553</v>
      </c>
      <c r="E68" s="1565">
        <v>1</v>
      </c>
      <c r="F68" s="1565" t="s">
        <v>553</v>
      </c>
      <c r="G68" s="1566" t="s">
        <v>549</v>
      </c>
      <c r="H68" s="1552" t="s">
        <v>565</v>
      </c>
    </row>
    <row r="69" spans="1:8">
      <c r="A69" s="1555" t="s">
        <v>566</v>
      </c>
      <c r="B69" s="1555" t="s">
        <v>567</v>
      </c>
      <c r="C69" s="1565">
        <v>1</v>
      </c>
      <c r="D69" s="1565" t="s">
        <v>553</v>
      </c>
      <c r="E69" s="1565">
        <v>1</v>
      </c>
      <c r="F69" s="1565" t="s">
        <v>553</v>
      </c>
      <c r="G69" s="1566" t="s">
        <v>549</v>
      </c>
      <c r="H69" s="1552" t="s">
        <v>546</v>
      </c>
    </row>
    <row r="70" spans="1:8">
      <c r="A70" s="1555" t="s">
        <v>568</v>
      </c>
      <c r="B70" s="1555" t="s">
        <v>567</v>
      </c>
      <c r="C70" s="1565">
        <v>1</v>
      </c>
      <c r="D70" s="1565" t="s">
        <v>553</v>
      </c>
      <c r="E70" s="1565">
        <v>1</v>
      </c>
      <c r="F70" s="1565" t="s">
        <v>553</v>
      </c>
      <c r="G70" s="1566" t="s">
        <v>545</v>
      </c>
      <c r="H70" s="1552" t="s">
        <v>556</v>
      </c>
    </row>
    <row r="71" spans="1:8">
      <c r="A71" s="1555" t="s">
        <v>569</v>
      </c>
      <c r="B71" s="1555" t="s">
        <v>570</v>
      </c>
      <c r="C71" s="1565">
        <v>1</v>
      </c>
      <c r="D71" s="1565" t="s">
        <v>553</v>
      </c>
      <c r="E71" s="1565">
        <v>1</v>
      </c>
      <c r="F71" s="1565" t="s">
        <v>553</v>
      </c>
      <c r="G71" s="1566" t="s">
        <v>549</v>
      </c>
      <c r="H71" s="1552" t="s">
        <v>550</v>
      </c>
    </row>
    <row r="72" spans="1:8">
      <c r="A72" s="1555" t="s">
        <v>571</v>
      </c>
      <c r="B72" s="1555" t="s">
        <v>572</v>
      </c>
      <c r="C72" s="1565">
        <v>1</v>
      </c>
      <c r="D72" s="1565" t="s">
        <v>553</v>
      </c>
      <c r="E72" s="1565"/>
      <c r="F72" s="1565"/>
      <c r="G72" s="1566" t="s">
        <v>549</v>
      </c>
      <c r="H72" s="1552" t="s">
        <v>562</v>
      </c>
    </row>
    <row r="73" spans="1:8">
      <c r="A73" s="1555" t="s">
        <v>573</v>
      </c>
      <c r="B73" s="1555" t="s">
        <v>548</v>
      </c>
      <c r="C73" s="1565">
        <v>1</v>
      </c>
      <c r="D73" s="1565" t="s">
        <v>544</v>
      </c>
      <c r="E73" s="1565"/>
      <c r="F73" s="1565"/>
      <c r="G73" s="1566" t="s">
        <v>549</v>
      </c>
      <c r="H73" s="1552" t="s">
        <v>556</v>
      </c>
    </row>
    <row r="74" spans="1:8">
      <c r="A74" s="1555" t="s">
        <v>574</v>
      </c>
      <c r="B74" s="1555" t="s">
        <v>548</v>
      </c>
      <c r="C74" s="1565"/>
      <c r="D74" s="1565"/>
      <c r="E74" s="1565">
        <v>1</v>
      </c>
      <c r="F74" s="1565" t="s">
        <v>544</v>
      </c>
      <c r="G74" s="1566" t="s">
        <v>549</v>
      </c>
      <c r="H74" s="1552" t="s">
        <v>565</v>
      </c>
    </row>
    <row r="75" spans="1:8">
      <c r="A75" s="1555" t="s">
        <v>575</v>
      </c>
      <c r="B75" s="1555" t="s">
        <v>570</v>
      </c>
      <c r="C75" s="1565">
        <v>1</v>
      </c>
      <c r="D75" s="1565" t="s">
        <v>544</v>
      </c>
      <c r="E75" s="1565">
        <v>1</v>
      </c>
      <c r="F75" s="1565" t="s">
        <v>544</v>
      </c>
      <c r="G75" s="1566" t="s">
        <v>549</v>
      </c>
      <c r="H75" s="1552" t="s">
        <v>550</v>
      </c>
    </row>
    <row r="76" spans="1:8">
      <c r="A76" s="1555" t="s">
        <v>576</v>
      </c>
      <c r="B76" s="1555" t="s">
        <v>577</v>
      </c>
      <c r="C76" s="1565">
        <v>1</v>
      </c>
      <c r="D76" s="1565" t="s">
        <v>544</v>
      </c>
      <c r="E76" s="1565">
        <v>1</v>
      </c>
      <c r="F76" s="1565" t="s">
        <v>544</v>
      </c>
      <c r="G76" s="1566" t="s">
        <v>549</v>
      </c>
      <c r="H76" s="1552" t="s">
        <v>546</v>
      </c>
    </row>
    <row r="77" spans="1:8">
      <c r="A77" s="1555" t="s">
        <v>578</v>
      </c>
      <c r="B77" s="1555" t="s">
        <v>548</v>
      </c>
      <c r="C77" s="1565">
        <v>1</v>
      </c>
      <c r="D77" s="1565" t="s">
        <v>544</v>
      </c>
      <c r="E77" s="1565">
        <v>1</v>
      </c>
      <c r="F77" s="1565" t="s">
        <v>544</v>
      </c>
      <c r="G77" s="1566" t="s">
        <v>549</v>
      </c>
      <c r="H77" s="1552" t="s">
        <v>556</v>
      </c>
    </row>
    <row r="79" spans="1:8">
      <c r="A79" s="2289" t="s">
        <v>579</v>
      </c>
      <c r="B79" s="2289"/>
      <c r="C79" s="2290">
        <v>6</v>
      </c>
      <c r="D79" s="2290"/>
      <c r="E79" s="2290">
        <v>7</v>
      </c>
      <c r="F79" s="2290"/>
    </row>
    <row r="80" spans="1:8">
      <c r="A80" s="1555" t="s">
        <v>580</v>
      </c>
      <c r="B80" s="1555" t="s">
        <v>581</v>
      </c>
      <c r="C80" s="1565">
        <v>1</v>
      </c>
      <c r="D80" s="1565" t="s">
        <v>553</v>
      </c>
      <c r="E80" s="1565">
        <v>1</v>
      </c>
      <c r="F80" s="1565" t="s">
        <v>553</v>
      </c>
      <c r="G80" s="1566" t="s">
        <v>582</v>
      </c>
      <c r="H80" s="1567" t="s">
        <v>583</v>
      </c>
    </row>
    <row r="81" spans="1:8">
      <c r="A81" s="1555" t="s">
        <v>584</v>
      </c>
      <c r="B81" s="1555" t="s">
        <v>585</v>
      </c>
      <c r="C81" s="1565">
        <v>1</v>
      </c>
      <c r="D81" s="1565" t="s">
        <v>553</v>
      </c>
      <c r="E81" s="1565">
        <v>1</v>
      </c>
      <c r="F81" s="1565" t="s">
        <v>553</v>
      </c>
      <c r="G81" s="1566" t="s">
        <v>582</v>
      </c>
      <c r="H81" s="1567" t="s">
        <v>586</v>
      </c>
    </row>
    <row r="82" spans="1:8">
      <c r="A82" s="1555" t="s">
        <v>587</v>
      </c>
      <c r="B82" s="1555" t="s">
        <v>588</v>
      </c>
      <c r="C82" s="1565">
        <v>1</v>
      </c>
      <c r="D82" s="1565" t="s">
        <v>553</v>
      </c>
      <c r="E82" s="1565">
        <v>1</v>
      </c>
      <c r="F82" s="1565" t="s">
        <v>553</v>
      </c>
      <c r="G82" s="1566" t="s">
        <v>582</v>
      </c>
      <c r="H82" s="1567" t="s">
        <v>556</v>
      </c>
    </row>
    <row r="83" spans="1:8">
      <c r="A83" s="1555" t="s">
        <v>589</v>
      </c>
      <c r="B83" s="1555" t="s">
        <v>588</v>
      </c>
      <c r="C83" s="1565">
        <v>1</v>
      </c>
      <c r="D83" s="1565" t="s">
        <v>553</v>
      </c>
      <c r="E83" s="1565">
        <v>1</v>
      </c>
      <c r="F83" s="1565" t="s">
        <v>553</v>
      </c>
      <c r="G83" s="1566" t="s">
        <v>582</v>
      </c>
      <c r="H83" s="1567" t="s">
        <v>590</v>
      </c>
    </row>
    <row r="84" spans="1:8">
      <c r="A84" s="1555" t="s">
        <v>591</v>
      </c>
      <c r="B84" s="1555" t="s">
        <v>585</v>
      </c>
      <c r="C84" s="1565">
        <v>1</v>
      </c>
      <c r="D84" s="1565" t="s">
        <v>553</v>
      </c>
      <c r="E84" s="1565">
        <v>1</v>
      </c>
      <c r="F84" s="1565" t="s">
        <v>553</v>
      </c>
      <c r="G84" s="1566" t="s">
        <v>582</v>
      </c>
      <c r="H84" s="1567" t="s">
        <v>565</v>
      </c>
    </row>
    <row r="85" spans="1:8">
      <c r="A85" s="1555" t="s">
        <v>592</v>
      </c>
      <c r="B85" s="1555" t="s">
        <v>585</v>
      </c>
      <c r="C85" s="1565">
        <v>1</v>
      </c>
      <c r="D85" s="1565" t="s">
        <v>553</v>
      </c>
      <c r="E85" s="1565">
        <v>1</v>
      </c>
      <c r="F85" s="1565" t="s">
        <v>553</v>
      </c>
      <c r="G85" s="1566" t="s">
        <v>582</v>
      </c>
      <c r="H85" s="1567" t="s">
        <v>583</v>
      </c>
    </row>
    <row r="86" spans="1:8">
      <c r="A86" s="1555" t="s">
        <v>593</v>
      </c>
      <c r="B86" s="1555" t="s">
        <v>594</v>
      </c>
      <c r="C86" s="1565">
        <v>1</v>
      </c>
      <c r="D86" s="1565" t="s">
        <v>553</v>
      </c>
      <c r="E86" s="1565">
        <v>1</v>
      </c>
      <c r="F86" s="1565" t="s">
        <v>553</v>
      </c>
      <c r="G86" s="1566" t="s">
        <v>582</v>
      </c>
      <c r="H86" s="1567" t="s">
        <v>586</v>
      </c>
    </row>
    <row r="87" spans="1:8">
      <c r="A87" s="1555" t="s">
        <v>595</v>
      </c>
      <c r="B87" s="1555" t="s">
        <v>596</v>
      </c>
      <c r="C87" s="1565">
        <v>1</v>
      </c>
      <c r="D87" s="1565" t="s">
        <v>553</v>
      </c>
      <c r="E87" s="1565">
        <v>1</v>
      </c>
      <c r="F87" s="1565" t="s">
        <v>553</v>
      </c>
      <c r="G87" s="1566" t="s">
        <v>582</v>
      </c>
      <c r="H87" s="1567" t="s">
        <v>556</v>
      </c>
    </row>
    <row r="88" spans="1:8">
      <c r="A88" s="1555" t="s">
        <v>597</v>
      </c>
      <c r="B88" s="1555" t="s">
        <v>598</v>
      </c>
      <c r="C88" s="1565">
        <v>1</v>
      </c>
      <c r="D88" s="1565" t="s">
        <v>553</v>
      </c>
      <c r="E88" s="1565">
        <v>1</v>
      </c>
      <c r="F88" s="1565" t="s">
        <v>553</v>
      </c>
      <c r="G88" s="1566" t="s">
        <v>582</v>
      </c>
      <c r="H88" s="1567" t="s">
        <v>590</v>
      </c>
    </row>
    <row r="89" spans="1:8">
      <c r="A89" s="1555" t="s">
        <v>599</v>
      </c>
      <c r="B89" s="1555" t="s">
        <v>600</v>
      </c>
      <c r="C89" s="1565">
        <v>1</v>
      </c>
      <c r="D89" s="1565" t="s">
        <v>553</v>
      </c>
      <c r="E89" s="1565">
        <v>1</v>
      </c>
      <c r="F89" s="1565" t="s">
        <v>553</v>
      </c>
      <c r="G89" s="1566" t="s">
        <v>582</v>
      </c>
      <c r="H89" s="1567" t="s">
        <v>565</v>
      </c>
    </row>
    <row r="90" spans="1:8">
      <c r="A90" s="1555" t="s">
        <v>601</v>
      </c>
      <c r="B90" s="1555" t="s">
        <v>602</v>
      </c>
      <c r="C90" s="1565">
        <v>1</v>
      </c>
      <c r="D90" s="1565" t="s">
        <v>553</v>
      </c>
      <c r="E90" s="1565">
        <v>1</v>
      </c>
      <c r="F90" s="1565" t="s">
        <v>553</v>
      </c>
      <c r="G90" s="1566" t="s">
        <v>582</v>
      </c>
      <c r="H90" s="1567" t="s">
        <v>583</v>
      </c>
    </row>
    <row r="91" spans="1:8">
      <c r="A91" s="1555" t="s">
        <v>603</v>
      </c>
      <c r="B91" s="1555" t="s">
        <v>604</v>
      </c>
      <c r="C91" s="1565">
        <v>1</v>
      </c>
      <c r="D91" s="1565" t="s">
        <v>553</v>
      </c>
      <c r="E91" s="1565">
        <v>1</v>
      </c>
      <c r="F91" s="1565" t="s">
        <v>553</v>
      </c>
      <c r="G91" s="1566" t="s">
        <v>582</v>
      </c>
      <c r="H91" s="1567" t="s">
        <v>586</v>
      </c>
    </row>
    <row r="92" spans="1:8">
      <c r="A92" s="1555" t="s">
        <v>605</v>
      </c>
      <c r="B92" s="1555" t="s">
        <v>606</v>
      </c>
      <c r="C92" s="1565">
        <v>1</v>
      </c>
      <c r="D92" s="1565" t="s">
        <v>553</v>
      </c>
      <c r="E92" s="1565">
        <v>1</v>
      </c>
      <c r="F92" s="1565" t="s">
        <v>553</v>
      </c>
      <c r="G92" s="1566" t="s">
        <v>582</v>
      </c>
      <c r="H92" s="1567" t="s">
        <v>556</v>
      </c>
    </row>
    <row r="93" spans="1:8">
      <c r="A93" s="1555" t="s">
        <v>607</v>
      </c>
      <c r="B93" s="1555" t="s">
        <v>608</v>
      </c>
      <c r="C93" s="1565">
        <v>1</v>
      </c>
      <c r="D93" s="1565" t="s">
        <v>553</v>
      </c>
      <c r="E93" s="1565">
        <v>1</v>
      </c>
      <c r="F93" s="1565" t="s">
        <v>553</v>
      </c>
      <c r="G93" s="1566" t="s">
        <v>582</v>
      </c>
      <c r="H93" s="1567" t="s">
        <v>590</v>
      </c>
    </row>
    <row r="94" spans="1:8">
      <c r="A94" s="1555" t="s">
        <v>609</v>
      </c>
      <c r="B94" s="1555" t="s">
        <v>610</v>
      </c>
      <c r="C94" s="1565">
        <v>1</v>
      </c>
      <c r="D94" s="1565" t="s">
        <v>553</v>
      </c>
      <c r="E94" s="1565">
        <v>1</v>
      </c>
      <c r="F94" s="1565" t="s">
        <v>553</v>
      </c>
      <c r="G94" s="1566" t="s">
        <v>582</v>
      </c>
      <c r="H94" s="1567" t="s">
        <v>565</v>
      </c>
    </row>
    <row r="95" spans="1:8">
      <c r="A95" s="1555" t="s">
        <v>611</v>
      </c>
      <c r="B95" s="1555" t="s">
        <v>612</v>
      </c>
      <c r="C95" s="1565">
        <v>1</v>
      </c>
      <c r="D95" s="1565" t="s">
        <v>553</v>
      </c>
      <c r="E95" s="1565">
        <v>1</v>
      </c>
      <c r="F95" s="1565" t="s">
        <v>553</v>
      </c>
      <c r="G95" s="1566" t="s">
        <v>582</v>
      </c>
      <c r="H95" s="1567" t="s">
        <v>583</v>
      </c>
    </row>
    <row r="96" spans="1:8">
      <c r="A96" s="1555" t="s">
        <v>613</v>
      </c>
      <c r="B96" s="1555" t="s">
        <v>614</v>
      </c>
      <c r="C96" s="1565">
        <v>1</v>
      </c>
      <c r="D96" s="1565" t="s">
        <v>553</v>
      </c>
      <c r="E96" s="1565">
        <v>1</v>
      </c>
      <c r="F96" s="1565" t="s">
        <v>553</v>
      </c>
      <c r="G96" s="1566" t="s">
        <v>582</v>
      </c>
      <c r="H96" s="1567" t="s">
        <v>586</v>
      </c>
    </row>
    <row r="97" spans="1:8">
      <c r="A97" s="1555" t="s">
        <v>615</v>
      </c>
      <c r="B97" s="1555" t="s">
        <v>616</v>
      </c>
      <c r="C97" s="1565">
        <v>1</v>
      </c>
      <c r="D97" s="1565" t="s">
        <v>553</v>
      </c>
      <c r="E97" s="1565">
        <v>1</v>
      </c>
      <c r="F97" s="1565" t="s">
        <v>553</v>
      </c>
      <c r="G97" s="1566" t="s">
        <v>582</v>
      </c>
      <c r="H97" s="1567" t="s">
        <v>556</v>
      </c>
    </row>
    <row r="98" spans="1:8">
      <c r="A98" s="1555" t="s">
        <v>617</v>
      </c>
      <c r="B98" s="1555" t="s">
        <v>618</v>
      </c>
      <c r="C98" s="1565">
        <v>1</v>
      </c>
      <c r="D98" s="1565" t="s">
        <v>553</v>
      </c>
      <c r="E98" s="1565">
        <v>1</v>
      </c>
      <c r="F98" s="1565" t="s">
        <v>553</v>
      </c>
      <c r="G98" s="1566" t="s">
        <v>582</v>
      </c>
      <c r="H98" s="1567" t="s">
        <v>590</v>
      </c>
    </row>
    <row r="99" spans="1:8">
      <c r="A99" s="1555" t="s">
        <v>619</v>
      </c>
      <c r="B99" s="1555" t="s">
        <v>620</v>
      </c>
      <c r="C99" s="1565">
        <v>1</v>
      </c>
      <c r="D99" s="1565" t="s">
        <v>553</v>
      </c>
      <c r="E99" s="1565">
        <v>1</v>
      </c>
      <c r="F99" s="1565" t="s">
        <v>553</v>
      </c>
      <c r="G99" s="1566" t="s">
        <v>582</v>
      </c>
      <c r="H99" s="1567" t="s">
        <v>565</v>
      </c>
    </row>
    <row r="100" spans="1:8">
      <c r="A100" s="1555" t="s">
        <v>621</v>
      </c>
      <c r="B100" s="1555" t="s">
        <v>622</v>
      </c>
      <c r="C100" s="1565">
        <v>1</v>
      </c>
      <c r="D100" s="1565" t="s">
        <v>553</v>
      </c>
      <c r="E100" s="1565">
        <v>1</v>
      </c>
      <c r="F100" s="1565" t="s">
        <v>553</v>
      </c>
      <c r="G100" s="1566" t="s">
        <v>582</v>
      </c>
      <c r="H100" s="1567" t="s">
        <v>583</v>
      </c>
    </row>
    <row r="101" spans="1:8">
      <c r="A101" s="1555" t="s">
        <v>623</v>
      </c>
      <c r="B101" s="1555" t="s">
        <v>624</v>
      </c>
      <c r="C101" s="1565">
        <v>1</v>
      </c>
      <c r="D101" s="1565" t="s">
        <v>553</v>
      </c>
      <c r="E101" s="1565">
        <v>1</v>
      </c>
      <c r="F101" s="1565" t="s">
        <v>553</v>
      </c>
      <c r="G101" s="1566" t="s">
        <v>582</v>
      </c>
      <c r="H101" s="1567" t="s">
        <v>586</v>
      </c>
    </row>
    <row r="102" spans="1:8">
      <c r="A102" s="1555" t="s">
        <v>625</v>
      </c>
      <c r="B102" s="1555" t="s">
        <v>626</v>
      </c>
      <c r="C102" s="1565">
        <v>1</v>
      </c>
      <c r="D102" s="1565" t="s">
        <v>553</v>
      </c>
      <c r="E102" s="1565">
        <v>1</v>
      </c>
      <c r="F102" s="1565" t="s">
        <v>553</v>
      </c>
      <c r="G102" s="1566" t="s">
        <v>582</v>
      </c>
      <c r="H102" s="1567" t="s">
        <v>556</v>
      </c>
    </row>
    <row r="103" spans="1:8">
      <c r="A103" s="1555" t="s">
        <v>627</v>
      </c>
      <c r="B103" s="1555" t="s">
        <v>628</v>
      </c>
      <c r="C103" s="1565">
        <v>1</v>
      </c>
      <c r="D103" s="1565" t="s">
        <v>553</v>
      </c>
      <c r="E103" s="1565">
        <v>1</v>
      </c>
      <c r="F103" s="1565" t="s">
        <v>553</v>
      </c>
      <c r="G103" s="1566" t="s">
        <v>582</v>
      </c>
      <c r="H103" s="1567" t="s">
        <v>590</v>
      </c>
    </row>
    <row r="104" spans="1:8">
      <c r="A104" s="1555" t="s">
        <v>629</v>
      </c>
      <c r="B104" s="1555" t="s">
        <v>630</v>
      </c>
      <c r="C104" s="1565">
        <v>1</v>
      </c>
      <c r="D104" s="1565" t="s">
        <v>553</v>
      </c>
      <c r="E104" s="1565">
        <v>1</v>
      </c>
      <c r="F104" s="1565" t="s">
        <v>553</v>
      </c>
      <c r="G104" s="1566" t="s">
        <v>582</v>
      </c>
      <c r="H104" s="1567" t="s">
        <v>565</v>
      </c>
    </row>
    <row r="105" spans="1:8">
      <c r="A105" s="1555" t="s">
        <v>631</v>
      </c>
      <c r="B105" s="1555" t="s">
        <v>632</v>
      </c>
      <c r="C105" s="1565">
        <v>1</v>
      </c>
      <c r="D105" s="1565" t="s">
        <v>553</v>
      </c>
      <c r="E105" s="1565">
        <v>1</v>
      </c>
      <c r="F105" s="1565" t="s">
        <v>553</v>
      </c>
      <c r="G105" s="1566" t="s">
        <v>582</v>
      </c>
      <c r="H105" s="1567" t="s">
        <v>583</v>
      </c>
    </row>
    <row r="106" spans="1:8">
      <c r="A106" s="1555" t="s">
        <v>633</v>
      </c>
      <c r="B106" s="1555" t="s">
        <v>634</v>
      </c>
      <c r="C106" s="1565">
        <v>1</v>
      </c>
      <c r="D106" s="1565" t="s">
        <v>553</v>
      </c>
      <c r="E106" s="1565">
        <v>1</v>
      </c>
      <c r="F106" s="1565" t="s">
        <v>553</v>
      </c>
      <c r="G106" s="1566" t="s">
        <v>582</v>
      </c>
      <c r="H106" s="1567" t="s">
        <v>586</v>
      </c>
    </row>
    <row r="107" spans="1:8">
      <c r="A107" s="1555" t="s">
        <v>635</v>
      </c>
      <c r="B107" s="1555" t="s">
        <v>636</v>
      </c>
      <c r="C107" s="1565">
        <v>1</v>
      </c>
      <c r="D107" s="1565" t="s">
        <v>553</v>
      </c>
      <c r="E107" s="1565">
        <v>1</v>
      </c>
      <c r="F107" s="1565" t="s">
        <v>553</v>
      </c>
      <c r="G107" s="1566" t="s">
        <v>582</v>
      </c>
      <c r="H107" s="1567" t="s">
        <v>556</v>
      </c>
    </row>
    <row r="108" spans="1:8">
      <c r="A108" s="1555" t="s">
        <v>637</v>
      </c>
      <c r="B108" s="1555" t="s">
        <v>638</v>
      </c>
      <c r="C108" s="1565">
        <v>1</v>
      </c>
      <c r="D108" s="1565" t="s">
        <v>553</v>
      </c>
      <c r="E108" s="1565">
        <v>1</v>
      </c>
      <c r="F108" s="1565" t="s">
        <v>553</v>
      </c>
      <c r="G108" s="1566" t="s">
        <v>582</v>
      </c>
      <c r="H108" s="1567" t="s">
        <v>590</v>
      </c>
    </row>
    <row r="109" spans="1:8">
      <c r="A109" s="1555" t="s">
        <v>639</v>
      </c>
      <c r="B109" s="1555" t="s">
        <v>640</v>
      </c>
      <c r="C109" s="1565">
        <v>1</v>
      </c>
      <c r="D109" s="1565" t="s">
        <v>553</v>
      </c>
      <c r="E109" s="1565">
        <v>1</v>
      </c>
      <c r="F109" s="1565" t="s">
        <v>553</v>
      </c>
      <c r="G109" s="1566" t="s">
        <v>582</v>
      </c>
      <c r="H109" s="1567" t="s">
        <v>565</v>
      </c>
    </row>
    <row r="110" spans="1:8">
      <c r="A110" s="1555" t="s">
        <v>641</v>
      </c>
      <c r="B110" s="1555" t="s">
        <v>642</v>
      </c>
      <c r="C110" s="1565">
        <v>1</v>
      </c>
      <c r="D110" s="1565" t="s">
        <v>553</v>
      </c>
      <c r="E110" s="1565">
        <v>1</v>
      </c>
      <c r="F110" s="1565" t="s">
        <v>553</v>
      </c>
      <c r="G110" s="1566" t="s">
        <v>582</v>
      </c>
      <c r="H110" s="1567" t="s">
        <v>583</v>
      </c>
    </row>
    <row r="111" spans="1:8">
      <c r="A111" s="1555" t="s">
        <v>643</v>
      </c>
      <c r="B111" s="1555" t="s">
        <v>644</v>
      </c>
      <c r="C111" s="1565">
        <v>1</v>
      </c>
      <c r="D111" s="1565" t="s">
        <v>553</v>
      </c>
      <c r="E111" s="1565">
        <v>1</v>
      </c>
      <c r="F111" s="1565" t="s">
        <v>553</v>
      </c>
      <c r="G111" s="1566" t="s">
        <v>582</v>
      </c>
      <c r="H111" s="1567" t="s">
        <v>586</v>
      </c>
    </row>
    <row r="112" spans="1:8">
      <c r="A112" s="1555" t="s">
        <v>645</v>
      </c>
      <c r="B112" s="1555" t="s">
        <v>644</v>
      </c>
      <c r="C112" s="1565">
        <v>1</v>
      </c>
      <c r="D112" s="1565" t="s">
        <v>553</v>
      </c>
      <c r="E112" s="1565">
        <v>1</v>
      </c>
      <c r="F112" s="1565" t="s">
        <v>553</v>
      </c>
      <c r="G112" s="1566" t="s">
        <v>582</v>
      </c>
      <c r="H112" s="1567" t="s">
        <v>556</v>
      </c>
    </row>
    <row r="113" spans="1:8">
      <c r="A113" s="1555" t="s">
        <v>646</v>
      </c>
      <c r="B113" s="1555" t="s">
        <v>647</v>
      </c>
      <c r="C113" s="1565">
        <v>1</v>
      </c>
      <c r="D113" s="1565" t="s">
        <v>553</v>
      </c>
      <c r="E113" s="1565">
        <v>1</v>
      </c>
      <c r="F113" s="1565" t="s">
        <v>553</v>
      </c>
      <c r="G113" s="1566" t="s">
        <v>582</v>
      </c>
      <c r="H113" s="1567" t="s">
        <v>590</v>
      </c>
    </row>
    <row r="114" spans="1:8">
      <c r="A114" s="1555" t="s">
        <v>648</v>
      </c>
      <c r="B114" s="1555" t="s">
        <v>649</v>
      </c>
      <c r="C114" s="1565">
        <v>1</v>
      </c>
      <c r="D114" s="1565" t="s">
        <v>553</v>
      </c>
      <c r="E114" s="1565">
        <v>1</v>
      </c>
      <c r="F114" s="1565" t="s">
        <v>553</v>
      </c>
      <c r="G114" s="1566" t="s">
        <v>582</v>
      </c>
      <c r="H114" s="1567" t="s">
        <v>565</v>
      </c>
    </row>
    <row r="115" spans="1:8">
      <c r="A115" s="1555" t="s">
        <v>650</v>
      </c>
      <c r="B115" s="1555" t="s">
        <v>651</v>
      </c>
      <c r="C115" s="1565">
        <v>1</v>
      </c>
      <c r="D115" s="1565" t="s">
        <v>553</v>
      </c>
      <c r="E115" s="1565">
        <v>1</v>
      </c>
      <c r="F115" s="1565" t="s">
        <v>553</v>
      </c>
      <c r="G115" s="1566" t="s">
        <v>582</v>
      </c>
      <c r="H115" s="1567" t="s">
        <v>583</v>
      </c>
    </row>
    <row r="116" spans="1:8">
      <c r="A116" s="1555" t="s">
        <v>652</v>
      </c>
      <c r="B116" s="1555" t="s">
        <v>651</v>
      </c>
      <c r="C116" s="1565">
        <v>1</v>
      </c>
      <c r="D116" s="1565" t="s">
        <v>553</v>
      </c>
      <c r="E116" s="1565">
        <v>1</v>
      </c>
      <c r="F116" s="1565" t="s">
        <v>553</v>
      </c>
      <c r="G116" s="1566" t="s">
        <v>582</v>
      </c>
      <c r="H116" s="1567" t="s">
        <v>586</v>
      </c>
    </row>
    <row r="117" spans="1:8">
      <c r="A117" s="1555" t="s">
        <v>653</v>
      </c>
      <c r="B117" s="1555" t="s">
        <v>654</v>
      </c>
      <c r="C117" s="1565">
        <v>1</v>
      </c>
      <c r="D117" s="1565" t="s">
        <v>553</v>
      </c>
      <c r="E117" s="1565">
        <v>1</v>
      </c>
      <c r="F117" s="1565" t="s">
        <v>553</v>
      </c>
      <c r="G117" s="1566" t="s">
        <v>582</v>
      </c>
      <c r="H117" s="1567" t="s">
        <v>556</v>
      </c>
    </row>
    <row r="118" spans="1:8">
      <c r="A118" s="1555" t="s">
        <v>655</v>
      </c>
      <c r="B118" s="1555" t="s">
        <v>656</v>
      </c>
      <c r="C118" s="1565">
        <v>1</v>
      </c>
      <c r="D118" s="1565" t="s">
        <v>553</v>
      </c>
      <c r="E118" s="1565">
        <v>1</v>
      </c>
      <c r="F118" s="1565" t="s">
        <v>553</v>
      </c>
      <c r="G118" s="1566" t="s">
        <v>582</v>
      </c>
      <c r="H118" s="1567" t="s">
        <v>590</v>
      </c>
    </row>
    <row r="119" spans="1:8">
      <c r="A119" s="1555" t="s">
        <v>657</v>
      </c>
      <c r="B119" s="1555" t="s">
        <v>658</v>
      </c>
      <c r="C119" s="1565">
        <v>1</v>
      </c>
      <c r="D119" s="1565" t="s">
        <v>553</v>
      </c>
      <c r="E119" s="1565">
        <v>1</v>
      </c>
      <c r="F119" s="1565" t="s">
        <v>553</v>
      </c>
      <c r="G119" s="1566" t="s">
        <v>582</v>
      </c>
      <c r="H119" s="1567" t="s">
        <v>565</v>
      </c>
    </row>
    <row r="120" spans="1:8">
      <c r="A120" s="1555" t="s">
        <v>659</v>
      </c>
      <c r="B120" s="1555" t="s">
        <v>660</v>
      </c>
      <c r="C120" s="1565">
        <v>1</v>
      </c>
      <c r="D120" s="1565" t="s">
        <v>553</v>
      </c>
      <c r="E120" s="1565">
        <v>1</v>
      </c>
      <c r="F120" s="1565" t="s">
        <v>553</v>
      </c>
      <c r="G120" s="1566" t="s">
        <v>582</v>
      </c>
      <c r="H120" s="1567" t="s">
        <v>583</v>
      </c>
    </row>
    <row r="121" spans="1:8">
      <c r="A121" s="1555" t="s">
        <v>661</v>
      </c>
      <c r="B121" s="1555" t="s">
        <v>662</v>
      </c>
      <c r="C121" s="1565">
        <v>1</v>
      </c>
      <c r="D121" s="1565" t="s">
        <v>553</v>
      </c>
      <c r="E121" s="1565">
        <v>1</v>
      </c>
      <c r="F121" s="1565" t="s">
        <v>553</v>
      </c>
      <c r="G121" s="1566" t="s">
        <v>582</v>
      </c>
      <c r="H121" s="1567" t="s">
        <v>586</v>
      </c>
    </row>
    <row r="122" spans="1:8">
      <c r="A122" s="1555" t="s">
        <v>663</v>
      </c>
      <c r="B122" s="1555" t="s">
        <v>664</v>
      </c>
      <c r="C122" s="1565">
        <v>1</v>
      </c>
      <c r="D122" s="1565" t="s">
        <v>553</v>
      </c>
      <c r="E122" s="1565">
        <v>1</v>
      </c>
      <c r="F122" s="1565" t="s">
        <v>553</v>
      </c>
      <c r="G122" s="1566" t="s">
        <v>582</v>
      </c>
      <c r="H122" s="1567" t="s">
        <v>556</v>
      </c>
    </row>
    <row r="123" spans="1:8">
      <c r="A123" s="1555" t="s">
        <v>665</v>
      </c>
      <c r="B123" s="1555" t="s">
        <v>666</v>
      </c>
      <c r="C123" s="1565">
        <v>1</v>
      </c>
      <c r="D123" s="1565" t="s">
        <v>553</v>
      </c>
      <c r="E123" s="1565">
        <v>1</v>
      </c>
      <c r="F123" s="1565" t="s">
        <v>553</v>
      </c>
      <c r="G123" s="1566" t="s">
        <v>582</v>
      </c>
      <c r="H123" s="1567" t="s">
        <v>590</v>
      </c>
    </row>
    <row r="124" spans="1:8">
      <c r="A124" s="1555" t="s">
        <v>667</v>
      </c>
      <c r="B124" s="1555" t="s">
        <v>668</v>
      </c>
      <c r="C124" s="1565">
        <v>1</v>
      </c>
      <c r="D124" s="1565" t="s">
        <v>553</v>
      </c>
      <c r="E124" s="1565">
        <v>1</v>
      </c>
      <c r="F124" s="1565" t="s">
        <v>553</v>
      </c>
      <c r="G124" s="1566" t="s">
        <v>582</v>
      </c>
      <c r="H124" s="1567" t="s">
        <v>565</v>
      </c>
    </row>
    <row r="125" spans="1:8">
      <c r="A125" s="1555" t="s">
        <v>669</v>
      </c>
      <c r="B125" s="1555" t="s">
        <v>670</v>
      </c>
      <c r="C125" s="1565">
        <v>1</v>
      </c>
      <c r="D125" s="1565" t="s">
        <v>553</v>
      </c>
      <c r="E125" s="1565">
        <v>1</v>
      </c>
      <c r="F125" s="1565" t="s">
        <v>553</v>
      </c>
      <c r="G125" s="1566" t="s">
        <v>582</v>
      </c>
      <c r="H125" s="1567" t="s">
        <v>583</v>
      </c>
    </row>
    <row r="126" spans="1:8">
      <c r="A126" s="1555" t="s">
        <v>671</v>
      </c>
      <c r="B126" s="1555" t="s">
        <v>672</v>
      </c>
      <c r="C126" s="1565">
        <v>1</v>
      </c>
      <c r="D126" s="1565" t="s">
        <v>553</v>
      </c>
      <c r="E126" s="1565">
        <v>1</v>
      </c>
      <c r="F126" s="1565" t="s">
        <v>553</v>
      </c>
      <c r="G126" s="1566" t="s">
        <v>582</v>
      </c>
      <c r="H126" s="1567" t="s">
        <v>586</v>
      </c>
    </row>
    <row r="127" spans="1:8">
      <c r="A127" s="1555" t="s">
        <v>673</v>
      </c>
      <c r="B127" s="1555" t="s">
        <v>674</v>
      </c>
      <c r="C127" s="1565">
        <v>1</v>
      </c>
      <c r="D127" s="1565" t="s">
        <v>553</v>
      </c>
      <c r="E127" s="1565">
        <v>1</v>
      </c>
      <c r="F127" s="1565" t="s">
        <v>553</v>
      </c>
      <c r="G127" s="1566" t="s">
        <v>582</v>
      </c>
      <c r="H127" s="1567" t="s">
        <v>556</v>
      </c>
    </row>
    <row r="128" spans="1:8">
      <c r="A128" s="1555" t="s">
        <v>675</v>
      </c>
      <c r="B128" s="1555" t="s">
        <v>676</v>
      </c>
      <c r="C128" s="1565">
        <v>1</v>
      </c>
      <c r="D128" s="1565" t="s">
        <v>553</v>
      </c>
      <c r="E128" s="1565">
        <v>1</v>
      </c>
      <c r="F128" s="1565" t="s">
        <v>553</v>
      </c>
      <c r="G128" s="1566" t="s">
        <v>582</v>
      </c>
      <c r="H128" s="1567" t="s">
        <v>590</v>
      </c>
    </row>
    <row r="129" spans="1:8">
      <c r="A129" s="1555" t="s">
        <v>677</v>
      </c>
      <c r="B129" s="1555" t="s">
        <v>670</v>
      </c>
      <c r="C129" s="1565">
        <v>1</v>
      </c>
      <c r="D129" s="1565" t="s">
        <v>553</v>
      </c>
      <c r="E129" s="1565">
        <v>1</v>
      </c>
      <c r="F129" s="1565" t="s">
        <v>553</v>
      </c>
      <c r="G129" s="1566" t="s">
        <v>582</v>
      </c>
      <c r="H129" s="1567" t="s">
        <v>565</v>
      </c>
    </row>
    <row r="131" spans="1:8">
      <c r="A131" s="2287" t="s">
        <v>678</v>
      </c>
      <c r="B131" s="2287"/>
      <c r="C131" s="2288">
        <v>6</v>
      </c>
      <c r="D131" s="2288"/>
      <c r="E131" s="2288">
        <v>7</v>
      </c>
      <c r="F131" s="2288"/>
      <c r="G131" s="1564" t="s">
        <v>679</v>
      </c>
      <c r="H131" s="1552" t="s">
        <v>680</v>
      </c>
    </row>
    <row r="132" spans="1:8">
      <c r="A132" s="1555" t="s">
        <v>681</v>
      </c>
      <c r="B132" s="1555" t="s">
        <v>682</v>
      </c>
      <c r="C132" s="1565">
        <v>1</v>
      </c>
      <c r="D132" s="1565" t="s">
        <v>553</v>
      </c>
      <c r="E132" s="1565">
        <v>1</v>
      </c>
      <c r="F132" s="1565" t="s">
        <v>553</v>
      </c>
      <c r="G132" s="1566" t="s">
        <v>683</v>
      </c>
      <c r="H132" s="1552" t="s">
        <v>546</v>
      </c>
    </row>
    <row r="133" spans="1:8">
      <c r="A133" s="1555" t="s">
        <v>684</v>
      </c>
      <c r="B133" s="1555" t="s">
        <v>685</v>
      </c>
      <c r="C133" s="1565">
        <v>1</v>
      </c>
      <c r="D133" s="1565" t="s">
        <v>544</v>
      </c>
      <c r="E133" s="1565"/>
      <c r="F133" s="1565"/>
      <c r="G133" s="1566" t="s">
        <v>686</v>
      </c>
      <c r="H133" s="1552" t="s">
        <v>556</v>
      </c>
    </row>
    <row r="134" spans="1:8">
      <c r="A134" s="1555" t="s">
        <v>687</v>
      </c>
      <c r="B134" s="1555" t="s">
        <v>688</v>
      </c>
      <c r="C134" s="1565">
        <v>1</v>
      </c>
      <c r="D134" s="1565" t="s">
        <v>544</v>
      </c>
      <c r="E134" s="1565"/>
      <c r="F134" s="1565"/>
      <c r="G134" s="1566" t="s">
        <v>683</v>
      </c>
      <c r="H134" s="1552" t="s">
        <v>550</v>
      </c>
    </row>
  </sheetData>
  <mergeCells count="74">
    <mergeCell ref="A131:B131"/>
    <mergeCell ref="C131:D131"/>
    <mergeCell ref="E131:F131"/>
    <mergeCell ref="A61:B61"/>
    <mergeCell ref="C61:D61"/>
    <mergeCell ref="E61:F61"/>
    <mergeCell ref="A79:B79"/>
    <mergeCell ref="C79:D79"/>
    <mergeCell ref="E79:F79"/>
    <mergeCell ref="C59:D59"/>
    <mergeCell ref="E59:F59"/>
    <mergeCell ref="A51:B51"/>
    <mergeCell ref="F51:G51"/>
    <mergeCell ref="A52:B52"/>
    <mergeCell ref="F52:G52"/>
    <mergeCell ref="A53:B53"/>
    <mergeCell ref="F53:G53"/>
    <mergeCell ref="A56:F56"/>
    <mergeCell ref="C57:D57"/>
    <mergeCell ref="E57:F57"/>
    <mergeCell ref="C58:D58"/>
    <mergeCell ref="E58:F58"/>
    <mergeCell ref="A44:B44"/>
    <mergeCell ref="A46:D46"/>
    <mergeCell ref="E46:E53"/>
    <mergeCell ref="F46:G46"/>
    <mergeCell ref="A47:B47"/>
    <mergeCell ref="A48:B48"/>
    <mergeCell ref="A49:B49"/>
    <mergeCell ref="F49:G49"/>
    <mergeCell ref="A50:B50"/>
    <mergeCell ref="F50:G50"/>
    <mergeCell ref="A43:B43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31:B31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7:B7"/>
    <mergeCell ref="A2:G2"/>
    <mergeCell ref="A3:B3"/>
    <mergeCell ref="A4:B4"/>
    <mergeCell ref="A5:B5"/>
    <mergeCell ref="A6:B6"/>
  </mergeCells>
  <pageMargins left="0.75" right="0.25" top="0.22" bottom="0.36" header="0.5" footer="0.5"/>
  <pageSetup scale="6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499984740745262"/>
  </sheetPr>
  <dimension ref="A1:BG712"/>
  <sheetViews>
    <sheetView topLeftCell="J7" zoomScaleNormal="100" workbookViewId="0">
      <selection activeCell="P17" sqref="P17"/>
    </sheetView>
  </sheetViews>
  <sheetFormatPr defaultColWidth="9.140625" defaultRowHeight="12.75" zeroHeight="1"/>
  <cols>
    <col min="1" max="1" width="3" style="1626" customWidth="1"/>
    <col min="2" max="2" width="19.140625" style="1569" customWidth="1"/>
    <col min="3" max="3" width="22.140625" style="1570" customWidth="1"/>
    <col min="4" max="4" width="13.140625" style="1569" customWidth="1"/>
    <col min="5" max="5" width="9.140625" style="1569"/>
    <col min="6" max="6" width="9.85546875" style="1569" bestFit="1" customWidth="1"/>
    <col min="7" max="7" width="14.140625" style="1569" customWidth="1"/>
    <col min="8" max="8" width="5.140625" style="1569" customWidth="1"/>
    <col min="9" max="9" width="7.7109375" style="1569" customWidth="1"/>
    <col min="10" max="10" width="5.7109375" style="1569" customWidth="1"/>
    <col min="11" max="11" width="9.140625" style="1569"/>
    <col min="12" max="12" width="10.140625" style="1569" bestFit="1" customWidth="1"/>
    <col min="13" max="13" width="5.42578125" style="1569" customWidth="1"/>
    <col min="14" max="14" width="9.140625" style="1569"/>
    <col min="15" max="15" width="11.28515625" style="1569" customWidth="1"/>
    <col min="16" max="16" width="12.140625" style="1569" customWidth="1"/>
    <col min="17" max="17" width="9.140625" style="1569"/>
    <col min="18" max="24" width="3.28515625" style="1569" customWidth="1"/>
    <col min="25" max="25" width="3.140625" style="1569" customWidth="1"/>
    <col min="26" max="59" width="3.28515625" style="1569" customWidth="1"/>
    <col min="60" max="16384" width="9.140625" style="1568"/>
  </cols>
  <sheetData>
    <row r="1" spans="1:59" ht="15" customHeight="1" thickBot="1">
      <c r="A1" s="1568"/>
    </row>
    <row r="2" spans="1:59" ht="15" customHeight="1">
      <c r="A2" s="1568"/>
      <c r="B2" s="1571" t="s">
        <v>689</v>
      </c>
      <c r="C2" s="2301" t="s">
        <v>399</v>
      </c>
      <c r="D2" s="2302"/>
      <c r="L2" s="1572"/>
      <c r="O2" s="1572"/>
      <c r="P2" s="1572"/>
      <c r="Q2" s="1572"/>
    </row>
    <row r="3" spans="1:59" ht="15" customHeight="1">
      <c r="A3" s="1568"/>
      <c r="B3" s="1573" t="s">
        <v>690</v>
      </c>
      <c r="C3" s="2303" t="s">
        <v>691</v>
      </c>
      <c r="D3" s="2304"/>
      <c r="L3" s="1572"/>
      <c r="O3" s="1572"/>
      <c r="P3" s="1572"/>
      <c r="Q3" s="1572"/>
    </row>
    <row r="4" spans="1:59" ht="15" customHeight="1">
      <c r="A4" s="1568"/>
      <c r="B4" s="1573" t="s">
        <v>692</v>
      </c>
      <c r="C4" s="2305" t="s">
        <v>693</v>
      </c>
      <c r="D4" s="2306"/>
      <c r="E4" s="1574"/>
      <c r="F4" s="1574"/>
      <c r="L4" s="1572"/>
      <c r="O4" s="1572"/>
      <c r="P4" s="1572"/>
      <c r="Q4" s="1572"/>
    </row>
    <row r="5" spans="1:59" ht="15" customHeight="1" thickBot="1">
      <c r="A5" s="1568"/>
      <c r="B5" s="1575" t="s">
        <v>694</v>
      </c>
      <c r="C5" s="2307" t="s">
        <v>695</v>
      </c>
      <c r="D5" s="2308"/>
      <c r="L5" s="1572"/>
      <c r="O5" s="1572"/>
      <c r="P5" s="1572"/>
      <c r="Q5" s="1572"/>
    </row>
    <row r="6" spans="1:59" ht="15" customHeight="1">
      <c r="A6" s="1568"/>
      <c r="L6" s="1572"/>
      <c r="O6" s="1572"/>
      <c r="P6" s="1572"/>
      <c r="Q6" s="1572"/>
    </row>
    <row r="7" spans="1:59" ht="15" customHeight="1" thickBot="1">
      <c r="A7" s="1568"/>
      <c r="E7" s="1576"/>
      <c r="F7" s="1576"/>
      <c r="G7" s="1577"/>
      <c r="H7" s="1578"/>
      <c r="I7" s="1579"/>
      <c r="J7" s="1579"/>
      <c r="K7" s="1579"/>
      <c r="L7" s="1580"/>
      <c r="M7" s="1579"/>
      <c r="N7" s="1579"/>
      <c r="O7" s="1572"/>
      <c r="P7" s="1581"/>
      <c r="Q7" s="1581"/>
    </row>
    <row r="8" spans="1:59" ht="15" customHeight="1" thickBot="1">
      <c r="A8" s="1568"/>
      <c r="B8" s="1582"/>
      <c r="C8" s="1583"/>
      <c r="D8" s="1582"/>
      <c r="E8" s="1582"/>
      <c r="F8" s="1582"/>
      <c r="G8" s="1582"/>
      <c r="H8" s="1582"/>
      <c r="I8" s="1584"/>
      <c r="J8" s="1584"/>
      <c r="K8" s="1584"/>
      <c r="L8" s="1585"/>
      <c r="M8" s="1584"/>
      <c r="N8" s="1584"/>
      <c r="O8" s="1585"/>
      <c r="P8" s="1585"/>
      <c r="Q8" s="1585"/>
      <c r="R8" s="2291" t="s">
        <v>696</v>
      </c>
      <c r="S8" s="2292"/>
      <c r="T8" s="2292"/>
      <c r="U8" s="2292"/>
      <c r="V8" s="2292"/>
      <c r="W8" s="2292"/>
      <c r="X8" s="2292"/>
      <c r="Y8" s="2292"/>
      <c r="Z8" s="2292"/>
      <c r="AA8" s="2292"/>
      <c r="AB8" s="2292"/>
      <c r="AC8" s="2292"/>
      <c r="AD8" s="2292"/>
      <c r="AE8" s="2292"/>
      <c r="AF8" s="2292"/>
      <c r="AG8" s="2292"/>
      <c r="AH8" s="2292"/>
      <c r="AI8" s="2292"/>
      <c r="AJ8" s="2292"/>
      <c r="AK8" s="2292"/>
      <c r="AL8" s="2292"/>
      <c r="AM8" s="2292"/>
      <c r="AN8" s="2292"/>
      <c r="AO8" s="2292"/>
      <c r="AP8" s="2292"/>
      <c r="AQ8" s="2292"/>
      <c r="AR8" s="2292"/>
      <c r="AS8" s="2292"/>
      <c r="AT8" s="2292"/>
      <c r="AU8" s="2292"/>
      <c r="AV8" s="2292"/>
      <c r="AW8" s="2292"/>
      <c r="AX8" s="2292"/>
      <c r="AY8" s="2292"/>
      <c r="AZ8" s="2292"/>
      <c r="BA8" s="2292"/>
      <c r="BB8" s="2292"/>
      <c r="BC8" s="2292"/>
      <c r="BD8" s="2292"/>
      <c r="BE8" s="2292"/>
      <c r="BF8" s="2292"/>
      <c r="BG8" s="2293"/>
    </row>
    <row r="9" spans="1:59" ht="15" customHeight="1" thickBot="1">
      <c r="A9" s="1568"/>
      <c r="B9" s="2294" t="s">
        <v>697</v>
      </c>
      <c r="C9" s="2296" t="s">
        <v>698</v>
      </c>
      <c r="D9" s="1586" t="s">
        <v>699</v>
      </c>
      <c r="E9" s="1586" t="s">
        <v>700</v>
      </c>
      <c r="F9" s="2298" t="s">
        <v>701</v>
      </c>
      <c r="G9" s="2298" t="s">
        <v>46</v>
      </c>
      <c r="H9" s="2298" t="s">
        <v>702</v>
      </c>
      <c r="I9" s="2298" t="s">
        <v>703</v>
      </c>
      <c r="J9" s="2298" t="s">
        <v>704</v>
      </c>
      <c r="K9" s="1586" t="s">
        <v>705</v>
      </c>
      <c r="L9" s="1587" t="s">
        <v>706</v>
      </c>
      <c r="M9" s="1586" t="s">
        <v>707</v>
      </c>
      <c r="N9" s="1586" t="s">
        <v>708</v>
      </c>
      <c r="O9" s="1587" t="s">
        <v>57</v>
      </c>
      <c r="P9" s="1588" t="s">
        <v>709</v>
      </c>
      <c r="Q9" s="1588" t="s">
        <v>710</v>
      </c>
      <c r="R9" s="1589">
        <v>9</v>
      </c>
      <c r="S9" s="1589">
        <v>10</v>
      </c>
      <c r="T9" s="1589">
        <v>11</v>
      </c>
      <c r="U9" s="1589">
        <v>12</v>
      </c>
      <c r="V9" s="1589">
        <v>13</v>
      </c>
      <c r="W9" s="1589">
        <v>14</v>
      </c>
      <c r="X9" s="1589">
        <v>15</v>
      </c>
      <c r="Y9" s="1589">
        <v>16</v>
      </c>
      <c r="Z9" s="1589">
        <v>17</v>
      </c>
      <c r="AA9" s="1589">
        <v>18</v>
      </c>
      <c r="AB9" s="1589">
        <v>19</v>
      </c>
      <c r="AC9" s="1589">
        <v>20</v>
      </c>
      <c r="AD9" s="1589">
        <v>21</v>
      </c>
      <c r="AE9" s="1589">
        <v>22</v>
      </c>
      <c r="AF9" s="1589">
        <v>23</v>
      </c>
      <c r="AG9" s="1589">
        <v>24</v>
      </c>
      <c r="AH9" s="1589">
        <v>25</v>
      </c>
      <c r="AI9" s="1589">
        <v>26</v>
      </c>
      <c r="AJ9" s="1589">
        <v>27</v>
      </c>
      <c r="AK9" s="1589">
        <v>28</v>
      </c>
      <c r="AL9" s="1589">
        <v>29</v>
      </c>
      <c r="AM9" s="1589">
        <v>30</v>
      </c>
      <c r="AN9" s="1589">
        <v>31</v>
      </c>
      <c r="AO9" s="1589">
        <v>1</v>
      </c>
      <c r="AP9" s="1589">
        <v>2</v>
      </c>
      <c r="AQ9" s="1589">
        <v>3</v>
      </c>
      <c r="AR9" s="1589">
        <v>4</v>
      </c>
      <c r="AS9" s="1589">
        <v>5</v>
      </c>
      <c r="AT9" s="1589">
        <v>6</v>
      </c>
      <c r="AU9" s="1589">
        <v>7</v>
      </c>
      <c r="AV9" s="1589">
        <v>8</v>
      </c>
      <c r="AW9" s="1589">
        <v>9</v>
      </c>
      <c r="AX9" s="1589">
        <v>10</v>
      </c>
      <c r="AY9" s="1589">
        <v>11</v>
      </c>
      <c r="AZ9" s="1589">
        <v>12</v>
      </c>
      <c r="BA9" s="1589">
        <v>13</v>
      </c>
      <c r="BB9" s="1589">
        <v>14</v>
      </c>
      <c r="BC9" s="1589">
        <v>15</v>
      </c>
      <c r="BD9" s="1589">
        <v>16</v>
      </c>
      <c r="BE9" s="1589">
        <v>17</v>
      </c>
      <c r="BF9" s="1589">
        <v>18</v>
      </c>
      <c r="BG9" s="1589">
        <v>19</v>
      </c>
    </row>
    <row r="10" spans="1:59" ht="15" customHeight="1" thickBot="1">
      <c r="A10" s="1568"/>
      <c r="B10" s="2295"/>
      <c r="C10" s="2297"/>
      <c r="D10" s="1590" t="s">
        <v>711</v>
      </c>
      <c r="E10" s="1590" t="s">
        <v>711</v>
      </c>
      <c r="F10" s="2299"/>
      <c r="G10" s="2299"/>
      <c r="H10" s="2299"/>
      <c r="I10" s="2299"/>
      <c r="J10" s="2299"/>
      <c r="K10" s="1590" t="s">
        <v>712</v>
      </c>
      <c r="L10" s="1591" t="s">
        <v>713</v>
      </c>
      <c r="M10" s="1590"/>
      <c r="N10" s="1590" t="s">
        <v>43</v>
      </c>
      <c r="O10" s="1591" t="s">
        <v>712</v>
      </c>
      <c r="P10" s="1592" t="s">
        <v>712</v>
      </c>
      <c r="Q10" s="1592" t="s">
        <v>714</v>
      </c>
      <c r="R10" s="1593" t="s">
        <v>26</v>
      </c>
      <c r="S10" s="1594" t="s">
        <v>715</v>
      </c>
      <c r="T10" s="1593" t="s">
        <v>336</v>
      </c>
      <c r="U10" s="1594" t="s">
        <v>715</v>
      </c>
      <c r="V10" s="1593" t="s">
        <v>11</v>
      </c>
      <c r="W10" s="1595" t="s">
        <v>716</v>
      </c>
      <c r="X10" s="1593" t="s">
        <v>716</v>
      </c>
      <c r="Y10" s="1593" t="s">
        <v>26</v>
      </c>
      <c r="Z10" s="1594" t="s">
        <v>715</v>
      </c>
      <c r="AA10" s="1593" t="s">
        <v>336</v>
      </c>
      <c r="AB10" s="1594" t="s">
        <v>715</v>
      </c>
      <c r="AC10" s="1593" t="s">
        <v>11</v>
      </c>
      <c r="AD10" s="1595" t="s">
        <v>716</v>
      </c>
      <c r="AE10" s="1593" t="s">
        <v>716</v>
      </c>
      <c r="AF10" s="1593" t="s">
        <v>26</v>
      </c>
      <c r="AG10" s="1594" t="s">
        <v>715</v>
      </c>
      <c r="AH10" s="1593" t="s">
        <v>336</v>
      </c>
      <c r="AI10" s="1594" t="s">
        <v>715</v>
      </c>
      <c r="AJ10" s="1593" t="s">
        <v>11</v>
      </c>
      <c r="AK10" s="1595" t="s">
        <v>716</v>
      </c>
      <c r="AL10" s="1593" t="s">
        <v>716</v>
      </c>
      <c r="AM10" s="1593" t="s">
        <v>26</v>
      </c>
      <c r="AN10" s="1594" t="s">
        <v>715</v>
      </c>
      <c r="AO10" s="1593" t="s">
        <v>336</v>
      </c>
      <c r="AP10" s="1594" t="s">
        <v>715</v>
      </c>
      <c r="AQ10" s="1593" t="s">
        <v>11</v>
      </c>
      <c r="AR10" s="1595" t="s">
        <v>716</v>
      </c>
      <c r="AS10" s="1593" t="s">
        <v>716</v>
      </c>
      <c r="AT10" s="1593" t="s">
        <v>26</v>
      </c>
      <c r="AU10" s="1594" t="s">
        <v>715</v>
      </c>
      <c r="AV10" s="1593" t="s">
        <v>336</v>
      </c>
      <c r="AW10" s="1594" t="s">
        <v>715</v>
      </c>
      <c r="AX10" s="1593" t="s">
        <v>11</v>
      </c>
      <c r="AY10" s="1595" t="s">
        <v>716</v>
      </c>
      <c r="AZ10" s="1593" t="s">
        <v>716</v>
      </c>
      <c r="BA10" s="1593" t="s">
        <v>26</v>
      </c>
      <c r="BB10" s="1594" t="s">
        <v>715</v>
      </c>
      <c r="BC10" s="1593" t="s">
        <v>336</v>
      </c>
      <c r="BD10" s="1594" t="s">
        <v>715</v>
      </c>
      <c r="BE10" s="1593" t="s">
        <v>11</v>
      </c>
      <c r="BF10" s="1595" t="s">
        <v>716</v>
      </c>
      <c r="BG10" s="1593" t="s">
        <v>716</v>
      </c>
    </row>
    <row r="11" spans="1:59" ht="15" customHeight="1" thickBot="1">
      <c r="A11" s="1568"/>
      <c r="B11" s="1596" t="s">
        <v>136</v>
      </c>
      <c r="C11" s="1597">
        <v>20000</v>
      </c>
      <c r="D11" s="1598">
        <v>175</v>
      </c>
      <c r="E11" s="1598">
        <v>254</v>
      </c>
      <c r="F11" s="1599" t="s">
        <v>717</v>
      </c>
      <c r="G11" s="1600" t="s">
        <v>718</v>
      </c>
      <c r="H11" s="1600">
        <v>1</v>
      </c>
      <c r="I11" s="1600" t="s">
        <v>719</v>
      </c>
      <c r="J11" s="1601">
        <f>SUM(R11:BG11)</f>
        <v>1</v>
      </c>
      <c r="K11" s="1602">
        <v>3500</v>
      </c>
      <c r="L11" s="1602">
        <v>3500</v>
      </c>
      <c r="M11" s="1600" t="s">
        <v>720</v>
      </c>
      <c r="N11" s="1603">
        <v>0.4</v>
      </c>
      <c r="O11" s="1604">
        <f>K11*J11</f>
        <v>3500</v>
      </c>
      <c r="P11" s="1604">
        <f>O11-O11*N11</f>
        <v>2100</v>
      </c>
      <c r="Q11" s="1605">
        <f>L11</f>
        <v>3500</v>
      </c>
      <c r="R11" s="1606"/>
      <c r="S11" s="1607"/>
      <c r="T11" s="1607"/>
      <c r="U11" s="1607"/>
      <c r="V11" s="1607"/>
      <c r="W11" s="1608"/>
      <c r="X11" s="1608"/>
      <c r="Y11" s="1607"/>
      <c r="Z11" s="1607"/>
      <c r="AA11" s="1607"/>
      <c r="AB11" s="1607"/>
      <c r="AC11" s="1607"/>
      <c r="AD11" s="1608"/>
      <c r="AE11" s="1608"/>
      <c r="AF11" s="1607"/>
      <c r="AG11" s="1607"/>
      <c r="AH11" s="1607"/>
      <c r="AI11" s="1607"/>
      <c r="AJ11" s="1607"/>
      <c r="AK11" s="1608"/>
      <c r="AL11" s="1608"/>
      <c r="AM11" s="1607">
        <v>1</v>
      </c>
      <c r="AN11" s="1607"/>
      <c r="AO11" s="1607"/>
      <c r="AP11" s="1607"/>
      <c r="AQ11" s="1607"/>
      <c r="AR11" s="1608"/>
      <c r="AS11" s="1608"/>
      <c r="AT11" s="1607"/>
      <c r="AU11" s="1607"/>
      <c r="AV11" s="1607"/>
      <c r="AW11" s="1607"/>
      <c r="AX11" s="1607"/>
      <c r="AY11" s="1608"/>
      <c r="AZ11" s="1608"/>
      <c r="BA11" s="1607"/>
      <c r="BB11" s="1607"/>
      <c r="BC11" s="1607"/>
      <c r="BD11" s="1607"/>
      <c r="BE11" s="1609"/>
      <c r="BF11" s="1608"/>
      <c r="BG11" s="1608"/>
    </row>
    <row r="12" spans="1:59" ht="15" customHeight="1" thickBot="1">
      <c r="A12" s="1568"/>
      <c r="B12" s="1596" t="s">
        <v>721</v>
      </c>
      <c r="C12" s="1597">
        <v>10000</v>
      </c>
      <c r="D12" s="1598">
        <v>12.3</v>
      </c>
      <c r="E12" s="1598">
        <v>18</v>
      </c>
      <c r="F12" s="1599" t="s">
        <v>722</v>
      </c>
      <c r="G12" s="1600" t="s">
        <v>718</v>
      </c>
      <c r="H12" s="1600">
        <v>1</v>
      </c>
      <c r="I12" s="1600" t="s">
        <v>719</v>
      </c>
      <c r="J12" s="1601">
        <f t="shared" ref="J12:J13" si="0">SUM(R12:BG12)</f>
        <v>1</v>
      </c>
      <c r="K12" s="1602">
        <v>1792.12</v>
      </c>
      <c r="L12" s="1602">
        <v>1792.12</v>
      </c>
      <c r="M12" s="1600" t="s">
        <v>720</v>
      </c>
      <c r="N12" s="1603">
        <v>0</v>
      </c>
      <c r="O12" s="1604">
        <f t="shared" ref="O12:O13" si="1">K12*J12</f>
        <v>1792.12</v>
      </c>
      <c r="P12" s="1604">
        <f t="shared" ref="P12:P13" si="2">O12-O12*N12</f>
        <v>1792.12</v>
      </c>
      <c r="Q12" s="1605">
        <f t="shared" ref="Q12:Q14" si="3">L12</f>
        <v>1792.12</v>
      </c>
      <c r="R12" s="1606"/>
      <c r="S12" s="1607"/>
      <c r="T12" s="1607"/>
      <c r="U12" s="1607"/>
      <c r="V12" s="1607"/>
      <c r="W12" s="1608"/>
      <c r="X12" s="1608"/>
      <c r="Y12" s="1607"/>
      <c r="Z12" s="1607"/>
      <c r="AA12" s="1607"/>
      <c r="AB12" s="1607"/>
      <c r="AC12" s="1607"/>
      <c r="AD12" s="1608"/>
      <c r="AE12" s="1608"/>
      <c r="AF12" s="1607"/>
      <c r="AG12" s="1607"/>
      <c r="AH12" s="1607"/>
      <c r="AI12" s="1607"/>
      <c r="AJ12" s="1607">
        <v>1</v>
      </c>
      <c r="AK12" s="1608"/>
      <c r="AL12" s="1608"/>
      <c r="AM12" s="1607"/>
      <c r="AN12" s="1607"/>
      <c r="AO12" s="1607"/>
      <c r="AP12" s="1607"/>
      <c r="AQ12" s="1607"/>
      <c r="AR12" s="1608"/>
      <c r="AS12" s="1608"/>
      <c r="AT12" s="1607"/>
      <c r="AU12" s="1607"/>
      <c r="AV12" s="1607"/>
      <c r="AW12" s="1607"/>
      <c r="AX12" s="1607"/>
      <c r="AY12" s="1608"/>
      <c r="AZ12" s="1608"/>
      <c r="BA12" s="1607"/>
      <c r="BB12" s="1607"/>
      <c r="BC12" s="1607"/>
      <c r="BD12" s="1607"/>
      <c r="BE12" s="1609"/>
      <c r="BF12" s="1608"/>
      <c r="BG12" s="1608"/>
    </row>
    <row r="13" spans="1:59" ht="15" customHeight="1" thickBot="1">
      <c r="A13" s="1568"/>
      <c r="B13" s="1596" t="s">
        <v>721</v>
      </c>
      <c r="C13" s="1597">
        <v>10000</v>
      </c>
      <c r="D13" s="1598">
        <v>12.3</v>
      </c>
      <c r="E13" s="1598">
        <v>18</v>
      </c>
      <c r="F13" s="1599" t="s">
        <v>723</v>
      </c>
      <c r="G13" s="1600" t="s">
        <v>718</v>
      </c>
      <c r="H13" s="1600">
        <v>1</v>
      </c>
      <c r="I13" s="1600" t="s">
        <v>719</v>
      </c>
      <c r="J13" s="1601">
        <f t="shared" si="0"/>
        <v>1</v>
      </c>
      <c r="K13" s="1602">
        <v>1792.12</v>
      </c>
      <c r="L13" s="1602">
        <v>1792.12</v>
      </c>
      <c r="M13" s="1600" t="s">
        <v>720</v>
      </c>
      <c r="N13" s="1603">
        <v>0</v>
      </c>
      <c r="O13" s="1604">
        <f t="shared" si="1"/>
        <v>1792.12</v>
      </c>
      <c r="P13" s="1604">
        <f t="shared" si="2"/>
        <v>1792.12</v>
      </c>
      <c r="Q13" s="1605">
        <f t="shared" si="3"/>
        <v>1792.12</v>
      </c>
      <c r="R13" s="1610"/>
      <c r="S13" s="1611"/>
      <c r="T13" s="1611"/>
      <c r="U13" s="1611"/>
      <c r="V13" s="1611"/>
      <c r="W13" s="1612"/>
      <c r="X13" s="1612"/>
      <c r="Y13" s="1611"/>
      <c r="Z13" s="1611"/>
      <c r="AA13" s="1611"/>
      <c r="AB13" s="1611"/>
      <c r="AC13" s="1611"/>
      <c r="AD13" s="1612"/>
      <c r="AE13" s="1612"/>
      <c r="AF13" s="1611"/>
      <c r="AG13" s="1611"/>
      <c r="AH13" s="1611"/>
      <c r="AI13" s="1611"/>
      <c r="AJ13" s="1611"/>
      <c r="AK13" s="1612"/>
      <c r="AL13" s="1612"/>
      <c r="AM13" s="1611"/>
      <c r="AN13" s="1611"/>
      <c r="AO13" s="1611"/>
      <c r="AP13" s="1611"/>
      <c r="AQ13" s="1611"/>
      <c r="AR13" s="1612"/>
      <c r="AS13" s="1612"/>
      <c r="AT13" s="1611"/>
      <c r="AU13" s="1611"/>
      <c r="AV13" s="1611"/>
      <c r="AW13" s="1611"/>
      <c r="AX13" s="1611">
        <v>1</v>
      </c>
      <c r="AY13" s="1612"/>
      <c r="AZ13" s="1612"/>
      <c r="BA13" s="1611"/>
      <c r="BB13" s="1611"/>
      <c r="BC13" s="1611"/>
      <c r="BD13" s="1611"/>
      <c r="BE13" s="1613"/>
      <c r="BF13" s="1612"/>
      <c r="BG13" s="1612"/>
    </row>
    <row r="14" spans="1:59" ht="15" customHeight="1" thickBot="1">
      <c r="A14" s="1568"/>
      <c r="B14" s="1596" t="s">
        <v>724</v>
      </c>
      <c r="C14" s="1614">
        <v>12000</v>
      </c>
      <c r="D14" s="1598">
        <v>124</v>
      </c>
      <c r="E14" s="1598">
        <v>190</v>
      </c>
      <c r="F14" s="1599" t="s">
        <v>725</v>
      </c>
      <c r="G14" s="1600" t="s">
        <v>726</v>
      </c>
      <c r="H14" s="1600">
        <f>(D14*E14)/100</f>
        <v>235.6</v>
      </c>
      <c r="I14" s="1600" t="s">
        <v>719</v>
      </c>
      <c r="J14" s="1601">
        <f>SUM(R14:BG14)</f>
        <v>1</v>
      </c>
      <c r="K14" s="1602">
        <v>4.2</v>
      </c>
      <c r="L14" s="1602">
        <f>H14*K14</f>
        <v>989.52</v>
      </c>
      <c r="M14" s="1600" t="s">
        <v>720</v>
      </c>
      <c r="N14" s="1603">
        <v>0.45</v>
      </c>
      <c r="O14" s="1604">
        <f>L14*J14</f>
        <v>989.52</v>
      </c>
      <c r="P14" s="1604">
        <f>O14-O14*N14</f>
        <v>544.23599999999999</v>
      </c>
      <c r="Q14" s="1605">
        <f t="shared" si="3"/>
        <v>989.52</v>
      </c>
      <c r="R14" s="1610"/>
      <c r="S14" s="1611"/>
      <c r="T14" s="1611"/>
      <c r="U14" s="1611"/>
      <c r="V14" s="1611"/>
      <c r="W14" s="1612"/>
      <c r="X14" s="1612"/>
      <c r="Y14" s="1611"/>
      <c r="Z14" s="1611"/>
      <c r="AA14" s="1611"/>
      <c r="AB14" s="1611"/>
      <c r="AC14" s="1611"/>
      <c r="AD14" s="1612"/>
      <c r="AE14" s="1612"/>
      <c r="AF14" s="1611">
        <v>1</v>
      </c>
      <c r="AG14" s="1611"/>
      <c r="AH14" s="1611"/>
      <c r="AI14" s="1611"/>
      <c r="AJ14" s="1611"/>
      <c r="AK14" s="1612"/>
      <c r="AL14" s="1612"/>
      <c r="AM14" s="1611"/>
      <c r="AN14" s="1611"/>
      <c r="AO14" s="1611"/>
      <c r="AP14" s="1611"/>
      <c r="AQ14" s="1611"/>
      <c r="AR14" s="1612"/>
      <c r="AS14" s="1612"/>
      <c r="AT14" s="1611"/>
      <c r="AU14" s="1611"/>
      <c r="AV14" s="1611"/>
      <c r="AW14" s="1611"/>
      <c r="AX14" s="1611"/>
      <c r="AY14" s="1612"/>
      <c r="AZ14" s="1612"/>
      <c r="BA14" s="1611"/>
      <c r="BB14" s="1611"/>
      <c r="BC14" s="1611"/>
      <c r="BD14" s="1611"/>
      <c r="BE14" s="1613"/>
      <c r="BF14" s="1612"/>
      <c r="BG14" s="1612"/>
    </row>
    <row r="15" spans="1:59" ht="15" customHeight="1" thickBot="1">
      <c r="A15" s="1568"/>
      <c r="B15" s="1596" t="s">
        <v>727</v>
      </c>
      <c r="C15" s="1614">
        <v>10000</v>
      </c>
      <c r="D15" s="1598">
        <v>205</v>
      </c>
      <c r="E15" s="1598">
        <v>283</v>
      </c>
      <c r="F15" s="1599" t="s">
        <v>728</v>
      </c>
      <c r="G15" s="1600" t="s">
        <v>718</v>
      </c>
      <c r="H15" s="1600">
        <v>1</v>
      </c>
      <c r="I15" s="1600" t="s">
        <v>719</v>
      </c>
      <c r="J15" s="1601">
        <f>SUM(R15:BG15)</f>
        <v>1</v>
      </c>
      <c r="K15" s="1602">
        <v>2064</v>
      </c>
      <c r="L15" s="1602">
        <v>2064</v>
      </c>
      <c r="M15" s="1600" t="s">
        <v>720</v>
      </c>
      <c r="N15" s="1603">
        <v>0.44</v>
      </c>
      <c r="O15" s="1604">
        <f>L15</f>
        <v>2064</v>
      </c>
      <c r="P15" s="1604">
        <f>O15-O15*N15</f>
        <v>1155.8400000000001</v>
      </c>
      <c r="Q15" s="1605">
        <f>L15</f>
        <v>2064</v>
      </c>
      <c r="R15" s="1610"/>
      <c r="S15" s="1611"/>
      <c r="T15" s="1611"/>
      <c r="U15" s="1611"/>
      <c r="V15" s="1611"/>
      <c r="W15" s="1612"/>
      <c r="X15" s="1612"/>
      <c r="Y15" s="1611"/>
      <c r="Z15" s="1611"/>
      <c r="AA15" s="1611"/>
      <c r="AB15" s="1611"/>
      <c r="AC15" s="1611"/>
      <c r="AD15" s="1612"/>
      <c r="AE15" s="1612"/>
      <c r="AF15" s="1611"/>
      <c r="AG15" s="1611"/>
      <c r="AH15" s="1611"/>
      <c r="AI15" s="1611"/>
      <c r="AJ15" s="1611"/>
      <c r="AK15" s="1612"/>
      <c r="AL15" s="1612"/>
      <c r="AM15" s="1611"/>
      <c r="AN15" s="1611"/>
      <c r="AO15" s="1611"/>
      <c r="AP15" s="1611"/>
      <c r="AQ15" s="1611"/>
      <c r="AR15" s="1612"/>
      <c r="AS15" s="1612"/>
      <c r="AT15" s="1611">
        <v>1</v>
      </c>
      <c r="AU15" s="1611"/>
      <c r="AV15" s="1611"/>
      <c r="AW15" s="1611"/>
      <c r="AX15" s="1611"/>
      <c r="AY15" s="1612"/>
      <c r="AZ15" s="1612"/>
      <c r="BA15" s="1611"/>
      <c r="BB15" s="1611"/>
      <c r="BC15" s="1611"/>
      <c r="BD15" s="1611"/>
      <c r="BE15" s="1611"/>
      <c r="BF15" s="1612"/>
      <c r="BG15" s="1612"/>
    </row>
    <row r="16" spans="1:59" ht="15" customHeight="1" thickBot="1">
      <c r="A16" s="1568"/>
      <c r="B16" s="1615"/>
      <c r="C16" s="1616"/>
      <c r="D16" s="1617"/>
      <c r="E16" s="1617"/>
      <c r="F16" s="1617"/>
      <c r="G16" s="1617"/>
      <c r="H16" s="1617"/>
      <c r="I16" s="1618"/>
      <c r="J16" s="1619">
        <f>SUM(J11:J15)</f>
        <v>5</v>
      </c>
      <c r="K16" s="1619"/>
      <c r="L16" s="1620"/>
      <c r="M16" s="1618"/>
      <c r="N16" s="1618"/>
      <c r="O16" s="1620">
        <f>SUM(O11:O15)</f>
        <v>10137.76</v>
      </c>
      <c r="P16" s="1621">
        <f>SUM(P11:P15)</f>
        <v>7384.3159999999998</v>
      </c>
      <c r="Q16" s="1622"/>
      <c r="R16" s="1623">
        <f t="shared" ref="R16:BG16" si="4">SUM(R11:R15)</f>
        <v>0</v>
      </c>
      <c r="S16" s="1623">
        <f t="shared" si="4"/>
        <v>0</v>
      </c>
      <c r="T16" s="1623">
        <f t="shared" si="4"/>
        <v>0</v>
      </c>
      <c r="U16" s="1623">
        <f t="shared" si="4"/>
        <v>0</v>
      </c>
      <c r="V16" s="1623">
        <f t="shared" si="4"/>
        <v>0</v>
      </c>
      <c r="W16" s="1623">
        <f t="shared" si="4"/>
        <v>0</v>
      </c>
      <c r="X16" s="1623">
        <f t="shared" si="4"/>
        <v>0</v>
      </c>
      <c r="Y16" s="1623">
        <f t="shared" si="4"/>
        <v>0</v>
      </c>
      <c r="Z16" s="1623">
        <f t="shared" si="4"/>
        <v>0</v>
      </c>
      <c r="AA16" s="1623">
        <f t="shared" si="4"/>
        <v>0</v>
      </c>
      <c r="AB16" s="1623">
        <f t="shared" si="4"/>
        <v>0</v>
      </c>
      <c r="AC16" s="1623">
        <f t="shared" si="4"/>
        <v>0</v>
      </c>
      <c r="AD16" s="1623">
        <f t="shared" si="4"/>
        <v>0</v>
      </c>
      <c r="AE16" s="1623">
        <f t="shared" si="4"/>
        <v>0</v>
      </c>
      <c r="AF16" s="1623">
        <f t="shared" si="4"/>
        <v>1</v>
      </c>
      <c r="AG16" s="1623">
        <f t="shared" si="4"/>
        <v>0</v>
      </c>
      <c r="AH16" s="1623">
        <f t="shared" si="4"/>
        <v>0</v>
      </c>
      <c r="AI16" s="1623">
        <f t="shared" si="4"/>
        <v>0</v>
      </c>
      <c r="AJ16" s="1623">
        <f t="shared" si="4"/>
        <v>1</v>
      </c>
      <c r="AK16" s="1623">
        <f t="shared" si="4"/>
        <v>0</v>
      </c>
      <c r="AL16" s="1623">
        <f t="shared" si="4"/>
        <v>0</v>
      </c>
      <c r="AM16" s="1623">
        <f t="shared" si="4"/>
        <v>1</v>
      </c>
      <c r="AN16" s="1623">
        <f t="shared" si="4"/>
        <v>0</v>
      </c>
      <c r="AO16" s="1623">
        <f t="shared" si="4"/>
        <v>0</v>
      </c>
      <c r="AP16" s="1623">
        <f t="shared" si="4"/>
        <v>0</v>
      </c>
      <c r="AQ16" s="1623">
        <f t="shared" si="4"/>
        <v>0</v>
      </c>
      <c r="AR16" s="1623">
        <f t="shared" si="4"/>
        <v>0</v>
      </c>
      <c r="AS16" s="1623">
        <f t="shared" si="4"/>
        <v>0</v>
      </c>
      <c r="AT16" s="1623">
        <f t="shared" si="4"/>
        <v>1</v>
      </c>
      <c r="AU16" s="1623">
        <f t="shared" si="4"/>
        <v>0</v>
      </c>
      <c r="AV16" s="1623">
        <f t="shared" si="4"/>
        <v>0</v>
      </c>
      <c r="AW16" s="1623">
        <f t="shared" si="4"/>
        <v>0</v>
      </c>
      <c r="AX16" s="1623">
        <f t="shared" si="4"/>
        <v>1</v>
      </c>
      <c r="AY16" s="1623">
        <f t="shared" si="4"/>
        <v>0</v>
      </c>
      <c r="AZ16" s="1623">
        <f t="shared" si="4"/>
        <v>0</v>
      </c>
      <c r="BA16" s="1623">
        <f t="shared" si="4"/>
        <v>0</v>
      </c>
      <c r="BB16" s="1623">
        <f t="shared" si="4"/>
        <v>0</v>
      </c>
      <c r="BC16" s="1623">
        <f t="shared" si="4"/>
        <v>0</v>
      </c>
      <c r="BD16" s="1623">
        <f t="shared" si="4"/>
        <v>0</v>
      </c>
      <c r="BE16" s="1623">
        <f t="shared" si="4"/>
        <v>0</v>
      </c>
      <c r="BF16" s="1623">
        <f t="shared" si="4"/>
        <v>0</v>
      </c>
      <c r="BG16" s="1623">
        <f t="shared" si="4"/>
        <v>0</v>
      </c>
    </row>
    <row r="17" spans="1:17" ht="15" customHeight="1">
      <c r="A17" s="1568"/>
      <c r="B17" s="1576"/>
      <c r="C17" s="1624"/>
      <c r="D17" s="1576"/>
      <c r="E17" s="1576"/>
      <c r="F17" s="1576"/>
      <c r="G17" s="1577"/>
      <c r="H17" s="1578"/>
      <c r="I17" s="1579"/>
      <c r="J17" s="1579"/>
      <c r="K17" s="1579"/>
      <c r="L17" s="1580"/>
      <c r="M17" s="1579"/>
      <c r="N17" s="1579"/>
      <c r="O17" s="1625" t="s">
        <v>729</v>
      </c>
      <c r="P17" s="1581">
        <f>P16</f>
        <v>7384.3159999999998</v>
      </c>
      <c r="Q17" s="1581"/>
    </row>
    <row r="18" spans="1:17" ht="15" customHeight="1">
      <c r="A18" s="1568"/>
      <c r="B18" s="1576"/>
      <c r="C18" s="1624"/>
      <c r="D18" s="1576"/>
      <c r="E18" s="1576"/>
      <c r="F18" s="1576"/>
      <c r="G18" s="1577"/>
      <c r="H18" s="1578"/>
      <c r="I18" s="1579"/>
      <c r="J18" s="1579"/>
      <c r="K18" s="1579"/>
      <c r="L18" s="1580"/>
      <c r="M18" s="1579"/>
      <c r="N18" s="1579"/>
      <c r="O18" s="1625" t="s">
        <v>730</v>
      </c>
      <c r="P18" s="1581">
        <f>P17*20%</f>
        <v>1476.8632</v>
      </c>
      <c r="Q18" s="1581"/>
    </row>
    <row r="19" spans="1:17" ht="15" customHeight="1">
      <c r="B19" s="1627"/>
      <c r="C19" s="1583"/>
      <c r="D19" s="1627"/>
      <c r="E19" s="1576"/>
      <c r="F19" s="1576"/>
      <c r="G19" s="1577"/>
      <c r="H19" s="1578"/>
      <c r="I19" s="1579"/>
      <c r="J19" s="1579"/>
      <c r="K19" s="1579"/>
      <c r="L19" s="1580"/>
      <c r="M19" s="1579"/>
      <c r="N19" s="1579"/>
      <c r="O19" s="1625" t="s">
        <v>731</v>
      </c>
      <c r="P19" s="1581">
        <f>P17+P18</f>
        <v>8861.1792000000005</v>
      </c>
      <c r="Q19" s="1581"/>
    </row>
    <row r="20" spans="1:17">
      <c r="B20" s="1628" t="s">
        <v>732</v>
      </c>
      <c r="C20" s="1629"/>
    </row>
    <row r="21" spans="1:17">
      <c r="B21" s="1628" t="s">
        <v>136</v>
      </c>
      <c r="C21" s="1630" t="s">
        <v>556</v>
      </c>
      <c r="D21" s="2309" t="s">
        <v>911</v>
      </c>
      <c r="E21" s="2309"/>
      <c r="F21" s="2309"/>
    </row>
    <row r="22" spans="1:17">
      <c r="B22" s="1628" t="s">
        <v>721</v>
      </c>
      <c r="C22" s="1630" t="s">
        <v>556</v>
      </c>
    </row>
    <row r="23" spans="1:17">
      <c r="B23" s="1628" t="s">
        <v>721</v>
      </c>
      <c r="C23" s="1630" t="s">
        <v>556</v>
      </c>
    </row>
    <row r="24" spans="1:17">
      <c r="B24" s="1628" t="s">
        <v>724</v>
      </c>
      <c r="C24" s="1630" t="s">
        <v>733</v>
      </c>
    </row>
    <row r="25" spans="1:17">
      <c r="A25" s="1631"/>
    </row>
    <row r="26" spans="1:17" ht="15.75" customHeight="1">
      <c r="A26" s="1631"/>
      <c r="B26" s="2300" t="s">
        <v>734</v>
      </c>
      <c r="C26" s="2300"/>
      <c r="D26" s="2300"/>
      <c r="E26" s="2300"/>
      <c r="F26" s="2300"/>
      <c r="G26" s="2300"/>
    </row>
    <row r="27" spans="1:17"/>
    <row r="28" spans="1:17"/>
    <row r="29" spans="1:17"/>
    <row r="30" spans="1:17"/>
    <row r="31" spans="1:17"/>
    <row r="32" spans="1:17" s="1569" customFormat="1">
      <c r="A32" s="1626"/>
      <c r="C32" s="1570"/>
    </row>
    <row r="33" spans="1:59" s="1569" customFormat="1">
      <c r="A33" s="1626"/>
      <c r="C33" s="1570"/>
    </row>
    <row r="34" spans="1:59" s="1569" customFormat="1">
      <c r="A34" s="1626"/>
      <c r="C34" s="1570"/>
    </row>
    <row r="35" spans="1:59" s="1569" customFormat="1">
      <c r="A35" s="1626"/>
      <c r="C35" s="1570"/>
    </row>
    <row r="36" spans="1:59" s="1569" customFormat="1">
      <c r="A36" s="1626"/>
      <c r="C36" s="1570"/>
    </row>
    <row r="37" spans="1:59" s="1569" customFormat="1">
      <c r="A37" s="1626"/>
      <c r="C37" s="1570"/>
    </row>
    <row r="38" spans="1:59" s="1569" customFormat="1">
      <c r="A38" s="1626"/>
      <c r="C38" s="1570"/>
    </row>
    <row r="39" spans="1:59" s="1569" customFormat="1">
      <c r="A39" s="1626"/>
      <c r="C39" s="1570"/>
    </row>
    <row r="40" spans="1:59" s="1569" customFormat="1">
      <c r="A40" s="1626"/>
      <c r="C40" s="1570"/>
    </row>
    <row r="41" spans="1:59" s="1569" customFormat="1">
      <c r="A41" s="1626"/>
      <c r="C41" s="1570"/>
    </row>
    <row r="42" spans="1:59" s="1569" customFormat="1">
      <c r="A42" s="1626"/>
      <c r="C42" s="1570"/>
    </row>
    <row r="43" spans="1:59" s="1569" customFormat="1">
      <c r="A43" s="1626"/>
      <c r="C43" s="1570"/>
    </row>
    <row r="44" spans="1:59" s="1569" customFormat="1">
      <c r="A44" s="1626"/>
      <c r="C44" s="1570"/>
    </row>
    <row r="45" spans="1:59" s="1569" customFormat="1">
      <c r="A45" s="1626"/>
      <c r="C45" s="1570"/>
    </row>
    <row r="46" spans="1:59" s="1569" customFormat="1">
      <c r="A46" s="1631"/>
      <c r="C46" s="1570"/>
    </row>
    <row r="47" spans="1:59" s="1569" customFormat="1">
      <c r="A47" s="1631"/>
      <c r="C47" s="1570"/>
    </row>
    <row r="48" spans="1:59" s="1626" customFormat="1">
      <c r="B48" s="1569"/>
      <c r="C48" s="1570"/>
      <c r="D48" s="1569"/>
      <c r="E48" s="1569"/>
      <c r="F48" s="1569"/>
      <c r="G48" s="1569"/>
      <c r="H48" s="1569"/>
      <c r="I48" s="1569"/>
      <c r="J48" s="1569"/>
      <c r="K48" s="1569"/>
      <c r="L48" s="1569"/>
      <c r="M48" s="1569"/>
      <c r="N48" s="1569"/>
      <c r="O48" s="1569"/>
      <c r="P48" s="1569"/>
      <c r="Q48" s="1569"/>
      <c r="R48" s="1569"/>
      <c r="S48" s="1569"/>
      <c r="T48" s="1569"/>
      <c r="U48" s="1569"/>
      <c r="V48" s="1569"/>
      <c r="W48" s="1569"/>
      <c r="X48" s="1569"/>
      <c r="Y48" s="1569"/>
      <c r="Z48" s="1569"/>
      <c r="AA48" s="1569"/>
      <c r="AB48" s="1569"/>
      <c r="AC48" s="1569"/>
      <c r="AD48" s="1569"/>
      <c r="AE48" s="1569"/>
      <c r="AF48" s="1569"/>
      <c r="AG48" s="1569"/>
      <c r="AH48" s="1569"/>
      <c r="AI48" s="1569"/>
      <c r="AJ48" s="1569"/>
      <c r="AK48" s="1569"/>
      <c r="AL48" s="1569"/>
      <c r="AM48" s="1569"/>
      <c r="AN48" s="1569"/>
      <c r="AO48" s="1569"/>
      <c r="AP48" s="1569"/>
      <c r="AQ48" s="1569"/>
      <c r="AR48" s="1569"/>
      <c r="AS48" s="1569"/>
      <c r="AT48" s="1569"/>
      <c r="AU48" s="1569"/>
      <c r="AV48" s="1569"/>
      <c r="AW48" s="1569"/>
      <c r="AX48" s="1569"/>
      <c r="AY48" s="1569"/>
      <c r="AZ48" s="1569"/>
      <c r="BA48" s="1569"/>
      <c r="BB48" s="1569"/>
      <c r="BC48" s="1569"/>
      <c r="BD48" s="1569"/>
      <c r="BE48" s="1569"/>
      <c r="BF48" s="1569"/>
      <c r="BG48" s="1569"/>
    </row>
    <row r="49" spans="2:59" s="1626" customFormat="1">
      <c r="B49" s="1569"/>
      <c r="C49" s="1570"/>
      <c r="D49" s="1569"/>
      <c r="E49" s="1569"/>
      <c r="F49" s="1569"/>
      <c r="G49" s="1569"/>
      <c r="H49" s="1569"/>
      <c r="I49" s="1569"/>
      <c r="J49" s="1569"/>
      <c r="K49" s="1569"/>
      <c r="L49" s="1569"/>
      <c r="M49" s="1569"/>
      <c r="N49" s="1569"/>
      <c r="O49" s="1569"/>
      <c r="P49" s="1569"/>
      <c r="Q49" s="1569"/>
      <c r="R49" s="1569"/>
      <c r="S49" s="1569"/>
      <c r="T49" s="1569"/>
      <c r="U49" s="1569"/>
      <c r="V49" s="1569"/>
      <c r="W49" s="1569"/>
      <c r="X49" s="1569"/>
      <c r="Y49" s="1569"/>
      <c r="Z49" s="1569"/>
      <c r="AA49" s="1569"/>
      <c r="AB49" s="1569"/>
      <c r="AC49" s="1569"/>
      <c r="AD49" s="1569"/>
      <c r="AE49" s="1569"/>
      <c r="AF49" s="1569"/>
      <c r="AG49" s="1569"/>
      <c r="AH49" s="1569"/>
      <c r="AI49" s="1569"/>
      <c r="AJ49" s="1569"/>
      <c r="AK49" s="1569"/>
      <c r="AL49" s="1569"/>
      <c r="AM49" s="1569"/>
      <c r="AN49" s="1569"/>
      <c r="AO49" s="1569"/>
      <c r="AP49" s="1569"/>
      <c r="AQ49" s="1569"/>
      <c r="AR49" s="1569"/>
      <c r="AS49" s="1569"/>
      <c r="AT49" s="1569"/>
      <c r="AU49" s="1569"/>
      <c r="AV49" s="1569"/>
      <c r="AW49" s="1569"/>
      <c r="AX49" s="1569"/>
      <c r="AY49" s="1569"/>
      <c r="AZ49" s="1569"/>
      <c r="BA49" s="1569"/>
      <c r="BB49" s="1569"/>
      <c r="BC49" s="1569"/>
      <c r="BD49" s="1569"/>
      <c r="BE49" s="1569"/>
      <c r="BF49" s="1569"/>
      <c r="BG49" s="1569"/>
    </row>
    <row r="50" spans="2:59" s="1626" customFormat="1">
      <c r="B50" s="1569"/>
      <c r="C50" s="1570"/>
      <c r="D50" s="1569"/>
      <c r="E50" s="1569"/>
      <c r="F50" s="1569"/>
      <c r="G50" s="1569"/>
      <c r="H50" s="1569"/>
      <c r="I50" s="1569"/>
      <c r="J50" s="1569"/>
      <c r="K50" s="1569"/>
      <c r="L50" s="1569"/>
      <c r="M50" s="1569"/>
      <c r="N50" s="1569"/>
      <c r="O50" s="1569"/>
      <c r="P50" s="1569"/>
      <c r="Q50" s="1569"/>
      <c r="R50" s="1569"/>
      <c r="S50" s="1569"/>
      <c r="T50" s="1569"/>
      <c r="U50" s="1569"/>
      <c r="V50" s="1569"/>
      <c r="W50" s="1569"/>
      <c r="X50" s="1569"/>
      <c r="Y50" s="1569"/>
      <c r="Z50" s="1569"/>
      <c r="AA50" s="1569"/>
      <c r="AB50" s="1569"/>
      <c r="AC50" s="1569"/>
      <c r="AD50" s="1569"/>
      <c r="AE50" s="1569"/>
      <c r="AF50" s="1569"/>
      <c r="AG50" s="1569"/>
      <c r="AH50" s="1569"/>
      <c r="AI50" s="1569"/>
      <c r="AJ50" s="1569"/>
      <c r="AK50" s="1569"/>
      <c r="AL50" s="1569"/>
      <c r="AM50" s="1569"/>
      <c r="AN50" s="1569"/>
      <c r="AO50" s="1569"/>
      <c r="AP50" s="1569"/>
      <c r="AQ50" s="1569"/>
      <c r="AR50" s="1569"/>
      <c r="AS50" s="1569"/>
      <c r="AT50" s="1569"/>
      <c r="AU50" s="1569"/>
      <c r="AV50" s="1569"/>
      <c r="AW50" s="1569"/>
      <c r="AX50" s="1569"/>
      <c r="AY50" s="1569"/>
      <c r="AZ50" s="1569"/>
      <c r="BA50" s="1569"/>
      <c r="BB50" s="1569"/>
      <c r="BC50" s="1569"/>
      <c r="BD50" s="1569"/>
      <c r="BE50" s="1569"/>
      <c r="BF50" s="1569"/>
      <c r="BG50" s="1569"/>
    </row>
    <row r="51" spans="2:59" s="1626" customFormat="1">
      <c r="B51" s="1569"/>
      <c r="C51" s="1570"/>
      <c r="D51" s="1569"/>
      <c r="E51" s="1569"/>
      <c r="F51" s="1569"/>
      <c r="G51" s="1569"/>
      <c r="H51" s="1569"/>
      <c r="I51" s="1569"/>
      <c r="J51" s="1569"/>
      <c r="K51" s="1569"/>
      <c r="L51" s="1569"/>
      <c r="M51" s="1569"/>
      <c r="N51" s="1569"/>
      <c r="O51" s="1569"/>
      <c r="P51" s="1569"/>
      <c r="Q51" s="1569"/>
      <c r="R51" s="1569"/>
      <c r="S51" s="1569"/>
      <c r="T51" s="1569"/>
      <c r="U51" s="1569"/>
      <c r="V51" s="1569"/>
      <c r="W51" s="1569"/>
      <c r="X51" s="1569"/>
      <c r="Y51" s="1569"/>
      <c r="Z51" s="1569"/>
      <c r="AA51" s="1569"/>
      <c r="AB51" s="1569"/>
      <c r="AC51" s="1569"/>
      <c r="AD51" s="1569"/>
      <c r="AE51" s="1569"/>
      <c r="AF51" s="1569"/>
      <c r="AG51" s="1569"/>
      <c r="AH51" s="1569"/>
      <c r="AI51" s="1569"/>
      <c r="AJ51" s="1569"/>
      <c r="AK51" s="1569"/>
      <c r="AL51" s="1569"/>
      <c r="AM51" s="1569"/>
      <c r="AN51" s="1569"/>
      <c r="AO51" s="1569"/>
      <c r="AP51" s="1569"/>
      <c r="AQ51" s="1569"/>
      <c r="AR51" s="1569"/>
      <c r="AS51" s="1569"/>
      <c r="AT51" s="1569"/>
      <c r="AU51" s="1569"/>
      <c r="AV51" s="1569"/>
      <c r="AW51" s="1569"/>
      <c r="AX51" s="1569"/>
      <c r="AY51" s="1569"/>
      <c r="AZ51" s="1569"/>
      <c r="BA51" s="1569"/>
      <c r="BB51" s="1569"/>
      <c r="BC51" s="1569"/>
      <c r="BD51" s="1569"/>
      <c r="BE51" s="1569"/>
      <c r="BF51" s="1569"/>
      <c r="BG51" s="1569"/>
    </row>
    <row r="52" spans="2:59" s="1626" customFormat="1">
      <c r="B52" s="1569"/>
      <c r="C52" s="1570"/>
      <c r="D52" s="1569"/>
      <c r="E52" s="1569"/>
      <c r="F52" s="1569"/>
      <c r="G52" s="1569"/>
      <c r="H52" s="1569"/>
      <c r="I52" s="1569"/>
      <c r="J52" s="1569"/>
      <c r="K52" s="1569"/>
      <c r="L52" s="1569"/>
      <c r="M52" s="1569"/>
      <c r="N52" s="1569"/>
      <c r="O52" s="1569"/>
      <c r="P52" s="1569"/>
      <c r="Q52" s="1569"/>
      <c r="R52" s="1569"/>
      <c r="S52" s="1569"/>
      <c r="T52" s="1569"/>
      <c r="U52" s="1569"/>
      <c r="V52" s="1569"/>
      <c r="W52" s="1569"/>
      <c r="X52" s="1569"/>
      <c r="Y52" s="1569"/>
      <c r="Z52" s="1569"/>
      <c r="AA52" s="1569"/>
      <c r="AB52" s="1569"/>
      <c r="AC52" s="1569"/>
      <c r="AD52" s="1569"/>
      <c r="AE52" s="1569"/>
      <c r="AF52" s="1569"/>
      <c r="AG52" s="1569"/>
      <c r="AH52" s="1569"/>
      <c r="AI52" s="1569"/>
      <c r="AJ52" s="1569"/>
      <c r="AK52" s="1569"/>
      <c r="AL52" s="1569"/>
      <c r="AM52" s="1569"/>
      <c r="AN52" s="1569"/>
      <c r="AO52" s="1569"/>
      <c r="AP52" s="1569"/>
      <c r="AQ52" s="1569"/>
      <c r="AR52" s="1569"/>
      <c r="AS52" s="1569"/>
      <c r="AT52" s="1569"/>
      <c r="AU52" s="1569"/>
      <c r="AV52" s="1569"/>
      <c r="AW52" s="1569"/>
      <c r="AX52" s="1569"/>
      <c r="AY52" s="1569"/>
      <c r="AZ52" s="1569"/>
      <c r="BA52" s="1569"/>
      <c r="BB52" s="1569"/>
      <c r="BC52" s="1569"/>
      <c r="BD52" s="1569"/>
      <c r="BE52" s="1569"/>
      <c r="BF52" s="1569"/>
      <c r="BG52" s="1569"/>
    </row>
    <row r="53" spans="2:59" s="1626" customFormat="1">
      <c r="B53" s="1569"/>
      <c r="C53" s="1570"/>
      <c r="D53" s="1569"/>
      <c r="E53" s="1569"/>
      <c r="F53" s="1569"/>
      <c r="G53" s="1569"/>
      <c r="H53" s="1569"/>
      <c r="I53" s="1569"/>
      <c r="J53" s="1569"/>
      <c r="K53" s="1569"/>
      <c r="L53" s="1569"/>
      <c r="M53" s="1569"/>
      <c r="N53" s="1569"/>
      <c r="O53" s="1569"/>
      <c r="P53" s="1569"/>
      <c r="Q53" s="1569"/>
      <c r="R53" s="1569"/>
      <c r="S53" s="1569"/>
      <c r="T53" s="1569"/>
      <c r="U53" s="1569"/>
      <c r="V53" s="1569"/>
      <c r="W53" s="1569"/>
      <c r="X53" s="1569"/>
      <c r="Y53" s="1569"/>
      <c r="Z53" s="1569"/>
      <c r="AA53" s="1569"/>
      <c r="AB53" s="1569"/>
      <c r="AC53" s="1569"/>
      <c r="AD53" s="1569"/>
      <c r="AE53" s="1569"/>
      <c r="AF53" s="1569"/>
      <c r="AG53" s="1569"/>
      <c r="AH53" s="1569"/>
      <c r="AI53" s="1569"/>
      <c r="AJ53" s="1569"/>
      <c r="AK53" s="1569"/>
      <c r="AL53" s="1569"/>
      <c r="AM53" s="1569"/>
      <c r="AN53" s="1569"/>
      <c r="AO53" s="1569"/>
      <c r="AP53" s="1569"/>
      <c r="AQ53" s="1569"/>
      <c r="AR53" s="1569"/>
      <c r="AS53" s="1569"/>
      <c r="AT53" s="1569"/>
      <c r="AU53" s="1569"/>
      <c r="AV53" s="1569"/>
      <c r="AW53" s="1569"/>
      <c r="AX53" s="1569"/>
      <c r="AY53" s="1569"/>
      <c r="AZ53" s="1569"/>
      <c r="BA53" s="1569"/>
      <c r="BB53" s="1569"/>
      <c r="BC53" s="1569"/>
      <c r="BD53" s="1569"/>
      <c r="BE53" s="1569"/>
      <c r="BF53" s="1569"/>
      <c r="BG53" s="1569"/>
    </row>
    <row r="54" spans="2:59" s="1626" customFormat="1">
      <c r="B54" s="1569"/>
      <c r="C54" s="1570"/>
      <c r="D54" s="1569"/>
      <c r="E54" s="1569"/>
      <c r="F54" s="1569"/>
      <c r="G54" s="1569"/>
      <c r="H54" s="1569"/>
      <c r="I54" s="1569"/>
      <c r="J54" s="1569"/>
      <c r="K54" s="1569"/>
      <c r="L54" s="1569"/>
      <c r="M54" s="1569"/>
      <c r="N54" s="1569"/>
      <c r="O54" s="1569"/>
      <c r="P54" s="1569"/>
      <c r="Q54" s="1569"/>
      <c r="R54" s="1569"/>
      <c r="S54" s="1569"/>
      <c r="T54" s="1569"/>
      <c r="U54" s="1569"/>
      <c r="V54" s="1569"/>
      <c r="W54" s="1569"/>
      <c r="X54" s="1569"/>
      <c r="Y54" s="1569"/>
      <c r="Z54" s="1569"/>
      <c r="AA54" s="1569"/>
      <c r="AB54" s="1569"/>
      <c r="AC54" s="1569"/>
      <c r="AD54" s="1569"/>
      <c r="AE54" s="1569"/>
      <c r="AF54" s="1569"/>
      <c r="AG54" s="1569"/>
      <c r="AH54" s="1569"/>
      <c r="AI54" s="1569"/>
      <c r="AJ54" s="1569"/>
      <c r="AK54" s="1569"/>
      <c r="AL54" s="1569"/>
      <c r="AM54" s="1569"/>
      <c r="AN54" s="1569"/>
      <c r="AO54" s="1569"/>
      <c r="AP54" s="1569"/>
      <c r="AQ54" s="1569"/>
      <c r="AR54" s="1569"/>
      <c r="AS54" s="1569"/>
      <c r="AT54" s="1569"/>
      <c r="AU54" s="1569"/>
      <c r="AV54" s="1569"/>
      <c r="AW54" s="1569"/>
      <c r="AX54" s="1569"/>
      <c r="AY54" s="1569"/>
      <c r="AZ54" s="1569"/>
      <c r="BA54" s="1569"/>
      <c r="BB54" s="1569"/>
      <c r="BC54" s="1569"/>
      <c r="BD54" s="1569"/>
      <c r="BE54" s="1569"/>
      <c r="BF54" s="1569"/>
      <c r="BG54" s="1569"/>
    </row>
    <row r="55" spans="2:59" s="1626" customFormat="1">
      <c r="B55" s="1569"/>
      <c r="C55" s="1570"/>
      <c r="D55" s="1569"/>
      <c r="E55" s="1569"/>
      <c r="F55" s="1569"/>
      <c r="G55" s="1569"/>
      <c r="H55" s="1569"/>
      <c r="I55" s="1569"/>
      <c r="J55" s="1569"/>
      <c r="K55" s="1569"/>
      <c r="L55" s="1569"/>
      <c r="M55" s="1569"/>
      <c r="N55" s="1569"/>
      <c r="O55" s="1569"/>
      <c r="P55" s="1569"/>
      <c r="Q55" s="1569"/>
      <c r="R55" s="1569"/>
      <c r="S55" s="1569"/>
      <c r="T55" s="1569"/>
      <c r="U55" s="1569"/>
      <c r="V55" s="1569"/>
      <c r="W55" s="1569"/>
      <c r="X55" s="1569"/>
      <c r="Y55" s="1569"/>
      <c r="Z55" s="1569"/>
      <c r="AA55" s="1569"/>
      <c r="AB55" s="1569"/>
      <c r="AC55" s="1569"/>
      <c r="AD55" s="1569"/>
      <c r="AE55" s="1569"/>
      <c r="AF55" s="1569"/>
      <c r="AG55" s="1569"/>
      <c r="AH55" s="1569"/>
      <c r="AI55" s="1569"/>
      <c r="AJ55" s="1569"/>
      <c r="AK55" s="1569"/>
      <c r="AL55" s="1569"/>
      <c r="AM55" s="1569"/>
      <c r="AN55" s="1569"/>
      <c r="AO55" s="1569"/>
      <c r="AP55" s="1569"/>
      <c r="AQ55" s="1569"/>
      <c r="AR55" s="1569"/>
      <c r="AS55" s="1569"/>
      <c r="AT55" s="1569"/>
      <c r="AU55" s="1569"/>
      <c r="AV55" s="1569"/>
      <c r="AW55" s="1569"/>
      <c r="AX55" s="1569"/>
      <c r="AY55" s="1569"/>
      <c r="AZ55" s="1569"/>
      <c r="BA55" s="1569"/>
      <c r="BB55" s="1569"/>
      <c r="BC55" s="1569"/>
      <c r="BD55" s="1569"/>
      <c r="BE55" s="1569"/>
      <c r="BF55" s="1569"/>
      <c r="BG55" s="1569"/>
    </row>
    <row r="56" spans="2:59" s="1626" customFormat="1">
      <c r="B56" s="1569"/>
      <c r="C56" s="1570"/>
      <c r="D56" s="1569"/>
      <c r="E56" s="1569"/>
      <c r="F56" s="1569"/>
      <c r="G56" s="1569"/>
      <c r="H56" s="1569"/>
      <c r="I56" s="1569"/>
      <c r="J56" s="1569"/>
      <c r="K56" s="1569"/>
      <c r="L56" s="1569"/>
      <c r="M56" s="1569"/>
      <c r="N56" s="1569"/>
      <c r="O56" s="1569"/>
      <c r="P56" s="1569"/>
      <c r="Q56" s="1569"/>
      <c r="R56" s="1569"/>
      <c r="S56" s="1569"/>
      <c r="T56" s="1569"/>
      <c r="U56" s="1569"/>
      <c r="V56" s="1569"/>
      <c r="W56" s="1569"/>
      <c r="X56" s="1569"/>
      <c r="Y56" s="1569"/>
      <c r="Z56" s="1569"/>
      <c r="AA56" s="1569"/>
      <c r="AB56" s="1569"/>
      <c r="AC56" s="1569"/>
      <c r="AD56" s="1569"/>
      <c r="AE56" s="1569"/>
      <c r="AF56" s="1569"/>
      <c r="AG56" s="1569"/>
      <c r="AH56" s="1569"/>
      <c r="AI56" s="1569"/>
      <c r="AJ56" s="1569"/>
      <c r="AK56" s="1569"/>
      <c r="AL56" s="1569"/>
      <c r="AM56" s="1569"/>
      <c r="AN56" s="1569"/>
      <c r="AO56" s="1569"/>
      <c r="AP56" s="1569"/>
      <c r="AQ56" s="1569"/>
      <c r="AR56" s="1569"/>
      <c r="AS56" s="1569"/>
      <c r="AT56" s="1569"/>
      <c r="AU56" s="1569"/>
      <c r="AV56" s="1569"/>
      <c r="AW56" s="1569"/>
      <c r="AX56" s="1569"/>
      <c r="AY56" s="1569"/>
      <c r="AZ56" s="1569"/>
      <c r="BA56" s="1569"/>
      <c r="BB56" s="1569"/>
      <c r="BC56" s="1569"/>
      <c r="BD56" s="1569"/>
      <c r="BE56" s="1569"/>
      <c r="BF56" s="1569"/>
      <c r="BG56" s="1569"/>
    </row>
    <row r="57" spans="2:59" s="1626" customFormat="1">
      <c r="B57" s="1569"/>
      <c r="C57" s="1570"/>
      <c r="D57" s="1569"/>
      <c r="E57" s="1569"/>
      <c r="F57" s="1569"/>
      <c r="G57" s="1569"/>
      <c r="H57" s="1569"/>
      <c r="I57" s="1569"/>
      <c r="J57" s="1569"/>
      <c r="K57" s="1569"/>
      <c r="L57" s="1569"/>
      <c r="M57" s="1569"/>
      <c r="N57" s="1569"/>
      <c r="O57" s="1569"/>
      <c r="P57" s="1569"/>
      <c r="Q57" s="1569"/>
      <c r="R57" s="1569"/>
      <c r="S57" s="1569"/>
      <c r="T57" s="1569"/>
      <c r="U57" s="1569"/>
      <c r="V57" s="1569"/>
      <c r="W57" s="1569"/>
      <c r="X57" s="1569"/>
      <c r="Y57" s="1569"/>
      <c r="Z57" s="1569"/>
      <c r="AA57" s="1569"/>
      <c r="AB57" s="1569"/>
      <c r="AC57" s="1569"/>
      <c r="AD57" s="1569"/>
      <c r="AE57" s="1569"/>
      <c r="AF57" s="1569"/>
      <c r="AG57" s="1569"/>
      <c r="AH57" s="1569"/>
      <c r="AI57" s="1569"/>
      <c r="AJ57" s="1569"/>
      <c r="AK57" s="1569"/>
      <c r="AL57" s="1569"/>
      <c r="AM57" s="1569"/>
      <c r="AN57" s="1569"/>
      <c r="AO57" s="1569"/>
      <c r="AP57" s="1569"/>
      <c r="AQ57" s="1569"/>
      <c r="AR57" s="1569"/>
      <c r="AS57" s="1569"/>
      <c r="AT57" s="1569"/>
      <c r="AU57" s="1569"/>
      <c r="AV57" s="1569"/>
      <c r="AW57" s="1569"/>
      <c r="AX57" s="1569"/>
      <c r="AY57" s="1569"/>
      <c r="AZ57" s="1569"/>
      <c r="BA57" s="1569"/>
      <c r="BB57" s="1569"/>
      <c r="BC57" s="1569"/>
      <c r="BD57" s="1569"/>
      <c r="BE57" s="1569"/>
      <c r="BF57" s="1569"/>
      <c r="BG57" s="1569"/>
    </row>
    <row r="58" spans="2:59" s="1626" customFormat="1">
      <c r="B58" s="1569"/>
      <c r="C58" s="1570"/>
      <c r="D58" s="1569"/>
      <c r="E58" s="1569"/>
      <c r="F58" s="1569"/>
      <c r="G58" s="1569"/>
      <c r="H58" s="1569"/>
      <c r="I58" s="1569"/>
      <c r="J58" s="1569"/>
      <c r="K58" s="1569"/>
      <c r="L58" s="1569"/>
      <c r="M58" s="1569"/>
      <c r="N58" s="1569"/>
      <c r="O58" s="1569"/>
      <c r="P58" s="1569"/>
      <c r="Q58" s="1569"/>
      <c r="R58" s="1569"/>
      <c r="S58" s="1569"/>
      <c r="T58" s="1569"/>
      <c r="U58" s="1569"/>
      <c r="V58" s="1569"/>
      <c r="W58" s="1569"/>
      <c r="X58" s="1569"/>
      <c r="Y58" s="1569"/>
      <c r="Z58" s="1569"/>
      <c r="AA58" s="1569"/>
      <c r="AB58" s="1569"/>
      <c r="AC58" s="1569"/>
      <c r="AD58" s="1569"/>
      <c r="AE58" s="1569"/>
      <c r="AF58" s="1569"/>
      <c r="AG58" s="1569"/>
      <c r="AH58" s="1569"/>
      <c r="AI58" s="1569"/>
      <c r="AJ58" s="1569"/>
      <c r="AK58" s="1569"/>
      <c r="AL58" s="1569"/>
      <c r="AM58" s="1569"/>
      <c r="AN58" s="1569"/>
      <c r="AO58" s="1569"/>
      <c r="AP58" s="1569"/>
      <c r="AQ58" s="1569"/>
      <c r="AR58" s="1569"/>
      <c r="AS58" s="1569"/>
      <c r="AT58" s="1569"/>
      <c r="AU58" s="1569"/>
      <c r="AV58" s="1569"/>
      <c r="AW58" s="1569"/>
      <c r="AX58" s="1569"/>
      <c r="AY58" s="1569"/>
      <c r="AZ58" s="1569"/>
      <c r="BA58" s="1569"/>
      <c r="BB58" s="1569"/>
      <c r="BC58" s="1569"/>
      <c r="BD58" s="1569"/>
      <c r="BE58" s="1569"/>
      <c r="BF58" s="1569"/>
      <c r="BG58" s="1569"/>
    </row>
    <row r="59" spans="2:59" s="1626" customFormat="1">
      <c r="B59" s="1569"/>
      <c r="C59" s="1570"/>
      <c r="D59" s="1569"/>
      <c r="E59" s="1569"/>
      <c r="F59" s="1569"/>
      <c r="G59" s="1569"/>
      <c r="H59" s="1569"/>
      <c r="I59" s="1569"/>
      <c r="J59" s="1569"/>
      <c r="K59" s="1569"/>
      <c r="L59" s="1569"/>
      <c r="M59" s="1569"/>
      <c r="N59" s="1569"/>
      <c r="O59" s="1569"/>
      <c r="P59" s="1569"/>
      <c r="Q59" s="1569"/>
      <c r="R59" s="1569"/>
      <c r="S59" s="1569"/>
      <c r="T59" s="1569"/>
      <c r="U59" s="1569"/>
      <c r="V59" s="1569"/>
      <c r="W59" s="1569"/>
      <c r="X59" s="1569"/>
      <c r="Y59" s="1569"/>
      <c r="Z59" s="1569"/>
      <c r="AA59" s="1569"/>
      <c r="AB59" s="1569"/>
      <c r="AC59" s="1569"/>
      <c r="AD59" s="1569"/>
      <c r="AE59" s="1569"/>
      <c r="AF59" s="1569"/>
      <c r="AG59" s="1569"/>
      <c r="AH59" s="1569"/>
      <c r="AI59" s="1569"/>
      <c r="AJ59" s="1569"/>
      <c r="AK59" s="1569"/>
      <c r="AL59" s="1569"/>
      <c r="AM59" s="1569"/>
      <c r="AN59" s="1569"/>
      <c r="AO59" s="1569"/>
      <c r="AP59" s="1569"/>
      <c r="AQ59" s="1569"/>
      <c r="AR59" s="1569"/>
      <c r="AS59" s="1569"/>
      <c r="AT59" s="1569"/>
      <c r="AU59" s="1569"/>
      <c r="AV59" s="1569"/>
      <c r="AW59" s="1569"/>
      <c r="AX59" s="1569"/>
      <c r="AY59" s="1569"/>
      <c r="AZ59" s="1569"/>
      <c r="BA59" s="1569"/>
      <c r="BB59" s="1569"/>
      <c r="BC59" s="1569"/>
      <c r="BD59" s="1569"/>
      <c r="BE59" s="1569"/>
      <c r="BF59" s="1569"/>
      <c r="BG59" s="1569"/>
    </row>
    <row r="60" spans="2:59" s="1626" customFormat="1">
      <c r="B60" s="1569"/>
      <c r="C60" s="1570"/>
      <c r="D60" s="1569"/>
      <c r="E60" s="1569"/>
      <c r="F60" s="1569"/>
      <c r="G60" s="1569"/>
      <c r="H60" s="1569"/>
      <c r="I60" s="1569"/>
      <c r="J60" s="1569"/>
      <c r="K60" s="1569"/>
      <c r="L60" s="1569"/>
      <c r="M60" s="1569"/>
      <c r="N60" s="1569"/>
      <c r="O60" s="1569"/>
      <c r="P60" s="1569"/>
      <c r="Q60" s="1569"/>
      <c r="R60" s="1569"/>
      <c r="S60" s="1569"/>
      <c r="T60" s="1569"/>
      <c r="U60" s="1569"/>
      <c r="V60" s="1569"/>
      <c r="W60" s="1569"/>
      <c r="X60" s="1569"/>
      <c r="Y60" s="1569"/>
      <c r="Z60" s="1569"/>
      <c r="AA60" s="1569"/>
      <c r="AB60" s="1569"/>
      <c r="AC60" s="1569"/>
      <c r="AD60" s="1569"/>
      <c r="AE60" s="1569"/>
      <c r="AF60" s="1569"/>
      <c r="AG60" s="1569"/>
      <c r="AH60" s="1569"/>
      <c r="AI60" s="1569"/>
      <c r="AJ60" s="1569"/>
      <c r="AK60" s="1569"/>
      <c r="AL60" s="1569"/>
      <c r="AM60" s="1569"/>
      <c r="AN60" s="1569"/>
      <c r="AO60" s="1569"/>
      <c r="AP60" s="1569"/>
      <c r="AQ60" s="1569"/>
      <c r="AR60" s="1569"/>
      <c r="AS60" s="1569"/>
      <c r="AT60" s="1569"/>
      <c r="AU60" s="1569"/>
      <c r="AV60" s="1569"/>
      <c r="AW60" s="1569"/>
      <c r="AX60" s="1569"/>
      <c r="AY60" s="1569"/>
      <c r="AZ60" s="1569"/>
      <c r="BA60" s="1569"/>
      <c r="BB60" s="1569"/>
      <c r="BC60" s="1569"/>
      <c r="BD60" s="1569"/>
      <c r="BE60" s="1569"/>
      <c r="BF60" s="1569"/>
      <c r="BG60" s="1569"/>
    </row>
    <row r="61" spans="2:59" s="1626" customFormat="1">
      <c r="B61" s="1569"/>
      <c r="C61" s="1570"/>
      <c r="D61" s="1569"/>
      <c r="E61" s="1569"/>
      <c r="F61" s="1569"/>
      <c r="G61" s="1569"/>
      <c r="H61" s="1569"/>
      <c r="I61" s="1569"/>
      <c r="J61" s="1569"/>
      <c r="K61" s="1569"/>
      <c r="L61" s="1569"/>
      <c r="M61" s="1569"/>
      <c r="N61" s="1569"/>
      <c r="O61" s="1569"/>
      <c r="P61" s="1569"/>
      <c r="Q61" s="1569"/>
      <c r="R61" s="1569"/>
      <c r="S61" s="1569"/>
      <c r="T61" s="1569"/>
      <c r="U61" s="1569"/>
      <c r="V61" s="1569"/>
      <c r="W61" s="1569"/>
      <c r="X61" s="1569"/>
      <c r="Y61" s="1569"/>
      <c r="Z61" s="1569"/>
      <c r="AA61" s="1569"/>
      <c r="AB61" s="1569"/>
      <c r="AC61" s="1569"/>
      <c r="AD61" s="1569"/>
      <c r="AE61" s="1569"/>
      <c r="AF61" s="1569"/>
      <c r="AG61" s="1569"/>
      <c r="AH61" s="1569"/>
      <c r="AI61" s="1569"/>
      <c r="AJ61" s="1569"/>
      <c r="AK61" s="1569"/>
      <c r="AL61" s="1569"/>
      <c r="AM61" s="1569"/>
      <c r="AN61" s="1569"/>
      <c r="AO61" s="1569"/>
      <c r="AP61" s="1569"/>
      <c r="AQ61" s="1569"/>
      <c r="AR61" s="1569"/>
      <c r="AS61" s="1569"/>
      <c r="AT61" s="1569"/>
      <c r="AU61" s="1569"/>
      <c r="AV61" s="1569"/>
      <c r="AW61" s="1569"/>
      <c r="AX61" s="1569"/>
      <c r="AY61" s="1569"/>
      <c r="AZ61" s="1569"/>
      <c r="BA61" s="1569"/>
      <c r="BB61" s="1569"/>
      <c r="BC61" s="1569"/>
      <c r="BD61" s="1569"/>
      <c r="BE61" s="1569"/>
      <c r="BF61" s="1569"/>
      <c r="BG61" s="1569"/>
    </row>
    <row r="62" spans="2:59" s="1626" customFormat="1">
      <c r="B62" s="1569"/>
      <c r="C62" s="1570"/>
      <c r="D62" s="1569"/>
      <c r="E62" s="1569"/>
      <c r="F62" s="1569"/>
      <c r="G62" s="1569"/>
      <c r="H62" s="1569"/>
      <c r="I62" s="1569"/>
      <c r="J62" s="1569"/>
      <c r="K62" s="1569"/>
      <c r="L62" s="1569"/>
      <c r="M62" s="1569"/>
      <c r="N62" s="1569"/>
      <c r="O62" s="1569"/>
      <c r="P62" s="1569"/>
      <c r="Q62" s="1569"/>
      <c r="R62" s="1569"/>
      <c r="S62" s="1569"/>
      <c r="T62" s="1569"/>
      <c r="U62" s="1569"/>
      <c r="V62" s="1569"/>
      <c r="W62" s="1569"/>
      <c r="X62" s="1569"/>
      <c r="Y62" s="1569"/>
      <c r="Z62" s="1569"/>
      <c r="AA62" s="1569"/>
      <c r="AB62" s="1569"/>
      <c r="AC62" s="1569"/>
      <c r="AD62" s="1569"/>
      <c r="AE62" s="1569"/>
      <c r="AF62" s="1569"/>
      <c r="AG62" s="1569"/>
      <c r="AH62" s="1569"/>
      <c r="AI62" s="1569"/>
      <c r="AJ62" s="1569"/>
      <c r="AK62" s="1569"/>
      <c r="AL62" s="1569"/>
      <c r="AM62" s="1569"/>
      <c r="AN62" s="1569"/>
      <c r="AO62" s="1569"/>
      <c r="AP62" s="1569"/>
      <c r="AQ62" s="1569"/>
      <c r="AR62" s="1569"/>
      <c r="AS62" s="1569"/>
      <c r="AT62" s="1569"/>
      <c r="AU62" s="1569"/>
      <c r="AV62" s="1569"/>
      <c r="AW62" s="1569"/>
      <c r="AX62" s="1569"/>
      <c r="AY62" s="1569"/>
      <c r="AZ62" s="1569"/>
      <c r="BA62" s="1569"/>
      <c r="BB62" s="1569"/>
      <c r="BC62" s="1569"/>
      <c r="BD62" s="1569"/>
      <c r="BE62" s="1569"/>
      <c r="BF62" s="1569"/>
      <c r="BG62" s="1569"/>
    </row>
    <row r="63" spans="2:59" s="1626" customFormat="1">
      <c r="B63" s="1569"/>
      <c r="C63" s="1570"/>
      <c r="D63" s="1569"/>
      <c r="E63" s="1569"/>
      <c r="F63" s="1569"/>
      <c r="G63" s="1569"/>
      <c r="H63" s="1569"/>
      <c r="I63" s="1569"/>
      <c r="J63" s="1569"/>
      <c r="K63" s="1569"/>
      <c r="L63" s="1569"/>
      <c r="M63" s="1569"/>
      <c r="N63" s="1569"/>
      <c r="O63" s="1569"/>
      <c r="P63" s="1569"/>
      <c r="Q63" s="1569"/>
      <c r="R63" s="1569"/>
      <c r="S63" s="1569"/>
      <c r="T63" s="1569"/>
      <c r="U63" s="1569"/>
      <c r="V63" s="1569"/>
      <c r="W63" s="1569"/>
      <c r="X63" s="1569"/>
      <c r="Y63" s="1569"/>
      <c r="Z63" s="1569"/>
      <c r="AA63" s="1569"/>
      <c r="AB63" s="1569"/>
      <c r="AC63" s="1569"/>
      <c r="AD63" s="1569"/>
      <c r="AE63" s="1569"/>
      <c r="AF63" s="1569"/>
      <c r="AG63" s="1569"/>
      <c r="AH63" s="1569"/>
      <c r="AI63" s="1569"/>
      <c r="AJ63" s="1569"/>
      <c r="AK63" s="1569"/>
      <c r="AL63" s="1569"/>
      <c r="AM63" s="1569"/>
      <c r="AN63" s="1569"/>
      <c r="AO63" s="1569"/>
      <c r="AP63" s="1569"/>
      <c r="AQ63" s="1569"/>
      <c r="AR63" s="1569"/>
      <c r="AS63" s="1569"/>
      <c r="AT63" s="1569"/>
      <c r="AU63" s="1569"/>
      <c r="AV63" s="1569"/>
      <c r="AW63" s="1569"/>
      <c r="AX63" s="1569"/>
      <c r="AY63" s="1569"/>
      <c r="AZ63" s="1569"/>
      <c r="BA63" s="1569"/>
      <c r="BB63" s="1569"/>
      <c r="BC63" s="1569"/>
      <c r="BD63" s="1569"/>
      <c r="BE63" s="1569"/>
      <c r="BF63" s="1569"/>
      <c r="BG63" s="1569"/>
    </row>
    <row r="64" spans="2:59" s="1626" customFormat="1">
      <c r="B64" s="1569"/>
      <c r="C64" s="1570"/>
      <c r="D64" s="1569"/>
      <c r="E64" s="1569"/>
      <c r="F64" s="1569"/>
      <c r="G64" s="1569"/>
      <c r="H64" s="1569"/>
      <c r="I64" s="1569"/>
      <c r="J64" s="1569"/>
      <c r="K64" s="1569"/>
      <c r="L64" s="1569"/>
      <c r="M64" s="1569"/>
      <c r="N64" s="1569"/>
      <c r="O64" s="1569"/>
      <c r="P64" s="1569"/>
      <c r="Q64" s="1569"/>
      <c r="R64" s="1569"/>
      <c r="S64" s="1569"/>
      <c r="T64" s="1569"/>
      <c r="U64" s="1569"/>
      <c r="V64" s="1569"/>
      <c r="W64" s="1569"/>
      <c r="X64" s="1569"/>
      <c r="Y64" s="1569"/>
      <c r="Z64" s="1569"/>
      <c r="AA64" s="1569"/>
      <c r="AB64" s="1569"/>
      <c r="AC64" s="1569"/>
      <c r="AD64" s="1569"/>
      <c r="AE64" s="1569"/>
      <c r="AF64" s="1569"/>
      <c r="AG64" s="1569"/>
      <c r="AH64" s="1569"/>
      <c r="AI64" s="1569"/>
      <c r="AJ64" s="1569"/>
      <c r="AK64" s="1569"/>
      <c r="AL64" s="1569"/>
      <c r="AM64" s="1569"/>
      <c r="AN64" s="1569"/>
      <c r="AO64" s="1569"/>
      <c r="AP64" s="1569"/>
      <c r="AQ64" s="1569"/>
      <c r="AR64" s="1569"/>
      <c r="AS64" s="1569"/>
      <c r="AT64" s="1569"/>
      <c r="AU64" s="1569"/>
      <c r="AV64" s="1569"/>
      <c r="AW64" s="1569"/>
      <c r="AX64" s="1569"/>
      <c r="AY64" s="1569"/>
      <c r="AZ64" s="1569"/>
      <c r="BA64" s="1569"/>
      <c r="BB64" s="1569"/>
      <c r="BC64" s="1569"/>
      <c r="BD64" s="1569"/>
      <c r="BE64" s="1569"/>
      <c r="BF64" s="1569"/>
      <c r="BG64" s="1569"/>
    </row>
    <row r="65" spans="2:59" s="1626" customFormat="1">
      <c r="B65" s="1569"/>
      <c r="C65" s="1570"/>
      <c r="D65" s="1569"/>
      <c r="E65" s="1569"/>
      <c r="F65" s="1569"/>
      <c r="G65" s="1569"/>
      <c r="H65" s="1569"/>
      <c r="I65" s="1569"/>
      <c r="J65" s="1569"/>
      <c r="K65" s="1569"/>
      <c r="L65" s="1569"/>
      <c r="M65" s="1569"/>
      <c r="N65" s="1569"/>
      <c r="O65" s="1569"/>
      <c r="P65" s="1569"/>
      <c r="Q65" s="1569"/>
      <c r="R65" s="1569"/>
      <c r="S65" s="1569"/>
      <c r="T65" s="1569"/>
      <c r="U65" s="1569"/>
      <c r="V65" s="1569"/>
      <c r="W65" s="1569"/>
      <c r="X65" s="1569"/>
      <c r="Y65" s="1569"/>
      <c r="Z65" s="1569"/>
      <c r="AA65" s="1569"/>
      <c r="AB65" s="1569"/>
      <c r="AC65" s="1569"/>
      <c r="AD65" s="1569"/>
      <c r="AE65" s="1569"/>
      <c r="AF65" s="1569"/>
      <c r="AG65" s="1569"/>
      <c r="AH65" s="1569"/>
      <c r="AI65" s="1569"/>
      <c r="AJ65" s="1569"/>
      <c r="AK65" s="1569"/>
      <c r="AL65" s="1569"/>
      <c r="AM65" s="1569"/>
      <c r="AN65" s="1569"/>
      <c r="AO65" s="1569"/>
      <c r="AP65" s="1569"/>
      <c r="AQ65" s="1569"/>
      <c r="AR65" s="1569"/>
      <c r="AS65" s="1569"/>
      <c r="AT65" s="1569"/>
      <c r="AU65" s="1569"/>
      <c r="AV65" s="1569"/>
      <c r="AW65" s="1569"/>
      <c r="AX65" s="1569"/>
      <c r="AY65" s="1569"/>
      <c r="AZ65" s="1569"/>
      <c r="BA65" s="1569"/>
      <c r="BB65" s="1569"/>
      <c r="BC65" s="1569"/>
      <c r="BD65" s="1569"/>
      <c r="BE65" s="1569"/>
      <c r="BF65" s="1569"/>
      <c r="BG65" s="1569"/>
    </row>
    <row r="66" spans="2:59" s="1626" customFormat="1">
      <c r="B66" s="1569"/>
      <c r="C66" s="1570"/>
      <c r="D66" s="1569"/>
      <c r="E66" s="1569"/>
      <c r="F66" s="1569"/>
      <c r="G66" s="1569"/>
      <c r="H66" s="1569"/>
      <c r="I66" s="1569"/>
      <c r="J66" s="1569"/>
      <c r="K66" s="1569"/>
      <c r="L66" s="1569"/>
      <c r="M66" s="1569"/>
      <c r="N66" s="1569"/>
      <c r="O66" s="1569"/>
      <c r="P66" s="1569"/>
      <c r="Q66" s="1569"/>
      <c r="R66" s="1569"/>
      <c r="S66" s="1569"/>
      <c r="T66" s="1569"/>
      <c r="U66" s="1569"/>
      <c r="V66" s="1569"/>
      <c r="W66" s="1569"/>
      <c r="X66" s="1569"/>
      <c r="Y66" s="1569"/>
      <c r="Z66" s="1569"/>
      <c r="AA66" s="1569"/>
      <c r="AB66" s="1569"/>
      <c r="AC66" s="1569"/>
      <c r="AD66" s="1569"/>
      <c r="AE66" s="1569"/>
      <c r="AF66" s="1569"/>
      <c r="AG66" s="1569"/>
      <c r="AH66" s="1569"/>
      <c r="AI66" s="1569"/>
      <c r="AJ66" s="1569"/>
      <c r="AK66" s="1569"/>
      <c r="AL66" s="1569"/>
      <c r="AM66" s="1569"/>
      <c r="AN66" s="1569"/>
      <c r="AO66" s="1569"/>
      <c r="AP66" s="1569"/>
      <c r="AQ66" s="1569"/>
      <c r="AR66" s="1569"/>
      <c r="AS66" s="1569"/>
      <c r="AT66" s="1569"/>
      <c r="AU66" s="1569"/>
      <c r="AV66" s="1569"/>
      <c r="AW66" s="1569"/>
      <c r="AX66" s="1569"/>
      <c r="AY66" s="1569"/>
      <c r="AZ66" s="1569"/>
      <c r="BA66" s="1569"/>
      <c r="BB66" s="1569"/>
      <c r="BC66" s="1569"/>
      <c r="BD66" s="1569"/>
      <c r="BE66" s="1569"/>
      <c r="BF66" s="1569"/>
      <c r="BG66" s="1569"/>
    </row>
    <row r="67" spans="2:59" s="1626" customFormat="1">
      <c r="B67" s="1569"/>
      <c r="C67" s="1570"/>
      <c r="D67" s="1569"/>
      <c r="E67" s="1569"/>
      <c r="F67" s="1569"/>
      <c r="G67" s="1569"/>
      <c r="H67" s="1569"/>
      <c r="I67" s="1569"/>
      <c r="J67" s="1569"/>
      <c r="K67" s="1569"/>
      <c r="L67" s="1569"/>
      <c r="M67" s="1569"/>
      <c r="N67" s="1569"/>
      <c r="O67" s="1569"/>
      <c r="P67" s="1569"/>
      <c r="Q67" s="1569"/>
      <c r="R67" s="1569"/>
      <c r="S67" s="1569"/>
      <c r="T67" s="1569"/>
      <c r="U67" s="1569"/>
      <c r="V67" s="1569"/>
      <c r="W67" s="1569"/>
      <c r="X67" s="1569"/>
      <c r="Y67" s="1569"/>
      <c r="Z67" s="1569"/>
      <c r="AA67" s="1569"/>
      <c r="AB67" s="1569"/>
      <c r="AC67" s="1569"/>
      <c r="AD67" s="1569"/>
      <c r="AE67" s="1569"/>
      <c r="AF67" s="1569"/>
      <c r="AG67" s="1569"/>
      <c r="AH67" s="1569"/>
      <c r="AI67" s="1569"/>
      <c r="AJ67" s="1569"/>
      <c r="AK67" s="1569"/>
      <c r="AL67" s="1569"/>
      <c r="AM67" s="1569"/>
      <c r="AN67" s="1569"/>
      <c r="AO67" s="1569"/>
      <c r="AP67" s="1569"/>
      <c r="AQ67" s="1569"/>
      <c r="AR67" s="1569"/>
      <c r="AS67" s="1569"/>
      <c r="AT67" s="1569"/>
      <c r="AU67" s="1569"/>
      <c r="AV67" s="1569"/>
      <c r="AW67" s="1569"/>
      <c r="AX67" s="1569"/>
      <c r="AY67" s="1569"/>
      <c r="AZ67" s="1569"/>
      <c r="BA67" s="1569"/>
      <c r="BB67" s="1569"/>
      <c r="BC67" s="1569"/>
      <c r="BD67" s="1569"/>
      <c r="BE67" s="1569"/>
      <c r="BF67" s="1569"/>
      <c r="BG67" s="1569"/>
    </row>
    <row r="68" spans="2:59" s="1626" customFormat="1">
      <c r="B68" s="1569"/>
      <c r="C68" s="1570"/>
      <c r="D68" s="1569"/>
      <c r="E68" s="1569"/>
      <c r="F68" s="1569"/>
      <c r="G68" s="1569"/>
      <c r="H68" s="1569"/>
      <c r="I68" s="1569"/>
      <c r="J68" s="1569"/>
      <c r="K68" s="1569"/>
      <c r="L68" s="1569"/>
      <c r="M68" s="1569"/>
      <c r="N68" s="1569"/>
      <c r="O68" s="1569"/>
      <c r="P68" s="1569"/>
      <c r="Q68" s="1569"/>
      <c r="R68" s="1569"/>
      <c r="S68" s="1569"/>
      <c r="T68" s="1569"/>
      <c r="U68" s="1569"/>
      <c r="V68" s="1569"/>
      <c r="W68" s="1569"/>
      <c r="X68" s="1569"/>
      <c r="Y68" s="1569"/>
      <c r="Z68" s="1569"/>
      <c r="AA68" s="1569"/>
      <c r="AB68" s="1569"/>
      <c r="AC68" s="1569"/>
      <c r="AD68" s="1569"/>
      <c r="AE68" s="1569"/>
      <c r="AF68" s="1569"/>
      <c r="AG68" s="1569"/>
      <c r="AH68" s="1569"/>
      <c r="AI68" s="1569"/>
      <c r="AJ68" s="1569"/>
      <c r="AK68" s="1569"/>
      <c r="AL68" s="1569"/>
      <c r="AM68" s="1569"/>
      <c r="AN68" s="1569"/>
      <c r="AO68" s="1569"/>
      <c r="AP68" s="1569"/>
      <c r="AQ68" s="1569"/>
      <c r="AR68" s="1569"/>
      <c r="AS68" s="1569"/>
      <c r="AT68" s="1569"/>
      <c r="AU68" s="1569"/>
      <c r="AV68" s="1569"/>
      <c r="AW68" s="1569"/>
      <c r="AX68" s="1569"/>
      <c r="AY68" s="1569"/>
      <c r="AZ68" s="1569"/>
      <c r="BA68" s="1569"/>
      <c r="BB68" s="1569"/>
      <c r="BC68" s="1569"/>
      <c r="BD68" s="1569"/>
      <c r="BE68" s="1569"/>
      <c r="BF68" s="1569"/>
      <c r="BG68" s="1569"/>
    </row>
    <row r="69" spans="2:59" s="1626" customFormat="1">
      <c r="B69" s="1569"/>
      <c r="C69" s="1570"/>
      <c r="D69" s="1569"/>
      <c r="E69" s="1569"/>
      <c r="F69" s="1569"/>
      <c r="G69" s="1569"/>
      <c r="H69" s="1569"/>
      <c r="I69" s="1569"/>
      <c r="J69" s="1569"/>
      <c r="K69" s="1569"/>
      <c r="L69" s="1569"/>
      <c r="M69" s="1569"/>
      <c r="N69" s="1569"/>
      <c r="O69" s="1569"/>
      <c r="P69" s="1569"/>
      <c r="Q69" s="1569"/>
      <c r="R69" s="1569"/>
      <c r="S69" s="1569"/>
      <c r="T69" s="1569"/>
      <c r="U69" s="1569"/>
      <c r="V69" s="1569"/>
      <c r="W69" s="1569"/>
      <c r="X69" s="1569"/>
      <c r="Y69" s="1569"/>
      <c r="Z69" s="1569"/>
      <c r="AA69" s="1569"/>
      <c r="AB69" s="1569"/>
      <c r="AC69" s="1569"/>
      <c r="AD69" s="1569"/>
      <c r="AE69" s="1569"/>
      <c r="AF69" s="1569"/>
      <c r="AG69" s="1569"/>
      <c r="AH69" s="1569"/>
      <c r="AI69" s="1569"/>
      <c r="AJ69" s="1569"/>
      <c r="AK69" s="1569"/>
      <c r="AL69" s="1569"/>
      <c r="AM69" s="1569"/>
      <c r="AN69" s="1569"/>
      <c r="AO69" s="1569"/>
      <c r="AP69" s="1569"/>
      <c r="AQ69" s="1569"/>
      <c r="AR69" s="1569"/>
      <c r="AS69" s="1569"/>
      <c r="AT69" s="1569"/>
      <c r="AU69" s="1569"/>
      <c r="AV69" s="1569"/>
      <c r="AW69" s="1569"/>
      <c r="AX69" s="1569"/>
      <c r="AY69" s="1569"/>
      <c r="AZ69" s="1569"/>
      <c r="BA69" s="1569"/>
      <c r="BB69" s="1569"/>
      <c r="BC69" s="1569"/>
      <c r="BD69" s="1569"/>
      <c r="BE69" s="1569"/>
      <c r="BF69" s="1569"/>
      <c r="BG69" s="1569"/>
    </row>
    <row r="70" spans="2:59" s="1626" customFormat="1">
      <c r="B70" s="1569"/>
      <c r="C70" s="1570"/>
      <c r="D70" s="1569"/>
      <c r="E70" s="1569"/>
      <c r="F70" s="1569"/>
      <c r="G70" s="1569"/>
      <c r="H70" s="1569"/>
      <c r="I70" s="1569"/>
      <c r="J70" s="1569"/>
      <c r="K70" s="1569"/>
      <c r="L70" s="1569"/>
      <c r="M70" s="1569"/>
      <c r="N70" s="1569"/>
      <c r="O70" s="1569"/>
      <c r="P70" s="1569"/>
      <c r="Q70" s="1569"/>
      <c r="R70" s="1569"/>
      <c r="S70" s="1569"/>
      <c r="T70" s="1569"/>
      <c r="U70" s="1569"/>
      <c r="V70" s="1569"/>
      <c r="W70" s="1569"/>
      <c r="X70" s="1569"/>
      <c r="Y70" s="1569"/>
      <c r="Z70" s="1569"/>
      <c r="AA70" s="1569"/>
      <c r="AB70" s="1569"/>
      <c r="AC70" s="1569"/>
      <c r="AD70" s="1569"/>
      <c r="AE70" s="1569"/>
      <c r="AF70" s="1569"/>
      <c r="AG70" s="1569"/>
      <c r="AH70" s="1569"/>
      <c r="AI70" s="1569"/>
      <c r="AJ70" s="1569"/>
      <c r="AK70" s="1569"/>
      <c r="AL70" s="1569"/>
      <c r="AM70" s="1569"/>
      <c r="AN70" s="1569"/>
      <c r="AO70" s="1569"/>
      <c r="AP70" s="1569"/>
      <c r="AQ70" s="1569"/>
      <c r="AR70" s="1569"/>
      <c r="AS70" s="1569"/>
      <c r="AT70" s="1569"/>
      <c r="AU70" s="1569"/>
      <c r="AV70" s="1569"/>
      <c r="AW70" s="1569"/>
      <c r="AX70" s="1569"/>
      <c r="AY70" s="1569"/>
      <c r="AZ70" s="1569"/>
      <c r="BA70" s="1569"/>
      <c r="BB70" s="1569"/>
      <c r="BC70" s="1569"/>
      <c r="BD70" s="1569"/>
      <c r="BE70" s="1569"/>
      <c r="BF70" s="1569"/>
      <c r="BG70" s="1569"/>
    </row>
    <row r="71" spans="2:59" s="1626" customFormat="1">
      <c r="B71" s="1569"/>
      <c r="C71" s="1570"/>
      <c r="D71" s="1569"/>
      <c r="E71" s="1569"/>
      <c r="F71" s="1569"/>
      <c r="G71" s="1569"/>
      <c r="H71" s="1569"/>
      <c r="I71" s="1569"/>
      <c r="J71" s="1569"/>
      <c r="K71" s="1569"/>
      <c r="L71" s="1569"/>
      <c r="M71" s="1569"/>
      <c r="N71" s="1569"/>
      <c r="O71" s="1569"/>
      <c r="P71" s="1569"/>
      <c r="Q71" s="1569"/>
      <c r="R71" s="1569"/>
      <c r="S71" s="1569"/>
      <c r="T71" s="1569"/>
      <c r="U71" s="1569"/>
      <c r="V71" s="1569"/>
      <c r="W71" s="1569"/>
      <c r="X71" s="1569"/>
      <c r="Y71" s="1569"/>
      <c r="Z71" s="1569"/>
      <c r="AA71" s="1569"/>
      <c r="AB71" s="1569"/>
      <c r="AC71" s="1569"/>
      <c r="AD71" s="1569"/>
      <c r="AE71" s="1569"/>
      <c r="AF71" s="1569"/>
      <c r="AG71" s="1569"/>
      <c r="AH71" s="1569"/>
      <c r="AI71" s="1569"/>
      <c r="AJ71" s="1569"/>
      <c r="AK71" s="1569"/>
      <c r="AL71" s="1569"/>
      <c r="AM71" s="1569"/>
      <c r="AN71" s="1569"/>
      <c r="AO71" s="1569"/>
      <c r="AP71" s="1569"/>
      <c r="AQ71" s="1569"/>
      <c r="AR71" s="1569"/>
      <c r="AS71" s="1569"/>
      <c r="AT71" s="1569"/>
      <c r="AU71" s="1569"/>
      <c r="AV71" s="1569"/>
      <c r="AW71" s="1569"/>
      <c r="AX71" s="1569"/>
      <c r="AY71" s="1569"/>
      <c r="AZ71" s="1569"/>
      <c r="BA71" s="1569"/>
      <c r="BB71" s="1569"/>
      <c r="BC71" s="1569"/>
      <c r="BD71" s="1569"/>
      <c r="BE71" s="1569"/>
      <c r="BF71" s="1569"/>
      <c r="BG71" s="1569"/>
    </row>
    <row r="72" spans="2:59" s="1626" customFormat="1">
      <c r="B72" s="1569"/>
      <c r="C72" s="1570"/>
      <c r="D72" s="1569"/>
      <c r="E72" s="1569"/>
      <c r="F72" s="1569"/>
      <c r="G72" s="1569"/>
      <c r="H72" s="1569"/>
      <c r="I72" s="1569"/>
      <c r="J72" s="1569"/>
      <c r="K72" s="1569"/>
      <c r="L72" s="1569"/>
      <c r="M72" s="1569"/>
      <c r="N72" s="1569"/>
      <c r="O72" s="1569"/>
      <c r="P72" s="1569"/>
      <c r="Q72" s="1569"/>
      <c r="R72" s="1569"/>
      <c r="S72" s="1569"/>
      <c r="T72" s="1569"/>
      <c r="U72" s="1569"/>
      <c r="V72" s="1569"/>
      <c r="W72" s="1569"/>
      <c r="X72" s="1569"/>
      <c r="Y72" s="1569"/>
      <c r="Z72" s="1569"/>
      <c r="AA72" s="1569"/>
      <c r="AB72" s="1569"/>
      <c r="AC72" s="1569"/>
      <c r="AD72" s="1569"/>
      <c r="AE72" s="1569"/>
      <c r="AF72" s="1569"/>
      <c r="AG72" s="1569"/>
      <c r="AH72" s="1569"/>
      <c r="AI72" s="1569"/>
      <c r="AJ72" s="1569"/>
      <c r="AK72" s="1569"/>
      <c r="AL72" s="1569"/>
      <c r="AM72" s="1569"/>
      <c r="AN72" s="1569"/>
      <c r="AO72" s="1569"/>
      <c r="AP72" s="1569"/>
      <c r="AQ72" s="1569"/>
      <c r="AR72" s="1569"/>
      <c r="AS72" s="1569"/>
      <c r="AT72" s="1569"/>
      <c r="AU72" s="1569"/>
      <c r="AV72" s="1569"/>
      <c r="AW72" s="1569"/>
      <c r="AX72" s="1569"/>
      <c r="AY72" s="1569"/>
      <c r="AZ72" s="1569"/>
      <c r="BA72" s="1569"/>
      <c r="BB72" s="1569"/>
      <c r="BC72" s="1569"/>
      <c r="BD72" s="1569"/>
      <c r="BE72" s="1569"/>
      <c r="BF72" s="1569"/>
      <c r="BG72" s="1569"/>
    </row>
    <row r="73" spans="2:59" s="1626" customFormat="1">
      <c r="B73" s="1569"/>
      <c r="C73" s="1570"/>
      <c r="D73" s="1569"/>
      <c r="E73" s="1569"/>
      <c r="F73" s="1569"/>
      <c r="G73" s="1569"/>
      <c r="H73" s="1569"/>
      <c r="I73" s="1569"/>
      <c r="J73" s="1569"/>
      <c r="K73" s="1569"/>
      <c r="L73" s="1569"/>
      <c r="M73" s="1569"/>
      <c r="N73" s="1569"/>
      <c r="O73" s="1569"/>
      <c r="P73" s="1569"/>
      <c r="Q73" s="1569"/>
      <c r="R73" s="1569"/>
      <c r="S73" s="1569"/>
      <c r="T73" s="1569"/>
      <c r="U73" s="1569"/>
      <c r="V73" s="1569"/>
      <c r="W73" s="1569"/>
      <c r="X73" s="1569"/>
      <c r="Y73" s="1569"/>
      <c r="Z73" s="1569"/>
      <c r="AA73" s="1569"/>
      <c r="AB73" s="1569"/>
      <c r="AC73" s="1569"/>
      <c r="AD73" s="1569"/>
      <c r="AE73" s="1569"/>
      <c r="AF73" s="1569"/>
      <c r="AG73" s="1569"/>
      <c r="AH73" s="1569"/>
      <c r="AI73" s="1569"/>
      <c r="AJ73" s="1569"/>
      <c r="AK73" s="1569"/>
      <c r="AL73" s="1569"/>
      <c r="AM73" s="1569"/>
      <c r="AN73" s="1569"/>
      <c r="AO73" s="1569"/>
      <c r="AP73" s="1569"/>
      <c r="AQ73" s="1569"/>
      <c r="AR73" s="1569"/>
      <c r="AS73" s="1569"/>
      <c r="AT73" s="1569"/>
      <c r="AU73" s="1569"/>
      <c r="AV73" s="1569"/>
      <c r="AW73" s="1569"/>
      <c r="AX73" s="1569"/>
      <c r="AY73" s="1569"/>
      <c r="AZ73" s="1569"/>
      <c r="BA73" s="1569"/>
      <c r="BB73" s="1569"/>
      <c r="BC73" s="1569"/>
      <c r="BD73" s="1569"/>
      <c r="BE73" s="1569"/>
      <c r="BF73" s="1569"/>
      <c r="BG73" s="1569"/>
    </row>
    <row r="74" spans="2:59" s="1626" customFormat="1">
      <c r="B74" s="1569"/>
      <c r="C74" s="1570"/>
      <c r="D74" s="1569"/>
      <c r="E74" s="1569"/>
      <c r="F74" s="1569"/>
      <c r="G74" s="1569"/>
      <c r="H74" s="1569"/>
      <c r="I74" s="1569"/>
      <c r="J74" s="1569"/>
      <c r="K74" s="1569"/>
      <c r="L74" s="1569"/>
      <c r="M74" s="1569"/>
      <c r="N74" s="1569"/>
      <c r="O74" s="1569"/>
      <c r="P74" s="1569"/>
      <c r="Q74" s="1569"/>
      <c r="R74" s="1569"/>
      <c r="S74" s="1569"/>
      <c r="T74" s="1569"/>
      <c r="U74" s="1569"/>
      <c r="V74" s="1569"/>
      <c r="W74" s="1569"/>
      <c r="X74" s="1569"/>
      <c r="Y74" s="1569"/>
      <c r="Z74" s="1569"/>
      <c r="AA74" s="1569"/>
      <c r="AB74" s="1569"/>
      <c r="AC74" s="1569"/>
      <c r="AD74" s="1569"/>
      <c r="AE74" s="1569"/>
      <c r="AF74" s="1569"/>
      <c r="AG74" s="1569"/>
      <c r="AH74" s="1569"/>
      <c r="AI74" s="1569"/>
      <c r="AJ74" s="1569"/>
      <c r="AK74" s="1569"/>
      <c r="AL74" s="1569"/>
      <c r="AM74" s="1569"/>
      <c r="AN74" s="1569"/>
      <c r="AO74" s="1569"/>
      <c r="AP74" s="1569"/>
      <c r="AQ74" s="1569"/>
      <c r="AR74" s="1569"/>
      <c r="AS74" s="1569"/>
      <c r="AT74" s="1569"/>
      <c r="AU74" s="1569"/>
      <c r="AV74" s="1569"/>
      <c r="AW74" s="1569"/>
      <c r="AX74" s="1569"/>
      <c r="AY74" s="1569"/>
      <c r="AZ74" s="1569"/>
      <c r="BA74" s="1569"/>
      <c r="BB74" s="1569"/>
      <c r="BC74" s="1569"/>
      <c r="BD74" s="1569"/>
      <c r="BE74" s="1569"/>
      <c r="BF74" s="1569"/>
      <c r="BG74" s="1569"/>
    </row>
    <row r="75" spans="2:59" s="1626" customFormat="1">
      <c r="B75" s="1569"/>
      <c r="C75" s="1570"/>
      <c r="D75" s="1569"/>
      <c r="E75" s="1569"/>
      <c r="F75" s="1569"/>
      <c r="G75" s="1569"/>
      <c r="H75" s="1569"/>
      <c r="I75" s="1569"/>
      <c r="J75" s="1569"/>
      <c r="K75" s="1569"/>
      <c r="L75" s="1569"/>
      <c r="M75" s="1569"/>
      <c r="N75" s="1569"/>
      <c r="O75" s="1569"/>
      <c r="P75" s="1569"/>
      <c r="Q75" s="1569"/>
      <c r="R75" s="1569"/>
      <c r="S75" s="1569"/>
      <c r="T75" s="1569"/>
      <c r="U75" s="1569"/>
      <c r="V75" s="1569"/>
      <c r="W75" s="1569"/>
      <c r="X75" s="1569"/>
      <c r="Y75" s="1569"/>
      <c r="Z75" s="1569"/>
      <c r="AA75" s="1569"/>
      <c r="AB75" s="1569"/>
      <c r="AC75" s="1569"/>
      <c r="AD75" s="1569"/>
      <c r="AE75" s="1569"/>
      <c r="AF75" s="1569"/>
      <c r="AG75" s="1569"/>
      <c r="AH75" s="1569"/>
      <c r="AI75" s="1569"/>
      <c r="AJ75" s="1569"/>
      <c r="AK75" s="1569"/>
      <c r="AL75" s="1569"/>
      <c r="AM75" s="1569"/>
      <c r="AN75" s="1569"/>
      <c r="AO75" s="1569"/>
      <c r="AP75" s="1569"/>
      <c r="AQ75" s="1569"/>
      <c r="AR75" s="1569"/>
      <c r="AS75" s="1569"/>
      <c r="AT75" s="1569"/>
      <c r="AU75" s="1569"/>
      <c r="AV75" s="1569"/>
      <c r="AW75" s="1569"/>
      <c r="AX75" s="1569"/>
      <c r="AY75" s="1569"/>
      <c r="AZ75" s="1569"/>
      <c r="BA75" s="1569"/>
      <c r="BB75" s="1569"/>
      <c r="BC75" s="1569"/>
      <c r="BD75" s="1569"/>
      <c r="BE75" s="1569"/>
      <c r="BF75" s="1569"/>
      <c r="BG75" s="1569"/>
    </row>
    <row r="76" spans="2:59" s="1626" customFormat="1">
      <c r="B76" s="1569"/>
      <c r="C76" s="1570"/>
      <c r="D76" s="1569"/>
      <c r="E76" s="1569"/>
      <c r="F76" s="1569"/>
      <c r="G76" s="1569"/>
      <c r="H76" s="1569"/>
      <c r="I76" s="1569"/>
      <c r="J76" s="1569"/>
      <c r="K76" s="1569"/>
      <c r="L76" s="1569"/>
      <c r="M76" s="1569"/>
      <c r="N76" s="1569"/>
      <c r="O76" s="1569"/>
      <c r="P76" s="1569"/>
      <c r="Q76" s="1569"/>
      <c r="R76" s="1569"/>
      <c r="S76" s="1569"/>
      <c r="T76" s="1569"/>
      <c r="U76" s="1569"/>
      <c r="V76" s="1569"/>
      <c r="W76" s="1569"/>
      <c r="X76" s="1569"/>
      <c r="Y76" s="1569"/>
      <c r="Z76" s="1569"/>
      <c r="AA76" s="1569"/>
      <c r="AB76" s="1569"/>
      <c r="AC76" s="1569"/>
      <c r="AD76" s="1569"/>
      <c r="AE76" s="1569"/>
      <c r="AF76" s="1569"/>
      <c r="AG76" s="1569"/>
      <c r="AH76" s="1569"/>
      <c r="AI76" s="1569"/>
      <c r="AJ76" s="1569"/>
      <c r="AK76" s="1569"/>
      <c r="AL76" s="1569"/>
      <c r="AM76" s="1569"/>
      <c r="AN76" s="1569"/>
      <c r="AO76" s="1569"/>
      <c r="AP76" s="1569"/>
      <c r="AQ76" s="1569"/>
      <c r="AR76" s="1569"/>
      <c r="AS76" s="1569"/>
      <c r="AT76" s="1569"/>
      <c r="AU76" s="1569"/>
      <c r="AV76" s="1569"/>
      <c r="AW76" s="1569"/>
      <c r="AX76" s="1569"/>
      <c r="AY76" s="1569"/>
      <c r="AZ76" s="1569"/>
      <c r="BA76" s="1569"/>
      <c r="BB76" s="1569"/>
      <c r="BC76" s="1569"/>
      <c r="BD76" s="1569"/>
      <c r="BE76" s="1569"/>
      <c r="BF76" s="1569"/>
      <c r="BG76" s="1569"/>
    </row>
    <row r="77" spans="2:59" s="1626" customFormat="1">
      <c r="B77" s="1569"/>
      <c r="C77" s="1570"/>
      <c r="D77" s="1569"/>
      <c r="E77" s="1569"/>
      <c r="F77" s="1569"/>
      <c r="G77" s="1569"/>
      <c r="H77" s="1569"/>
      <c r="I77" s="1569"/>
      <c r="J77" s="1569"/>
      <c r="K77" s="1569"/>
      <c r="L77" s="1569"/>
      <c r="M77" s="1569"/>
      <c r="N77" s="1569"/>
      <c r="O77" s="1569"/>
      <c r="P77" s="1569"/>
      <c r="Q77" s="1569"/>
      <c r="R77" s="1569"/>
      <c r="S77" s="1569"/>
      <c r="T77" s="1569"/>
      <c r="U77" s="1569"/>
      <c r="V77" s="1569"/>
      <c r="W77" s="1569"/>
      <c r="X77" s="1569"/>
      <c r="Y77" s="1569"/>
      <c r="Z77" s="1569"/>
      <c r="AA77" s="1569"/>
      <c r="AB77" s="1569"/>
      <c r="AC77" s="1569"/>
      <c r="AD77" s="1569"/>
      <c r="AE77" s="1569"/>
      <c r="AF77" s="1569"/>
      <c r="AG77" s="1569"/>
      <c r="AH77" s="1569"/>
      <c r="AI77" s="1569"/>
      <c r="AJ77" s="1569"/>
      <c r="AK77" s="1569"/>
      <c r="AL77" s="1569"/>
      <c r="AM77" s="1569"/>
      <c r="AN77" s="1569"/>
      <c r="AO77" s="1569"/>
      <c r="AP77" s="1569"/>
      <c r="AQ77" s="1569"/>
      <c r="AR77" s="1569"/>
      <c r="AS77" s="1569"/>
      <c r="AT77" s="1569"/>
      <c r="AU77" s="1569"/>
      <c r="AV77" s="1569"/>
      <c r="AW77" s="1569"/>
      <c r="AX77" s="1569"/>
      <c r="AY77" s="1569"/>
      <c r="AZ77" s="1569"/>
      <c r="BA77" s="1569"/>
      <c r="BB77" s="1569"/>
      <c r="BC77" s="1569"/>
      <c r="BD77" s="1569"/>
      <c r="BE77" s="1569"/>
      <c r="BF77" s="1569"/>
      <c r="BG77" s="1569"/>
    </row>
    <row r="78" spans="2:59" s="1626" customFormat="1">
      <c r="B78" s="1569"/>
      <c r="C78" s="1570"/>
      <c r="D78" s="1569"/>
      <c r="E78" s="1569"/>
      <c r="F78" s="1569"/>
      <c r="G78" s="1569"/>
      <c r="H78" s="1569"/>
      <c r="I78" s="1569"/>
      <c r="J78" s="1569"/>
      <c r="K78" s="1569"/>
      <c r="L78" s="1569"/>
      <c r="M78" s="1569"/>
      <c r="N78" s="1569"/>
      <c r="O78" s="1569"/>
      <c r="P78" s="1569"/>
      <c r="Q78" s="1569"/>
      <c r="R78" s="1569"/>
      <c r="S78" s="1569"/>
      <c r="T78" s="1569"/>
      <c r="U78" s="1569"/>
      <c r="V78" s="1569"/>
      <c r="W78" s="1569"/>
      <c r="X78" s="1569"/>
      <c r="Y78" s="1569"/>
      <c r="Z78" s="1569"/>
      <c r="AA78" s="1569"/>
      <c r="AB78" s="1569"/>
      <c r="AC78" s="1569"/>
      <c r="AD78" s="1569"/>
      <c r="AE78" s="1569"/>
      <c r="AF78" s="1569"/>
      <c r="AG78" s="1569"/>
      <c r="AH78" s="1569"/>
      <c r="AI78" s="1569"/>
      <c r="AJ78" s="1569"/>
      <c r="AK78" s="1569"/>
      <c r="AL78" s="1569"/>
      <c r="AM78" s="1569"/>
      <c r="AN78" s="1569"/>
      <c r="AO78" s="1569"/>
      <c r="AP78" s="1569"/>
      <c r="AQ78" s="1569"/>
      <c r="AR78" s="1569"/>
      <c r="AS78" s="1569"/>
      <c r="AT78" s="1569"/>
      <c r="AU78" s="1569"/>
      <c r="AV78" s="1569"/>
      <c r="AW78" s="1569"/>
      <c r="AX78" s="1569"/>
      <c r="AY78" s="1569"/>
      <c r="AZ78" s="1569"/>
      <c r="BA78" s="1569"/>
      <c r="BB78" s="1569"/>
      <c r="BC78" s="1569"/>
      <c r="BD78" s="1569"/>
      <c r="BE78" s="1569"/>
      <c r="BF78" s="1569"/>
      <c r="BG78" s="1569"/>
    </row>
    <row r="79" spans="2:59" s="1626" customFormat="1">
      <c r="B79" s="1569"/>
      <c r="C79" s="1570"/>
      <c r="D79" s="1569"/>
      <c r="E79" s="1569"/>
      <c r="F79" s="1569"/>
      <c r="G79" s="1569"/>
      <c r="H79" s="1569"/>
      <c r="I79" s="1569"/>
      <c r="J79" s="1569"/>
      <c r="K79" s="1569"/>
      <c r="L79" s="1569"/>
      <c r="M79" s="1569"/>
      <c r="N79" s="1569"/>
      <c r="O79" s="1569"/>
      <c r="P79" s="1569"/>
      <c r="Q79" s="1569"/>
      <c r="R79" s="1569"/>
      <c r="S79" s="1569"/>
      <c r="T79" s="1569"/>
      <c r="U79" s="1569"/>
      <c r="V79" s="1569"/>
      <c r="W79" s="1569"/>
      <c r="X79" s="1569"/>
      <c r="Y79" s="1569"/>
      <c r="Z79" s="1569"/>
      <c r="AA79" s="1569"/>
      <c r="AB79" s="1569"/>
      <c r="AC79" s="1569"/>
      <c r="AD79" s="1569"/>
      <c r="AE79" s="1569"/>
      <c r="AF79" s="1569"/>
      <c r="AG79" s="1569"/>
      <c r="AH79" s="1569"/>
      <c r="AI79" s="1569"/>
      <c r="AJ79" s="1569"/>
      <c r="AK79" s="1569"/>
      <c r="AL79" s="1569"/>
      <c r="AM79" s="1569"/>
      <c r="AN79" s="1569"/>
      <c r="AO79" s="1569"/>
      <c r="AP79" s="1569"/>
      <c r="AQ79" s="1569"/>
      <c r="AR79" s="1569"/>
      <c r="AS79" s="1569"/>
      <c r="AT79" s="1569"/>
      <c r="AU79" s="1569"/>
      <c r="AV79" s="1569"/>
      <c r="AW79" s="1569"/>
      <c r="AX79" s="1569"/>
      <c r="AY79" s="1569"/>
      <c r="AZ79" s="1569"/>
      <c r="BA79" s="1569"/>
      <c r="BB79" s="1569"/>
      <c r="BC79" s="1569"/>
      <c r="BD79" s="1569"/>
      <c r="BE79" s="1569"/>
      <c r="BF79" s="1569"/>
      <c r="BG79" s="1569"/>
    </row>
    <row r="80" spans="2:59" s="1626" customFormat="1">
      <c r="B80" s="1569"/>
      <c r="C80" s="1570"/>
      <c r="D80" s="1569"/>
      <c r="E80" s="1569"/>
      <c r="F80" s="1569"/>
      <c r="G80" s="1569"/>
      <c r="H80" s="1569"/>
      <c r="I80" s="1569"/>
      <c r="J80" s="1569"/>
      <c r="K80" s="1569"/>
      <c r="L80" s="1569"/>
      <c r="M80" s="1569"/>
      <c r="N80" s="1569"/>
      <c r="O80" s="1569"/>
      <c r="P80" s="1569"/>
      <c r="Q80" s="1569"/>
      <c r="R80" s="1569"/>
      <c r="S80" s="1569"/>
      <c r="T80" s="1569"/>
      <c r="U80" s="1569"/>
      <c r="V80" s="1569"/>
      <c r="W80" s="1569"/>
      <c r="X80" s="1569"/>
      <c r="Y80" s="1569"/>
      <c r="Z80" s="1569"/>
      <c r="AA80" s="1569"/>
      <c r="AB80" s="1569"/>
      <c r="AC80" s="1569"/>
      <c r="AD80" s="1569"/>
      <c r="AE80" s="1569"/>
      <c r="AF80" s="1569"/>
      <c r="AG80" s="1569"/>
      <c r="AH80" s="1569"/>
      <c r="AI80" s="1569"/>
      <c r="AJ80" s="1569"/>
      <c r="AK80" s="1569"/>
      <c r="AL80" s="1569"/>
      <c r="AM80" s="1569"/>
      <c r="AN80" s="1569"/>
      <c r="AO80" s="1569"/>
      <c r="AP80" s="1569"/>
      <c r="AQ80" s="1569"/>
      <c r="AR80" s="1569"/>
      <c r="AS80" s="1569"/>
      <c r="AT80" s="1569"/>
      <c r="AU80" s="1569"/>
      <c r="AV80" s="1569"/>
      <c r="AW80" s="1569"/>
      <c r="AX80" s="1569"/>
      <c r="AY80" s="1569"/>
      <c r="AZ80" s="1569"/>
      <c r="BA80" s="1569"/>
      <c r="BB80" s="1569"/>
      <c r="BC80" s="1569"/>
      <c r="BD80" s="1569"/>
      <c r="BE80" s="1569"/>
      <c r="BF80" s="1569"/>
      <c r="BG80" s="1569"/>
    </row>
    <row r="81" spans="2:59" s="1626" customFormat="1">
      <c r="B81" s="1569"/>
      <c r="C81" s="1570"/>
      <c r="D81" s="1569"/>
      <c r="E81" s="1569"/>
      <c r="F81" s="1569"/>
      <c r="G81" s="1569"/>
      <c r="H81" s="1569"/>
      <c r="I81" s="1569"/>
      <c r="J81" s="1569"/>
      <c r="K81" s="1569"/>
      <c r="L81" s="1569"/>
      <c r="M81" s="1569"/>
      <c r="N81" s="1569"/>
      <c r="O81" s="1569"/>
      <c r="P81" s="1569"/>
      <c r="Q81" s="1569"/>
      <c r="R81" s="1569"/>
      <c r="S81" s="1569"/>
      <c r="T81" s="1569"/>
      <c r="U81" s="1569"/>
      <c r="V81" s="1569"/>
      <c r="W81" s="1569"/>
      <c r="X81" s="1569"/>
      <c r="Y81" s="1569"/>
      <c r="Z81" s="1569"/>
      <c r="AA81" s="1569"/>
      <c r="AB81" s="1569"/>
      <c r="AC81" s="1569"/>
      <c r="AD81" s="1569"/>
      <c r="AE81" s="1569"/>
      <c r="AF81" s="1569"/>
      <c r="AG81" s="1569"/>
      <c r="AH81" s="1569"/>
      <c r="AI81" s="1569"/>
      <c r="AJ81" s="1569"/>
      <c r="AK81" s="1569"/>
      <c r="AL81" s="1569"/>
      <c r="AM81" s="1569"/>
      <c r="AN81" s="1569"/>
      <c r="AO81" s="1569"/>
      <c r="AP81" s="1569"/>
      <c r="AQ81" s="1569"/>
      <c r="AR81" s="1569"/>
      <c r="AS81" s="1569"/>
      <c r="AT81" s="1569"/>
      <c r="AU81" s="1569"/>
      <c r="AV81" s="1569"/>
      <c r="AW81" s="1569"/>
      <c r="AX81" s="1569"/>
      <c r="AY81" s="1569"/>
      <c r="AZ81" s="1569"/>
      <c r="BA81" s="1569"/>
      <c r="BB81" s="1569"/>
      <c r="BC81" s="1569"/>
      <c r="BD81" s="1569"/>
      <c r="BE81" s="1569"/>
      <c r="BF81" s="1569"/>
      <c r="BG81" s="1569"/>
    </row>
    <row r="82" spans="2:59" s="1626" customFormat="1">
      <c r="B82" s="1569"/>
      <c r="C82" s="1570"/>
      <c r="D82" s="1569"/>
      <c r="E82" s="1569"/>
      <c r="F82" s="1569"/>
      <c r="G82" s="1569"/>
      <c r="H82" s="1569"/>
      <c r="I82" s="1569"/>
      <c r="J82" s="1569"/>
      <c r="K82" s="1569"/>
      <c r="L82" s="1569"/>
      <c r="M82" s="1569"/>
      <c r="N82" s="1569"/>
      <c r="O82" s="1569"/>
      <c r="P82" s="1569"/>
      <c r="Q82" s="1569"/>
      <c r="R82" s="1569"/>
      <c r="S82" s="1569"/>
      <c r="T82" s="1569"/>
      <c r="U82" s="1569"/>
      <c r="V82" s="1569"/>
      <c r="W82" s="1569"/>
      <c r="X82" s="1569"/>
      <c r="Y82" s="1569"/>
      <c r="Z82" s="1569"/>
      <c r="AA82" s="1569"/>
      <c r="AB82" s="1569"/>
      <c r="AC82" s="1569"/>
      <c r="AD82" s="1569"/>
      <c r="AE82" s="1569"/>
      <c r="AF82" s="1569"/>
      <c r="AG82" s="1569"/>
      <c r="AH82" s="1569"/>
      <c r="AI82" s="1569"/>
      <c r="AJ82" s="1569"/>
      <c r="AK82" s="1569"/>
      <c r="AL82" s="1569"/>
      <c r="AM82" s="1569"/>
      <c r="AN82" s="1569"/>
      <c r="AO82" s="1569"/>
      <c r="AP82" s="1569"/>
      <c r="AQ82" s="1569"/>
      <c r="AR82" s="1569"/>
      <c r="AS82" s="1569"/>
      <c r="AT82" s="1569"/>
      <c r="AU82" s="1569"/>
      <c r="AV82" s="1569"/>
      <c r="AW82" s="1569"/>
      <c r="AX82" s="1569"/>
      <c r="AY82" s="1569"/>
      <c r="AZ82" s="1569"/>
      <c r="BA82" s="1569"/>
      <c r="BB82" s="1569"/>
      <c r="BC82" s="1569"/>
      <c r="BD82" s="1569"/>
      <c r="BE82" s="1569"/>
      <c r="BF82" s="1569"/>
      <c r="BG82" s="1569"/>
    </row>
    <row r="83" spans="2:59" s="1626" customFormat="1">
      <c r="B83" s="1569"/>
      <c r="C83" s="1570"/>
      <c r="D83" s="1569"/>
      <c r="E83" s="1569"/>
      <c r="F83" s="1569"/>
      <c r="G83" s="1569"/>
      <c r="H83" s="1569"/>
      <c r="I83" s="1569"/>
      <c r="J83" s="1569"/>
      <c r="K83" s="1569"/>
      <c r="L83" s="1569"/>
      <c r="M83" s="1569"/>
      <c r="N83" s="1569"/>
      <c r="O83" s="1569"/>
      <c r="P83" s="1569"/>
      <c r="Q83" s="1569"/>
      <c r="R83" s="1569"/>
      <c r="S83" s="1569"/>
      <c r="T83" s="1569"/>
      <c r="U83" s="1569"/>
      <c r="V83" s="1569"/>
      <c r="W83" s="1569"/>
      <c r="X83" s="1569"/>
      <c r="Y83" s="1569"/>
      <c r="Z83" s="1569"/>
      <c r="AA83" s="1569"/>
      <c r="AB83" s="1569"/>
      <c r="AC83" s="1569"/>
      <c r="AD83" s="1569"/>
      <c r="AE83" s="1569"/>
      <c r="AF83" s="1569"/>
      <c r="AG83" s="1569"/>
      <c r="AH83" s="1569"/>
      <c r="AI83" s="1569"/>
      <c r="AJ83" s="1569"/>
      <c r="AK83" s="1569"/>
      <c r="AL83" s="1569"/>
      <c r="AM83" s="1569"/>
      <c r="AN83" s="1569"/>
      <c r="AO83" s="1569"/>
      <c r="AP83" s="1569"/>
      <c r="AQ83" s="1569"/>
      <c r="AR83" s="1569"/>
      <c r="AS83" s="1569"/>
      <c r="AT83" s="1569"/>
      <c r="AU83" s="1569"/>
      <c r="AV83" s="1569"/>
      <c r="AW83" s="1569"/>
      <c r="AX83" s="1569"/>
      <c r="AY83" s="1569"/>
      <c r="AZ83" s="1569"/>
      <c r="BA83" s="1569"/>
      <c r="BB83" s="1569"/>
      <c r="BC83" s="1569"/>
      <c r="BD83" s="1569"/>
      <c r="BE83" s="1569"/>
      <c r="BF83" s="1569"/>
      <c r="BG83" s="1569"/>
    </row>
    <row r="84" spans="2:59" s="1626" customFormat="1">
      <c r="B84" s="1569"/>
      <c r="C84" s="1570"/>
      <c r="D84" s="1569"/>
      <c r="E84" s="1569"/>
      <c r="F84" s="1569"/>
      <c r="G84" s="1569"/>
      <c r="H84" s="1569"/>
      <c r="I84" s="1569"/>
      <c r="J84" s="1569"/>
      <c r="K84" s="1569"/>
      <c r="L84" s="1569"/>
      <c r="M84" s="1569"/>
      <c r="N84" s="1569"/>
      <c r="O84" s="1569"/>
      <c r="P84" s="1569"/>
      <c r="Q84" s="1569"/>
      <c r="R84" s="1569"/>
      <c r="S84" s="1569"/>
      <c r="T84" s="1569"/>
      <c r="U84" s="1569"/>
      <c r="V84" s="1569"/>
      <c r="W84" s="1569"/>
      <c r="X84" s="1569"/>
      <c r="Y84" s="1569"/>
      <c r="Z84" s="1569"/>
      <c r="AA84" s="1569"/>
      <c r="AB84" s="1569"/>
      <c r="AC84" s="1569"/>
      <c r="AD84" s="1569"/>
      <c r="AE84" s="1569"/>
      <c r="AF84" s="1569"/>
      <c r="AG84" s="1569"/>
      <c r="AH84" s="1569"/>
      <c r="AI84" s="1569"/>
      <c r="AJ84" s="1569"/>
      <c r="AK84" s="1569"/>
      <c r="AL84" s="1569"/>
      <c r="AM84" s="1569"/>
      <c r="AN84" s="1569"/>
      <c r="AO84" s="1569"/>
      <c r="AP84" s="1569"/>
      <c r="AQ84" s="1569"/>
      <c r="AR84" s="1569"/>
      <c r="AS84" s="1569"/>
      <c r="AT84" s="1569"/>
      <c r="AU84" s="1569"/>
      <c r="AV84" s="1569"/>
      <c r="AW84" s="1569"/>
      <c r="AX84" s="1569"/>
      <c r="AY84" s="1569"/>
      <c r="AZ84" s="1569"/>
      <c r="BA84" s="1569"/>
      <c r="BB84" s="1569"/>
      <c r="BC84" s="1569"/>
      <c r="BD84" s="1569"/>
      <c r="BE84" s="1569"/>
      <c r="BF84" s="1569"/>
      <c r="BG84" s="1569"/>
    </row>
    <row r="85" spans="2:59" s="1626" customFormat="1">
      <c r="B85" s="1569"/>
      <c r="C85" s="1570"/>
      <c r="D85" s="1569"/>
      <c r="E85" s="1569"/>
      <c r="F85" s="1569"/>
      <c r="G85" s="1569"/>
      <c r="H85" s="1569"/>
      <c r="I85" s="1569"/>
      <c r="J85" s="1569"/>
      <c r="K85" s="1569"/>
      <c r="L85" s="1569"/>
      <c r="M85" s="1569"/>
      <c r="N85" s="1569"/>
      <c r="O85" s="1569"/>
      <c r="P85" s="1569"/>
      <c r="Q85" s="1569"/>
      <c r="R85" s="1569"/>
      <c r="S85" s="1569"/>
      <c r="T85" s="1569"/>
      <c r="U85" s="1569"/>
      <c r="V85" s="1569"/>
      <c r="W85" s="1569"/>
      <c r="X85" s="1569"/>
      <c r="Y85" s="1569"/>
      <c r="Z85" s="1569"/>
      <c r="AA85" s="1569"/>
      <c r="AB85" s="1569"/>
      <c r="AC85" s="1569"/>
      <c r="AD85" s="1569"/>
      <c r="AE85" s="1569"/>
      <c r="AF85" s="1569"/>
      <c r="AG85" s="1569"/>
      <c r="AH85" s="1569"/>
      <c r="AI85" s="1569"/>
      <c r="AJ85" s="1569"/>
      <c r="AK85" s="1569"/>
      <c r="AL85" s="1569"/>
      <c r="AM85" s="1569"/>
      <c r="AN85" s="1569"/>
      <c r="AO85" s="1569"/>
      <c r="AP85" s="1569"/>
      <c r="AQ85" s="1569"/>
      <c r="AR85" s="1569"/>
      <c r="AS85" s="1569"/>
      <c r="AT85" s="1569"/>
      <c r="AU85" s="1569"/>
      <c r="AV85" s="1569"/>
      <c r="AW85" s="1569"/>
      <c r="AX85" s="1569"/>
      <c r="AY85" s="1569"/>
      <c r="AZ85" s="1569"/>
      <c r="BA85" s="1569"/>
      <c r="BB85" s="1569"/>
      <c r="BC85" s="1569"/>
      <c r="BD85" s="1569"/>
      <c r="BE85" s="1569"/>
      <c r="BF85" s="1569"/>
      <c r="BG85" s="1569"/>
    </row>
    <row r="86" spans="2:59" s="1626" customFormat="1">
      <c r="B86" s="1569"/>
      <c r="C86" s="1570"/>
      <c r="D86" s="1569"/>
      <c r="E86" s="1569"/>
      <c r="F86" s="1569"/>
      <c r="G86" s="1569"/>
      <c r="H86" s="1569"/>
      <c r="I86" s="1569"/>
      <c r="J86" s="1569"/>
      <c r="K86" s="1569"/>
      <c r="L86" s="1569"/>
      <c r="M86" s="1569"/>
      <c r="N86" s="1569"/>
      <c r="O86" s="1569"/>
      <c r="P86" s="1569"/>
      <c r="Q86" s="1569"/>
      <c r="R86" s="1569"/>
      <c r="S86" s="1569"/>
      <c r="T86" s="1569"/>
      <c r="U86" s="1569"/>
      <c r="V86" s="1569"/>
      <c r="W86" s="1569"/>
      <c r="X86" s="1569"/>
      <c r="Y86" s="1569"/>
      <c r="Z86" s="1569"/>
      <c r="AA86" s="1569"/>
      <c r="AB86" s="1569"/>
      <c r="AC86" s="1569"/>
      <c r="AD86" s="1569"/>
      <c r="AE86" s="1569"/>
      <c r="AF86" s="1569"/>
      <c r="AG86" s="1569"/>
      <c r="AH86" s="1569"/>
      <c r="AI86" s="1569"/>
      <c r="AJ86" s="1569"/>
      <c r="AK86" s="1569"/>
      <c r="AL86" s="1569"/>
      <c r="AM86" s="1569"/>
      <c r="AN86" s="1569"/>
      <c r="AO86" s="1569"/>
      <c r="AP86" s="1569"/>
      <c r="AQ86" s="1569"/>
      <c r="AR86" s="1569"/>
      <c r="AS86" s="1569"/>
      <c r="AT86" s="1569"/>
      <c r="AU86" s="1569"/>
      <c r="AV86" s="1569"/>
      <c r="AW86" s="1569"/>
      <c r="AX86" s="1569"/>
      <c r="AY86" s="1569"/>
      <c r="AZ86" s="1569"/>
      <c r="BA86" s="1569"/>
      <c r="BB86" s="1569"/>
      <c r="BC86" s="1569"/>
      <c r="BD86" s="1569"/>
      <c r="BE86" s="1569"/>
      <c r="BF86" s="1569"/>
      <c r="BG86" s="1569"/>
    </row>
    <row r="87" spans="2:59" s="1626" customFormat="1">
      <c r="B87" s="1569"/>
      <c r="C87" s="1570"/>
      <c r="D87" s="1569"/>
      <c r="E87" s="1569"/>
      <c r="F87" s="1569"/>
      <c r="G87" s="1569"/>
      <c r="H87" s="1569"/>
      <c r="I87" s="1569"/>
      <c r="J87" s="1569"/>
      <c r="K87" s="1569"/>
      <c r="L87" s="1569"/>
      <c r="M87" s="1569"/>
      <c r="N87" s="1569"/>
      <c r="O87" s="1569"/>
      <c r="P87" s="1569"/>
      <c r="Q87" s="1569"/>
      <c r="R87" s="1569"/>
      <c r="S87" s="1569"/>
      <c r="T87" s="1569"/>
      <c r="U87" s="1569"/>
      <c r="V87" s="1569"/>
      <c r="W87" s="1569"/>
      <c r="X87" s="1569"/>
      <c r="Y87" s="1569"/>
      <c r="Z87" s="1569"/>
      <c r="AA87" s="1569"/>
      <c r="AB87" s="1569"/>
      <c r="AC87" s="1569"/>
      <c r="AD87" s="1569"/>
      <c r="AE87" s="1569"/>
      <c r="AF87" s="1569"/>
      <c r="AG87" s="1569"/>
      <c r="AH87" s="1569"/>
      <c r="AI87" s="1569"/>
      <c r="AJ87" s="1569"/>
      <c r="AK87" s="1569"/>
      <c r="AL87" s="1569"/>
      <c r="AM87" s="1569"/>
      <c r="AN87" s="1569"/>
      <c r="AO87" s="1569"/>
      <c r="AP87" s="1569"/>
      <c r="AQ87" s="1569"/>
      <c r="AR87" s="1569"/>
      <c r="AS87" s="1569"/>
      <c r="AT87" s="1569"/>
      <c r="AU87" s="1569"/>
      <c r="AV87" s="1569"/>
      <c r="AW87" s="1569"/>
      <c r="AX87" s="1569"/>
      <c r="AY87" s="1569"/>
      <c r="AZ87" s="1569"/>
      <c r="BA87" s="1569"/>
      <c r="BB87" s="1569"/>
      <c r="BC87" s="1569"/>
      <c r="BD87" s="1569"/>
      <c r="BE87" s="1569"/>
      <c r="BF87" s="1569"/>
      <c r="BG87" s="1569"/>
    </row>
    <row r="88" spans="2:59" s="1626" customFormat="1">
      <c r="B88" s="1569"/>
      <c r="C88" s="1570"/>
      <c r="D88" s="1569"/>
      <c r="E88" s="1569"/>
      <c r="F88" s="1569"/>
      <c r="G88" s="1569"/>
      <c r="H88" s="1569"/>
      <c r="I88" s="1569"/>
      <c r="J88" s="1569"/>
      <c r="K88" s="1569"/>
      <c r="L88" s="1569"/>
      <c r="M88" s="1569"/>
      <c r="N88" s="1569"/>
      <c r="O88" s="1569"/>
      <c r="P88" s="1569"/>
      <c r="Q88" s="1569"/>
      <c r="R88" s="1569"/>
      <c r="S88" s="1569"/>
      <c r="T88" s="1569"/>
      <c r="U88" s="1569"/>
      <c r="V88" s="1569"/>
      <c r="W88" s="1569"/>
      <c r="X88" s="1569"/>
      <c r="Y88" s="1569"/>
      <c r="Z88" s="1569"/>
      <c r="AA88" s="1569"/>
      <c r="AB88" s="1569"/>
      <c r="AC88" s="1569"/>
      <c r="AD88" s="1569"/>
      <c r="AE88" s="1569"/>
      <c r="AF88" s="1569"/>
      <c r="AG88" s="1569"/>
      <c r="AH88" s="1569"/>
      <c r="AI88" s="1569"/>
      <c r="AJ88" s="1569"/>
      <c r="AK88" s="1569"/>
      <c r="AL88" s="1569"/>
      <c r="AM88" s="1569"/>
      <c r="AN88" s="1569"/>
      <c r="AO88" s="1569"/>
      <c r="AP88" s="1569"/>
      <c r="AQ88" s="1569"/>
      <c r="AR88" s="1569"/>
      <c r="AS88" s="1569"/>
      <c r="AT88" s="1569"/>
      <c r="AU88" s="1569"/>
      <c r="AV88" s="1569"/>
      <c r="AW88" s="1569"/>
      <c r="AX88" s="1569"/>
      <c r="AY88" s="1569"/>
      <c r="AZ88" s="1569"/>
      <c r="BA88" s="1569"/>
      <c r="BB88" s="1569"/>
      <c r="BC88" s="1569"/>
      <c r="BD88" s="1569"/>
      <c r="BE88" s="1569"/>
      <c r="BF88" s="1569"/>
      <c r="BG88" s="1569"/>
    </row>
    <row r="89" spans="2:59" s="1626" customFormat="1">
      <c r="B89" s="1569"/>
      <c r="C89" s="1570"/>
      <c r="D89" s="1569"/>
      <c r="E89" s="1569"/>
      <c r="F89" s="1569"/>
      <c r="G89" s="1569"/>
      <c r="H89" s="1569"/>
      <c r="I89" s="1569"/>
      <c r="J89" s="1569"/>
      <c r="K89" s="1569"/>
      <c r="L89" s="1569"/>
      <c r="M89" s="1569"/>
      <c r="N89" s="1569"/>
      <c r="O89" s="1569"/>
      <c r="P89" s="1569"/>
      <c r="Q89" s="1569"/>
      <c r="R89" s="1569"/>
      <c r="S89" s="1569"/>
      <c r="T89" s="1569"/>
      <c r="U89" s="1569"/>
      <c r="V89" s="1569"/>
      <c r="W89" s="1569"/>
      <c r="X89" s="1569"/>
      <c r="Y89" s="1569"/>
      <c r="Z89" s="1569"/>
      <c r="AA89" s="1569"/>
      <c r="AB89" s="1569"/>
      <c r="AC89" s="1569"/>
      <c r="AD89" s="1569"/>
      <c r="AE89" s="1569"/>
      <c r="AF89" s="1569"/>
      <c r="AG89" s="1569"/>
      <c r="AH89" s="1569"/>
      <c r="AI89" s="1569"/>
      <c r="AJ89" s="1569"/>
      <c r="AK89" s="1569"/>
      <c r="AL89" s="1569"/>
      <c r="AM89" s="1569"/>
      <c r="AN89" s="1569"/>
      <c r="AO89" s="1569"/>
      <c r="AP89" s="1569"/>
      <c r="AQ89" s="1569"/>
      <c r="AR89" s="1569"/>
      <c r="AS89" s="1569"/>
      <c r="AT89" s="1569"/>
      <c r="AU89" s="1569"/>
      <c r="AV89" s="1569"/>
      <c r="AW89" s="1569"/>
      <c r="AX89" s="1569"/>
      <c r="AY89" s="1569"/>
      <c r="AZ89" s="1569"/>
      <c r="BA89" s="1569"/>
      <c r="BB89" s="1569"/>
      <c r="BC89" s="1569"/>
      <c r="BD89" s="1569"/>
      <c r="BE89" s="1569"/>
      <c r="BF89" s="1569"/>
      <c r="BG89" s="1569"/>
    </row>
    <row r="90" spans="2:59" s="1626" customFormat="1">
      <c r="B90" s="1569"/>
      <c r="C90" s="1570"/>
      <c r="D90" s="1569"/>
      <c r="E90" s="1569"/>
      <c r="F90" s="1569"/>
      <c r="G90" s="1569"/>
      <c r="H90" s="1569"/>
      <c r="I90" s="1569"/>
      <c r="J90" s="1569"/>
      <c r="K90" s="1569"/>
      <c r="L90" s="1569"/>
      <c r="M90" s="1569"/>
      <c r="N90" s="1569"/>
      <c r="O90" s="1569"/>
      <c r="P90" s="1569"/>
      <c r="Q90" s="1569"/>
      <c r="R90" s="1569"/>
      <c r="S90" s="1569"/>
      <c r="T90" s="1569"/>
      <c r="U90" s="1569"/>
      <c r="V90" s="1569"/>
      <c r="W90" s="1569"/>
      <c r="X90" s="1569"/>
      <c r="Y90" s="1569"/>
      <c r="Z90" s="1569"/>
      <c r="AA90" s="1569"/>
      <c r="AB90" s="1569"/>
      <c r="AC90" s="1569"/>
      <c r="AD90" s="1569"/>
      <c r="AE90" s="1569"/>
      <c r="AF90" s="1569"/>
      <c r="AG90" s="1569"/>
      <c r="AH90" s="1569"/>
      <c r="AI90" s="1569"/>
      <c r="AJ90" s="1569"/>
      <c r="AK90" s="1569"/>
      <c r="AL90" s="1569"/>
      <c r="AM90" s="1569"/>
      <c r="AN90" s="1569"/>
      <c r="AO90" s="1569"/>
      <c r="AP90" s="1569"/>
      <c r="AQ90" s="1569"/>
      <c r="AR90" s="1569"/>
      <c r="AS90" s="1569"/>
      <c r="AT90" s="1569"/>
      <c r="AU90" s="1569"/>
      <c r="AV90" s="1569"/>
      <c r="AW90" s="1569"/>
      <c r="AX90" s="1569"/>
      <c r="AY90" s="1569"/>
      <c r="AZ90" s="1569"/>
      <c r="BA90" s="1569"/>
      <c r="BB90" s="1569"/>
      <c r="BC90" s="1569"/>
      <c r="BD90" s="1569"/>
      <c r="BE90" s="1569"/>
      <c r="BF90" s="1569"/>
      <c r="BG90" s="1569"/>
    </row>
    <row r="91" spans="2:59" s="1626" customFormat="1">
      <c r="B91" s="1569"/>
      <c r="C91" s="1570"/>
      <c r="D91" s="1569"/>
      <c r="E91" s="1569"/>
      <c r="F91" s="1569"/>
      <c r="G91" s="1569"/>
      <c r="H91" s="1569"/>
      <c r="I91" s="1569"/>
      <c r="J91" s="1569"/>
      <c r="K91" s="1569"/>
      <c r="L91" s="1569"/>
      <c r="M91" s="1569"/>
      <c r="N91" s="1569"/>
      <c r="O91" s="1569"/>
      <c r="P91" s="1569"/>
      <c r="Q91" s="1569"/>
      <c r="R91" s="1569"/>
      <c r="S91" s="1569"/>
      <c r="T91" s="1569"/>
      <c r="U91" s="1569"/>
      <c r="V91" s="1569"/>
      <c r="W91" s="1569"/>
      <c r="X91" s="1569"/>
      <c r="Y91" s="1569"/>
      <c r="Z91" s="1569"/>
      <c r="AA91" s="1569"/>
      <c r="AB91" s="1569"/>
      <c r="AC91" s="1569"/>
      <c r="AD91" s="1569"/>
      <c r="AE91" s="1569"/>
      <c r="AF91" s="1569"/>
      <c r="AG91" s="1569"/>
      <c r="AH91" s="1569"/>
      <c r="AI91" s="1569"/>
      <c r="AJ91" s="1569"/>
      <c r="AK91" s="1569"/>
      <c r="AL91" s="1569"/>
      <c r="AM91" s="1569"/>
      <c r="AN91" s="1569"/>
      <c r="AO91" s="1569"/>
      <c r="AP91" s="1569"/>
      <c r="AQ91" s="1569"/>
      <c r="AR91" s="1569"/>
      <c r="AS91" s="1569"/>
      <c r="AT91" s="1569"/>
      <c r="AU91" s="1569"/>
      <c r="AV91" s="1569"/>
      <c r="AW91" s="1569"/>
      <c r="AX91" s="1569"/>
      <c r="AY91" s="1569"/>
      <c r="AZ91" s="1569"/>
      <c r="BA91" s="1569"/>
      <c r="BB91" s="1569"/>
      <c r="BC91" s="1569"/>
      <c r="BD91" s="1569"/>
      <c r="BE91" s="1569"/>
      <c r="BF91" s="1569"/>
      <c r="BG91" s="1569"/>
    </row>
    <row r="92" spans="2:59" s="1626" customFormat="1">
      <c r="B92" s="1569"/>
      <c r="C92" s="1570"/>
      <c r="D92" s="1569"/>
      <c r="E92" s="1569"/>
      <c r="F92" s="1569"/>
      <c r="G92" s="1569"/>
      <c r="H92" s="1569"/>
      <c r="I92" s="1569"/>
      <c r="J92" s="1569"/>
      <c r="K92" s="1569"/>
      <c r="L92" s="1569"/>
      <c r="M92" s="1569"/>
      <c r="N92" s="1569"/>
      <c r="O92" s="1569"/>
      <c r="P92" s="1569"/>
      <c r="Q92" s="1569"/>
      <c r="R92" s="1569"/>
      <c r="S92" s="1569"/>
      <c r="T92" s="1569"/>
      <c r="U92" s="1569"/>
      <c r="V92" s="1569"/>
      <c r="W92" s="1569"/>
      <c r="X92" s="1569"/>
      <c r="Y92" s="1569"/>
      <c r="Z92" s="1569"/>
      <c r="AA92" s="1569"/>
      <c r="AB92" s="1569"/>
      <c r="AC92" s="1569"/>
      <c r="AD92" s="1569"/>
      <c r="AE92" s="1569"/>
      <c r="AF92" s="1569"/>
      <c r="AG92" s="1569"/>
      <c r="AH92" s="1569"/>
      <c r="AI92" s="1569"/>
      <c r="AJ92" s="1569"/>
      <c r="AK92" s="1569"/>
      <c r="AL92" s="1569"/>
      <c r="AM92" s="1569"/>
      <c r="AN92" s="1569"/>
      <c r="AO92" s="1569"/>
      <c r="AP92" s="1569"/>
      <c r="AQ92" s="1569"/>
      <c r="AR92" s="1569"/>
      <c r="AS92" s="1569"/>
      <c r="AT92" s="1569"/>
      <c r="AU92" s="1569"/>
      <c r="AV92" s="1569"/>
      <c r="AW92" s="1569"/>
      <c r="AX92" s="1569"/>
      <c r="AY92" s="1569"/>
      <c r="AZ92" s="1569"/>
      <c r="BA92" s="1569"/>
      <c r="BB92" s="1569"/>
      <c r="BC92" s="1569"/>
      <c r="BD92" s="1569"/>
      <c r="BE92" s="1569"/>
      <c r="BF92" s="1569"/>
      <c r="BG92" s="1569"/>
    </row>
    <row r="93" spans="2:59" s="1626" customFormat="1">
      <c r="B93" s="1569"/>
      <c r="C93" s="1570"/>
      <c r="D93" s="1569"/>
      <c r="E93" s="1569"/>
      <c r="F93" s="1569"/>
      <c r="G93" s="1569"/>
      <c r="H93" s="1569"/>
      <c r="I93" s="1569"/>
      <c r="J93" s="1569"/>
      <c r="K93" s="1569"/>
      <c r="L93" s="1569"/>
      <c r="M93" s="1569"/>
      <c r="N93" s="1569"/>
      <c r="O93" s="1569"/>
      <c r="P93" s="1569"/>
      <c r="Q93" s="1569"/>
      <c r="R93" s="1569"/>
      <c r="S93" s="1569"/>
      <c r="T93" s="1569"/>
      <c r="U93" s="1569"/>
      <c r="V93" s="1569"/>
      <c r="W93" s="1569"/>
      <c r="X93" s="1569"/>
      <c r="Y93" s="1569"/>
      <c r="Z93" s="1569"/>
      <c r="AA93" s="1569"/>
      <c r="AB93" s="1569"/>
      <c r="AC93" s="1569"/>
      <c r="AD93" s="1569"/>
      <c r="AE93" s="1569"/>
      <c r="AF93" s="1569"/>
      <c r="AG93" s="1569"/>
      <c r="AH93" s="1569"/>
      <c r="AI93" s="1569"/>
      <c r="AJ93" s="1569"/>
      <c r="AK93" s="1569"/>
      <c r="AL93" s="1569"/>
      <c r="AM93" s="1569"/>
      <c r="AN93" s="1569"/>
      <c r="AO93" s="1569"/>
      <c r="AP93" s="1569"/>
      <c r="AQ93" s="1569"/>
      <c r="AR93" s="1569"/>
      <c r="AS93" s="1569"/>
      <c r="AT93" s="1569"/>
      <c r="AU93" s="1569"/>
      <c r="AV93" s="1569"/>
      <c r="AW93" s="1569"/>
      <c r="AX93" s="1569"/>
      <c r="AY93" s="1569"/>
      <c r="AZ93" s="1569"/>
      <c r="BA93" s="1569"/>
      <c r="BB93" s="1569"/>
      <c r="BC93" s="1569"/>
      <c r="BD93" s="1569"/>
      <c r="BE93" s="1569"/>
      <c r="BF93" s="1569"/>
      <c r="BG93" s="1569"/>
    </row>
    <row r="94" spans="2:59" s="1626" customFormat="1">
      <c r="B94" s="1569"/>
      <c r="C94" s="1570"/>
      <c r="D94" s="1569"/>
      <c r="E94" s="1569"/>
      <c r="F94" s="1569"/>
      <c r="G94" s="1569"/>
      <c r="H94" s="1569"/>
      <c r="I94" s="1569"/>
      <c r="J94" s="1569"/>
      <c r="K94" s="1569"/>
      <c r="L94" s="1569"/>
      <c r="M94" s="1569"/>
      <c r="N94" s="1569"/>
      <c r="O94" s="1569"/>
      <c r="P94" s="1569"/>
      <c r="Q94" s="1569"/>
      <c r="R94" s="1569"/>
      <c r="S94" s="1569"/>
      <c r="T94" s="1569"/>
      <c r="U94" s="1569"/>
      <c r="V94" s="1569"/>
      <c r="W94" s="1569"/>
      <c r="X94" s="1569"/>
      <c r="Y94" s="1569"/>
      <c r="Z94" s="1569"/>
      <c r="AA94" s="1569"/>
      <c r="AB94" s="1569"/>
      <c r="AC94" s="1569"/>
      <c r="AD94" s="1569"/>
      <c r="AE94" s="1569"/>
      <c r="AF94" s="1569"/>
      <c r="AG94" s="1569"/>
      <c r="AH94" s="1569"/>
      <c r="AI94" s="1569"/>
      <c r="AJ94" s="1569"/>
      <c r="AK94" s="1569"/>
      <c r="AL94" s="1569"/>
      <c r="AM94" s="1569"/>
      <c r="AN94" s="1569"/>
      <c r="AO94" s="1569"/>
      <c r="AP94" s="1569"/>
      <c r="AQ94" s="1569"/>
      <c r="AR94" s="1569"/>
      <c r="AS94" s="1569"/>
      <c r="AT94" s="1569"/>
      <c r="AU94" s="1569"/>
      <c r="AV94" s="1569"/>
      <c r="AW94" s="1569"/>
      <c r="AX94" s="1569"/>
      <c r="AY94" s="1569"/>
      <c r="AZ94" s="1569"/>
      <c r="BA94" s="1569"/>
      <c r="BB94" s="1569"/>
      <c r="BC94" s="1569"/>
      <c r="BD94" s="1569"/>
      <c r="BE94" s="1569"/>
      <c r="BF94" s="1569"/>
      <c r="BG94" s="1569"/>
    </row>
    <row r="95" spans="2:59" s="1626" customFormat="1">
      <c r="B95" s="1569"/>
      <c r="C95" s="1570"/>
      <c r="D95" s="1569"/>
      <c r="E95" s="1569"/>
      <c r="F95" s="1569"/>
      <c r="G95" s="1569"/>
      <c r="H95" s="1569"/>
      <c r="I95" s="1569"/>
      <c r="J95" s="1569"/>
      <c r="K95" s="1569"/>
      <c r="L95" s="1569"/>
      <c r="M95" s="1569"/>
      <c r="N95" s="1569"/>
      <c r="O95" s="1569"/>
      <c r="P95" s="1569"/>
      <c r="Q95" s="1569"/>
      <c r="R95" s="1569"/>
      <c r="S95" s="1569"/>
      <c r="T95" s="1569"/>
      <c r="U95" s="1569"/>
      <c r="V95" s="1569"/>
      <c r="W95" s="1569"/>
      <c r="X95" s="1569"/>
      <c r="Y95" s="1569"/>
      <c r="Z95" s="1569"/>
      <c r="AA95" s="1569"/>
      <c r="AB95" s="1569"/>
      <c r="AC95" s="1569"/>
      <c r="AD95" s="1569"/>
      <c r="AE95" s="1569"/>
      <c r="AF95" s="1569"/>
      <c r="AG95" s="1569"/>
      <c r="AH95" s="1569"/>
      <c r="AI95" s="1569"/>
      <c r="AJ95" s="1569"/>
      <c r="AK95" s="1569"/>
      <c r="AL95" s="1569"/>
      <c r="AM95" s="1569"/>
      <c r="AN95" s="1569"/>
      <c r="AO95" s="1569"/>
      <c r="AP95" s="1569"/>
      <c r="AQ95" s="1569"/>
      <c r="AR95" s="1569"/>
      <c r="AS95" s="1569"/>
      <c r="AT95" s="1569"/>
      <c r="AU95" s="1569"/>
      <c r="AV95" s="1569"/>
      <c r="AW95" s="1569"/>
      <c r="AX95" s="1569"/>
      <c r="AY95" s="1569"/>
      <c r="AZ95" s="1569"/>
      <c r="BA95" s="1569"/>
      <c r="BB95" s="1569"/>
      <c r="BC95" s="1569"/>
      <c r="BD95" s="1569"/>
      <c r="BE95" s="1569"/>
      <c r="BF95" s="1569"/>
      <c r="BG95" s="1569"/>
    </row>
    <row r="96" spans="2:59" s="1626" customFormat="1">
      <c r="B96" s="1569"/>
      <c r="C96" s="1570"/>
      <c r="D96" s="1569"/>
      <c r="E96" s="1569"/>
      <c r="F96" s="1569"/>
      <c r="G96" s="1569"/>
      <c r="H96" s="1569"/>
      <c r="I96" s="1569"/>
      <c r="J96" s="1569"/>
      <c r="K96" s="1569"/>
      <c r="L96" s="1569"/>
      <c r="M96" s="1569"/>
      <c r="N96" s="1569"/>
      <c r="O96" s="1569"/>
      <c r="P96" s="1569"/>
      <c r="Q96" s="1569"/>
      <c r="R96" s="1569"/>
      <c r="S96" s="1569"/>
      <c r="T96" s="1569"/>
      <c r="U96" s="1569"/>
      <c r="V96" s="1569"/>
      <c r="W96" s="1569"/>
      <c r="X96" s="1569"/>
      <c r="Y96" s="1569"/>
      <c r="Z96" s="1569"/>
      <c r="AA96" s="1569"/>
      <c r="AB96" s="1569"/>
      <c r="AC96" s="1569"/>
      <c r="AD96" s="1569"/>
      <c r="AE96" s="1569"/>
      <c r="AF96" s="1569"/>
      <c r="AG96" s="1569"/>
      <c r="AH96" s="1569"/>
      <c r="AI96" s="1569"/>
      <c r="AJ96" s="1569"/>
      <c r="AK96" s="1569"/>
      <c r="AL96" s="1569"/>
      <c r="AM96" s="1569"/>
      <c r="AN96" s="1569"/>
      <c r="AO96" s="1569"/>
      <c r="AP96" s="1569"/>
      <c r="AQ96" s="1569"/>
      <c r="AR96" s="1569"/>
      <c r="AS96" s="1569"/>
      <c r="AT96" s="1569"/>
      <c r="AU96" s="1569"/>
      <c r="AV96" s="1569"/>
      <c r="AW96" s="1569"/>
      <c r="AX96" s="1569"/>
      <c r="AY96" s="1569"/>
      <c r="AZ96" s="1569"/>
      <c r="BA96" s="1569"/>
      <c r="BB96" s="1569"/>
      <c r="BC96" s="1569"/>
      <c r="BD96" s="1569"/>
      <c r="BE96" s="1569"/>
      <c r="BF96" s="1569"/>
      <c r="BG96" s="1569"/>
    </row>
    <row r="97" spans="2:59" s="1626" customFormat="1">
      <c r="B97" s="1569"/>
      <c r="C97" s="1570"/>
      <c r="D97" s="1569"/>
      <c r="E97" s="1569"/>
      <c r="F97" s="1569"/>
      <c r="G97" s="1569"/>
      <c r="H97" s="1569"/>
      <c r="I97" s="1569"/>
      <c r="J97" s="1569"/>
      <c r="K97" s="1569"/>
      <c r="L97" s="1569"/>
      <c r="M97" s="1569"/>
      <c r="N97" s="1569"/>
      <c r="O97" s="1569"/>
      <c r="P97" s="1569"/>
      <c r="Q97" s="1569"/>
      <c r="R97" s="1569"/>
      <c r="S97" s="1569"/>
      <c r="T97" s="1569"/>
      <c r="U97" s="1569"/>
      <c r="V97" s="1569"/>
      <c r="W97" s="1569"/>
      <c r="X97" s="1569"/>
      <c r="Y97" s="1569"/>
      <c r="Z97" s="1569"/>
      <c r="AA97" s="1569"/>
      <c r="AB97" s="1569"/>
      <c r="AC97" s="1569"/>
      <c r="AD97" s="1569"/>
      <c r="AE97" s="1569"/>
      <c r="AF97" s="1569"/>
      <c r="AG97" s="1569"/>
      <c r="AH97" s="1569"/>
      <c r="AI97" s="1569"/>
      <c r="AJ97" s="1569"/>
      <c r="AK97" s="1569"/>
      <c r="AL97" s="1569"/>
      <c r="AM97" s="1569"/>
      <c r="AN97" s="1569"/>
      <c r="AO97" s="1569"/>
      <c r="AP97" s="1569"/>
      <c r="AQ97" s="1569"/>
      <c r="AR97" s="1569"/>
      <c r="AS97" s="1569"/>
      <c r="AT97" s="1569"/>
      <c r="AU97" s="1569"/>
      <c r="AV97" s="1569"/>
      <c r="AW97" s="1569"/>
      <c r="AX97" s="1569"/>
      <c r="AY97" s="1569"/>
      <c r="AZ97" s="1569"/>
      <c r="BA97" s="1569"/>
      <c r="BB97" s="1569"/>
      <c r="BC97" s="1569"/>
      <c r="BD97" s="1569"/>
      <c r="BE97" s="1569"/>
      <c r="BF97" s="1569"/>
      <c r="BG97" s="1569"/>
    </row>
    <row r="98" spans="2:59" s="1626" customFormat="1">
      <c r="B98" s="1569"/>
      <c r="C98" s="1570"/>
      <c r="D98" s="1569"/>
      <c r="E98" s="1569"/>
      <c r="F98" s="1569"/>
      <c r="G98" s="1569"/>
      <c r="H98" s="1569"/>
      <c r="I98" s="1569"/>
      <c r="J98" s="1569"/>
      <c r="K98" s="1569"/>
      <c r="L98" s="1569"/>
      <c r="M98" s="1569"/>
      <c r="N98" s="1569"/>
      <c r="O98" s="1569"/>
      <c r="P98" s="1569"/>
      <c r="Q98" s="1569"/>
      <c r="R98" s="1569"/>
      <c r="S98" s="1569"/>
      <c r="T98" s="1569"/>
      <c r="U98" s="1569"/>
      <c r="V98" s="1569"/>
      <c r="W98" s="1569"/>
      <c r="X98" s="1569"/>
      <c r="Y98" s="1569"/>
      <c r="Z98" s="1569"/>
      <c r="AA98" s="1569"/>
      <c r="AB98" s="1569"/>
      <c r="AC98" s="1569"/>
      <c r="AD98" s="1569"/>
      <c r="AE98" s="1569"/>
      <c r="AF98" s="1569"/>
      <c r="AG98" s="1569"/>
      <c r="AH98" s="1569"/>
      <c r="AI98" s="1569"/>
      <c r="AJ98" s="1569"/>
      <c r="AK98" s="1569"/>
      <c r="AL98" s="1569"/>
      <c r="AM98" s="1569"/>
      <c r="AN98" s="1569"/>
      <c r="AO98" s="1569"/>
      <c r="AP98" s="1569"/>
      <c r="AQ98" s="1569"/>
      <c r="AR98" s="1569"/>
      <c r="AS98" s="1569"/>
      <c r="AT98" s="1569"/>
      <c r="AU98" s="1569"/>
      <c r="AV98" s="1569"/>
      <c r="AW98" s="1569"/>
      <c r="AX98" s="1569"/>
      <c r="AY98" s="1569"/>
      <c r="AZ98" s="1569"/>
      <c r="BA98" s="1569"/>
      <c r="BB98" s="1569"/>
      <c r="BC98" s="1569"/>
      <c r="BD98" s="1569"/>
      <c r="BE98" s="1569"/>
      <c r="BF98" s="1569"/>
      <c r="BG98" s="1569"/>
    </row>
    <row r="99" spans="2:59" s="1626" customFormat="1">
      <c r="B99" s="1569"/>
      <c r="C99" s="1570"/>
      <c r="D99" s="1569"/>
      <c r="E99" s="1569"/>
      <c r="F99" s="1569"/>
      <c r="G99" s="1569"/>
      <c r="H99" s="1569"/>
      <c r="I99" s="1569"/>
      <c r="J99" s="1569"/>
      <c r="K99" s="1569"/>
      <c r="L99" s="1569"/>
      <c r="M99" s="1569"/>
      <c r="N99" s="1569"/>
      <c r="O99" s="1569"/>
      <c r="P99" s="1569"/>
      <c r="Q99" s="1569"/>
      <c r="R99" s="1569"/>
      <c r="S99" s="1569"/>
      <c r="T99" s="1569"/>
      <c r="U99" s="1569"/>
      <c r="V99" s="1569"/>
      <c r="W99" s="1569"/>
      <c r="X99" s="1569"/>
      <c r="Y99" s="1569"/>
      <c r="Z99" s="1569"/>
      <c r="AA99" s="1569"/>
      <c r="AB99" s="1569"/>
      <c r="AC99" s="1569"/>
      <c r="AD99" s="1569"/>
      <c r="AE99" s="1569"/>
      <c r="AF99" s="1569"/>
      <c r="AG99" s="1569"/>
      <c r="AH99" s="1569"/>
      <c r="AI99" s="1569"/>
      <c r="AJ99" s="1569"/>
      <c r="AK99" s="1569"/>
      <c r="AL99" s="1569"/>
      <c r="AM99" s="1569"/>
      <c r="AN99" s="1569"/>
      <c r="AO99" s="1569"/>
      <c r="AP99" s="1569"/>
      <c r="AQ99" s="1569"/>
      <c r="AR99" s="1569"/>
      <c r="AS99" s="1569"/>
      <c r="AT99" s="1569"/>
      <c r="AU99" s="1569"/>
      <c r="AV99" s="1569"/>
      <c r="AW99" s="1569"/>
      <c r="AX99" s="1569"/>
      <c r="AY99" s="1569"/>
      <c r="AZ99" s="1569"/>
      <c r="BA99" s="1569"/>
      <c r="BB99" s="1569"/>
      <c r="BC99" s="1569"/>
      <c r="BD99" s="1569"/>
      <c r="BE99" s="1569"/>
      <c r="BF99" s="1569"/>
      <c r="BG99" s="1569"/>
    </row>
    <row r="100" spans="2:59" s="1626" customFormat="1">
      <c r="B100" s="1569"/>
      <c r="C100" s="1570"/>
      <c r="D100" s="1569"/>
      <c r="E100" s="1569"/>
      <c r="F100" s="1569"/>
      <c r="G100" s="1569"/>
      <c r="H100" s="1569"/>
      <c r="I100" s="1569"/>
      <c r="J100" s="1569"/>
      <c r="K100" s="1569"/>
      <c r="L100" s="1569"/>
      <c r="M100" s="1569"/>
      <c r="N100" s="1569"/>
      <c r="O100" s="1569"/>
      <c r="P100" s="1569"/>
      <c r="Q100" s="1569"/>
      <c r="R100" s="1569"/>
      <c r="S100" s="1569"/>
      <c r="T100" s="1569"/>
      <c r="U100" s="1569"/>
      <c r="V100" s="1569"/>
      <c r="W100" s="1569"/>
      <c r="X100" s="1569"/>
      <c r="Y100" s="1569"/>
      <c r="Z100" s="1569"/>
      <c r="AA100" s="1569"/>
      <c r="AB100" s="1569"/>
      <c r="AC100" s="1569"/>
      <c r="AD100" s="1569"/>
      <c r="AE100" s="1569"/>
      <c r="AF100" s="1569"/>
      <c r="AG100" s="1569"/>
      <c r="AH100" s="1569"/>
      <c r="AI100" s="1569"/>
      <c r="AJ100" s="1569"/>
      <c r="AK100" s="1569"/>
      <c r="AL100" s="1569"/>
      <c r="AM100" s="1569"/>
      <c r="AN100" s="1569"/>
      <c r="AO100" s="1569"/>
      <c r="AP100" s="1569"/>
      <c r="AQ100" s="1569"/>
      <c r="AR100" s="1569"/>
      <c r="AS100" s="1569"/>
      <c r="AT100" s="1569"/>
      <c r="AU100" s="1569"/>
      <c r="AV100" s="1569"/>
      <c r="AW100" s="1569"/>
      <c r="AX100" s="1569"/>
      <c r="AY100" s="1569"/>
      <c r="AZ100" s="1569"/>
      <c r="BA100" s="1569"/>
      <c r="BB100" s="1569"/>
      <c r="BC100" s="1569"/>
      <c r="BD100" s="1569"/>
      <c r="BE100" s="1569"/>
      <c r="BF100" s="1569"/>
      <c r="BG100" s="1569"/>
    </row>
    <row r="101" spans="2:59" s="1626" customFormat="1">
      <c r="B101" s="1569"/>
      <c r="C101" s="1570"/>
      <c r="D101" s="1569"/>
      <c r="E101" s="1569"/>
      <c r="F101" s="1569"/>
      <c r="G101" s="1569"/>
      <c r="H101" s="1569"/>
      <c r="I101" s="1569"/>
      <c r="J101" s="1569"/>
      <c r="K101" s="1569"/>
      <c r="L101" s="1569"/>
      <c r="M101" s="1569"/>
      <c r="N101" s="1569"/>
      <c r="O101" s="1569"/>
      <c r="P101" s="1569"/>
      <c r="Q101" s="1569"/>
      <c r="R101" s="1569"/>
      <c r="S101" s="1569"/>
      <c r="T101" s="1569"/>
      <c r="U101" s="1569"/>
      <c r="V101" s="1569"/>
      <c r="W101" s="1569"/>
      <c r="X101" s="1569"/>
      <c r="Y101" s="1569"/>
      <c r="Z101" s="1569"/>
      <c r="AA101" s="1569"/>
      <c r="AB101" s="1569"/>
      <c r="AC101" s="1569"/>
      <c r="AD101" s="1569"/>
      <c r="AE101" s="1569"/>
      <c r="AF101" s="1569"/>
      <c r="AG101" s="1569"/>
      <c r="AH101" s="1569"/>
      <c r="AI101" s="1569"/>
      <c r="AJ101" s="1569"/>
      <c r="AK101" s="1569"/>
      <c r="AL101" s="1569"/>
      <c r="AM101" s="1569"/>
      <c r="AN101" s="1569"/>
      <c r="AO101" s="1569"/>
      <c r="AP101" s="1569"/>
      <c r="AQ101" s="1569"/>
      <c r="AR101" s="1569"/>
      <c r="AS101" s="1569"/>
      <c r="AT101" s="1569"/>
      <c r="AU101" s="1569"/>
      <c r="AV101" s="1569"/>
      <c r="AW101" s="1569"/>
      <c r="AX101" s="1569"/>
      <c r="AY101" s="1569"/>
      <c r="AZ101" s="1569"/>
      <c r="BA101" s="1569"/>
      <c r="BB101" s="1569"/>
      <c r="BC101" s="1569"/>
      <c r="BD101" s="1569"/>
      <c r="BE101" s="1569"/>
      <c r="BF101" s="1569"/>
      <c r="BG101" s="1569"/>
    </row>
    <row r="102" spans="2:59" s="1626" customFormat="1">
      <c r="B102" s="1569"/>
      <c r="C102" s="1570"/>
      <c r="D102" s="1569"/>
      <c r="E102" s="1569"/>
      <c r="F102" s="1569"/>
      <c r="G102" s="1569"/>
      <c r="H102" s="1569"/>
      <c r="I102" s="1569"/>
      <c r="J102" s="1569"/>
      <c r="K102" s="1569"/>
      <c r="L102" s="1569"/>
      <c r="M102" s="1569"/>
      <c r="N102" s="1569"/>
      <c r="O102" s="1569"/>
      <c r="P102" s="1569"/>
      <c r="Q102" s="1569"/>
      <c r="R102" s="1569"/>
      <c r="S102" s="1569"/>
      <c r="T102" s="1569"/>
      <c r="U102" s="1569"/>
      <c r="V102" s="1569"/>
      <c r="W102" s="1569"/>
      <c r="X102" s="1569"/>
      <c r="Y102" s="1569"/>
      <c r="Z102" s="1569"/>
      <c r="AA102" s="1569"/>
      <c r="AB102" s="1569"/>
      <c r="AC102" s="1569"/>
      <c r="AD102" s="1569"/>
      <c r="AE102" s="1569"/>
      <c r="AF102" s="1569"/>
      <c r="AG102" s="1569"/>
      <c r="AH102" s="1569"/>
      <c r="AI102" s="1569"/>
      <c r="AJ102" s="1569"/>
      <c r="AK102" s="1569"/>
      <c r="AL102" s="1569"/>
      <c r="AM102" s="1569"/>
      <c r="AN102" s="1569"/>
      <c r="AO102" s="1569"/>
      <c r="AP102" s="1569"/>
      <c r="AQ102" s="1569"/>
      <c r="AR102" s="1569"/>
      <c r="AS102" s="1569"/>
      <c r="AT102" s="1569"/>
      <c r="AU102" s="1569"/>
      <c r="AV102" s="1569"/>
      <c r="AW102" s="1569"/>
      <c r="AX102" s="1569"/>
      <c r="AY102" s="1569"/>
      <c r="AZ102" s="1569"/>
      <c r="BA102" s="1569"/>
      <c r="BB102" s="1569"/>
      <c r="BC102" s="1569"/>
      <c r="BD102" s="1569"/>
      <c r="BE102" s="1569"/>
      <c r="BF102" s="1569"/>
      <c r="BG102" s="1569"/>
    </row>
    <row r="103" spans="2:59" s="1626" customFormat="1">
      <c r="B103" s="1569"/>
      <c r="C103" s="1570"/>
      <c r="D103" s="1569"/>
      <c r="E103" s="1569"/>
      <c r="F103" s="1569"/>
      <c r="G103" s="1569"/>
      <c r="H103" s="1569"/>
      <c r="I103" s="1569"/>
      <c r="J103" s="1569"/>
      <c r="K103" s="1569"/>
      <c r="L103" s="1569"/>
      <c r="M103" s="1569"/>
      <c r="N103" s="1569"/>
      <c r="O103" s="1569"/>
      <c r="P103" s="1569"/>
      <c r="Q103" s="1569"/>
      <c r="R103" s="1569"/>
      <c r="S103" s="1569"/>
      <c r="T103" s="1569"/>
      <c r="U103" s="1569"/>
      <c r="V103" s="1569"/>
      <c r="W103" s="1569"/>
      <c r="X103" s="1569"/>
      <c r="Y103" s="1569"/>
      <c r="Z103" s="1569"/>
      <c r="AA103" s="1569"/>
      <c r="AB103" s="1569"/>
      <c r="AC103" s="1569"/>
      <c r="AD103" s="1569"/>
      <c r="AE103" s="1569"/>
      <c r="AF103" s="1569"/>
      <c r="AG103" s="1569"/>
      <c r="AH103" s="1569"/>
      <c r="AI103" s="1569"/>
      <c r="AJ103" s="1569"/>
      <c r="AK103" s="1569"/>
      <c r="AL103" s="1569"/>
      <c r="AM103" s="1569"/>
      <c r="AN103" s="1569"/>
      <c r="AO103" s="1569"/>
      <c r="AP103" s="1569"/>
      <c r="AQ103" s="1569"/>
      <c r="AR103" s="1569"/>
      <c r="AS103" s="1569"/>
      <c r="AT103" s="1569"/>
      <c r="AU103" s="1569"/>
      <c r="AV103" s="1569"/>
      <c r="AW103" s="1569"/>
      <c r="AX103" s="1569"/>
      <c r="AY103" s="1569"/>
      <c r="AZ103" s="1569"/>
      <c r="BA103" s="1569"/>
      <c r="BB103" s="1569"/>
      <c r="BC103" s="1569"/>
      <c r="BD103" s="1569"/>
      <c r="BE103" s="1569"/>
      <c r="BF103" s="1569"/>
      <c r="BG103" s="1569"/>
    </row>
    <row r="104" spans="2:59" s="1626" customFormat="1">
      <c r="B104" s="1569"/>
      <c r="C104" s="1570"/>
      <c r="D104" s="1569"/>
      <c r="E104" s="1569"/>
      <c r="F104" s="1569"/>
      <c r="G104" s="1569"/>
      <c r="H104" s="1569"/>
      <c r="I104" s="1569"/>
      <c r="J104" s="1569"/>
      <c r="K104" s="1569"/>
      <c r="L104" s="1569"/>
      <c r="M104" s="1569"/>
      <c r="N104" s="1569"/>
      <c r="O104" s="1569"/>
      <c r="P104" s="1569"/>
      <c r="Q104" s="1569"/>
      <c r="R104" s="1569"/>
      <c r="S104" s="1569"/>
      <c r="T104" s="1569"/>
      <c r="U104" s="1569"/>
      <c r="V104" s="1569"/>
      <c r="W104" s="1569"/>
      <c r="X104" s="1569"/>
      <c r="Y104" s="1569"/>
      <c r="Z104" s="1569"/>
      <c r="AA104" s="1569"/>
      <c r="AB104" s="1569"/>
      <c r="AC104" s="1569"/>
      <c r="AD104" s="1569"/>
      <c r="AE104" s="1569"/>
      <c r="AF104" s="1569"/>
      <c r="AG104" s="1569"/>
      <c r="AH104" s="1569"/>
      <c r="AI104" s="1569"/>
      <c r="AJ104" s="1569"/>
      <c r="AK104" s="1569"/>
      <c r="AL104" s="1569"/>
      <c r="AM104" s="1569"/>
      <c r="AN104" s="1569"/>
      <c r="AO104" s="1569"/>
      <c r="AP104" s="1569"/>
      <c r="AQ104" s="1569"/>
      <c r="AR104" s="1569"/>
      <c r="AS104" s="1569"/>
      <c r="AT104" s="1569"/>
      <c r="AU104" s="1569"/>
      <c r="AV104" s="1569"/>
      <c r="AW104" s="1569"/>
      <c r="AX104" s="1569"/>
      <c r="AY104" s="1569"/>
      <c r="AZ104" s="1569"/>
      <c r="BA104" s="1569"/>
      <c r="BB104" s="1569"/>
      <c r="BC104" s="1569"/>
      <c r="BD104" s="1569"/>
      <c r="BE104" s="1569"/>
      <c r="BF104" s="1569"/>
      <c r="BG104" s="1569"/>
    </row>
    <row r="105" spans="2:59" s="1626" customFormat="1">
      <c r="B105" s="1569"/>
      <c r="C105" s="1570"/>
      <c r="D105" s="1569"/>
      <c r="E105" s="1569"/>
      <c r="F105" s="1569"/>
      <c r="G105" s="1569"/>
      <c r="H105" s="1569"/>
      <c r="I105" s="1569"/>
      <c r="J105" s="1569"/>
      <c r="K105" s="1569"/>
      <c r="L105" s="1569"/>
      <c r="M105" s="1569"/>
      <c r="N105" s="1569"/>
      <c r="O105" s="1569"/>
      <c r="P105" s="1569"/>
      <c r="Q105" s="1569"/>
      <c r="R105" s="1569"/>
      <c r="S105" s="1569"/>
      <c r="T105" s="1569"/>
      <c r="U105" s="1569"/>
      <c r="V105" s="1569"/>
      <c r="W105" s="1569"/>
      <c r="X105" s="1569"/>
      <c r="Y105" s="1569"/>
      <c r="Z105" s="1569"/>
      <c r="AA105" s="1569"/>
      <c r="AB105" s="1569"/>
      <c r="AC105" s="1569"/>
      <c r="AD105" s="1569"/>
      <c r="AE105" s="1569"/>
      <c r="AF105" s="1569"/>
      <c r="AG105" s="1569"/>
      <c r="AH105" s="1569"/>
      <c r="AI105" s="1569"/>
      <c r="AJ105" s="1569"/>
      <c r="AK105" s="1569"/>
      <c r="AL105" s="1569"/>
      <c r="AM105" s="1569"/>
      <c r="AN105" s="1569"/>
      <c r="AO105" s="1569"/>
      <c r="AP105" s="1569"/>
      <c r="AQ105" s="1569"/>
      <c r="AR105" s="1569"/>
      <c r="AS105" s="1569"/>
      <c r="AT105" s="1569"/>
      <c r="AU105" s="1569"/>
      <c r="AV105" s="1569"/>
      <c r="AW105" s="1569"/>
      <c r="AX105" s="1569"/>
      <c r="AY105" s="1569"/>
      <c r="AZ105" s="1569"/>
      <c r="BA105" s="1569"/>
      <c r="BB105" s="1569"/>
      <c r="BC105" s="1569"/>
      <c r="BD105" s="1569"/>
      <c r="BE105" s="1569"/>
      <c r="BF105" s="1569"/>
      <c r="BG105" s="1569"/>
    </row>
    <row r="106" spans="2:59" s="1626" customFormat="1">
      <c r="B106" s="1569"/>
      <c r="C106" s="1570"/>
      <c r="D106" s="1569"/>
      <c r="E106" s="1569"/>
      <c r="F106" s="1569"/>
      <c r="G106" s="1569"/>
      <c r="H106" s="1569"/>
      <c r="I106" s="1569"/>
      <c r="J106" s="1569"/>
      <c r="K106" s="1569"/>
      <c r="L106" s="1569"/>
      <c r="M106" s="1569"/>
      <c r="N106" s="1569"/>
      <c r="O106" s="1569"/>
      <c r="P106" s="1569"/>
      <c r="Q106" s="1569"/>
      <c r="R106" s="1569"/>
      <c r="S106" s="1569"/>
      <c r="T106" s="1569"/>
      <c r="U106" s="1569"/>
      <c r="V106" s="1569"/>
      <c r="W106" s="1569"/>
      <c r="X106" s="1569"/>
      <c r="Y106" s="1569"/>
      <c r="Z106" s="1569"/>
      <c r="AA106" s="1569"/>
      <c r="AB106" s="1569"/>
      <c r="AC106" s="1569"/>
      <c r="AD106" s="1569"/>
      <c r="AE106" s="1569"/>
      <c r="AF106" s="1569"/>
      <c r="AG106" s="1569"/>
      <c r="AH106" s="1569"/>
      <c r="AI106" s="1569"/>
      <c r="AJ106" s="1569"/>
      <c r="AK106" s="1569"/>
      <c r="AL106" s="1569"/>
      <c r="AM106" s="1569"/>
      <c r="AN106" s="1569"/>
      <c r="AO106" s="1569"/>
      <c r="AP106" s="1569"/>
      <c r="AQ106" s="1569"/>
      <c r="AR106" s="1569"/>
      <c r="AS106" s="1569"/>
      <c r="AT106" s="1569"/>
      <c r="AU106" s="1569"/>
      <c r="AV106" s="1569"/>
      <c r="AW106" s="1569"/>
      <c r="AX106" s="1569"/>
      <c r="AY106" s="1569"/>
      <c r="AZ106" s="1569"/>
      <c r="BA106" s="1569"/>
      <c r="BB106" s="1569"/>
      <c r="BC106" s="1569"/>
      <c r="BD106" s="1569"/>
      <c r="BE106" s="1569"/>
      <c r="BF106" s="1569"/>
      <c r="BG106" s="1569"/>
    </row>
    <row r="107" spans="2:59" s="1626" customFormat="1">
      <c r="B107" s="1569"/>
      <c r="C107" s="1570"/>
      <c r="D107" s="1569"/>
      <c r="E107" s="1569"/>
      <c r="F107" s="1569"/>
      <c r="G107" s="1569"/>
      <c r="H107" s="1569"/>
      <c r="I107" s="1569"/>
      <c r="J107" s="1569"/>
      <c r="K107" s="1569"/>
      <c r="L107" s="1569"/>
      <c r="M107" s="1569"/>
      <c r="N107" s="1569"/>
      <c r="O107" s="1569"/>
      <c r="P107" s="1569"/>
      <c r="Q107" s="1569"/>
      <c r="R107" s="1569"/>
      <c r="S107" s="1569"/>
      <c r="T107" s="1569"/>
      <c r="U107" s="1569"/>
      <c r="V107" s="1569"/>
      <c r="W107" s="1569"/>
      <c r="X107" s="1569"/>
      <c r="Y107" s="1569"/>
      <c r="Z107" s="1569"/>
      <c r="AA107" s="1569"/>
      <c r="AB107" s="1569"/>
      <c r="AC107" s="1569"/>
      <c r="AD107" s="1569"/>
      <c r="AE107" s="1569"/>
      <c r="AF107" s="1569"/>
      <c r="AG107" s="1569"/>
      <c r="AH107" s="1569"/>
      <c r="AI107" s="1569"/>
      <c r="AJ107" s="1569"/>
      <c r="AK107" s="1569"/>
      <c r="AL107" s="1569"/>
      <c r="AM107" s="1569"/>
      <c r="AN107" s="1569"/>
      <c r="AO107" s="1569"/>
      <c r="AP107" s="1569"/>
      <c r="AQ107" s="1569"/>
      <c r="AR107" s="1569"/>
      <c r="AS107" s="1569"/>
      <c r="AT107" s="1569"/>
      <c r="AU107" s="1569"/>
      <c r="AV107" s="1569"/>
      <c r="AW107" s="1569"/>
      <c r="AX107" s="1569"/>
      <c r="AY107" s="1569"/>
      <c r="AZ107" s="1569"/>
      <c r="BA107" s="1569"/>
      <c r="BB107" s="1569"/>
      <c r="BC107" s="1569"/>
      <c r="BD107" s="1569"/>
      <c r="BE107" s="1569"/>
      <c r="BF107" s="1569"/>
      <c r="BG107" s="1569"/>
    </row>
    <row r="108" spans="2:59" s="1626" customFormat="1">
      <c r="B108" s="1569"/>
      <c r="C108" s="1570"/>
      <c r="D108" s="1569"/>
      <c r="E108" s="1569"/>
      <c r="F108" s="1569"/>
      <c r="G108" s="1569"/>
      <c r="H108" s="1569"/>
      <c r="I108" s="1569"/>
      <c r="J108" s="1569"/>
      <c r="K108" s="1569"/>
      <c r="L108" s="1569"/>
      <c r="M108" s="1569"/>
      <c r="N108" s="1569"/>
      <c r="O108" s="1569"/>
      <c r="P108" s="1569"/>
      <c r="Q108" s="1569"/>
      <c r="R108" s="1569"/>
      <c r="S108" s="1569"/>
      <c r="T108" s="1569"/>
      <c r="U108" s="1569"/>
      <c r="V108" s="1569"/>
      <c r="W108" s="1569"/>
      <c r="X108" s="1569"/>
      <c r="Y108" s="1569"/>
      <c r="Z108" s="1569"/>
      <c r="AA108" s="1569"/>
      <c r="AB108" s="1569"/>
      <c r="AC108" s="1569"/>
      <c r="AD108" s="1569"/>
      <c r="AE108" s="1569"/>
      <c r="AF108" s="1569"/>
      <c r="AG108" s="1569"/>
      <c r="AH108" s="1569"/>
      <c r="AI108" s="1569"/>
      <c r="AJ108" s="1569"/>
      <c r="AK108" s="1569"/>
      <c r="AL108" s="1569"/>
      <c r="AM108" s="1569"/>
      <c r="AN108" s="1569"/>
      <c r="AO108" s="1569"/>
      <c r="AP108" s="1569"/>
      <c r="AQ108" s="1569"/>
      <c r="AR108" s="1569"/>
      <c r="AS108" s="1569"/>
      <c r="AT108" s="1569"/>
      <c r="AU108" s="1569"/>
      <c r="AV108" s="1569"/>
      <c r="AW108" s="1569"/>
      <c r="AX108" s="1569"/>
      <c r="AY108" s="1569"/>
      <c r="AZ108" s="1569"/>
      <c r="BA108" s="1569"/>
      <c r="BB108" s="1569"/>
      <c r="BC108" s="1569"/>
      <c r="BD108" s="1569"/>
      <c r="BE108" s="1569"/>
      <c r="BF108" s="1569"/>
      <c r="BG108" s="1569"/>
    </row>
    <row r="109" spans="2:59" s="1626" customFormat="1">
      <c r="B109" s="1569"/>
      <c r="C109" s="1570"/>
      <c r="D109" s="1569"/>
      <c r="E109" s="1569"/>
      <c r="F109" s="1569"/>
      <c r="G109" s="1569"/>
      <c r="H109" s="1569"/>
      <c r="I109" s="1569"/>
      <c r="J109" s="1569"/>
      <c r="K109" s="1569"/>
      <c r="L109" s="1569"/>
      <c r="M109" s="1569"/>
      <c r="N109" s="1569"/>
      <c r="O109" s="1569"/>
      <c r="P109" s="1569"/>
      <c r="Q109" s="1569"/>
      <c r="R109" s="1569"/>
      <c r="S109" s="1569"/>
      <c r="T109" s="1569"/>
      <c r="U109" s="1569"/>
      <c r="V109" s="1569"/>
      <c r="W109" s="1569"/>
      <c r="X109" s="1569"/>
      <c r="Y109" s="1569"/>
      <c r="Z109" s="1569"/>
      <c r="AA109" s="1569"/>
      <c r="AB109" s="1569"/>
      <c r="AC109" s="1569"/>
      <c r="AD109" s="1569"/>
      <c r="AE109" s="1569"/>
      <c r="AF109" s="1569"/>
      <c r="AG109" s="1569"/>
      <c r="AH109" s="1569"/>
      <c r="AI109" s="1569"/>
      <c r="AJ109" s="1569"/>
      <c r="AK109" s="1569"/>
      <c r="AL109" s="1569"/>
      <c r="AM109" s="1569"/>
      <c r="AN109" s="1569"/>
      <c r="AO109" s="1569"/>
      <c r="AP109" s="1569"/>
      <c r="AQ109" s="1569"/>
      <c r="AR109" s="1569"/>
      <c r="AS109" s="1569"/>
      <c r="AT109" s="1569"/>
      <c r="AU109" s="1569"/>
      <c r="AV109" s="1569"/>
      <c r="AW109" s="1569"/>
      <c r="AX109" s="1569"/>
      <c r="AY109" s="1569"/>
      <c r="AZ109" s="1569"/>
      <c r="BA109" s="1569"/>
      <c r="BB109" s="1569"/>
      <c r="BC109" s="1569"/>
      <c r="BD109" s="1569"/>
      <c r="BE109" s="1569"/>
      <c r="BF109" s="1569"/>
      <c r="BG109" s="1569"/>
    </row>
    <row r="110" spans="2:59" s="1626" customFormat="1">
      <c r="B110" s="1569"/>
      <c r="C110" s="1570"/>
      <c r="D110" s="1569"/>
      <c r="E110" s="1569"/>
      <c r="F110" s="1569"/>
      <c r="G110" s="1569"/>
      <c r="H110" s="1569"/>
      <c r="I110" s="1569"/>
      <c r="J110" s="1569"/>
      <c r="K110" s="1569"/>
      <c r="L110" s="1569"/>
      <c r="M110" s="1569"/>
      <c r="N110" s="1569"/>
      <c r="O110" s="1569"/>
      <c r="P110" s="1569"/>
      <c r="Q110" s="1569"/>
      <c r="R110" s="1569"/>
      <c r="S110" s="1569"/>
      <c r="T110" s="1569"/>
      <c r="U110" s="1569"/>
      <c r="V110" s="1569"/>
      <c r="W110" s="1569"/>
      <c r="X110" s="1569"/>
      <c r="Y110" s="1569"/>
      <c r="Z110" s="1569"/>
      <c r="AA110" s="1569"/>
      <c r="AB110" s="1569"/>
      <c r="AC110" s="1569"/>
      <c r="AD110" s="1569"/>
      <c r="AE110" s="1569"/>
      <c r="AF110" s="1569"/>
      <c r="AG110" s="1569"/>
      <c r="AH110" s="1569"/>
      <c r="AI110" s="1569"/>
      <c r="AJ110" s="1569"/>
      <c r="AK110" s="1569"/>
      <c r="AL110" s="1569"/>
      <c r="AM110" s="1569"/>
      <c r="AN110" s="1569"/>
      <c r="AO110" s="1569"/>
      <c r="AP110" s="1569"/>
      <c r="AQ110" s="1569"/>
      <c r="AR110" s="1569"/>
      <c r="AS110" s="1569"/>
      <c r="AT110" s="1569"/>
      <c r="AU110" s="1569"/>
      <c r="AV110" s="1569"/>
      <c r="AW110" s="1569"/>
      <c r="AX110" s="1569"/>
      <c r="AY110" s="1569"/>
      <c r="AZ110" s="1569"/>
      <c r="BA110" s="1569"/>
      <c r="BB110" s="1569"/>
      <c r="BC110" s="1569"/>
      <c r="BD110" s="1569"/>
      <c r="BE110" s="1569"/>
      <c r="BF110" s="1569"/>
      <c r="BG110" s="1569"/>
    </row>
    <row r="111" spans="2:59" s="1626" customFormat="1">
      <c r="B111" s="1569"/>
      <c r="C111" s="1570"/>
      <c r="D111" s="1569"/>
      <c r="E111" s="1569"/>
      <c r="F111" s="1569"/>
      <c r="G111" s="1569"/>
      <c r="H111" s="1569"/>
      <c r="I111" s="1569"/>
      <c r="J111" s="1569"/>
      <c r="K111" s="1569"/>
      <c r="L111" s="1569"/>
      <c r="M111" s="1569"/>
      <c r="N111" s="1569"/>
      <c r="O111" s="1569"/>
      <c r="P111" s="1569"/>
      <c r="Q111" s="1569"/>
      <c r="R111" s="1569"/>
      <c r="S111" s="1569"/>
      <c r="T111" s="1569"/>
      <c r="U111" s="1569"/>
      <c r="V111" s="1569"/>
      <c r="W111" s="1569"/>
      <c r="X111" s="1569"/>
      <c r="Y111" s="1569"/>
      <c r="Z111" s="1569"/>
      <c r="AA111" s="1569"/>
      <c r="AB111" s="1569"/>
      <c r="AC111" s="1569"/>
      <c r="AD111" s="1569"/>
      <c r="AE111" s="1569"/>
      <c r="AF111" s="1569"/>
      <c r="AG111" s="1569"/>
      <c r="AH111" s="1569"/>
      <c r="AI111" s="1569"/>
      <c r="AJ111" s="1569"/>
      <c r="AK111" s="1569"/>
      <c r="AL111" s="1569"/>
      <c r="AM111" s="1569"/>
      <c r="AN111" s="1569"/>
      <c r="AO111" s="1569"/>
      <c r="AP111" s="1569"/>
      <c r="AQ111" s="1569"/>
      <c r="AR111" s="1569"/>
      <c r="AS111" s="1569"/>
      <c r="AT111" s="1569"/>
      <c r="AU111" s="1569"/>
      <c r="AV111" s="1569"/>
      <c r="AW111" s="1569"/>
      <c r="AX111" s="1569"/>
      <c r="AY111" s="1569"/>
      <c r="AZ111" s="1569"/>
      <c r="BA111" s="1569"/>
      <c r="BB111" s="1569"/>
      <c r="BC111" s="1569"/>
      <c r="BD111" s="1569"/>
      <c r="BE111" s="1569"/>
      <c r="BF111" s="1569"/>
      <c r="BG111" s="1569"/>
    </row>
    <row r="112" spans="2:59" s="1626" customFormat="1">
      <c r="B112" s="1569"/>
      <c r="C112" s="1570"/>
      <c r="D112" s="1569"/>
      <c r="E112" s="1569"/>
      <c r="F112" s="1569"/>
      <c r="G112" s="1569"/>
      <c r="H112" s="1569"/>
      <c r="I112" s="1569"/>
      <c r="J112" s="1569"/>
      <c r="K112" s="1569"/>
      <c r="L112" s="1569"/>
      <c r="M112" s="1569"/>
      <c r="N112" s="1569"/>
      <c r="O112" s="1569"/>
      <c r="P112" s="1569"/>
      <c r="Q112" s="1569"/>
      <c r="R112" s="1569"/>
      <c r="S112" s="1569"/>
      <c r="T112" s="1569"/>
      <c r="U112" s="1569"/>
      <c r="V112" s="1569"/>
      <c r="W112" s="1569"/>
      <c r="X112" s="1569"/>
      <c r="Y112" s="1569"/>
      <c r="Z112" s="1569"/>
      <c r="AA112" s="1569"/>
      <c r="AB112" s="1569"/>
      <c r="AC112" s="1569"/>
      <c r="AD112" s="1569"/>
      <c r="AE112" s="1569"/>
      <c r="AF112" s="1569"/>
      <c r="AG112" s="1569"/>
      <c r="AH112" s="1569"/>
      <c r="AI112" s="1569"/>
      <c r="AJ112" s="1569"/>
      <c r="AK112" s="1569"/>
      <c r="AL112" s="1569"/>
      <c r="AM112" s="1569"/>
      <c r="AN112" s="1569"/>
      <c r="AO112" s="1569"/>
      <c r="AP112" s="1569"/>
      <c r="AQ112" s="1569"/>
      <c r="AR112" s="1569"/>
      <c r="AS112" s="1569"/>
      <c r="AT112" s="1569"/>
      <c r="AU112" s="1569"/>
      <c r="AV112" s="1569"/>
      <c r="AW112" s="1569"/>
      <c r="AX112" s="1569"/>
      <c r="AY112" s="1569"/>
      <c r="AZ112" s="1569"/>
      <c r="BA112" s="1569"/>
      <c r="BB112" s="1569"/>
      <c r="BC112" s="1569"/>
      <c r="BD112" s="1569"/>
      <c r="BE112" s="1569"/>
      <c r="BF112" s="1569"/>
      <c r="BG112" s="1569"/>
    </row>
    <row r="113" spans="2:59" s="1626" customFormat="1">
      <c r="B113" s="1569"/>
      <c r="C113" s="1570"/>
      <c r="D113" s="1569"/>
      <c r="E113" s="1569"/>
      <c r="F113" s="1569"/>
      <c r="G113" s="1569"/>
      <c r="H113" s="1569"/>
      <c r="I113" s="1569"/>
      <c r="J113" s="1569"/>
      <c r="K113" s="1569"/>
      <c r="L113" s="1569"/>
      <c r="M113" s="1569"/>
      <c r="N113" s="1569"/>
      <c r="O113" s="1569"/>
      <c r="P113" s="1569"/>
      <c r="Q113" s="1569"/>
      <c r="R113" s="1569"/>
      <c r="S113" s="1569"/>
      <c r="T113" s="1569"/>
      <c r="U113" s="1569"/>
      <c r="V113" s="1569"/>
      <c r="W113" s="1569"/>
      <c r="X113" s="1569"/>
      <c r="Y113" s="1569"/>
      <c r="Z113" s="1569"/>
      <c r="AA113" s="1569"/>
      <c r="AB113" s="1569"/>
      <c r="AC113" s="1569"/>
      <c r="AD113" s="1569"/>
      <c r="AE113" s="1569"/>
      <c r="AF113" s="1569"/>
      <c r="AG113" s="1569"/>
      <c r="AH113" s="1569"/>
      <c r="AI113" s="1569"/>
      <c r="AJ113" s="1569"/>
      <c r="AK113" s="1569"/>
      <c r="AL113" s="1569"/>
      <c r="AM113" s="1569"/>
      <c r="AN113" s="1569"/>
      <c r="AO113" s="1569"/>
      <c r="AP113" s="1569"/>
      <c r="AQ113" s="1569"/>
      <c r="AR113" s="1569"/>
      <c r="AS113" s="1569"/>
      <c r="AT113" s="1569"/>
      <c r="AU113" s="1569"/>
      <c r="AV113" s="1569"/>
      <c r="AW113" s="1569"/>
      <c r="AX113" s="1569"/>
      <c r="AY113" s="1569"/>
      <c r="AZ113" s="1569"/>
      <c r="BA113" s="1569"/>
      <c r="BB113" s="1569"/>
      <c r="BC113" s="1569"/>
      <c r="BD113" s="1569"/>
      <c r="BE113" s="1569"/>
      <c r="BF113" s="1569"/>
      <c r="BG113" s="1569"/>
    </row>
    <row r="114" spans="2:59" s="1626" customFormat="1">
      <c r="B114" s="1569"/>
      <c r="C114" s="1570"/>
      <c r="D114" s="1569"/>
      <c r="E114" s="1569"/>
      <c r="F114" s="1569"/>
      <c r="G114" s="1569"/>
      <c r="H114" s="1569"/>
      <c r="I114" s="1569"/>
      <c r="J114" s="1569"/>
      <c r="K114" s="1569"/>
      <c r="L114" s="1569"/>
      <c r="M114" s="1569"/>
      <c r="N114" s="1569"/>
      <c r="O114" s="1569"/>
      <c r="P114" s="1569"/>
      <c r="Q114" s="1569"/>
      <c r="R114" s="1569"/>
      <c r="S114" s="1569"/>
      <c r="T114" s="1569"/>
      <c r="U114" s="1569"/>
      <c r="V114" s="1569"/>
      <c r="W114" s="1569"/>
      <c r="X114" s="1569"/>
      <c r="Y114" s="1569"/>
      <c r="Z114" s="1569"/>
      <c r="AA114" s="1569"/>
      <c r="AB114" s="1569"/>
      <c r="AC114" s="1569"/>
      <c r="AD114" s="1569"/>
      <c r="AE114" s="1569"/>
      <c r="AF114" s="1569"/>
      <c r="AG114" s="1569"/>
      <c r="AH114" s="1569"/>
      <c r="AI114" s="1569"/>
      <c r="AJ114" s="1569"/>
      <c r="AK114" s="1569"/>
      <c r="AL114" s="1569"/>
      <c r="AM114" s="1569"/>
      <c r="AN114" s="1569"/>
      <c r="AO114" s="1569"/>
      <c r="AP114" s="1569"/>
      <c r="AQ114" s="1569"/>
      <c r="AR114" s="1569"/>
      <c r="AS114" s="1569"/>
      <c r="AT114" s="1569"/>
      <c r="AU114" s="1569"/>
      <c r="AV114" s="1569"/>
      <c r="AW114" s="1569"/>
      <c r="AX114" s="1569"/>
      <c r="AY114" s="1569"/>
      <c r="AZ114" s="1569"/>
      <c r="BA114" s="1569"/>
      <c r="BB114" s="1569"/>
      <c r="BC114" s="1569"/>
      <c r="BD114" s="1569"/>
      <c r="BE114" s="1569"/>
      <c r="BF114" s="1569"/>
      <c r="BG114" s="1569"/>
    </row>
    <row r="115" spans="2:59" s="1626" customFormat="1">
      <c r="B115" s="1569"/>
      <c r="C115" s="1570"/>
      <c r="D115" s="1569"/>
      <c r="E115" s="1569"/>
      <c r="F115" s="1569"/>
      <c r="G115" s="1569"/>
      <c r="H115" s="1569"/>
      <c r="I115" s="1569"/>
      <c r="J115" s="1569"/>
      <c r="K115" s="1569"/>
      <c r="L115" s="1569"/>
      <c r="M115" s="1569"/>
      <c r="N115" s="1569"/>
      <c r="O115" s="1569"/>
      <c r="P115" s="1569"/>
      <c r="Q115" s="1569"/>
      <c r="R115" s="1569"/>
      <c r="S115" s="1569"/>
      <c r="T115" s="1569"/>
      <c r="U115" s="1569"/>
      <c r="V115" s="1569"/>
      <c r="W115" s="1569"/>
      <c r="X115" s="1569"/>
      <c r="Y115" s="1569"/>
      <c r="Z115" s="1569"/>
      <c r="AA115" s="1569"/>
      <c r="AB115" s="1569"/>
      <c r="AC115" s="1569"/>
      <c r="AD115" s="1569"/>
      <c r="AE115" s="1569"/>
      <c r="AF115" s="1569"/>
      <c r="AG115" s="1569"/>
      <c r="AH115" s="1569"/>
      <c r="AI115" s="1569"/>
      <c r="AJ115" s="1569"/>
      <c r="AK115" s="1569"/>
      <c r="AL115" s="1569"/>
      <c r="AM115" s="1569"/>
      <c r="AN115" s="1569"/>
      <c r="AO115" s="1569"/>
      <c r="AP115" s="1569"/>
      <c r="AQ115" s="1569"/>
      <c r="AR115" s="1569"/>
      <c r="AS115" s="1569"/>
      <c r="AT115" s="1569"/>
      <c r="AU115" s="1569"/>
      <c r="AV115" s="1569"/>
      <c r="AW115" s="1569"/>
      <c r="AX115" s="1569"/>
      <c r="AY115" s="1569"/>
      <c r="AZ115" s="1569"/>
      <c r="BA115" s="1569"/>
      <c r="BB115" s="1569"/>
      <c r="BC115" s="1569"/>
      <c r="BD115" s="1569"/>
      <c r="BE115" s="1569"/>
      <c r="BF115" s="1569"/>
      <c r="BG115" s="1569"/>
    </row>
    <row r="116" spans="2:59" s="1626" customFormat="1">
      <c r="B116" s="1569"/>
      <c r="C116" s="1570"/>
      <c r="D116" s="1569"/>
      <c r="E116" s="1569"/>
      <c r="F116" s="1569"/>
      <c r="G116" s="1569"/>
      <c r="H116" s="1569"/>
      <c r="I116" s="1569"/>
      <c r="J116" s="1569"/>
      <c r="K116" s="1569"/>
      <c r="L116" s="1569"/>
      <c r="M116" s="1569"/>
      <c r="N116" s="1569"/>
      <c r="O116" s="1569"/>
      <c r="P116" s="1569"/>
      <c r="Q116" s="1569"/>
      <c r="R116" s="1569"/>
      <c r="S116" s="1569"/>
      <c r="T116" s="1569"/>
      <c r="U116" s="1569"/>
      <c r="V116" s="1569"/>
      <c r="W116" s="1569"/>
      <c r="X116" s="1569"/>
      <c r="Y116" s="1569"/>
      <c r="Z116" s="1569"/>
      <c r="AA116" s="1569"/>
      <c r="AB116" s="1569"/>
      <c r="AC116" s="1569"/>
      <c r="AD116" s="1569"/>
      <c r="AE116" s="1569"/>
      <c r="AF116" s="1569"/>
      <c r="AG116" s="1569"/>
      <c r="AH116" s="1569"/>
      <c r="AI116" s="1569"/>
      <c r="AJ116" s="1569"/>
      <c r="AK116" s="1569"/>
      <c r="AL116" s="1569"/>
      <c r="AM116" s="1569"/>
      <c r="AN116" s="1569"/>
      <c r="AO116" s="1569"/>
      <c r="AP116" s="1569"/>
      <c r="AQ116" s="1569"/>
      <c r="AR116" s="1569"/>
      <c r="AS116" s="1569"/>
      <c r="AT116" s="1569"/>
      <c r="AU116" s="1569"/>
      <c r="AV116" s="1569"/>
      <c r="AW116" s="1569"/>
      <c r="AX116" s="1569"/>
      <c r="AY116" s="1569"/>
      <c r="AZ116" s="1569"/>
      <c r="BA116" s="1569"/>
      <c r="BB116" s="1569"/>
      <c r="BC116" s="1569"/>
      <c r="BD116" s="1569"/>
      <c r="BE116" s="1569"/>
      <c r="BF116" s="1569"/>
      <c r="BG116" s="1569"/>
    </row>
    <row r="117" spans="2:59" s="1626" customFormat="1">
      <c r="B117" s="1569"/>
      <c r="C117" s="1570"/>
      <c r="D117" s="1569"/>
      <c r="E117" s="1569"/>
      <c r="F117" s="1569"/>
      <c r="G117" s="1569"/>
      <c r="H117" s="1569"/>
      <c r="I117" s="1569"/>
      <c r="J117" s="1569"/>
      <c r="K117" s="1569"/>
      <c r="L117" s="1569"/>
      <c r="M117" s="1569"/>
      <c r="N117" s="1569"/>
      <c r="O117" s="1569"/>
      <c r="P117" s="1569"/>
      <c r="Q117" s="1569"/>
      <c r="R117" s="1569"/>
      <c r="S117" s="1569"/>
      <c r="T117" s="1569"/>
      <c r="U117" s="1569"/>
      <c r="V117" s="1569"/>
      <c r="W117" s="1569"/>
      <c r="X117" s="1569"/>
      <c r="Y117" s="1569"/>
      <c r="Z117" s="1569"/>
      <c r="AA117" s="1569"/>
      <c r="AB117" s="1569"/>
      <c r="AC117" s="1569"/>
      <c r="AD117" s="1569"/>
      <c r="AE117" s="1569"/>
      <c r="AF117" s="1569"/>
      <c r="AG117" s="1569"/>
      <c r="AH117" s="1569"/>
      <c r="AI117" s="1569"/>
      <c r="AJ117" s="1569"/>
      <c r="AK117" s="1569"/>
      <c r="AL117" s="1569"/>
      <c r="AM117" s="1569"/>
      <c r="AN117" s="1569"/>
      <c r="AO117" s="1569"/>
      <c r="AP117" s="1569"/>
      <c r="AQ117" s="1569"/>
      <c r="AR117" s="1569"/>
      <c r="AS117" s="1569"/>
      <c r="AT117" s="1569"/>
      <c r="AU117" s="1569"/>
      <c r="AV117" s="1569"/>
      <c r="AW117" s="1569"/>
      <c r="AX117" s="1569"/>
      <c r="AY117" s="1569"/>
      <c r="AZ117" s="1569"/>
      <c r="BA117" s="1569"/>
      <c r="BB117" s="1569"/>
      <c r="BC117" s="1569"/>
      <c r="BD117" s="1569"/>
      <c r="BE117" s="1569"/>
      <c r="BF117" s="1569"/>
      <c r="BG117" s="1569"/>
    </row>
    <row r="118" spans="2:59" s="1626" customFormat="1">
      <c r="B118" s="1569"/>
      <c r="C118" s="1570"/>
      <c r="D118" s="1569"/>
      <c r="E118" s="1569"/>
      <c r="F118" s="1569"/>
      <c r="G118" s="1569"/>
      <c r="H118" s="1569"/>
      <c r="I118" s="1569"/>
      <c r="J118" s="1569"/>
      <c r="K118" s="1569"/>
      <c r="L118" s="1569"/>
      <c r="M118" s="1569"/>
      <c r="N118" s="1569"/>
      <c r="O118" s="1569"/>
      <c r="P118" s="1569"/>
      <c r="Q118" s="1569"/>
      <c r="R118" s="1569"/>
      <c r="S118" s="1569"/>
      <c r="T118" s="1569"/>
      <c r="U118" s="1569"/>
      <c r="V118" s="1569"/>
      <c r="W118" s="1569"/>
      <c r="X118" s="1569"/>
      <c r="Y118" s="1569"/>
      <c r="Z118" s="1569"/>
      <c r="AA118" s="1569"/>
      <c r="AB118" s="1569"/>
      <c r="AC118" s="1569"/>
      <c r="AD118" s="1569"/>
      <c r="AE118" s="1569"/>
      <c r="AF118" s="1569"/>
      <c r="AG118" s="1569"/>
      <c r="AH118" s="1569"/>
      <c r="AI118" s="1569"/>
      <c r="AJ118" s="1569"/>
      <c r="AK118" s="1569"/>
      <c r="AL118" s="1569"/>
      <c r="AM118" s="1569"/>
      <c r="AN118" s="1569"/>
      <c r="AO118" s="1569"/>
      <c r="AP118" s="1569"/>
      <c r="AQ118" s="1569"/>
      <c r="AR118" s="1569"/>
      <c r="AS118" s="1569"/>
      <c r="AT118" s="1569"/>
      <c r="AU118" s="1569"/>
      <c r="AV118" s="1569"/>
      <c r="AW118" s="1569"/>
      <c r="AX118" s="1569"/>
      <c r="AY118" s="1569"/>
      <c r="AZ118" s="1569"/>
      <c r="BA118" s="1569"/>
      <c r="BB118" s="1569"/>
      <c r="BC118" s="1569"/>
      <c r="BD118" s="1569"/>
      <c r="BE118" s="1569"/>
      <c r="BF118" s="1569"/>
      <c r="BG118" s="1569"/>
    </row>
    <row r="119" spans="2:59" s="1626" customFormat="1">
      <c r="B119" s="1569"/>
      <c r="C119" s="1570"/>
      <c r="D119" s="1569"/>
      <c r="E119" s="1569"/>
      <c r="F119" s="1569"/>
      <c r="G119" s="1569"/>
      <c r="H119" s="1569"/>
      <c r="I119" s="1569"/>
      <c r="J119" s="1569"/>
      <c r="K119" s="1569"/>
      <c r="L119" s="1569"/>
      <c r="M119" s="1569"/>
      <c r="N119" s="1569"/>
      <c r="O119" s="1569"/>
      <c r="P119" s="1569"/>
      <c r="Q119" s="1569"/>
      <c r="R119" s="1569"/>
      <c r="S119" s="1569"/>
      <c r="T119" s="1569"/>
      <c r="U119" s="1569"/>
      <c r="V119" s="1569"/>
      <c r="W119" s="1569"/>
      <c r="X119" s="1569"/>
      <c r="Y119" s="1569"/>
      <c r="Z119" s="1569"/>
      <c r="AA119" s="1569"/>
      <c r="AB119" s="1569"/>
      <c r="AC119" s="1569"/>
      <c r="AD119" s="1569"/>
      <c r="AE119" s="1569"/>
      <c r="AF119" s="1569"/>
      <c r="AG119" s="1569"/>
      <c r="AH119" s="1569"/>
      <c r="AI119" s="1569"/>
      <c r="AJ119" s="1569"/>
      <c r="AK119" s="1569"/>
      <c r="AL119" s="1569"/>
      <c r="AM119" s="1569"/>
      <c r="AN119" s="1569"/>
      <c r="AO119" s="1569"/>
      <c r="AP119" s="1569"/>
      <c r="AQ119" s="1569"/>
      <c r="AR119" s="1569"/>
      <c r="AS119" s="1569"/>
      <c r="AT119" s="1569"/>
      <c r="AU119" s="1569"/>
      <c r="AV119" s="1569"/>
      <c r="AW119" s="1569"/>
      <c r="AX119" s="1569"/>
      <c r="AY119" s="1569"/>
      <c r="AZ119" s="1569"/>
      <c r="BA119" s="1569"/>
      <c r="BB119" s="1569"/>
      <c r="BC119" s="1569"/>
      <c r="BD119" s="1569"/>
      <c r="BE119" s="1569"/>
      <c r="BF119" s="1569"/>
      <c r="BG119" s="1569"/>
    </row>
    <row r="120" spans="2:59" s="1626" customFormat="1">
      <c r="B120" s="1569"/>
      <c r="C120" s="1570"/>
      <c r="D120" s="1569"/>
      <c r="E120" s="1569"/>
      <c r="F120" s="1569"/>
      <c r="G120" s="1569"/>
      <c r="H120" s="1569"/>
      <c r="I120" s="1569"/>
      <c r="J120" s="1569"/>
      <c r="K120" s="1569"/>
      <c r="L120" s="1569"/>
      <c r="M120" s="1569"/>
      <c r="N120" s="1569"/>
      <c r="O120" s="1569"/>
      <c r="P120" s="1569"/>
      <c r="Q120" s="1569"/>
      <c r="R120" s="1569"/>
      <c r="S120" s="1569"/>
      <c r="T120" s="1569"/>
      <c r="U120" s="1569"/>
      <c r="V120" s="1569"/>
      <c r="W120" s="1569"/>
      <c r="X120" s="1569"/>
      <c r="Y120" s="1569"/>
      <c r="Z120" s="1569"/>
      <c r="AA120" s="1569"/>
      <c r="AB120" s="1569"/>
      <c r="AC120" s="1569"/>
      <c r="AD120" s="1569"/>
      <c r="AE120" s="1569"/>
      <c r="AF120" s="1569"/>
      <c r="AG120" s="1569"/>
      <c r="AH120" s="1569"/>
      <c r="AI120" s="1569"/>
      <c r="AJ120" s="1569"/>
      <c r="AK120" s="1569"/>
      <c r="AL120" s="1569"/>
      <c r="AM120" s="1569"/>
      <c r="AN120" s="1569"/>
      <c r="AO120" s="1569"/>
      <c r="AP120" s="1569"/>
      <c r="AQ120" s="1569"/>
      <c r="AR120" s="1569"/>
      <c r="AS120" s="1569"/>
      <c r="AT120" s="1569"/>
      <c r="AU120" s="1569"/>
      <c r="AV120" s="1569"/>
      <c r="AW120" s="1569"/>
      <c r="AX120" s="1569"/>
      <c r="AY120" s="1569"/>
      <c r="AZ120" s="1569"/>
      <c r="BA120" s="1569"/>
      <c r="BB120" s="1569"/>
      <c r="BC120" s="1569"/>
      <c r="BD120" s="1569"/>
      <c r="BE120" s="1569"/>
      <c r="BF120" s="1569"/>
      <c r="BG120" s="1569"/>
    </row>
    <row r="121" spans="2:59" s="1626" customFormat="1">
      <c r="B121" s="1569"/>
      <c r="C121" s="1570"/>
      <c r="D121" s="1569"/>
      <c r="E121" s="1569"/>
      <c r="F121" s="1569"/>
      <c r="G121" s="1569"/>
      <c r="H121" s="1569"/>
      <c r="I121" s="1569"/>
      <c r="J121" s="1569"/>
      <c r="K121" s="1569"/>
      <c r="L121" s="1569"/>
      <c r="M121" s="1569"/>
      <c r="N121" s="1569"/>
      <c r="O121" s="1569"/>
      <c r="P121" s="1569"/>
      <c r="Q121" s="1569"/>
      <c r="R121" s="1569"/>
      <c r="S121" s="1569"/>
      <c r="T121" s="1569"/>
      <c r="U121" s="1569"/>
      <c r="V121" s="1569"/>
      <c r="W121" s="1569"/>
      <c r="X121" s="1569"/>
      <c r="Y121" s="1569"/>
      <c r="Z121" s="1569"/>
      <c r="AA121" s="1569"/>
      <c r="AB121" s="1569"/>
      <c r="AC121" s="1569"/>
      <c r="AD121" s="1569"/>
      <c r="AE121" s="1569"/>
      <c r="AF121" s="1569"/>
      <c r="AG121" s="1569"/>
      <c r="AH121" s="1569"/>
      <c r="AI121" s="1569"/>
      <c r="AJ121" s="1569"/>
      <c r="AK121" s="1569"/>
      <c r="AL121" s="1569"/>
      <c r="AM121" s="1569"/>
      <c r="AN121" s="1569"/>
      <c r="AO121" s="1569"/>
      <c r="AP121" s="1569"/>
      <c r="AQ121" s="1569"/>
      <c r="AR121" s="1569"/>
      <c r="AS121" s="1569"/>
      <c r="AT121" s="1569"/>
      <c r="AU121" s="1569"/>
      <c r="AV121" s="1569"/>
      <c r="AW121" s="1569"/>
      <c r="AX121" s="1569"/>
      <c r="AY121" s="1569"/>
      <c r="AZ121" s="1569"/>
      <c r="BA121" s="1569"/>
      <c r="BB121" s="1569"/>
      <c r="BC121" s="1569"/>
      <c r="BD121" s="1569"/>
      <c r="BE121" s="1569"/>
      <c r="BF121" s="1569"/>
      <c r="BG121" s="1569"/>
    </row>
    <row r="122" spans="2:59" s="1626" customFormat="1">
      <c r="B122" s="1569"/>
      <c r="C122" s="1570"/>
      <c r="D122" s="1569"/>
      <c r="E122" s="1569"/>
      <c r="F122" s="1569"/>
      <c r="G122" s="1569"/>
      <c r="H122" s="1569"/>
      <c r="I122" s="1569"/>
      <c r="J122" s="1569"/>
      <c r="K122" s="1569"/>
      <c r="L122" s="1569"/>
      <c r="M122" s="1569"/>
      <c r="N122" s="1569"/>
      <c r="O122" s="1569"/>
      <c r="P122" s="1569"/>
      <c r="Q122" s="1569"/>
      <c r="R122" s="1569"/>
      <c r="S122" s="1569"/>
      <c r="T122" s="1569"/>
      <c r="U122" s="1569"/>
      <c r="V122" s="1569"/>
      <c r="W122" s="1569"/>
      <c r="X122" s="1569"/>
      <c r="Y122" s="1569"/>
      <c r="Z122" s="1569"/>
      <c r="AA122" s="1569"/>
      <c r="AB122" s="1569"/>
      <c r="AC122" s="1569"/>
      <c r="AD122" s="1569"/>
      <c r="AE122" s="1569"/>
      <c r="AF122" s="1569"/>
      <c r="AG122" s="1569"/>
      <c r="AH122" s="1569"/>
      <c r="AI122" s="1569"/>
      <c r="AJ122" s="1569"/>
      <c r="AK122" s="1569"/>
      <c r="AL122" s="1569"/>
      <c r="AM122" s="1569"/>
      <c r="AN122" s="1569"/>
      <c r="AO122" s="1569"/>
      <c r="AP122" s="1569"/>
      <c r="AQ122" s="1569"/>
      <c r="AR122" s="1569"/>
      <c r="AS122" s="1569"/>
      <c r="AT122" s="1569"/>
      <c r="AU122" s="1569"/>
      <c r="AV122" s="1569"/>
      <c r="AW122" s="1569"/>
      <c r="AX122" s="1569"/>
      <c r="AY122" s="1569"/>
      <c r="AZ122" s="1569"/>
      <c r="BA122" s="1569"/>
      <c r="BB122" s="1569"/>
      <c r="BC122" s="1569"/>
      <c r="BD122" s="1569"/>
      <c r="BE122" s="1569"/>
      <c r="BF122" s="1569"/>
      <c r="BG122" s="1569"/>
    </row>
    <row r="123" spans="2:59" s="1626" customFormat="1">
      <c r="B123" s="1569"/>
      <c r="C123" s="1570"/>
      <c r="D123" s="1569"/>
      <c r="E123" s="1569"/>
      <c r="F123" s="1569"/>
      <c r="G123" s="1569"/>
      <c r="H123" s="1569"/>
      <c r="I123" s="1569"/>
      <c r="J123" s="1569"/>
      <c r="K123" s="1569"/>
      <c r="L123" s="1569"/>
      <c r="M123" s="1569"/>
      <c r="N123" s="1569"/>
      <c r="O123" s="1569"/>
      <c r="P123" s="1569"/>
      <c r="Q123" s="1569"/>
      <c r="R123" s="1569"/>
      <c r="S123" s="1569"/>
      <c r="T123" s="1569"/>
      <c r="U123" s="1569"/>
      <c r="V123" s="1569"/>
      <c r="W123" s="1569"/>
      <c r="X123" s="1569"/>
      <c r="Y123" s="1569"/>
      <c r="Z123" s="1569"/>
      <c r="AA123" s="1569"/>
      <c r="AB123" s="1569"/>
      <c r="AC123" s="1569"/>
      <c r="AD123" s="1569"/>
      <c r="AE123" s="1569"/>
      <c r="AF123" s="1569"/>
      <c r="AG123" s="1569"/>
      <c r="AH123" s="1569"/>
      <c r="AI123" s="1569"/>
      <c r="AJ123" s="1569"/>
      <c r="AK123" s="1569"/>
      <c r="AL123" s="1569"/>
      <c r="AM123" s="1569"/>
      <c r="AN123" s="1569"/>
      <c r="AO123" s="1569"/>
      <c r="AP123" s="1569"/>
      <c r="AQ123" s="1569"/>
      <c r="AR123" s="1569"/>
      <c r="AS123" s="1569"/>
      <c r="AT123" s="1569"/>
      <c r="AU123" s="1569"/>
      <c r="AV123" s="1569"/>
      <c r="AW123" s="1569"/>
      <c r="AX123" s="1569"/>
      <c r="AY123" s="1569"/>
      <c r="AZ123" s="1569"/>
      <c r="BA123" s="1569"/>
      <c r="BB123" s="1569"/>
      <c r="BC123" s="1569"/>
      <c r="BD123" s="1569"/>
      <c r="BE123" s="1569"/>
      <c r="BF123" s="1569"/>
      <c r="BG123" s="1569"/>
    </row>
    <row r="124" spans="2:59" s="1626" customFormat="1">
      <c r="B124" s="1569"/>
      <c r="C124" s="1570"/>
      <c r="D124" s="1569"/>
      <c r="E124" s="1569"/>
      <c r="F124" s="1569"/>
      <c r="G124" s="1569"/>
      <c r="H124" s="1569"/>
      <c r="I124" s="1569"/>
      <c r="J124" s="1569"/>
      <c r="K124" s="1569"/>
      <c r="L124" s="1569"/>
      <c r="M124" s="1569"/>
      <c r="N124" s="1569"/>
      <c r="O124" s="1569"/>
      <c r="P124" s="1569"/>
      <c r="Q124" s="1569"/>
      <c r="R124" s="1569"/>
      <c r="S124" s="1569"/>
      <c r="T124" s="1569"/>
      <c r="U124" s="1569"/>
      <c r="V124" s="1569"/>
      <c r="W124" s="1569"/>
      <c r="X124" s="1569"/>
      <c r="Y124" s="1569"/>
      <c r="Z124" s="1569"/>
      <c r="AA124" s="1569"/>
      <c r="AB124" s="1569"/>
      <c r="AC124" s="1569"/>
      <c r="AD124" s="1569"/>
      <c r="AE124" s="1569"/>
      <c r="AF124" s="1569"/>
      <c r="AG124" s="1569"/>
      <c r="AH124" s="1569"/>
      <c r="AI124" s="1569"/>
      <c r="AJ124" s="1569"/>
      <c r="AK124" s="1569"/>
      <c r="AL124" s="1569"/>
      <c r="AM124" s="1569"/>
      <c r="AN124" s="1569"/>
      <c r="AO124" s="1569"/>
      <c r="AP124" s="1569"/>
      <c r="AQ124" s="1569"/>
      <c r="AR124" s="1569"/>
      <c r="AS124" s="1569"/>
      <c r="AT124" s="1569"/>
      <c r="AU124" s="1569"/>
      <c r="AV124" s="1569"/>
      <c r="AW124" s="1569"/>
      <c r="AX124" s="1569"/>
      <c r="AY124" s="1569"/>
      <c r="AZ124" s="1569"/>
      <c r="BA124" s="1569"/>
      <c r="BB124" s="1569"/>
      <c r="BC124" s="1569"/>
      <c r="BD124" s="1569"/>
      <c r="BE124" s="1569"/>
      <c r="BF124" s="1569"/>
      <c r="BG124" s="1569"/>
    </row>
    <row r="125" spans="2:59" s="1626" customFormat="1">
      <c r="B125" s="1569"/>
      <c r="C125" s="1570"/>
      <c r="D125" s="1569"/>
      <c r="E125" s="1569"/>
      <c r="F125" s="1569"/>
      <c r="G125" s="1569"/>
      <c r="H125" s="1569"/>
      <c r="I125" s="1569"/>
      <c r="J125" s="1569"/>
      <c r="K125" s="1569"/>
      <c r="L125" s="1569"/>
      <c r="M125" s="1569"/>
      <c r="N125" s="1569"/>
      <c r="O125" s="1569"/>
      <c r="P125" s="1569"/>
      <c r="Q125" s="1569"/>
      <c r="R125" s="1569"/>
      <c r="S125" s="1569"/>
      <c r="T125" s="1569"/>
      <c r="U125" s="1569"/>
      <c r="V125" s="1569"/>
      <c r="W125" s="1569"/>
      <c r="X125" s="1569"/>
      <c r="Y125" s="1569"/>
      <c r="Z125" s="1569"/>
      <c r="AA125" s="1569"/>
      <c r="AB125" s="1569"/>
      <c r="AC125" s="1569"/>
      <c r="AD125" s="1569"/>
      <c r="AE125" s="1569"/>
      <c r="AF125" s="1569"/>
      <c r="AG125" s="1569"/>
      <c r="AH125" s="1569"/>
      <c r="AI125" s="1569"/>
      <c r="AJ125" s="1569"/>
      <c r="AK125" s="1569"/>
      <c r="AL125" s="1569"/>
      <c r="AM125" s="1569"/>
      <c r="AN125" s="1569"/>
      <c r="AO125" s="1569"/>
      <c r="AP125" s="1569"/>
      <c r="AQ125" s="1569"/>
      <c r="AR125" s="1569"/>
      <c r="AS125" s="1569"/>
      <c r="AT125" s="1569"/>
      <c r="AU125" s="1569"/>
      <c r="AV125" s="1569"/>
      <c r="AW125" s="1569"/>
      <c r="AX125" s="1569"/>
      <c r="AY125" s="1569"/>
      <c r="AZ125" s="1569"/>
      <c r="BA125" s="1569"/>
      <c r="BB125" s="1569"/>
      <c r="BC125" s="1569"/>
      <c r="BD125" s="1569"/>
      <c r="BE125" s="1569"/>
      <c r="BF125" s="1569"/>
      <c r="BG125" s="1569"/>
    </row>
    <row r="126" spans="2:59" s="1626" customFormat="1">
      <c r="B126" s="1569"/>
      <c r="C126" s="1570"/>
      <c r="D126" s="1569"/>
      <c r="E126" s="1569"/>
      <c r="F126" s="1569"/>
      <c r="G126" s="1569"/>
      <c r="H126" s="1569"/>
      <c r="I126" s="1569"/>
      <c r="J126" s="1569"/>
      <c r="K126" s="1569"/>
      <c r="L126" s="1569"/>
      <c r="M126" s="1569"/>
      <c r="N126" s="1569"/>
      <c r="O126" s="1569"/>
      <c r="P126" s="1569"/>
      <c r="Q126" s="1569"/>
      <c r="R126" s="1569"/>
      <c r="S126" s="1569"/>
      <c r="T126" s="1569"/>
      <c r="U126" s="1569"/>
      <c r="V126" s="1569"/>
      <c r="W126" s="1569"/>
      <c r="X126" s="1569"/>
      <c r="Y126" s="1569"/>
      <c r="Z126" s="1569"/>
      <c r="AA126" s="1569"/>
      <c r="AB126" s="1569"/>
      <c r="AC126" s="1569"/>
      <c r="AD126" s="1569"/>
      <c r="AE126" s="1569"/>
      <c r="AF126" s="1569"/>
      <c r="AG126" s="1569"/>
      <c r="AH126" s="1569"/>
      <c r="AI126" s="1569"/>
      <c r="AJ126" s="1569"/>
      <c r="AK126" s="1569"/>
      <c r="AL126" s="1569"/>
      <c r="AM126" s="1569"/>
      <c r="AN126" s="1569"/>
      <c r="AO126" s="1569"/>
      <c r="AP126" s="1569"/>
      <c r="AQ126" s="1569"/>
      <c r="AR126" s="1569"/>
      <c r="AS126" s="1569"/>
      <c r="AT126" s="1569"/>
      <c r="AU126" s="1569"/>
      <c r="AV126" s="1569"/>
      <c r="AW126" s="1569"/>
      <c r="AX126" s="1569"/>
      <c r="AY126" s="1569"/>
      <c r="AZ126" s="1569"/>
      <c r="BA126" s="1569"/>
      <c r="BB126" s="1569"/>
      <c r="BC126" s="1569"/>
      <c r="BD126" s="1569"/>
      <c r="BE126" s="1569"/>
      <c r="BF126" s="1569"/>
      <c r="BG126" s="1569"/>
    </row>
    <row r="127" spans="2:59" s="1626" customFormat="1">
      <c r="B127" s="1569"/>
      <c r="C127" s="1570"/>
      <c r="D127" s="1569"/>
      <c r="E127" s="1569"/>
      <c r="F127" s="1569"/>
      <c r="G127" s="1569"/>
      <c r="H127" s="1569"/>
      <c r="I127" s="1569"/>
      <c r="J127" s="1569"/>
      <c r="K127" s="1569"/>
      <c r="L127" s="1569"/>
      <c r="M127" s="1569"/>
      <c r="N127" s="1569"/>
      <c r="O127" s="1569"/>
      <c r="P127" s="1569"/>
      <c r="Q127" s="1569"/>
      <c r="R127" s="1569"/>
      <c r="S127" s="1569"/>
      <c r="T127" s="1569"/>
      <c r="U127" s="1569"/>
      <c r="V127" s="1569"/>
      <c r="W127" s="1569"/>
      <c r="X127" s="1569"/>
      <c r="Y127" s="1569"/>
      <c r="Z127" s="1569"/>
      <c r="AA127" s="1569"/>
      <c r="AB127" s="1569"/>
      <c r="AC127" s="1569"/>
      <c r="AD127" s="1569"/>
      <c r="AE127" s="1569"/>
      <c r="AF127" s="1569"/>
      <c r="AG127" s="1569"/>
      <c r="AH127" s="1569"/>
      <c r="AI127" s="1569"/>
      <c r="AJ127" s="1569"/>
      <c r="AK127" s="1569"/>
      <c r="AL127" s="1569"/>
      <c r="AM127" s="1569"/>
      <c r="AN127" s="1569"/>
      <c r="AO127" s="1569"/>
      <c r="AP127" s="1569"/>
      <c r="AQ127" s="1569"/>
      <c r="AR127" s="1569"/>
      <c r="AS127" s="1569"/>
      <c r="AT127" s="1569"/>
      <c r="AU127" s="1569"/>
      <c r="AV127" s="1569"/>
      <c r="AW127" s="1569"/>
      <c r="AX127" s="1569"/>
      <c r="AY127" s="1569"/>
      <c r="AZ127" s="1569"/>
      <c r="BA127" s="1569"/>
      <c r="BB127" s="1569"/>
      <c r="BC127" s="1569"/>
      <c r="BD127" s="1569"/>
      <c r="BE127" s="1569"/>
      <c r="BF127" s="1569"/>
      <c r="BG127" s="1569"/>
    </row>
    <row r="128" spans="2:59" s="1626" customFormat="1">
      <c r="B128" s="1569"/>
      <c r="C128" s="1570"/>
      <c r="D128" s="1569"/>
      <c r="E128" s="1569"/>
      <c r="F128" s="1569"/>
      <c r="G128" s="1569"/>
      <c r="H128" s="1569"/>
      <c r="I128" s="1569"/>
      <c r="J128" s="1569"/>
      <c r="K128" s="1569"/>
      <c r="L128" s="1569"/>
      <c r="M128" s="1569"/>
      <c r="N128" s="1569"/>
      <c r="O128" s="1569"/>
      <c r="P128" s="1569"/>
      <c r="Q128" s="1569"/>
      <c r="R128" s="1569"/>
      <c r="S128" s="1569"/>
      <c r="T128" s="1569"/>
      <c r="U128" s="1569"/>
      <c r="V128" s="1569"/>
      <c r="W128" s="1569"/>
      <c r="X128" s="1569"/>
      <c r="Y128" s="1569"/>
      <c r="Z128" s="1569"/>
      <c r="AA128" s="1569"/>
      <c r="AB128" s="1569"/>
      <c r="AC128" s="1569"/>
      <c r="AD128" s="1569"/>
      <c r="AE128" s="1569"/>
      <c r="AF128" s="1569"/>
      <c r="AG128" s="1569"/>
      <c r="AH128" s="1569"/>
      <c r="AI128" s="1569"/>
      <c r="AJ128" s="1569"/>
      <c r="AK128" s="1569"/>
      <c r="AL128" s="1569"/>
      <c r="AM128" s="1569"/>
      <c r="AN128" s="1569"/>
      <c r="AO128" s="1569"/>
      <c r="AP128" s="1569"/>
      <c r="AQ128" s="1569"/>
      <c r="AR128" s="1569"/>
      <c r="AS128" s="1569"/>
      <c r="AT128" s="1569"/>
      <c r="AU128" s="1569"/>
      <c r="AV128" s="1569"/>
      <c r="AW128" s="1569"/>
      <c r="AX128" s="1569"/>
      <c r="AY128" s="1569"/>
      <c r="AZ128" s="1569"/>
      <c r="BA128" s="1569"/>
      <c r="BB128" s="1569"/>
      <c r="BC128" s="1569"/>
      <c r="BD128" s="1569"/>
      <c r="BE128" s="1569"/>
      <c r="BF128" s="1569"/>
      <c r="BG128" s="1569"/>
    </row>
    <row r="129" spans="2:59" s="1626" customFormat="1">
      <c r="B129" s="1569"/>
      <c r="C129" s="1570"/>
      <c r="D129" s="1569"/>
      <c r="E129" s="1569"/>
      <c r="F129" s="1569"/>
      <c r="G129" s="1569"/>
      <c r="H129" s="1569"/>
      <c r="I129" s="1569"/>
      <c r="J129" s="1569"/>
      <c r="K129" s="1569"/>
      <c r="L129" s="1569"/>
      <c r="M129" s="1569"/>
      <c r="N129" s="1569"/>
      <c r="O129" s="1569"/>
      <c r="P129" s="1569"/>
      <c r="Q129" s="1569"/>
      <c r="R129" s="1569"/>
      <c r="S129" s="1569"/>
      <c r="T129" s="1569"/>
      <c r="U129" s="1569"/>
      <c r="V129" s="1569"/>
      <c r="W129" s="1569"/>
      <c r="X129" s="1569"/>
      <c r="Y129" s="1569"/>
      <c r="Z129" s="1569"/>
      <c r="AA129" s="1569"/>
      <c r="AB129" s="1569"/>
      <c r="AC129" s="1569"/>
      <c r="AD129" s="1569"/>
      <c r="AE129" s="1569"/>
      <c r="AF129" s="1569"/>
      <c r="AG129" s="1569"/>
      <c r="AH129" s="1569"/>
      <c r="AI129" s="1569"/>
      <c r="AJ129" s="1569"/>
      <c r="AK129" s="1569"/>
      <c r="AL129" s="1569"/>
      <c r="AM129" s="1569"/>
      <c r="AN129" s="1569"/>
      <c r="AO129" s="1569"/>
      <c r="AP129" s="1569"/>
      <c r="AQ129" s="1569"/>
      <c r="AR129" s="1569"/>
      <c r="AS129" s="1569"/>
      <c r="AT129" s="1569"/>
      <c r="AU129" s="1569"/>
      <c r="AV129" s="1569"/>
      <c r="AW129" s="1569"/>
      <c r="AX129" s="1569"/>
      <c r="AY129" s="1569"/>
      <c r="AZ129" s="1569"/>
      <c r="BA129" s="1569"/>
      <c r="BB129" s="1569"/>
      <c r="BC129" s="1569"/>
      <c r="BD129" s="1569"/>
      <c r="BE129" s="1569"/>
      <c r="BF129" s="1569"/>
      <c r="BG129" s="1569"/>
    </row>
    <row r="130" spans="2:59" s="1626" customFormat="1">
      <c r="B130" s="1569"/>
      <c r="C130" s="1570"/>
      <c r="D130" s="1569"/>
      <c r="E130" s="1569"/>
      <c r="F130" s="1569"/>
      <c r="G130" s="1569"/>
      <c r="H130" s="1569"/>
      <c r="I130" s="1569"/>
      <c r="J130" s="1569"/>
      <c r="K130" s="1569"/>
      <c r="L130" s="1569"/>
      <c r="M130" s="1569"/>
      <c r="N130" s="1569"/>
      <c r="O130" s="1569"/>
      <c r="P130" s="1569"/>
      <c r="Q130" s="1569"/>
      <c r="R130" s="1569"/>
      <c r="S130" s="1569"/>
      <c r="T130" s="1569"/>
      <c r="U130" s="1569"/>
      <c r="V130" s="1569"/>
      <c r="W130" s="1569"/>
      <c r="X130" s="1569"/>
      <c r="Y130" s="1569"/>
      <c r="Z130" s="1569"/>
      <c r="AA130" s="1569"/>
      <c r="AB130" s="1569"/>
      <c r="AC130" s="1569"/>
      <c r="AD130" s="1569"/>
      <c r="AE130" s="1569"/>
      <c r="AF130" s="1569"/>
      <c r="AG130" s="1569"/>
      <c r="AH130" s="1569"/>
      <c r="AI130" s="1569"/>
      <c r="AJ130" s="1569"/>
      <c r="AK130" s="1569"/>
      <c r="AL130" s="1569"/>
      <c r="AM130" s="1569"/>
      <c r="AN130" s="1569"/>
      <c r="AO130" s="1569"/>
      <c r="AP130" s="1569"/>
      <c r="AQ130" s="1569"/>
      <c r="AR130" s="1569"/>
      <c r="AS130" s="1569"/>
      <c r="AT130" s="1569"/>
      <c r="AU130" s="1569"/>
      <c r="AV130" s="1569"/>
      <c r="AW130" s="1569"/>
      <c r="AX130" s="1569"/>
      <c r="AY130" s="1569"/>
      <c r="AZ130" s="1569"/>
      <c r="BA130" s="1569"/>
      <c r="BB130" s="1569"/>
      <c r="BC130" s="1569"/>
      <c r="BD130" s="1569"/>
      <c r="BE130" s="1569"/>
      <c r="BF130" s="1569"/>
      <c r="BG130" s="1569"/>
    </row>
    <row r="131" spans="2:59" s="1626" customFormat="1">
      <c r="B131" s="1569"/>
      <c r="C131" s="1570"/>
      <c r="D131" s="1569"/>
      <c r="E131" s="1569"/>
      <c r="F131" s="1569"/>
      <c r="G131" s="1569"/>
      <c r="H131" s="1569"/>
      <c r="I131" s="1569"/>
      <c r="J131" s="1569"/>
      <c r="K131" s="1569"/>
      <c r="L131" s="1569"/>
      <c r="M131" s="1569"/>
      <c r="N131" s="1569"/>
      <c r="O131" s="1569"/>
      <c r="P131" s="1569"/>
      <c r="Q131" s="1569"/>
      <c r="R131" s="1569"/>
      <c r="S131" s="1569"/>
      <c r="T131" s="1569"/>
      <c r="U131" s="1569"/>
      <c r="V131" s="1569"/>
      <c r="W131" s="1569"/>
      <c r="X131" s="1569"/>
      <c r="Y131" s="1569"/>
      <c r="Z131" s="1569"/>
      <c r="AA131" s="1569"/>
      <c r="AB131" s="1569"/>
      <c r="AC131" s="1569"/>
      <c r="AD131" s="1569"/>
      <c r="AE131" s="1569"/>
      <c r="AF131" s="1569"/>
      <c r="AG131" s="1569"/>
      <c r="AH131" s="1569"/>
      <c r="AI131" s="1569"/>
      <c r="AJ131" s="1569"/>
      <c r="AK131" s="1569"/>
      <c r="AL131" s="1569"/>
      <c r="AM131" s="1569"/>
      <c r="AN131" s="1569"/>
      <c r="AO131" s="1569"/>
      <c r="AP131" s="1569"/>
      <c r="AQ131" s="1569"/>
      <c r="AR131" s="1569"/>
      <c r="AS131" s="1569"/>
      <c r="AT131" s="1569"/>
      <c r="AU131" s="1569"/>
      <c r="AV131" s="1569"/>
      <c r="AW131" s="1569"/>
      <c r="AX131" s="1569"/>
      <c r="AY131" s="1569"/>
      <c r="AZ131" s="1569"/>
      <c r="BA131" s="1569"/>
      <c r="BB131" s="1569"/>
      <c r="BC131" s="1569"/>
      <c r="BD131" s="1569"/>
      <c r="BE131" s="1569"/>
      <c r="BF131" s="1569"/>
      <c r="BG131" s="1569"/>
    </row>
    <row r="132" spans="2:59" s="1626" customFormat="1">
      <c r="B132" s="1569"/>
      <c r="C132" s="1570"/>
      <c r="D132" s="1569"/>
      <c r="E132" s="1569"/>
      <c r="F132" s="1569"/>
      <c r="G132" s="1569"/>
      <c r="H132" s="1569"/>
      <c r="I132" s="1569"/>
      <c r="J132" s="1569"/>
      <c r="K132" s="1569"/>
      <c r="L132" s="1569"/>
      <c r="M132" s="1569"/>
      <c r="N132" s="1569"/>
      <c r="O132" s="1569"/>
      <c r="P132" s="1569"/>
      <c r="Q132" s="1569"/>
      <c r="R132" s="1569"/>
      <c r="S132" s="1569"/>
      <c r="T132" s="1569"/>
      <c r="U132" s="1569"/>
      <c r="V132" s="1569"/>
      <c r="W132" s="1569"/>
      <c r="X132" s="1569"/>
      <c r="Y132" s="1569"/>
      <c r="Z132" s="1569"/>
      <c r="AA132" s="1569"/>
      <c r="AB132" s="1569"/>
      <c r="AC132" s="1569"/>
      <c r="AD132" s="1569"/>
      <c r="AE132" s="1569"/>
      <c r="AF132" s="1569"/>
      <c r="AG132" s="1569"/>
      <c r="AH132" s="1569"/>
      <c r="AI132" s="1569"/>
      <c r="AJ132" s="1569"/>
      <c r="AK132" s="1569"/>
      <c r="AL132" s="1569"/>
      <c r="AM132" s="1569"/>
      <c r="AN132" s="1569"/>
      <c r="AO132" s="1569"/>
      <c r="AP132" s="1569"/>
      <c r="AQ132" s="1569"/>
      <c r="AR132" s="1569"/>
      <c r="AS132" s="1569"/>
      <c r="AT132" s="1569"/>
      <c r="AU132" s="1569"/>
      <c r="AV132" s="1569"/>
      <c r="AW132" s="1569"/>
      <c r="AX132" s="1569"/>
      <c r="AY132" s="1569"/>
      <c r="AZ132" s="1569"/>
      <c r="BA132" s="1569"/>
      <c r="BB132" s="1569"/>
      <c r="BC132" s="1569"/>
      <c r="BD132" s="1569"/>
      <c r="BE132" s="1569"/>
      <c r="BF132" s="1569"/>
      <c r="BG132" s="1569"/>
    </row>
    <row r="133" spans="2:59" s="1626" customFormat="1">
      <c r="B133" s="1569"/>
      <c r="C133" s="1570"/>
      <c r="D133" s="1569"/>
      <c r="E133" s="1569"/>
      <c r="F133" s="1569"/>
      <c r="G133" s="1569"/>
      <c r="H133" s="1569"/>
      <c r="I133" s="1569"/>
      <c r="J133" s="1569"/>
      <c r="K133" s="1569"/>
      <c r="L133" s="1569"/>
      <c r="M133" s="1569"/>
      <c r="N133" s="1569"/>
      <c r="O133" s="1569"/>
      <c r="P133" s="1569"/>
      <c r="Q133" s="1569"/>
      <c r="R133" s="1569"/>
      <c r="S133" s="1569"/>
      <c r="T133" s="1569"/>
      <c r="U133" s="1569"/>
      <c r="V133" s="1569"/>
      <c r="W133" s="1569"/>
      <c r="X133" s="1569"/>
      <c r="Y133" s="1569"/>
      <c r="Z133" s="1569"/>
      <c r="AA133" s="1569"/>
      <c r="AB133" s="1569"/>
      <c r="AC133" s="1569"/>
      <c r="AD133" s="1569"/>
      <c r="AE133" s="1569"/>
      <c r="AF133" s="1569"/>
      <c r="AG133" s="1569"/>
      <c r="AH133" s="1569"/>
      <c r="AI133" s="1569"/>
      <c r="AJ133" s="1569"/>
      <c r="AK133" s="1569"/>
      <c r="AL133" s="1569"/>
      <c r="AM133" s="1569"/>
      <c r="AN133" s="1569"/>
      <c r="AO133" s="1569"/>
      <c r="AP133" s="1569"/>
      <c r="AQ133" s="1569"/>
      <c r="AR133" s="1569"/>
      <c r="AS133" s="1569"/>
      <c r="AT133" s="1569"/>
      <c r="AU133" s="1569"/>
      <c r="AV133" s="1569"/>
      <c r="AW133" s="1569"/>
      <c r="AX133" s="1569"/>
      <c r="AY133" s="1569"/>
      <c r="AZ133" s="1569"/>
      <c r="BA133" s="1569"/>
      <c r="BB133" s="1569"/>
      <c r="BC133" s="1569"/>
      <c r="BD133" s="1569"/>
      <c r="BE133" s="1569"/>
      <c r="BF133" s="1569"/>
      <c r="BG133" s="1569"/>
    </row>
    <row r="134" spans="2:59" s="1626" customFormat="1">
      <c r="B134" s="1569"/>
      <c r="C134" s="1570"/>
      <c r="D134" s="1569"/>
      <c r="E134" s="1569"/>
      <c r="F134" s="1569"/>
      <c r="G134" s="1569"/>
      <c r="H134" s="1569"/>
      <c r="I134" s="1569"/>
      <c r="J134" s="1569"/>
      <c r="K134" s="1569"/>
      <c r="L134" s="1569"/>
      <c r="M134" s="1569"/>
      <c r="N134" s="1569"/>
      <c r="O134" s="1569"/>
      <c r="P134" s="1569"/>
      <c r="Q134" s="1569"/>
      <c r="R134" s="1569"/>
      <c r="S134" s="1569"/>
      <c r="T134" s="1569"/>
      <c r="U134" s="1569"/>
      <c r="V134" s="1569"/>
      <c r="W134" s="1569"/>
      <c r="X134" s="1569"/>
      <c r="Y134" s="1569"/>
      <c r="Z134" s="1569"/>
      <c r="AA134" s="1569"/>
      <c r="AB134" s="1569"/>
      <c r="AC134" s="1569"/>
      <c r="AD134" s="1569"/>
      <c r="AE134" s="1569"/>
      <c r="AF134" s="1569"/>
      <c r="AG134" s="1569"/>
      <c r="AH134" s="1569"/>
      <c r="AI134" s="1569"/>
      <c r="AJ134" s="1569"/>
      <c r="AK134" s="1569"/>
      <c r="AL134" s="1569"/>
      <c r="AM134" s="1569"/>
      <c r="AN134" s="1569"/>
      <c r="AO134" s="1569"/>
      <c r="AP134" s="1569"/>
      <c r="AQ134" s="1569"/>
      <c r="AR134" s="1569"/>
      <c r="AS134" s="1569"/>
      <c r="AT134" s="1569"/>
      <c r="AU134" s="1569"/>
      <c r="AV134" s="1569"/>
      <c r="AW134" s="1569"/>
      <c r="AX134" s="1569"/>
      <c r="AY134" s="1569"/>
      <c r="AZ134" s="1569"/>
      <c r="BA134" s="1569"/>
      <c r="BB134" s="1569"/>
      <c r="BC134" s="1569"/>
      <c r="BD134" s="1569"/>
      <c r="BE134" s="1569"/>
      <c r="BF134" s="1569"/>
      <c r="BG134" s="1569"/>
    </row>
    <row r="135" spans="2:59" s="1626" customFormat="1">
      <c r="B135" s="1569"/>
      <c r="C135" s="1570"/>
      <c r="D135" s="1569"/>
      <c r="E135" s="1569"/>
      <c r="F135" s="1569"/>
      <c r="G135" s="1569"/>
      <c r="H135" s="1569"/>
      <c r="I135" s="1569"/>
      <c r="J135" s="1569"/>
      <c r="K135" s="1569"/>
      <c r="L135" s="1569"/>
      <c r="M135" s="1569"/>
      <c r="N135" s="1569"/>
      <c r="O135" s="1569"/>
      <c r="P135" s="1569"/>
      <c r="Q135" s="1569"/>
      <c r="R135" s="1569"/>
      <c r="S135" s="1569"/>
      <c r="T135" s="1569"/>
      <c r="U135" s="1569"/>
      <c r="V135" s="1569"/>
      <c r="W135" s="1569"/>
      <c r="X135" s="1569"/>
      <c r="Y135" s="1569"/>
      <c r="Z135" s="1569"/>
      <c r="AA135" s="1569"/>
      <c r="AB135" s="1569"/>
      <c r="AC135" s="1569"/>
      <c r="AD135" s="1569"/>
      <c r="AE135" s="1569"/>
      <c r="AF135" s="1569"/>
      <c r="AG135" s="1569"/>
      <c r="AH135" s="1569"/>
      <c r="AI135" s="1569"/>
      <c r="AJ135" s="1569"/>
      <c r="AK135" s="1569"/>
      <c r="AL135" s="1569"/>
      <c r="AM135" s="1569"/>
      <c r="AN135" s="1569"/>
      <c r="AO135" s="1569"/>
      <c r="AP135" s="1569"/>
      <c r="AQ135" s="1569"/>
      <c r="AR135" s="1569"/>
      <c r="AS135" s="1569"/>
      <c r="AT135" s="1569"/>
      <c r="AU135" s="1569"/>
      <c r="AV135" s="1569"/>
      <c r="AW135" s="1569"/>
      <c r="AX135" s="1569"/>
      <c r="AY135" s="1569"/>
      <c r="AZ135" s="1569"/>
      <c r="BA135" s="1569"/>
      <c r="BB135" s="1569"/>
      <c r="BC135" s="1569"/>
      <c r="BD135" s="1569"/>
      <c r="BE135" s="1569"/>
      <c r="BF135" s="1569"/>
      <c r="BG135" s="1569"/>
    </row>
    <row r="136" spans="2:59" s="1626" customFormat="1">
      <c r="B136" s="1569"/>
      <c r="C136" s="1570"/>
      <c r="D136" s="1569"/>
      <c r="E136" s="1569"/>
      <c r="F136" s="1569"/>
      <c r="G136" s="1569"/>
      <c r="H136" s="1569"/>
      <c r="I136" s="1569"/>
      <c r="J136" s="1569"/>
      <c r="K136" s="1569"/>
      <c r="L136" s="1569"/>
      <c r="M136" s="1569"/>
      <c r="N136" s="1569"/>
      <c r="O136" s="1569"/>
      <c r="P136" s="1569"/>
      <c r="Q136" s="1569"/>
      <c r="R136" s="1569"/>
      <c r="S136" s="1569"/>
      <c r="T136" s="1569"/>
      <c r="U136" s="1569"/>
      <c r="V136" s="1569"/>
      <c r="W136" s="1569"/>
      <c r="X136" s="1569"/>
      <c r="Y136" s="1569"/>
      <c r="Z136" s="1569"/>
      <c r="AA136" s="1569"/>
      <c r="AB136" s="1569"/>
      <c r="AC136" s="1569"/>
      <c r="AD136" s="1569"/>
      <c r="AE136" s="1569"/>
      <c r="AF136" s="1569"/>
      <c r="AG136" s="1569"/>
      <c r="AH136" s="1569"/>
      <c r="AI136" s="1569"/>
      <c r="AJ136" s="1569"/>
      <c r="AK136" s="1569"/>
      <c r="AL136" s="1569"/>
      <c r="AM136" s="1569"/>
      <c r="AN136" s="1569"/>
      <c r="AO136" s="1569"/>
      <c r="AP136" s="1569"/>
      <c r="AQ136" s="1569"/>
      <c r="AR136" s="1569"/>
      <c r="AS136" s="1569"/>
      <c r="AT136" s="1569"/>
      <c r="AU136" s="1569"/>
      <c r="AV136" s="1569"/>
      <c r="AW136" s="1569"/>
      <c r="AX136" s="1569"/>
      <c r="AY136" s="1569"/>
      <c r="AZ136" s="1569"/>
      <c r="BA136" s="1569"/>
      <c r="BB136" s="1569"/>
      <c r="BC136" s="1569"/>
      <c r="BD136" s="1569"/>
      <c r="BE136" s="1569"/>
      <c r="BF136" s="1569"/>
      <c r="BG136" s="1569"/>
    </row>
    <row r="137" spans="2:59" s="1626" customFormat="1">
      <c r="B137" s="1569"/>
      <c r="C137" s="1570"/>
      <c r="D137" s="1569"/>
      <c r="E137" s="1569"/>
      <c r="F137" s="1569"/>
      <c r="G137" s="1569"/>
      <c r="H137" s="1569"/>
      <c r="I137" s="1569"/>
      <c r="J137" s="1569"/>
      <c r="K137" s="1569"/>
      <c r="L137" s="1569"/>
      <c r="M137" s="1569"/>
      <c r="N137" s="1569"/>
      <c r="O137" s="1569"/>
      <c r="P137" s="1569"/>
      <c r="Q137" s="1569"/>
      <c r="R137" s="1569"/>
      <c r="S137" s="1569"/>
      <c r="T137" s="1569"/>
      <c r="U137" s="1569"/>
      <c r="V137" s="1569"/>
      <c r="W137" s="1569"/>
      <c r="X137" s="1569"/>
      <c r="Y137" s="1569"/>
      <c r="Z137" s="1569"/>
      <c r="AA137" s="1569"/>
      <c r="AB137" s="1569"/>
      <c r="AC137" s="1569"/>
      <c r="AD137" s="1569"/>
      <c r="AE137" s="1569"/>
      <c r="AF137" s="1569"/>
      <c r="AG137" s="1569"/>
      <c r="AH137" s="1569"/>
      <c r="AI137" s="1569"/>
      <c r="AJ137" s="1569"/>
      <c r="AK137" s="1569"/>
      <c r="AL137" s="1569"/>
      <c r="AM137" s="1569"/>
      <c r="AN137" s="1569"/>
      <c r="AO137" s="1569"/>
      <c r="AP137" s="1569"/>
      <c r="AQ137" s="1569"/>
      <c r="AR137" s="1569"/>
      <c r="AS137" s="1569"/>
      <c r="AT137" s="1569"/>
      <c r="AU137" s="1569"/>
      <c r="AV137" s="1569"/>
      <c r="AW137" s="1569"/>
      <c r="AX137" s="1569"/>
      <c r="AY137" s="1569"/>
      <c r="AZ137" s="1569"/>
      <c r="BA137" s="1569"/>
      <c r="BB137" s="1569"/>
      <c r="BC137" s="1569"/>
      <c r="BD137" s="1569"/>
      <c r="BE137" s="1569"/>
      <c r="BF137" s="1569"/>
      <c r="BG137" s="1569"/>
    </row>
    <row r="138" spans="2:59" s="1626" customFormat="1">
      <c r="B138" s="1569"/>
      <c r="C138" s="1570"/>
      <c r="D138" s="1569"/>
      <c r="E138" s="1569"/>
      <c r="F138" s="1569"/>
      <c r="G138" s="1569"/>
      <c r="H138" s="1569"/>
      <c r="I138" s="1569"/>
      <c r="J138" s="1569"/>
      <c r="K138" s="1569"/>
      <c r="L138" s="1569"/>
      <c r="M138" s="1569"/>
      <c r="N138" s="1569"/>
      <c r="O138" s="1569"/>
      <c r="P138" s="1569"/>
      <c r="Q138" s="1569"/>
      <c r="R138" s="1569"/>
      <c r="S138" s="1569"/>
      <c r="T138" s="1569"/>
      <c r="U138" s="1569"/>
      <c r="V138" s="1569"/>
      <c r="W138" s="1569"/>
      <c r="X138" s="1569"/>
      <c r="Y138" s="1569"/>
      <c r="Z138" s="1569"/>
      <c r="AA138" s="1569"/>
      <c r="AB138" s="1569"/>
      <c r="AC138" s="1569"/>
      <c r="AD138" s="1569"/>
      <c r="AE138" s="1569"/>
      <c r="AF138" s="1569"/>
      <c r="AG138" s="1569"/>
      <c r="AH138" s="1569"/>
      <c r="AI138" s="1569"/>
      <c r="AJ138" s="1569"/>
      <c r="AK138" s="1569"/>
      <c r="AL138" s="1569"/>
      <c r="AM138" s="1569"/>
      <c r="AN138" s="1569"/>
      <c r="AO138" s="1569"/>
      <c r="AP138" s="1569"/>
      <c r="AQ138" s="1569"/>
      <c r="AR138" s="1569"/>
      <c r="AS138" s="1569"/>
      <c r="AT138" s="1569"/>
      <c r="AU138" s="1569"/>
      <c r="AV138" s="1569"/>
      <c r="AW138" s="1569"/>
      <c r="AX138" s="1569"/>
      <c r="AY138" s="1569"/>
      <c r="AZ138" s="1569"/>
      <c r="BA138" s="1569"/>
      <c r="BB138" s="1569"/>
      <c r="BC138" s="1569"/>
      <c r="BD138" s="1569"/>
      <c r="BE138" s="1569"/>
      <c r="BF138" s="1569"/>
      <c r="BG138" s="1569"/>
    </row>
    <row r="139" spans="2:59" s="1626" customFormat="1">
      <c r="B139" s="1569"/>
      <c r="C139" s="1570"/>
      <c r="D139" s="1569"/>
      <c r="E139" s="1569"/>
      <c r="F139" s="1569"/>
      <c r="G139" s="1569"/>
      <c r="H139" s="1569"/>
      <c r="I139" s="1569"/>
      <c r="J139" s="1569"/>
      <c r="K139" s="1569"/>
      <c r="L139" s="1569"/>
      <c r="M139" s="1569"/>
      <c r="N139" s="1569"/>
      <c r="O139" s="1569"/>
      <c r="P139" s="1569"/>
      <c r="Q139" s="1569"/>
      <c r="R139" s="1569"/>
      <c r="S139" s="1569"/>
      <c r="T139" s="1569"/>
      <c r="U139" s="1569"/>
      <c r="V139" s="1569"/>
      <c r="W139" s="1569"/>
      <c r="X139" s="1569"/>
      <c r="Y139" s="1569"/>
      <c r="Z139" s="1569"/>
      <c r="AA139" s="1569"/>
      <c r="AB139" s="1569"/>
      <c r="AC139" s="1569"/>
      <c r="AD139" s="1569"/>
      <c r="AE139" s="1569"/>
      <c r="AF139" s="1569"/>
      <c r="AG139" s="1569"/>
      <c r="AH139" s="1569"/>
      <c r="AI139" s="1569"/>
      <c r="AJ139" s="1569"/>
      <c r="AK139" s="1569"/>
      <c r="AL139" s="1569"/>
      <c r="AM139" s="1569"/>
      <c r="AN139" s="1569"/>
      <c r="AO139" s="1569"/>
      <c r="AP139" s="1569"/>
      <c r="AQ139" s="1569"/>
      <c r="AR139" s="1569"/>
      <c r="AS139" s="1569"/>
      <c r="AT139" s="1569"/>
      <c r="AU139" s="1569"/>
      <c r="AV139" s="1569"/>
      <c r="AW139" s="1569"/>
      <c r="AX139" s="1569"/>
      <c r="AY139" s="1569"/>
      <c r="AZ139" s="1569"/>
      <c r="BA139" s="1569"/>
      <c r="BB139" s="1569"/>
      <c r="BC139" s="1569"/>
      <c r="BD139" s="1569"/>
      <c r="BE139" s="1569"/>
      <c r="BF139" s="1569"/>
      <c r="BG139" s="1569"/>
    </row>
    <row r="140" spans="2:59" s="1626" customFormat="1">
      <c r="B140" s="1569"/>
      <c r="C140" s="1570"/>
      <c r="D140" s="1569"/>
      <c r="E140" s="1569"/>
      <c r="F140" s="1569"/>
      <c r="G140" s="1569"/>
      <c r="H140" s="1569"/>
      <c r="I140" s="1569"/>
      <c r="J140" s="1569"/>
      <c r="K140" s="1569"/>
      <c r="L140" s="1569"/>
      <c r="M140" s="1569"/>
      <c r="N140" s="1569"/>
      <c r="O140" s="1569"/>
      <c r="P140" s="1569"/>
      <c r="Q140" s="1569"/>
      <c r="R140" s="1569"/>
      <c r="S140" s="1569"/>
      <c r="T140" s="1569"/>
      <c r="U140" s="1569"/>
      <c r="V140" s="1569"/>
      <c r="W140" s="1569"/>
      <c r="X140" s="1569"/>
      <c r="Y140" s="1569"/>
      <c r="Z140" s="1569"/>
      <c r="AA140" s="1569"/>
      <c r="AB140" s="1569"/>
      <c r="AC140" s="1569"/>
      <c r="AD140" s="1569"/>
      <c r="AE140" s="1569"/>
      <c r="AF140" s="1569"/>
      <c r="AG140" s="1569"/>
      <c r="AH140" s="1569"/>
      <c r="AI140" s="1569"/>
      <c r="AJ140" s="1569"/>
      <c r="AK140" s="1569"/>
      <c r="AL140" s="1569"/>
      <c r="AM140" s="1569"/>
      <c r="AN140" s="1569"/>
      <c r="AO140" s="1569"/>
      <c r="AP140" s="1569"/>
      <c r="AQ140" s="1569"/>
      <c r="AR140" s="1569"/>
      <c r="AS140" s="1569"/>
      <c r="AT140" s="1569"/>
      <c r="AU140" s="1569"/>
      <c r="AV140" s="1569"/>
      <c r="AW140" s="1569"/>
      <c r="AX140" s="1569"/>
      <c r="AY140" s="1569"/>
      <c r="AZ140" s="1569"/>
      <c r="BA140" s="1569"/>
      <c r="BB140" s="1569"/>
      <c r="BC140" s="1569"/>
      <c r="BD140" s="1569"/>
      <c r="BE140" s="1569"/>
      <c r="BF140" s="1569"/>
      <c r="BG140" s="1569"/>
    </row>
    <row r="141" spans="2:59" s="1626" customFormat="1">
      <c r="B141" s="1569"/>
      <c r="C141" s="1570"/>
      <c r="D141" s="1569"/>
      <c r="E141" s="1569"/>
      <c r="F141" s="1569"/>
      <c r="G141" s="1569"/>
      <c r="H141" s="1569"/>
      <c r="I141" s="1569"/>
      <c r="J141" s="1569"/>
      <c r="K141" s="1569"/>
      <c r="L141" s="1569"/>
      <c r="M141" s="1569"/>
      <c r="N141" s="1569"/>
      <c r="O141" s="1569"/>
      <c r="P141" s="1569"/>
      <c r="Q141" s="1569"/>
      <c r="R141" s="1569"/>
      <c r="S141" s="1569"/>
      <c r="T141" s="1569"/>
      <c r="U141" s="1569"/>
      <c r="V141" s="1569"/>
      <c r="W141" s="1569"/>
      <c r="X141" s="1569"/>
      <c r="Y141" s="1569"/>
      <c r="Z141" s="1569"/>
      <c r="AA141" s="1569"/>
      <c r="AB141" s="1569"/>
      <c r="AC141" s="1569"/>
      <c r="AD141" s="1569"/>
      <c r="AE141" s="1569"/>
      <c r="AF141" s="1569"/>
      <c r="AG141" s="1569"/>
      <c r="AH141" s="1569"/>
      <c r="AI141" s="1569"/>
      <c r="AJ141" s="1569"/>
      <c r="AK141" s="1569"/>
      <c r="AL141" s="1569"/>
      <c r="AM141" s="1569"/>
      <c r="AN141" s="1569"/>
      <c r="AO141" s="1569"/>
      <c r="AP141" s="1569"/>
      <c r="AQ141" s="1569"/>
      <c r="AR141" s="1569"/>
      <c r="AS141" s="1569"/>
      <c r="AT141" s="1569"/>
      <c r="AU141" s="1569"/>
      <c r="AV141" s="1569"/>
      <c r="AW141" s="1569"/>
      <c r="AX141" s="1569"/>
      <c r="AY141" s="1569"/>
      <c r="AZ141" s="1569"/>
      <c r="BA141" s="1569"/>
      <c r="BB141" s="1569"/>
      <c r="BC141" s="1569"/>
      <c r="BD141" s="1569"/>
      <c r="BE141" s="1569"/>
      <c r="BF141" s="1569"/>
      <c r="BG141" s="1569"/>
    </row>
    <row r="142" spans="2:59" s="1626" customFormat="1">
      <c r="B142" s="1569"/>
      <c r="C142" s="1570"/>
      <c r="D142" s="1569"/>
      <c r="E142" s="1569"/>
      <c r="F142" s="1569"/>
      <c r="G142" s="1569"/>
      <c r="H142" s="1569"/>
      <c r="I142" s="1569"/>
      <c r="J142" s="1569"/>
      <c r="K142" s="1569"/>
      <c r="L142" s="1569"/>
      <c r="M142" s="1569"/>
      <c r="N142" s="1569"/>
      <c r="O142" s="1569"/>
      <c r="P142" s="1569"/>
      <c r="Q142" s="1569"/>
      <c r="R142" s="1569"/>
      <c r="S142" s="1569"/>
      <c r="T142" s="1569"/>
      <c r="U142" s="1569"/>
      <c r="V142" s="1569"/>
      <c r="W142" s="1569"/>
      <c r="X142" s="1569"/>
      <c r="Y142" s="1569"/>
      <c r="Z142" s="1569"/>
      <c r="AA142" s="1569"/>
      <c r="AB142" s="1569"/>
      <c r="AC142" s="1569"/>
      <c r="AD142" s="1569"/>
      <c r="AE142" s="1569"/>
      <c r="AF142" s="1569"/>
      <c r="AG142" s="1569"/>
      <c r="AH142" s="1569"/>
      <c r="AI142" s="1569"/>
      <c r="AJ142" s="1569"/>
      <c r="AK142" s="1569"/>
      <c r="AL142" s="1569"/>
      <c r="AM142" s="1569"/>
      <c r="AN142" s="1569"/>
      <c r="AO142" s="1569"/>
      <c r="AP142" s="1569"/>
      <c r="AQ142" s="1569"/>
      <c r="AR142" s="1569"/>
      <c r="AS142" s="1569"/>
      <c r="AT142" s="1569"/>
      <c r="AU142" s="1569"/>
      <c r="AV142" s="1569"/>
      <c r="AW142" s="1569"/>
      <c r="AX142" s="1569"/>
      <c r="AY142" s="1569"/>
      <c r="AZ142" s="1569"/>
      <c r="BA142" s="1569"/>
      <c r="BB142" s="1569"/>
      <c r="BC142" s="1569"/>
      <c r="BD142" s="1569"/>
      <c r="BE142" s="1569"/>
      <c r="BF142" s="1569"/>
      <c r="BG142" s="1569"/>
    </row>
    <row r="143" spans="2:59" s="1626" customFormat="1">
      <c r="B143" s="1569"/>
      <c r="C143" s="1570"/>
      <c r="D143" s="1569"/>
      <c r="E143" s="1569"/>
      <c r="F143" s="1569"/>
      <c r="G143" s="1569"/>
      <c r="H143" s="1569"/>
      <c r="I143" s="1569"/>
      <c r="J143" s="1569"/>
      <c r="K143" s="1569"/>
      <c r="L143" s="1569"/>
      <c r="M143" s="1569"/>
      <c r="N143" s="1569"/>
      <c r="O143" s="1569"/>
      <c r="P143" s="1569"/>
      <c r="Q143" s="1569"/>
      <c r="R143" s="1569"/>
      <c r="S143" s="1569"/>
      <c r="T143" s="1569"/>
      <c r="U143" s="1569"/>
      <c r="V143" s="1569"/>
      <c r="W143" s="1569"/>
      <c r="X143" s="1569"/>
      <c r="Y143" s="1569"/>
      <c r="Z143" s="1569"/>
      <c r="AA143" s="1569"/>
      <c r="AB143" s="1569"/>
      <c r="AC143" s="1569"/>
      <c r="AD143" s="1569"/>
      <c r="AE143" s="1569"/>
      <c r="AF143" s="1569"/>
      <c r="AG143" s="1569"/>
      <c r="AH143" s="1569"/>
      <c r="AI143" s="1569"/>
      <c r="AJ143" s="1569"/>
      <c r="AK143" s="1569"/>
      <c r="AL143" s="1569"/>
      <c r="AM143" s="1569"/>
      <c r="AN143" s="1569"/>
      <c r="AO143" s="1569"/>
      <c r="AP143" s="1569"/>
      <c r="AQ143" s="1569"/>
      <c r="AR143" s="1569"/>
      <c r="AS143" s="1569"/>
      <c r="AT143" s="1569"/>
      <c r="AU143" s="1569"/>
      <c r="AV143" s="1569"/>
      <c r="AW143" s="1569"/>
      <c r="AX143" s="1569"/>
      <c r="AY143" s="1569"/>
      <c r="AZ143" s="1569"/>
      <c r="BA143" s="1569"/>
      <c r="BB143" s="1569"/>
      <c r="BC143" s="1569"/>
      <c r="BD143" s="1569"/>
      <c r="BE143" s="1569"/>
      <c r="BF143" s="1569"/>
      <c r="BG143" s="1569"/>
    </row>
    <row r="144" spans="2:59" s="1626" customFormat="1">
      <c r="B144" s="1569"/>
      <c r="C144" s="1570"/>
      <c r="D144" s="1569"/>
      <c r="E144" s="1569"/>
      <c r="F144" s="1569"/>
      <c r="G144" s="1569"/>
      <c r="H144" s="1569"/>
      <c r="I144" s="1569"/>
      <c r="J144" s="1569"/>
      <c r="K144" s="1569"/>
      <c r="L144" s="1569"/>
      <c r="M144" s="1569"/>
      <c r="N144" s="1569"/>
      <c r="O144" s="1569"/>
      <c r="P144" s="1569"/>
      <c r="Q144" s="1569"/>
      <c r="R144" s="1569"/>
      <c r="S144" s="1569"/>
      <c r="T144" s="1569"/>
      <c r="U144" s="1569"/>
      <c r="V144" s="1569"/>
      <c r="W144" s="1569"/>
      <c r="X144" s="1569"/>
      <c r="Y144" s="1569"/>
      <c r="Z144" s="1569"/>
      <c r="AA144" s="1569"/>
      <c r="AB144" s="1569"/>
      <c r="AC144" s="1569"/>
      <c r="AD144" s="1569"/>
      <c r="AE144" s="1569"/>
      <c r="AF144" s="1569"/>
      <c r="AG144" s="1569"/>
      <c r="AH144" s="1569"/>
      <c r="AI144" s="1569"/>
      <c r="AJ144" s="1569"/>
      <c r="AK144" s="1569"/>
      <c r="AL144" s="1569"/>
      <c r="AM144" s="1569"/>
      <c r="AN144" s="1569"/>
      <c r="AO144" s="1569"/>
      <c r="AP144" s="1569"/>
      <c r="AQ144" s="1569"/>
      <c r="AR144" s="1569"/>
      <c r="AS144" s="1569"/>
      <c r="AT144" s="1569"/>
      <c r="AU144" s="1569"/>
      <c r="AV144" s="1569"/>
      <c r="AW144" s="1569"/>
      <c r="AX144" s="1569"/>
      <c r="AY144" s="1569"/>
      <c r="AZ144" s="1569"/>
      <c r="BA144" s="1569"/>
      <c r="BB144" s="1569"/>
      <c r="BC144" s="1569"/>
      <c r="BD144" s="1569"/>
      <c r="BE144" s="1569"/>
      <c r="BF144" s="1569"/>
      <c r="BG144" s="1569"/>
    </row>
    <row r="145" spans="2:59" s="1626" customFormat="1">
      <c r="B145" s="1569"/>
      <c r="C145" s="1570"/>
      <c r="D145" s="1569"/>
      <c r="E145" s="1569"/>
      <c r="F145" s="1569"/>
      <c r="G145" s="1569"/>
      <c r="H145" s="1569"/>
      <c r="I145" s="1569"/>
      <c r="J145" s="1569"/>
      <c r="K145" s="1569"/>
      <c r="L145" s="1569"/>
      <c r="M145" s="1569"/>
      <c r="N145" s="1569"/>
      <c r="O145" s="1569"/>
      <c r="P145" s="1569"/>
      <c r="Q145" s="1569"/>
      <c r="R145" s="1569"/>
      <c r="S145" s="1569"/>
      <c r="T145" s="1569"/>
      <c r="U145" s="1569"/>
      <c r="V145" s="1569"/>
      <c r="W145" s="1569"/>
      <c r="X145" s="1569"/>
      <c r="Y145" s="1569"/>
      <c r="Z145" s="1569"/>
      <c r="AA145" s="1569"/>
      <c r="AB145" s="1569"/>
      <c r="AC145" s="1569"/>
      <c r="AD145" s="1569"/>
      <c r="AE145" s="1569"/>
      <c r="AF145" s="1569"/>
      <c r="AG145" s="1569"/>
      <c r="AH145" s="1569"/>
      <c r="AI145" s="1569"/>
      <c r="AJ145" s="1569"/>
      <c r="AK145" s="1569"/>
      <c r="AL145" s="1569"/>
      <c r="AM145" s="1569"/>
      <c r="AN145" s="1569"/>
      <c r="AO145" s="1569"/>
      <c r="AP145" s="1569"/>
      <c r="AQ145" s="1569"/>
      <c r="AR145" s="1569"/>
      <c r="AS145" s="1569"/>
      <c r="AT145" s="1569"/>
      <c r="AU145" s="1569"/>
      <c r="AV145" s="1569"/>
      <c r="AW145" s="1569"/>
      <c r="AX145" s="1569"/>
      <c r="AY145" s="1569"/>
      <c r="AZ145" s="1569"/>
      <c r="BA145" s="1569"/>
      <c r="BB145" s="1569"/>
      <c r="BC145" s="1569"/>
      <c r="BD145" s="1569"/>
      <c r="BE145" s="1569"/>
      <c r="BF145" s="1569"/>
      <c r="BG145" s="1569"/>
    </row>
    <row r="146" spans="2:59" s="1626" customFormat="1">
      <c r="B146" s="1569"/>
      <c r="C146" s="1570"/>
      <c r="D146" s="1569"/>
      <c r="E146" s="1569"/>
      <c r="F146" s="1569"/>
      <c r="G146" s="1569"/>
      <c r="H146" s="1569"/>
      <c r="I146" s="1569"/>
      <c r="J146" s="1569"/>
      <c r="K146" s="1569"/>
      <c r="L146" s="1569"/>
      <c r="M146" s="1569"/>
      <c r="N146" s="1569"/>
      <c r="O146" s="1569"/>
      <c r="P146" s="1569"/>
      <c r="Q146" s="1569"/>
      <c r="R146" s="1569"/>
      <c r="S146" s="1569"/>
      <c r="T146" s="1569"/>
      <c r="U146" s="1569"/>
      <c r="V146" s="1569"/>
      <c r="W146" s="1569"/>
      <c r="X146" s="1569"/>
      <c r="Y146" s="1569"/>
      <c r="Z146" s="1569"/>
      <c r="AA146" s="1569"/>
      <c r="AB146" s="1569"/>
      <c r="AC146" s="1569"/>
      <c r="AD146" s="1569"/>
      <c r="AE146" s="1569"/>
      <c r="AF146" s="1569"/>
      <c r="AG146" s="1569"/>
      <c r="AH146" s="1569"/>
      <c r="AI146" s="1569"/>
      <c r="AJ146" s="1569"/>
      <c r="AK146" s="1569"/>
      <c r="AL146" s="1569"/>
      <c r="AM146" s="1569"/>
      <c r="AN146" s="1569"/>
      <c r="AO146" s="1569"/>
      <c r="AP146" s="1569"/>
      <c r="AQ146" s="1569"/>
      <c r="AR146" s="1569"/>
      <c r="AS146" s="1569"/>
      <c r="AT146" s="1569"/>
      <c r="AU146" s="1569"/>
      <c r="AV146" s="1569"/>
      <c r="AW146" s="1569"/>
      <c r="AX146" s="1569"/>
      <c r="AY146" s="1569"/>
      <c r="AZ146" s="1569"/>
      <c r="BA146" s="1569"/>
      <c r="BB146" s="1569"/>
      <c r="BC146" s="1569"/>
      <c r="BD146" s="1569"/>
      <c r="BE146" s="1569"/>
      <c r="BF146" s="1569"/>
      <c r="BG146" s="1569"/>
    </row>
    <row r="147" spans="2:59" s="1626" customFormat="1">
      <c r="B147" s="1569"/>
      <c r="C147" s="1570"/>
      <c r="D147" s="1569"/>
      <c r="E147" s="1569"/>
      <c r="F147" s="1569"/>
      <c r="G147" s="1569"/>
      <c r="H147" s="1569"/>
      <c r="I147" s="1569"/>
      <c r="J147" s="1569"/>
      <c r="K147" s="1569"/>
      <c r="L147" s="1569"/>
      <c r="M147" s="1569"/>
      <c r="N147" s="1569"/>
      <c r="O147" s="1569"/>
      <c r="P147" s="1569"/>
      <c r="Q147" s="1569"/>
      <c r="R147" s="1569"/>
      <c r="S147" s="1569"/>
      <c r="T147" s="1569"/>
      <c r="U147" s="1569"/>
      <c r="V147" s="1569"/>
      <c r="W147" s="1569"/>
      <c r="X147" s="1569"/>
      <c r="Y147" s="1569"/>
      <c r="Z147" s="1569"/>
      <c r="AA147" s="1569"/>
      <c r="AB147" s="1569"/>
      <c r="AC147" s="1569"/>
      <c r="AD147" s="1569"/>
      <c r="AE147" s="1569"/>
      <c r="AF147" s="1569"/>
      <c r="AG147" s="1569"/>
      <c r="AH147" s="1569"/>
      <c r="AI147" s="1569"/>
      <c r="AJ147" s="1569"/>
      <c r="AK147" s="1569"/>
      <c r="AL147" s="1569"/>
      <c r="AM147" s="1569"/>
      <c r="AN147" s="1569"/>
      <c r="AO147" s="1569"/>
      <c r="AP147" s="1569"/>
      <c r="AQ147" s="1569"/>
      <c r="AR147" s="1569"/>
      <c r="AS147" s="1569"/>
      <c r="AT147" s="1569"/>
      <c r="AU147" s="1569"/>
      <c r="AV147" s="1569"/>
      <c r="AW147" s="1569"/>
      <c r="AX147" s="1569"/>
      <c r="AY147" s="1569"/>
      <c r="AZ147" s="1569"/>
      <c r="BA147" s="1569"/>
      <c r="BB147" s="1569"/>
      <c r="BC147" s="1569"/>
      <c r="BD147" s="1569"/>
      <c r="BE147" s="1569"/>
      <c r="BF147" s="1569"/>
      <c r="BG147" s="1569"/>
    </row>
    <row r="148" spans="2:59" s="1626" customFormat="1">
      <c r="B148" s="1569"/>
      <c r="C148" s="1570"/>
      <c r="D148" s="1569"/>
      <c r="E148" s="1569"/>
      <c r="F148" s="1569"/>
      <c r="G148" s="1569"/>
      <c r="H148" s="1569"/>
      <c r="I148" s="1569"/>
      <c r="J148" s="1569"/>
      <c r="K148" s="1569"/>
      <c r="L148" s="1569"/>
      <c r="M148" s="1569"/>
      <c r="N148" s="1569"/>
      <c r="O148" s="1569"/>
      <c r="P148" s="1569"/>
      <c r="Q148" s="1569"/>
      <c r="R148" s="1569"/>
      <c r="S148" s="1569"/>
      <c r="T148" s="1569"/>
      <c r="U148" s="1569"/>
      <c r="V148" s="1569"/>
      <c r="W148" s="1569"/>
      <c r="X148" s="1569"/>
      <c r="Y148" s="1569"/>
      <c r="Z148" s="1569"/>
      <c r="AA148" s="1569"/>
      <c r="AB148" s="1569"/>
      <c r="AC148" s="1569"/>
      <c r="AD148" s="1569"/>
      <c r="AE148" s="1569"/>
      <c r="AF148" s="1569"/>
      <c r="AG148" s="1569"/>
      <c r="AH148" s="1569"/>
      <c r="AI148" s="1569"/>
      <c r="AJ148" s="1569"/>
      <c r="AK148" s="1569"/>
      <c r="AL148" s="1569"/>
      <c r="AM148" s="1569"/>
      <c r="AN148" s="1569"/>
      <c r="AO148" s="1569"/>
      <c r="AP148" s="1569"/>
      <c r="AQ148" s="1569"/>
      <c r="AR148" s="1569"/>
      <c r="AS148" s="1569"/>
      <c r="AT148" s="1569"/>
      <c r="AU148" s="1569"/>
      <c r="AV148" s="1569"/>
      <c r="AW148" s="1569"/>
      <c r="AX148" s="1569"/>
      <c r="AY148" s="1569"/>
      <c r="AZ148" s="1569"/>
      <c r="BA148" s="1569"/>
      <c r="BB148" s="1569"/>
      <c r="BC148" s="1569"/>
      <c r="BD148" s="1569"/>
      <c r="BE148" s="1569"/>
      <c r="BF148" s="1569"/>
      <c r="BG148" s="1569"/>
    </row>
    <row r="149" spans="2:59" s="1626" customFormat="1">
      <c r="B149" s="1569"/>
      <c r="C149" s="1570"/>
      <c r="D149" s="1569"/>
      <c r="E149" s="1569"/>
      <c r="F149" s="1569"/>
      <c r="G149" s="1569"/>
      <c r="H149" s="1569"/>
      <c r="I149" s="1569"/>
      <c r="J149" s="1569"/>
      <c r="K149" s="1569"/>
      <c r="L149" s="1569"/>
      <c r="M149" s="1569"/>
      <c r="N149" s="1569"/>
      <c r="O149" s="1569"/>
      <c r="P149" s="1569"/>
      <c r="Q149" s="1569"/>
      <c r="R149" s="1569"/>
      <c r="S149" s="1569"/>
      <c r="T149" s="1569"/>
      <c r="U149" s="1569"/>
      <c r="V149" s="1569"/>
      <c r="W149" s="1569"/>
      <c r="X149" s="1569"/>
      <c r="Y149" s="1569"/>
      <c r="Z149" s="1569"/>
      <c r="AA149" s="1569"/>
      <c r="AB149" s="1569"/>
      <c r="AC149" s="1569"/>
      <c r="AD149" s="1569"/>
      <c r="AE149" s="1569"/>
      <c r="AF149" s="1569"/>
      <c r="AG149" s="1569"/>
      <c r="AH149" s="1569"/>
      <c r="AI149" s="1569"/>
      <c r="AJ149" s="1569"/>
      <c r="AK149" s="1569"/>
      <c r="AL149" s="1569"/>
      <c r="AM149" s="1569"/>
      <c r="AN149" s="1569"/>
      <c r="AO149" s="1569"/>
      <c r="AP149" s="1569"/>
      <c r="AQ149" s="1569"/>
      <c r="AR149" s="1569"/>
      <c r="AS149" s="1569"/>
      <c r="AT149" s="1569"/>
      <c r="AU149" s="1569"/>
      <c r="AV149" s="1569"/>
      <c r="AW149" s="1569"/>
      <c r="AX149" s="1569"/>
      <c r="AY149" s="1569"/>
      <c r="AZ149" s="1569"/>
      <c r="BA149" s="1569"/>
      <c r="BB149" s="1569"/>
      <c r="BC149" s="1569"/>
      <c r="BD149" s="1569"/>
      <c r="BE149" s="1569"/>
      <c r="BF149" s="1569"/>
      <c r="BG149" s="1569"/>
    </row>
    <row r="150" spans="2:59" s="1626" customFormat="1">
      <c r="B150" s="1569"/>
      <c r="C150" s="1570"/>
      <c r="D150" s="1569"/>
      <c r="E150" s="1569"/>
      <c r="F150" s="1569"/>
      <c r="G150" s="1569"/>
      <c r="H150" s="1569"/>
      <c r="I150" s="1569"/>
      <c r="J150" s="1569"/>
      <c r="K150" s="1569"/>
      <c r="L150" s="1569"/>
      <c r="M150" s="1569"/>
      <c r="N150" s="1569"/>
      <c r="O150" s="1569"/>
      <c r="P150" s="1569"/>
      <c r="Q150" s="1569"/>
      <c r="R150" s="1569"/>
      <c r="S150" s="1569"/>
      <c r="T150" s="1569"/>
      <c r="U150" s="1569"/>
      <c r="V150" s="1569"/>
      <c r="W150" s="1569"/>
      <c r="X150" s="1569"/>
      <c r="Y150" s="1569"/>
      <c r="Z150" s="1569"/>
      <c r="AA150" s="1569"/>
      <c r="AB150" s="1569"/>
      <c r="AC150" s="1569"/>
      <c r="AD150" s="1569"/>
      <c r="AE150" s="1569"/>
      <c r="AF150" s="1569"/>
      <c r="AG150" s="1569"/>
      <c r="AH150" s="1569"/>
      <c r="AI150" s="1569"/>
      <c r="AJ150" s="1569"/>
      <c r="AK150" s="1569"/>
      <c r="AL150" s="1569"/>
      <c r="AM150" s="1569"/>
      <c r="AN150" s="1569"/>
      <c r="AO150" s="1569"/>
      <c r="AP150" s="1569"/>
      <c r="AQ150" s="1569"/>
      <c r="AR150" s="1569"/>
      <c r="AS150" s="1569"/>
      <c r="AT150" s="1569"/>
      <c r="AU150" s="1569"/>
      <c r="AV150" s="1569"/>
      <c r="AW150" s="1569"/>
      <c r="AX150" s="1569"/>
      <c r="AY150" s="1569"/>
      <c r="AZ150" s="1569"/>
      <c r="BA150" s="1569"/>
      <c r="BB150" s="1569"/>
      <c r="BC150" s="1569"/>
      <c r="BD150" s="1569"/>
      <c r="BE150" s="1569"/>
      <c r="BF150" s="1569"/>
      <c r="BG150" s="1569"/>
    </row>
    <row r="151" spans="2:59" s="1626" customFormat="1">
      <c r="B151" s="1569"/>
      <c r="C151" s="1570"/>
      <c r="D151" s="1569"/>
      <c r="E151" s="1569"/>
      <c r="F151" s="1569"/>
      <c r="G151" s="1569"/>
      <c r="H151" s="1569"/>
      <c r="I151" s="1569"/>
      <c r="J151" s="1569"/>
      <c r="K151" s="1569"/>
      <c r="L151" s="1569"/>
      <c r="M151" s="1569"/>
      <c r="N151" s="1569"/>
      <c r="O151" s="1569"/>
      <c r="P151" s="1569"/>
      <c r="Q151" s="1569"/>
      <c r="R151" s="1569"/>
      <c r="S151" s="1569"/>
      <c r="T151" s="1569"/>
      <c r="U151" s="1569"/>
      <c r="V151" s="1569"/>
      <c r="W151" s="1569"/>
      <c r="X151" s="1569"/>
      <c r="Y151" s="1569"/>
      <c r="Z151" s="1569"/>
      <c r="AA151" s="1569"/>
      <c r="AB151" s="1569"/>
      <c r="AC151" s="1569"/>
      <c r="AD151" s="1569"/>
      <c r="AE151" s="1569"/>
      <c r="AF151" s="1569"/>
      <c r="AG151" s="1569"/>
      <c r="AH151" s="1569"/>
      <c r="AI151" s="1569"/>
      <c r="AJ151" s="1569"/>
      <c r="AK151" s="1569"/>
      <c r="AL151" s="1569"/>
      <c r="AM151" s="1569"/>
      <c r="AN151" s="1569"/>
      <c r="AO151" s="1569"/>
      <c r="AP151" s="1569"/>
      <c r="AQ151" s="1569"/>
      <c r="AR151" s="1569"/>
      <c r="AS151" s="1569"/>
      <c r="AT151" s="1569"/>
      <c r="AU151" s="1569"/>
      <c r="AV151" s="1569"/>
      <c r="AW151" s="1569"/>
      <c r="AX151" s="1569"/>
      <c r="AY151" s="1569"/>
      <c r="AZ151" s="1569"/>
      <c r="BA151" s="1569"/>
      <c r="BB151" s="1569"/>
      <c r="BC151" s="1569"/>
      <c r="BD151" s="1569"/>
      <c r="BE151" s="1569"/>
      <c r="BF151" s="1569"/>
      <c r="BG151" s="1569"/>
    </row>
    <row r="152" spans="2:59" s="1626" customFormat="1">
      <c r="B152" s="1569"/>
      <c r="C152" s="1570"/>
      <c r="D152" s="1569"/>
      <c r="E152" s="1569"/>
      <c r="F152" s="1569"/>
      <c r="G152" s="1569"/>
      <c r="H152" s="1569"/>
      <c r="I152" s="1569"/>
      <c r="J152" s="1569"/>
      <c r="K152" s="1569"/>
      <c r="L152" s="1569"/>
      <c r="M152" s="1569"/>
      <c r="N152" s="1569"/>
      <c r="O152" s="1569"/>
      <c r="P152" s="1569"/>
      <c r="Q152" s="1569"/>
      <c r="R152" s="1569"/>
      <c r="S152" s="1569"/>
      <c r="T152" s="1569"/>
      <c r="U152" s="1569"/>
      <c r="V152" s="1569"/>
      <c r="W152" s="1569"/>
      <c r="X152" s="1569"/>
      <c r="Y152" s="1569"/>
      <c r="Z152" s="1569"/>
      <c r="AA152" s="1569"/>
      <c r="AB152" s="1569"/>
      <c r="AC152" s="1569"/>
      <c r="AD152" s="1569"/>
      <c r="AE152" s="1569"/>
      <c r="AF152" s="1569"/>
      <c r="AG152" s="1569"/>
      <c r="AH152" s="1569"/>
      <c r="AI152" s="1569"/>
      <c r="AJ152" s="1569"/>
      <c r="AK152" s="1569"/>
      <c r="AL152" s="1569"/>
      <c r="AM152" s="1569"/>
      <c r="AN152" s="1569"/>
      <c r="AO152" s="1569"/>
      <c r="AP152" s="1569"/>
      <c r="AQ152" s="1569"/>
      <c r="AR152" s="1569"/>
      <c r="AS152" s="1569"/>
      <c r="AT152" s="1569"/>
      <c r="AU152" s="1569"/>
      <c r="AV152" s="1569"/>
      <c r="AW152" s="1569"/>
      <c r="AX152" s="1569"/>
      <c r="AY152" s="1569"/>
      <c r="AZ152" s="1569"/>
      <c r="BA152" s="1569"/>
      <c r="BB152" s="1569"/>
      <c r="BC152" s="1569"/>
      <c r="BD152" s="1569"/>
      <c r="BE152" s="1569"/>
      <c r="BF152" s="1569"/>
      <c r="BG152" s="1569"/>
    </row>
    <row r="153" spans="2:59" s="1626" customFormat="1">
      <c r="B153" s="1569"/>
      <c r="C153" s="1570"/>
      <c r="D153" s="1569"/>
      <c r="E153" s="1569"/>
      <c r="F153" s="1569"/>
      <c r="G153" s="1569"/>
      <c r="H153" s="1569"/>
      <c r="I153" s="1569"/>
      <c r="J153" s="1569"/>
      <c r="K153" s="1569"/>
      <c r="L153" s="1569"/>
      <c r="M153" s="1569"/>
      <c r="N153" s="1569"/>
      <c r="O153" s="1569"/>
      <c r="P153" s="1569"/>
      <c r="Q153" s="1569"/>
      <c r="R153" s="1569"/>
      <c r="S153" s="1569"/>
      <c r="T153" s="1569"/>
      <c r="U153" s="1569"/>
      <c r="V153" s="1569"/>
      <c r="W153" s="1569"/>
      <c r="X153" s="1569"/>
      <c r="Y153" s="1569"/>
      <c r="Z153" s="1569"/>
      <c r="AA153" s="1569"/>
      <c r="AB153" s="1569"/>
      <c r="AC153" s="1569"/>
      <c r="AD153" s="1569"/>
      <c r="AE153" s="1569"/>
      <c r="AF153" s="1569"/>
      <c r="AG153" s="1569"/>
      <c r="AH153" s="1569"/>
      <c r="AI153" s="1569"/>
      <c r="AJ153" s="1569"/>
      <c r="AK153" s="1569"/>
      <c r="AL153" s="1569"/>
      <c r="AM153" s="1569"/>
      <c r="AN153" s="1569"/>
      <c r="AO153" s="1569"/>
      <c r="AP153" s="1569"/>
      <c r="AQ153" s="1569"/>
      <c r="AR153" s="1569"/>
      <c r="AS153" s="1569"/>
      <c r="AT153" s="1569"/>
      <c r="AU153" s="1569"/>
      <c r="AV153" s="1569"/>
      <c r="AW153" s="1569"/>
      <c r="AX153" s="1569"/>
      <c r="AY153" s="1569"/>
      <c r="AZ153" s="1569"/>
      <c r="BA153" s="1569"/>
      <c r="BB153" s="1569"/>
      <c r="BC153" s="1569"/>
      <c r="BD153" s="1569"/>
      <c r="BE153" s="1569"/>
      <c r="BF153" s="1569"/>
      <c r="BG153" s="1569"/>
    </row>
    <row r="154" spans="2:59" s="1626" customFormat="1">
      <c r="B154" s="1569"/>
      <c r="C154" s="1570"/>
      <c r="D154" s="1569"/>
      <c r="E154" s="1569"/>
      <c r="F154" s="1569"/>
      <c r="G154" s="1569"/>
      <c r="H154" s="1569"/>
      <c r="I154" s="1569"/>
      <c r="J154" s="1569"/>
      <c r="K154" s="1569"/>
      <c r="L154" s="1569"/>
      <c r="M154" s="1569"/>
      <c r="N154" s="1569"/>
      <c r="O154" s="1569"/>
      <c r="P154" s="1569"/>
      <c r="Q154" s="1569"/>
      <c r="R154" s="1569"/>
      <c r="S154" s="1569"/>
      <c r="T154" s="1569"/>
      <c r="U154" s="1569"/>
      <c r="V154" s="1569"/>
      <c r="W154" s="1569"/>
      <c r="X154" s="1569"/>
      <c r="Y154" s="1569"/>
      <c r="Z154" s="1569"/>
      <c r="AA154" s="1569"/>
      <c r="AB154" s="1569"/>
      <c r="AC154" s="1569"/>
      <c r="AD154" s="1569"/>
      <c r="AE154" s="1569"/>
      <c r="AF154" s="1569"/>
      <c r="AG154" s="1569"/>
      <c r="AH154" s="1569"/>
      <c r="AI154" s="1569"/>
      <c r="AJ154" s="1569"/>
      <c r="AK154" s="1569"/>
      <c r="AL154" s="1569"/>
      <c r="AM154" s="1569"/>
      <c r="AN154" s="1569"/>
      <c r="AO154" s="1569"/>
      <c r="AP154" s="1569"/>
      <c r="AQ154" s="1569"/>
      <c r="AR154" s="1569"/>
      <c r="AS154" s="1569"/>
      <c r="AT154" s="1569"/>
      <c r="AU154" s="1569"/>
      <c r="AV154" s="1569"/>
      <c r="AW154" s="1569"/>
      <c r="AX154" s="1569"/>
      <c r="AY154" s="1569"/>
      <c r="AZ154" s="1569"/>
      <c r="BA154" s="1569"/>
      <c r="BB154" s="1569"/>
      <c r="BC154" s="1569"/>
      <c r="BD154" s="1569"/>
      <c r="BE154" s="1569"/>
      <c r="BF154" s="1569"/>
      <c r="BG154" s="1569"/>
    </row>
    <row r="155" spans="2:59" s="1626" customFormat="1">
      <c r="B155" s="1569"/>
      <c r="C155" s="1570"/>
      <c r="D155" s="1569"/>
      <c r="E155" s="1569"/>
      <c r="F155" s="1569"/>
      <c r="G155" s="1569"/>
      <c r="H155" s="1569"/>
      <c r="I155" s="1569"/>
      <c r="J155" s="1569"/>
      <c r="K155" s="1569"/>
      <c r="L155" s="1569"/>
      <c r="M155" s="1569"/>
      <c r="N155" s="1569"/>
      <c r="O155" s="1569"/>
      <c r="P155" s="1569"/>
      <c r="Q155" s="1569"/>
      <c r="R155" s="1569"/>
      <c r="S155" s="1569"/>
      <c r="T155" s="1569"/>
      <c r="U155" s="1569"/>
      <c r="V155" s="1569"/>
      <c r="W155" s="1569"/>
      <c r="X155" s="1569"/>
      <c r="Y155" s="1569"/>
      <c r="Z155" s="1569"/>
      <c r="AA155" s="1569"/>
      <c r="AB155" s="1569"/>
      <c r="AC155" s="1569"/>
      <c r="AD155" s="1569"/>
      <c r="AE155" s="1569"/>
      <c r="AF155" s="1569"/>
      <c r="AG155" s="1569"/>
      <c r="AH155" s="1569"/>
      <c r="AI155" s="1569"/>
      <c r="AJ155" s="1569"/>
      <c r="AK155" s="1569"/>
      <c r="AL155" s="1569"/>
      <c r="AM155" s="1569"/>
      <c r="AN155" s="1569"/>
      <c r="AO155" s="1569"/>
      <c r="AP155" s="1569"/>
      <c r="AQ155" s="1569"/>
      <c r="AR155" s="1569"/>
      <c r="AS155" s="1569"/>
      <c r="AT155" s="1569"/>
      <c r="AU155" s="1569"/>
      <c r="AV155" s="1569"/>
      <c r="AW155" s="1569"/>
      <c r="AX155" s="1569"/>
      <c r="AY155" s="1569"/>
      <c r="AZ155" s="1569"/>
      <c r="BA155" s="1569"/>
      <c r="BB155" s="1569"/>
      <c r="BC155" s="1569"/>
      <c r="BD155" s="1569"/>
      <c r="BE155" s="1569"/>
      <c r="BF155" s="1569"/>
      <c r="BG155" s="1569"/>
    </row>
    <row r="156" spans="2:59" s="1626" customFormat="1">
      <c r="B156" s="1569"/>
      <c r="C156" s="1570"/>
      <c r="D156" s="1569"/>
      <c r="E156" s="1569"/>
      <c r="F156" s="1569"/>
      <c r="G156" s="1569"/>
      <c r="H156" s="1569"/>
      <c r="I156" s="1569"/>
      <c r="J156" s="1569"/>
      <c r="K156" s="1569"/>
      <c r="L156" s="1569"/>
      <c r="M156" s="1569"/>
      <c r="N156" s="1569"/>
      <c r="O156" s="1569"/>
      <c r="P156" s="1569"/>
      <c r="Q156" s="1569"/>
      <c r="R156" s="1569"/>
      <c r="S156" s="1569"/>
      <c r="T156" s="1569"/>
      <c r="U156" s="1569"/>
      <c r="V156" s="1569"/>
      <c r="W156" s="1569"/>
      <c r="X156" s="1569"/>
      <c r="Y156" s="1569"/>
      <c r="Z156" s="1569"/>
      <c r="AA156" s="1569"/>
      <c r="AB156" s="1569"/>
      <c r="AC156" s="1569"/>
      <c r="AD156" s="1569"/>
      <c r="AE156" s="1569"/>
      <c r="AF156" s="1569"/>
      <c r="AG156" s="1569"/>
      <c r="AH156" s="1569"/>
      <c r="AI156" s="1569"/>
      <c r="AJ156" s="1569"/>
      <c r="AK156" s="1569"/>
      <c r="AL156" s="1569"/>
      <c r="AM156" s="1569"/>
      <c r="AN156" s="1569"/>
      <c r="AO156" s="1569"/>
      <c r="AP156" s="1569"/>
      <c r="AQ156" s="1569"/>
      <c r="AR156" s="1569"/>
      <c r="AS156" s="1569"/>
      <c r="AT156" s="1569"/>
      <c r="AU156" s="1569"/>
      <c r="AV156" s="1569"/>
      <c r="AW156" s="1569"/>
      <c r="AX156" s="1569"/>
      <c r="AY156" s="1569"/>
      <c r="AZ156" s="1569"/>
      <c r="BA156" s="1569"/>
      <c r="BB156" s="1569"/>
      <c r="BC156" s="1569"/>
      <c r="BD156" s="1569"/>
      <c r="BE156" s="1569"/>
      <c r="BF156" s="1569"/>
      <c r="BG156" s="1569"/>
    </row>
    <row r="157" spans="2:59" s="1626" customFormat="1">
      <c r="B157" s="1569"/>
      <c r="C157" s="1570"/>
      <c r="D157" s="1569"/>
      <c r="E157" s="1569"/>
      <c r="F157" s="1569"/>
      <c r="G157" s="1569"/>
      <c r="H157" s="1569"/>
      <c r="I157" s="1569"/>
      <c r="J157" s="1569"/>
      <c r="K157" s="1569"/>
      <c r="L157" s="1569"/>
      <c r="M157" s="1569"/>
      <c r="N157" s="1569"/>
      <c r="O157" s="1569"/>
      <c r="P157" s="1569"/>
      <c r="Q157" s="1569"/>
      <c r="R157" s="1569"/>
      <c r="S157" s="1569"/>
      <c r="T157" s="1569"/>
      <c r="U157" s="1569"/>
      <c r="V157" s="1569"/>
      <c r="W157" s="1569"/>
      <c r="X157" s="1569"/>
      <c r="Y157" s="1569"/>
      <c r="Z157" s="1569"/>
      <c r="AA157" s="1569"/>
      <c r="AB157" s="1569"/>
      <c r="AC157" s="1569"/>
      <c r="AD157" s="1569"/>
      <c r="AE157" s="1569"/>
      <c r="AF157" s="1569"/>
      <c r="AG157" s="1569"/>
      <c r="AH157" s="1569"/>
      <c r="AI157" s="1569"/>
      <c r="AJ157" s="1569"/>
      <c r="AK157" s="1569"/>
      <c r="AL157" s="1569"/>
      <c r="AM157" s="1569"/>
      <c r="AN157" s="1569"/>
      <c r="AO157" s="1569"/>
      <c r="AP157" s="1569"/>
      <c r="AQ157" s="1569"/>
      <c r="AR157" s="1569"/>
      <c r="AS157" s="1569"/>
      <c r="AT157" s="1569"/>
      <c r="AU157" s="1569"/>
      <c r="AV157" s="1569"/>
      <c r="AW157" s="1569"/>
      <c r="AX157" s="1569"/>
      <c r="AY157" s="1569"/>
      <c r="AZ157" s="1569"/>
      <c r="BA157" s="1569"/>
      <c r="BB157" s="1569"/>
      <c r="BC157" s="1569"/>
      <c r="BD157" s="1569"/>
      <c r="BE157" s="1569"/>
      <c r="BF157" s="1569"/>
      <c r="BG157" s="1569"/>
    </row>
    <row r="158" spans="2:59" s="1626" customFormat="1">
      <c r="B158" s="1569"/>
      <c r="C158" s="1570"/>
      <c r="D158" s="1569"/>
      <c r="E158" s="1569"/>
      <c r="F158" s="1569"/>
      <c r="G158" s="1569"/>
      <c r="H158" s="1569"/>
      <c r="I158" s="1569"/>
      <c r="J158" s="1569"/>
      <c r="K158" s="1569"/>
      <c r="L158" s="1569"/>
      <c r="M158" s="1569"/>
      <c r="N158" s="1569"/>
      <c r="O158" s="1569"/>
      <c r="P158" s="1569"/>
      <c r="Q158" s="1569"/>
      <c r="R158" s="1569"/>
      <c r="S158" s="1569"/>
      <c r="T158" s="1569"/>
      <c r="U158" s="1569"/>
      <c r="V158" s="1569"/>
      <c r="W158" s="1569"/>
      <c r="X158" s="1569"/>
      <c r="Y158" s="1569"/>
      <c r="Z158" s="1569"/>
      <c r="AA158" s="1569"/>
      <c r="AB158" s="1569"/>
      <c r="AC158" s="1569"/>
      <c r="AD158" s="1569"/>
      <c r="AE158" s="1569"/>
      <c r="AF158" s="1569"/>
      <c r="AG158" s="1569"/>
      <c r="AH158" s="1569"/>
      <c r="AI158" s="1569"/>
      <c r="AJ158" s="1569"/>
      <c r="AK158" s="1569"/>
      <c r="AL158" s="1569"/>
      <c r="AM158" s="1569"/>
      <c r="AN158" s="1569"/>
      <c r="AO158" s="1569"/>
      <c r="AP158" s="1569"/>
      <c r="AQ158" s="1569"/>
      <c r="AR158" s="1569"/>
      <c r="AS158" s="1569"/>
      <c r="AT158" s="1569"/>
      <c r="AU158" s="1569"/>
      <c r="AV158" s="1569"/>
      <c r="AW158" s="1569"/>
      <c r="AX158" s="1569"/>
      <c r="AY158" s="1569"/>
      <c r="AZ158" s="1569"/>
      <c r="BA158" s="1569"/>
      <c r="BB158" s="1569"/>
      <c r="BC158" s="1569"/>
      <c r="BD158" s="1569"/>
      <c r="BE158" s="1569"/>
      <c r="BF158" s="1569"/>
      <c r="BG158" s="1569"/>
    </row>
    <row r="159" spans="2:59" s="1626" customFormat="1">
      <c r="B159" s="1569"/>
      <c r="C159" s="1570"/>
      <c r="D159" s="1569"/>
      <c r="E159" s="1569"/>
      <c r="F159" s="1569"/>
      <c r="G159" s="1569"/>
      <c r="H159" s="1569"/>
      <c r="I159" s="1569"/>
      <c r="J159" s="1569"/>
      <c r="K159" s="1569"/>
      <c r="L159" s="1569"/>
      <c r="M159" s="1569"/>
      <c r="N159" s="1569"/>
      <c r="O159" s="1569"/>
      <c r="P159" s="1569"/>
      <c r="Q159" s="1569"/>
      <c r="R159" s="1569"/>
      <c r="S159" s="1569"/>
      <c r="T159" s="1569"/>
      <c r="U159" s="1569"/>
      <c r="V159" s="1569"/>
      <c r="W159" s="1569"/>
      <c r="X159" s="1569"/>
      <c r="Y159" s="1569"/>
      <c r="Z159" s="1569"/>
      <c r="AA159" s="1569"/>
      <c r="AB159" s="1569"/>
      <c r="AC159" s="1569"/>
      <c r="AD159" s="1569"/>
      <c r="AE159" s="1569"/>
      <c r="AF159" s="1569"/>
      <c r="AG159" s="1569"/>
      <c r="AH159" s="1569"/>
      <c r="AI159" s="1569"/>
      <c r="AJ159" s="1569"/>
      <c r="AK159" s="1569"/>
      <c r="AL159" s="1569"/>
      <c r="AM159" s="1569"/>
      <c r="AN159" s="1569"/>
      <c r="AO159" s="1569"/>
      <c r="AP159" s="1569"/>
      <c r="AQ159" s="1569"/>
      <c r="AR159" s="1569"/>
      <c r="AS159" s="1569"/>
      <c r="AT159" s="1569"/>
      <c r="AU159" s="1569"/>
      <c r="AV159" s="1569"/>
      <c r="AW159" s="1569"/>
      <c r="AX159" s="1569"/>
      <c r="AY159" s="1569"/>
      <c r="AZ159" s="1569"/>
      <c r="BA159" s="1569"/>
      <c r="BB159" s="1569"/>
      <c r="BC159" s="1569"/>
      <c r="BD159" s="1569"/>
      <c r="BE159" s="1569"/>
      <c r="BF159" s="1569"/>
      <c r="BG159" s="1569"/>
    </row>
    <row r="160" spans="2:59" s="1626" customFormat="1">
      <c r="B160" s="1569"/>
      <c r="C160" s="1570"/>
      <c r="D160" s="1569"/>
      <c r="E160" s="1569"/>
      <c r="F160" s="1569"/>
      <c r="G160" s="1569"/>
      <c r="H160" s="1569"/>
      <c r="I160" s="1569"/>
      <c r="J160" s="1569"/>
      <c r="K160" s="1569"/>
      <c r="L160" s="1569"/>
      <c r="M160" s="1569"/>
      <c r="N160" s="1569"/>
      <c r="O160" s="1569"/>
      <c r="P160" s="1569"/>
      <c r="Q160" s="1569"/>
      <c r="R160" s="1569"/>
      <c r="S160" s="1569"/>
      <c r="T160" s="1569"/>
      <c r="U160" s="1569"/>
      <c r="V160" s="1569"/>
      <c r="W160" s="1569"/>
      <c r="X160" s="1569"/>
      <c r="Y160" s="1569"/>
      <c r="Z160" s="1569"/>
      <c r="AA160" s="1569"/>
      <c r="AB160" s="1569"/>
      <c r="AC160" s="1569"/>
      <c r="AD160" s="1569"/>
      <c r="AE160" s="1569"/>
      <c r="AF160" s="1569"/>
      <c r="AG160" s="1569"/>
      <c r="AH160" s="1569"/>
      <c r="AI160" s="1569"/>
      <c r="AJ160" s="1569"/>
      <c r="AK160" s="1569"/>
      <c r="AL160" s="1569"/>
      <c r="AM160" s="1569"/>
      <c r="AN160" s="1569"/>
      <c r="AO160" s="1569"/>
      <c r="AP160" s="1569"/>
      <c r="AQ160" s="1569"/>
      <c r="AR160" s="1569"/>
      <c r="AS160" s="1569"/>
      <c r="AT160" s="1569"/>
      <c r="AU160" s="1569"/>
      <c r="AV160" s="1569"/>
      <c r="AW160" s="1569"/>
      <c r="AX160" s="1569"/>
      <c r="AY160" s="1569"/>
      <c r="AZ160" s="1569"/>
      <c r="BA160" s="1569"/>
      <c r="BB160" s="1569"/>
      <c r="BC160" s="1569"/>
      <c r="BD160" s="1569"/>
      <c r="BE160" s="1569"/>
      <c r="BF160" s="1569"/>
      <c r="BG160" s="1569"/>
    </row>
    <row r="161" spans="2:59" s="1626" customFormat="1">
      <c r="B161" s="1569"/>
      <c r="C161" s="1570"/>
      <c r="D161" s="1569"/>
      <c r="E161" s="1569"/>
      <c r="F161" s="1569"/>
      <c r="G161" s="1569"/>
      <c r="H161" s="1569"/>
      <c r="I161" s="1569"/>
      <c r="J161" s="1569"/>
      <c r="K161" s="1569"/>
      <c r="L161" s="1569"/>
      <c r="M161" s="1569"/>
      <c r="N161" s="1569"/>
      <c r="O161" s="1569"/>
      <c r="P161" s="1569"/>
      <c r="Q161" s="1569"/>
      <c r="R161" s="1569"/>
      <c r="S161" s="1569"/>
      <c r="T161" s="1569"/>
      <c r="U161" s="1569"/>
      <c r="V161" s="1569"/>
      <c r="W161" s="1569"/>
      <c r="X161" s="1569"/>
      <c r="Y161" s="1569"/>
      <c r="Z161" s="1569"/>
      <c r="AA161" s="1569"/>
      <c r="AB161" s="1569"/>
      <c r="AC161" s="1569"/>
      <c r="AD161" s="1569"/>
      <c r="AE161" s="1569"/>
      <c r="AF161" s="1569"/>
      <c r="AG161" s="1569"/>
      <c r="AH161" s="1569"/>
      <c r="AI161" s="1569"/>
      <c r="AJ161" s="1569"/>
      <c r="AK161" s="1569"/>
      <c r="AL161" s="1569"/>
      <c r="AM161" s="1569"/>
      <c r="AN161" s="1569"/>
      <c r="AO161" s="1569"/>
      <c r="AP161" s="1569"/>
      <c r="AQ161" s="1569"/>
      <c r="AR161" s="1569"/>
      <c r="AS161" s="1569"/>
      <c r="AT161" s="1569"/>
      <c r="AU161" s="1569"/>
      <c r="AV161" s="1569"/>
      <c r="AW161" s="1569"/>
      <c r="AX161" s="1569"/>
      <c r="AY161" s="1569"/>
      <c r="AZ161" s="1569"/>
      <c r="BA161" s="1569"/>
      <c r="BB161" s="1569"/>
      <c r="BC161" s="1569"/>
      <c r="BD161" s="1569"/>
      <c r="BE161" s="1569"/>
      <c r="BF161" s="1569"/>
      <c r="BG161" s="1569"/>
    </row>
    <row r="162" spans="2:59" s="1626" customFormat="1">
      <c r="B162" s="1569"/>
      <c r="C162" s="1570"/>
      <c r="D162" s="1569"/>
      <c r="E162" s="1569"/>
      <c r="F162" s="1569"/>
      <c r="G162" s="1569"/>
      <c r="H162" s="1569"/>
      <c r="I162" s="1569"/>
      <c r="J162" s="1569"/>
      <c r="K162" s="1569"/>
      <c r="L162" s="1569"/>
      <c r="M162" s="1569"/>
      <c r="N162" s="1569"/>
      <c r="O162" s="1569"/>
      <c r="P162" s="1569"/>
      <c r="Q162" s="1569"/>
      <c r="R162" s="1569"/>
      <c r="S162" s="1569"/>
      <c r="T162" s="1569"/>
      <c r="U162" s="1569"/>
      <c r="V162" s="1569"/>
      <c r="W162" s="1569"/>
      <c r="X162" s="1569"/>
      <c r="Y162" s="1569"/>
      <c r="Z162" s="1569"/>
      <c r="AA162" s="1569"/>
      <c r="AB162" s="1569"/>
      <c r="AC162" s="1569"/>
      <c r="AD162" s="1569"/>
      <c r="AE162" s="1569"/>
      <c r="AF162" s="1569"/>
      <c r="AG162" s="1569"/>
      <c r="AH162" s="1569"/>
      <c r="AI162" s="1569"/>
      <c r="AJ162" s="1569"/>
      <c r="AK162" s="1569"/>
      <c r="AL162" s="1569"/>
      <c r="AM162" s="1569"/>
      <c r="AN162" s="1569"/>
      <c r="AO162" s="1569"/>
      <c r="AP162" s="1569"/>
      <c r="AQ162" s="1569"/>
      <c r="AR162" s="1569"/>
      <c r="AS162" s="1569"/>
      <c r="AT162" s="1569"/>
      <c r="AU162" s="1569"/>
      <c r="AV162" s="1569"/>
      <c r="AW162" s="1569"/>
      <c r="AX162" s="1569"/>
      <c r="AY162" s="1569"/>
      <c r="AZ162" s="1569"/>
      <c r="BA162" s="1569"/>
      <c r="BB162" s="1569"/>
      <c r="BC162" s="1569"/>
      <c r="BD162" s="1569"/>
      <c r="BE162" s="1569"/>
      <c r="BF162" s="1569"/>
      <c r="BG162" s="1569"/>
    </row>
    <row r="163" spans="2:59" s="1626" customFormat="1">
      <c r="B163" s="1569"/>
      <c r="C163" s="1570"/>
      <c r="D163" s="1569"/>
      <c r="E163" s="1569"/>
      <c r="F163" s="1569"/>
      <c r="G163" s="1569"/>
      <c r="H163" s="1569"/>
      <c r="I163" s="1569"/>
      <c r="J163" s="1569"/>
      <c r="K163" s="1569"/>
      <c r="L163" s="1569"/>
      <c r="M163" s="1569"/>
      <c r="N163" s="1569"/>
      <c r="O163" s="1569"/>
      <c r="P163" s="1569"/>
      <c r="Q163" s="1569"/>
      <c r="R163" s="1569"/>
      <c r="S163" s="1569"/>
      <c r="T163" s="1569"/>
      <c r="U163" s="1569"/>
      <c r="V163" s="1569"/>
      <c r="W163" s="1569"/>
      <c r="X163" s="1569"/>
      <c r="Y163" s="1569"/>
      <c r="Z163" s="1569"/>
      <c r="AA163" s="1569"/>
      <c r="AB163" s="1569"/>
      <c r="AC163" s="1569"/>
      <c r="AD163" s="1569"/>
      <c r="AE163" s="1569"/>
      <c r="AF163" s="1569"/>
      <c r="AG163" s="1569"/>
      <c r="AH163" s="1569"/>
      <c r="AI163" s="1569"/>
      <c r="AJ163" s="1569"/>
      <c r="AK163" s="1569"/>
      <c r="AL163" s="1569"/>
      <c r="AM163" s="1569"/>
      <c r="AN163" s="1569"/>
      <c r="AO163" s="1569"/>
      <c r="AP163" s="1569"/>
      <c r="AQ163" s="1569"/>
      <c r="AR163" s="1569"/>
      <c r="AS163" s="1569"/>
      <c r="AT163" s="1569"/>
      <c r="AU163" s="1569"/>
      <c r="AV163" s="1569"/>
      <c r="AW163" s="1569"/>
      <c r="AX163" s="1569"/>
      <c r="AY163" s="1569"/>
      <c r="AZ163" s="1569"/>
      <c r="BA163" s="1569"/>
      <c r="BB163" s="1569"/>
      <c r="BC163" s="1569"/>
      <c r="BD163" s="1569"/>
      <c r="BE163" s="1569"/>
      <c r="BF163" s="1569"/>
      <c r="BG163" s="1569"/>
    </row>
    <row r="164" spans="2:59" s="1626" customFormat="1">
      <c r="B164" s="1569"/>
      <c r="C164" s="1570"/>
      <c r="D164" s="1569"/>
      <c r="E164" s="1569"/>
      <c r="F164" s="1569"/>
      <c r="G164" s="1569"/>
      <c r="H164" s="1569"/>
      <c r="I164" s="1569"/>
      <c r="J164" s="1569"/>
      <c r="K164" s="1569"/>
      <c r="L164" s="1569"/>
      <c r="M164" s="1569"/>
      <c r="N164" s="1569"/>
      <c r="O164" s="1569"/>
      <c r="P164" s="1569"/>
      <c r="Q164" s="1569"/>
      <c r="R164" s="1569"/>
      <c r="S164" s="1569"/>
      <c r="T164" s="1569"/>
      <c r="U164" s="1569"/>
      <c r="V164" s="1569"/>
      <c r="W164" s="1569"/>
      <c r="X164" s="1569"/>
      <c r="Y164" s="1569"/>
      <c r="Z164" s="1569"/>
      <c r="AA164" s="1569"/>
      <c r="AB164" s="1569"/>
      <c r="AC164" s="1569"/>
      <c r="AD164" s="1569"/>
      <c r="AE164" s="1569"/>
      <c r="AF164" s="1569"/>
      <c r="AG164" s="1569"/>
      <c r="AH164" s="1569"/>
      <c r="AI164" s="1569"/>
      <c r="AJ164" s="1569"/>
      <c r="AK164" s="1569"/>
      <c r="AL164" s="1569"/>
      <c r="AM164" s="1569"/>
      <c r="AN164" s="1569"/>
      <c r="AO164" s="1569"/>
      <c r="AP164" s="1569"/>
      <c r="AQ164" s="1569"/>
      <c r="AR164" s="1569"/>
      <c r="AS164" s="1569"/>
      <c r="AT164" s="1569"/>
      <c r="AU164" s="1569"/>
      <c r="AV164" s="1569"/>
      <c r="AW164" s="1569"/>
      <c r="AX164" s="1569"/>
      <c r="AY164" s="1569"/>
      <c r="AZ164" s="1569"/>
      <c r="BA164" s="1569"/>
      <c r="BB164" s="1569"/>
      <c r="BC164" s="1569"/>
      <c r="BD164" s="1569"/>
      <c r="BE164" s="1569"/>
      <c r="BF164" s="1569"/>
      <c r="BG164" s="1569"/>
    </row>
    <row r="165" spans="2:59" s="1626" customFormat="1">
      <c r="B165" s="1569"/>
      <c r="C165" s="1570"/>
      <c r="D165" s="1569"/>
      <c r="E165" s="1569"/>
      <c r="F165" s="1569"/>
      <c r="G165" s="1569"/>
      <c r="H165" s="1569"/>
      <c r="I165" s="1569"/>
      <c r="J165" s="1569"/>
      <c r="K165" s="1569"/>
      <c r="L165" s="1569"/>
      <c r="M165" s="1569"/>
      <c r="N165" s="1569"/>
      <c r="O165" s="1569"/>
      <c r="P165" s="1569"/>
      <c r="Q165" s="1569"/>
      <c r="R165" s="1569"/>
      <c r="S165" s="1569"/>
      <c r="T165" s="1569"/>
      <c r="U165" s="1569"/>
      <c r="V165" s="1569"/>
      <c r="W165" s="1569"/>
      <c r="X165" s="1569"/>
      <c r="Y165" s="1569"/>
      <c r="Z165" s="1569"/>
      <c r="AA165" s="1569"/>
      <c r="AB165" s="1569"/>
      <c r="AC165" s="1569"/>
      <c r="AD165" s="1569"/>
      <c r="AE165" s="1569"/>
      <c r="AF165" s="1569"/>
      <c r="AG165" s="1569"/>
      <c r="AH165" s="1569"/>
      <c r="AI165" s="1569"/>
      <c r="AJ165" s="1569"/>
      <c r="AK165" s="1569"/>
      <c r="AL165" s="1569"/>
      <c r="AM165" s="1569"/>
      <c r="AN165" s="1569"/>
      <c r="AO165" s="1569"/>
      <c r="AP165" s="1569"/>
      <c r="AQ165" s="1569"/>
      <c r="AR165" s="1569"/>
      <c r="AS165" s="1569"/>
      <c r="AT165" s="1569"/>
      <c r="AU165" s="1569"/>
      <c r="AV165" s="1569"/>
      <c r="AW165" s="1569"/>
      <c r="AX165" s="1569"/>
      <c r="AY165" s="1569"/>
      <c r="AZ165" s="1569"/>
      <c r="BA165" s="1569"/>
      <c r="BB165" s="1569"/>
      <c r="BC165" s="1569"/>
      <c r="BD165" s="1569"/>
      <c r="BE165" s="1569"/>
      <c r="BF165" s="1569"/>
      <c r="BG165" s="1569"/>
    </row>
    <row r="166" spans="2:59" s="1626" customFormat="1">
      <c r="B166" s="1569"/>
      <c r="C166" s="1570"/>
      <c r="D166" s="1569"/>
      <c r="E166" s="1569"/>
      <c r="F166" s="1569"/>
      <c r="G166" s="1569"/>
      <c r="H166" s="1569"/>
      <c r="I166" s="1569"/>
      <c r="J166" s="1569"/>
      <c r="K166" s="1569"/>
      <c r="L166" s="1569"/>
      <c r="M166" s="1569"/>
      <c r="N166" s="1569"/>
      <c r="O166" s="1569"/>
      <c r="P166" s="1569"/>
      <c r="Q166" s="1569"/>
      <c r="R166" s="1569"/>
      <c r="S166" s="1569"/>
      <c r="T166" s="1569"/>
      <c r="U166" s="1569"/>
      <c r="V166" s="1569"/>
      <c r="W166" s="1569"/>
      <c r="X166" s="1569"/>
      <c r="Y166" s="1569"/>
      <c r="Z166" s="1569"/>
      <c r="AA166" s="1569"/>
      <c r="AB166" s="1569"/>
      <c r="AC166" s="1569"/>
      <c r="AD166" s="1569"/>
      <c r="AE166" s="1569"/>
      <c r="AF166" s="1569"/>
      <c r="AG166" s="1569"/>
      <c r="AH166" s="1569"/>
      <c r="AI166" s="1569"/>
      <c r="AJ166" s="1569"/>
      <c r="AK166" s="1569"/>
      <c r="AL166" s="1569"/>
      <c r="AM166" s="1569"/>
      <c r="AN166" s="1569"/>
      <c r="AO166" s="1569"/>
      <c r="AP166" s="1569"/>
      <c r="AQ166" s="1569"/>
      <c r="AR166" s="1569"/>
      <c r="AS166" s="1569"/>
      <c r="AT166" s="1569"/>
      <c r="AU166" s="1569"/>
      <c r="AV166" s="1569"/>
      <c r="AW166" s="1569"/>
      <c r="AX166" s="1569"/>
      <c r="AY166" s="1569"/>
      <c r="AZ166" s="1569"/>
      <c r="BA166" s="1569"/>
      <c r="BB166" s="1569"/>
      <c r="BC166" s="1569"/>
      <c r="BD166" s="1569"/>
      <c r="BE166" s="1569"/>
      <c r="BF166" s="1569"/>
      <c r="BG166" s="1569"/>
    </row>
    <row r="167" spans="2:59" s="1626" customFormat="1">
      <c r="B167" s="1569"/>
      <c r="C167" s="1570"/>
      <c r="D167" s="1569"/>
      <c r="E167" s="1569"/>
      <c r="F167" s="1569"/>
      <c r="G167" s="1569"/>
      <c r="H167" s="1569"/>
      <c r="I167" s="1569"/>
      <c r="J167" s="1569"/>
      <c r="K167" s="1569"/>
      <c r="L167" s="1569"/>
      <c r="M167" s="1569"/>
      <c r="N167" s="1569"/>
      <c r="O167" s="1569"/>
      <c r="P167" s="1569"/>
      <c r="Q167" s="1569"/>
      <c r="R167" s="1569"/>
      <c r="S167" s="1569"/>
      <c r="T167" s="1569"/>
      <c r="U167" s="1569"/>
      <c r="V167" s="1569"/>
      <c r="W167" s="1569"/>
      <c r="X167" s="1569"/>
      <c r="Y167" s="1569"/>
      <c r="Z167" s="1569"/>
      <c r="AA167" s="1569"/>
      <c r="AB167" s="1569"/>
      <c r="AC167" s="1569"/>
      <c r="AD167" s="1569"/>
      <c r="AE167" s="1569"/>
      <c r="AF167" s="1569"/>
      <c r="AG167" s="1569"/>
      <c r="AH167" s="1569"/>
      <c r="AI167" s="1569"/>
      <c r="AJ167" s="1569"/>
      <c r="AK167" s="1569"/>
      <c r="AL167" s="1569"/>
      <c r="AM167" s="1569"/>
      <c r="AN167" s="1569"/>
      <c r="AO167" s="1569"/>
      <c r="AP167" s="1569"/>
      <c r="AQ167" s="1569"/>
      <c r="AR167" s="1569"/>
      <c r="AS167" s="1569"/>
      <c r="AT167" s="1569"/>
      <c r="AU167" s="1569"/>
      <c r="AV167" s="1569"/>
      <c r="AW167" s="1569"/>
      <c r="AX167" s="1569"/>
      <c r="AY167" s="1569"/>
      <c r="AZ167" s="1569"/>
      <c r="BA167" s="1569"/>
      <c r="BB167" s="1569"/>
      <c r="BC167" s="1569"/>
      <c r="BD167" s="1569"/>
      <c r="BE167" s="1569"/>
      <c r="BF167" s="1569"/>
      <c r="BG167" s="1569"/>
    </row>
    <row r="168" spans="2:59" s="1626" customFormat="1">
      <c r="B168" s="1569"/>
      <c r="C168" s="1570"/>
      <c r="D168" s="1569"/>
      <c r="E168" s="1569"/>
      <c r="F168" s="1569"/>
      <c r="G168" s="1569"/>
      <c r="H168" s="1569"/>
      <c r="I168" s="1569"/>
      <c r="J168" s="1569"/>
      <c r="K168" s="1569"/>
      <c r="L168" s="1569"/>
      <c r="M168" s="1569"/>
      <c r="N168" s="1569"/>
      <c r="O168" s="1569"/>
      <c r="P168" s="1569"/>
      <c r="Q168" s="1569"/>
      <c r="R168" s="1569"/>
      <c r="S168" s="1569"/>
      <c r="T168" s="1569"/>
      <c r="U168" s="1569"/>
      <c r="V168" s="1569"/>
      <c r="W168" s="1569"/>
      <c r="X168" s="1569"/>
      <c r="Y168" s="1569"/>
      <c r="Z168" s="1569"/>
      <c r="AA168" s="1569"/>
      <c r="AB168" s="1569"/>
      <c r="AC168" s="1569"/>
      <c r="AD168" s="1569"/>
      <c r="AE168" s="1569"/>
      <c r="AF168" s="1569"/>
      <c r="AG168" s="1569"/>
      <c r="AH168" s="1569"/>
      <c r="AI168" s="1569"/>
      <c r="AJ168" s="1569"/>
      <c r="AK168" s="1569"/>
      <c r="AL168" s="1569"/>
      <c r="AM168" s="1569"/>
      <c r="AN168" s="1569"/>
      <c r="AO168" s="1569"/>
      <c r="AP168" s="1569"/>
      <c r="AQ168" s="1569"/>
      <c r="AR168" s="1569"/>
      <c r="AS168" s="1569"/>
      <c r="AT168" s="1569"/>
      <c r="AU168" s="1569"/>
      <c r="AV168" s="1569"/>
      <c r="AW168" s="1569"/>
      <c r="AX168" s="1569"/>
      <c r="AY168" s="1569"/>
      <c r="AZ168" s="1569"/>
      <c r="BA168" s="1569"/>
      <c r="BB168" s="1569"/>
      <c r="BC168" s="1569"/>
      <c r="BD168" s="1569"/>
      <c r="BE168" s="1569"/>
      <c r="BF168" s="1569"/>
      <c r="BG168" s="1569"/>
    </row>
    <row r="169" spans="2:59" s="1626" customFormat="1">
      <c r="B169" s="1569"/>
      <c r="C169" s="1570"/>
      <c r="D169" s="1569"/>
      <c r="E169" s="1569"/>
      <c r="F169" s="1569"/>
      <c r="G169" s="1569"/>
      <c r="H169" s="1569"/>
      <c r="I169" s="1569"/>
      <c r="J169" s="1569"/>
      <c r="K169" s="1569"/>
      <c r="L169" s="1569"/>
      <c r="M169" s="1569"/>
      <c r="N169" s="1569"/>
      <c r="O169" s="1569"/>
      <c r="P169" s="1569"/>
      <c r="Q169" s="1569"/>
      <c r="R169" s="1569"/>
      <c r="S169" s="1569"/>
      <c r="T169" s="1569"/>
      <c r="U169" s="1569"/>
      <c r="V169" s="1569"/>
      <c r="W169" s="1569"/>
      <c r="X169" s="1569"/>
      <c r="Y169" s="1569"/>
      <c r="Z169" s="1569"/>
      <c r="AA169" s="1569"/>
      <c r="AB169" s="1569"/>
      <c r="AC169" s="1569"/>
      <c r="AD169" s="1569"/>
      <c r="AE169" s="1569"/>
      <c r="AF169" s="1569"/>
      <c r="AG169" s="1569"/>
      <c r="AH169" s="1569"/>
      <c r="AI169" s="1569"/>
      <c r="AJ169" s="1569"/>
      <c r="AK169" s="1569"/>
      <c r="AL169" s="1569"/>
      <c r="AM169" s="1569"/>
      <c r="AN169" s="1569"/>
      <c r="AO169" s="1569"/>
      <c r="AP169" s="1569"/>
      <c r="AQ169" s="1569"/>
      <c r="AR169" s="1569"/>
      <c r="AS169" s="1569"/>
      <c r="AT169" s="1569"/>
      <c r="AU169" s="1569"/>
      <c r="AV169" s="1569"/>
      <c r="AW169" s="1569"/>
      <c r="AX169" s="1569"/>
      <c r="AY169" s="1569"/>
      <c r="AZ169" s="1569"/>
      <c r="BA169" s="1569"/>
      <c r="BB169" s="1569"/>
      <c r="BC169" s="1569"/>
      <c r="BD169" s="1569"/>
      <c r="BE169" s="1569"/>
      <c r="BF169" s="1569"/>
      <c r="BG169" s="1569"/>
    </row>
    <row r="170" spans="2:59" s="1626" customFormat="1">
      <c r="B170" s="1569"/>
      <c r="C170" s="1570"/>
      <c r="D170" s="1569"/>
      <c r="E170" s="1569"/>
      <c r="F170" s="1569"/>
      <c r="G170" s="1569"/>
      <c r="H170" s="1569"/>
      <c r="I170" s="1569"/>
      <c r="J170" s="1569"/>
      <c r="K170" s="1569"/>
      <c r="L170" s="1569"/>
      <c r="M170" s="1569"/>
      <c r="N170" s="1569"/>
      <c r="O170" s="1569"/>
      <c r="P170" s="1569"/>
      <c r="Q170" s="1569"/>
      <c r="R170" s="1569"/>
      <c r="S170" s="1569"/>
      <c r="T170" s="1569"/>
      <c r="U170" s="1569"/>
      <c r="V170" s="1569"/>
      <c r="W170" s="1569"/>
      <c r="X170" s="1569"/>
      <c r="Y170" s="1569"/>
      <c r="Z170" s="1569"/>
      <c r="AA170" s="1569"/>
      <c r="AB170" s="1569"/>
      <c r="AC170" s="1569"/>
      <c r="AD170" s="1569"/>
      <c r="AE170" s="1569"/>
      <c r="AF170" s="1569"/>
      <c r="AG170" s="1569"/>
      <c r="AH170" s="1569"/>
      <c r="AI170" s="1569"/>
      <c r="AJ170" s="1569"/>
      <c r="AK170" s="1569"/>
      <c r="AL170" s="1569"/>
      <c r="AM170" s="1569"/>
      <c r="AN170" s="1569"/>
      <c r="AO170" s="1569"/>
      <c r="AP170" s="1569"/>
      <c r="AQ170" s="1569"/>
      <c r="AR170" s="1569"/>
      <c r="AS170" s="1569"/>
      <c r="AT170" s="1569"/>
      <c r="AU170" s="1569"/>
      <c r="AV170" s="1569"/>
      <c r="AW170" s="1569"/>
      <c r="AX170" s="1569"/>
      <c r="AY170" s="1569"/>
      <c r="AZ170" s="1569"/>
      <c r="BA170" s="1569"/>
      <c r="BB170" s="1569"/>
      <c r="BC170" s="1569"/>
      <c r="BD170" s="1569"/>
      <c r="BE170" s="1569"/>
      <c r="BF170" s="1569"/>
      <c r="BG170" s="1569"/>
    </row>
    <row r="171" spans="2:59" s="1626" customFormat="1">
      <c r="B171" s="1569"/>
      <c r="C171" s="1570"/>
      <c r="D171" s="1569"/>
      <c r="E171" s="1569"/>
      <c r="F171" s="1569"/>
      <c r="G171" s="1569"/>
      <c r="H171" s="1569"/>
      <c r="I171" s="1569"/>
      <c r="J171" s="1569"/>
      <c r="K171" s="1569"/>
      <c r="L171" s="1569"/>
      <c r="M171" s="1569"/>
      <c r="N171" s="1569"/>
      <c r="O171" s="1569"/>
      <c r="P171" s="1569"/>
      <c r="Q171" s="1569"/>
      <c r="R171" s="1569"/>
      <c r="S171" s="1569"/>
      <c r="T171" s="1569"/>
      <c r="U171" s="1569"/>
      <c r="V171" s="1569"/>
      <c r="W171" s="1569"/>
      <c r="X171" s="1569"/>
      <c r="Y171" s="1569"/>
      <c r="Z171" s="1569"/>
      <c r="AA171" s="1569"/>
      <c r="AB171" s="1569"/>
      <c r="AC171" s="1569"/>
      <c r="AD171" s="1569"/>
      <c r="AE171" s="1569"/>
      <c r="AF171" s="1569"/>
      <c r="AG171" s="1569"/>
      <c r="AH171" s="1569"/>
      <c r="AI171" s="1569"/>
      <c r="AJ171" s="1569"/>
      <c r="AK171" s="1569"/>
      <c r="AL171" s="1569"/>
      <c r="AM171" s="1569"/>
      <c r="AN171" s="1569"/>
      <c r="AO171" s="1569"/>
      <c r="AP171" s="1569"/>
      <c r="AQ171" s="1569"/>
      <c r="AR171" s="1569"/>
      <c r="AS171" s="1569"/>
      <c r="AT171" s="1569"/>
      <c r="AU171" s="1569"/>
      <c r="AV171" s="1569"/>
      <c r="AW171" s="1569"/>
      <c r="AX171" s="1569"/>
      <c r="AY171" s="1569"/>
      <c r="AZ171" s="1569"/>
      <c r="BA171" s="1569"/>
      <c r="BB171" s="1569"/>
      <c r="BC171" s="1569"/>
      <c r="BD171" s="1569"/>
      <c r="BE171" s="1569"/>
      <c r="BF171" s="1569"/>
      <c r="BG171" s="1569"/>
    </row>
    <row r="172" spans="2:59" s="1626" customFormat="1">
      <c r="B172" s="1569"/>
      <c r="C172" s="1570"/>
      <c r="D172" s="1569"/>
      <c r="E172" s="1569"/>
      <c r="F172" s="1569"/>
      <c r="G172" s="1569"/>
      <c r="H172" s="1569"/>
      <c r="I172" s="1569"/>
      <c r="J172" s="1569"/>
      <c r="K172" s="1569"/>
      <c r="L172" s="1569"/>
      <c r="M172" s="1569"/>
      <c r="N172" s="1569"/>
      <c r="O172" s="1569"/>
      <c r="P172" s="1569"/>
      <c r="Q172" s="1569"/>
      <c r="R172" s="1569"/>
      <c r="S172" s="1569"/>
      <c r="T172" s="1569"/>
      <c r="U172" s="1569"/>
      <c r="V172" s="1569"/>
      <c r="W172" s="1569"/>
      <c r="X172" s="1569"/>
      <c r="Y172" s="1569"/>
      <c r="Z172" s="1569"/>
      <c r="AA172" s="1569"/>
      <c r="AB172" s="1569"/>
      <c r="AC172" s="1569"/>
      <c r="AD172" s="1569"/>
      <c r="AE172" s="1569"/>
      <c r="AF172" s="1569"/>
      <c r="AG172" s="1569"/>
      <c r="AH172" s="1569"/>
      <c r="AI172" s="1569"/>
      <c r="AJ172" s="1569"/>
      <c r="AK172" s="1569"/>
      <c r="AL172" s="1569"/>
      <c r="AM172" s="1569"/>
      <c r="AN172" s="1569"/>
      <c r="AO172" s="1569"/>
      <c r="AP172" s="1569"/>
      <c r="AQ172" s="1569"/>
      <c r="AR172" s="1569"/>
      <c r="AS172" s="1569"/>
      <c r="AT172" s="1569"/>
      <c r="AU172" s="1569"/>
      <c r="AV172" s="1569"/>
      <c r="AW172" s="1569"/>
      <c r="AX172" s="1569"/>
      <c r="AY172" s="1569"/>
      <c r="AZ172" s="1569"/>
      <c r="BA172" s="1569"/>
      <c r="BB172" s="1569"/>
      <c r="BC172" s="1569"/>
      <c r="BD172" s="1569"/>
      <c r="BE172" s="1569"/>
      <c r="BF172" s="1569"/>
      <c r="BG172" s="1569"/>
    </row>
    <row r="173" spans="2:59" s="1626" customFormat="1">
      <c r="B173" s="1569"/>
      <c r="C173" s="1570"/>
      <c r="D173" s="1569"/>
      <c r="E173" s="1569"/>
      <c r="F173" s="1569"/>
      <c r="G173" s="1569"/>
      <c r="H173" s="1569"/>
      <c r="I173" s="1569"/>
      <c r="J173" s="1569"/>
      <c r="K173" s="1569"/>
      <c r="L173" s="1569"/>
      <c r="M173" s="1569"/>
      <c r="N173" s="1569"/>
      <c r="O173" s="1569"/>
      <c r="P173" s="1569"/>
      <c r="Q173" s="1569"/>
      <c r="R173" s="1569"/>
      <c r="S173" s="1569"/>
      <c r="T173" s="1569"/>
      <c r="U173" s="1569"/>
      <c r="V173" s="1569"/>
      <c r="W173" s="1569"/>
      <c r="X173" s="1569"/>
      <c r="Y173" s="1569"/>
      <c r="Z173" s="1569"/>
      <c r="AA173" s="1569"/>
      <c r="AB173" s="1569"/>
      <c r="AC173" s="1569"/>
      <c r="AD173" s="1569"/>
      <c r="AE173" s="1569"/>
      <c r="AF173" s="1569"/>
      <c r="AG173" s="1569"/>
      <c r="AH173" s="1569"/>
      <c r="AI173" s="1569"/>
      <c r="AJ173" s="1569"/>
      <c r="AK173" s="1569"/>
      <c r="AL173" s="1569"/>
      <c r="AM173" s="1569"/>
      <c r="AN173" s="1569"/>
      <c r="AO173" s="1569"/>
      <c r="AP173" s="1569"/>
      <c r="AQ173" s="1569"/>
      <c r="AR173" s="1569"/>
      <c r="AS173" s="1569"/>
      <c r="AT173" s="1569"/>
      <c r="AU173" s="1569"/>
      <c r="AV173" s="1569"/>
      <c r="AW173" s="1569"/>
      <c r="AX173" s="1569"/>
      <c r="AY173" s="1569"/>
      <c r="AZ173" s="1569"/>
      <c r="BA173" s="1569"/>
      <c r="BB173" s="1569"/>
      <c r="BC173" s="1569"/>
      <c r="BD173" s="1569"/>
      <c r="BE173" s="1569"/>
      <c r="BF173" s="1569"/>
      <c r="BG173" s="1569"/>
    </row>
    <row r="174" spans="2:59" s="1626" customFormat="1">
      <c r="B174" s="1569"/>
      <c r="C174" s="1570"/>
      <c r="D174" s="1569"/>
      <c r="E174" s="1569"/>
      <c r="F174" s="1569"/>
      <c r="G174" s="1569"/>
      <c r="H174" s="1569"/>
      <c r="I174" s="1569"/>
      <c r="J174" s="1569"/>
      <c r="K174" s="1569"/>
      <c r="L174" s="1569"/>
      <c r="M174" s="1569"/>
      <c r="N174" s="1569"/>
      <c r="O174" s="1569"/>
      <c r="P174" s="1569"/>
      <c r="Q174" s="1569"/>
      <c r="R174" s="1569"/>
      <c r="S174" s="1569"/>
      <c r="T174" s="1569"/>
      <c r="U174" s="1569"/>
      <c r="V174" s="1569"/>
      <c r="W174" s="1569"/>
      <c r="X174" s="1569"/>
      <c r="Y174" s="1569"/>
      <c r="Z174" s="1569"/>
      <c r="AA174" s="1569"/>
      <c r="AB174" s="1569"/>
      <c r="AC174" s="1569"/>
      <c r="AD174" s="1569"/>
      <c r="AE174" s="1569"/>
      <c r="AF174" s="1569"/>
      <c r="AG174" s="1569"/>
      <c r="AH174" s="1569"/>
      <c r="AI174" s="1569"/>
      <c r="AJ174" s="1569"/>
      <c r="AK174" s="1569"/>
      <c r="AL174" s="1569"/>
      <c r="AM174" s="1569"/>
      <c r="AN174" s="1569"/>
      <c r="AO174" s="1569"/>
      <c r="AP174" s="1569"/>
      <c r="AQ174" s="1569"/>
      <c r="AR174" s="1569"/>
      <c r="AS174" s="1569"/>
      <c r="AT174" s="1569"/>
      <c r="AU174" s="1569"/>
      <c r="AV174" s="1569"/>
      <c r="AW174" s="1569"/>
      <c r="AX174" s="1569"/>
      <c r="AY174" s="1569"/>
      <c r="AZ174" s="1569"/>
      <c r="BA174" s="1569"/>
      <c r="BB174" s="1569"/>
      <c r="BC174" s="1569"/>
      <c r="BD174" s="1569"/>
      <c r="BE174" s="1569"/>
      <c r="BF174" s="1569"/>
      <c r="BG174" s="1569"/>
    </row>
    <row r="175" spans="2:59" s="1626" customFormat="1">
      <c r="B175" s="1569"/>
      <c r="C175" s="1570"/>
      <c r="D175" s="1569"/>
      <c r="E175" s="1569"/>
      <c r="F175" s="1569"/>
      <c r="G175" s="1569"/>
      <c r="H175" s="1569"/>
      <c r="I175" s="1569"/>
      <c r="J175" s="1569"/>
      <c r="K175" s="1569"/>
      <c r="L175" s="1569"/>
      <c r="M175" s="1569"/>
      <c r="N175" s="1569"/>
      <c r="O175" s="1569"/>
      <c r="P175" s="1569"/>
      <c r="Q175" s="1569"/>
      <c r="R175" s="1569"/>
      <c r="S175" s="1569"/>
      <c r="T175" s="1569"/>
      <c r="U175" s="1569"/>
      <c r="V175" s="1569"/>
      <c r="W175" s="1569"/>
      <c r="X175" s="1569"/>
      <c r="Y175" s="1569"/>
      <c r="Z175" s="1569"/>
      <c r="AA175" s="1569"/>
      <c r="AB175" s="1569"/>
      <c r="AC175" s="1569"/>
      <c r="AD175" s="1569"/>
      <c r="AE175" s="1569"/>
      <c r="AF175" s="1569"/>
      <c r="AG175" s="1569"/>
      <c r="AH175" s="1569"/>
      <c r="AI175" s="1569"/>
      <c r="AJ175" s="1569"/>
      <c r="AK175" s="1569"/>
      <c r="AL175" s="1569"/>
      <c r="AM175" s="1569"/>
      <c r="AN175" s="1569"/>
      <c r="AO175" s="1569"/>
      <c r="AP175" s="1569"/>
      <c r="AQ175" s="1569"/>
      <c r="AR175" s="1569"/>
      <c r="AS175" s="1569"/>
      <c r="AT175" s="1569"/>
      <c r="AU175" s="1569"/>
      <c r="AV175" s="1569"/>
      <c r="AW175" s="1569"/>
      <c r="AX175" s="1569"/>
      <c r="AY175" s="1569"/>
      <c r="AZ175" s="1569"/>
      <c r="BA175" s="1569"/>
      <c r="BB175" s="1569"/>
      <c r="BC175" s="1569"/>
      <c r="BD175" s="1569"/>
      <c r="BE175" s="1569"/>
      <c r="BF175" s="1569"/>
      <c r="BG175" s="1569"/>
    </row>
    <row r="176" spans="2:59" s="1626" customFormat="1">
      <c r="B176" s="1569"/>
      <c r="C176" s="1570"/>
      <c r="D176" s="1569"/>
      <c r="E176" s="1569"/>
      <c r="F176" s="1569"/>
      <c r="G176" s="1569"/>
      <c r="H176" s="1569"/>
      <c r="I176" s="1569"/>
      <c r="J176" s="1569"/>
      <c r="K176" s="1569"/>
      <c r="L176" s="1569"/>
      <c r="M176" s="1569"/>
      <c r="N176" s="1569"/>
      <c r="O176" s="1569"/>
      <c r="P176" s="1569"/>
      <c r="Q176" s="1569"/>
      <c r="R176" s="1569"/>
      <c r="S176" s="1569"/>
      <c r="T176" s="1569"/>
      <c r="U176" s="1569"/>
      <c r="V176" s="1569"/>
      <c r="W176" s="1569"/>
      <c r="X176" s="1569"/>
      <c r="Y176" s="1569"/>
      <c r="Z176" s="1569"/>
      <c r="AA176" s="1569"/>
      <c r="AB176" s="1569"/>
      <c r="AC176" s="1569"/>
      <c r="AD176" s="1569"/>
      <c r="AE176" s="1569"/>
      <c r="AF176" s="1569"/>
      <c r="AG176" s="1569"/>
      <c r="AH176" s="1569"/>
      <c r="AI176" s="1569"/>
      <c r="AJ176" s="1569"/>
      <c r="AK176" s="1569"/>
      <c r="AL176" s="1569"/>
      <c r="AM176" s="1569"/>
      <c r="AN176" s="1569"/>
      <c r="AO176" s="1569"/>
      <c r="AP176" s="1569"/>
      <c r="AQ176" s="1569"/>
      <c r="AR176" s="1569"/>
      <c r="AS176" s="1569"/>
      <c r="AT176" s="1569"/>
      <c r="AU176" s="1569"/>
      <c r="AV176" s="1569"/>
      <c r="AW176" s="1569"/>
      <c r="AX176" s="1569"/>
      <c r="AY176" s="1569"/>
      <c r="AZ176" s="1569"/>
      <c r="BA176" s="1569"/>
      <c r="BB176" s="1569"/>
      <c r="BC176" s="1569"/>
      <c r="BD176" s="1569"/>
      <c r="BE176" s="1569"/>
      <c r="BF176" s="1569"/>
      <c r="BG176" s="1569"/>
    </row>
    <row r="177" spans="2:59" s="1626" customFormat="1">
      <c r="B177" s="1569"/>
      <c r="C177" s="1570"/>
      <c r="D177" s="1569"/>
      <c r="E177" s="1569"/>
      <c r="F177" s="1569"/>
      <c r="G177" s="1569"/>
      <c r="H177" s="1569"/>
      <c r="I177" s="1569"/>
      <c r="J177" s="1569"/>
      <c r="K177" s="1569"/>
      <c r="L177" s="1569"/>
      <c r="M177" s="1569"/>
      <c r="N177" s="1569"/>
      <c r="O177" s="1569"/>
      <c r="P177" s="1569"/>
      <c r="Q177" s="1569"/>
      <c r="R177" s="1569"/>
      <c r="S177" s="1569"/>
      <c r="T177" s="1569"/>
      <c r="U177" s="1569"/>
      <c r="V177" s="1569"/>
      <c r="W177" s="1569"/>
      <c r="X177" s="1569"/>
      <c r="Y177" s="1569"/>
      <c r="Z177" s="1569"/>
      <c r="AA177" s="1569"/>
      <c r="AB177" s="1569"/>
      <c r="AC177" s="1569"/>
      <c r="AD177" s="1569"/>
      <c r="AE177" s="1569"/>
      <c r="AF177" s="1569"/>
      <c r="AG177" s="1569"/>
      <c r="AH177" s="1569"/>
      <c r="AI177" s="1569"/>
      <c r="AJ177" s="1569"/>
      <c r="AK177" s="1569"/>
      <c r="AL177" s="1569"/>
      <c r="AM177" s="1569"/>
      <c r="AN177" s="1569"/>
      <c r="AO177" s="1569"/>
      <c r="AP177" s="1569"/>
      <c r="AQ177" s="1569"/>
      <c r="AR177" s="1569"/>
      <c r="AS177" s="1569"/>
      <c r="AT177" s="1569"/>
      <c r="AU177" s="1569"/>
      <c r="AV177" s="1569"/>
      <c r="AW177" s="1569"/>
      <c r="AX177" s="1569"/>
      <c r="AY177" s="1569"/>
      <c r="AZ177" s="1569"/>
      <c r="BA177" s="1569"/>
      <c r="BB177" s="1569"/>
      <c r="BC177" s="1569"/>
      <c r="BD177" s="1569"/>
      <c r="BE177" s="1569"/>
      <c r="BF177" s="1569"/>
      <c r="BG177" s="1569"/>
    </row>
    <row r="178" spans="2:59" s="1626" customFormat="1">
      <c r="B178" s="1569"/>
      <c r="C178" s="1570"/>
      <c r="D178" s="1569"/>
      <c r="E178" s="1569"/>
      <c r="F178" s="1569"/>
      <c r="G178" s="1569"/>
      <c r="H178" s="1569"/>
      <c r="I178" s="1569"/>
      <c r="J178" s="1569"/>
      <c r="K178" s="1569"/>
      <c r="L178" s="1569"/>
      <c r="M178" s="1569"/>
      <c r="N178" s="1569"/>
      <c r="O178" s="1569"/>
      <c r="P178" s="1569"/>
      <c r="Q178" s="1569"/>
      <c r="R178" s="1569"/>
      <c r="S178" s="1569"/>
      <c r="T178" s="1569"/>
      <c r="U178" s="1569"/>
      <c r="V178" s="1569"/>
      <c r="W178" s="1569"/>
      <c r="X178" s="1569"/>
      <c r="Y178" s="1569"/>
      <c r="Z178" s="1569"/>
      <c r="AA178" s="1569"/>
      <c r="AB178" s="1569"/>
      <c r="AC178" s="1569"/>
      <c r="AD178" s="1569"/>
      <c r="AE178" s="1569"/>
      <c r="AF178" s="1569"/>
      <c r="AG178" s="1569"/>
      <c r="AH178" s="1569"/>
      <c r="AI178" s="1569"/>
      <c r="AJ178" s="1569"/>
      <c r="AK178" s="1569"/>
      <c r="AL178" s="1569"/>
      <c r="AM178" s="1569"/>
      <c r="AN178" s="1569"/>
      <c r="AO178" s="1569"/>
      <c r="AP178" s="1569"/>
      <c r="AQ178" s="1569"/>
      <c r="AR178" s="1569"/>
      <c r="AS178" s="1569"/>
      <c r="AT178" s="1569"/>
      <c r="AU178" s="1569"/>
      <c r="AV178" s="1569"/>
      <c r="AW178" s="1569"/>
      <c r="AX178" s="1569"/>
      <c r="AY178" s="1569"/>
      <c r="AZ178" s="1569"/>
      <c r="BA178" s="1569"/>
      <c r="BB178" s="1569"/>
      <c r="BC178" s="1569"/>
      <c r="BD178" s="1569"/>
      <c r="BE178" s="1569"/>
      <c r="BF178" s="1569"/>
      <c r="BG178" s="1569"/>
    </row>
    <row r="179" spans="2:59" s="1626" customFormat="1">
      <c r="B179" s="1569"/>
      <c r="C179" s="1570"/>
      <c r="D179" s="1569"/>
      <c r="E179" s="1569"/>
      <c r="F179" s="1569"/>
      <c r="G179" s="1569"/>
      <c r="H179" s="1569"/>
      <c r="I179" s="1569"/>
      <c r="J179" s="1569"/>
      <c r="K179" s="1569"/>
      <c r="L179" s="1569"/>
      <c r="M179" s="1569"/>
      <c r="N179" s="1569"/>
      <c r="O179" s="1569"/>
      <c r="P179" s="1569"/>
      <c r="Q179" s="1569"/>
      <c r="R179" s="1569"/>
      <c r="S179" s="1569"/>
      <c r="T179" s="1569"/>
      <c r="U179" s="1569"/>
      <c r="V179" s="1569"/>
      <c r="W179" s="1569"/>
      <c r="X179" s="1569"/>
      <c r="Y179" s="1569"/>
      <c r="Z179" s="1569"/>
      <c r="AA179" s="1569"/>
      <c r="AB179" s="1569"/>
      <c r="AC179" s="1569"/>
      <c r="AD179" s="1569"/>
      <c r="AE179" s="1569"/>
      <c r="AF179" s="1569"/>
      <c r="AG179" s="1569"/>
      <c r="AH179" s="1569"/>
      <c r="AI179" s="1569"/>
      <c r="AJ179" s="1569"/>
      <c r="AK179" s="1569"/>
      <c r="AL179" s="1569"/>
      <c r="AM179" s="1569"/>
      <c r="AN179" s="1569"/>
      <c r="AO179" s="1569"/>
      <c r="AP179" s="1569"/>
      <c r="AQ179" s="1569"/>
      <c r="AR179" s="1569"/>
      <c r="AS179" s="1569"/>
      <c r="AT179" s="1569"/>
      <c r="AU179" s="1569"/>
      <c r="AV179" s="1569"/>
      <c r="AW179" s="1569"/>
      <c r="AX179" s="1569"/>
      <c r="AY179" s="1569"/>
      <c r="AZ179" s="1569"/>
      <c r="BA179" s="1569"/>
      <c r="BB179" s="1569"/>
      <c r="BC179" s="1569"/>
      <c r="BD179" s="1569"/>
      <c r="BE179" s="1569"/>
      <c r="BF179" s="1569"/>
      <c r="BG179" s="1569"/>
    </row>
    <row r="180" spans="2:59" s="1626" customFormat="1">
      <c r="B180" s="1569"/>
      <c r="C180" s="1570"/>
      <c r="D180" s="1569"/>
      <c r="E180" s="1569"/>
      <c r="F180" s="1569"/>
      <c r="G180" s="1569"/>
      <c r="H180" s="1569"/>
      <c r="I180" s="1569"/>
      <c r="J180" s="1569"/>
      <c r="K180" s="1569"/>
      <c r="L180" s="1569"/>
      <c r="M180" s="1569"/>
      <c r="N180" s="1569"/>
      <c r="O180" s="1569"/>
      <c r="P180" s="1569"/>
      <c r="Q180" s="1569"/>
      <c r="R180" s="1569"/>
      <c r="S180" s="1569"/>
      <c r="T180" s="1569"/>
      <c r="U180" s="1569"/>
      <c r="V180" s="1569"/>
      <c r="W180" s="1569"/>
      <c r="X180" s="1569"/>
      <c r="Y180" s="1569"/>
      <c r="Z180" s="1569"/>
      <c r="AA180" s="1569"/>
      <c r="AB180" s="1569"/>
      <c r="AC180" s="1569"/>
      <c r="AD180" s="1569"/>
      <c r="AE180" s="1569"/>
      <c r="AF180" s="1569"/>
      <c r="AG180" s="1569"/>
      <c r="AH180" s="1569"/>
      <c r="AI180" s="1569"/>
      <c r="AJ180" s="1569"/>
      <c r="AK180" s="1569"/>
      <c r="AL180" s="1569"/>
      <c r="AM180" s="1569"/>
      <c r="AN180" s="1569"/>
      <c r="AO180" s="1569"/>
      <c r="AP180" s="1569"/>
      <c r="AQ180" s="1569"/>
      <c r="AR180" s="1569"/>
      <c r="AS180" s="1569"/>
      <c r="AT180" s="1569"/>
      <c r="AU180" s="1569"/>
      <c r="AV180" s="1569"/>
      <c r="AW180" s="1569"/>
      <c r="AX180" s="1569"/>
      <c r="AY180" s="1569"/>
      <c r="AZ180" s="1569"/>
      <c r="BA180" s="1569"/>
      <c r="BB180" s="1569"/>
      <c r="BC180" s="1569"/>
      <c r="BD180" s="1569"/>
      <c r="BE180" s="1569"/>
      <c r="BF180" s="1569"/>
      <c r="BG180" s="1569"/>
    </row>
    <row r="181" spans="2:59" s="1626" customFormat="1">
      <c r="B181" s="1569"/>
      <c r="C181" s="1570"/>
      <c r="D181" s="1569"/>
      <c r="E181" s="1569"/>
      <c r="F181" s="1569"/>
      <c r="G181" s="1569"/>
      <c r="H181" s="1569"/>
      <c r="I181" s="1569"/>
      <c r="J181" s="1569"/>
      <c r="K181" s="1569"/>
      <c r="L181" s="1569"/>
      <c r="M181" s="1569"/>
      <c r="N181" s="1569"/>
      <c r="O181" s="1569"/>
      <c r="P181" s="1569"/>
      <c r="Q181" s="1569"/>
      <c r="R181" s="1569"/>
      <c r="S181" s="1569"/>
      <c r="T181" s="1569"/>
      <c r="U181" s="1569"/>
      <c r="V181" s="1569"/>
      <c r="W181" s="1569"/>
      <c r="X181" s="1569"/>
      <c r="Y181" s="1569"/>
      <c r="Z181" s="1569"/>
      <c r="AA181" s="1569"/>
      <c r="AB181" s="1569"/>
      <c r="AC181" s="1569"/>
      <c r="AD181" s="1569"/>
      <c r="AE181" s="1569"/>
      <c r="AF181" s="1569"/>
      <c r="AG181" s="1569"/>
      <c r="AH181" s="1569"/>
      <c r="AI181" s="1569"/>
      <c r="AJ181" s="1569"/>
      <c r="AK181" s="1569"/>
      <c r="AL181" s="1569"/>
      <c r="AM181" s="1569"/>
      <c r="AN181" s="1569"/>
      <c r="AO181" s="1569"/>
      <c r="AP181" s="1569"/>
      <c r="AQ181" s="1569"/>
      <c r="AR181" s="1569"/>
      <c r="AS181" s="1569"/>
      <c r="AT181" s="1569"/>
      <c r="AU181" s="1569"/>
      <c r="AV181" s="1569"/>
      <c r="AW181" s="1569"/>
      <c r="AX181" s="1569"/>
      <c r="AY181" s="1569"/>
      <c r="AZ181" s="1569"/>
      <c r="BA181" s="1569"/>
      <c r="BB181" s="1569"/>
      <c r="BC181" s="1569"/>
      <c r="BD181" s="1569"/>
      <c r="BE181" s="1569"/>
      <c r="BF181" s="1569"/>
      <c r="BG181" s="1569"/>
    </row>
    <row r="182" spans="2:59" s="1626" customFormat="1">
      <c r="B182" s="1569"/>
      <c r="C182" s="1570"/>
      <c r="D182" s="1569"/>
      <c r="E182" s="1569"/>
      <c r="F182" s="1569"/>
      <c r="G182" s="1569"/>
      <c r="H182" s="1569"/>
      <c r="I182" s="1569"/>
      <c r="J182" s="1569"/>
      <c r="K182" s="1569"/>
      <c r="L182" s="1569"/>
      <c r="M182" s="1569"/>
      <c r="N182" s="1569"/>
      <c r="O182" s="1569"/>
      <c r="P182" s="1569"/>
      <c r="Q182" s="1569"/>
      <c r="R182" s="1569"/>
      <c r="S182" s="1569"/>
      <c r="T182" s="1569"/>
      <c r="U182" s="1569"/>
      <c r="V182" s="1569"/>
      <c r="W182" s="1569"/>
      <c r="X182" s="1569"/>
      <c r="Y182" s="1569"/>
      <c r="Z182" s="1569"/>
      <c r="AA182" s="1569"/>
      <c r="AB182" s="1569"/>
      <c r="AC182" s="1569"/>
      <c r="AD182" s="1569"/>
      <c r="AE182" s="1569"/>
      <c r="AF182" s="1569"/>
      <c r="AG182" s="1569"/>
      <c r="AH182" s="1569"/>
      <c r="AI182" s="1569"/>
      <c r="AJ182" s="1569"/>
      <c r="AK182" s="1569"/>
      <c r="AL182" s="1569"/>
      <c r="AM182" s="1569"/>
      <c r="AN182" s="1569"/>
      <c r="AO182" s="1569"/>
      <c r="AP182" s="1569"/>
      <c r="AQ182" s="1569"/>
      <c r="AR182" s="1569"/>
      <c r="AS182" s="1569"/>
      <c r="AT182" s="1569"/>
      <c r="AU182" s="1569"/>
      <c r="AV182" s="1569"/>
      <c r="AW182" s="1569"/>
      <c r="AX182" s="1569"/>
      <c r="AY182" s="1569"/>
      <c r="AZ182" s="1569"/>
      <c r="BA182" s="1569"/>
      <c r="BB182" s="1569"/>
      <c r="BC182" s="1569"/>
      <c r="BD182" s="1569"/>
      <c r="BE182" s="1569"/>
      <c r="BF182" s="1569"/>
      <c r="BG182" s="1569"/>
    </row>
    <row r="183" spans="2:59" s="1626" customFormat="1">
      <c r="B183" s="1569"/>
      <c r="C183" s="1570"/>
      <c r="D183" s="1569"/>
      <c r="E183" s="1569"/>
      <c r="F183" s="1569"/>
      <c r="G183" s="1569"/>
      <c r="H183" s="1569"/>
      <c r="I183" s="1569"/>
      <c r="J183" s="1569"/>
      <c r="K183" s="1569"/>
      <c r="L183" s="1569"/>
      <c r="M183" s="1569"/>
      <c r="N183" s="1569"/>
      <c r="O183" s="1569"/>
      <c r="P183" s="1569"/>
      <c r="Q183" s="1569"/>
      <c r="R183" s="1569"/>
      <c r="S183" s="1569"/>
      <c r="T183" s="1569"/>
      <c r="U183" s="1569"/>
      <c r="V183" s="1569"/>
      <c r="W183" s="1569"/>
      <c r="X183" s="1569"/>
      <c r="Y183" s="1569"/>
      <c r="Z183" s="1569"/>
      <c r="AA183" s="1569"/>
      <c r="AB183" s="1569"/>
      <c r="AC183" s="1569"/>
      <c r="AD183" s="1569"/>
      <c r="AE183" s="1569"/>
      <c r="AF183" s="1569"/>
      <c r="AG183" s="1569"/>
      <c r="AH183" s="1569"/>
      <c r="AI183" s="1569"/>
      <c r="AJ183" s="1569"/>
      <c r="AK183" s="1569"/>
      <c r="AL183" s="1569"/>
      <c r="AM183" s="1569"/>
      <c r="AN183" s="1569"/>
      <c r="AO183" s="1569"/>
      <c r="AP183" s="1569"/>
      <c r="AQ183" s="1569"/>
      <c r="AR183" s="1569"/>
      <c r="AS183" s="1569"/>
      <c r="AT183" s="1569"/>
      <c r="AU183" s="1569"/>
      <c r="AV183" s="1569"/>
      <c r="AW183" s="1569"/>
      <c r="AX183" s="1569"/>
      <c r="AY183" s="1569"/>
      <c r="AZ183" s="1569"/>
      <c r="BA183" s="1569"/>
      <c r="BB183" s="1569"/>
      <c r="BC183" s="1569"/>
      <c r="BD183" s="1569"/>
      <c r="BE183" s="1569"/>
      <c r="BF183" s="1569"/>
      <c r="BG183" s="1569"/>
    </row>
    <row r="184" spans="2:59" s="1626" customFormat="1">
      <c r="B184" s="1569"/>
      <c r="C184" s="1570"/>
      <c r="D184" s="1569"/>
      <c r="E184" s="1569"/>
      <c r="F184" s="1569"/>
      <c r="G184" s="1569"/>
      <c r="H184" s="1569"/>
      <c r="I184" s="1569"/>
      <c r="J184" s="1569"/>
      <c r="K184" s="1569"/>
      <c r="L184" s="1569"/>
      <c r="M184" s="1569"/>
      <c r="N184" s="1569"/>
      <c r="O184" s="1569"/>
      <c r="P184" s="1569"/>
      <c r="Q184" s="1569"/>
      <c r="R184" s="1569"/>
      <c r="S184" s="1569"/>
      <c r="T184" s="1569"/>
      <c r="U184" s="1569"/>
      <c r="V184" s="1569"/>
      <c r="W184" s="1569"/>
      <c r="X184" s="1569"/>
      <c r="Y184" s="1569"/>
      <c r="Z184" s="1569"/>
      <c r="AA184" s="1569"/>
      <c r="AB184" s="1569"/>
      <c r="AC184" s="1569"/>
      <c r="AD184" s="1569"/>
      <c r="AE184" s="1569"/>
      <c r="AF184" s="1569"/>
      <c r="AG184" s="1569"/>
      <c r="AH184" s="1569"/>
      <c r="AI184" s="1569"/>
      <c r="AJ184" s="1569"/>
      <c r="AK184" s="1569"/>
      <c r="AL184" s="1569"/>
      <c r="AM184" s="1569"/>
      <c r="AN184" s="1569"/>
      <c r="AO184" s="1569"/>
      <c r="AP184" s="1569"/>
      <c r="AQ184" s="1569"/>
      <c r="AR184" s="1569"/>
      <c r="AS184" s="1569"/>
      <c r="AT184" s="1569"/>
      <c r="AU184" s="1569"/>
      <c r="AV184" s="1569"/>
      <c r="AW184" s="1569"/>
      <c r="AX184" s="1569"/>
      <c r="AY184" s="1569"/>
      <c r="AZ184" s="1569"/>
      <c r="BA184" s="1569"/>
      <c r="BB184" s="1569"/>
      <c r="BC184" s="1569"/>
      <c r="BD184" s="1569"/>
      <c r="BE184" s="1569"/>
      <c r="BF184" s="1569"/>
      <c r="BG184" s="1569"/>
    </row>
    <row r="185" spans="2:59" s="1626" customFormat="1">
      <c r="B185" s="1569"/>
      <c r="C185" s="1570"/>
      <c r="D185" s="1569"/>
      <c r="E185" s="1569"/>
      <c r="F185" s="1569"/>
      <c r="G185" s="1569"/>
      <c r="H185" s="1569"/>
      <c r="I185" s="1569"/>
      <c r="J185" s="1569"/>
      <c r="K185" s="1569"/>
      <c r="L185" s="1569"/>
      <c r="M185" s="1569"/>
      <c r="N185" s="1569"/>
      <c r="O185" s="1569"/>
      <c r="P185" s="1569"/>
      <c r="Q185" s="1569"/>
      <c r="R185" s="1569"/>
      <c r="S185" s="1569"/>
      <c r="T185" s="1569"/>
      <c r="U185" s="1569"/>
      <c r="V185" s="1569"/>
      <c r="W185" s="1569"/>
      <c r="X185" s="1569"/>
      <c r="Y185" s="1569"/>
      <c r="Z185" s="1569"/>
      <c r="AA185" s="1569"/>
      <c r="AB185" s="1569"/>
      <c r="AC185" s="1569"/>
      <c r="AD185" s="1569"/>
      <c r="AE185" s="1569"/>
      <c r="AF185" s="1569"/>
      <c r="AG185" s="1569"/>
      <c r="AH185" s="1569"/>
      <c r="AI185" s="1569"/>
      <c r="AJ185" s="1569"/>
      <c r="AK185" s="1569"/>
      <c r="AL185" s="1569"/>
      <c r="AM185" s="1569"/>
      <c r="AN185" s="1569"/>
      <c r="AO185" s="1569"/>
      <c r="AP185" s="1569"/>
      <c r="AQ185" s="1569"/>
      <c r="AR185" s="1569"/>
      <c r="AS185" s="1569"/>
      <c r="AT185" s="1569"/>
      <c r="AU185" s="1569"/>
      <c r="AV185" s="1569"/>
      <c r="AW185" s="1569"/>
      <c r="AX185" s="1569"/>
      <c r="AY185" s="1569"/>
      <c r="AZ185" s="1569"/>
      <c r="BA185" s="1569"/>
      <c r="BB185" s="1569"/>
      <c r="BC185" s="1569"/>
      <c r="BD185" s="1569"/>
      <c r="BE185" s="1569"/>
      <c r="BF185" s="1569"/>
      <c r="BG185" s="1569"/>
    </row>
    <row r="186" spans="2:59" s="1626" customFormat="1">
      <c r="B186" s="1569"/>
      <c r="C186" s="1570"/>
      <c r="D186" s="1569"/>
      <c r="E186" s="1569"/>
      <c r="F186" s="1569"/>
      <c r="G186" s="1569"/>
      <c r="H186" s="1569"/>
      <c r="I186" s="1569"/>
      <c r="J186" s="1569"/>
      <c r="K186" s="1569"/>
      <c r="L186" s="1569"/>
      <c r="M186" s="1569"/>
      <c r="N186" s="1569"/>
      <c r="O186" s="1569"/>
      <c r="P186" s="1569"/>
      <c r="Q186" s="1569"/>
      <c r="R186" s="1569"/>
      <c r="S186" s="1569"/>
      <c r="T186" s="1569"/>
      <c r="U186" s="1569"/>
      <c r="V186" s="1569"/>
      <c r="W186" s="1569"/>
      <c r="X186" s="1569"/>
      <c r="Y186" s="1569"/>
      <c r="Z186" s="1569"/>
      <c r="AA186" s="1569"/>
      <c r="AB186" s="1569"/>
      <c r="AC186" s="1569"/>
      <c r="AD186" s="1569"/>
      <c r="AE186" s="1569"/>
      <c r="AF186" s="1569"/>
      <c r="AG186" s="1569"/>
      <c r="AH186" s="1569"/>
      <c r="AI186" s="1569"/>
      <c r="AJ186" s="1569"/>
      <c r="AK186" s="1569"/>
      <c r="AL186" s="1569"/>
      <c r="AM186" s="1569"/>
      <c r="AN186" s="1569"/>
      <c r="AO186" s="1569"/>
      <c r="AP186" s="1569"/>
      <c r="AQ186" s="1569"/>
      <c r="AR186" s="1569"/>
      <c r="AS186" s="1569"/>
      <c r="AT186" s="1569"/>
      <c r="AU186" s="1569"/>
      <c r="AV186" s="1569"/>
      <c r="AW186" s="1569"/>
      <c r="AX186" s="1569"/>
      <c r="AY186" s="1569"/>
      <c r="AZ186" s="1569"/>
      <c r="BA186" s="1569"/>
      <c r="BB186" s="1569"/>
      <c r="BC186" s="1569"/>
      <c r="BD186" s="1569"/>
      <c r="BE186" s="1569"/>
      <c r="BF186" s="1569"/>
      <c r="BG186" s="1569"/>
    </row>
    <row r="187" spans="2:59" s="1626" customFormat="1">
      <c r="B187" s="1569"/>
      <c r="C187" s="1570"/>
      <c r="D187" s="1569"/>
      <c r="E187" s="1569"/>
      <c r="F187" s="1569"/>
      <c r="G187" s="1569"/>
      <c r="H187" s="1569"/>
      <c r="I187" s="1569"/>
      <c r="J187" s="1569"/>
      <c r="K187" s="1569"/>
      <c r="L187" s="1569"/>
      <c r="M187" s="1569"/>
      <c r="N187" s="1569"/>
      <c r="O187" s="1569"/>
      <c r="P187" s="1569"/>
      <c r="Q187" s="1569"/>
      <c r="R187" s="1569"/>
      <c r="S187" s="1569"/>
      <c r="T187" s="1569"/>
      <c r="U187" s="1569"/>
      <c r="V187" s="1569"/>
      <c r="W187" s="1569"/>
      <c r="X187" s="1569"/>
      <c r="Y187" s="1569"/>
      <c r="Z187" s="1569"/>
      <c r="AA187" s="1569"/>
      <c r="AB187" s="1569"/>
      <c r="AC187" s="1569"/>
      <c r="AD187" s="1569"/>
      <c r="AE187" s="1569"/>
      <c r="AF187" s="1569"/>
      <c r="AG187" s="1569"/>
      <c r="AH187" s="1569"/>
      <c r="AI187" s="1569"/>
      <c r="AJ187" s="1569"/>
      <c r="AK187" s="1569"/>
      <c r="AL187" s="1569"/>
      <c r="AM187" s="1569"/>
      <c r="AN187" s="1569"/>
      <c r="AO187" s="1569"/>
      <c r="AP187" s="1569"/>
      <c r="AQ187" s="1569"/>
      <c r="AR187" s="1569"/>
      <c r="AS187" s="1569"/>
      <c r="AT187" s="1569"/>
      <c r="AU187" s="1569"/>
      <c r="AV187" s="1569"/>
      <c r="AW187" s="1569"/>
      <c r="AX187" s="1569"/>
      <c r="AY187" s="1569"/>
      <c r="AZ187" s="1569"/>
      <c r="BA187" s="1569"/>
      <c r="BB187" s="1569"/>
      <c r="BC187" s="1569"/>
      <c r="BD187" s="1569"/>
      <c r="BE187" s="1569"/>
      <c r="BF187" s="1569"/>
      <c r="BG187" s="1569"/>
    </row>
    <row r="188" spans="2:59" s="1626" customFormat="1">
      <c r="B188" s="1569"/>
      <c r="C188" s="1570"/>
      <c r="D188" s="1569"/>
      <c r="E188" s="1569"/>
      <c r="F188" s="1569"/>
      <c r="G188" s="1569"/>
      <c r="H188" s="1569"/>
      <c r="I188" s="1569"/>
      <c r="J188" s="1569"/>
      <c r="K188" s="1569"/>
      <c r="L188" s="1569"/>
      <c r="M188" s="1569"/>
      <c r="N188" s="1569"/>
      <c r="O188" s="1569"/>
      <c r="P188" s="1569"/>
      <c r="Q188" s="1569"/>
      <c r="R188" s="1569"/>
      <c r="S188" s="1569"/>
      <c r="T188" s="1569"/>
      <c r="U188" s="1569"/>
      <c r="V188" s="1569"/>
      <c r="W188" s="1569"/>
      <c r="X188" s="1569"/>
      <c r="Y188" s="1569"/>
      <c r="Z188" s="1569"/>
      <c r="AA188" s="1569"/>
      <c r="AB188" s="1569"/>
      <c r="AC188" s="1569"/>
      <c r="AD188" s="1569"/>
      <c r="AE188" s="1569"/>
      <c r="AF188" s="1569"/>
      <c r="AG188" s="1569"/>
      <c r="AH188" s="1569"/>
      <c r="AI188" s="1569"/>
      <c r="AJ188" s="1569"/>
      <c r="AK188" s="1569"/>
      <c r="AL188" s="1569"/>
      <c r="AM188" s="1569"/>
      <c r="AN188" s="1569"/>
      <c r="AO188" s="1569"/>
      <c r="AP188" s="1569"/>
      <c r="AQ188" s="1569"/>
      <c r="AR188" s="1569"/>
      <c r="AS188" s="1569"/>
      <c r="AT188" s="1569"/>
      <c r="AU188" s="1569"/>
      <c r="AV188" s="1569"/>
      <c r="AW188" s="1569"/>
      <c r="AX188" s="1569"/>
      <c r="AY188" s="1569"/>
      <c r="AZ188" s="1569"/>
      <c r="BA188" s="1569"/>
      <c r="BB188" s="1569"/>
      <c r="BC188" s="1569"/>
      <c r="BD188" s="1569"/>
      <c r="BE188" s="1569"/>
      <c r="BF188" s="1569"/>
      <c r="BG188" s="1569"/>
    </row>
    <row r="189" spans="2:59" s="1626" customFormat="1">
      <c r="B189" s="1569"/>
      <c r="C189" s="1570"/>
      <c r="D189" s="1569"/>
      <c r="E189" s="1569"/>
      <c r="F189" s="1569"/>
      <c r="G189" s="1569"/>
      <c r="H189" s="1569"/>
      <c r="I189" s="1569"/>
      <c r="J189" s="1569"/>
      <c r="K189" s="1569"/>
      <c r="L189" s="1569"/>
      <c r="M189" s="1569"/>
      <c r="N189" s="1569"/>
      <c r="O189" s="1569"/>
      <c r="P189" s="1569"/>
      <c r="Q189" s="1569"/>
      <c r="R189" s="1569"/>
      <c r="S189" s="1569"/>
      <c r="T189" s="1569"/>
      <c r="U189" s="1569"/>
      <c r="V189" s="1569"/>
      <c r="W189" s="1569"/>
      <c r="X189" s="1569"/>
      <c r="Y189" s="1569"/>
      <c r="Z189" s="1569"/>
      <c r="AA189" s="1569"/>
      <c r="AB189" s="1569"/>
      <c r="AC189" s="1569"/>
      <c r="AD189" s="1569"/>
      <c r="AE189" s="1569"/>
      <c r="AF189" s="1569"/>
      <c r="AG189" s="1569"/>
      <c r="AH189" s="1569"/>
      <c r="AI189" s="1569"/>
      <c r="AJ189" s="1569"/>
      <c r="AK189" s="1569"/>
      <c r="AL189" s="1569"/>
      <c r="AM189" s="1569"/>
      <c r="AN189" s="1569"/>
      <c r="AO189" s="1569"/>
      <c r="AP189" s="1569"/>
      <c r="AQ189" s="1569"/>
      <c r="AR189" s="1569"/>
      <c r="AS189" s="1569"/>
      <c r="AT189" s="1569"/>
      <c r="AU189" s="1569"/>
      <c r="AV189" s="1569"/>
      <c r="AW189" s="1569"/>
      <c r="AX189" s="1569"/>
      <c r="AY189" s="1569"/>
      <c r="AZ189" s="1569"/>
      <c r="BA189" s="1569"/>
      <c r="BB189" s="1569"/>
      <c r="BC189" s="1569"/>
      <c r="BD189" s="1569"/>
      <c r="BE189" s="1569"/>
      <c r="BF189" s="1569"/>
      <c r="BG189" s="1569"/>
    </row>
    <row r="190" spans="2:59" s="1626" customFormat="1">
      <c r="B190" s="1569"/>
      <c r="C190" s="1570"/>
      <c r="D190" s="1569"/>
      <c r="E190" s="1569"/>
      <c r="F190" s="1569"/>
      <c r="G190" s="1569"/>
      <c r="H190" s="1569"/>
      <c r="I190" s="1569"/>
      <c r="J190" s="1569"/>
      <c r="K190" s="1569"/>
      <c r="L190" s="1569"/>
      <c r="M190" s="1569"/>
      <c r="N190" s="1569"/>
      <c r="O190" s="1569"/>
      <c r="P190" s="1569"/>
      <c r="Q190" s="1569"/>
      <c r="R190" s="1569"/>
      <c r="S190" s="1569"/>
      <c r="T190" s="1569"/>
      <c r="U190" s="1569"/>
      <c r="V190" s="1569"/>
      <c r="W190" s="1569"/>
      <c r="X190" s="1569"/>
      <c r="Y190" s="1569"/>
      <c r="Z190" s="1569"/>
      <c r="AA190" s="1569"/>
      <c r="AB190" s="1569"/>
      <c r="AC190" s="1569"/>
      <c r="AD190" s="1569"/>
      <c r="AE190" s="1569"/>
      <c r="AF190" s="1569"/>
      <c r="AG190" s="1569"/>
      <c r="AH190" s="1569"/>
      <c r="AI190" s="1569"/>
      <c r="AJ190" s="1569"/>
      <c r="AK190" s="1569"/>
      <c r="AL190" s="1569"/>
      <c r="AM190" s="1569"/>
      <c r="AN190" s="1569"/>
      <c r="AO190" s="1569"/>
      <c r="AP190" s="1569"/>
      <c r="AQ190" s="1569"/>
      <c r="AR190" s="1569"/>
      <c r="AS190" s="1569"/>
      <c r="AT190" s="1569"/>
      <c r="AU190" s="1569"/>
      <c r="AV190" s="1569"/>
      <c r="AW190" s="1569"/>
      <c r="AX190" s="1569"/>
      <c r="AY190" s="1569"/>
      <c r="AZ190" s="1569"/>
      <c r="BA190" s="1569"/>
      <c r="BB190" s="1569"/>
      <c r="BC190" s="1569"/>
      <c r="BD190" s="1569"/>
      <c r="BE190" s="1569"/>
      <c r="BF190" s="1569"/>
      <c r="BG190" s="1569"/>
    </row>
    <row r="191" spans="2:59" s="1626" customFormat="1">
      <c r="B191" s="1569"/>
      <c r="C191" s="1570"/>
      <c r="D191" s="1569"/>
      <c r="E191" s="1569"/>
      <c r="F191" s="1569"/>
      <c r="G191" s="1569"/>
      <c r="H191" s="1569"/>
      <c r="I191" s="1569"/>
      <c r="J191" s="1569"/>
      <c r="K191" s="1569"/>
      <c r="L191" s="1569"/>
      <c r="M191" s="1569"/>
      <c r="N191" s="1569"/>
      <c r="O191" s="1569"/>
      <c r="P191" s="1569"/>
      <c r="Q191" s="1569"/>
      <c r="R191" s="1569"/>
      <c r="S191" s="1569"/>
      <c r="T191" s="1569"/>
      <c r="U191" s="1569"/>
      <c r="V191" s="1569"/>
      <c r="W191" s="1569"/>
      <c r="X191" s="1569"/>
      <c r="Y191" s="1569"/>
      <c r="Z191" s="1569"/>
      <c r="AA191" s="1569"/>
      <c r="AB191" s="1569"/>
      <c r="AC191" s="1569"/>
      <c r="AD191" s="1569"/>
      <c r="AE191" s="1569"/>
      <c r="AF191" s="1569"/>
      <c r="AG191" s="1569"/>
      <c r="AH191" s="1569"/>
      <c r="AI191" s="1569"/>
      <c r="AJ191" s="1569"/>
      <c r="AK191" s="1569"/>
      <c r="AL191" s="1569"/>
      <c r="AM191" s="1569"/>
      <c r="AN191" s="1569"/>
      <c r="AO191" s="1569"/>
      <c r="AP191" s="1569"/>
      <c r="AQ191" s="1569"/>
      <c r="AR191" s="1569"/>
      <c r="AS191" s="1569"/>
      <c r="AT191" s="1569"/>
      <c r="AU191" s="1569"/>
      <c r="AV191" s="1569"/>
      <c r="AW191" s="1569"/>
      <c r="AX191" s="1569"/>
      <c r="AY191" s="1569"/>
      <c r="AZ191" s="1569"/>
      <c r="BA191" s="1569"/>
      <c r="BB191" s="1569"/>
      <c r="BC191" s="1569"/>
      <c r="BD191" s="1569"/>
      <c r="BE191" s="1569"/>
      <c r="BF191" s="1569"/>
      <c r="BG191" s="1569"/>
    </row>
    <row r="192" spans="2:59" s="1626" customFormat="1">
      <c r="B192" s="1569"/>
      <c r="C192" s="1570"/>
      <c r="D192" s="1569"/>
      <c r="E192" s="1569"/>
      <c r="F192" s="1569"/>
      <c r="G192" s="1569"/>
      <c r="H192" s="1569"/>
      <c r="I192" s="1569"/>
      <c r="J192" s="1569"/>
      <c r="K192" s="1569"/>
      <c r="L192" s="1569"/>
      <c r="M192" s="1569"/>
      <c r="N192" s="1569"/>
      <c r="O192" s="1569"/>
      <c r="P192" s="1569"/>
      <c r="Q192" s="1569"/>
      <c r="R192" s="1569"/>
      <c r="S192" s="1569"/>
      <c r="T192" s="1569"/>
      <c r="U192" s="1569"/>
      <c r="V192" s="1569"/>
      <c r="W192" s="1569"/>
      <c r="X192" s="1569"/>
      <c r="Y192" s="1569"/>
      <c r="Z192" s="1569"/>
      <c r="AA192" s="1569"/>
      <c r="AB192" s="1569"/>
      <c r="AC192" s="1569"/>
      <c r="AD192" s="1569"/>
      <c r="AE192" s="1569"/>
      <c r="AF192" s="1569"/>
      <c r="AG192" s="1569"/>
      <c r="AH192" s="1569"/>
      <c r="AI192" s="1569"/>
      <c r="AJ192" s="1569"/>
      <c r="AK192" s="1569"/>
      <c r="AL192" s="1569"/>
      <c r="AM192" s="1569"/>
      <c r="AN192" s="1569"/>
      <c r="AO192" s="1569"/>
      <c r="AP192" s="1569"/>
      <c r="AQ192" s="1569"/>
      <c r="AR192" s="1569"/>
      <c r="AS192" s="1569"/>
      <c r="AT192" s="1569"/>
      <c r="AU192" s="1569"/>
      <c r="AV192" s="1569"/>
      <c r="AW192" s="1569"/>
      <c r="AX192" s="1569"/>
      <c r="AY192" s="1569"/>
      <c r="AZ192" s="1569"/>
      <c r="BA192" s="1569"/>
      <c r="BB192" s="1569"/>
      <c r="BC192" s="1569"/>
      <c r="BD192" s="1569"/>
      <c r="BE192" s="1569"/>
      <c r="BF192" s="1569"/>
      <c r="BG192" s="1569"/>
    </row>
    <row r="193" spans="2:59" s="1626" customFormat="1">
      <c r="B193" s="1569"/>
      <c r="C193" s="1570"/>
      <c r="D193" s="1569"/>
      <c r="E193" s="1569"/>
      <c r="F193" s="1569"/>
      <c r="G193" s="1569"/>
      <c r="H193" s="1569"/>
      <c r="I193" s="1569"/>
      <c r="J193" s="1569"/>
      <c r="K193" s="1569"/>
      <c r="L193" s="1569"/>
      <c r="M193" s="1569"/>
      <c r="N193" s="1569"/>
      <c r="O193" s="1569"/>
      <c r="P193" s="1569"/>
      <c r="Q193" s="1569"/>
      <c r="R193" s="1569"/>
      <c r="S193" s="1569"/>
      <c r="T193" s="1569"/>
      <c r="U193" s="1569"/>
      <c r="V193" s="1569"/>
      <c r="W193" s="1569"/>
      <c r="X193" s="1569"/>
      <c r="Y193" s="1569"/>
      <c r="Z193" s="1569"/>
      <c r="AA193" s="1569"/>
      <c r="AB193" s="1569"/>
      <c r="AC193" s="1569"/>
      <c r="AD193" s="1569"/>
      <c r="AE193" s="1569"/>
      <c r="AF193" s="1569"/>
      <c r="AG193" s="1569"/>
      <c r="AH193" s="1569"/>
      <c r="AI193" s="1569"/>
      <c r="AJ193" s="1569"/>
      <c r="AK193" s="1569"/>
      <c r="AL193" s="1569"/>
      <c r="AM193" s="1569"/>
      <c r="AN193" s="1569"/>
      <c r="AO193" s="1569"/>
      <c r="AP193" s="1569"/>
      <c r="AQ193" s="1569"/>
      <c r="AR193" s="1569"/>
      <c r="AS193" s="1569"/>
      <c r="AT193" s="1569"/>
      <c r="AU193" s="1569"/>
      <c r="AV193" s="1569"/>
      <c r="AW193" s="1569"/>
      <c r="AX193" s="1569"/>
      <c r="AY193" s="1569"/>
      <c r="AZ193" s="1569"/>
      <c r="BA193" s="1569"/>
      <c r="BB193" s="1569"/>
      <c r="BC193" s="1569"/>
      <c r="BD193" s="1569"/>
      <c r="BE193" s="1569"/>
      <c r="BF193" s="1569"/>
      <c r="BG193" s="1569"/>
    </row>
    <row r="194" spans="2:59" s="1626" customFormat="1">
      <c r="B194" s="1569"/>
      <c r="C194" s="1570"/>
      <c r="D194" s="1569"/>
      <c r="E194" s="1569"/>
      <c r="F194" s="1569"/>
      <c r="G194" s="1569"/>
      <c r="H194" s="1569"/>
      <c r="I194" s="1569"/>
      <c r="J194" s="1569"/>
      <c r="K194" s="1569"/>
      <c r="L194" s="1569"/>
      <c r="M194" s="1569"/>
      <c r="N194" s="1569"/>
      <c r="O194" s="1569"/>
      <c r="P194" s="1569"/>
      <c r="Q194" s="1569"/>
      <c r="R194" s="1569"/>
      <c r="S194" s="1569"/>
      <c r="T194" s="1569"/>
      <c r="U194" s="1569"/>
      <c r="V194" s="1569"/>
      <c r="W194" s="1569"/>
      <c r="X194" s="1569"/>
      <c r="Y194" s="1569"/>
      <c r="Z194" s="1569"/>
      <c r="AA194" s="1569"/>
      <c r="AB194" s="1569"/>
      <c r="AC194" s="1569"/>
      <c r="AD194" s="1569"/>
      <c r="AE194" s="1569"/>
      <c r="AF194" s="1569"/>
      <c r="AG194" s="1569"/>
      <c r="AH194" s="1569"/>
      <c r="AI194" s="1569"/>
      <c r="AJ194" s="1569"/>
      <c r="AK194" s="1569"/>
      <c r="AL194" s="1569"/>
      <c r="AM194" s="1569"/>
      <c r="AN194" s="1569"/>
      <c r="AO194" s="1569"/>
      <c r="AP194" s="1569"/>
      <c r="AQ194" s="1569"/>
      <c r="AR194" s="1569"/>
      <c r="AS194" s="1569"/>
      <c r="AT194" s="1569"/>
      <c r="AU194" s="1569"/>
      <c r="AV194" s="1569"/>
      <c r="AW194" s="1569"/>
      <c r="AX194" s="1569"/>
      <c r="AY194" s="1569"/>
      <c r="AZ194" s="1569"/>
      <c r="BA194" s="1569"/>
      <c r="BB194" s="1569"/>
      <c r="BC194" s="1569"/>
      <c r="BD194" s="1569"/>
      <c r="BE194" s="1569"/>
      <c r="BF194" s="1569"/>
      <c r="BG194" s="1569"/>
    </row>
    <row r="195" spans="2:59" s="1626" customFormat="1">
      <c r="B195" s="1569"/>
      <c r="C195" s="1570"/>
      <c r="D195" s="1569"/>
      <c r="E195" s="1569"/>
      <c r="F195" s="1569"/>
      <c r="G195" s="1569"/>
      <c r="H195" s="1569"/>
      <c r="I195" s="1569"/>
      <c r="J195" s="1569"/>
      <c r="K195" s="1569"/>
      <c r="L195" s="1569"/>
      <c r="M195" s="1569"/>
      <c r="N195" s="1569"/>
      <c r="O195" s="1569"/>
      <c r="P195" s="1569"/>
      <c r="Q195" s="1569"/>
      <c r="R195" s="1569"/>
      <c r="S195" s="1569"/>
      <c r="T195" s="1569"/>
      <c r="U195" s="1569"/>
      <c r="V195" s="1569"/>
      <c r="W195" s="1569"/>
      <c r="X195" s="1569"/>
      <c r="Y195" s="1569"/>
      <c r="Z195" s="1569"/>
      <c r="AA195" s="1569"/>
      <c r="AB195" s="1569"/>
      <c r="AC195" s="1569"/>
      <c r="AD195" s="1569"/>
      <c r="AE195" s="1569"/>
      <c r="AF195" s="1569"/>
      <c r="AG195" s="1569"/>
      <c r="AH195" s="1569"/>
      <c r="AI195" s="1569"/>
      <c r="AJ195" s="1569"/>
      <c r="AK195" s="1569"/>
      <c r="AL195" s="1569"/>
      <c r="AM195" s="1569"/>
      <c r="AN195" s="1569"/>
      <c r="AO195" s="1569"/>
      <c r="AP195" s="1569"/>
      <c r="AQ195" s="1569"/>
      <c r="AR195" s="1569"/>
      <c r="AS195" s="1569"/>
      <c r="AT195" s="1569"/>
      <c r="AU195" s="1569"/>
      <c r="AV195" s="1569"/>
      <c r="AW195" s="1569"/>
      <c r="AX195" s="1569"/>
      <c r="AY195" s="1569"/>
      <c r="AZ195" s="1569"/>
      <c r="BA195" s="1569"/>
      <c r="BB195" s="1569"/>
      <c r="BC195" s="1569"/>
      <c r="BD195" s="1569"/>
      <c r="BE195" s="1569"/>
      <c r="BF195" s="1569"/>
      <c r="BG195" s="1569"/>
    </row>
    <row r="196" spans="2:59" s="1626" customFormat="1">
      <c r="B196" s="1569"/>
      <c r="C196" s="1570"/>
      <c r="D196" s="1569"/>
      <c r="E196" s="1569"/>
      <c r="F196" s="1569"/>
      <c r="G196" s="1569"/>
      <c r="H196" s="1569"/>
      <c r="I196" s="1569"/>
      <c r="J196" s="1569"/>
      <c r="K196" s="1569"/>
      <c r="L196" s="1569"/>
      <c r="M196" s="1569"/>
      <c r="N196" s="1569"/>
      <c r="O196" s="1569"/>
      <c r="P196" s="1569"/>
      <c r="Q196" s="1569"/>
      <c r="R196" s="1569"/>
      <c r="S196" s="1569"/>
      <c r="T196" s="1569"/>
      <c r="U196" s="1569"/>
      <c r="V196" s="1569"/>
      <c r="W196" s="1569"/>
      <c r="X196" s="1569"/>
      <c r="Y196" s="1569"/>
      <c r="Z196" s="1569"/>
      <c r="AA196" s="1569"/>
      <c r="AB196" s="1569"/>
      <c r="AC196" s="1569"/>
      <c r="AD196" s="1569"/>
      <c r="AE196" s="1569"/>
      <c r="AF196" s="1569"/>
      <c r="AG196" s="1569"/>
      <c r="AH196" s="1569"/>
      <c r="AI196" s="1569"/>
      <c r="AJ196" s="1569"/>
      <c r="AK196" s="1569"/>
      <c r="AL196" s="1569"/>
      <c r="AM196" s="1569"/>
      <c r="AN196" s="1569"/>
      <c r="AO196" s="1569"/>
      <c r="AP196" s="1569"/>
      <c r="AQ196" s="1569"/>
      <c r="AR196" s="1569"/>
      <c r="AS196" s="1569"/>
      <c r="AT196" s="1569"/>
      <c r="AU196" s="1569"/>
      <c r="AV196" s="1569"/>
      <c r="AW196" s="1569"/>
      <c r="AX196" s="1569"/>
      <c r="AY196" s="1569"/>
      <c r="AZ196" s="1569"/>
      <c r="BA196" s="1569"/>
      <c r="BB196" s="1569"/>
      <c r="BC196" s="1569"/>
      <c r="BD196" s="1569"/>
      <c r="BE196" s="1569"/>
      <c r="BF196" s="1569"/>
      <c r="BG196" s="1569"/>
    </row>
    <row r="197" spans="2:59" s="1626" customFormat="1">
      <c r="B197" s="1569"/>
      <c r="C197" s="1570"/>
      <c r="D197" s="1569"/>
      <c r="E197" s="1569"/>
      <c r="F197" s="1569"/>
      <c r="G197" s="1569"/>
      <c r="H197" s="1569"/>
      <c r="I197" s="1569"/>
      <c r="J197" s="1569"/>
      <c r="K197" s="1569"/>
      <c r="L197" s="1569"/>
      <c r="M197" s="1569"/>
      <c r="N197" s="1569"/>
      <c r="O197" s="1569"/>
      <c r="P197" s="1569"/>
      <c r="Q197" s="1569"/>
      <c r="R197" s="1569"/>
      <c r="S197" s="1569"/>
      <c r="T197" s="1569"/>
      <c r="U197" s="1569"/>
      <c r="V197" s="1569"/>
      <c r="W197" s="1569"/>
      <c r="X197" s="1569"/>
      <c r="Y197" s="1569"/>
      <c r="Z197" s="1569"/>
      <c r="AA197" s="1569"/>
      <c r="AB197" s="1569"/>
      <c r="AC197" s="1569"/>
      <c r="AD197" s="1569"/>
      <c r="AE197" s="1569"/>
      <c r="AF197" s="1569"/>
      <c r="AG197" s="1569"/>
      <c r="AH197" s="1569"/>
      <c r="AI197" s="1569"/>
      <c r="AJ197" s="1569"/>
      <c r="AK197" s="1569"/>
      <c r="AL197" s="1569"/>
      <c r="AM197" s="1569"/>
      <c r="AN197" s="1569"/>
      <c r="AO197" s="1569"/>
      <c r="AP197" s="1569"/>
      <c r="AQ197" s="1569"/>
      <c r="AR197" s="1569"/>
      <c r="AS197" s="1569"/>
      <c r="AT197" s="1569"/>
      <c r="AU197" s="1569"/>
      <c r="AV197" s="1569"/>
      <c r="AW197" s="1569"/>
      <c r="AX197" s="1569"/>
      <c r="AY197" s="1569"/>
      <c r="AZ197" s="1569"/>
      <c r="BA197" s="1569"/>
      <c r="BB197" s="1569"/>
      <c r="BC197" s="1569"/>
      <c r="BD197" s="1569"/>
      <c r="BE197" s="1569"/>
      <c r="BF197" s="1569"/>
      <c r="BG197" s="1569"/>
    </row>
    <row r="198" spans="2:59" s="1626" customFormat="1">
      <c r="B198" s="1569"/>
      <c r="C198" s="1570"/>
      <c r="D198" s="1569"/>
      <c r="E198" s="1569"/>
      <c r="F198" s="1569"/>
      <c r="G198" s="1569"/>
      <c r="H198" s="1569"/>
      <c r="I198" s="1569"/>
      <c r="J198" s="1569"/>
      <c r="K198" s="1569"/>
      <c r="L198" s="1569"/>
      <c r="M198" s="1569"/>
      <c r="N198" s="1569"/>
      <c r="O198" s="1569"/>
      <c r="P198" s="1569"/>
      <c r="Q198" s="1569"/>
      <c r="R198" s="1569"/>
      <c r="S198" s="1569"/>
      <c r="T198" s="1569"/>
      <c r="U198" s="1569"/>
      <c r="V198" s="1569"/>
      <c r="W198" s="1569"/>
      <c r="X198" s="1569"/>
      <c r="Y198" s="1569"/>
      <c r="Z198" s="1569"/>
      <c r="AA198" s="1569"/>
      <c r="AB198" s="1569"/>
      <c r="AC198" s="1569"/>
      <c r="AD198" s="1569"/>
      <c r="AE198" s="1569"/>
      <c r="AF198" s="1569"/>
      <c r="AG198" s="1569"/>
      <c r="AH198" s="1569"/>
      <c r="AI198" s="1569"/>
      <c r="AJ198" s="1569"/>
      <c r="AK198" s="1569"/>
      <c r="AL198" s="1569"/>
      <c r="AM198" s="1569"/>
      <c r="AN198" s="1569"/>
      <c r="AO198" s="1569"/>
      <c r="AP198" s="1569"/>
      <c r="AQ198" s="1569"/>
      <c r="AR198" s="1569"/>
      <c r="AS198" s="1569"/>
      <c r="AT198" s="1569"/>
      <c r="AU198" s="1569"/>
      <c r="AV198" s="1569"/>
      <c r="AW198" s="1569"/>
      <c r="AX198" s="1569"/>
      <c r="AY198" s="1569"/>
      <c r="AZ198" s="1569"/>
      <c r="BA198" s="1569"/>
      <c r="BB198" s="1569"/>
      <c r="BC198" s="1569"/>
      <c r="BD198" s="1569"/>
      <c r="BE198" s="1569"/>
      <c r="BF198" s="1569"/>
      <c r="BG198" s="1569"/>
    </row>
    <row r="199" spans="2:59" s="1626" customFormat="1">
      <c r="B199" s="1569"/>
      <c r="C199" s="1570"/>
      <c r="D199" s="1569"/>
      <c r="E199" s="1569"/>
      <c r="F199" s="1569"/>
      <c r="G199" s="1569"/>
      <c r="H199" s="1569"/>
      <c r="I199" s="1569"/>
      <c r="J199" s="1569"/>
      <c r="K199" s="1569"/>
      <c r="L199" s="1569"/>
      <c r="M199" s="1569"/>
      <c r="N199" s="1569"/>
      <c r="O199" s="1569"/>
      <c r="P199" s="1569"/>
      <c r="Q199" s="1569"/>
      <c r="R199" s="1569"/>
      <c r="S199" s="1569"/>
      <c r="T199" s="1569"/>
      <c r="U199" s="1569"/>
      <c r="V199" s="1569"/>
      <c r="W199" s="1569"/>
      <c r="X199" s="1569"/>
      <c r="Y199" s="1569"/>
      <c r="Z199" s="1569"/>
      <c r="AA199" s="1569"/>
      <c r="AB199" s="1569"/>
      <c r="AC199" s="1569"/>
      <c r="AD199" s="1569"/>
      <c r="AE199" s="1569"/>
      <c r="AF199" s="1569"/>
      <c r="AG199" s="1569"/>
      <c r="AH199" s="1569"/>
      <c r="AI199" s="1569"/>
      <c r="AJ199" s="1569"/>
      <c r="AK199" s="1569"/>
      <c r="AL199" s="1569"/>
      <c r="AM199" s="1569"/>
      <c r="AN199" s="1569"/>
      <c r="AO199" s="1569"/>
      <c r="AP199" s="1569"/>
      <c r="AQ199" s="1569"/>
      <c r="AR199" s="1569"/>
      <c r="AS199" s="1569"/>
      <c r="AT199" s="1569"/>
      <c r="AU199" s="1569"/>
      <c r="AV199" s="1569"/>
      <c r="AW199" s="1569"/>
      <c r="AX199" s="1569"/>
      <c r="AY199" s="1569"/>
      <c r="AZ199" s="1569"/>
      <c r="BA199" s="1569"/>
      <c r="BB199" s="1569"/>
      <c r="BC199" s="1569"/>
      <c r="BD199" s="1569"/>
      <c r="BE199" s="1569"/>
      <c r="BF199" s="1569"/>
      <c r="BG199" s="1569"/>
    </row>
    <row r="200" spans="2:59" s="1626" customFormat="1">
      <c r="B200" s="1569"/>
      <c r="C200" s="1570"/>
      <c r="D200" s="1569"/>
      <c r="E200" s="1569"/>
      <c r="F200" s="1569"/>
      <c r="G200" s="1569"/>
      <c r="H200" s="1569"/>
      <c r="I200" s="1569"/>
      <c r="J200" s="1569"/>
      <c r="K200" s="1569"/>
      <c r="L200" s="1569"/>
      <c r="M200" s="1569"/>
      <c r="N200" s="1569"/>
      <c r="O200" s="1569"/>
      <c r="P200" s="1569"/>
      <c r="Q200" s="1569"/>
      <c r="R200" s="1569"/>
      <c r="S200" s="1569"/>
      <c r="T200" s="1569"/>
      <c r="U200" s="1569"/>
      <c r="V200" s="1569"/>
      <c r="W200" s="1569"/>
      <c r="X200" s="1569"/>
      <c r="Y200" s="1569"/>
      <c r="Z200" s="1569"/>
      <c r="AA200" s="1569"/>
      <c r="AB200" s="1569"/>
      <c r="AC200" s="1569"/>
      <c r="AD200" s="1569"/>
      <c r="AE200" s="1569"/>
      <c r="AF200" s="1569"/>
      <c r="AG200" s="1569"/>
      <c r="AH200" s="1569"/>
      <c r="AI200" s="1569"/>
      <c r="AJ200" s="1569"/>
      <c r="AK200" s="1569"/>
      <c r="AL200" s="1569"/>
      <c r="AM200" s="1569"/>
      <c r="AN200" s="1569"/>
      <c r="AO200" s="1569"/>
      <c r="AP200" s="1569"/>
      <c r="AQ200" s="1569"/>
      <c r="AR200" s="1569"/>
      <c r="AS200" s="1569"/>
      <c r="AT200" s="1569"/>
      <c r="AU200" s="1569"/>
      <c r="AV200" s="1569"/>
      <c r="AW200" s="1569"/>
      <c r="AX200" s="1569"/>
      <c r="AY200" s="1569"/>
      <c r="AZ200" s="1569"/>
      <c r="BA200" s="1569"/>
      <c r="BB200" s="1569"/>
      <c r="BC200" s="1569"/>
      <c r="BD200" s="1569"/>
      <c r="BE200" s="1569"/>
      <c r="BF200" s="1569"/>
      <c r="BG200" s="1569"/>
    </row>
    <row r="201" spans="2:59" s="1626" customFormat="1">
      <c r="B201" s="1569"/>
      <c r="C201" s="1570"/>
      <c r="D201" s="1569"/>
      <c r="E201" s="1569"/>
      <c r="F201" s="1569"/>
      <c r="G201" s="1569"/>
      <c r="H201" s="1569"/>
      <c r="I201" s="1569"/>
      <c r="J201" s="1569"/>
      <c r="K201" s="1569"/>
      <c r="L201" s="1569"/>
      <c r="M201" s="1569"/>
      <c r="N201" s="1569"/>
      <c r="O201" s="1569"/>
      <c r="P201" s="1569"/>
      <c r="Q201" s="1569"/>
      <c r="R201" s="1569"/>
      <c r="S201" s="1569"/>
      <c r="T201" s="1569"/>
      <c r="U201" s="1569"/>
      <c r="V201" s="1569"/>
      <c r="W201" s="1569"/>
      <c r="X201" s="1569"/>
      <c r="Y201" s="1569"/>
      <c r="Z201" s="1569"/>
      <c r="AA201" s="1569"/>
      <c r="AB201" s="1569"/>
      <c r="AC201" s="1569"/>
      <c r="AD201" s="1569"/>
      <c r="AE201" s="1569"/>
      <c r="AF201" s="1569"/>
      <c r="AG201" s="1569"/>
      <c r="AH201" s="1569"/>
      <c r="AI201" s="1569"/>
      <c r="AJ201" s="1569"/>
      <c r="AK201" s="1569"/>
      <c r="AL201" s="1569"/>
      <c r="AM201" s="1569"/>
      <c r="AN201" s="1569"/>
      <c r="AO201" s="1569"/>
      <c r="AP201" s="1569"/>
      <c r="AQ201" s="1569"/>
      <c r="AR201" s="1569"/>
      <c r="AS201" s="1569"/>
      <c r="AT201" s="1569"/>
      <c r="AU201" s="1569"/>
      <c r="AV201" s="1569"/>
      <c r="AW201" s="1569"/>
      <c r="AX201" s="1569"/>
      <c r="AY201" s="1569"/>
      <c r="AZ201" s="1569"/>
      <c r="BA201" s="1569"/>
      <c r="BB201" s="1569"/>
      <c r="BC201" s="1569"/>
      <c r="BD201" s="1569"/>
      <c r="BE201" s="1569"/>
      <c r="BF201" s="1569"/>
      <c r="BG201" s="1569"/>
    </row>
    <row r="202" spans="2:59" s="1626" customFormat="1">
      <c r="B202" s="1569"/>
      <c r="C202" s="1570"/>
      <c r="D202" s="1569"/>
      <c r="E202" s="1569"/>
      <c r="F202" s="1569"/>
      <c r="G202" s="1569"/>
      <c r="H202" s="1569"/>
      <c r="I202" s="1569"/>
      <c r="J202" s="1569"/>
      <c r="K202" s="1569"/>
      <c r="L202" s="1569"/>
      <c r="M202" s="1569"/>
      <c r="N202" s="1569"/>
      <c r="O202" s="1569"/>
      <c r="P202" s="1569"/>
      <c r="Q202" s="1569"/>
      <c r="R202" s="1569"/>
      <c r="S202" s="1569"/>
      <c r="T202" s="1569"/>
      <c r="U202" s="1569"/>
      <c r="V202" s="1569"/>
      <c r="W202" s="1569"/>
      <c r="X202" s="1569"/>
      <c r="Y202" s="1569"/>
      <c r="Z202" s="1569"/>
      <c r="AA202" s="1569"/>
      <c r="AB202" s="1569"/>
      <c r="AC202" s="1569"/>
      <c r="AD202" s="1569"/>
      <c r="AE202" s="1569"/>
      <c r="AF202" s="1569"/>
      <c r="AG202" s="1569"/>
      <c r="AH202" s="1569"/>
      <c r="AI202" s="1569"/>
      <c r="AJ202" s="1569"/>
      <c r="AK202" s="1569"/>
      <c r="AL202" s="1569"/>
      <c r="AM202" s="1569"/>
      <c r="AN202" s="1569"/>
      <c r="AO202" s="1569"/>
      <c r="AP202" s="1569"/>
      <c r="AQ202" s="1569"/>
      <c r="AR202" s="1569"/>
      <c r="AS202" s="1569"/>
      <c r="AT202" s="1569"/>
      <c r="AU202" s="1569"/>
      <c r="AV202" s="1569"/>
      <c r="AW202" s="1569"/>
      <c r="AX202" s="1569"/>
      <c r="AY202" s="1569"/>
      <c r="AZ202" s="1569"/>
      <c r="BA202" s="1569"/>
      <c r="BB202" s="1569"/>
      <c r="BC202" s="1569"/>
      <c r="BD202" s="1569"/>
      <c r="BE202" s="1569"/>
      <c r="BF202" s="1569"/>
      <c r="BG202" s="1569"/>
    </row>
    <row r="203" spans="2:59" s="1626" customFormat="1">
      <c r="B203" s="1569"/>
      <c r="C203" s="1570"/>
      <c r="D203" s="1569"/>
      <c r="E203" s="1569"/>
      <c r="F203" s="1569"/>
      <c r="G203" s="1569"/>
      <c r="H203" s="1569"/>
      <c r="I203" s="1569"/>
      <c r="J203" s="1569"/>
      <c r="K203" s="1569"/>
      <c r="L203" s="1569"/>
      <c r="M203" s="1569"/>
      <c r="N203" s="1569"/>
      <c r="O203" s="1569"/>
      <c r="P203" s="1569"/>
      <c r="Q203" s="1569"/>
      <c r="R203" s="1569"/>
      <c r="S203" s="1569"/>
      <c r="T203" s="1569"/>
      <c r="U203" s="1569"/>
      <c r="V203" s="1569"/>
      <c r="W203" s="1569"/>
      <c r="X203" s="1569"/>
      <c r="Y203" s="1569"/>
      <c r="Z203" s="1569"/>
      <c r="AA203" s="1569"/>
      <c r="AB203" s="1569"/>
      <c r="AC203" s="1569"/>
      <c r="AD203" s="1569"/>
      <c r="AE203" s="1569"/>
      <c r="AF203" s="1569"/>
      <c r="AG203" s="1569"/>
      <c r="AH203" s="1569"/>
      <c r="AI203" s="1569"/>
      <c r="AJ203" s="1569"/>
      <c r="AK203" s="1569"/>
      <c r="AL203" s="1569"/>
      <c r="AM203" s="1569"/>
      <c r="AN203" s="1569"/>
      <c r="AO203" s="1569"/>
      <c r="AP203" s="1569"/>
      <c r="AQ203" s="1569"/>
      <c r="AR203" s="1569"/>
      <c r="AS203" s="1569"/>
      <c r="AT203" s="1569"/>
      <c r="AU203" s="1569"/>
      <c r="AV203" s="1569"/>
      <c r="AW203" s="1569"/>
      <c r="AX203" s="1569"/>
      <c r="AY203" s="1569"/>
      <c r="AZ203" s="1569"/>
      <c r="BA203" s="1569"/>
      <c r="BB203" s="1569"/>
      <c r="BC203" s="1569"/>
      <c r="BD203" s="1569"/>
      <c r="BE203" s="1569"/>
      <c r="BF203" s="1569"/>
      <c r="BG203" s="1569"/>
    </row>
    <row r="204" spans="2:59" s="1626" customFormat="1">
      <c r="B204" s="1569"/>
      <c r="C204" s="1570"/>
      <c r="D204" s="1569"/>
      <c r="E204" s="1569"/>
      <c r="F204" s="1569"/>
      <c r="G204" s="1569"/>
      <c r="H204" s="1569"/>
      <c r="I204" s="1569"/>
      <c r="J204" s="1569"/>
      <c r="K204" s="1569"/>
      <c r="L204" s="1569"/>
      <c r="M204" s="1569"/>
      <c r="N204" s="1569"/>
      <c r="O204" s="1569"/>
      <c r="P204" s="1569"/>
      <c r="Q204" s="1569"/>
      <c r="R204" s="1569"/>
      <c r="S204" s="1569"/>
      <c r="T204" s="1569"/>
      <c r="U204" s="1569"/>
      <c r="V204" s="1569"/>
      <c r="W204" s="1569"/>
      <c r="X204" s="1569"/>
      <c r="Y204" s="1569"/>
      <c r="Z204" s="1569"/>
      <c r="AA204" s="1569"/>
      <c r="AB204" s="1569"/>
      <c r="AC204" s="1569"/>
      <c r="AD204" s="1569"/>
      <c r="AE204" s="1569"/>
      <c r="AF204" s="1569"/>
      <c r="AG204" s="1569"/>
      <c r="AH204" s="1569"/>
      <c r="AI204" s="1569"/>
      <c r="AJ204" s="1569"/>
      <c r="AK204" s="1569"/>
      <c r="AL204" s="1569"/>
      <c r="AM204" s="1569"/>
      <c r="AN204" s="1569"/>
      <c r="AO204" s="1569"/>
      <c r="AP204" s="1569"/>
      <c r="AQ204" s="1569"/>
      <c r="AR204" s="1569"/>
      <c r="AS204" s="1569"/>
      <c r="AT204" s="1569"/>
      <c r="AU204" s="1569"/>
      <c r="AV204" s="1569"/>
      <c r="AW204" s="1569"/>
      <c r="AX204" s="1569"/>
      <c r="AY204" s="1569"/>
      <c r="AZ204" s="1569"/>
      <c r="BA204" s="1569"/>
      <c r="BB204" s="1569"/>
      <c r="BC204" s="1569"/>
      <c r="BD204" s="1569"/>
      <c r="BE204" s="1569"/>
      <c r="BF204" s="1569"/>
      <c r="BG204" s="1569"/>
    </row>
    <row r="205" spans="2:59" s="1626" customFormat="1">
      <c r="B205" s="1569"/>
      <c r="C205" s="1570"/>
      <c r="D205" s="1569"/>
      <c r="E205" s="1569"/>
      <c r="F205" s="1569"/>
      <c r="G205" s="1569"/>
      <c r="H205" s="1569"/>
      <c r="I205" s="1569"/>
      <c r="J205" s="1569"/>
      <c r="K205" s="1569"/>
      <c r="L205" s="1569"/>
      <c r="M205" s="1569"/>
      <c r="N205" s="1569"/>
      <c r="O205" s="1569"/>
      <c r="P205" s="1569"/>
      <c r="Q205" s="1569"/>
      <c r="R205" s="1569"/>
      <c r="S205" s="1569"/>
      <c r="T205" s="1569"/>
      <c r="U205" s="1569"/>
      <c r="V205" s="1569"/>
      <c r="W205" s="1569"/>
      <c r="X205" s="1569"/>
      <c r="Y205" s="1569"/>
      <c r="Z205" s="1569"/>
      <c r="AA205" s="1569"/>
      <c r="AB205" s="1569"/>
      <c r="AC205" s="1569"/>
      <c r="AD205" s="1569"/>
      <c r="AE205" s="1569"/>
      <c r="AF205" s="1569"/>
      <c r="AG205" s="1569"/>
      <c r="AH205" s="1569"/>
      <c r="AI205" s="1569"/>
      <c r="AJ205" s="1569"/>
      <c r="AK205" s="1569"/>
      <c r="AL205" s="1569"/>
      <c r="AM205" s="1569"/>
      <c r="AN205" s="1569"/>
      <c r="AO205" s="1569"/>
      <c r="AP205" s="1569"/>
      <c r="AQ205" s="1569"/>
      <c r="AR205" s="1569"/>
      <c r="AS205" s="1569"/>
      <c r="AT205" s="1569"/>
      <c r="AU205" s="1569"/>
      <c r="AV205" s="1569"/>
      <c r="AW205" s="1569"/>
      <c r="AX205" s="1569"/>
      <c r="AY205" s="1569"/>
      <c r="AZ205" s="1569"/>
      <c r="BA205" s="1569"/>
      <c r="BB205" s="1569"/>
      <c r="BC205" s="1569"/>
      <c r="BD205" s="1569"/>
      <c r="BE205" s="1569"/>
      <c r="BF205" s="1569"/>
      <c r="BG205" s="1569"/>
    </row>
    <row r="206" spans="2:59" s="1626" customFormat="1">
      <c r="B206" s="1569"/>
      <c r="C206" s="1570"/>
      <c r="D206" s="1569"/>
      <c r="E206" s="1569"/>
      <c r="F206" s="1569"/>
      <c r="G206" s="1569"/>
      <c r="H206" s="1569"/>
      <c r="I206" s="1569"/>
      <c r="J206" s="1569"/>
      <c r="K206" s="1569"/>
      <c r="L206" s="1569"/>
      <c r="M206" s="1569"/>
      <c r="N206" s="1569"/>
      <c r="O206" s="1569"/>
      <c r="P206" s="1569"/>
      <c r="Q206" s="1569"/>
      <c r="R206" s="1569"/>
      <c r="S206" s="1569"/>
      <c r="T206" s="1569"/>
      <c r="U206" s="1569"/>
      <c r="V206" s="1569"/>
      <c r="W206" s="1569"/>
      <c r="X206" s="1569"/>
      <c r="Y206" s="1569"/>
      <c r="Z206" s="1569"/>
      <c r="AA206" s="1569"/>
      <c r="AB206" s="1569"/>
      <c r="AC206" s="1569"/>
      <c r="AD206" s="1569"/>
      <c r="AE206" s="1569"/>
      <c r="AF206" s="1569"/>
      <c r="AG206" s="1569"/>
      <c r="AH206" s="1569"/>
      <c r="AI206" s="1569"/>
      <c r="AJ206" s="1569"/>
      <c r="AK206" s="1569"/>
      <c r="AL206" s="1569"/>
      <c r="AM206" s="1569"/>
      <c r="AN206" s="1569"/>
      <c r="AO206" s="1569"/>
      <c r="AP206" s="1569"/>
      <c r="AQ206" s="1569"/>
      <c r="AR206" s="1569"/>
      <c r="AS206" s="1569"/>
      <c r="AT206" s="1569"/>
      <c r="AU206" s="1569"/>
      <c r="AV206" s="1569"/>
      <c r="AW206" s="1569"/>
      <c r="AX206" s="1569"/>
      <c r="AY206" s="1569"/>
      <c r="AZ206" s="1569"/>
      <c r="BA206" s="1569"/>
      <c r="BB206" s="1569"/>
      <c r="BC206" s="1569"/>
      <c r="BD206" s="1569"/>
      <c r="BE206" s="1569"/>
      <c r="BF206" s="1569"/>
      <c r="BG206" s="1569"/>
    </row>
    <row r="207" spans="2:59" s="1626" customFormat="1">
      <c r="B207" s="1569"/>
      <c r="C207" s="1570"/>
      <c r="D207" s="1569"/>
      <c r="E207" s="1569"/>
      <c r="F207" s="1569"/>
      <c r="G207" s="1569"/>
      <c r="H207" s="1569"/>
      <c r="I207" s="1569"/>
      <c r="J207" s="1569"/>
      <c r="K207" s="1569"/>
      <c r="L207" s="1569"/>
      <c r="M207" s="1569"/>
      <c r="N207" s="1569"/>
      <c r="O207" s="1569"/>
      <c r="P207" s="1569"/>
      <c r="Q207" s="1569"/>
      <c r="R207" s="1569"/>
      <c r="S207" s="1569"/>
      <c r="T207" s="1569"/>
      <c r="U207" s="1569"/>
      <c r="V207" s="1569"/>
      <c r="W207" s="1569"/>
      <c r="X207" s="1569"/>
      <c r="Y207" s="1569"/>
      <c r="Z207" s="1569"/>
      <c r="AA207" s="1569"/>
      <c r="AB207" s="1569"/>
      <c r="AC207" s="1569"/>
      <c r="AD207" s="1569"/>
      <c r="AE207" s="1569"/>
      <c r="AF207" s="1569"/>
      <c r="AG207" s="1569"/>
      <c r="AH207" s="1569"/>
      <c r="AI207" s="1569"/>
      <c r="AJ207" s="1569"/>
      <c r="AK207" s="1569"/>
      <c r="AL207" s="1569"/>
      <c r="AM207" s="1569"/>
      <c r="AN207" s="1569"/>
      <c r="AO207" s="1569"/>
      <c r="AP207" s="1569"/>
      <c r="AQ207" s="1569"/>
      <c r="AR207" s="1569"/>
      <c r="AS207" s="1569"/>
      <c r="AT207" s="1569"/>
      <c r="AU207" s="1569"/>
      <c r="AV207" s="1569"/>
      <c r="AW207" s="1569"/>
      <c r="AX207" s="1569"/>
      <c r="AY207" s="1569"/>
      <c r="AZ207" s="1569"/>
      <c r="BA207" s="1569"/>
      <c r="BB207" s="1569"/>
      <c r="BC207" s="1569"/>
      <c r="BD207" s="1569"/>
      <c r="BE207" s="1569"/>
      <c r="BF207" s="1569"/>
      <c r="BG207" s="1569"/>
    </row>
    <row r="208" spans="2:59" s="1626" customFormat="1">
      <c r="B208" s="1569"/>
      <c r="C208" s="1570"/>
      <c r="D208" s="1569"/>
      <c r="E208" s="1569"/>
      <c r="F208" s="1569"/>
      <c r="G208" s="1569"/>
      <c r="H208" s="1569"/>
      <c r="I208" s="1569"/>
      <c r="J208" s="1569"/>
      <c r="K208" s="1569"/>
      <c r="L208" s="1569"/>
      <c r="M208" s="1569"/>
      <c r="N208" s="1569"/>
      <c r="O208" s="1569"/>
      <c r="P208" s="1569"/>
      <c r="Q208" s="1569"/>
      <c r="R208" s="1569"/>
      <c r="S208" s="1569"/>
      <c r="T208" s="1569"/>
      <c r="U208" s="1569"/>
      <c r="V208" s="1569"/>
      <c r="W208" s="1569"/>
      <c r="X208" s="1569"/>
      <c r="Y208" s="1569"/>
      <c r="Z208" s="1569"/>
      <c r="AA208" s="1569"/>
      <c r="AB208" s="1569"/>
      <c r="AC208" s="1569"/>
      <c r="AD208" s="1569"/>
      <c r="AE208" s="1569"/>
      <c r="AF208" s="1569"/>
      <c r="AG208" s="1569"/>
      <c r="AH208" s="1569"/>
      <c r="AI208" s="1569"/>
      <c r="AJ208" s="1569"/>
      <c r="AK208" s="1569"/>
      <c r="AL208" s="1569"/>
      <c r="AM208" s="1569"/>
      <c r="AN208" s="1569"/>
      <c r="AO208" s="1569"/>
      <c r="AP208" s="1569"/>
      <c r="AQ208" s="1569"/>
      <c r="AR208" s="1569"/>
      <c r="AS208" s="1569"/>
      <c r="AT208" s="1569"/>
      <c r="AU208" s="1569"/>
      <c r="AV208" s="1569"/>
      <c r="AW208" s="1569"/>
      <c r="AX208" s="1569"/>
      <c r="AY208" s="1569"/>
      <c r="AZ208" s="1569"/>
      <c r="BA208" s="1569"/>
      <c r="BB208" s="1569"/>
      <c r="BC208" s="1569"/>
      <c r="BD208" s="1569"/>
      <c r="BE208" s="1569"/>
      <c r="BF208" s="1569"/>
      <c r="BG208" s="1569"/>
    </row>
    <row r="209" spans="2:59" s="1626" customFormat="1">
      <c r="B209" s="1569"/>
      <c r="C209" s="1570"/>
      <c r="D209" s="1569"/>
      <c r="E209" s="1569"/>
      <c r="F209" s="1569"/>
      <c r="G209" s="1569"/>
      <c r="H209" s="1569"/>
      <c r="I209" s="1569"/>
      <c r="J209" s="1569"/>
      <c r="K209" s="1569"/>
      <c r="L209" s="1569"/>
      <c r="M209" s="1569"/>
      <c r="N209" s="1569"/>
      <c r="O209" s="1569"/>
      <c r="P209" s="1569"/>
      <c r="Q209" s="1569"/>
      <c r="R209" s="1569"/>
      <c r="S209" s="1569"/>
      <c r="T209" s="1569"/>
      <c r="U209" s="1569"/>
      <c r="V209" s="1569"/>
      <c r="W209" s="1569"/>
      <c r="X209" s="1569"/>
      <c r="Y209" s="1569"/>
      <c r="Z209" s="1569"/>
      <c r="AA209" s="1569"/>
      <c r="AB209" s="1569"/>
      <c r="AC209" s="1569"/>
      <c r="AD209" s="1569"/>
      <c r="AE209" s="1569"/>
      <c r="AF209" s="1569"/>
      <c r="AG209" s="1569"/>
      <c r="AH209" s="1569"/>
      <c r="AI209" s="1569"/>
      <c r="AJ209" s="1569"/>
      <c r="AK209" s="1569"/>
      <c r="AL209" s="1569"/>
      <c r="AM209" s="1569"/>
      <c r="AN209" s="1569"/>
      <c r="AO209" s="1569"/>
      <c r="AP209" s="1569"/>
      <c r="AQ209" s="1569"/>
      <c r="AR209" s="1569"/>
      <c r="AS209" s="1569"/>
      <c r="AT209" s="1569"/>
      <c r="AU209" s="1569"/>
      <c r="AV209" s="1569"/>
      <c r="AW209" s="1569"/>
      <c r="AX209" s="1569"/>
      <c r="AY209" s="1569"/>
      <c r="AZ209" s="1569"/>
      <c r="BA209" s="1569"/>
      <c r="BB209" s="1569"/>
      <c r="BC209" s="1569"/>
      <c r="BD209" s="1569"/>
      <c r="BE209" s="1569"/>
      <c r="BF209" s="1569"/>
      <c r="BG209" s="1569"/>
    </row>
    <row r="210" spans="2:59" s="1626" customFormat="1">
      <c r="B210" s="1569"/>
      <c r="C210" s="1570"/>
      <c r="D210" s="1569"/>
      <c r="E210" s="1569"/>
      <c r="F210" s="1569"/>
      <c r="G210" s="1569"/>
      <c r="H210" s="1569"/>
      <c r="I210" s="1569"/>
      <c r="J210" s="1569"/>
      <c r="K210" s="1569"/>
      <c r="L210" s="1569"/>
      <c r="M210" s="1569"/>
      <c r="N210" s="1569"/>
      <c r="O210" s="1569"/>
      <c r="P210" s="1569"/>
      <c r="Q210" s="1569"/>
      <c r="R210" s="1569"/>
      <c r="S210" s="1569"/>
      <c r="T210" s="1569"/>
      <c r="U210" s="1569"/>
      <c r="V210" s="1569"/>
      <c r="W210" s="1569"/>
      <c r="X210" s="1569"/>
      <c r="Y210" s="1569"/>
      <c r="Z210" s="1569"/>
      <c r="AA210" s="1569"/>
      <c r="AB210" s="1569"/>
      <c r="AC210" s="1569"/>
      <c r="AD210" s="1569"/>
      <c r="AE210" s="1569"/>
      <c r="AF210" s="1569"/>
      <c r="AG210" s="1569"/>
      <c r="AH210" s="1569"/>
      <c r="AI210" s="1569"/>
      <c r="AJ210" s="1569"/>
      <c r="AK210" s="1569"/>
      <c r="AL210" s="1569"/>
      <c r="AM210" s="1569"/>
      <c r="AN210" s="1569"/>
      <c r="AO210" s="1569"/>
      <c r="AP210" s="1569"/>
      <c r="AQ210" s="1569"/>
      <c r="AR210" s="1569"/>
      <c r="AS210" s="1569"/>
      <c r="AT210" s="1569"/>
      <c r="AU210" s="1569"/>
      <c r="AV210" s="1569"/>
      <c r="AW210" s="1569"/>
      <c r="AX210" s="1569"/>
      <c r="AY210" s="1569"/>
      <c r="AZ210" s="1569"/>
      <c r="BA210" s="1569"/>
      <c r="BB210" s="1569"/>
      <c r="BC210" s="1569"/>
      <c r="BD210" s="1569"/>
      <c r="BE210" s="1569"/>
      <c r="BF210" s="1569"/>
      <c r="BG210" s="1569"/>
    </row>
    <row r="211" spans="2:59" s="1626" customFormat="1">
      <c r="B211" s="1569"/>
      <c r="C211" s="1570"/>
      <c r="D211" s="1569"/>
      <c r="E211" s="1569"/>
      <c r="F211" s="1569"/>
      <c r="G211" s="1569"/>
      <c r="H211" s="1569"/>
      <c r="I211" s="1569"/>
      <c r="J211" s="1569"/>
      <c r="K211" s="1569"/>
      <c r="L211" s="1569"/>
      <c r="M211" s="1569"/>
      <c r="N211" s="1569"/>
      <c r="O211" s="1569"/>
      <c r="P211" s="1569"/>
      <c r="Q211" s="1569"/>
      <c r="R211" s="1569"/>
      <c r="S211" s="1569"/>
      <c r="T211" s="1569"/>
      <c r="U211" s="1569"/>
      <c r="V211" s="1569"/>
      <c r="W211" s="1569"/>
      <c r="X211" s="1569"/>
      <c r="Y211" s="1569"/>
      <c r="Z211" s="1569"/>
      <c r="AA211" s="1569"/>
      <c r="AB211" s="1569"/>
      <c r="AC211" s="1569"/>
      <c r="AD211" s="1569"/>
      <c r="AE211" s="1569"/>
      <c r="AF211" s="1569"/>
      <c r="AG211" s="1569"/>
      <c r="AH211" s="1569"/>
      <c r="AI211" s="1569"/>
      <c r="AJ211" s="1569"/>
      <c r="AK211" s="1569"/>
      <c r="AL211" s="1569"/>
      <c r="AM211" s="1569"/>
      <c r="AN211" s="1569"/>
      <c r="AO211" s="1569"/>
      <c r="AP211" s="1569"/>
      <c r="AQ211" s="1569"/>
      <c r="AR211" s="1569"/>
      <c r="AS211" s="1569"/>
      <c r="AT211" s="1569"/>
      <c r="AU211" s="1569"/>
      <c r="AV211" s="1569"/>
      <c r="AW211" s="1569"/>
      <c r="AX211" s="1569"/>
      <c r="AY211" s="1569"/>
      <c r="AZ211" s="1569"/>
      <c r="BA211" s="1569"/>
      <c r="BB211" s="1569"/>
      <c r="BC211" s="1569"/>
      <c r="BD211" s="1569"/>
      <c r="BE211" s="1569"/>
      <c r="BF211" s="1569"/>
      <c r="BG211" s="1569"/>
    </row>
    <row r="212" spans="2:59" s="1626" customFormat="1">
      <c r="B212" s="1569"/>
      <c r="C212" s="1570"/>
      <c r="D212" s="1569"/>
      <c r="E212" s="1569"/>
      <c r="F212" s="1569"/>
      <c r="G212" s="1569"/>
      <c r="H212" s="1569"/>
      <c r="I212" s="1569"/>
      <c r="J212" s="1569"/>
      <c r="K212" s="1569"/>
      <c r="L212" s="1569"/>
      <c r="M212" s="1569"/>
      <c r="N212" s="1569"/>
      <c r="O212" s="1569"/>
      <c r="P212" s="1569"/>
      <c r="Q212" s="1569"/>
      <c r="R212" s="1569"/>
      <c r="S212" s="1569"/>
      <c r="T212" s="1569"/>
      <c r="U212" s="1569"/>
      <c r="V212" s="1569"/>
      <c r="W212" s="1569"/>
      <c r="X212" s="1569"/>
      <c r="Y212" s="1569"/>
      <c r="Z212" s="1569"/>
      <c r="AA212" s="1569"/>
      <c r="AB212" s="1569"/>
      <c r="AC212" s="1569"/>
      <c r="AD212" s="1569"/>
      <c r="AE212" s="1569"/>
      <c r="AF212" s="1569"/>
      <c r="AG212" s="1569"/>
      <c r="AH212" s="1569"/>
      <c r="AI212" s="1569"/>
      <c r="AJ212" s="1569"/>
      <c r="AK212" s="1569"/>
      <c r="AL212" s="1569"/>
      <c r="AM212" s="1569"/>
      <c r="AN212" s="1569"/>
      <c r="AO212" s="1569"/>
      <c r="AP212" s="1569"/>
      <c r="AQ212" s="1569"/>
      <c r="AR212" s="1569"/>
      <c r="AS212" s="1569"/>
      <c r="AT212" s="1569"/>
      <c r="AU212" s="1569"/>
      <c r="AV212" s="1569"/>
      <c r="AW212" s="1569"/>
      <c r="AX212" s="1569"/>
      <c r="AY212" s="1569"/>
      <c r="AZ212" s="1569"/>
      <c r="BA212" s="1569"/>
      <c r="BB212" s="1569"/>
      <c r="BC212" s="1569"/>
      <c r="BD212" s="1569"/>
      <c r="BE212" s="1569"/>
      <c r="BF212" s="1569"/>
      <c r="BG212" s="1569"/>
    </row>
    <row r="213" spans="2:59" s="1626" customFormat="1">
      <c r="B213" s="1569"/>
      <c r="C213" s="1570"/>
      <c r="D213" s="1569"/>
      <c r="E213" s="1569"/>
      <c r="F213" s="1569"/>
      <c r="G213" s="1569"/>
      <c r="H213" s="1569"/>
      <c r="I213" s="1569"/>
      <c r="J213" s="1569"/>
      <c r="K213" s="1569"/>
      <c r="L213" s="1569"/>
      <c r="M213" s="1569"/>
      <c r="N213" s="1569"/>
      <c r="O213" s="1569"/>
      <c r="P213" s="1569"/>
      <c r="Q213" s="1569"/>
      <c r="R213" s="1569"/>
      <c r="S213" s="1569"/>
      <c r="T213" s="1569"/>
      <c r="U213" s="1569"/>
      <c r="V213" s="1569"/>
      <c r="W213" s="1569"/>
      <c r="X213" s="1569"/>
      <c r="Y213" s="1569"/>
      <c r="Z213" s="1569"/>
      <c r="AA213" s="1569"/>
      <c r="AB213" s="1569"/>
      <c r="AC213" s="1569"/>
      <c r="AD213" s="1569"/>
      <c r="AE213" s="1569"/>
      <c r="AF213" s="1569"/>
      <c r="AG213" s="1569"/>
      <c r="AH213" s="1569"/>
      <c r="AI213" s="1569"/>
      <c r="AJ213" s="1569"/>
      <c r="AK213" s="1569"/>
      <c r="AL213" s="1569"/>
      <c r="AM213" s="1569"/>
      <c r="AN213" s="1569"/>
      <c r="AO213" s="1569"/>
      <c r="AP213" s="1569"/>
      <c r="AQ213" s="1569"/>
      <c r="AR213" s="1569"/>
      <c r="AS213" s="1569"/>
      <c r="AT213" s="1569"/>
      <c r="AU213" s="1569"/>
      <c r="AV213" s="1569"/>
      <c r="AW213" s="1569"/>
      <c r="AX213" s="1569"/>
      <c r="AY213" s="1569"/>
      <c r="AZ213" s="1569"/>
      <c r="BA213" s="1569"/>
      <c r="BB213" s="1569"/>
      <c r="BC213" s="1569"/>
      <c r="BD213" s="1569"/>
      <c r="BE213" s="1569"/>
      <c r="BF213" s="1569"/>
      <c r="BG213" s="1569"/>
    </row>
    <row r="214" spans="2:59" s="1626" customFormat="1">
      <c r="B214" s="1569"/>
      <c r="C214" s="1570"/>
      <c r="D214" s="1569"/>
      <c r="E214" s="1569"/>
      <c r="F214" s="1569"/>
      <c r="G214" s="1569"/>
      <c r="H214" s="1569"/>
      <c r="I214" s="1569"/>
      <c r="J214" s="1569"/>
      <c r="K214" s="1569"/>
      <c r="L214" s="1569"/>
      <c r="M214" s="1569"/>
      <c r="N214" s="1569"/>
      <c r="O214" s="1569"/>
      <c r="P214" s="1569"/>
      <c r="Q214" s="1569"/>
      <c r="R214" s="1569"/>
      <c r="S214" s="1569"/>
      <c r="T214" s="1569"/>
      <c r="U214" s="1569"/>
      <c r="V214" s="1569"/>
      <c r="W214" s="1569"/>
      <c r="X214" s="1569"/>
      <c r="Y214" s="1569"/>
      <c r="Z214" s="1569"/>
      <c r="AA214" s="1569"/>
      <c r="AB214" s="1569"/>
      <c r="AC214" s="1569"/>
      <c r="AD214" s="1569"/>
      <c r="AE214" s="1569"/>
      <c r="AF214" s="1569"/>
      <c r="AG214" s="1569"/>
      <c r="AH214" s="1569"/>
      <c r="AI214" s="1569"/>
      <c r="AJ214" s="1569"/>
      <c r="AK214" s="1569"/>
      <c r="AL214" s="1569"/>
      <c r="AM214" s="1569"/>
      <c r="AN214" s="1569"/>
      <c r="AO214" s="1569"/>
      <c r="AP214" s="1569"/>
      <c r="AQ214" s="1569"/>
      <c r="AR214" s="1569"/>
      <c r="AS214" s="1569"/>
      <c r="AT214" s="1569"/>
      <c r="AU214" s="1569"/>
      <c r="AV214" s="1569"/>
      <c r="AW214" s="1569"/>
      <c r="AX214" s="1569"/>
      <c r="AY214" s="1569"/>
      <c r="AZ214" s="1569"/>
      <c r="BA214" s="1569"/>
      <c r="BB214" s="1569"/>
      <c r="BC214" s="1569"/>
      <c r="BD214" s="1569"/>
      <c r="BE214" s="1569"/>
      <c r="BF214" s="1569"/>
      <c r="BG214" s="1569"/>
    </row>
    <row r="215" spans="2:59" s="1626" customFormat="1">
      <c r="B215" s="1569"/>
      <c r="C215" s="1570"/>
      <c r="D215" s="1569"/>
      <c r="E215" s="1569"/>
      <c r="F215" s="1569"/>
      <c r="G215" s="1569"/>
      <c r="H215" s="1569"/>
      <c r="I215" s="1569"/>
      <c r="J215" s="1569"/>
      <c r="K215" s="1569"/>
      <c r="L215" s="1569"/>
      <c r="M215" s="1569"/>
      <c r="N215" s="1569"/>
      <c r="O215" s="1569"/>
      <c r="P215" s="1569"/>
      <c r="Q215" s="1569"/>
      <c r="R215" s="1569"/>
      <c r="S215" s="1569"/>
      <c r="T215" s="1569"/>
      <c r="U215" s="1569"/>
      <c r="V215" s="1569"/>
      <c r="W215" s="1569"/>
      <c r="X215" s="1569"/>
      <c r="Y215" s="1569"/>
      <c r="Z215" s="1569"/>
      <c r="AA215" s="1569"/>
      <c r="AB215" s="1569"/>
      <c r="AC215" s="1569"/>
      <c r="AD215" s="1569"/>
      <c r="AE215" s="1569"/>
      <c r="AF215" s="1569"/>
      <c r="AG215" s="1569"/>
      <c r="AH215" s="1569"/>
      <c r="AI215" s="1569"/>
      <c r="AJ215" s="1569"/>
      <c r="AK215" s="1569"/>
      <c r="AL215" s="1569"/>
      <c r="AM215" s="1569"/>
      <c r="AN215" s="1569"/>
      <c r="AO215" s="1569"/>
      <c r="AP215" s="1569"/>
      <c r="AQ215" s="1569"/>
      <c r="AR215" s="1569"/>
      <c r="AS215" s="1569"/>
      <c r="AT215" s="1569"/>
      <c r="AU215" s="1569"/>
      <c r="AV215" s="1569"/>
      <c r="AW215" s="1569"/>
      <c r="AX215" s="1569"/>
      <c r="AY215" s="1569"/>
      <c r="AZ215" s="1569"/>
      <c r="BA215" s="1569"/>
      <c r="BB215" s="1569"/>
      <c r="BC215" s="1569"/>
      <c r="BD215" s="1569"/>
      <c r="BE215" s="1569"/>
      <c r="BF215" s="1569"/>
      <c r="BG215" s="1569"/>
    </row>
    <row r="216" spans="2:59" s="1626" customFormat="1">
      <c r="B216" s="1569"/>
      <c r="C216" s="1570"/>
      <c r="D216" s="1569"/>
      <c r="E216" s="1569"/>
      <c r="F216" s="1569"/>
      <c r="G216" s="1569"/>
      <c r="H216" s="1569"/>
      <c r="I216" s="1569"/>
      <c r="J216" s="1569"/>
      <c r="K216" s="1569"/>
      <c r="L216" s="1569"/>
      <c r="M216" s="1569"/>
      <c r="N216" s="1569"/>
      <c r="O216" s="1569"/>
      <c r="P216" s="1569"/>
      <c r="Q216" s="1569"/>
      <c r="R216" s="1569"/>
      <c r="S216" s="1569"/>
      <c r="T216" s="1569"/>
      <c r="U216" s="1569"/>
      <c r="V216" s="1569"/>
      <c r="W216" s="1569"/>
      <c r="X216" s="1569"/>
      <c r="Y216" s="1569"/>
      <c r="Z216" s="1569"/>
      <c r="AA216" s="1569"/>
      <c r="AB216" s="1569"/>
      <c r="AC216" s="1569"/>
      <c r="AD216" s="1569"/>
      <c r="AE216" s="1569"/>
      <c r="AF216" s="1569"/>
      <c r="AG216" s="1569"/>
      <c r="AH216" s="1569"/>
      <c r="AI216" s="1569"/>
      <c r="AJ216" s="1569"/>
      <c r="AK216" s="1569"/>
      <c r="AL216" s="1569"/>
      <c r="AM216" s="1569"/>
      <c r="AN216" s="1569"/>
      <c r="AO216" s="1569"/>
      <c r="AP216" s="1569"/>
      <c r="AQ216" s="1569"/>
      <c r="AR216" s="1569"/>
      <c r="AS216" s="1569"/>
      <c r="AT216" s="1569"/>
      <c r="AU216" s="1569"/>
      <c r="AV216" s="1569"/>
      <c r="AW216" s="1569"/>
      <c r="AX216" s="1569"/>
      <c r="AY216" s="1569"/>
      <c r="AZ216" s="1569"/>
      <c r="BA216" s="1569"/>
      <c r="BB216" s="1569"/>
      <c r="BC216" s="1569"/>
      <c r="BD216" s="1569"/>
      <c r="BE216" s="1569"/>
      <c r="BF216" s="1569"/>
      <c r="BG216" s="1569"/>
    </row>
    <row r="217" spans="2:59" s="1626" customFormat="1">
      <c r="B217" s="1569"/>
      <c r="C217" s="1570"/>
      <c r="D217" s="1569"/>
      <c r="E217" s="1569"/>
      <c r="F217" s="1569"/>
      <c r="G217" s="1569"/>
      <c r="H217" s="1569"/>
      <c r="I217" s="1569"/>
      <c r="J217" s="1569"/>
      <c r="K217" s="1569"/>
      <c r="L217" s="1569"/>
      <c r="M217" s="1569"/>
      <c r="N217" s="1569"/>
      <c r="O217" s="1569"/>
      <c r="P217" s="1569"/>
      <c r="Q217" s="1569"/>
      <c r="R217" s="1569"/>
      <c r="S217" s="1569"/>
      <c r="T217" s="1569"/>
      <c r="U217" s="1569"/>
      <c r="V217" s="1569"/>
      <c r="W217" s="1569"/>
      <c r="X217" s="1569"/>
      <c r="Y217" s="1569"/>
      <c r="Z217" s="1569"/>
      <c r="AA217" s="1569"/>
      <c r="AB217" s="1569"/>
      <c r="AC217" s="1569"/>
      <c r="AD217" s="1569"/>
      <c r="AE217" s="1569"/>
      <c r="AF217" s="1569"/>
      <c r="AG217" s="1569"/>
      <c r="AH217" s="1569"/>
      <c r="AI217" s="1569"/>
      <c r="AJ217" s="1569"/>
      <c r="AK217" s="1569"/>
      <c r="AL217" s="1569"/>
      <c r="AM217" s="1569"/>
      <c r="AN217" s="1569"/>
      <c r="AO217" s="1569"/>
      <c r="AP217" s="1569"/>
      <c r="AQ217" s="1569"/>
      <c r="AR217" s="1569"/>
      <c r="AS217" s="1569"/>
      <c r="AT217" s="1569"/>
      <c r="AU217" s="1569"/>
      <c r="AV217" s="1569"/>
      <c r="AW217" s="1569"/>
      <c r="AX217" s="1569"/>
      <c r="AY217" s="1569"/>
      <c r="AZ217" s="1569"/>
      <c r="BA217" s="1569"/>
      <c r="BB217" s="1569"/>
      <c r="BC217" s="1569"/>
      <c r="BD217" s="1569"/>
      <c r="BE217" s="1569"/>
      <c r="BF217" s="1569"/>
      <c r="BG217" s="1569"/>
    </row>
    <row r="218" spans="2:59" s="1626" customFormat="1">
      <c r="B218" s="1569"/>
      <c r="C218" s="1570"/>
      <c r="D218" s="1569"/>
      <c r="E218" s="1569"/>
      <c r="F218" s="1569"/>
      <c r="G218" s="1569"/>
      <c r="H218" s="1569"/>
      <c r="I218" s="1569"/>
      <c r="J218" s="1569"/>
      <c r="K218" s="1569"/>
      <c r="L218" s="1569"/>
      <c r="M218" s="1569"/>
      <c r="N218" s="1569"/>
      <c r="O218" s="1569"/>
      <c r="P218" s="1569"/>
      <c r="Q218" s="1569"/>
      <c r="R218" s="1569"/>
      <c r="S218" s="1569"/>
      <c r="T218" s="1569"/>
      <c r="U218" s="1569"/>
      <c r="V218" s="1569"/>
      <c r="W218" s="1569"/>
      <c r="X218" s="1569"/>
      <c r="Y218" s="1569"/>
      <c r="Z218" s="1569"/>
      <c r="AA218" s="1569"/>
      <c r="AB218" s="1569"/>
      <c r="AC218" s="1569"/>
      <c r="AD218" s="1569"/>
      <c r="AE218" s="1569"/>
      <c r="AF218" s="1569"/>
      <c r="AG218" s="1569"/>
      <c r="AH218" s="1569"/>
      <c r="AI218" s="1569"/>
      <c r="AJ218" s="1569"/>
      <c r="AK218" s="1569"/>
      <c r="AL218" s="1569"/>
      <c r="AM218" s="1569"/>
      <c r="AN218" s="1569"/>
      <c r="AO218" s="1569"/>
      <c r="AP218" s="1569"/>
      <c r="AQ218" s="1569"/>
      <c r="AR218" s="1569"/>
      <c r="AS218" s="1569"/>
      <c r="AT218" s="1569"/>
      <c r="AU218" s="1569"/>
      <c r="AV218" s="1569"/>
      <c r="AW218" s="1569"/>
      <c r="AX218" s="1569"/>
      <c r="AY218" s="1569"/>
      <c r="AZ218" s="1569"/>
      <c r="BA218" s="1569"/>
      <c r="BB218" s="1569"/>
      <c r="BC218" s="1569"/>
      <c r="BD218" s="1569"/>
      <c r="BE218" s="1569"/>
      <c r="BF218" s="1569"/>
      <c r="BG218" s="1569"/>
    </row>
    <row r="219" spans="2:59" s="1626" customFormat="1">
      <c r="B219" s="1569"/>
      <c r="C219" s="1570"/>
      <c r="D219" s="1569"/>
      <c r="E219" s="1569"/>
      <c r="F219" s="1569"/>
      <c r="G219" s="1569"/>
      <c r="H219" s="1569"/>
      <c r="I219" s="1569"/>
      <c r="J219" s="1569"/>
      <c r="K219" s="1569"/>
      <c r="L219" s="1569"/>
      <c r="M219" s="1569"/>
      <c r="N219" s="1569"/>
      <c r="O219" s="1569"/>
      <c r="P219" s="1569"/>
      <c r="Q219" s="1569"/>
      <c r="R219" s="1569"/>
      <c r="S219" s="1569"/>
      <c r="T219" s="1569"/>
      <c r="U219" s="1569"/>
      <c r="V219" s="1569"/>
      <c r="W219" s="1569"/>
      <c r="X219" s="1569"/>
      <c r="Y219" s="1569"/>
      <c r="Z219" s="1569"/>
      <c r="AA219" s="1569"/>
      <c r="AB219" s="1569"/>
      <c r="AC219" s="1569"/>
      <c r="AD219" s="1569"/>
      <c r="AE219" s="1569"/>
      <c r="AF219" s="1569"/>
      <c r="AG219" s="1569"/>
      <c r="AH219" s="1569"/>
      <c r="AI219" s="1569"/>
      <c r="AJ219" s="1569"/>
      <c r="AK219" s="1569"/>
      <c r="AL219" s="1569"/>
      <c r="AM219" s="1569"/>
      <c r="AN219" s="1569"/>
      <c r="AO219" s="1569"/>
      <c r="AP219" s="1569"/>
      <c r="AQ219" s="1569"/>
      <c r="AR219" s="1569"/>
      <c r="AS219" s="1569"/>
      <c r="AT219" s="1569"/>
      <c r="AU219" s="1569"/>
      <c r="AV219" s="1569"/>
      <c r="AW219" s="1569"/>
      <c r="AX219" s="1569"/>
      <c r="AY219" s="1569"/>
      <c r="AZ219" s="1569"/>
      <c r="BA219" s="1569"/>
      <c r="BB219" s="1569"/>
      <c r="BC219" s="1569"/>
      <c r="BD219" s="1569"/>
      <c r="BE219" s="1569"/>
      <c r="BF219" s="1569"/>
      <c r="BG219" s="1569"/>
    </row>
    <row r="220" spans="2:59" s="1626" customFormat="1">
      <c r="B220" s="1569"/>
      <c r="C220" s="1570"/>
      <c r="D220" s="1569"/>
      <c r="E220" s="1569"/>
      <c r="F220" s="1569"/>
      <c r="G220" s="1569"/>
      <c r="H220" s="1569"/>
      <c r="I220" s="1569"/>
      <c r="J220" s="1569"/>
      <c r="K220" s="1569"/>
      <c r="L220" s="1569"/>
      <c r="M220" s="1569"/>
      <c r="N220" s="1569"/>
      <c r="O220" s="1569"/>
      <c r="P220" s="1569"/>
      <c r="Q220" s="1569"/>
      <c r="R220" s="1569"/>
      <c r="S220" s="1569"/>
      <c r="T220" s="1569"/>
      <c r="U220" s="1569"/>
      <c r="V220" s="1569"/>
      <c r="W220" s="1569"/>
      <c r="X220" s="1569"/>
      <c r="Y220" s="1569"/>
      <c r="Z220" s="1569"/>
      <c r="AA220" s="1569"/>
      <c r="AB220" s="1569"/>
      <c r="AC220" s="1569"/>
      <c r="AD220" s="1569"/>
      <c r="AE220" s="1569"/>
      <c r="AF220" s="1569"/>
      <c r="AG220" s="1569"/>
      <c r="AH220" s="1569"/>
      <c r="AI220" s="1569"/>
      <c r="AJ220" s="1569"/>
      <c r="AK220" s="1569"/>
      <c r="AL220" s="1569"/>
      <c r="AM220" s="1569"/>
      <c r="AN220" s="1569"/>
      <c r="AO220" s="1569"/>
      <c r="AP220" s="1569"/>
      <c r="AQ220" s="1569"/>
      <c r="AR220" s="1569"/>
      <c r="AS220" s="1569"/>
      <c r="AT220" s="1569"/>
      <c r="AU220" s="1569"/>
      <c r="AV220" s="1569"/>
      <c r="AW220" s="1569"/>
      <c r="AX220" s="1569"/>
      <c r="AY220" s="1569"/>
      <c r="AZ220" s="1569"/>
      <c r="BA220" s="1569"/>
      <c r="BB220" s="1569"/>
      <c r="BC220" s="1569"/>
      <c r="BD220" s="1569"/>
      <c r="BE220" s="1569"/>
      <c r="BF220" s="1569"/>
      <c r="BG220" s="1569"/>
    </row>
    <row r="221" spans="2:59" s="1626" customFormat="1">
      <c r="B221" s="1569"/>
      <c r="C221" s="1570"/>
      <c r="D221" s="1569"/>
      <c r="E221" s="1569"/>
      <c r="F221" s="1569"/>
      <c r="G221" s="1569"/>
      <c r="H221" s="1569"/>
      <c r="I221" s="1569"/>
      <c r="J221" s="1569"/>
      <c r="K221" s="1569"/>
      <c r="L221" s="1569"/>
      <c r="M221" s="1569"/>
      <c r="N221" s="1569"/>
      <c r="O221" s="1569"/>
      <c r="P221" s="1569"/>
      <c r="Q221" s="1569"/>
      <c r="R221" s="1569"/>
      <c r="S221" s="1569"/>
      <c r="T221" s="1569"/>
      <c r="U221" s="1569"/>
      <c r="V221" s="1569"/>
      <c r="W221" s="1569"/>
      <c r="X221" s="1569"/>
      <c r="Y221" s="1569"/>
      <c r="Z221" s="1569"/>
      <c r="AA221" s="1569"/>
      <c r="AB221" s="1569"/>
      <c r="AC221" s="1569"/>
      <c r="AD221" s="1569"/>
      <c r="AE221" s="1569"/>
      <c r="AF221" s="1569"/>
      <c r="AG221" s="1569"/>
      <c r="AH221" s="1569"/>
      <c r="AI221" s="1569"/>
      <c r="AJ221" s="1569"/>
      <c r="AK221" s="1569"/>
      <c r="AL221" s="1569"/>
      <c r="AM221" s="1569"/>
      <c r="AN221" s="1569"/>
      <c r="AO221" s="1569"/>
      <c r="AP221" s="1569"/>
      <c r="AQ221" s="1569"/>
      <c r="AR221" s="1569"/>
      <c r="AS221" s="1569"/>
      <c r="AT221" s="1569"/>
      <c r="AU221" s="1569"/>
      <c r="AV221" s="1569"/>
      <c r="AW221" s="1569"/>
      <c r="AX221" s="1569"/>
      <c r="AY221" s="1569"/>
      <c r="AZ221" s="1569"/>
      <c r="BA221" s="1569"/>
      <c r="BB221" s="1569"/>
      <c r="BC221" s="1569"/>
      <c r="BD221" s="1569"/>
      <c r="BE221" s="1569"/>
      <c r="BF221" s="1569"/>
      <c r="BG221" s="1569"/>
    </row>
    <row r="222" spans="2:59" s="1626" customFormat="1">
      <c r="B222" s="1569"/>
      <c r="C222" s="1570"/>
      <c r="D222" s="1569"/>
      <c r="E222" s="1569"/>
      <c r="F222" s="1569"/>
      <c r="G222" s="1569"/>
      <c r="H222" s="1569"/>
      <c r="I222" s="1569"/>
      <c r="J222" s="1569"/>
      <c r="K222" s="1569"/>
      <c r="L222" s="1569"/>
      <c r="M222" s="1569"/>
      <c r="N222" s="1569"/>
      <c r="O222" s="1569"/>
      <c r="P222" s="1569"/>
      <c r="Q222" s="1569"/>
      <c r="R222" s="1569"/>
      <c r="S222" s="1569"/>
      <c r="T222" s="1569"/>
      <c r="U222" s="1569"/>
      <c r="V222" s="1569"/>
      <c r="W222" s="1569"/>
      <c r="X222" s="1569"/>
      <c r="Y222" s="1569"/>
      <c r="Z222" s="1569"/>
      <c r="AA222" s="1569"/>
      <c r="AB222" s="1569"/>
      <c r="AC222" s="1569"/>
      <c r="AD222" s="1569"/>
      <c r="AE222" s="1569"/>
      <c r="AF222" s="1569"/>
      <c r="AG222" s="1569"/>
      <c r="AH222" s="1569"/>
      <c r="AI222" s="1569"/>
      <c r="AJ222" s="1569"/>
      <c r="AK222" s="1569"/>
      <c r="AL222" s="1569"/>
      <c r="AM222" s="1569"/>
      <c r="AN222" s="1569"/>
      <c r="AO222" s="1569"/>
      <c r="AP222" s="1569"/>
      <c r="AQ222" s="1569"/>
      <c r="AR222" s="1569"/>
      <c r="AS222" s="1569"/>
      <c r="AT222" s="1569"/>
      <c r="AU222" s="1569"/>
      <c r="AV222" s="1569"/>
      <c r="AW222" s="1569"/>
      <c r="AX222" s="1569"/>
      <c r="AY222" s="1569"/>
      <c r="AZ222" s="1569"/>
      <c r="BA222" s="1569"/>
      <c r="BB222" s="1569"/>
      <c r="BC222" s="1569"/>
      <c r="BD222" s="1569"/>
      <c r="BE222" s="1569"/>
      <c r="BF222" s="1569"/>
      <c r="BG222" s="1569"/>
    </row>
    <row r="223" spans="2:59" s="1626" customFormat="1">
      <c r="B223" s="1569"/>
      <c r="C223" s="1570"/>
      <c r="D223" s="1569"/>
      <c r="E223" s="1569"/>
      <c r="F223" s="1569"/>
      <c r="G223" s="1569"/>
      <c r="H223" s="1569"/>
      <c r="I223" s="1569"/>
      <c r="J223" s="1569"/>
      <c r="K223" s="1569"/>
      <c r="L223" s="1569"/>
      <c r="M223" s="1569"/>
      <c r="N223" s="1569"/>
      <c r="O223" s="1569"/>
      <c r="P223" s="1569"/>
      <c r="Q223" s="1569"/>
      <c r="R223" s="1569"/>
      <c r="S223" s="1569"/>
      <c r="T223" s="1569"/>
      <c r="U223" s="1569"/>
      <c r="V223" s="1569"/>
      <c r="W223" s="1569"/>
      <c r="X223" s="1569"/>
      <c r="Y223" s="1569"/>
      <c r="Z223" s="1569"/>
      <c r="AA223" s="1569"/>
      <c r="AB223" s="1569"/>
      <c r="AC223" s="1569"/>
      <c r="AD223" s="1569"/>
      <c r="AE223" s="1569"/>
      <c r="AF223" s="1569"/>
      <c r="AG223" s="1569"/>
      <c r="AH223" s="1569"/>
      <c r="AI223" s="1569"/>
      <c r="AJ223" s="1569"/>
      <c r="AK223" s="1569"/>
      <c r="AL223" s="1569"/>
      <c r="AM223" s="1569"/>
      <c r="AN223" s="1569"/>
      <c r="AO223" s="1569"/>
      <c r="AP223" s="1569"/>
      <c r="AQ223" s="1569"/>
      <c r="AR223" s="1569"/>
      <c r="AS223" s="1569"/>
      <c r="AT223" s="1569"/>
      <c r="AU223" s="1569"/>
      <c r="AV223" s="1569"/>
      <c r="AW223" s="1569"/>
      <c r="AX223" s="1569"/>
      <c r="AY223" s="1569"/>
      <c r="AZ223" s="1569"/>
      <c r="BA223" s="1569"/>
      <c r="BB223" s="1569"/>
      <c r="BC223" s="1569"/>
      <c r="BD223" s="1569"/>
      <c r="BE223" s="1569"/>
      <c r="BF223" s="1569"/>
      <c r="BG223" s="1569"/>
    </row>
    <row r="224" spans="2:59" s="1626" customFormat="1">
      <c r="B224" s="1569"/>
      <c r="C224" s="1570"/>
      <c r="D224" s="1569"/>
      <c r="E224" s="1569"/>
      <c r="F224" s="1569"/>
      <c r="G224" s="1569"/>
      <c r="H224" s="1569"/>
      <c r="I224" s="1569"/>
      <c r="J224" s="1569"/>
      <c r="K224" s="1569"/>
      <c r="L224" s="1569"/>
      <c r="M224" s="1569"/>
      <c r="N224" s="1569"/>
      <c r="O224" s="1569"/>
      <c r="P224" s="1569"/>
      <c r="Q224" s="1569"/>
      <c r="R224" s="1569"/>
      <c r="S224" s="1569"/>
      <c r="T224" s="1569"/>
      <c r="U224" s="1569"/>
      <c r="V224" s="1569"/>
      <c r="W224" s="1569"/>
      <c r="X224" s="1569"/>
      <c r="Y224" s="1569"/>
      <c r="Z224" s="1569"/>
      <c r="AA224" s="1569"/>
      <c r="AB224" s="1569"/>
      <c r="AC224" s="1569"/>
      <c r="AD224" s="1569"/>
      <c r="AE224" s="1569"/>
      <c r="AF224" s="1569"/>
      <c r="AG224" s="1569"/>
      <c r="AH224" s="1569"/>
      <c r="AI224" s="1569"/>
      <c r="AJ224" s="1569"/>
      <c r="AK224" s="1569"/>
      <c r="AL224" s="1569"/>
      <c r="AM224" s="1569"/>
      <c r="AN224" s="1569"/>
      <c r="AO224" s="1569"/>
      <c r="AP224" s="1569"/>
      <c r="AQ224" s="1569"/>
      <c r="AR224" s="1569"/>
      <c r="AS224" s="1569"/>
      <c r="AT224" s="1569"/>
      <c r="AU224" s="1569"/>
      <c r="AV224" s="1569"/>
      <c r="AW224" s="1569"/>
      <c r="AX224" s="1569"/>
      <c r="AY224" s="1569"/>
      <c r="AZ224" s="1569"/>
      <c r="BA224" s="1569"/>
      <c r="BB224" s="1569"/>
      <c r="BC224" s="1569"/>
      <c r="BD224" s="1569"/>
      <c r="BE224" s="1569"/>
      <c r="BF224" s="1569"/>
      <c r="BG224" s="1569"/>
    </row>
    <row r="225" spans="2:59" s="1626" customFormat="1">
      <c r="B225" s="1569"/>
      <c r="C225" s="1570"/>
      <c r="D225" s="1569"/>
      <c r="E225" s="1569"/>
      <c r="F225" s="1569"/>
      <c r="G225" s="1569"/>
      <c r="H225" s="1569"/>
      <c r="I225" s="1569"/>
      <c r="J225" s="1569"/>
      <c r="K225" s="1569"/>
      <c r="L225" s="1569"/>
      <c r="M225" s="1569"/>
      <c r="N225" s="1569"/>
      <c r="O225" s="1569"/>
      <c r="P225" s="1569"/>
      <c r="Q225" s="1569"/>
      <c r="R225" s="1569"/>
      <c r="S225" s="1569"/>
      <c r="T225" s="1569"/>
      <c r="U225" s="1569"/>
      <c r="V225" s="1569"/>
      <c r="W225" s="1569"/>
      <c r="X225" s="1569"/>
      <c r="Y225" s="1569"/>
      <c r="Z225" s="1569"/>
      <c r="AA225" s="1569"/>
      <c r="AB225" s="1569"/>
      <c r="AC225" s="1569"/>
      <c r="AD225" s="1569"/>
      <c r="AE225" s="1569"/>
      <c r="AF225" s="1569"/>
      <c r="AG225" s="1569"/>
      <c r="AH225" s="1569"/>
      <c r="AI225" s="1569"/>
      <c r="AJ225" s="1569"/>
      <c r="AK225" s="1569"/>
      <c r="AL225" s="1569"/>
      <c r="AM225" s="1569"/>
      <c r="AN225" s="1569"/>
      <c r="AO225" s="1569"/>
      <c r="AP225" s="1569"/>
      <c r="AQ225" s="1569"/>
      <c r="AR225" s="1569"/>
      <c r="AS225" s="1569"/>
      <c r="AT225" s="1569"/>
      <c r="AU225" s="1569"/>
      <c r="AV225" s="1569"/>
      <c r="AW225" s="1569"/>
      <c r="AX225" s="1569"/>
      <c r="AY225" s="1569"/>
      <c r="AZ225" s="1569"/>
      <c r="BA225" s="1569"/>
      <c r="BB225" s="1569"/>
      <c r="BC225" s="1569"/>
      <c r="BD225" s="1569"/>
      <c r="BE225" s="1569"/>
      <c r="BF225" s="1569"/>
      <c r="BG225" s="1569"/>
    </row>
    <row r="226" spans="2:59" s="1626" customFormat="1">
      <c r="B226" s="1569"/>
      <c r="C226" s="1570"/>
      <c r="D226" s="1569"/>
      <c r="E226" s="1569"/>
      <c r="F226" s="1569"/>
      <c r="G226" s="1569"/>
      <c r="H226" s="1569"/>
      <c r="I226" s="1569"/>
      <c r="J226" s="1569"/>
      <c r="K226" s="1569"/>
      <c r="L226" s="1569"/>
      <c r="M226" s="1569"/>
      <c r="N226" s="1569"/>
      <c r="O226" s="1569"/>
      <c r="P226" s="1569"/>
      <c r="Q226" s="1569"/>
      <c r="R226" s="1569"/>
      <c r="S226" s="1569"/>
      <c r="T226" s="1569"/>
      <c r="U226" s="1569"/>
      <c r="V226" s="1569"/>
      <c r="W226" s="1569"/>
      <c r="X226" s="1569"/>
      <c r="Y226" s="1569"/>
      <c r="Z226" s="1569"/>
      <c r="AA226" s="1569"/>
      <c r="AB226" s="1569"/>
      <c r="AC226" s="1569"/>
      <c r="AD226" s="1569"/>
      <c r="AE226" s="1569"/>
      <c r="AF226" s="1569"/>
      <c r="AG226" s="1569"/>
      <c r="AH226" s="1569"/>
      <c r="AI226" s="1569"/>
      <c r="AJ226" s="1569"/>
      <c r="AK226" s="1569"/>
      <c r="AL226" s="1569"/>
      <c r="AM226" s="1569"/>
      <c r="AN226" s="1569"/>
      <c r="AO226" s="1569"/>
      <c r="AP226" s="1569"/>
      <c r="AQ226" s="1569"/>
      <c r="AR226" s="1569"/>
      <c r="AS226" s="1569"/>
      <c r="AT226" s="1569"/>
      <c r="AU226" s="1569"/>
      <c r="AV226" s="1569"/>
      <c r="AW226" s="1569"/>
      <c r="AX226" s="1569"/>
      <c r="AY226" s="1569"/>
      <c r="AZ226" s="1569"/>
      <c r="BA226" s="1569"/>
      <c r="BB226" s="1569"/>
      <c r="BC226" s="1569"/>
      <c r="BD226" s="1569"/>
      <c r="BE226" s="1569"/>
      <c r="BF226" s="1569"/>
      <c r="BG226" s="1569"/>
    </row>
    <row r="227" spans="2:59" s="1626" customFormat="1">
      <c r="B227" s="1569"/>
      <c r="C227" s="1570"/>
      <c r="D227" s="1569"/>
      <c r="E227" s="1569"/>
      <c r="F227" s="1569"/>
      <c r="G227" s="1569"/>
      <c r="H227" s="1569"/>
      <c r="I227" s="1569"/>
      <c r="J227" s="1569"/>
      <c r="K227" s="1569"/>
      <c r="L227" s="1569"/>
      <c r="M227" s="1569"/>
      <c r="N227" s="1569"/>
      <c r="O227" s="1569"/>
      <c r="P227" s="1569"/>
      <c r="Q227" s="1569"/>
      <c r="R227" s="1569"/>
      <c r="S227" s="1569"/>
      <c r="T227" s="1569"/>
      <c r="U227" s="1569"/>
      <c r="V227" s="1569"/>
      <c r="W227" s="1569"/>
      <c r="X227" s="1569"/>
      <c r="Y227" s="1569"/>
      <c r="Z227" s="1569"/>
      <c r="AA227" s="1569"/>
      <c r="AB227" s="1569"/>
      <c r="AC227" s="1569"/>
      <c r="AD227" s="1569"/>
      <c r="AE227" s="1569"/>
      <c r="AF227" s="1569"/>
      <c r="AG227" s="1569"/>
      <c r="AH227" s="1569"/>
      <c r="AI227" s="1569"/>
      <c r="AJ227" s="1569"/>
      <c r="AK227" s="1569"/>
      <c r="AL227" s="1569"/>
      <c r="AM227" s="1569"/>
      <c r="AN227" s="1569"/>
      <c r="AO227" s="1569"/>
      <c r="AP227" s="1569"/>
      <c r="AQ227" s="1569"/>
      <c r="AR227" s="1569"/>
      <c r="AS227" s="1569"/>
      <c r="AT227" s="1569"/>
      <c r="AU227" s="1569"/>
      <c r="AV227" s="1569"/>
      <c r="AW227" s="1569"/>
      <c r="AX227" s="1569"/>
      <c r="AY227" s="1569"/>
      <c r="AZ227" s="1569"/>
      <c r="BA227" s="1569"/>
      <c r="BB227" s="1569"/>
      <c r="BC227" s="1569"/>
      <c r="BD227" s="1569"/>
      <c r="BE227" s="1569"/>
      <c r="BF227" s="1569"/>
      <c r="BG227" s="1569"/>
    </row>
    <row r="228" spans="2:59" s="1626" customFormat="1">
      <c r="B228" s="1569"/>
      <c r="C228" s="1570"/>
      <c r="D228" s="1569"/>
      <c r="E228" s="1569"/>
      <c r="F228" s="1569"/>
      <c r="G228" s="1569"/>
      <c r="H228" s="1569"/>
      <c r="I228" s="1569"/>
      <c r="J228" s="1569"/>
      <c r="K228" s="1569"/>
      <c r="L228" s="1569"/>
      <c r="M228" s="1569"/>
      <c r="N228" s="1569"/>
      <c r="O228" s="1569"/>
      <c r="P228" s="1569"/>
      <c r="Q228" s="1569"/>
      <c r="R228" s="1569"/>
      <c r="S228" s="1569"/>
      <c r="T228" s="1569"/>
      <c r="U228" s="1569"/>
      <c r="V228" s="1569"/>
      <c r="W228" s="1569"/>
      <c r="X228" s="1569"/>
      <c r="Y228" s="1569"/>
      <c r="Z228" s="1569"/>
      <c r="AA228" s="1569"/>
      <c r="AB228" s="1569"/>
      <c r="AC228" s="1569"/>
      <c r="AD228" s="1569"/>
      <c r="AE228" s="1569"/>
      <c r="AF228" s="1569"/>
      <c r="AG228" s="1569"/>
      <c r="AH228" s="1569"/>
      <c r="AI228" s="1569"/>
      <c r="AJ228" s="1569"/>
      <c r="AK228" s="1569"/>
      <c r="AL228" s="1569"/>
      <c r="AM228" s="1569"/>
      <c r="AN228" s="1569"/>
      <c r="AO228" s="1569"/>
      <c r="AP228" s="1569"/>
      <c r="AQ228" s="1569"/>
      <c r="AR228" s="1569"/>
      <c r="AS228" s="1569"/>
      <c r="AT228" s="1569"/>
      <c r="AU228" s="1569"/>
      <c r="AV228" s="1569"/>
      <c r="AW228" s="1569"/>
      <c r="AX228" s="1569"/>
      <c r="AY228" s="1569"/>
      <c r="AZ228" s="1569"/>
      <c r="BA228" s="1569"/>
      <c r="BB228" s="1569"/>
      <c r="BC228" s="1569"/>
      <c r="BD228" s="1569"/>
      <c r="BE228" s="1569"/>
      <c r="BF228" s="1569"/>
      <c r="BG228" s="1569"/>
    </row>
    <row r="229" spans="2:59" s="1626" customFormat="1">
      <c r="B229" s="1569"/>
      <c r="C229" s="1570"/>
      <c r="D229" s="1569"/>
      <c r="E229" s="1569"/>
      <c r="F229" s="1569"/>
      <c r="G229" s="1569"/>
      <c r="H229" s="1569"/>
      <c r="I229" s="1569"/>
      <c r="J229" s="1569"/>
      <c r="K229" s="1569"/>
      <c r="L229" s="1569"/>
      <c r="M229" s="1569"/>
      <c r="N229" s="1569"/>
      <c r="O229" s="1569"/>
      <c r="P229" s="1569"/>
      <c r="Q229" s="1569"/>
      <c r="R229" s="1569"/>
      <c r="S229" s="1569"/>
      <c r="T229" s="1569"/>
      <c r="U229" s="1569"/>
      <c r="V229" s="1569"/>
      <c r="W229" s="1569"/>
      <c r="X229" s="1569"/>
      <c r="Y229" s="1569"/>
      <c r="Z229" s="1569"/>
      <c r="AA229" s="1569"/>
      <c r="AB229" s="1569"/>
      <c r="AC229" s="1569"/>
      <c r="AD229" s="1569"/>
      <c r="AE229" s="1569"/>
      <c r="AF229" s="1569"/>
      <c r="AG229" s="1569"/>
      <c r="AH229" s="1569"/>
      <c r="AI229" s="1569"/>
      <c r="AJ229" s="1569"/>
      <c r="AK229" s="1569"/>
      <c r="AL229" s="1569"/>
      <c r="AM229" s="1569"/>
      <c r="AN229" s="1569"/>
      <c r="AO229" s="1569"/>
      <c r="AP229" s="1569"/>
      <c r="AQ229" s="1569"/>
      <c r="AR229" s="1569"/>
      <c r="AS229" s="1569"/>
      <c r="AT229" s="1569"/>
      <c r="AU229" s="1569"/>
      <c r="AV229" s="1569"/>
      <c r="AW229" s="1569"/>
      <c r="AX229" s="1569"/>
      <c r="AY229" s="1569"/>
      <c r="AZ229" s="1569"/>
      <c r="BA229" s="1569"/>
      <c r="BB229" s="1569"/>
      <c r="BC229" s="1569"/>
      <c r="BD229" s="1569"/>
      <c r="BE229" s="1569"/>
      <c r="BF229" s="1569"/>
      <c r="BG229" s="1569"/>
    </row>
    <row r="230" spans="2:59" s="1626" customFormat="1">
      <c r="B230" s="1569"/>
      <c r="C230" s="1570"/>
      <c r="D230" s="1569"/>
      <c r="E230" s="1569"/>
      <c r="F230" s="1569"/>
      <c r="G230" s="1569"/>
      <c r="H230" s="1569"/>
      <c r="I230" s="1569"/>
      <c r="J230" s="1569"/>
      <c r="K230" s="1569"/>
      <c r="L230" s="1569"/>
      <c r="M230" s="1569"/>
      <c r="N230" s="1569"/>
      <c r="O230" s="1569"/>
      <c r="P230" s="1569"/>
      <c r="Q230" s="1569"/>
      <c r="R230" s="1569"/>
      <c r="S230" s="1569"/>
      <c r="T230" s="1569"/>
      <c r="U230" s="1569"/>
      <c r="V230" s="1569"/>
      <c r="W230" s="1569"/>
      <c r="X230" s="1569"/>
      <c r="Y230" s="1569"/>
      <c r="Z230" s="1569"/>
      <c r="AA230" s="1569"/>
      <c r="AB230" s="1569"/>
      <c r="AC230" s="1569"/>
      <c r="AD230" s="1569"/>
      <c r="AE230" s="1569"/>
      <c r="AF230" s="1569"/>
      <c r="AG230" s="1569"/>
      <c r="AH230" s="1569"/>
      <c r="AI230" s="1569"/>
      <c r="AJ230" s="1569"/>
      <c r="AK230" s="1569"/>
      <c r="AL230" s="1569"/>
      <c r="AM230" s="1569"/>
      <c r="AN230" s="1569"/>
      <c r="AO230" s="1569"/>
      <c r="AP230" s="1569"/>
      <c r="AQ230" s="1569"/>
      <c r="AR230" s="1569"/>
      <c r="AS230" s="1569"/>
      <c r="AT230" s="1569"/>
      <c r="AU230" s="1569"/>
      <c r="AV230" s="1569"/>
      <c r="AW230" s="1569"/>
      <c r="AX230" s="1569"/>
      <c r="AY230" s="1569"/>
      <c r="AZ230" s="1569"/>
      <c r="BA230" s="1569"/>
      <c r="BB230" s="1569"/>
      <c r="BC230" s="1569"/>
      <c r="BD230" s="1569"/>
      <c r="BE230" s="1569"/>
      <c r="BF230" s="1569"/>
      <c r="BG230" s="1569"/>
    </row>
    <row r="231" spans="2:59" s="1626" customFormat="1">
      <c r="B231" s="1569"/>
      <c r="C231" s="1570"/>
      <c r="D231" s="1569"/>
      <c r="E231" s="1569"/>
      <c r="F231" s="1569"/>
      <c r="G231" s="1569"/>
      <c r="H231" s="1569"/>
      <c r="I231" s="1569"/>
      <c r="J231" s="1569"/>
      <c r="K231" s="1569"/>
      <c r="L231" s="1569"/>
      <c r="M231" s="1569"/>
      <c r="N231" s="1569"/>
      <c r="O231" s="1569"/>
      <c r="P231" s="1569"/>
      <c r="Q231" s="1569"/>
      <c r="R231" s="1569"/>
      <c r="S231" s="1569"/>
      <c r="T231" s="1569"/>
      <c r="U231" s="1569"/>
      <c r="V231" s="1569"/>
      <c r="W231" s="1569"/>
      <c r="X231" s="1569"/>
      <c r="Y231" s="1569"/>
      <c r="Z231" s="1569"/>
      <c r="AA231" s="1569"/>
      <c r="AB231" s="1569"/>
      <c r="AC231" s="1569"/>
      <c r="AD231" s="1569"/>
      <c r="AE231" s="1569"/>
      <c r="AF231" s="1569"/>
      <c r="AG231" s="1569"/>
      <c r="AH231" s="1569"/>
      <c r="AI231" s="1569"/>
      <c r="AJ231" s="1569"/>
      <c r="AK231" s="1569"/>
      <c r="AL231" s="1569"/>
      <c r="AM231" s="1569"/>
      <c r="AN231" s="1569"/>
      <c r="AO231" s="1569"/>
      <c r="AP231" s="1569"/>
      <c r="AQ231" s="1569"/>
      <c r="AR231" s="1569"/>
      <c r="AS231" s="1569"/>
      <c r="AT231" s="1569"/>
      <c r="AU231" s="1569"/>
      <c r="AV231" s="1569"/>
      <c r="AW231" s="1569"/>
      <c r="AX231" s="1569"/>
      <c r="AY231" s="1569"/>
      <c r="AZ231" s="1569"/>
      <c r="BA231" s="1569"/>
      <c r="BB231" s="1569"/>
      <c r="BC231" s="1569"/>
      <c r="BD231" s="1569"/>
      <c r="BE231" s="1569"/>
      <c r="BF231" s="1569"/>
      <c r="BG231" s="1569"/>
    </row>
    <row r="232" spans="2:59" s="1626" customFormat="1">
      <c r="B232" s="1569"/>
      <c r="C232" s="1570"/>
      <c r="D232" s="1569"/>
      <c r="E232" s="1569"/>
      <c r="F232" s="1569"/>
      <c r="G232" s="1569"/>
      <c r="H232" s="1569"/>
      <c r="I232" s="1569"/>
      <c r="J232" s="1569"/>
      <c r="K232" s="1569"/>
      <c r="L232" s="1569"/>
      <c r="M232" s="1569"/>
      <c r="N232" s="1569"/>
      <c r="O232" s="1569"/>
      <c r="P232" s="1569"/>
      <c r="Q232" s="1569"/>
      <c r="R232" s="1569"/>
      <c r="S232" s="1569"/>
      <c r="T232" s="1569"/>
      <c r="U232" s="1569"/>
      <c r="V232" s="1569"/>
      <c r="W232" s="1569"/>
      <c r="X232" s="1569"/>
      <c r="Y232" s="1569"/>
      <c r="Z232" s="1569"/>
      <c r="AA232" s="1569"/>
      <c r="AB232" s="1569"/>
      <c r="AC232" s="1569"/>
      <c r="AD232" s="1569"/>
      <c r="AE232" s="1569"/>
      <c r="AF232" s="1569"/>
      <c r="AG232" s="1569"/>
      <c r="AH232" s="1569"/>
      <c r="AI232" s="1569"/>
      <c r="AJ232" s="1569"/>
      <c r="AK232" s="1569"/>
      <c r="AL232" s="1569"/>
      <c r="AM232" s="1569"/>
      <c r="AN232" s="1569"/>
      <c r="AO232" s="1569"/>
      <c r="AP232" s="1569"/>
      <c r="AQ232" s="1569"/>
      <c r="AR232" s="1569"/>
      <c r="AS232" s="1569"/>
      <c r="AT232" s="1569"/>
      <c r="AU232" s="1569"/>
      <c r="AV232" s="1569"/>
      <c r="AW232" s="1569"/>
      <c r="AX232" s="1569"/>
      <c r="AY232" s="1569"/>
      <c r="AZ232" s="1569"/>
      <c r="BA232" s="1569"/>
      <c r="BB232" s="1569"/>
      <c r="BC232" s="1569"/>
      <c r="BD232" s="1569"/>
      <c r="BE232" s="1569"/>
      <c r="BF232" s="1569"/>
      <c r="BG232" s="1569"/>
    </row>
    <row r="233" spans="2:59" s="1626" customFormat="1">
      <c r="B233" s="1569"/>
      <c r="C233" s="1570"/>
      <c r="D233" s="1569"/>
      <c r="E233" s="1569"/>
      <c r="F233" s="1569"/>
      <c r="G233" s="1569"/>
      <c r="H233" s="1569"/>
      <c r="I233" s="1569"/>
      <c r="J233" s="1569"/>
      <c r="K233" s="1569"/>
      <c r="L233" s="1569"/>
      <c r="M233" s="1569"/>
      <c r="N233" s="1569"/>
      <c r="O233" s="1569"/>
      <c r="P233" s="1569"/>
      <c r="Q233" s="1569"/>
      <c r="R233" s="1569"/>
      <c r="S233" s="1569"/>
      <c r="T233" s="1569"/>
      <c r="U233" s="1569"/>
      <c r="V233" s="1569"/>
      <c r="W233" s="1569"/>
      <c r="X233" s="1569"/>
      <c r="Y233" s="1569"/>
      <c r="Z233" s="1569"/>
      <c r="AA233" s="1569"/>
      <c r="AB233" s="1569"/>
      <c r="AC233" s="1569"/>
      <c r="AD233" s="1569"/>
      <c r="AE233" s="1569"/>
      <c r="AF233" s="1569"/>
      <c r="AG233" s="1569"/>
      <c r="AH233" s="1569"/>
      <c r="AI233" s="1569"/>
      <c r="AJ233" s="1569"/>
      <c r="AK233" s="1569"/>
      <c r="AL233" s="1569"/>
      <c r="AM233" s="1569"/>
      <c r="AN233" s="1569"/>
      <c r="AO233" s="1569"/>
      <c r="AP233" s="1569"/>
      <c r="AQ233" s="1569"/>
      <c r="AR233" s="1569"/>
      <c r="AS233" s="1569"/>
      <c r="AT233" s="1569"/>
      <c r="AU233" s="1569"/>
      <c r="AV233" s="1569"/>
      <c r="AW233" s="1569"/>
      <c r="AX233" s="1569"/>
      <c r="AY233" s="1569"/>
      <c r="AZ233" s="1569"/>
      <c r="BA233" s="1569"/>
      <c r="BB233" s="1569"/>
      <c r="BC233" s="1569"/>
      <c r="BD233" s="1569"/>
      <c r="BE233" s="1569"/>
      <c r="BF233" s="1569"/>
      <c r="BG233" s="1569"/>
    </row>
    <row r="234" spans="2:59" s="1626" customFormat="1">
      <c r="B234" s="1569"/>
      <c r="C234" s="1570"/>
      <c r="D234" s="1569"/>
      <c r="E234" s="1569"/>
      <c r="F234" s="1569"/>
      <c r="G234" s="1569"/>
      <c r="H234" s="1569"/>
      <c r="I234" s="1569"/>
      <c r="J234" s="1569"/>
      <c r="K234" s="1569"/>
      <c r="L234" s="1569"/>
      <c r="M234" s="1569"/>
      <c r="N234" s="1569"/>
      <c r="O234" s="1569"/>
      <c r="P234" s="1569"/>
      <c r="Q234" s="1569"/>
      <c r="R234" s="1569"/>
      <c r="S234" s="1569"/>
      <c r="T234" s="1569"/>
      <c r="U234" s="1569"/>
      <c r="V234" s="1569"/>
      <c r="W234" s="1569"/>
      <c r="X234" s="1569"/>
      <c r="Y234" s="1569"/>
      <c r="Z234" s="1569"/>
      <c r="AA234" s="1569"/>
      <c r="AB234" s="1569"/>
      <c r="AC234" s="1569"/>
      <c r="AD234" s="1569"/>
      <c r="AE234" s="1569"/>
      <c r="AF234" s="1569"/>
      <c r="AG234" s="1569"/>
      <c r="AH234" s="1569"/>
      <c r="AI234" s="1569"/>
      <c r="AJ234" s="1569"/>
      <c r="AK234" s="1569"/>
      <c r="AL234" s="1569"/>
      <c r="AM234" s="1569"/>
      <c r="AN234" s="1569"/>
      <c r="AO234" s="1569"/>
      <c r="AP234" s="1569"/>
      <c r="AQ234" s="1569"/>
      <c r="AR234" s="1569"/>
      <c r="AS234" s="1569"/>
      <c r="AT234" s="1569"/>
      <c r="AU234" s="1569"/>
      <c r="AV234" s="1569"/>
      <c r="AW234" s="1569"/>
      <c r="AX234" s="1569"/>
      <c r="AY234" s="1569"/>
      <c r="AZ234" s="1569"/>
      <c r="BA234" s="1569"/>
      <c r="BB234" s="1569"/>
      <c r="BC234" s="1569"/>
      <c r="BD234" s="1569"/>
      <c r="BE234" s="1569"/>
      <c r="BF234" s="1569"/>
      <c r="BG234" s="1569"/>
    </row>
    <row r="235" spans="2:59" s="1626" customFormat="1">
      <c r="B235" s="1569"/>
      <c r="C235" s="1570"/>
      <c r="D235" s="1569"/>
      <c r="E235" s="1569"/>
      <c r="F235" s="1569"/>
      <c r="G235" s="1569"/>
      <c r="H235" s="1569"/>
      <c r="I235" s="1569"/>
      <c r="J235" s="1569"/>
      <c r="K235" s="1569"/>
      <c r="L235" s="1569"/>
      <c r="M235" s="1569"/>
      <c r="N235" s="1569"/>
      <c r="O235" s="1569"/>
      <c r="P235" s="1569"/>
      <c r="Q235" s="1569"/>
      <c r="R235" s="1569"/>
      <c r="S235" s="1569"/>
      <c r="T235" s="1569"/>
      <c r="U235" s="1569"/>
      <c r="V235" s="1569"/>
      <c r="W235" s="1569"/>
      <c r="X235" s="1569"/>
      <c r="Y235" s="1569"/>
      <c r="Z235" s="1569"/>
      <c r="AA235" s="1569"/>
      <c r="AB235" s="1569"/>
      <c r="AC235" s="1569"/>
      <c r="AD235" s="1569"/>
      <c r="AE235" s="1569"/>
      <c r="AF235" s="1569"/>
      <c r="AG235" s="1569"/>
      <c r="AH235" s="1569"/>
      <c r="AI235" s="1569"/>
      <c r="AJ235" s="1569"/>
      <c r="AK235" s="1569"/>
      <c r="AL235" s="1569"/>
      <c r="AM235" s="1569"/>
      <c r="AN235" s="1569"/>
      <c r="AO235" s="1569"/>
      <c r="AP235" s="1569"/>
      <c r="AQ235" s="1569"/>
      <c r="AR235" s="1569"/>
      <c r="AS235" s="1569"/>
      <c r="AT235" s="1569"/>
      <c r="AU235" s="1569"/>
      <c r="AV235" s="1569"/>
      <c r="AW235" s="1569"/>
      <c r="AX235" s="1569"/>
      <c r="AY235" s="1569"/>
      <c r="AZ235" s="1569"/>
      <c r="BA235" s="1569"/>
      <c r="BB235" s="1569"/>
      <c r="BC235" s="1569"/>
      <c r="BD235" s="1569"/>
      <c r="BE235" s="1569"/>
      <c r="BF235" s="1569"/>
      <c r="BG235" s="1569"/>
    </row>
    <row r="236" spans="2:59" s="1626" customFormat="1">
      <c r="B236" s="1569"/>
      <c r="C236" s="1570"/>
      <c r="D236" s="1569"/>
      <c r="E236" s="1569"/>
      <c r="F236" s="1569"/>
      <c r="G236" s="1569"/>
      <c r="H236" s="1569"/>
      <c r="I236" s="1569"/>
      <c r="J236" s="1569"/>
      <c r="K236" s="1569"/>
      <c r="L236" s="1569"/>
      <c r="M236" s="1569"/>
      <c r="N236" s="1569"/>
      <c r="O236" s="1569"/>
      <c r="P236" s="1569"/>
      <c r="Q236" s="1569"/>
      <c r="R236" s="1569"/>
      <c r="S236" s="1569"/>
      <c r="T236" s="1569"/>
      <c r="U236" s="1569"/>
      <c r="V236" s="1569"/>
      <c r="W236" s="1569"/>
      <c r="X236" s="1569"/>
      <c r="Y236" s="1569"/>
      <c r="Z236" s="1569"/>
      <c r="AA236" s="1569"/>
      <c r="AB236" s="1569"/>
      <c r="AC236" s="1569"/>
      <c r="AD236" s="1569"/>
      <c r="AE236" s="1569"/>
      <c r="AF236" s="1569"/>
      <c r="AG236" s="1569"/>
      <c r="AH236" s="1569"/>
      <c r="AI236" s="1569"/>
      <c r="AJ236" s="1569"/>
      <c r="AK236" s="1569"/>
      <c r="AL236" s="1569"/>
      <c r="AM236" s="1569"/>
      <c r="AN236" s="1569"/>
      <c r="AO236" s="1569"/>
      <c r="AP236" s="1569"/>
      <c r="AQ236" s="1569"/>
      <c r="AR236" s="1569"/>
      <c r="AS236" s="1569"/>
      <c r="AT236" s="1569"/>
      <c r="AU236" s="1569"/>
      <c r="AV236" s="1569"/>
      <c r="AW236" s="1569"/>
      <c r="AX236" s="1569"/>
      <c r="AY236" s="1569"/>
      <c r="AZ236" s="1569"/>
      <c r="BA236" s="1569"/>
      <c r="BB236" s="1569"/>
      <c r="BC236" s="1569"/>
      <c r="BD236" s="1569"/>
      <c r="BE236" s="1569"/>
      <c r="BF236" s="1569"/>
      <c r="BG236" s="1569"/>
    </row>
    <row r="237" spans="2:59" s="1626" customFormat="1">
      <c r="B237" s="1569"/>
      <c r="C237" s="1570"/>
      <c r="D237" s="1569"/>
      <c r="E237" s="1569"/>
      <c r="F237" s="1569"/>
      <c r="G237" s="1569"/>
      <c r="H237" s="1569"/>
      <c r="I237" s="1569"/>
      <c r="J237" s="1569"/>
      <c r="K237" s="1569"/>
      <c r="L237" s="1569"/>
      <c r="M237" s="1569"/>
      <c r="N237" s="1569"/>
      <c r="O237" s="1569"/>
      <c r="P237" s="1569"/>
      <c r="Q237" s="1569"/>
      <c r="R237" s="1569"/>
      <c r="S237" s="1569"/>
      <c r="T237" s="1569"/>
      <c r="U237" s="1569"/>
      <c r="V237" s="1569"/>
      <c r="W237" s="1569"/>
      <c r="X237" s="1569"/>
      <c r="Y237" s="1569"/>
      <c r="Z237" s="1569"/>
      <c r="AA237" s="1569"/>
      <c r="AB237" s="1569"/>
      <c r="AC237" s="1569"/>
      <c r="AD237" s="1569"/>
      <c r="AE237" s="1569"/>
      <c r="AF237" s="1569"/>
      <c r="AG237" s="1569"/>
      <c r="AH237" s="1569"/>
      <c r="AI237" s="1569"/>
      <c r="AJ237" s="1569"/>
      <c r="AK237" s="1569"/>
      <c r="AL237" s="1569"/>
      <c r="AM237" s="1569"/>
      <c r="AN237" s="1569"/>
      <c r="AO237" s="1569"/>
      <c r="AP237" s="1569"/>
      <c r="AQ237" s="1569"/>
      <c r="AR237" s="1569"/>
      <c r="AS237" s="1569"/>
      <c r="AT237" s="1569"/>
      <c r="AU237" s="1569"/>
      <c r="AV237" s="1569"/>
      <c r="AW237" s="1569"/>
      <c r="AX237" s="1569"/>
      <c r="AY237" s="1569"/>
      <c r="AZ237" s="1569"/>
      <c r="BA237" s="1569"/>
      <c r="BB237" s="1569"/>
      <c r="BC237" s="1569"/>
      <c r="BD237" s="1569"/>
      <c r="BE237" s="1569"/>
      <c r="BF237" s="1569"/>
      <c r="BG237" s="1569"/>
    </row>
    <row r="238" spans="2:59" s="1626" customFormat="1">
      <c r="B238" s="1569"/>
      <c r="C238" s="1570"/>
      <c r="D238" s="1569"/>
      <c r="E238" s="1569"/>
      <c r="F238" s="1569"/>
      <c r="G238" s="1569"/>
      <c r="H238" s="1569"/>
      <c r="I238" s="1569"/>
      <c r="J238" s="1569"/>
      <c r="K238" s="1569"/>
      <c r="L238" s="1569"/>
      <c r="M238" s="1569"/>
      <c r="N238" s="1569"/>
      <c r="O238" s="1569"/>
      <c r="P238" s="1569"/>
      <c r="Q238" s="1569"/>
      <c r="R238" s="1569"/>
      <c r="S238" s="1569"/>
      <c r="T238" s="1569"/>
      <c r="U238" s="1569"/>
      <c r="V238" s="1569"/>
      <c r="W238" s="1569"/>
      <c r="X238" s="1569"/>
      <c r="Y238" s="1569"/>
      <c r="Z238" s="1569"/>
      <c r="AA238" s="1569"/>
      <c r="AB238" s="1569"/>
      <c r="AC238" s="1569"/>
      <c r="AD238" s="1569"/>
      <c r="AE238" s="1569"/>
      <c r="AF238" s="1569"/>
      <c r="AG238" s="1569"/>
      <c r="AH238" s="1569"/>
      <c r="AI238" s="1569"/>
      <c r="AJ238" s="1569"/>
      <c r="AK238" s="1569"/>
      <c r="AL238" s="1569"/>
      <c r="AM238" s="1569"/>
      <c r="AN238" s="1569"/>
      <c r="AO238" s="1569"/>
      <c r="AP238" s="1569"/>
      <c r="AQ238" s="1569"/>
      <c r="AR238" s="1569"/>
      <c r="AS238" s="1569"/>
      <c r="AT238" s="1569"/>
      <c r="AU238" s="1569"/>
      <c r="AV238" s="1569"/>
      <c r="AW238" s="1569"/>
      <c r="AX238" s="1569"/>
      <c r="AY238" s="1569"/>
      <c r="AZ238" s="1569"/>
      <c r="BA238" s="1569"/>
      <c r="BB238" s="1569"/>
      <c r="BC238" s="1569"/>
      <c r="BD238" s="1569"/>
      <c r="BE238" s="1569"/>
      <c r="BF238" s="1569"/>
      <c r="BG238" s="1569"/>
    </row>
    <row r="239" spans="2:59" s="1626" customFormat="1">
      <c r="B239" s="1569"/>
      <c r="C239" s="1570"/>
      <c r="D239" s="1569"/>
      <c r="E239" s="1569"/>
      <c r="F239" s="1569"/>
      <c r="G239" s="1569"/>
      <c r="H239" s="1569"/>
      <c r="I239" s="1569"/>
      <c r="J239" s="1569"/>
      <c r="K239" s="1569"/>
      <c r="L239" s="1569"/>
      <c r="M239" s="1569"/>
      <c r="N239" s="1569"/>
      <c r="O239" s="1569"/>
      <c r="P239" s="1569"/>
      <c r="Q239" s="1569"/>
      <c r="R239" s="1569"/>
      <c r="S239" s="1569"/>
      <c r="T239" s="1569"/>
      <c r="U239" s="1569"/>
      <c r="V239" s="1569"/>
      <c r="W239" s="1569"/>
      <c r="X239" s="1569"/>
      <c r="Y239" s="1569"/>
      <c r="Z239" s="1569"/>
      <c r="AA239" s="1569"/>
      <c r="AB239" s="1569"/>
      <c r="AC239" s="1569"/>
      <c r="AD239" s="1569"/>
      <c r="AE239" s="1569"/>
      <c r="AF239" s="1569"/>
      <c r="AG239" s="1569"/>
      <c r="AH239" s="1569"/>
      <c r="AI239" s="1569"/>
      <c r="AJ239" s="1569"/>
      <c r="AK239" s="1569"/>
      <c r="AL239" s="1569"/>
      <c r="AM239" s="1569"/>
      <c r="AN239" s="1569"/>
      <c r="AO239" s="1569"/>
      <c r="AP239" s="1569"/>
      <c r="AQ239" s="1569"/>
      <c r="AR239" s="1569"/>
      <c r="AS239" s="1569"/>
      <c r="AT239" s="1569"/>
      <c r="AU239" s="1569"/>
      <c r="AV239" s="1569"/>
      <c r="AW239" s="1569"/>
      <c r="AX239" s="1569"/>
      <c r="AY239" s="1569"/>
      <c r="AZ239" s="1569"/>
      <c r="BA239" s="1569"/>
      <c r="BB239" s="1569"/>
      <c r="BC239" s="1569"/>
      <c r="BD239" s="1569"/>
      <c r="BE239" s="1569"/>
      <c r="BF239" s="1569"/>
      <c r="BG239" s="1569"/>
    </row>
    <row r="240" spans="2:59" s="1626" customFormat="1">
      <c r="B240" s="1569"/>
      <c r="C240" s="1570"/>
      <c r="D240" s="1569"/>
      <c r="E240" s="1569"/>
      <c r="F240" s="1569"/>
      <c r="G240" s="1569"/>
      <c r="H240" s="1569"/>
      <c r="I240" s="1569"/>
      <c r="J240" s="1569"/>
      <c r="K240" s="1569"/>
      <c r="L240" s="1569"/>
      <c r="M240" s="1569"/>
      <c r="N240" s="1569"/>
      <c r="O240" s="1569"/>
      <c r="P240" s="1569"/>
      <c r="Q240" s="1569"/>
      <c r="R240" s="1569"/>
      <c r="S240" s="1569"/>
      <c r="T240" s="1569"/>
      <c r="U240" s="1569"/>
      <c r="V240" s="1569"/>
      <c r="W240" s="1569"/>
      <c r="X240" s="1569"/>
      <c r="Y240" s="1569"/>
      <c r="Z240" s="1569"/>
      <c r="AA240" s="1569"/>
      <c r="AB240" s="1569"/>
      <c r="AC240" s="1569"/>
      <c r="AD240" s="1569"/>
      <c r="AE240" s="1569"/>
      <c r="AF240" s="1569"/>
      <c r="AG240" s="1569"/>
      <c r="AH240" s="1569"/>
      <c r="AI240" s="1569"/>
      <c r="AJ240" s="1569"/>
      <c r="AK240" s="1569"/>
      <c r="AL240" s="1569"/>
      <c r="AM240" s="1569"/>
      <c r="AN240" s="1569"/>
      <c r="AO240" s="1569"/>
      <c r="AP240" s="1569"/>
      <c r="AQ240" s="1569"/>
      <c r="AR240" s="1569"/>
      <c r="AS240" s="1569"/>
      <c r="AT240" s="1569"/>
      <c r="AU240" s="1569"/>
      <c r="AV240" s="1569"/>
      <c r="AW240" s="1569"/>
      <c r="AX240" s="1569"/>
      <c r="AY240" s="1569"/>
      <c r="AZ240" s="1569"/>
      <c r="BA240" s="1569"/>
      <c r="BB240" s="1569"/>
      <c r="BC240" s="1569"/>
      <c r="BD240" s="1569"/>
      <c r="BE240" s="1569"/>
      <c r="BF240" s="1569"/>
      <c r="BG240" s="1569"/>
    </row>
    <row r="241" spans="2:59" s="1626" customFormat="1">
      <c r="B241" s="1569"/>
      <c r="C241" s="1570"/>
      <c r="D241" s="1569"/>
      <c r="E241" s="1569"/>
      <c r="F241" s="1569"/>
      <c r="G241" s="1569"/>
      <c r="H241" s="1569"/>
      <c r="I241" s="1569"/>
      <c r="J241" s="1569"/>
      <c r="K241" s="1569"/>
      <c r="L241" s="1569"/>
      <c r="M241" s="1569"/>
      <c r="N241" s="1569"/>
      <c r="O241" s="1569"/>
      <c r="P241" s="1569"/>
      <c r="Q241" s="1569"/>
      <c r="R241" s="1569"/>
      <c r="S241" s="1569"/>
      <c r="T241" s="1569"/>
      <c r="U241" s="1569"/>
      <c r="V241" s="1569"/>
      <c r="W241" s="1569"/>
      <c r="X241" s="1569"/>
      <c r="Y241" s="1569"/>
      <c r="Z241" s="1569"/>
      <c r="AA241" s="1569"/>
      <c r="AB241" s="1569"/>
      <c r="AC241" s="1569"/>
      <c r="AD241" s="1569"/>
      <c r="AE241" s="1569"/>
      <c r="AF241" s="1569"/>
      <c r="AG241" s="1569"/>
      <c r="AH241" s="1569"/>
      <c r="AI241" s="1569"/>
      <c r="AJ241" s="1569"/>
      <c r="AK241" s="1569"/>
      <c r="AL241" s="1569"/>
      <c r="AM241" s="1569"/>
      <c r="AN241" s="1569"/>
      <c r="AO241" s="1569"/>
      <c r="AP241" s="1569"/>
      <c r="AQ241" s="1569"/>
      <c r="AR241" s="1569"/>
      <c r="AS241" s="1569"/>
      <c r="AT241" s="1569"/>
      <c r="AU241" s="1569"/>
      <c r="AV241" s="1569"/>
      <c r="AW241" s="1569"/>
      <c r="AX241" s="1569"/>
      <c r="AY241" s="1569"/>
      <c r="AZ241" s="1569"/>
      <c r="BA241" s="1569"/>
      <c r="BB241" s="1569"/>
      <c r="BC241" s="1569"/>
      <c r="BD241" s="1569"/>
      <c r="BE241" s="1569"/>
      <c r="BF241" s="1569"/>
      <c r="BG241" s="1569"/>
    </row>
    <row r="242" spans="2:59" s="1626" customFormat="1">
      <c r="B242" s="1569"/>
      <c r="C242" s="1570"/>
      <c r="D242" s="1569"/>
      <c r="E242" s="1569"/>
      <c r="F242" s="1569"/>
      <c r="G242" s="1569"/>
      <c r="H242" s="1569"/>
      <c r="I242" s="1569"/>
      <c r="J242" s="1569"/>
      <c r="K242" s="1569"/>
      <c r="L242" s="1569"/>
      <c r="M242" s="1569"/>
      <c r="N242" s="1569"/>
      <c r="O242" s="1569"/>
      <c r="P242" s="1569"/>
      <c r="Q242" s="1569"/>
      <c r="R242" s="1569"/>
      <c r="S242" s="1569"/>
      <c r="T242" s="1569"/>
      <c r="U242" s="1569"/>
      <c r="V242" s="1569"/>
      <c r="W242" s="1569"/>
      <c r="X242" s="1569"/>
      <c r="Y242" s="1569"/>
      <c r="Z242" s="1569"/>
      <c r="AA242" s="1569"/>
      <c r="AB242" s="1569"/>
      <c r="AC242" s="1569"/>
      <c r="AD242" s="1569"/>
      <c r="AE242" s="1569"/>
      <c r="AF242" s="1569"/>
      <c r="AG242" s="1569"/>
      <c r="AH242" s="1569"/>
      <c r="AI242" s="1569"/>
      <c r="AJ242" s="1569"/>
      <c r="AK242" s="1569"/>
      <c r="AL242" s="1569"/>
      <c r="AM242" s="1569"/>
      <c r="AN242" s="1569"/>
      <c r="AO242" s="1569"/>
      <c r="AP242" s="1569"/>
      <c r="AQ242" s="1569"/>
      <c r="AR242" s="1569"/>
      <c r="AS242" s="1569"/>
      <c r="AT242" s="1569"/>
      <c r="AU242" s="1569"/>
      <c r="AV242" s="1569"/>
      <c r="AW242" s="1569"/>
      <c r="AX242" s="1569"/>
      <c r="AY242" s="1569"/>
      <c r="AZ242" s="1569"/>
      <c r="BA242" s="1569"/>
      <c r="BB242" s="1569"/>
      <c r="BC242" s="1569"/>
      <c r="BD242" s="1569"/>
      <c r="BE242" s="1569"/>
      <c r="BF242" s="1569"/>
      <c r="BG242" s="1569"/>
    </row>
    <row r="243" spans="2:59" s="1626" customFormat="1">
      <c r="B243" s="1569"/>
      <c r="C243" s="1570"/>
      <c r="D243" s="1569"/>
      <c r="E243" s="1569"/>
      <c r="F243" s="1569"/>
      <c r="G243" s="1569"/>
      <c r="H243" s="1569"/>
      <c r="I243" s="1569"/>
      <c r="J243" s="1569"/>
      <c r="K243" s="1569"/>
      <c r="L243" s="1569"/>
      <c r="M243" s="1569"/>
      <c r="N243" s="1569"/>
      <c r="O243" s="1569"/>
      <c r="P243" s="1569"/>
      <c r="Q243" s="1569"/>
      <c r="R243" s="1569"/>
      <c r="S243" s="1569"/>
      <c r="T243" s="1569"/>
      <c r="U243" s="1569"/>
      <c r="V243" s="1569"/>
      <c r="W243" s="1569"/>
      <c r="X243" s="1569"/>
      <c r="Y243" s="1569"/>
      <c r="Z243" s="1569"/>
      <c r="AA243" s="1569"/>
      <c r="AB243" s="1569"/>
      <c r="AC243" s="1569"/>
      <c r="AD243" s="1569"/>
      <c r="AE243" s="1569"/>
      <c r="AF243" s="1569"/>
      <c r="AG243" s="1569"/>
      <c r="AH243" s="1569"/>
      <c r="AI243" s="1569"/>
      <c r="AJ243" s="1569"/>
      <c r="AK243" s="1569"/>
      <c r="AL243" s="1569"/>
      <c r="AM243" s="1569"/>
      <c r="AN243" s="1569"/>
      <c r="AO243" s="1569"/>
      <c r="AP243" s="1569"/>
      <c r="AQ243" s="1569"/>
      <c r="AR243" s="1569"/>
      <c r="AS243" s="1569"/>
      <c r="AT243" s="1569"/>
      <c r="AU243" s="1569"/>
      <c r="AV243" s="1569"/>
      <c r="AW243" s="1569"/>
      <c r="AX243" s="1569"/>
      <c r="AY243" s="1569"/>
      <c r="AZ243" s="1569"/>
      <c r="BA243" s="1569"/>
      <c r="BB243" s="1569"/>
      <c r="BC243" s="1569"/>
      <c r="BD243" s="1569"/>
      <c r="BE243" s="1569"/>
      <c r="BF243" s="1569"/>
      <c r="BG243" s="1569"/>
    </row>
    <row r="244" spans="2:59" s="1626" customFormat="1">
      <c r="B244" s="1569"/>
      <c r="C244" s="1570"/>
      <c r="D244" s="1569"/>
      <c r="E244" s="1569"/>
      <c r="F244" s="1569"/>
      <c r="G244" s="1569"/>
      <c r="H244" s="1569"/>
      <c r="I244" s="1569"/>
      <c r="J244" s="1569"/>
      <c r="K244" s="1569"/>
      <c r="L244" s="1569"/>
      <c r="M244" s="1569"/>
      <c r="N244" s="1569"/>
      <c r="O244" s="1569"/>
      <c r="P244" s="1569"/>
      <c r="Q244" s="1569"/>
      <c r="R244" s="1569"/>
      <c r="S244" s="1569"/>
      <c r="T244" s="1569"/>
      <c r="U244" s="1569"/>
      <c r="V244" s="1569"/>
      <c r="W244" s="1569"/>
      <c r="X244" s="1569"/>
      <c r="Y244" s="1569"/>
      <c r="Z244" s="1569"/>
      <c r="AA244" s="1569"/>
      <c r="AB244" s="1569"/>
      <c r="AC244" s="1569"/>
      <c r="AD244" s="1569"/>
      <c r="AE244" s="1569"/>
      <c r="AF244" s="1569"/>
      <c r="AG244" s="1569"/>
      <c r="AH244" s="1569"/>
      <c r="AI244" s="1569"/>
      <c r="AJ244" s="1569"/>
      <c r="AK244" s="1569"/>
      <c r="AL244" s="1569"/>
      <c r="AM244" s="1569"/>
      <c r="AN244" s="1569"/>
      <c r="AO244" s="1569"/>
      <c r="AP244" s="1569"/>
      <c r="AQ244" s="1569"/>
      <c r="AR244" s="1569"/>
      <c r="AS244" s="1569"/>
      <c r="AT244" s="1569"/>
      <c r="AU244" s="1569"/>
      <c r="AV244" s="1569"/>
      <c r="AW244" s="1569"/>
      <c r="AX244" s="1569"/>
      <c r="AY244" s="1569"/>
      <c r="AZ244" s="1569"/>
      <c r="BA244" s="1569"/>
      <c r="BB244" s="1569"/>
      <c r="BC244" s="1569"/>
      <c r="BD244" s="1569"/>
      <c r="BE244" s="1569"/>
      <c r="BF244" s="1569"/>
      <c r="BG244" s="1569"/>
    </row>
    <row r="245" spans="2:59" s="1626" customFormat="1">
      <c r="B245" s="1569"/>
      <c r="C245" s="1570"/>
      <c r="D245" s="1569"/>
      <c r="E245" s="1569"/>
      <c r="F245" s="1569"/>
      <c r="G245" s="1569"/>
      <c r="H245" s="1569"/>
      <c r="I245" s="1569"/>
      <c r="J245" s="1569"/>
      <c r="K245" s="1569"/>
      <c r="L245" s="1569"/>
      <c r="M245" s="1569"/>
      <c r="N245" s="1569"/>
      <c r="O245" s="1569"/>
      <c r="P245" s="1569"/>
      <c r="Q245" s="1569"/>
      <c r="R245" s="1569"/>
      <c r="S245" s="1569"/>
      <c r="T245" s="1569"/>
      <c r="U245" s="1569"/>
      <c r="V245" s="1569"/>
      <c r="W245" s="1569"/>
      <c r="X245" s="1569"/>
      <c r="Y245" s="1569"/>
      <c r="Z245" s="1569"/>
      <c r="AA245" s="1569"/>
      <c r="AB245" s="1569"/>
      <c r="AC245" s="1569"/>
      <c r="AD245" s="1569"/>
      <c r="AE245" s="1569"/>
      <c r="AF245" s="1569"/>
      <c r="AG245" s="1569"/>
      <c r="AH245" s="1569"/>
      <c r="AI245" s="1569"/>
      <c r="AJ245" s="1569"/>
      <c r="AK245" s="1569"/>
      <c r="AL245" s="1569"/>
      <c r="AM245" s="1569"/>
      <c r="AN245" s="1569"/>
      <c r="AO245" s="1569"/>
      <c r="AP245" s="1569"/>
      <c r="AQ245" s="1569"/>
      <c r="AR245" s="1569"/>
      <c r="AS245" s="1569"/>
      <c r="AT245" s="1569"/>
      <c r="AU245" s="1569"/>
      <c r="AV245" s="1569"/>
      <c r="AW245" s="1569"/>
      <c r="AX245" s="1569"/>
      <c r="AY245" s="1569"/>
      <c r="AZ245" s="1569"/>
      <c r="BA245" s="1569"/>
      <c r="BB245" s="1569"/>
      <c r="BC245" s="1569"/>
      <c r="BD245" s="1569"/>
      <c r="BE245" s="1569"/>
      <c r="BF245" s="1569"/>
      <c r="BG245" s="1569"/>
    </row>
    <row r="246" spans="2:59" s="1626" customFormat="1">
      <c r="B246" s="1569"/>
      <c r="C246" s="1570"/>
      <c r="D246" s="1569"/>
      <c r="E246" s="1569"/>
      <c r="F246" s="1569"/>
      <c r="G246" s="1569"/>
      <c r="H246" s="1569"/>
      <c r="I246" s="1569"/>
      <c r="J246" s="1569"/>
      <c r="K246" s="1569"/>
      <c r="L246" s="1569"/>
      <c r="M246" s="1569"/>
      <c r="N246" s="1569"/>
      <c r="O246" s="1569"/>
      <c r="P246" s="1569"/>
      <c r="Q246" s="1569"/>
      <c r="R246" s="1569"/>
      <c r="S246" s="1569"/>
      <c r="T246" s="1569"/>
      <c r="U246" s="1569"/>
      <c r="V246" s="1569"/>
      <c r="W246" s="1569"/>
      <c r="X246" s="1569"/>
      <c r="Y246" s="1569"/>
      <c r="Z246" s="1569"/>
      <c r="AA246" s="1569"/>
      <c r="AB246" s="1569"/>
      <c r="AC246" s="1569"/>
      <c r="AD246" s="1569"/>
      <c r="AE246" s="1569"/>
      <c r="AF246" s="1569"/>
      <c r="AG246" s="1569"/>
      <c r="AH246" s="1569"/>
      <c r="AI246" s="1569"/>
      <c r="AJ246" s="1569"/>
      <c r="AK246" s="1569"/>
      <c r="AL246" s="1569"/>
      <c r="AM246" s="1569"/>
      <c r="AN246" s="1569"/>
      <c r="AO246" s="1569"/>
      <c r="AP246" s="1569"/>
      <c r="AQ246" s="1569"/>
      <c r="AR246" s="1569"/>
      <c r="AS246" s="1569"/>
      <c r="AT246" s="1569"/>
      <c r="AU246" s="1569"/>
      <c r="AV246" s="1569"/>
      <c r="AW246" s="1569"/>
      <c r="AX246" s="1569"/>
      <c r="AY246" s="1569"/>
      <c r="AZ246" s="1569"/>
      <c r="BA246" s="1569"/>
      <c r="BB246" s="1569"/>
      <c r="BC246" s="1569"/>
      <c r="BD246" s="1569"/>
      <c r="BE246" s="1569"/>
      <c r="BF246" s="1569"/>
      <c r="BG246" s="1569"/>
    </row>
    <row r="247" spans="2:59" s="1626" customFormat="1">
      <c r="B247" s="1569"/>
      <c r="C247" s="1570"/>
      <c r="D247" s="1569"/>
      <c r="E247" s="1569"/>
      <c r="F247" s="1569"/>
      <c r="G247" s="1569"/>
      <c r="H247" s="1569"/>
      <c r="I247" s="1569"/>
      <c r="J247" s="1569"/>
      <c r="K247" s="1569"/>
      <c r="L247" s="1569"/>
      <c r="M247" s="1569"/>
      <c r="N247" s="1569"/>
      <c r="O247" s="1569"/>
      <c r="P247" s="1569"/>
      <c r="Q247" s="1569"/>
      <c r="R247" s="1569"/>
      <c r="S247" s="1569"/>
      <c r="T247" s="1569"/>
      <c r="U247" s="1569"/>
      <c r="V247" s="1569"/>
      <c r="W247" s="1569"/>
      <c r="X247" s="1569"/>
      <c r="Y247" s="1569"/>
      <c r="Z247" s="1569"/>
      <c r="AA247" s="1569"/>
      <c r="AB247" s="1569"/>
      <c r="AC247" s="1569"/>
      <c r="AD247" s="1569"/>
      <c r="AE247" s="1569"/>
      <c r="AF247" s="1569"/>
      <c r="AG247" s="1569"/>
      <c r="AH247" s="1569"/>
      <c r="AI247" s="1569"/>
      <c r="AJ247" s="1569"/>
      <c r="AK247" s="1569"/>
      <c r="AL247" s="1569"/>
      <c r="AM247" s="1569"/>
      <c r="AN247" s="1569"/>
      <c r="AO247" s="1569"/>
      <c r="AP247" s="1569"/>
      <c r="AQ247" s="1569"/>
      <c r="AR247" s="1569"/>
      <c r="AS247" s="1569"/>
      <c r="AT247" s="1569"/>
      <c r="AU247" s="1569"/>
      <c r="AV247" s="1569"/>
      <c r="AW247" s="1569"/>
      <c r="AX247" s="1569"/>
      <c r="AY247" s="1569"/>
      <c r="AZ247" s="1569"/>
      <c r="BA247" s="1569"/>
      <c r="BB247" s="1569"/>
      <c r="BC247" s="1569"/>
      <c r="BD247" s="1569"/>
      <c r="BE247" s="1569"/>
      <c r="BF247" s="1569"/>
      <c r="BG247" s="1569"/>
    </row>
    <row r="248" spans="2:59" s="1626" customFormat="1">
      <c r="B248" s="1569"/>
      <c r="C248" s="1570"/>
      <c r="D248" s="1569"/>
      <c r="E248" s="1569"/>
      <c r="F248" s="1569"/>
      <c r="G248" s="1569"/>
      <c r="H248" s="1569"/>
      <c r="I248" s="1569"/>
      <c r="J248" s="1569"/>
      <c r="K248" s="1569"/>
      <c r="L248" s="1569"/>
      <c r="M248" s="1569"/>
      <c r="N248" s="1569"/>
      <c r="O248" s="1569"/>
      <c r="P248" s="1569"/>
      <c r="Q248" s="1569"/>
      <c r="R248" s="1569"/>
      <c r="S248" s="1569"/>
      <c r="T248" s="1569"/>
      <c r="U248" s="1569"/>
      <c r="V248" s="1569"/>
      <c r="W248" s="1569"/>
      <c r="X248" s="1569"/>
      <c r="Y248" s="1569"/>
      <c r="Z248" s="1569"/>
      <c r="AA248" s="1569"/>
      <c r="AB248" s="1569"/>
      <c r="AC248" s="1569"/>
      <c r="AD248" s="1569"/>
      <c r="AE248" s="1569"/>
      <c r="AF248" s="1569"/>
      <c r="AG248" s="1569"/>
      <c r="AH248" s="1569"/>
      <c r="AI248" s="1569"/>
      <c r="AJ248" s="1569"/>
      <c r="AK248" s="1569"/>
      <c r="AL248" s="1569"/>
      <c r="AM248" s="1569"/>
      <c r="AN248" s="1569"/>
      <c r="AO248" s="1569"/>
      <c r="AP248" s="1569"/>
      <c r="AQ248" s="1569"/>
      <c r="AR248" s="1569"/>
      <c r="AS248" s="1569"/>
      <c r="AT248" s="1569"/>
      <c r="AU248" s="1569"/>
      <c r="AV248" s="1569"/>
      <c r="AW248" s="1569"/>
      <c r="AX248" s="1569"/>
      <c r="AY248" s="1569"/>
      <c r="AZ248" s="1569"/>
      <c r="BA248" s="1569"/>
      <c r="BB248" s="1569"/>
      <c r="BC248" s="1569"/>
      <c r="BD248" s="1569"/>
      <c r="BE248" s="1569"/>
      <c r="BF248" s="1569"/>
      <c r="BG248" s="1569"/>
    </row>
    <row r="249" spans="2:59" s="1626" customFormat="1">
      <c r="B249" s="1569"/>
      <c r="C249" s="1570"/>
      <c r="D249" s="1569"/>
      <c r="E249" s="1569"/>
      <c r="F249" s="1569"/>
      <c r="G249" s="1569"/>
      <c r="H249" s="1569"/>
      <c r="I249" s="1569"/>
      <c r="J249" s="1569"/>
      <c r="K249" s="1569"/>
      <c r="L249" s="1569"/>
      <c r="M249" s="1569"/>
      <c r="N249" s="1569"/>
      <c r="O249" s="1569"/>
      <c r="P249" s="1569"/>
      <c r="Q249" s="1569"/>
      <c r="R249" s="1569"/>
      <c r="S249" s="1569"/>
      <c r="T249" s="1569"/>
      <c r="U249" s="1569"/>
      <c r="V249" s="1569"/>
      <c r="W249" s="1569"/>
      <c r="X249" s="1569"/>
      <c r="Y249" s="1569"/>
      <c r="Z249" s="1569"/>
      <c r="AA249" s="1569"/>
      <c r="AB249" s="1569"/>
      <c r="AC249" s="1569"/>
      <c r="AD249" s="1569"/>
      <c r="AE249" s="1569"/>
      <c r="AF249" s="1569"/>
      <c r="AG249" s="1569"/>
      <c r="AH249" s="1569"/>
      <c r="AI249" s="1569"/>
      <c r="AJ249" s="1569"/>
      <c r="AK249" s="1569"/>
      <c r="AL249" s="1569"/>
      <c r="AM249" s="1569"/>
      <c r="AN249" s="1569"/>
      <c r="AO249" s="1569"/>
      <c r="AP249" s="1569"/>
      <c r="AQ249" s="1569"/>
      <c r="AR249" s="1569"/>
      <c r="AS249" s="1569"/>
      <c r="AT249" s="1569"/>
      <c r="AU249" s="1569"/>
      <c r="AV249" s="1569"/>
      <c r="AW249" s="1569"/>
      <c r="AX249" s="1569"/>
      <c r="AY249" s="1569"/>
      <c r="AZ249" s="1569"/>
      <c r="BA249" s="1569"/>
      <c r="BB249" s="1569"/>
      <c r="BC249" s="1569"/>
      <c r="BD249" s="1569"/>
      <c r="BE249" s="1569"/>
      <c r="BF249" s="1569"/>
      <c r="BG249" s="1569"/>
    </row>
    <row r="250" spans="2:59" s="1626" customFormat="1">
      <c r="B250" s="1569"/>
      <c r="C250" s="1570"/>
      <c r="D250" s="1569"/>
      <c r="E250" s="1569"/>
      <c r="F250" s="1569"/>
      <c r="G250" s="1569"/>
      <c r="H250" s="1569"/>
      <c r="I250" s="1569"/>
      <c r="J250" s="1569"/>
      <c r="K250" s="1569"/>
      <c r="L250" s="1569"/>
      <c r="M250" s="1569"/>
      <c r="N250" s="1569"/>
      <c r="O250" s="1569"/>
      <c r="P250" s="1569"/>
      <c r="Q250" s="1569"/>
      <c r="R250" s="1569"/>
      <c r="S250" s="1569"/>
      <c r="T250" s="1569"/>
      <c r="U250" s="1569"/>
      <c r="V250" s="1569"/>
      <c r="W250" s="1569"/>
      <c r="X250" s="1569"/>
      <c r="Y250" s="1569"/>
      <c r="Z250" s="1569"/>
      <c r="AA250" s="1569"/>
      <c r="AB250" s="1569"/>
      <c r="AC250" s="1569"/>
      <c r="AD250" s="1569"/>
      <c r="AE250" s="1569"/>
      <c r="AF250" s="1569"/>
      <c r="AG250" s="1569"/>
      <c r="AH250" s="1569"/>
      <c r="AI250" s="1569"/>
      <c r="AJ250" s="1569"/>
      <c r="AK250" s="1569"/>
      <c r="AL250" s="1569"/>
      <c r="AM250" s="1569"/>
      <c r="AN250" s="1569"/>
      <c r="AO250" s="1569"/>
      <c r="AP250" s="1569"/>
      <c r="AQ250" s="1569"/>
      <c r="AR250" s="1569"/>
      <c r="AS250" s="1569"/>
      <c r="AT250" s="1569"/>
      <c r="AU250" s="1569"/>
      <c r="AV250" s="1569"/>
      <c r="AW250" s="1569"/>
      <c r="AX250" s="1569"/>
      <c r="AY250" s="1569"/>
      <c r="AZ250" s="1569"/>
      <c r="BA250" s="1569"/>
      <c r="BB250" s="1569"/>
      <c r="BC250" s="1569"/>
      <c r="BD250" s="1569"/>
      <c r="BE250" s="1569"/>
      <c r="BF250" s="1569"/>
      <c r="BG250" s="1569"/>
    </row>
    <row r="251" spans="2:59" s="1626" customFormat="1">
      <c r="B251" s="1569"/>
      <c r="C251" s="1570"/>
      <c r="D251" s="1569"/>
      <c r="E251" s="1569"/>
      <c r="F251" s="1569"/>
      <c r="G251" s="1569"/>
      <c r="H251" s="1569"/>
      <c r="I251" s="1569"/>
      <c r="J251" s="1569"/>
      <c r="K251" s="1569"/>
      <c r="L251" s="1569"/>
      <c r="M251" s="1569"/>
      <c r="N251" s="1569"/>
      <c r="O251" s="1569"/>
      <c r="P251" s="1569"/>
      <c r="Q251" s="1569"/>
      <c r="R251" s="1569"/>
      <c r="S251" s="1569"/>
      <c r="T251" s="1569"/>
      <c r="U251" s="1569"/>
      <c r="V251" s="1569"/>
      <c r="W251" s="1569"/>
      <c r="X251" s="1569"/>
      <c r="Y251" s="1569"/>
      <c r="Z251" s="1569"/>
      <c r="AA251" s="1569"/>
      <c r="AB251" s="1569"/>
      <c r="AC251" s="1569"/>
      <c r="AD251" s="1569"/>
      <c r="AE251" s="1569"/>
      <c r="AF251" s="1569"/>
      <c r="AG251" s="1569"/>
      <c r="AH251" s="1569"/>
      <c r="AI251" s="1569"/>
      <c r="AJ251" s="1569"/>
      <c r="AK251" s="1569"/>
      <c r="AL251" s="1569"/>
      <c r="AM251" s="1569"/>
      <c r="AN251" s="1569"/>
      <c r="AO251" s="1569"/>
      <c r="AP251" s="1569"/>
      <c r="AQ251" s="1569"/>
      <c r="AR251" s="1569"/>
      <c r="AS251" s="1569"/>
      <c r="AT251" s="1569"/>
      <c r="AU251" s="1569"/>
      <c r="AV251" s="1569"/>
      <c r="AW251" s="1569"/>
      <c r="AX251" s="1569"/>
      <c r="AY251" s="1569"/>
      <c r="AZ251" s="1569"/>
      <c r="BA251" s="1569"/>
      <c r="BB251" s="1569"/>
      <c r="BC251" s="1569"/>
      <c r="BD251" s="1569"/>
      <c r="BE251" s="1569"/>
      <c r="BF251" s="1569"/>
      <c r="BG251" s="1569"/>
    </row>
    <row r="252" spans="2:59" s="1626" customFormat="1">
      <c r="B252" s="1569"/>
      <c r="C252" s="1570"/>
      <c r="D252" s="1569"/>
      <c r="E252" s="1569"/>
      <c r="F252" s="1569"/>
      <c r="G252" s="1569"/>
      <c r="H252" s="1569"/>
      <c r="I252" s="1569"/>
      <c r="J252" s="1569"/>
      <c r="K252" s="1569"/>
      <c r="L252" s="1569"/>
      <c r="M252" s="1569"/>
      <c r="N252" s="1569"/>
      <c r="O252" s="1569"/>
      <c r="P252" s="1569"/>
      <c r="Q252" s="1569"/>
      <c r="R252" s="1569"/>
      <c r="S252" s="1569"/>
      <c r="T252" s="1569"/>
      <c r="U252" s="1569"/>
      <c r="V252" s="1569"/>
      <c r="W252" s="1569"/>
      <c r="X252" s="1569"/>
      <c r="Y252" s="1569"/>
      <c r="Z252" s="1569"/>
      <c r="AA252" s="1569"/>
      <c r="AB252" s="1569"/>
      <c r="AC252" s="1569"/>
      <c r="AD252" s="1569"/>
      <c r="AE252" s="1569"/>
      <c r="AF252" s="1569"/>
      <c r="AG252" s="1569"/>
      <c r="AH252" s="1569"/>
      <c r="AI252" s="1569"/>
      <c r="AJ252" s="1569"/>
      <c r="AK252" s="1569"/>
      <c r="AL252" s="1569"/>
      <c r="AM252" s="1569"/>
      <c r="AN252" s="1569"/>
      <c r="AO252" s="1569"/>
      <c r="AP252" s="1569"/>
      <c r="AQ252" s="1569"/>
      <c r="AR252" s="1569"/>
      <c r="AS252" s="1569"/>
      <c r="AT252" s="1569"/>
      <c r="AU252" s="1569"/>
      <c r="AV252" s="1569"/>
      <c r="AW252" s="1569"/>
      <c r="AX252" s="1569"/>
      <c r="AY252" s="1569"/>
      <c r="AZ252" s="1569"/>
      <c r="BA252" s="1569"/>
      <c r="BB252" s="1569"/>
      <c r="BC252" s="1569"/>
      <c r="BD252" s="1569"/>
      <c r="BE252" s="1569"/>
      <c r="BF252" s="1569"/>
      <c r="BG252" s="1569"/>
    </row>
    <row r="253" spans="2:59" s="1626" customFormat="1">
      <c r="B253" s="1569"/>
      <c r="C253" s="1570"/>
      <c r="D253" s="1569"/>
      <c r="E253" s="1569"/>
      <c r="F253" s="1569"/>
      <c r="G253" s="1569"/>
      <c r="H253" s="1569"/>
      <c r="I253" s="1569"/>
      <c r="J253" s="1569"/>
      <c r="K253" s="1569"/>
      <c r="L253" s="1569"/>
      <c r="M253" s="1569"/>
      <c r="N253" s="1569"/>
      <c r="O253" s="1569"/>
      <c r="P253" s="1569"/>
      <c r="Q253" s="1569"/>
      <c r="R253" s="1569"/>
      <c r="S253" s="1569"/>
      <c r="T253" s="1569"/>
      <c r="U253" s="1569"/>
      <c r="V253" s="1569"/>
      <c r="W253" s="1569"/>
      <c r="X253" s="1569"/>
      <c r="Y253" s="1569"/>
      <c r="Z253" s="1569"/>
      <c r="AA253" s="1569"/>
      <c r="AB253" s="1569"/>
      <c r="AC253" s="1569"/>
      <c r="AD253" s="1569"/>
      <c r="AE253" s="1569"/>
      <c r="AF253" s="1569"/>
      <c r="AG253" s="1569"/>
      <c r="AH253" s="1569"/>
      <c r="AI253" s="1569"/>
      <c r="AJ253" s="1569"/>
      <c r="AK253" s="1569"/>
      <c r="AL253" s="1569"/>
      <c r="AM253" s="1569"/>
      <c r="AN253" s="1569"/>
      <c r="AO253" s="1569"/>
      <c r="AP253" s="1569"/>
      <c r="AQ253" s="1569"/>
      <c r="AR253" s="1569"/>
      <c r="AS253" s="1569"/>
      <c r="AT253" s="1569"/>
      <c r="AU253" s="1569"/>
      <c r="AV253" s="1569"/>
      <c r="AW253" s="1569"/>
      <c r="AX253" s="1569"/>
      <c r="AY253" s="1569"/>
      <c r="AZ253" s="1569"/>
      <c r="BA253" s="1569"/>
      <c r="BB253" s="1569"/>
      <c r="BC253" s="1569"/>
      <c r="BD253" s="1569"/>
      <c r="BE253" s="1569"/>
      <c r="BF253" s="1569"/>
      <c r="BG253" s="1569"/>
    </row>
    <row r="254" spans="2:59" s="1626" customFormat="1">
      <c r="B254" s="1569"/>
      <c r="C254" s="1570"/>
      <c r="D254" s="1569"/>
      <c r="E254" s="1569"/>
      <c r="F254" s="1569"/>
      <c r="G254" s="1569"/>
      <c r="H254" s="1569"/>
      <c r="I254" s="1569"/>
      <c r="J254" s="1569"/>
      <c r="K254" s="1569"/>
      <c r="L254" s="1569"/>
      <c r="M254" s="1569"/>
      <c r="N254" s="1569"/>
      <c r="O254" s="1569"/>
      <c r="P254" s="1569"/>
      <c r="Q254" s="1569"/>
      <c r="R254" s="1569"/>
      <c r="S254" s="1569"/>
      <c r="T254" s="1569"/>
      <c r="U254" s="1569"/>
      <c r="V254" s="1569"/>
      <c r="W254" s="1569"/>
      <c r="X254" s="1569"/>
      <c r="Y254" s="1569"/>
      <c r="Z254" s="1569"/>
      <c r="AA254" s="1569"/>
      <c r="AB254" s="1569"/>
      <c r="AC254" s="1569"/>
      <c r="AD254" s="1569"/>
      <c r="AE254" s="1569"/>
      <c r="AF254" s="1569"/>
      <c r="AG254" s="1569"/>
      <c r="AH254" s="1569"/>
      <c r="AI254" s="1569"/>
      <c r="AJ254" s="1569"/>
      <c r="AK254" s="1569"/>
      <c r="AL254" s="1569"/>
      <c r="AM254" s="1569"/>
      <c r="AN254" s="1569"/>
      <c r="AO254" s="1569"/>
      <c r="AP254" s="1569"/>
      <c r="AQ254" s="1569"/>
      <c r="AR254" s="1569"/>
      <c r="AS254" s="1569"/>
      <c r="AT254" s="1569"/>
      <c r="AU254" s="1569"/>
      <c r="AV254" s="1569"/>
      <c r="AW254" s="1569"/>
      <c r="AX254" s="1569"/>
      <c r="AY254" s="1569"/>
      <c r="AZ254" s="1569"/>
      <c r="BA254" s="1569"/>
      <c r="BB254" s="1569"/>
      <c r="BC254" s="1569"/>
      <c r="BD254" s="1569"/>
      <c r="BE254" s="1569"/>
      <c r="BF254" s="1569"/>
      <c r="BG254" s="1569"/>
    </row>
    <row r="255" spans="2:59" s="1626" customFormat="1">
      <c r="B255" s="1569"/>
      <c r="C255" s="1570"/>
      <c r="D255" s="1569"/>
      <c r="E255" s="1569"/>
      <c r="F255" s="1569"/>
      <c r="G255" s="1569"/>
      <c r="H255" s="1569"/>
      <c r="I255" s="1569"/>
      <c r="J255" s="1569"/>
      <c r="K255" s="1569"/>
      <c r="L255" s="1569"/>
      <c r="M255" s="1569"/>
      <c r="N255" s="1569"/>
      <c r="O255" s="1569"/>
      <c r="P255" s="1569"/>
      <c r="Q255" s="1569"/>
      <c r="R255" s="1569"/>
      <c r="S255" s="1569"/>
      <c r="T255" s="1569"/>
      <c r="U255" s="1569"/>
      <c r="V255" s="1569"/>
      <c r="W255" s="1569"/>
      <c r="X255" s="1569"/>
      <c r="Y255" s="1569"/>
      <c r="Z255" s="1569"/>
      <c r="AA255" s="1569"/>
      <c r="AB255" s="1569"/>
      <c r="AC255" s="1569"/>
      <c r="AD255" s="1569"/>
      <c r="AE255" s="1569"/>
      <c r="AF255" s="1569"/>
      <c r="AG255" s="1569"/>
      <c r="AH255" s="1569"/>
      <c r="AI255" s="1569"/>
      <c r="AJ255" s="1569"/>
      <c r="AK255" s="1569"/>
      <c r="AL255" s="1569"/>
      <c r="AM255" s="1569"/>
      <c r="AN255" s="1569"/>
      <c r="AO255" s="1569"/>
      <c r="AP255" s="1569"/>
      <c r="AQ255" s="1569"/>
      <c r="AR255" s="1569"/>
      <c r="AS255" s="1569"/>
      <c r="AT255" s="1569"/>
      <c r="AU255" s="1569"/>
      <c r="AV255" s="1569"/>
      <c r="AW255" s="1569"/>
      <c r="AX255" s="1569"/>
      <c r="AY255" s="1569"/>
      <c r="AZ255" s="1569"/>
      <c r="BA255" s="1569"/>
      <c r="BB255" s="1569"/>
      <c r="BC255" s="1569"/>
      <c r="BD255" s="1569"/>
      <c r="BE255" s="1569"/>
      <c r="BF255" s="1569"/>
      <c r="BG255" s="1569"/>
    </row>
    <row r="256" spans="2:59" s="1626" customFormat="1">
      <c r="B256" s="1569"/>
      <c r="C256" s="1570"/>
      <c r="D256" s="1569"/>
      <c r="E256" s="1569"/>
      <c r="F256" s="1569"/>
      <c r="G256" s="1569"/>
      <c r="H256" s="1569"/>
      <c r="I256" s="1569"/>
      <c r="J256" s="1569"/>
      <c r="K256" s="1569"/>
      <c r="L256" s="1569"/>
      <c r="M256" s="1569"/>
      <c r="N256" s="1569"/>
      <c r="O256" s="1569"/>
      <c r="P256" s="1569"/>
      <c r="Q256" s="1569"/>
      <c r="R256" s="1569"/>
      <c r="S256" s="1569"/>
      <c r="T256" s="1569"/>
      <c r="U256" s="1569"/>
      <c r="V256" s="1569"/>
      <c r="W256" s="1569"/>
      <c r="X256" s="1569"/>
      <c r="Y256" s="1569"/>
      <c r="Z256" s="1569"/>
      <c r="AA256" s="1569"/>
      <c r="AB256" s="1569"/>
      <c r="AC256" s="1569"/>
      <c r="AD256" s="1569"/>
      <c r="AE256" s="1569"/>
      <c r="AF256" s="1569"/>
      <c r="AG256" s="1569"/>
      <c r="AH256" s="1569"/>
      <c r="AI256" s="1569"/>
      <c r="AJ256" s="1569"/>
      <c r="AK256" s="1569"/>
      <c r="AL256" s="1569"/>
      <c r="AM256" s="1569"/>
      <c r="AN256" s="1569"/>
      <c r="AO256" s="1569"/>
      <c r="AP256" s="1569"/>
      <c r="AQ256" s="1569"/>
      <c r="AR256" s="1569"/>
      <c r="AS256" s="1569"/>
      <c r="AT256" s="1569"/>
      <c r="AU256" s="1569"/>
      <c r="AV256" s="1569"/>
      <c r="AW256" s="1569"/>
      <c r="AX256" s="1569"/>
      <c r="AY256" s="1569"/>
      <c r="AZ256" s="1569"/>
      <c r="BA256" s="1569"/>
      <c r="BB256" s="1569"/>
      <c r="BC256" s="1569"/>
      <c r="BD256" s="1569"/>
      <c r="BE256" s="1569"/>
      <c r="BF256" s="1569"/>
      <c r="BG256" s="1569"/>
    </row>
    <row r="257" spans="2:59" s="1626" customFormat="1">
      <c r="B257" s="1569"/>
      <c r="C257" s="1570"/>
      <c r="D257" s="1569"/>
      <c r="E257" s="1569"/>
      <c r="F257" s="1569"/>
      <c r="G257" s="1569"/>
      <c r="H257" s="1569"/>
      <c r="I257" s="1569"/>
      <c r="J257" s="1569"/>
      <c r="K257" s="1569"/>
      <c r="L257" s="1569"/>
      <c r="M257" s="1569"/>
      <c r="N257" s="1569"/>
      <c r="O257" s="1569"/>
      <c r="P257" s="1569"/>
      <c r="Q257" s="1569"/>
      <c r="R257" s="1569"/>
      <c r="S257" s="1569"/>
      <c r="T257" s="1569"/>
      <c r="U257" s="1569"/>
      <c r="V257" s="1569"/>
      <c r="W257" s="1569"/>
      <c r="X257" s="1569"/>
      <c r="Y257" s="1569"/>
      <c r="Z257" s="1569"/>
      <c r="AA257" s="1569"/>
      <c r="AB257" s="1569"/>
      <c r="AC257" s="1569"/>
      <c r="AD257" s="1569"/>
      <c r="AE257" s="1569"/>
      <c r="AF257" s="1569"/>
      <c r="AG257" s="1569"/>
      <c r="AH257" s="1569"/>
      <c r="AI257" s="1569"/>
      <c r="AJ257" s="1569"/>
      <c r="AK257" s="1569"/>
      <c r="AL257" s="1569"/>
      <c r="AM257" s="1569"/>
      <c r="AN257" s="1569"/>
      <c r="AO257" s="1569"/>
      <c r="AP257" s="1569"/>
      <c r="AQ257" s="1569"/>
      <c r="AR257" s="1569"/>
      <c r="AS257" s="1569"/>
      <c r="AT257" s="1569"/>
      <c r="AU257" s="1569"/>
      <c r="AV257" s="1569"/>
      <c r="AW257" s="1569"/>
      <c r="AX257" s="1569"/>
      <c r="AY257" s="1569"/>
      <c r="AZ257" s="1569"/>
      <c r="BA257" s="1569"/>
      <c r="BB257" s="1569"/>
      <c r="BC257" s="1569"/>
      <c r="BD257" s="1569"/>
      <c r="BE257" s="1569"/>
      <c r="BF257" s="1569"/>
      <c r="BG257" s="1569"/>
    </row>
    <row r="258" spans="2:59" s="1626" customFormat="1">
      <c r="B258" s="1569"/>
      <c r="C258" s="1570"/>
      <c r="D258" s="1569"/>
      <c r="E258" s="1569"/>
      <c r="F258" s="1569"/>
      <c r="G258" s="1569"/>
      <c r="H258" s="1569"/>
      <c r="I258" s="1569"/>
      <c r="J258" s="1569"/>
      <c r="K258" s="1569"/>
      <c r="L258" s="1569"/>
      <c r="M258" s="1569"/>
      <c r="N258" s="1569"/>
      <c r="O258" s="1569"/>
      <c r="P258" s="1569"/>
      <c r="Q258" s="1569"/>
      <c r="R258" s="1569"/>
      <c r="S258" s="1569"/>
      <c r="T258" s="1569"/>
      <c r="U258" s="1569"/>
      <c r="V258" s="1569"/>
      <c r="W258" s="1569"/>
      <c r="X258" s="1569"/>
      <c r="Y258" s="1569"/>
      <c r="Z258" s="1569"/>
      <c r="AA258" s="1569"/>
      <c r="AB258" s="1569"/>
      <c r="AC258" s="1569"/>
      <c r="AD258" s="1569"/>
      <c r="AE258" s="1569"/>
      <c r="AF258" s="1569"/>
      <c r="AG258" s="1569"/>
      <c r="AH258" s="1569"/>
      <c r="AI258" s="1569"/>
      <c r="AJ258" s="1569"/>
      <c r="AK258" s="1569"/>
      <c r="AL258" s="1569"/>
      <c r="AM258" s="1569"/>
      <c r="AN258" s="1569"/>
      <c r="AO258" s="1569"/>
      <c r="AP258" s="1569"/>
      <c r="AQ258" s="1569"/>
      <c r="AR258" s="1569"/>
      <c r="AS258" s="1569"/>
      <c r="AT258" s="1569"/>
      <c r="AU258" s="1569"/>
      <c r="AV258" s="1569"/>
      <c r="AW258" s="1569"/>
      <c r="AX258" s="1569"/>
      <c r="AY258" s="1569"/>
      <c r="AZ258" s="1569"/>
      <c r="BA258" s="1569"/>
      <c r="BB258" s="1569"/>
      <c r="BC258" s="1569"/>
      <c r="BD258" s="1569"/>
      <c r="BE258" s="1569"/>
      <c r="BF258" s="1569"/>
      <c r="BG258" s="1569"/>
    </row>
    <row r="259" spans="2:59" s="1626" customFormat="1">
      <c r="B259" s="1569"/>
      <c r="C259" s="1570"/>
      <c r="D259" s="1569"/>
      <c r="E259" s="1569"/>
      <c r="F259" s="1569"/>
      <c r="G259" s="1569"/>
      <c r="H259" s="1569"/>
      <c r="I259" s="1569"/>
      <c r="J259" s="1569"/>
      <c r="K259" s="1569"/>
      <c r="L259" s="1569"/>
      <c r="M259" s="1569"/>
      <c r="N259" s="1569"/>
      <c r="O259" s="1569"/>
      <c r="P259" s="1569"/>
      <c r="Q259" s="1569"/>
      <c r="R259" s="1569"/>
      <c r="S259" s="1569"/>
      <c r="T259" s="1569"/>
      <c r="U259" s="1569"/>
      <c r="V259" s="1569"/>
      <c r="W259" s="1569"/>
      <c r="X259" s="1569"/>
      <c r="Y259" s="1569"/>
      <c r="Z259" s="1569"/>
      <c r="AA259" s="1569"/>
      <c r="AB259" s="1569"/>
      <c r="AC259" s="1569"/>
      <c r="AD259" s="1569"/>
      <c r="AE259" s="1569"/>
      <c r="AF259" s="1569"/>
      <c r="AG259" s="1569"/>
      <c r="AH259" s="1569"/>
      <c r="AI259" s="1569"/>
      <c r="AJ259" s="1569"/>
      <c r="AK259" s="1569"/>
      <c r="AL259" s="1569"/>
      <c r="AM259" s="1569"/>
      <c r="AN259" s="1569"/>
      <c r="AO259" s="1569"/>
      <c r="AP259" s="1569"/>
      <c r="AQ259" s="1569"/>
      <c r="AR259" s="1569"/>
      <c r="AS259" s="1569"/>
      <c r="AT259" s="1569"/>
      <c r="AU259" s="1569"/>
      <c r="AV259" s="1569"/>
      <c r="AW259" s="1569"/>
      <c r="AX259" s="1569"/>
      <c r="AY259" s="1569"/>
      <c r="AZ259" s="1569"/>
      <c r="BA259" s="1569"/>
      <c r="BB259" s="1569"/>
      <c r="BC259" s="1569"/>
      <c r="BD259" s="1569"/>
      <c r="BE259" s="1569"/>
      <c r="BF259" s="1569"/>
      <c r="BG259" s="1569"/>
    </row>
    <row r="260" spans="2:59" s="1626" customFormat="1">
      <c r="B260" s="1569"/>
      <c r="C260" s="1570"/>
      <c r="D260" s="1569"/>
      <c r="E260" s="1569"/>
      <c r="F260" s="1569"/>
      <c r="G260" s="1569"/>
      <c r="H260" s="1569"/>
      <c r="I260" s="1569"/>
      <c r="J260" s="1569"/>
      <c r="K260" s="1569"/>
      <c r="L260" s="1569"/>
      <c r="M260" s="1569"/>
      <c r="N260" s="1569"/>
      <c r="O260" s="1569"/>
      <c r="P260" s="1569"/>
      <c r="Q260" s="1569"/>
      <c r="R260" s="1569"/>
      <c r="S260" s="1569"/>
      <c r="T260" s="1569"/>
      <c r="U260" s="1569"/>
      <c r="V260" s="1569"/>
      <c r="W260" s="1569"/>
      <c r="X260" s="1569"/>
      <c r="Y260" s="1569"/>
      <c r="Z260" s="1569"/>
      <c r="AA260" s="1569"/>
      <c r="AB260" s="1569"/>
      <c r="AC260" s="1569"/>
      <c r="AD260" s="1569"/>
      <c r="AE260" s="1569"/>
      <c r="AF260" s="1569"/>
      <c r="AG260" s="1569"/>
      <c r="AH260" s="1569"/>
      <c r="AI260" s="1569"/>
      <c r="AJ260" s="1569"/>
      <c r="AK260" s="1569"/>
      <c r="AL260" s="1569"/>
      <c r="AM260" s="1569"/>
      <c r="AN260" s="1569"/>
      <c r="AO260" s="1569"/>
      <c r="AP260" s="1569"/>
      <c r="AQ260" s="1569"/>
      <c r="AR260" s="1569"/>
      <c r="AS260" s="1569"/>
      <c r="AT260" s="1569"/>
      <c r="AU260" s="1569"/>
      <c r="AV260" s="1569"/>
      <c r="AW260" s="1569"/>
      <c r="AX260" s="1569"/>
      <c r="AY260" s="1569"/>
      <c r="AZ260" s="1569"/>
      <c r="BA260" s="1569"/>
      <c r="BB260" s="1569"/>
      <c r="BC260" s="1569"/>
      <c r="BD260" s="1569"/>
      <c r="BE260" s="1569"/>
      <c r="BF260" s="1569"/>
      <c r="BG260" s="1569"/>
    </row>
    <row r="261" spans="2:59" s="1626" customFormat="1">
      <c r="B261" s="1569"/>
      <c r="C261" s="1570"/>
      <c r="D261" s="1569"/>
      <c r="E261" s="1569"/>
      <c r="F261" s="1569"/>
      <c r="G261" s="1569"/>
      <c r="H261" s="1569"/>
      <c r="I261" s="1569"/>
      <c r="J261" s="1569"/>
      <c r="K261" s="1569"/>
      <c r="L261" s="1569"/>
      <c r="M261" s="1569"/>
      <c r="N261" s="1569"/>
      <c r="O261" s="1569"/>
      <c r="P261" s="1569"/>
      <c r="Q261" s="1569"/>
      <c r="R261" s="1569"/>
      <c r="S261" s="1569"/>
      <c r="T261" s="1569"/>
      <c r="U261" s="1569"/>
      <c r="V261" s="1569"/>
      <c r="W261" s="1569"/>
      <c r="X261" s="1569"/>
      <c r="Y261" s="1569"/>
      <c r="Z261" s="1569"/>
      <c r="AA261" s="1569"/>
      <c r="AB261" s="1569"/>
      <c r="AC261" s="1569"/>
      <c r="AD261" s="1569"/>
      <c r="AE261" s="1569"/>
      <c r="AF261" s="1569"/>
      <c r="AG261" s="1569"/>
      <c r="AH261" s="1569"/>
      <c r="AI261" s="1569"/>
      <c r="AJ261" s="1569"/>
      <c r="AK261" s="1569"/>
      <c r="AL261" s="1569"/>
      <c r="AM261" s="1569"/>
      <c r="AN261" s="1569"/>
      <c r="AO261" s="1569"/>
      <c r="AP261" s="1569"/>
      <c r="AQ261" s="1569"/>
      <c r="AR261" s="1569"/>
      <c r="AS261" s="1569"/>
      <c r="AT261" s="1569"/>
      <c r="AU261" s="1569"/>
      <c r="AV261" s="1569"/>
      <c r="AW261" s="1569"/>
      <c r="AX261" s="1569"/>
      <c r="AY261" s="1569"/>
      <c r="AZ261" s="1569"/>
      <c r="BA261" s="1569"/>
      <c r="BB261" s="1569"/>
      <c r="BC261" s="1569"/>
      <c r="BD261" s="1569"/>
      <c r="BE261" s="1569"/>
      <c r="BF261" s="1569"/>
      <c r="BG261" s="1569"/>
    </row>
    <row r="262" spans="2:59" s="1626" customFormat="1">
      <c r="B262" s="1569"/>
      <c r="C262" s="1570"/>
      <c r="D262" s="1569"/>
      <c r="E262" s="1569"/>
      <c r="F262" s="1569"/>
      <c r="G262" s="1569"/>
      <c r="H262" s="1569"/>
      <c r="I262" s="1569"/>
      <c r="J262" s="1569"/>
      <c r="K262" s="1569"/>
      <c r="L262" s="1569"/>
      <c r="M262" s="1569"/>
      <c r="N262" s="1569"/>
      <c r="O262" s="1569"/>
      <c r="P262" s="1569"/>
      <c r="Q262" s="1569"/>
      <c r="R262" s="1569"/>
      <c r="S262" s="1569"/>
      <c r="T262" s="1569"/>
      <c r="U262" s="1569"/>
      <c r="V262" s="1569"/>
      <c r="W262" s="1569"/>
      <c r="X262" s="1569"/>
      <c r="Y262" s="1569"/>
      <c r="Z262" s="1569"/>
      <c r="AA262" s="1569"/>
      <c r="AB262" s="1569"/>
      <c r="AC262" s="1569"/>
      <c r="AD262" s="1569"/>
      <c r="AE262" s="1569"/>
      <c r="AF262" s="1569"/>
      <c r="AG262" s="1569"/>
      <c r="AH262" s="1569"/>
      <c r="AI262" s="1569"/>
      <c r="AJ262" s="1569"/>
      <c r="AK262" s="1569"/>
      <c r="AL262" s="1569"/>
      <c r="AM262" s="1569"/>
      <c r="AN262" s="1569"/>
      <c r="AO262" s="1569"/>
      <c r="AP262" s="1569"/>
      <c r="AQ262" s="1569"/>
      <c r="AR262" s="1569"/>
      <c r="AS262" s="1569"/>
      <c r="AT262" s="1569"/>
      <c r="AU262" s="1569"/>
      <c r="AV262" s="1569"/>
      <c r="AW262" s="1569"/>
      <c r="AX262" s="1569"/>
      <c r="AY262" s="1569"/>
      <c r="AZ262" s="1569"/>
      <c r="BA262" s="1569"/>
      <c r="BB262" s="1569"/>
      <c r="BC262" s="1569"/>
      <c r="BD262" s="1569"/>
      <c r="BE262" s="1569"/>
      <c r="BF262" s="1569"/>
      <c r="BG262" s="1569"/>
    </row>
    <row r="263" spans="2:59" s="1626" customFormat="1">
      <c r="B263" s="1569"/>
      <c r="C263" s="1570"/>
      <c r="D263" s="1569"/>
      <c r="E263" s="1569"/>
      <c r="F263" s="1569"/>
      <c r="G263" s="1569"/>
      <c r="H263" s="1569"/>
      <c r="I263" s="1569"/>
      <c r="J263" s="1569"/>
      <c r="K263" s="1569"/>
      <c r="L263" s="1569"/>
      <c r="M263" s="1569"/>
      <c r="N263" s="1569"/>
      <c r="O263" s="1569"/>
      <c r="P263" s="1569"/>
      <c r="Q263" s="1569"/>
      <c r="R263" s="1569"/>
      <c r="S263" s="1569"/>
      <c r="T263" s="1569"/>
      <c r="U263" s="1569"/>
      <c r="V263" s="1569"/>
      <c r="W263" s="1569"/>
      <c r="X263" s="1569"/>
      <c r="Y263" s="1569"/>
      <c r="Z263" s="1569"/>
      <c r="AA263" s="1569"/>
      <c r="AB263" s="1569"/>
      <c r="AC263" s="1569"/>
      <c r="AD263" s="1569"/>
      <c r="AE263" s="1569"/>
      <c r="AF263" s="1569"/>
      <c r="AG263" s="1569"/>
      <c r="AH263" s="1569"/>
      <c r="AI263" s="1569"/>
      <c r="AJ263" s="1569"/>
      <c r="AK263" s="1569"/>
      <c r="AL263" s="1569"/>
      <c r="AM263" s="1569"/>
      <c r="AN263" s="1569"/>
      <c r="AO263" s="1569"/>
      <c r="AP263" s="1569"/>
      <c r="AQ263" s="1569"/>
      <c r="AR263" s="1569"/>
      <c r="AS263" s="1569"/>
      <c r="AT263" s="1569"/>
      <c r="AU263" s="1569"/>
      <c r="AV263" s="1569"/>
      <c r="AW263" s="1569"/>
      <c r="AX263" s="1569"/>
      <c r="AY263" s="1569"/>
      <c r="AZ263" s="1569"/>
      <c r="BA263" s="1569"/>
      <c r="BB263" s="1569"/>
      <c r="BC263" s="1569"/>
      <c r="BD263" s="1569"/>
      <c r="BE263" s="1569"/>
      <c r="BF263" s="1569"/>
      <c r="BG263" s="1569"/>
    </row>
    <row r="264" spans="2:59" s="1626" customFormat="1">
      <c r="B264" s="1569"/>
      <c r="C264" s="1570"/>
      <c r="D264" s="1569"/>
      <c r="E264" s="1569"/>
      <c r="F264" s="1569"/>
      <c r="G264" s="1569"/>
      <c r="H264" s="1569"/>
      <c r="I264" s="1569"/>
      <c r="J264" s="1569"/>
      <c r="K264" s="1569"/>
      <c r="L264" s="1569"/>
      <c r="M264" s="1569"/>
      <c r="N264" s="1569"/>
      <c r="O264" s="1569"/>
      <c r="P264" s="1569"/>
      <c r="Q264" s="1569"/>
      <c r="R264" s="1569"/>
      <c r="S264" s="1569"/>
      <c r="T264" s="1569"/>
      <c r="U264" s="1569"/>
      <c r="V264" s="1569"/>
      <c r="W264" s="1569"/>
      <c r="X264" s="1569"/>
      <c r="Y264" s="1569"/>
      <c r="Z264" s="1569"/>
      <c r="AA264" s="1569"/>
      <c r="AB264" s="1569"/>
      <c r="AC264" s="1569"/>
      <c r="AD264" s="1569"/>
      <c r="AE264" s="1569"/>
      <c r="AF264" s="1569"/>
      <c r="AG264" s="1569"/>
      <c r="AH264" s="1569"/>
      <c r="AI264" s="1569"/>
      <c r="AJ264" s="1569"/>
      <c r="AK264" s="1569"/>
      <c r="AL264" s="1569"/>
      <c r="AM264" s="1569"/>
      <c r="AN264" s="1569"/>
      <c r="AO264" s="1569"/>
      <c r="AP264" s="1569"/>
      <c r="AQ264" s="1569"/>
      <c r="AR264" s="1569"/>
      <c r="AS264" s="1569"/>
      <c r="AT264" s="1569"/>
      <c r="AU264" s="1569"/>
      <c r="AV264" s="1569"/>
      <c r="AW264" s="1569"/>
      <c r="AX264" s="1569"/>
      <c r="AY264" s="1569"/>
      <c r="AZ264" s="1569"/>
      <c r="BA264" s="1569"/>
      <c r="BB264" s="1569"/>
      <c r="BC264" s="1569"/>
      <c r="BD264" s="1569"/>
      <c r="BE264" s="1569"/>
      <c r="BF264" s="1569"/>
      <c r="BG264" s="1569"/>
    </row>
    <row r="265" spans="2:59" s="1626" customFormat="1">
      <c r="B265" s="1569"/>
      <c r="C265" s="1570"/>
      <c r="D265" s="1569"/>
      <c r="E265" s="1569"/>
      <c r="F265" s="1569"/>
      <c r="G265" s="1569"/>
      <c r="H265" s="1569"/>
      <c r="I265" s="1569"/>
      <c r="J265" s="1569"/>
      <c r="K265" s="1569"/>
      <c r="L265" s="1569"/>
      <c r="M265" s="1569"/>
      <c r="N265" s="1569"/>
      <c r="O265" s="1569"/>
      <c r="P265" s="1569"/>
      <c r="Q265" s="1569"/>
      <c r="R265" s="1569"/>
      <c r="S265" s="1569"/>
      <c r="T265" s="1569"/>
      <c r="U265" s="1569"/>
      <c r="V265" s="1569"/>
      <c r="W265" s="1569"/>
      <c r="X265" s="1569"/>
      <c r="Y265" s="1569"/>
      <c r="Z265" s="1569"/>
      <c r="AA265" s="1569"/>
      <c r="AB265" s="1569"/>
      <c r="AC265" s="1569"/>
      <c r="AD265" s="1569"/>
      <c r="AE265" s="1569"/>
      <c r="AF265" s="1569"/>
      <c r="AG265" s="1569"/>
      <c r="AH265" s="1569"/>
      <c r="AI265" s="1569"/>
      <c r="AJ265" s="1569"/>
      <c r="AK265" s="1569"/>
      <c r="AL265" s="1569"/>
      <c r="AM265" s="1569"/>
      <c r="AN265" s="1569"/>
      <c r="AO265" s="1569"/>
      <c r="AP265" s="1569"/>
      <c r="AQ265" s="1569"/>
      <c r="AR265" s="1569"/>
      <c r="AS265" s="1569"/>
      <c r="AT265" s="1569"/>
      <c r="AU265" s="1569"/>
      <c r="AV265" s="1569"/>
      <c r="AW265" s="1569"/>
      <c r="AX265" s="1569"/>
      <c r="AY265" s="1569"/>
      <c r="AZ265" s="1569"/>
      <c r="BA265" s="1569"/>
      <c r="BB265" s="1569"/>
      <c r="BC265" s="1569"/>
      <c r="BD265" s="1569"/>
      <c r="BE265" s="1569"/>
      <c r="BF265" s="1569"/>
      <c r="BG265" s="1569"/>
    </row>
    <row r="266" spans="2:59" s="1626" customFormat="1">
      <c r="B266" s="1569"/>
      <c r="C266" s="1570"/>
      <c r="D266" s="1569"/>
      <c r="E266" s="1569"/>
      <c r="F266" s="1569"/>
      <c r="G266" s="1569"/>
      <c r="H266" s="1569"/>
      <c r="I266" s="1569"/>
      <c r="J266" s="1569"/>
      <c r="K266" s="1569"/>
      <c r="L266" s="1569"/>
      <c r="M266" s="1569"/>
      <c r="N266" s="1569"/>
      <c r="O266" s="1569"/>
      <c r="P266" s="1569"/>
      <c r="Q266" s="1569"/>
      <c r="R266" s="1569"/>
      <c r="S266" s="1569"/>
      <c r="T266" s="1569"/>
      <c r="U266" s="1569"/>
      <c r="V266" s="1569"/>
      <c r="W266" s="1569"/>
      <c r="X266" s="1569"/>
      <c r="Y266" s="1569"/>
      <c r="Z266" s="1569"/>
      <c r="AA266" s="1569"/>
      <c r="AB266" s="1569"/>
      <c r="AC266" s="1569"/>
      <c r="AD266" s="1569"/>
      <c r="AE266" s="1569"/>
      <c r="AF266" s="1569"/>
      <c r="AG266" s="1569"/>
      <c r="AH266" s="1569"/>
      <c r="AI266" s="1569"/>
      <c r="AJ266" s="1569"/>
      <c r="AK266" s="1569"/>
      <c r="AL266" s="1569"/>
      <c r="AM266" s="1569"/>
      <c r="AN266" s="1569"/>
      <c r="AO266" s="1569"/>
      <c r="AP266" s="1569"/>
      <c r="AQ266" s="1569"/>
      <c r="AR266" s="1569"/>
      <c r="AS266" s="1569"/>
      <c r="AT266" s="1569"/>
      <c r="AU266" s="1569"/>
      <c r="AV266" s="1569"/>
      <c r="AW266" s="1569"/>
      <c r="AX266" s="1569"/>
      <c r="AY266" s="1569"/>
      <c r="AZ266" s="1569"/>
      <c r="BA266" s="1569"/>
      <c r="BB266" s="1569"/>
      <c r="BC266" s="1569"/>
      <c r="BD266" s="1569"/>
      <c r="BE266" s="1569"/>
      <c r="BF266" s="1569"/>
      <c r="BG266" s="1569"/>
    </row>
    <row r="267" spans="2:59" s="1626" customFormat="1">
      <c r="B267" s="1569"/>
      <c r="C267" s="1570"/>
      <c r="D267" s="1569"/>
      <c r="E267" s="1569"/>
      <c r="F267" s="1569"/>
      <c r="G267" s="1569"/>
      <c r="H267" s="1569"/>
      <c r="I267" s="1569"/>
      <c r="J267" s="1569"/>
      <c r="K267" s="1569"/>
      <c r="L267" s="1569"/>
      <c r="M267" s="1569"/>
      <c r="N267" s="1569"/>
      <c r="O267" s="1569"/>
      <c r="P267" s="1569"/>
      <c r="Q267" s="1569"/>
      <c r="R267" s="1569"/>
      <c r="S267" s="1569"/>
      <c r="T267" s="1569"/>
      <c r="U267" s="1569"/>
      <c r="V267" s="1569"/>
      <c r="W267" s="1569"/>
      <c r="X267" s="1569"/>
      <c r="Y267" s="1569"/>
      <c r="Z267" s="1569"/>
      <c r="AA267" s="1569"/>
      <c r="AB267" s="1569"/>
      <c r="AC267" s="1569"/>
      <c r="AD267" s="1569"/>
      <c r="AE267" s="1569"/>
      <c r="AF267" s="1569"/>
      <c r="AG267" s="1569"/>
      <c r="AH267" s="1569"/>
      <c r="AI267" s="1569"/>
      <c r="AJ267" s="1569"/>
      <c r="AK267" s="1569"/>
      <c r="AL267" s="1569"/>
      <c r="AM267" s="1569"/>
      <c r="AN267" s="1569"/>
      <c r="AO267" s="1569"/>
      <c r="AP267" s="1569"/>
      <c r="AQ267" s="1569"/>
      <c r="AR267" s="1569"/>
      <c r="AS267" s="1569"/>
      <c r="AT267" s="1569"/>
      <c r="AU267" s="1569"/>
      <c r="AV267" s="1569"/>
      <c r="AW267" s="1569"/>
      <c r="AX267" s="1569"/>
      <c r="AY267" s="1569"/>
      <c r="AZ267" s="1569"/>
      <c r="BA267" s="1569"/>
      <c r="BB267" s="1569"/>
      <c r="BC267" s="1569"/>
      <c r="BD267" s="1569"/>
      <c r="BE267" s="1569"/>
      <c r="BF267" s="1569"/>
      <c r="BG267" s="1569"/>
    </row>
    <row r="268" spans="2:59" s="1626" customFormat="1">
      <c r="B268" s="1569"/>
      <c r="C268" s="1570"/>
      <c r="D268" s="1569"/>
      <c r="E268" s="1569"/>
      <c r="F268" s="1569"/>
      <c r="G268" s="1569"/>
      <c r="H268" s="1569"/>
      <c r="I268" s="1569"/>
      <c r="J268" s="1569"/>
      <c r="K268" s="1569"/>
      <c r="L268" s="1569"/>
      <c r="M268" s="1569"/>
      <c r="N268" s="1569"/>
      <c r="O268" s="1569"/>
      <c r="P268" s="1569"/>
      <c r="Q268" s="1569"/>
      <c r="R268" s="1569"/>
      <c r="S268" s="1569"/>
      <c r="T268" s="1569"/>
      <c r="U268" s="1569"/>
      <c r="V268" s="1569"/>
      <c r="W268" s="1569"/>
      <c r="X268" s="1569"/>
      <c r="Y268" s="1569"/>
      <c r="Z268" s="1569"/>
      <c r="AA268" s="1569"/>
      <c r="AB268" s="1569"/>
      <c r="AC268" s="1569"/>
      <c r="AD268" s="1569"/>
      <c r="AE268" s="1569"/>
      <c r="AF268" s="1569"/>
      <c r="AG268" s="1569"/>
      <c r="AH268" s="1569"/>
      <c r="AI268" s="1569"/>
      <c r="AJ268" s="1569"/>
      <c r="AK268" s="1569"/>
      <c r="AL268" s="1569"/>
      <c r="AM268" s="1569"/>
      <c r="AN268" s="1569"/>
      <c r="AO268" s="1569"/>
      <c r="AP268" s="1569"/>
      <c r="AQ268" s="1569"/>
      <c r="AR268" s="1569"/>
      <c r="AS268" s="1569"/>
      <c r="AT268" s="1569"/>
      <c r="AU268" s="1569"/>
      <c r="AV268" s="1569"/>
      <c r="AW268" s="1569"/>
      <c r="AX268" s="1569"/>
      <c r="AY268" s="1569"/>
      <c r="AZ268" s="1569"/>
      <c r="BA268" s="1569"/>
      <c r="BB268" s="1569"/>
      <c r="BC268" s="1569"/>
      <c r="BD268" s="1569"/>
      <c r="BE268" s="1569"/>
      <c r="BF268" s="1569"/>
      <c r="BG268" s="1569"/>
    </row>
    <row r="269" spans="2:59" s="1626" customFormat="1">
      <c r="B269" s="1569"/>
      <c r="C269" s="1570"/>
      <c r="D269" s="1569"/>
      <c r="E269" s="1569"/>
      <c r="F269" s="1569"/>
      <c r="G269" s="1569"/>
      <c r="H269" s="1569"/>
      <c r="I269" s="1569"/>
      <c r="J269" s="1569"/>
      <c r="K269" s="1569"/>
      <c r="L269" s="1569"/>
      <c r="M269" s="1569"/>
      <c r="N269" s="1569"/>
      <c r="O269" s="1569"/>
      <c r="P269" s="1569"/>
      <c r="Q269" s="1569"/>
      <c r="R269" s="1569"/>
      <c r="S269" s="1569"/>
      <c r="T269" s="1569"/>
      <c r="U269" s="1569"/>
      <c r="V269" s="1569"/>
      <c r="W269" s="1569"/>
      <c r="X269" s="1569"/>
      <c r="Y269" s="1569"/>
      <c r="Z269" s="1569"/>
      <c r="AA269" s="1569"/>
      <c r="AB269" s="1569"/>
      <c r="AC269" s="1569"/>
      <c r="AD269" s="1569"/>
      <c r="AE269" s="1569"/>
      <c r="AF269" s="1569"/>
      <c r="AG269" s="1569"/>
      <c r="AH269" s="1569"/>
      <c r="AI269" s="1569"/>
      <c r="AJ269" s="1569"/>
      <c r="AK269" s="1569"/>
      <c r="AL269" s="1569"/>
      <c r="AM269" s="1569"/>
      <c r="AN269" s="1569"/>
      <c r="AO269" s="1569"/>
      <c r="AP269" s="1569"/>
      <c r="AQ269" s="1569"/>
      <c r="AR269" s="1569"/>
      <c r="AS269" s="1569"/>
      <c r="AT269" s="1569"/>
      <c r="AU269" s="1569"/>
      <c r="AV269" s="1569"/>
      <c r="AW269" s="1569"/>
      <c r="AX269" s="1569"/>
      <c r="AY269" s="1569"/>
      <c r="AZ269" s="1569"/>
      <c r="BA269" s="1569"/>
      <c r="BB269" s="1569"/>
      <c r="BC269" s="1569"/>
      <c r="BD269" s="1569"/>
      <c r="BE269" s="1569"/>
      <c r="BF269" s="1569"/>
      <c r="BG269" s="1569"/>
    </row>
    <row r="270" spans="2:59" s="1626" customFormat="1">
      <c r="B270" s="1569"/>
      <c r="C270" s="1570"/>
      <c r="D270" s="1569"/>
      <c r="E270" s="1569"/>
      <c r="F270" s="1569"/>
      <c r="G270" s="1569"/>
      <c r="H270" s="1569"/>
      <c r="I270" s="1569"/>
      <c r="J270" s="1569"/>
      <c r="K270" s="1569"/>
      <c r="L270" s="1569"/>
      <c r="M270" s="1569"/>
      <c r="N270" s="1569"/>
      <c r="O270" s="1569"/>
      <c r="P270" s="1569"/>
      <c r="Q270" s="1569"/>
      <c r="R270" s="1569"/>
      <c r="S270" s="1569"/>
      <c r="T270" s="1569"/>
      <c r="U270" s="1569"/>
      <c r="V270" s="1569"/>
      <c r="W270" s="1569"/>
      <c r="X270" s="1569"/>
      <c r="Y270" s="1569"/>
      <c r="Z270" s="1569"/>
      <c r="AA270" s="1569"/>
      <c r="AB270" s="1569"/>
      <c r="AC270" s="1569"/>
      <c r="AD270" s="1569"/>
      <c r="AE270" s="1569"/>
      <c r="AF270" s="1569"/>
      <c r="AG270" s="1569"/>
      <c r="AH270" s="1569"/>
      <c r="AI270" s="1569"/>
      <c r="AJ270" s="1569"/>
      <c r="AK270" s="1569"/>
      <c r="AL270" s="1569"/>
      <c r="AM270" s="1569"/>
      <c r="AN270" s="1569"/>
      <c r="AO270" s="1569"/>
      <c r="AP270" s="1569"/>
      <c r="AQ270" s="1569"/>
      <c r="AR270" s="1569"/>
      <c r="AS270" s="1569"/>
      <c r="AT270" s="1569"/>
      <c r="AU270" s="1569"/>
      <c r="AV270" s="1569"/>
      <c r="AW270" s="1569"/>
      <c r="AX270" s="1569"/>
      <c r="AY270" s="1569"/>
      <c r="AZ270" s="1569"/>
      <c r="BA270" s="1569"/>
      <c r="BB270" s="1569"/>
      <c r="BC270" s="1569"/>
      <c r="BD270" s="1569"/>
      <c r="BE270" s="1569"/>
      <c r="BF270" s="1569"/>
      <c r="BG270" s="1569"/>
    </row>
    <row r="271" spans="2:59" s="1626" customFormat="1">
      <c r="B271" s="1569"/>
      <c r="C271" s="1570"/>
      <c r="D271" s="1569"/>
      <c r="E271" s="1569"/>
      <c r="F271" s="1569"/>
      <c r="G271" s="1569"/>
      <c r="H271" s="1569"/>
      <c r="I271" s="1569"/>
      <c r="J271" s="1569"/>
      <c r="K271" s="1569"/>
      <c r="L271" s="1569"/>
      <c r="M271" s="1569"/>
      <c r="N271" s="1569"/>
      <c r="O271" s="1569"/>
      <c r="P271" s="1569"/>
      <c r="Q271" s="1569"/>
      <c r="R271" s="1569"/>
      <c r="S271" s="1569"/>
      <c r="T271" s="1569"/>
      <c r="U271" s="1569"/>
      <c r="V271" s="1569"/>
      <c r="W271" s="1569"/>
      <c r="X271" s="1569"/>
      <c r="Y271" s="1569"/>
      <c r="Z271" s="1569"/>
      <c r="AA271" s="1569"/>
      <c r="AB271" s="1569"/>
      <c r="AC271" s="1569"/>
      <c r="AD271" s="1569"/>
      <c r="AE271" s="1569"/>
      <c r="AF271" s="1569"/>
      <c r="AG271" s="1569"/>
      <c r="AH271" s="1569"/>
      <c r="AI271" s="1569"/>
      <c r="AJ271" s="1569"/>
      <c r="AK271" s="1569"/>
      <c r="AL271" s="1569"/>
      <c r="AM271" s="1569"/>
      <c r="AN271" s="1569"/>
      <c r="AO271" s="1569"/>
      <c r="AP271" s="1569"/>
      <c r="AQ271" s="1569"/>
      <c r="AR271" s="1569"/>
      <c r="AS271" s="1569"/>
      <c r="AT271" s="1569"/>
      <c r="AU271" s="1569"/>
      <c r="AV271" s="1569"/>
      <c r="AW271" s="1569"/>
      <c r="AX271" s="1569"/>
      <c r="AY271" s="1569"/>
      <c r="AZ271" s="1569"/>
      <c r="BA271" s="1569"/>
      <c r="BB271" s="1569"/>
      <c r="BC271" s="1569"/>
      <c r="BD271" s="1569"/>
      <c r="BE271" s="1569"/>
      <c r="BF271" s="1569"/>
      <c r="BG271" s="1569"/>
    </row>
    <row r="272" spans="2:59" s="1626" customFormat="1">
      <c r="B272" s="1569"/>
      <c r="C272" s="1570"/>
      <c r="D272" s="1569"/>
      <c r="E272" s="1569"/>
      <c r="F272" s="1569"/>
      <c r="G272" s="1569"/>
      <c r="H272" s="1569"/>
      <c r="I272" s="1569"/>
      <c r="J272" s="1569"/>
      <c r="K272" s="1569"/>
      <c r="L272" s="1569"/>
      <c r="M272" s="1569"/>
      <c r="N272" s="1569"/>
      <c r="O272" s="1569"/>
      <c r="P272" s="1569"/>
      <c r="Q272" s="1569"/>
      <c r="R272" s="1569"/>
      <c r="S272" s="1569"/>
      <c r="T272" s="1569"/>
      <c r="U272" s="1569"/>
      <c r="V272" s="1569"/>
      <c r="W272" s="1569"/>
      <c r="X272" s="1569"/>
      <c r="Y272" s="1569"/>
      <c r="Z272" s="1569"/>
      <c r="AA272" s="1569"/>
      <c r="AB272" s="1569"/>
      <c r="AC272" s="1569"/>
      <c r="AD272" s="1569"/>
      <c r="AE272" s="1569"/>
      <c r="AF272" s="1569"/>
      <c r="AG272" s="1569"/>
      <c r="AH272" s="1569"/>
      <c r="AI272" s="1569"/>
      <c r="AJ272" s="1569"/>
      <c r="AK272" s="1569"/>
      <c r="AL272" s="1569"/>
      <c r="AM272" s="1569"/>
      <c r="AN272" s="1569"/>
      <c r="AO272" s="1569"/>
      <c r="AP272" s="1569"/>
      <c r="AQ272" s="1569"/>
      <c r="AR272" s="1569"/>
      <c r="AS272" s="1569"/>
      <c r="AT272" s="1569"/>
      <c r="AU272" s="1569"/>
      <c r="AV272" s="1569"/>
      <c r="AW272" s="1569"/>
      <c r="AX272" s="1569"/>
      <c r="AY272" s="1569"/>
      <c r="AZ272" s="1569"/>
      <c r="BA272" s="1569"/>
      <c r="BB272" s="1569"/>
      <c r="BC272" s="1569"/>
      <c r="BD272" s="1569"/>
      <c r="BE272" s="1569"/>
      <c r="BF272" s="1569"/>
      <c r="BG272" s="1569"/>
    </row>
    <row r="273" spans="2:59" s="1626" customFormat="1">
      <c r="B273" s="1569"/>
      <c r="C273" s="1570"/>
      <c r="D273" s="1569"/>
      <c r="E273" s="1569"/>
      <c r="F273" s="1569"/>
      <c r="G273" s="1569"/>
      <c r="H273" s="1569"/>
      <c r="I273" s="1569"/>
      <c r="J273" s="1569"/>
      <c r="K273" s="1569"/>
      <c r="L273" s="1569"/>
      <c r="M273" s="1569"/>
      <c r="N273" s="1569"/>
      <c r="O273" s="1569"/>
      <c r="P273" s="1569"/>
      <c r="Q273" s="1569"/>
      <c r="R273" s="1569"/>
      <c r="S273" s="1569"/>
      <c r="T273" s="1569"/>
      <c r="U273" s="1569"/>
      <c r="V273" s="1569"/>
      <c r="W273" s="1569"/>
      <c r="X273" s="1569"/>
      <c r="Y273" s="1569"/>
      <c r="Z273" s="1569"/>
      <c r="AA273" s="1569"/>
      <c r="AB273" s="1569"/>
      <c r="AC273" s="1569"/>
      <c r="AD273" s="1569"/>
      <c r="AE273" s="1569"/>
      <c r="AF273" s="1569"/>
      <c r="AG273" s="1569"/>
      <c r="AH273" s="1569"/>
      <c r="AI273" s="1569"/>
      <c r="AJ273" s="1569"/>
      <c r="AK273" s="1569"/>
      <c r="AL273" s="1569"/>
      <c r="AM273" s="1569"/>
      <c r="AN273" s="1569"/>
      <c r="AO273" s="1569"/>
      <c r="AP273" s="1569"/>
      <c r="AQ273" s="1569"/>
      <c r="AR273" s="1569"/>
      <c r="AS273" s="1569"/>
      <c r="AT273" s="1569"/>
      <c r="AU273" s="1569"/>
      <c r="AV273" s="1569"/>
      <c r="AW273" s="1569"/>
      <c r="AX273" s="1569"/>
      <c r="AY273" s="1569"/>
      <c r="AZ273" s="1569"/>
      <c r="BA273" s="1569"/>
      <c r="BB273" s="1569"/>
      <c r="BC273" s="1569"/>
      <c r="BD273" s="1569"/>
      <c r="BE273" s="1569"/>
      <c r="BF273" s="1569"/>
      <c r="BG273" s="1569"/>
    </row>
    <row r="274" spans="2:59" s="1626" customFormat="1">
      <c r="B274" s="1569"/>
      <c r="C274" s="1570"/>
      <c r="D274" s="1569"/>
      <c r="E274" s="1569"/>
      <c r="F274" s="1569"/>
      <c r="G274" s="1569"/>
      <c r="H274" s="1569"/>
      <c r="I274" s="1569"/>
      <c r="J274" s="1569"/>
      <c r="K274" s="1569"/>
      <c r="L274" s="1569"/>
      <c r="M274" s="1569"/>
      <c r="N274" s="1569"/>
      <c r="O274" s="1569"/>
      <c r="P274" s="1569"/>
      <c r="Q274" s="1569"/>
      <c r="R274" s="1569"/>
      <c r="S274" s="1569"/>
      <c r="T274" s="1569"/>
      <c r="U274" s="1569"/>
      <c r="V274" s="1569"/>
      <c r="W274" s="1569"/>
      <c r="X274" s="1569"/>
      <c r="Y274" s="1569"/>
      <c r="Z274" s="1569"/>
      <c r="AA274" s="1569"/>
      <c r="AB274" s="1569"/>
      <c r="AC274" s="1569"/>
      <c r="AD274" s="1569"/>
      <c r="AE274" s="1569"/>
      <c r="AF274" s="1569"/>
      <c r="AG274" s="1569"/>
      <c r="AH274" s="1569"/>
      <c r="AI274" s="1569"/>
      <c r="AJ274" s="1569"/>
      <c r="AK274" s="1569"/>
      <c r="AL274" s="1569"/>
      <c r="AM274" s="1569"/>
      <c r="AN274" s="1569"/>
      <c r="AO274" s="1569"/>
      <c r="AP274" s="1569"/>
      <c r="AQ274" s="1569"/>
      <c r="AR274" s="1569"/>
      <c r="AS274" s="1569"/>
      <c r="AT274" s="1569"/>
      <c r="AU274" s="1569"/>
      <c r="AV274" s="1569"/>
      <c r="AW274" s="1569"/>
      <c r="AX274" s="1569"/>
      <c r="AY274" s="1569"/>
      <c r="AZ274" s="1569"/>
      <c r="BA274" s="1569"/>
      <c r="BB274" s="1569"/>
      <c r="BC274" s="1569"/>
      <c r="BD274" s="1569"/>
      <c r="BE274" s="1569"/>
      <c r="BF274" s="1569"/>
      <c r="BG274" s="1569"/>
    </row>
    <row r="275" spans="2:59" s="1626" customFormat="1">
      <c r="B275" s="1569"/>
      <c r="C275" s="1570"/>
      <c r="D275" s="1569"/>
      <c r="E275" s="1569"/>
      <c r="F275" s="1569"/>
      <c r="G275" s="1569"/>
      <c r="H275" s="1569"/>
      <c r="I275" s="1569"/>
      <c r="J275" s="1569"/>
      <c r="K275" s="1569"/>
      <c r="L275" s="1569"/>
      <c r="M275" s="1569"/>
      <c r="N275" s="1569"/>
      <c r="O275" s="1569"/>
      <c r="P275" s="1569"/>
      <c r="Q275" s="1569"/>
      <c r="R275" s="1569"/>
      <c r="S275" s="1569"/>
      <c r="T275" s="1569"/>
      <c r="U275" s="1569"/>
      <c r="V275" s="1569"/>
      <c r="W275" s="1569"/>
      <c r="X275" s="1569"/>
      <c r="Y275" s="1569"/>
      <c r="Z275" s="1569"/>
      <c r="AA275" s="1569"/>
      <c r="AB275" s="1569"/>
      <c r="AC275" s="1569"/>
      <c r="AD275" s="1569"/>
      <c r="AE275" s="1569"/>
      <c r="AF275" s="1569"/>
      <c r="AG275" s="1569"/>
      <c r="AH275" s="1569"/>
      <c r="AI275" s="1569"/>
      <c r="AJ275" s="1569"/>
      <c r="AK275" s="1569"/>
      <c r="AL275" s="1569"/>
      <c r="AM275" s="1569"/>
      <c r="AN275" s="1569"/>
      <c r="AO275" s="1569"/>
      <c r="AP275" s="1569"/>
      <c r="AQ275" s="1569"/>
      <c r="AR275" s="1569"/>
      <c r="AS275" s="1569"/>
      <c r="AT275" s="1569"/>
      <c r="AU275" s="1569"/>
      <c r="AV275" s="1569"/>
      <c r="AW275" s="1569"/>
      <c r="AX275" s="1569"/>
      <c r="AY275" s="1569"/>
      <c r="AZ275" s="1569"/>
      <c r="BA275" s="1569"/>
      <c r="BB275" s="1569"/>
      <c r="BC275" s="1569"/>
      <c r="BD275" s="1569"/>
      <c r="BE275" s="1569"/>
      <c r="BF275" s="1569"/>
      <c r="BG275" s="1569"/>
    </row>
    <row r="276" spans="2:59" s="1626" customFormat="1">
      <c r="B276" s="1569"/>
      <c r="C276" s="1570"/>
      <c r="D276" s="1569"/>
      <c r="E276" s="1569"/>
      <c r="F276" s="1569"/>
      <c r="G276" s="1569"/>
      <c r="H276" s="1569"/>
      <c r="I276" s="1569"/>
      <c r="J276" s="1569"/>
      <c r="K276" s="1569"/>
      <c r="L276" s="1569"/>
      <c r="M276" s="1569"/>
      <c r="N276" s="1569"/>
      <c r="O276" s="1569"/>
      <c r="P276" s="1569"/>
      <c r="Q276" s="1569"/>
      <c r="R276" s="1569"/>
      <c r="S276" s="1569"/>
      <c r="T276" s="1569"/>
      <c r="U276" s="1569"/>
      <c r="V276" s="1569"/>
      <c r="W276" s="1569"/>
      <c r="X276" s="1569"/>
      <c r="Y276" s="1569"/>
      <c r="Z276" s="1569"/>
      <c r="AA276" s="1569"/>
      <c r="AB276" s="1569"/>
      <c r="AC276" s="1569"/>
      <c r="AD276" s="1569"/>
      <c r="AE276" s="1569"/>
      <c r="AF276" s="1569"/>
      <c r="AG276" s="1569"/>
      <c r="AH276" s="1569"/>
      <c r="AI276" s="1569"/>
      <c r="AJ276" s="1569"/>
      <c r="AK276" s="1569"/>
      <c r="AL276" s="1569"/>
      <c r="AM276" s="1569"/>
      <c r="AN276" s="1569"/>
      <c r="AO276" s="1569"/>
      <c r="AP276" s="1569"/>
      <c r="AQ276" s="1569"/>
      <c r="AR276" s="1569"/>
      <c r="AS276" s="1569"/>
      <c r="AT276" s="1569"/>
      <c r="AU276" s="1569"/>
      <c r="AV276" s="1569"/>
      <c r="AW276" s="1569"/>
      <c r="AX276" s="1569"/>
      <c r="AY276" s="1569"/>
      <c r="AZ276" s="1569"/>
      <c r="BA276" s="1569"/>
      <c r="BB276" s="1569"/>
      <c r="BC276" s="1569"/>
      <c r="BD276" s="1569"/>
      <c r="BE276" s="1569"/>
      <c r="BF276" s="1569"/>
      <c r="BG276" s="1569"/>
    </row>
    <row r="277" spans="2:59" s="1626" customFormat="1">
      <c r="B277" s="1569"/>
      <c r="C277" s="1570"/>
      <c r="D277" s="1569"/>
      <c r="E277" s="1569"/>
      <c r="F277" s="1569"/>
      <c r="G277" s="1569"/>
      <c r="H277" s="1569"/>
      <c r="I277" s="1569"/>
      <c r="J277" s="1569"/>
      <c r="K277" s="1569"/>
      <c r="L277" s="1569"/>
      <c r="M277" s="1569"/>
      <c r="N277" s="1569"/>
      <c r="O277" s="1569"/>
      <c r="P277" s="1569"/>
      <c r="Q277" s="1569"/>
      <c r="R277" s="1569"/>
      <c r="S277" s="1569"/>
      <c r="T277" s="1569"/>
      <c r="U277" s="1569"/>
      <c r="V277" s="1569"/>
      <c r="W277" s="1569"/>
      <c r="X277" s="1569"/>
      <c r="Y277" s="1569"/>
      <c r="Z277" s="1569"/>
      <c r="AA277" s="1569"/>
      <c r="AB277" s="1569"/>
      <c r="AC277" s="1569"/>
      <c r="AD277" s="1569"/>
      <c r="AE277" s="1569"/>
      <c r="AF277" s="1569"/>
      <c r="AG277" s="1569"/>
      <c r="AH277" s="1569"/>
      <c r="AI277" s="1569"/>
      <c r="AJ277" s="1569"/>
      <c r="AK277" s="1569"/>
      <c r="AL277" s="1569"/>
      <c r="AM277" s="1569"/>
      <c r="AN277" s="1569"/>
      <c r="AO277" s="1569"/>
      <c r="AP277" s="1569"/>
      <c r="AQ277" s="1569"/>
      <c r="AR277" s="1569"/>
      <c r="AS277" s="1569"/>
      <c r="AT277" s="1569"/>
      <c r="AU277" s="1569"/>
      <c r="AV277" s="1569"/>
      <c r="AW277" s="1569"/>
      <c r="AX277" s="1569"/>
      <c r="AY277" s="1569"/>
      <c r="AZ277" s="1569"/>
      <c r="BA277" s="1569"/>
      <c r="BB277" s="1569"/>
      <c r="BC277" s="1569"/>
      <c r="BD277" s="1569"/>
      <c r="BE277" s="1569"/>
      <c r="BF277" s="1569"/>
      <c r="BG277" s="1569"/>
    </row>
    <row r="278" spans="2:59" s="1626" customFormat="1">
      <c r="B278" s="1569"/>
      <c r="C278" s="1570"/>
      <c r="D278" s="1569"/>
      <c r="E278" s="1569"/>
      <c r="F278" s="1569"/>
      <c r="G278" s="1569"/>
      <c r="H278" s="1569"/>
      <c r="I278" s="1569"/>
      <c r="J278" s="1569"/>
      <c r="K278" s="1569"/>
      <c r="L278" s="1569"/>
      <c r="M278" s="1569"/>
      <c r="N278" s="1569"/>
      <c r="O278" s="1569"/>
      <c r="P278" s="1569"/>
      <c r="Q278" s="1569"/>
      <c r="R278" s="1569"/>
      <c r="S278" s="1569"/>
      <c r="T278" s="1569"/>
      <c r="U278" s="1569"/>
      <c r="V278" s="1569"/>
      <c r="W278" s="1569"/>
      <c r="X278" s="1569"/>
      <c r="Y278" s="1569"/>
      <c r="Z278" s="1569"/>
      <c r="AA278" s="1569"/>
      <c r="AB278" s="1569"/>
      <c r="AC278" s="1569"/>
      <c r="AD278" s="1569"/>
      <c r="AE278" s="1569"/>
      <c r="AF278" s="1569"/>
      <c r="AG278" s="1569"/>
      <c r="AH278" s="1569"/>
      <c r="AI278" s="1569"/>
      <c r="AJ278" s="1569"/>
      <c r="AK278" s="1569"/>
      <c r="AL278" s="1569"/>
      <c r="AM278" s="1569"/>
      <c r="AN278" s="1569"/>
      <c r="AO278" s="1569"/>
      <c r="AP278" s="1569"/>
      <c r="AQ278" s="1569"/>
      <c r="AR278" s="1569"/>
      <c r="AS278" s="1569"/>
      <c r="AT278" s="1569"/>
      <c r="AU278" s="1569"/>
      <c r="AV278" s="1569"/>
      <c r="AW278" s="1569"/>
      <c r="AX278" s="1569"/>
      <c r="AY278" s="1569"/>
      <c r="AZ278" s="1569"/>
      <c r="BA278" s="1569"/>
      <c r="BB278" s="1569"/>
      <c r="BC278" s="1569"/>
      <c r="BD278" s="1569"/>
      <c r="BE278" s="1569"/>
      <c r="BF278" s="1569"/>
      <c r="BG278" s="1569"/>
    </row>
    <row r="279" spans="2:59" s="1626" customFormat="1">
      <c r="B279" s="1569"/>
      <c r="C279" s="1570"/>
      <c r="D279" s="1569"/>
      <c r="E279" s="1569"/>
      <c r="F279" s="1569"/>
      <c r="G279" s="1569"/>
      <c r="H279" s="1569"/>
      <c r="I279" s="1569"/>
      <c r="J279" s="1569"/>
      <c r="K279" s="1569"/>
      <c r="L279" s="1569"/>
      <c r="M279" s="1569"/>
      <c r="N279" s="1569"/>
      <c r="O279" s="1569"/>
      <c r="P279" s="1569"/>
      <c r="Q279" s="1569"/>
      <c r="R279" s="1569"/>
      <c r="S279" s="1569"/>
      <c r="T279" s="1569"/>
      <c r="U279" s="1569"/>
      <c r="V279" s="1569"/>
      <c r="W279" s="1569"/>
      <c r="X279" s="1569"/>
      <c r="Y279" s="1569"/>
      <c r="Z279" s="1569"/>
      <c r="AA279" s="1569"/>
      <c r="AB279" s="1569"/>
      <c r="AC279" s="1569"/>
      <c r="AD279" s="1569"/>
      <c r="AE279" s="1569"/>
      <c r="AF279" s="1569"/>
      <c r="AG279" s="1569"/>
      <c r="AH279" s="1569"/>
      <c r="AI279" s="1569"/>
      <c r="AJ279" s="1569"/>
      <c r="AK279" s="1569"/>
      <c r="AL279" s="1569"/>
      <c r="AM279" s="1569"/>
      <c r="AN279" s="1569"/>
      <c r="AO279" s="1569"/>
      <c r="AP279" s="1569"/>
      <c r="AQ279" s="1569"/>
      <c r="AR279" s="1569"/>
      <c r="AS279" s="1569"/>
      <c r="AT279" s="1569"/>
      <c r="AU279" s="1569"/>
      <c r="AV279" s="1569"/>
      <c r="AW279" s="1569"/>
      <c r="AX279" s="1569"/>
      <c r="AY279" s="1569"/>
      <c r="AZ279" s="1569"/>
      <c r="BA279" s="1569"/>
      <c r="BB279" s="1569"/>
      <c r="BC279" s="1569"/>
      <c r="BD279" s="1569"/>
      <c r="BE279" s="1569"/>
      <c r="BF279" s="1569"/>
      <c r="BG279" s="1569"/>
    </row>
    <row r="280" spans="2:59" s="1626" customFormat="1">
      <c r="B280" s="1569"/>
      <c r="C280" s="1570"/>
      <c r="D280" s="1569"/>
      <c r="E280" s="1569"/>
      <c r="F280" s="1569"/>
      <c r="G280" s="1569"/>
      <c r="H280" s="1569"/>
      <c r="I280" s="1569"/>
      <c r="J280" s="1569"/>
      <c r="K280" s="1569"/>
      <c r="L280" s="1569"/>
      <c r="M280" s="1569"/>
      <c r="N280" s="1569"/>
      <c r="O280" s="1569"/>
      <c r="P280" s="1569"/>
      <c r="Q280" s="1569"/>
      <c r="R280" s="1569"/>
      <c r="S280" s="1569"/>
      <c r="T280" s="1569"/>
      <c r="U280" s="1569"/>
      <c r="V280" s="1569"/>
      <c r="W280" s="1569"/>
      <c r="X280" s="1569"/>
      <c r="Y280" s="1569"/>
      <c r="Z280" s="1569"/>
      <c r="AA280" s="1569"/>
      <c r="AB280" s="1569"/>
      <c r="AC280" s="1569"/>
      <c r="AD280" s="1569"/>
      <c r="AE280" s="1569"/>
      <c r="AF280" s="1569"/>
      <c r="AG280" s="1569"/>
      <c r="AH280" s="1569"/>
      <c r="AI280" s="1569"/>
      <c r="AJ280" s="1569"/>
      <c r="AK280" s="1569"/>
      <c r="AL280" s="1569"/>
      <c r="AM280" s="1569"/>
      <c r="AN280" s="1569"/>
      <c r="AO280" s="1569"/>
      <c r="AP280" s="1569"/>
      <c r="AQ280" s="1569"/>
      <c r="AR280" s="1569"/>
      <c r="AS280" s="1569"/>
      <c r="AT280" s="1569"/>
      <c r="AU280" s="1569"/>
      <c r="AV280" s="1569"/>
      <c r="AW280" s="1569"/>
      <c r="AX280" s="1569"/>
      <c r="AY280" s="1569"/>
      <c r="AZ280" s="1569"/>
      <c r="BA280" s="1569"/>
      <c r="BB280" s="1569"/>
      <c r="BC280" s="1569"/>
      <c r="BD280" s="1569"/>
      <c r="BE280" s="1569"/>
      <c r="BF280" s="1569"/>
      <c r="BG280" s="1569"/>
    </row>
    <row r="281" spans="2:59" s="1626" customFormat="1">
      <c r="B281" s="1569"/>
      <c r="C281" s="1570"/>
      <c r="D281" s="1569"/>
      <c r="E281" s="1569"/>
      <c r="F281" s="1569"/>
      <c r="G281" s="1569"/>
      <c r="H281" s="1569"/>
      <c r="I281" s="1569"/>
      <c r="J281" s="1569"/>
      <c r="K281" s="1569"/>
      <c r="L281" s="1569"/>
      <c r="M281" s="1569"/>
      <c r="N281" s="1569"/>
      <c r="O281" s="1569"/>
      <c r="P281" s="1569"/>
      <c r="Q281" s="1569"/>
      <c r="R281" s="1569"/>
      <c r="S281" s="1569"/>
      <c r="T281" s="1569"/>
      <c r="U281" s="1569"/>
      <c r="V281" s="1569"/>
      <c r="W281" s="1569"/>
      <c r="X281" s="1569"/>
      <c r="Y281" s="1569"/>
      <c r="Z281" s="1569"/>
      <c r="AA281" s="1569"/>
      <c r="AB281" s="1569"/>
      <c r="AC281" s="1569"/>
      <c r="AD281" s="1569"/>
      <c r="AE281" s="1569"/>
      <c r="AF281" s="1569"/>
      <c r="AG281" s="1569"/>
      <c r="AH281" s="1569"/>
      <c r="AI281" s="1569"/>
      <c r="AJ281" s="1569"/>
      <c r="AK281" s="1569"/>
      <c r="AL281" s="1569"/>
      <c r="AM281" s="1569"/>
      <c r="AN281" s="1569"/>
      <c r="AO281" s="1569"/>
      <c r="AP281" s="1569"/>
      <c r="AQ281" s="1569"/>
      <c r="AR281" s="1569"/>
      <c r="AS281" s="1569"/>
      <c r="AT281" s="1569"/>
      <c r="AU281" s="1569"/>
      <c r="AV281" s="1569"/>
      <c r="AW281" s="1569"/>
      <c r="AX281" s="1569"/>
      <c r="AY281" s="1569"/>
      <c r="AZ281" s="1569"/>
      <c r="BA281" s="1569"/>
      <c r="BB281" s="1569"/>
      <c r="BC281" s="1569"/>
      <c r="BD281" s="1569"/>
      <c r="BE281" s="1569"/>
      <c r="BF281" s="1569"/>
      <c r="BG281" s="1569"/>
    </row>
    <row r="282" spans="2:59" s="1626" customFormat="1">
      <c r="B282" s="1569"/>
      <c r="C282" s="1570"/>
      <c r="D282" s="1569"/>
      <c r="E282" s="1569"/>
      <c r="F282" s="1569"/>
      <c r="G282" s="1569"/>
      <c r="H282" s="1569"/>
      <c r="I282" s="1569"/>
      <c r="J282" s="1569"/>
      <c r="K282" s="1569"/>
      <c r="L282" s="1569"/>
      <c r="M282" s="1569"/>
      <c r="N282" s="1569"/>
      <c r="O282" s="1569"/>
      <c r="P282" s="1569"/>
      <c r="Q282" s="1569"/>
      <c r="R282" s="1569"/>
      <c r="S282" s="1569"/>
      <c r="T282" s="1569"/>
      <c r="U282" s="1569"/>
      <c r="V282" s="1569"/>
      <c r="W282" s="1569"/>
      <c r="X282" s="1569"/>
      <c r="Y282" s="1569"/>
      <c r="Z282" s="1569"/>
      <c r="AA282" s="1569"/>
      <c r="AB282" s="1569"/>
      <c r="AC282" s="1569"/>
      <c r="AD282" s="1569"/>
      <c r="AE282" s="1569"/>
      <c r="AF282" s="1569"/>
      <c r="AG282" s="1569"/>
      <c r="AH282" s="1569"/>
      <c r="AI282" s="1569"/>
      <c r="AJ282" s="1569"/>
      <c r="AK282" s="1569"/>
      <c r="AL282" s="1569"/>
      <c r="AM282" s="1569"/>
      <c r="AN282" s="1569"/>
      <c r="AO282" s="1569"/>
      <c r="AP282" s="1569"/>
      <c r="AQ282" s="1569"/>
      <c r="AR282" s="1569"/>
      <c r="AS282" s="1569"/>
      <c r="AT282" s="1569"/>
      <c r="AU282" s="1569"/>
      <c r="AV282" s="1569"/>
      <c r="AW282" s="1569"/>
      <c r="AX282" s="1569"/>
      <c r="AY282" s="1569"/>
      <c r="AZ282" s="1569"/>
      <c r="BA282" s="1569"/>
      <c r="BB282" s="1569"/>
      <c r="BC282" s="1569"/>
      <c r="BD282" s="1569"/>
      <c r="BE282" s="1569"/>
      <c r="BF282" s="1569"/>
      <c r="BG282" s="1569"/>
    </row>
    <row r="283" spans="2:59" s="1626" customFormat="1">
      <c r="B283" s="1569"/>
      <c r="C283" s="1570"/>
      <c r="D283" s="1569"/>
      <c r="E283" s="1569"/>
      <c r="F283" s="1569"/>
      <c r="G283" s="1569"/>
      <c r="H283" s="1569"/>
      <c r="I283" s="1569"/>
      <c r="J283" s="1569"/>
      <c r="K283" s="1569"/>
      <c r="L283" s="1569"/>
      <c r="M283" s="1569"/>
      <c r="N283" s="1569"/>
      <c r="O283" s="1569"/>
      <c r="P283" s="1569"/>
      <c r="Q283" s="1569"/>
      <c r="R283" s="1569"/>
      <c r="S283" s="1569"/>
      <c r="T283" s="1569"/>
      <c r="U283" s="1569"/>
      <c r="V283" s="1569"/>
      <c r="W283" s="1569"/>
      <c r="X283" s="1569"/>
      <c r="Y283" s="1569"/>
      <c r="Z283" s="1569"/>
      <c r="AA283" s="1569"/>
      <c r="AB283" s="1569"/>
      <c r="AC283" s="1569"/>
      <c r="AD283" s="1569"/>
      <c r="AE283" s="1569"/>
      <c r="AF283" s="1569"/>
      <c r="AG283" s="1569"/>
      <c r="AH283" s="1569"/>
      <c r="AI283" s="1569"/>
      <c r="AJ283" s="1569"/>
      <c r="AK283" s="1569"/>
      <c r="AL283" s="1569"/>
      <c r="AM283" s="1569"/>
      <c r="AN283" s="1569"/>
      <c r="AO283" s="1569"/>
      <c r="AP283" s="1569"/>
      <c r="AQ283" s="1569"/>
      <c r="AR283" s="1569"/>
      <c r="AS283" s="1569"/>
      <c r="AT283" s="1569"/>
      <c r="AU283" s="1569"/>
      <c r="AV283" s="1569"/>
      <c r="AW283" s="1569"/>
      <c r="AX283" s="1569"/>
      <c r="AY283" s="1569"/>
      <c r="AZ283" s="1569"/>
      <c r="BA283" s="1569"/>
      <c r="BB283" s="1569"/>
      <c r="BC283" s="1569"/>
      <c r="BD283" s="1569"/>
      <c r="BE283" s="1569"/>
      <c r="BF283" s="1569"/>
      <c r="BG283" s="1569"/>
    </row>
    <row r="284" spans="2:59" s="1626" customFormat="1">
      <c r="B284" s="1569"/>
      <c r="C284" s="1570"/>
      <c r="D284" s="1569"/>
      <c r="E284" s="1569"/>
      <c r="F284" s="1569"/>
      <c r="G284" s="1569"/>
      <c r="H284" s="1569"/>
      <c r="I284" s="1569"/>
      <c r="J284" s="1569"/>
      <c r="K284" s="1569"/>
      <c r="L284" s="1569"/>
      <c r="M284" s="1569"/>
      <c r="N284" s="1569"/>
      <c r="O284" s="1569"/>
      <c r="P284" s="1569"/>
      <c r="Q284" s="1569"/>
      <c r="R284" s="1569"/>
      <c r="S284" s="1569"/>
      <c r="T284" s="1569"/>
      <c r="U284" s="1569"/>
      <c r="V284" s="1569"/>
      <c r="W284" s="1569"/>
      <c r="X284" s="1569"/>
      <c r="Y284" s="1569"/>
      <c r="Z284" s="1569"/>
      <c r="AA284" s="1569"/>
      <c r="AB284" s="1569"/>
      <c r="AC284" s="1569"/>
      <c r="AD284" s="1569"/>
      <c r="AE284" s="1569"/>
      <c r="AF284" s="1569"/>
      <c r="AG284" s="1569"/>
      <c r="AH284" s="1569"/>
      <c r="AI284" s="1569"/>
      <c r="AJ284" s="1569"/>
      <c r="AK284" s="1569"/>
      <c r="AL284" s="1569"/>
      <c r="AM284" s="1569"/>
      <c r="AN284" s="1569"/>
      <c r="AO284" s="1569"/>
      <c r="AP284" s="1569"/>
      <c r="AQ284" s="1569"/>
      <c r="AR284" s="1569"/>
      <c r="AS284" s="1569"/>
      <c r="AT284" s="1569"/>
      <c r="AU284" s="1569"/>
      <c r="AV284" s="1569"/>
      <c r="AW284" s="1569"/>
      <c r="AX284" s="1569"/>
      <c r="AY284" s="1569"/>
      <c r="AZ284" s="1569"/>
      <c r="BA284" s="1569"/>
      <c r="BB284" s="1569"/>
      <c r="BC284" s="1569"/>
      <c r="BD284" s="1569"/>
      <c r="BE284" s="1569"/>
      <c r="BF284" s="1569"/>
      <c r="BG284" s="1569"/>
    </row>
    <row r="285" spans="2:59" s="1626" customFormat="1">
      <c r="B285" s="1569"/>
      <c r="C285" s="1570"/>
      <c r="D285" s="1569"/>
      <c r="E285" s="1569"/>
      <c r="F285" s="1569"/>
      <c r="G285" s="1569"/>
      <c r="H285" s="1569"/>
      <c r="I285" s="1569"/>
      <c r="J285" s="1569"/>
      <c r="K285" s="1569"/>
      <c r="L285" s="1569"/>
      <c r="M285" s="1569"/>
      <c r="N285" s="1569"/>
      <c r="O285" s="1569"/>
      <c r="P285" s="1569"/>
      <c r="Q285" s="1569"/>
      <c r="R285" s="1569"/>
      <c r="S285" s="1569"/>
      <c r="T285" s="1569"/>
      <c r="U285" s="1569"/>
      <c r="V285" s="1569"/>
      <c r="W285" s="1569"/>
      <c r="X285" s="1569"/>
      <c r="Y285" s="1569"/>
      <c r="Z285" s="1569"/>
      <c r="AA285" s="1569"/>
      <c r="AB285" s="1569"/>
      <c r="AC285" s="1569"/>
      <c r="AD285" s="1569"/>
      <c r="AE285" s="1569"/>
      <c r="AF285" s="1569"/>
      <c r="AG285" s="1569"/>
      <c r="AH285" s="1569"/>
      <c r="AI285" s="1569"/>
      <c r="AJ285" s="1569"/>
      <c r="AK285" s="1569"/>
      <c r="AL285" s="1569"/>
      <c r="AM285" s="1569"/>
      <c r="AN285" s="1569"/>
      <c r="AO285" s="1569"/>
      <c r="AP285" s="1569"/>
      <c r="AQ285" s="1569"/>
      <c r="AR285" s="1569"/>
      <c r="AS285" s="1569"/>
      <c r="AT285" s="1569"/>
      <c r="AU285" s="1569"/>
      <c r="AV285" s="1569"/>
      <c r="AW285" s="1569"/>
      <c r="AX285" s="1569"/>
      <c r="AY285" s="1569"/>
      <c r="AZ285" s="1569"/>
      <c r="BA285" s="1569"/>
      <c r="BB285" s="1569"/>
      <c r="BC285" s="1569"/>
      <c r="BD285" s="1569"/>
      <c r="BE285" s="1569"/>
      <c r="BF285" s="1569"/>
      <c r="BG285" s="1569"/>
    </row>
    <row r="286" spans="2:59" s="1626" customFormat="1">
      <c r="B286" s="1569"/>
      <c r="C286" s="1570"/>
      <c r="D286" s="1569"/>
      <c r="E286" s="1569"/>
      <c r="F286" s="1569"/>
      <c r="G286" s="1569"/>
      <c r="H286" s="1569"/>
      <c r="I286" s="1569"/>
      <c r="J286" s="1569"/>
      <c r="K286" s="1569"/>
      <c r="L286" s="1569"/>
      <c r="M286" s="1569"/>
      <c r="N286" s="1569"/>
      <c r="O286" s="1569"/>
      <c r="P286" s="1569"/>
      <c r="Q286" s="1569"/>
      <c r="R286" s="1569"/>
      <c r="S286" s="1569"/>
      <c r="T286" s="1569"/>
      <c r="U286" s="1569"/>
      <c r="V286" s="1569"/>
      <c r="W286" s="1569"/>
      <c r="X286" s="1569"/>
      <c r="Y286" s="1569"/>
      <c r="Z286" s="1569"/>
      <c r="AA286" s="1569"/>
      <c r="AB286" s="1569"/>
      <c r="AC286" s="1569"/>
      <c r="AD286" s="1569"/>
      <c r="AE286" s="1569"/>
      <c r="AF286" s="1569"/>
      <c r="AG286" s="1569"/>
      <c r="AH286" s="1569"/>
      <c r="AI286" s="1569"/>
      <c r="AJ286" s="1569"/>
      <c r="AK286" s="1569"/>
      <c r="AL286" s="1569"/>
      <c r="AM286" s="1569"/>
      <c r="AN286" s="1569"/>
      <c r="AO286" s="1569"/>
      <c r="AP286" s="1569"/>
      <c r="AQ286" s="1569"/>
      <c r="AR286" s="1569"/>
      <c r="AS286" s="1569"/>
      <c r="AT286" s="1569"/>
      <c r="AU286" s="1569"/>
      <c r="AV286" s="1569"/>
      <c r="AW286" s="1569"/>
      <c r="AX286" s="1569"/>
      <c r="AY286" s="1569"/>
      <c r="AZ286" s="1569"/>
      <c r="BA286" s="1569"/>
      <c r="BB286" s="1569"/>
      <c r="BC286" s="1569"/>
      <c r="BD286" s="1569"/>
      <c r="BE286" s="1569"/>
      <c r="BF286" s="1569"/>
      <c r="BG286" s="1569"/>
    </row>
    <row r="287" spans="2:59" s="1626" customFormat="1">
      <c r="B287" s="1569"/>
      <c r="C287" s="1570"/>
      <c r="D287" s="1569"/>
      <c r="E287" s="1569"/>
      <c r="F287" s="1569"/>
      <c r="G287" s="1569"/>
      <c r="H287" s="1569"/>
      <c r="I287" s="1569"/>
      <c r="J287" s="1569"/>
      <c r="K287" s="1569"/>
      <c r="L287" s="1569"/>
      <c r="M287" s="1569"/>
      <c r="N287" s="1569"/>
      <c r="O287" s="1569"/>
      <c r="P287" s="1569"/>
      <c r="Q287" s="1569"/>
      <c r="R287" s="1569"/>
      <c r="S287" s="1569"/>
      <c r="T287" s="1569"/>
      <c r="U287" s="1569"/>
      <c r="V287" s="1569"/>
      <c r="W287" s="1569"/>
      <c r="X287" s="1569"/>
      <c r="Y287" s="1569"/>
      <c r="Z287" s="1569"/>
      <c r="AA287" s="1569"/>
      <c r="AB287" s="1569"/>
      <c r="AC287" s="1569"/>
      <c r="AD287" s="1569"/>
      <c r="AE287" s="1569"/>
      <c r="AF287" s="1569"/>
      <c r="AG287" s="1569"/>
      <c r="AH287" s="1569"/>
      <c r="AI287" s="1569"/>
      <c r="AJ287" s="1569"/>
      <c r="AK287" s="1569"/>
      <c r="AL287" s="1569"/>
      <c r="AM287" s="1569"/>
      <c r="AN287" s="1569"/>
      <c r="AO287" s="1569"/>
      <c r="AP287" s="1569"/>
      <c r="AQ287" s="1569"/>
      <c r="AR287" s="1569"/>
      <c r="AS287" s="1569"/>
      <c r="AT287" s="1569"/>
      <c r="AU287" s="1569"/>
      <c r="AV287" s="1569"/>
      <c r="AW287" s="1569"/>
      <c r="AX287" s="1569"/>
      <c r="AY287" s="1569"/>
      <c r="AZ287" s="1569"/>
      <c r="BA287" s="1569"/>
      <c r="BB287" s="1569"/>
      <c r="BC287" s="1569"/>
      <c r="BD287" s="1569"/>
      <c r="BE287" s="1569"/>
      <c r="BF287" s="1569"/>
      <c r="BG287" s="1569"/>
    </row>
    <row r="288" spans="2:59" s="1626" customFormat="1">
      <c r="B288" s="1569"/>
      <c r="C288" s="1570"/>
      <c r="D288" s="1569"/>
      <c r="E288" s="1569"/>
      <c r="F288" s="1569"/>
      <c r="G288" s="1569"/>
      <c r="H288" s="1569"/>
      <c r="I288" s="1569"/>
      <c r="J288" s="1569"/>
      <c r="K288" s="1569"/>
      <c r="L288" s="1569"/>
      <c r="M288" s="1569"/>
      <c r="N288" s="1569"/>
      <c r="O288" s="1569"/>
      <c r="P288" s="1569"/>
      <c r="Q288" s="1569"/>
      <c r="R288" s="1569"/>
      <c r="S288" s="1569"/>
      <c r="T288" s="1569"/>
      <c r="U288" s="1569"/>
      <c r="V288" s="1569"/>
      <c r="W288" s="1569"/>
      <c r="X288" s="1569"/>
      <c r="Y288" s="1569"/>
      <c r="Z288" s="1569"/>
      <c r="AA288" s="1569"/>
      <c r="AB288" s="1569"/>
      <c r="AC288" s="1569"/>
      <c r="AD288" s="1569"/>
      <c r="AE288" s="1569"/>
      <c r="AF288" s="1569"/>
      <c r="AG288" s="1569"/>
      <c r="AH288" s="1569"/>
      <c r="AI288" s="1569"/>
      <c r="AJ288" s="1569"/>
      <c r="AK288" s="1569"/>
      <c r="AL288" s="1569"/>
      <c r="AM288" s="1569"/>
      <c r="AN288" s="1569"/>
      <c r="AO288" s="1569"/>
      <c r="AP288" s="1569"/>
      <c r="AQ288" s="1569"/>
      <c r="AR288" s="1569"/>
      <c r="AS288" s="1569"/>
      <c r="AT288" s="1569"/>
      <c r="AU288" s="1569"/>
      <c r="AV288" s="1569"/>
      <c r="AW288" s="1569"/>
      <c r="AX288" s="1569"/>
      <c r="AY288" s="1569"/>
      <c r="AZ288" s="1569"/>
      <c r="BA288" s="1569"/>
      <c r="BB288" s="1569"/>
      <c r="BC288" s="1569"/>
      <c r="BD288" s="1569"/>
      <c r="BE288" s="1569"/>
      <c r="BF288" s="1569"/>
      <c r="BG288" s="1569"/>
    </row>
    <row r="289" spans="2:59" s="1626" customFormat="1">
      <c r="B289" s="1569"/>
      <c r="C289" s="1570"/>
      <c r="D289" s="1569"/>
      <c r="E289" s="1569"/>
      <c r="F289" s="1569"/>
      <c r="G289" s="1569"/>
      <c r="H289" s="1569"/>
      <c r="I289" s="1569"/>
      <c r="J289" s="1569"/>
      <c r="K289" s="1569"/>
      <c r="L289" s="1569"/>
      <c r="M289" s="1569"/>
      <c r="N289" s="1569"/>
      <c r="O289" s="1569"/>
      <c r="P289" s="1569"/>
      <c r="Q289" s="1569"/>
      <c r="R289" s="1569"/>
      <c r="S289" s="1569"/>
      <c r="T289" s="1569"/>
      <c r="U289" s="1569"/>
      <c r="V289" s="1569"/>
      <c r="W289" s="1569"/>
      <c r="X289" s="1569"/>
      <c r="Y289" s="1569"/>
      <c r="Z289" s="1569"/>
      <c r="AA289" s="1569"/>
      <c r="AB289" s="1569"/>
      <c r="AC289" s="1569"/>
      <c r="AD289" s="1569"/>
      <c r="AE289" s="1569"/>
      <c r="AF289" s="1569"/>
      <c r="AG289" s="1569"/>
      <c r="AH289" s="1569"/>
      <c r="AI289" s="1569"/>
      <c r="AJ289" s="1569"/>
      <c r="AK289" s="1569"/>
      <c r="AL289" s="1569"/>
      <c r="AM289" s="1569"/>
      <c r="AN289" s="1569"/>
      <c r="AO289" s="1569"/>
      <c r="AP289" s="1569"/>
      <c r="AQ289" s="1569"/>
      <c r="AR289" s="1569"/>
      <c r="AS289" s="1569"/>
      <c r="AT289" s="1569"/>
      <c r="AU289" s="1569"/>
      <c r="AV289" s="1569"/>
      <c r="AW289" s="1569"/>
      <c r="AX289" s="1569"/>
      <c r="AY289" s="1569"/>
      <c r="AZ289" s="1569"/>
      <c r="BA289" s="1569"/>
      <c r="BB289" s="1569"/>
      <c r="BC289" s="1569"/>
      <c r="BD289" s="1569"/>
      <c r="BE289" s="1569"/>
      <c r="BF289" s="1569"/>
      <c r="BG289" s="1569"/>
    </row>
    <row r="290" spans="2:59" s="1626" customFormat="1">
      <c r="B290" s="1569"/>
      <c r="C290" s="1570"/>
      <c r="D290" s="1569"/>
      <c r="E290" s="1569"/>
      <c r="F290" s="1569"/>
      <c r="G290" s="1569"/>
      <c r="H290" s="1569"/>
      <c r="I290" s="1569"/>
      <c r="J290" s="1569"/>
      <c r="K290" s="1569"/>
      <c r="L290" s="1569"/>
      <c r="M290" s="1569"/>
      <c r="N290" s="1569"/>
      <c r="O290" s="1569"/>
      <c r="P290" s="1569"/>
      <c r="Q290" s="1569"/>
      <c r="R290" s="1569"/>
      <c r="S290" s="1569"/>
      <c r="T290" s="1569"/>
      <c r="U290" s="1569"/>
      <c r="V290" s="1569"/>
      <c r="W290" s="1569"/>
      <c r="X290" s="1569"/>
      <c r="Y290" s="1569"/>
      <c r="Z290" s="1569"/>
      <c r="AA290" s="1569"/>
      <c r="AB290" s="1569"/>
      <c r="AC290" s="1569"/>
      <c r="AD290" s="1569"/>
      <c r="AE290" s="1569"/>
      <c r="AF290" s="1569"/>
      <c r="AG290" s="1569"/>
      <c r="AH290" s="1569"/>
      <c r="AI290" s="1569"/>
      <c r="AJ290" s="1569"/>
      <c r="AK290" s="1569"/>
      <c r="AL290" s="1569"/>
      <c r="AM290" s="1569"/>
      <c r="AN290" s="1569"/>
      <c r="AO290" s="1569"/>
      <c r="AP290" s="1569"/>
      <c r="AQ290" s="1569"/>
      <c r="AR290" s="1569"/>
      <c r="AS290" s="1569"/>
      <c r="AT290" s="1569"/>
      <c r="AU290" s="1569"/>
      <c r="AV290" s="1569"/>
      <c r="AW290" s="1569"/>
      <c r="AX290" s="1569"/>
      <c r="AY290" s="1569"/>
      <c r="AZ290" s="1569"/>
      <c r="BA290" s="1569"/>
      <c r="BB290" s="1569"/>
      <c r="BC290" s="1569"/>
      <c r="BD290" s="1569"/>
      <c r="BE290" s="1569"/>
      <c r="BF290" s="1569"/>
      <c r="BG290" s="1569"/>
    </row>
    <row r="291" spans="2:59" s="1626" customFormat="1">
      <c r="B291" s="1569"/>
      <c r="C291" s="1570"/>
      <c r="D291" s="1569"/>
      <c r="E291" s="1569"/>
      <c r="F291" s="1569"/>
      <c r="G291" s="1569"/>
      <c r="H291" s="1569"/>
      <c r="I291" s="1569"/>
      <c r="J291" s="1569"/>
      <c r="K291" s="1569"/>
      <c r="L291" s="1569"/>
      <c r="M291" s="1569"/>
      <c r="N291" s="1569"/>
      <c r="O291" s="1569"/>
      <c r="P291" s="1569"/>
      <c r="Q291" s="1569"/>
      <c r="R291" s="1569"/>
      <c r="S291" s="1569"/>
      <c r="T291" s="1569"/>
      <c r="U291" s="1569"/>
      <c r="V291" s="1569"/>
      <c r="W291" s="1569"/>
      <c r="X291" s="1569"/>
      <c r="Y291" s="1569"/>
      <c r="Z291" s="1569"/>
      <c r="AA291" s="1569"/>
      <c r="AB291" s="1569"/>
      <c r="AC291" s="1569"/>
      <c r="AD291" s="1569"/>
      <c r="AE291" s="1569"/>
      <c r="AF291" s="1569"/>
      <c r="AG291" s="1569"/>
      <c r="AH291" s="1569"/>
      <c r="AI291" s="1569"/>
      <c r="AJ291" s="1569"/>
      <c r="AK291" s="1569"/>
      <c r="AL291" s="1569"/>
      <c r="AM291" s="1569"/>
      <c r="AN291" s="1569"/>
      <c r="AO291" s="1569"/>
      <c r="AP291" s="1569"/>
      <c r="AQ291" s="1569"/>
      <c r="AR291" s="1569"/>
      <c r="AS291" s="1569"/>
      <c r="AT291" s="1569"/>
      <c r="AU291" s="1569"/>
      <c r="AV291" s="1569"/>
      <c r="AW291" s="1569"/>
      <c r="AX291" s="1569"/>
      <c r="AY291" s="1569"/>
      <c r="AZ291" s="1569"/>
      <c r="BA291" s="1569"/>
      <c r="BB291" s="1569"/>
      <c r="BC291" s="1569"/>
      <c r="BD291" s="1569"/>
      <c r="BE291" s="1569"/>
      <c r="BF291" s="1569"/>
      <c r="BG291" s="1569"/>
    </row>
    <row r="292" spans="2:59" s="1626" customFormat="1">
      <c r="B292" s="1569"/>
      <c r="C292" s="1570"/>
      <c r="D292" s="1569"/>
      <c r="E292" s="1569"/>
      <c r="F292" s="1569"/>
      <c r="G292" s="1569"/>
      <c r="H292" s="1569"/>
      <c r="I292" s="1569"/>
      <c r="J292" s="1569"/>
      <c r="K292" s="1569"/>
      <c r="L292" s="1569"/>
      <c r="M292" s="1569"/>
      <c r="N292" s="1569"/>
      <c r="O292" s="1569"/>
      <c r="P292" s="1569"/>
      <c r="Q292" s="1569"/>
      <c r="R292" s="1569"/>
      <c r="S292" s="1569"/>
      <c r="T292" s="1569"/>
      <c r="U292" s="1569"/>
      <c r="V292" s="1569"/>
      <c r="W292" s="1569"/>
      <c r="X292" s="1569"/>
      <c r="Y292" s="1569"/>
      <c r="Z292" s="1569"/>
      <c r="AA292" s="1569"/>
      <c r="AB292" s="1569"/>
      <c r="AC292" s="1569"/>
      <c r="AD292" s="1569"/>
      <c r="AE292" s="1569"/>
      <c r="AF292" s="1569"/>
      <c r="AG292" s="1569"/>
      <c r="AH292" s="1569"/>
      <c r="AI292" s="1569"/>
      <c r="AJ292" s="1569"/>
      <c r="AK292" s="1569"/>
      <c r="AL292" s="1569"/>
      <c r="AM292" s="1569"/>
      <c r="AN292" s="1569"/>
      <c r="AO292" s="1569"/>
      <c r="AP292" s="1569"/>
      <c r="AQ292" s="1569"/>
      <c r="AR292" s="1569"/>
      <c r="AS292" s="1569"/>
      <c r="AT292" s="1569"/>
      <c r="AU292" s="1569"/>
      <c r="AV292" s="1569"/>
      <c r="AW292" s="1569"/>
      <c r="AX292" s="1569"/>
      <c r="AY292" s="1569"/>
      <c r="AZ292" s="1569"/>
      <c r="BA292" s="1569"/>
      <c r="BB292" s="1569"/>
      <c r="BC292" s="1569"/>
      <c r="BD292" s="1569"/>
      <c r="BE292" s="1569"/>
      <c r="BF292" s="1569"/>
      <c r="BG292" s="1569"/>
    </row>
    <row r="293" spans="2:59" s="1626" customFormat="1">
      <c r="B293" s="1569"/>
      <c r="C293" s="1570"/>
      <c r="D293" s="1569"/>
      <c r="E293" s="1569"/>
      <c r="F293" s="1569"/>
      <c r="G293" s="1569"/>
      <c r="H293" s="1569"/>
      <c r="I293" s="1569"/>
      <c r="J293" s="1569"/>
      <c r="K293" s="1569"/>
      <c r="L293" s="1569"/>
      <c r="M293" s="1569"/>
      <c r="N293" s="1569"/>
      <c r="O293" s="1569"/>
      <c r="P293" s="1569"/>
      <c r="Q293" s="1569"/>
      <c r="R293" s="1569"/>
      <c r="S293" s="1569"/>
      <c r="T293" s="1569"/>
      <c r="U293" s="1569"/>
      <c r="V293" s="1569"/>
      <c r="W293" s="1569"/>
      <c r="X293" s="1569"/>
      <c r="Y293" s="1569"/>
      <c r="Z293" s="1569"/>
      <c r="AA293" s="1569"/>
      <c r="AB293" s="1569"/>
      <c r="AC293" s="1569"/>
      <c r="AD293" s="1569"/>
      <c r="AE293" s="1569"/>
      <c r="AF293" s="1569"/>
      <c r="AG293" s="1569"/>
      <c r="AH293" s="1569"/>
      <c r="AI293" s="1569"/>
      <c r="AJ293" s="1569"/>
      <c r="AK293" s="1569"/>
      <c r="AL293" s="1569"/>
      <c r="AM293" s="1569"/>
      <c r="AN293" s="1569"/>
      <c r="AO293" s="1569"/>
      <c r="AP293" s="1569"/>
      <c r="AQ293" s="1569"/>
      <c r="AR293" s="1569"/>
      <c r="AS293" s="1569"/>
      <c r="AT293" s="1569"/>
      <c r="AU293" s="1569"/>
      <c r="AV293" s="1569"/>
      <c r="AW293" s="1569"/>
      <c r="AX293" s="1569"/>
      <c r="AY293" s="1569"/>
      <c r="AZ293" s="1569"/>
      <c r="BA293" s="1569"/>
      <c r="BB293" s="1569"/>
      <c r="BC293" s="1569"/>
      <c r="BD293" s="1569"/>
      <c r="BE293" s="1569"/>
      <c r="BF293" s="1569"/>
      <c r="BG293" s="1569"/>
    </row>
    <row r="294" spans="2:59" s="1626" customFormat="1">
      <c r="B294" s="1569"/>
      <c r="C294" s="1570"/>
      <c r="D294" s="1569"/>
      <c r="E294" s="1569"/>
      <c r="F294" s="1569"/>
      <c r="G294" s="1569"/>
      <c r="H294" s="1569"/>
      <c r="I294" s="1569"/>
      <c r="J294" s="1569"/>
      <c r="K294" s="1569"/>
      <c r="L294" s="1569"/>
      <c r="M294" s="1569"/>
      <c r="N294" s="1569"/>
      <c r="O294" s="1569"/>
      <c r="P294" s="1569"/>
      <c r="Q294" s="1569"/>
      <c r="R294" s="1569"/>
      <c r="S294" s="1569"/>
      <c r="T294" s="1569"/>
      <c r="U294" s="1569"/>
      <c r="V294" s="1569"/>
      <c r="W294" s="1569"/>
      <c r="X294" s="1569"/>
      <c r="Y294" s="1569"/>
      <c r="Z294" s="1569"/>
      <c r="AA294" s="1569"/>
      <c r="AB294" s="1569"/>
      <c r="AC294" s="1569"/>
      <c r="AD294" s="1569"/>
      <c r="AE294" s="1569"/>
      <c r="AF294" s="1569"/>
      <c r="AG294" s="1569"/>
      <c r="AH294" s="1569"/>
      <c r="AI294" s="1569"/>
      <c r="AJ294" s="1569"/>
      <c r="AK294" s="1569"/>
      <c r="AL294" s="1569"/>
      <c r="AM294" s="1569"/>
      <c r="AN294" s="1569"/>
      <c r="AO294" s="1569"/>
      <c r="AP294" s="1569"/>
      <c r="AQ294" s="1569"/>
      <c r="AR294" s="1569"/>
      <c r="AS294" s="1569"/>
      <c r="AT294" s="1569"/>
      <c r="AU294" s="1569"/>
      <c r="AV294" s="1569"/>
      <c r="AW294" s="1569"/>
      <c r="AX294" s="1569"/>
      <c r="AY294" s="1569"/>
      <c r="AZ294" s="1569"/>
      <c r="BA294" s="1569"/>
      <c r="BB294" s="1569"/>
      <c r="BC294" s="1569"/>
      <c r="BD294" s="1569"/>
      <c r="BE294" s="1569"/>
      <c r="BF294" s="1569"/>
      <c r="BG294" s="1569"/>
    </row>
    <row r="295" spans="2:59" s="1626" customFormat="1">
      <c r="B295" s="1569"/>
      <c r="C295" s="1570"/>
      <c r="D295" s="1569"/>
      <c r="E295" s="1569"/>
      <c r="F295" s="1569"/>
      <c r="G295" s="1569"/>
      <c r="H295" s="1569"/>
      <c r="I295" s="1569"/>
      <c r="J295" s="1569"/>
      <c r="K295" s="1569"/>
      <c r="L295" s="1569"/>
      <c r="M295" s="1569"/>
      <c r="N295" s="1569"/>
      <c r="O295" s="1569"/>
      <c r="P295" s="1569"/>
      <c r="Q295" s="1569"/>
      <c r="R295" s="1569"/>
      <c r="S295" s="1569"/>
      <c r="T295" s="1569"/>
      <c r="U295" s="1569"/>
      <c r="V295" s="1569"/>
      <c r="W295" s="1569"/>
      <c r="X295" s="1569"/>
      <c r="Y295" s="1569"/>
      <c r="Z295" s="1569"/>
      <c r="AA295" s="1569"/>
      <c r="AB295" s="1569"/>
      <c r="AC295" s="1569"/>
      <c r="AD295" s="1569"/>
      <c r="AE295" s="1569"/>
      <c r="AF295" s="1569"/>
      <c r="AG295" s="1569"/>
      <c r="AH295" s="1569"/>
      <c r="AI295" s="1569"/>
      <c r="AJ295" s="1569"/>
      <c r="AK295" s="1569"/>
      <c r="AL295" s="1569"/>
      <c r="AM295" s="1569"/>
      <c r="AN295" s="1569"/>
      <c r="AO295" s="1569"/>
      <c r="AP295" s="1569"/>
      <c r="AQ295" s="1569"/>
      <c r="AR295" s="1569"/>
      <c r="AS295" s="1569"/>
      <c r="AT295" s="1569"/>
      <c r="AU295" s="1569"/>
      <c r="AV295" s="1569"/>
      <c r="AW295" s="1569"/>
      <c r="AX295" s="1569"/>
      <c r="AY295" s="1569"/>
      <c r="AZ295" s="1569"/>
      <c r="BA295" s="1569"/>
      <c r="BB295" s="1569"/>
      <c r="BC295" s="1569"/>
      <c r="BD295" s="1569"/>
      <c r="BE295" s="1569"/>
      <c r="BF295" s="1569"/>
      <c r="BG295" s="1569"/>
    </row>
    <row r="296" spans="2:59" s="1626" customFormat="1">
      <c r="B296" s="1569"/>
      <c r="C296" s="1570"/>
      <c r="D296" s="1569"/>
      <c r="E296" s="1569"/>
      <c r="F296" s="1569"/>
      <c r="G296" s="1569"/>
      <c r="H296" s="1569"/>
      <c r="I296" s="1569"/>
      <c r="J296" s="1569"/>
      <c r="K296" s="1569"/>
      <c r="L296" s="1569"/>
      <c r="M296" s="1569"/>
      <c r="N296" s="1569"/>
      <c r="O296" s="1569"/>
      <c r="P296" s="1569"/>
      <c r="Q296" s="1569"/>
      <c r="R296" s="1569"/>
      <c r="S296" s="1569"/>
      <c r="T296" s="1569"/>
      <c r="U296" s="1569"/>
      <c r="V296" s="1569"/>
      <c r="W296" s="1569"/>
      <c r="X296" s="1569"/>
      <c r="Y296" s="1569"/>
      <c r="Z296" s="1569"/>
      <c r="AA296" s="1569"/>
      <c r="AB296" s="1569"/>
      <c r="AC296" s="1569"/>
      <c r="AD296" s="1569"/>
      <c r="AE296" s="1569"/>
      <c r="AF296" s="1569"/>
      <c r="AG296" s="1569"/>
      <c r="AH296" s="1569"/>
      <c r="AI296" s="1569"/>
      <c r="AJ296" s="1569"/>
      <c r="AK296" s="1569"/>
      <c r="AL296" s="1569"/>
      <c r="AM296" s="1569"/>
      <c r="AN296" s="1569"/>
      <c r="AO296" s="1569"/>
      <c r="AP296" s="1569"/>
      <c r="AQ296" s="1569"/>
      <c r="AR296" s="1569"/>
      <c r="AS296" s="1569"/>
      <c r="AT296" s="1569"/>
      <c r="AU296" s="1569"/>
      <c r="AV296" s="1569"/>
      <c r="AW296" s="1569"/>
      <c r="AX296" s="1569"/>
      <c r="AY296" s="1569"/>
      <c r="AZ296" s="1569"/>
      <c r="BA296" s="1569"/>
      <c r="BB296" s="1569"/>
      <c r="BC296" s="1569"/>
      <c r="BD296" s="1569"/>
      <c r="BE296" s="1569"/>
      <c r="BF296" s="1569"/>
      <c r="BG296" s="1569"/>
    </row>
    <row r="297" spans="2:59" s="1626" customFormat="1">
      <c r="B297" s="1569"/>
      <c r="C297" s="1570"/>
      <c r="D297" s="1569"/>
      <c r="E297" s="1569"/>
      <c r="F297" s="1569"/>
      <c r="G297" s="1569"/>
      <c r="H297" s="1569"/>
      <c r="I297" s="1569"/>
      <c r="J297" s="1569"/>
      <c r="K297" s="1569"/>
      <c r="L297" s="1569"/>
      <c r="M297" s="1569"/>
      <c r="N297" s="1569"/>
      <c r="O297" s="1569"/>
      <c r="P297" s="1569"/>
      <c r="Q297" s="1569"/>
      <c r="R297" s="1569"/>
      <c r="S297" s="1569"/>
      <c r="T297" s="1569"/>
      <c r="U297" s="1569"/>
      <c r="V297" s="1569"/>
      <c r="W297" s="1569"/>
      <c r="X297" s="1569"/>
      <c r="Y297" s="1569"/>
      <c r="Z297" s="1569"/>
      <c r="AA297" s="1569"/>
      <c r="AB297" s="1569"/>
      <c r="AC297" s="1569"/>
      <c r="AD297" s="1569"/>
      <c r="AE297" s="1569"/>
      <c r="AF297" s="1569"/>
      <c r="AG297" s="1569"/>
      <c r="AH297" s="1569"/>
      <c r="AI297" s="1569"/>
      <c r="AJ297" s="1569"/>
      <c r="AK297" s="1569"/>
      <c r="AL297" s="1569"/>
      <c r="AM297" s="1569"/>
      <c r="AN297" s="1569"/>
      <c r="AO297" s="1569"/>
      <c r="AP297" s="1569"/>
      <c r="AQ297" s="1569"/>
      <c r="AR297" s="1569"/>
      <c r="AS297" s="1569"/>
      <c r="AT297" s="1569"/>
      <c r="AU297" s="1569"/>
      <c r="AV297" s="1569"/>
      <c r="AW297" s="1569"/>
      <c r="AX297" s="1569"/>
      <c r="AY297" s="1569"/>
      <c r="AZ297" s="1569"/>
      <c r="BA297" s="1569"/>
      <c r="BB297" s="1569"/>
      <c r="BC297" s="1569"/>
      <c r="BD297" s="1569"/>
      <c r="BE297" s="1569"/>
      <c r="BF297" s="1569"/>
      <c r="BG297" s="1569"/>
    </row>
    <row r="298" spans="2:59" s="1626" customFormat="1">
      <c r="B298" s="1569"/>
      <c r="C298" s="1570"/>
      <c r="D298" s="1569"/>
      <c r="E298" s="1569"/>
      <c r="F298" s="1569"/>
      <c r="G298" s="1569"/>
      <c r="H298" s="1569"/>
      <c r="I298" s="1569"/>
      <c r="J298" s="1569"/>
      <c r="K298" s="1569"/>
      <c r="L298" s="1569"/>
      <c r="M298" s="1569"/>
      <c r="N298" s="1569"/>
      <c r="O298" s="1569"/>
      <c r="P298" s="1569"/>
      <c r="Q298" s="1569"/>
      <c r="R298" s="1569"/>
      <c r="S298" s="1569"/>
      <c r="T298" s="1569"/>
      <c r="U298" s="1569"/>
      <c r="V298" s="1569"/>
      <c r="W298" s="1569"/>
      <c r="X298" s="1569"/>
      <c r="Y298" s="1569"/>
      <c r="Z298" s="1569"/>
      <c r="AA298" s="1569"/>
      <c r="AB298" s="1569"/>
      <c r="AC298" s="1569"/>
      <c r="AD298" s="1569"/>
      <c r="AE298" s="1569"/>
      <c r="AF298" s="1569"/>
      <c r="AG298" s="1569"/>
      <c r="AH298" s="1569"/>
      <c r="AI298" s="1569"/>
      <c r="AJ298" s="1569"/>
      <c r="AK298" s="1569"/>
      <c r="AL298" s="1569"/>
      <c r="AM298" s="1569"/>
      <c r="AN298" s="1569"/>
      <c r="AO298" s="1569"/>
      <c r="AP298" s="1569"/>
      <c r="AQ298" s="1569"/>
      <c r="AR298" s="1569"/>
      <c r="AS298" s="1569"/>
      <c r="AT298" s="1569"/>
      <c r="AU298" s="1569"/>
      <c r="AV298" s="1569"/>
      <c r="AW298" s="1569"/>
      <c r="AX298" s="1569"/>
      <c r="AY298" s="1569"/>
      <c r="AZ298" s="1569"/>
      <c r="BA298" s="1569"/>
      <c r="BB298" s="1569"/>
      <c r="BC298" s="1569"/>
      <c r="BD298" s="1569"/>
      <c r="BE298" s="1569"/>
      <c r="BF298" s="1569"/>
      <c r="BG298" s="1569"/>
    </row>
    <row r="299" spans="2:59" s="1626" customFormat="1">
      <c r="B299" s="1569"/>
      <c r="C299" s="1570"/>
      <c r="D299" s="1569"/>
      <c r="E299" s="1569"/>
      <c r="F299" s="1569"/>
      <c r="G299" s="1569"/>
      <c r="H299" s="1569"/>
      <c r="I299" s="1569"/>
      <c r="J299" s="1569"/>
      <c r="K299" s="1569"/>
      <c r="L299" s="1569"/>
      <c r="M299" s="1569"/>
      <c r="N299" s="1569"/>
      <c r="O299" s="1569"/>
      <c r="P299" s="1569"/>
      <c r="Q299" s="1569"/>
      <c r="R299" s="1569"/>
      <c r="S299" s="1569"/>
      <c r="T299" s="1569"/>
      <c r="U299" s="1569"/>
      <c r="V299" s="1569"/>
      <c r="W299" s="1569"/>
      <c r="X299" s="1569"/>
      <c r="Y299" s="1569"/>
      <c r="Z299" s="1569"/>
      <c r="AA299" s="1569"/>
      <c r="AB299" s="1569"/>
      <c r="AC299" s="1569"/>
      <c r="AD299" s="1569"/>
      <c r="AE299" s="1569"/>
      <c r="AF299" s="1569"/>
      <c r="AG299" s="1569"/>
      <c r="AH299" s="1569"/>
      <c r="AI299" s="1569"/>
      <c r="AJ299" s="1569"/>
      <c r="AK299" s="1569"/>
      <c r="AL299" s="1569"/>
      <c r="AM299" s="1569"/>
      <c r="AN299" s="1569"/>
      <c r="AO299" s="1569"/>
      <c r="AP299" s="1569"/>
      <c r="AQ299" s="1569"/>
      <c r="AR299" s="1569"/>
      <c r="AS299" s="1569"/>
      <c r="AT299" s="1569"/>
      <c r="AU299" s="1569"/>
      <c r="AV299" s="1569"/>
      <c r="AW299" s="1569"/>
      <c r="AX299" s="1569"/>
      <c r="AY299" s="1569"/>
      <c r="AZ299" s="1569"/>
      <c r="BA299" s="1569"/>
      <c r="BB299" s="1569"/>
      <c r="BC299" s="1569"/>
      <c r="BD299" s="1569"/>
      <c r="BE299" s="1569"/>
      <c r="BF299" s="1569"/>
      <c r="BG299" s="1569"/>
    </row>
    <row r="300" spans="2:59" s="1626" customFormat="1">
      <c r="B300" s="1569"/>
      <c r="C300" s="1570"/>
      <c r="D300" s="1569"/>
      <c r="E300" s="1569"/>
      <c r="F300" s="1569"/>
      <c r="G300" s="1569"/>
      <c r="H300" s="1569"/>
      <c r="I300" s="1569"/>
      <c r="J300" s="1569"/>
      <c r="K300" s="1569"/>
      <c r="L300" s="1569"/>
      <c r="M300" s="1569"/>
      <c r="N300" s="1569"/>
      <c r="O300" s="1569"/>
      <c r="P300" s="1569"/>
      <c r="Q300" s="1569"/>
      <c r="R300" s="1569"/>
      <c r="S300" s="1569"/>
      <c r="T300" s="1569"/>
      <c r="U300" s="1569"/>
      <c r="V300" s="1569"/>
      <c r="W300" s="1569"/>
      <c r="X300" s="1569"/>
      <c r="Y300" s="1569"/>
      <c r="Z300" s="1569"/>
      <c r="AA300" s="1569"/>
      <c r="AB300" s="1569"/>
      <c r="AC300" s="1569"/>
      <c r="AD300" s="1569"/>
      <c r="AE300" s="1569"/>
      <c r="AF300" s="1569"/>
      <c r="AG300" s="1569"/>
      <c r="AH300" s="1569"/>
      <c r="AI300" s="1569"/>
      <c r="AJ300" s="1569"/>
      <c r="AK300" s="1569"/>
      <c r="AL300" s="1569"/>
      <c r="AM300" s="1569"/>
      <c r="AN300" s="1569"/>
      <c r="AO300" s="1569"/>
      <c r="AP300" s="1569"/>
      <c r="AQ300" s="1569"/>
      <c r="AR300" s="1569"/>
      <c r="AS300" s="1569"/>
      <c r="AT300" s="1569"/>
      <c r="AU300" s="1569"/>
      <c r="AV300" s="1569"/>
      <c r="AW300" s="1569"/>
      <c r="AX300" s="1569"/>
      <c r="AY300" s="1569"/>
      <c r="AZ300" s="1569"/>
      <c r="BA300" s="1569"/>
      <c r="BB300" s="1569"/>
      <c r="BC300" s="1569"/>
      <c r="BD300" s="1569"/>
      <c r="BE300" s="1569"/>
      <c r="BF300" s="1569"/>
      <c r="BG300" s="1569"/>
    </row>
    <row r="301" spans="2:59" s="1626" customFormat="1">
      <c r="B301" s="1569"/>
      <c r="C301" s="1570"/>
      <c r="D301" s="1569"/>
      <c r="E301" s="1569"/>
      <c r="F301" s="1569"/>
      <c r="G301" s="1569"/>
      <c r="H301" s="1569"/>
      <c r="I301" s="1569"/>
      <c r="J301" s="1569"/>
      <c r="K301" s="1569"/>
      <c r="L301" s="1569"/>
      <c r="M301" s="1569"/>
      <c r="N301" s="1569"/>
      <c r="O301" s="1569"/>
      <c r="P301" s="1569"/>
      <c r="Q301" s="1569"/>
      <c r="R301" s="1569"/>
      <c r="S301" s="1569"/>
      <c r="T301" s="1569"/>
      <c r="U301" s="1569"/>
      <c r="V301" s="1569"/>
      <c r="W301" s="1569"/>
      <c r="X301" s="1569"/>
      <c r="Y301" s="1569"/>
      <c r="Z301" s="1569"/>
      <c r="AA301" s="1569"/>
      <c r="AB301" s="1569"/>
      <c r="AC301" s="1569"/>
      <c r="AD301" s="1569"/>
      <c r="AE301" s="1569"/>
      <c r="AF301" s="1569"/>
      <c r="AG301" s="1569"/>
      <c r="AH301" s="1569"/>
      <c r="AI301" s="1569"/>
      <c r="AJ301" s="1569"/>
      <c r="AK301" s="1569"/>
      <c r="AL301" s="1569"/>
      <c r="AM301" s="1569"/>
      <c r="AN301" s="1569"/>
      <c r="AO301" s="1569"/>
      <c r="AP301" s="1569"/>
      <c r="AQ301" s="1569"/>
      <c r="AR301" s="1569"/>
      <c r="AS301" s="1569"/>
      <c r="AT301" s="1569"/>
      <c r="AU301" s="1569"/>
      <c r="AV301" s="1569"/>
      <c r="AW301" s="1569"/>
      <c r="AX301" s="1569"/>
      <c r="AY301" s="1569"/>
      <c r="AZ301" s="1569"/>
      <c r="BA301" s="1569"/>
      <c r="BB301" s="1569"/>
      <c r="BC301" s="1569"/>
      <c r="BD301" s="1569"/>
      <c r="BE301" s="1569"/>
      <c r="BF301" s="1569"/>
      <c r="BG301" s="1569"/>
    </row>
    <row r="302" spans="2:59" s="1626" customFormat="1">
      <c r="B302" s="1569"/>
      <c r="C302" s="1570"/>
      <c r="D302" s="1569"/>
      <c r="E302" s="1569"/>
      <c r="F302" s="1569"/>
      <c r="G302" s="1569"/>
      <c r="H302" s="1569"/>
      <c r="I302" s="1569"/>
      <c r="J302" s="1569"/>
      <c r="K302" s="1569"/>
      <c r="L302" s="1569"/>
      <c r="M302" s="1569"/>
      <c r="N302" s="1569"/>
      <c r="O302" s="1569"/>
      <c r="P302" s="1569"/>
      <c r="Q302" s="1569"/>
      <c r="R302" s="1569"/>
      <c r="S302" s="1569"/>
      <c r="T302" s="1569"/>
      <c r="U302" s="1569"/>
      <c r="V302" s="1569"/>
      <c r="W302" s="1569"/>
      <c r="X302" s="1569"/>
      <c r="Y302" s="1569"/>
      <c r="Z302" s="1569"/>
      <c r="AA302" s="1569"/>
      <c r="AB302" s="1569"/>
      <c r="AC302" s="1569"/>
      <c r="AD302" s="1569"/>
      <c r="AE302" s="1569"/>
      <c r="AF302" s="1569"/>
      <c r="AG302" s="1569"/>
      <c r="AH302" s="1569"/>
      <c r="AI302" s="1569"/>
      <c r="AJ302" s="1569"/>
      <c r="AK302" s="1569"/>
      <c r="AL302" s="1569"/>
      <c r="AM302" s="1569"/>
      <c r="AN302" s="1569"/>
      <c r="AO302" s="1569"/>
      <c r="AP302" s="1569"/>
      <c r="AQ302" s="1569"/>
      <c r="AR302" s="1569"/>
      <c r="AS302" s="1569"/>
      <c r="AT302" s="1569"/>
      <c r="AU302" s="1569"/>
      <c r="AV302" s="1569"/>
      <c r="AW302" s="1569"/>
      <c r="AX302" s="1569"/>
      <c r="AY302" s="1569"/>
      <c r="AZ302" s="1569"/>
      <c r="BA302" s="1569"/>
      <c r="BB302" s="1569"/>
      <c r="BC302" s="1569"/>
      <c r="BD302" s="1569"/>
      <c r="BE302" s="1569"/>
      <c r="BF302" s="1569"/>
      <c r="BG302" s="1569"/>
    </row>
    <row r="303" spans="2:59" s="1626" customFormat="1">
      <c r="B303" s="1569"/>
      <c r="C303" s="1570"/>
      <c r="D303" s="1569"/>
      <c r="E303" s="1569"/>
      <c r="F303" s="1569"/>
      <c r="G303" s="1569"/>
      <c r="H303" s="1569"/>
      <c r="I303" s="1569"/>
      <c r="J303" s="1569"/>
      <c r="K303" s="1569"/>
      <c r="L303" s="1569"/>
      <c r="M303" s="1569"/>
      <c r="N303" s="1569"/>
      <c r="O303" s="1569"/>
      <c r="P303" s="1569"/>
      <c r="Q303" s="1569"/>
      <c r="R303" s="1569"/>
      <c r="S303" s="1569"/>
      <c r="T303" s="1569"/>
      <c r="U303" s="1569"/>
      <c r="V303" s="1569"/>
      <c r="W303" s="1569"/>
      <c r="X303" s="1569"/>
      <c r="Y303" s="1569"/>
      <c r="Z303" s="1569"/>
      <c r="AA303" s="1569"/>
      <c r="AB303" s="1569"/>
      <c r="AC303" s="1569"/>
      <c r="AD303" s="1569"/>
      <c r="AE303" s="1569"/>
      <c r="AF303" s="1569"/>
      <c r="AG303" s="1569"/>
      <c r="AH303" s="1569"/>
      <c r="AI303" s="1569"/>
      <c r="AJ303" s="1569"/>
      <c r="AK303" s="1569"/>
      <c r="AL303" s="1569"/>
      <c r="AM303" s="1569"/>
      <c r="AN303" s="1569"/>
      <c r="AO303" s="1569"/>
      <c r="AP303" s="1569"/>
      <c r="AQ303" s="1569"/>
      <c r="AR303" s="1569"/>
      <c r="AS303" s="1569"/>
      <c r="AT303" s="1569"/>
      <c r="AU303" s="1569"/>
      <c r="AV303" s="1569"/>
      <c r="AW303" s="1569"/>
      <c r="AX303" s="1569"/>
      <c r="AY303" s="1569"/>
      <c r="AZ303" s="1569"/>
      <c r="BA303" s="1569"/>
      <c r="BB303" s="1569"/>
      <c r="BC303" s="1569"/>
      <c r="BD303" s="1569"/>
      <c r="BE303" s="1569"/>
      <c r="BF303" s="1569"/>
      <c r="BG303" s="1569"/>
    </row>
    <row r="304" spans="2:59" s="1626" customFormat="1">
      <c r="B304" s="1569"/>
      <c r="C304" s="1570"/>
      <c r="D304" s="1569"/>
      <c r="E304" s="1569"/>
      <c r="F304" s="1569"/>
      <c r="G304" s="1569"/>
      <c r="H304" s="1569"/>
      <c r="I304" s="1569"/>
      <c r="J304" s="1569"/>
      <c r="K304" s="1569"/>
      <c r="L304" s="1569"/>
      <c r="M304" s="1569"/>
      <c r="N304" s="1569"/>
      <c r="O304" s="1569"/>
      <c r="P304" s="1569"/>
      <c r="Q304" s="1569"/>
      <c r="R304" s="1569"/>
      <c r="S304" s="1569"/>
      <c r="T304" s="1569"/>
      <c r="U304" s="1569"/>
      <c r="V304" s="1569"/>
      <c r="W304" s="1569"/>
      <c r="X304" s="1569"/>
      <c r="Y304" s="1569"/>
      <c r="Z304" s="1569"/>
      <c r="AA304" s="1569"/>
      <c r="AB304" s="1569"/>
      <c r="AC304" s="1569"/>
      <c r="AD304" s="1569"/>
      <c r="AE304" s="1569"/>
      <c r="AF304" s="1569"/>
      <c r="AG304" s="1569"/>
      <c r="AH304" s="1569"/>
      <c r="AI304" s="1569"/>
      <c r="AJ304" s="1569"/>
      <c r="AK304" s="1569"/>
      <c r="AL304" s="1569"/>
      <c r="AM304" s="1569"/>
      <c r="AN304" s="1569"/>
      <c r="AO304" s="1569"/>
      <c r="AP304" s="1569"/>
      <c r="AQ304" s="1569"/>
      <c r="AR304" s="1569"/>
      <c r="AS304" s="1569"/>
      <c r="AT304" s="1569"/>
      <c r="AU304" s="1569"/>
      <c r="AV304" s="1569"/>
      <c r="AW304" s="1569"/>
      <c r="AX304" s="1569"/>
      <c r="AY304" s="1569"/>
      <c r="AZ304" s="1569"/>
      <c r="BA304" s="1569"/>
      <c r="BB304" s="1569"/>
      <c r="BC304" s="1569"/>
      <c r="BD304" s="1569"/>
      <c r="BE304" s="1569"/>
      <c r="BF304" s="1569"/>
      <c r="BG304" s="1569"/>
    </row>
    <row r="305" spans="2:59" s="1626" customFormat="1">
      <c r="B305" s="1569"/>
      <c r="C305" s="1570"/>
      <c r="D305" s="1569"/>
      <c r="E305" s="1569"/>
      <c r="F305" s="1569"/>
      <c r="G305" s="1569"/>
      <c r="H305" s="1569"/>
      <c r="I305" s="1569"/>
      <c r="J305" s="1569"/>
      <c r="K305" s="1569"/>
      <c r="L305" s="1569"/>
      <c r="M305" s="1569"/>
      <c r="N305" s="1569"/>
      <c r="O305" s="1569"/>
      <c r="P305" s="1569"/>
      <c r="Q305" s="1569"/>
      <c r="R305" s="1569"/>
      <c r="S305" s="1569"/>
      <c r="T305" s="1569"/>
      <c r="U305" s="1569"/>
      <c r="V305" s="1569"/>
      <c r="W305" s="1569"/>
      <c r="X305" s="1569"/>
      <c r="Y305" s="1569"/>
      <c r="Z305" s="1569"/>
      <c r="AA305" s="1569"/>
      <c r="AB305" s="1569"/>
      <c r="AC305" s="1569"/>
      <c r="AD305" s="1569"/>
      <c r="AE305" s="1569"/>
      <c r="AF305" s="1569"/>
      <c r="AG305" s="1569"/>
      <c r="AH305" s="1569"/>
      <c r="AI305" s="1569"/>
      <c r="AJ305" s="1569"/>
      <c r="AK305" s="1569"/>
      <c r="AL305" s="1569"/>
      <c r="AM305" s="1569"/>
      <c r="AN305" s="1569"/>
      <c r="AO305" s="1569"/>
      <c r="AP305" s="1569"/>
      <c r="AQ305" s="1569"/>
      <c r="AR305" s="1569"/>
      <c r="AS305" s="1569"/>
      <c r="AT305" s="1569"/>
      <c r="AU305" s="1569"/>
      <c r="AV305" s="1569"/>
      <c r="AW305" s="1569"/>
      <c r="AX305" s="1569"/>
      <c r="AY305" s="1569"/>
      <c r="AZ305" s="1569"/>
      <c r="BA305" s="1569"/>
      <c r="BB305" s="1569"/>
      <c r="BC305" s="1569"/>
      <c r="BD305" s="1569"/>
      <c r="BE305" s="1569"/>
      <c r="BF305" s="1569"/>
      <c r="BG305" s="1569"/>
    </row>
    <row r="306" spans="2:59" s="1626" customFormat="1">
      <c r="B306" s="1569"/>
      <c r="C306" s="1570"/>
      <c r="D306" s="1569"/>
      <c r="E306" s="1569"/>
      <c r="F306" s="1569"/>
      <c r="G306" s="1569"/>
      <c r="H306" s="1569"/>
      <c r="I306" s="1569"/>
      <c r="J306" s="1569"/>
      <c r="K306" s="1569"/>
      <c r="L306" s="1569"/>
      <c r="M306" s="1569"/>
      <c r="N306" s="1569"/>
      <c r="O306" s="1569"/>
      <c r="P306" s="1569"/>
      <c r="Q306" s="1569"/>
      <c r="R306" s="1569"/>
      <c r="S306" s="1569"/>
      <c r="T306" s="1569"/>
      <c r="U306" s="1569"/>
      <c r="V306" s="1569"/>
      <c r="W306" s="1569"/>
      <c r="X306" s="1569"/>
      <c r="Y306" s="1569"/>
      <c r="Z306" s="1569"/>
      <c r="AA306" s="1569"/>
      <c r="AB306" s="1569"/>
      <c r="AC306" s="1569"/>
      <c r="AD306" s="1569"/>
      <c r="AE306" s="1569"/>
      <c r="AF306" s="1569"/>
      <c r="AG306" s="1569"/>
      <c r="AH306" s="1569"/>
      <c r="AI306" s="1569"/>
      <c r="AJ306" s="1569"/>
      <c r="AK306" s="1569"/>
      <c r="AL306" s="1569"/>
      <c r="AM306" s="1569"/>
      <c r="AN306" s="1569"/>
      <c r="AO306" s="1569"/>
      <c r="AP306" s="1569"/>
      <c r="AQ306" s="1569"/>
      <c r="AR306" s="1569"/>
      <c r="AS306" s="1569"/>
      <c r="AT306" s="1569"/>
      <c r="AU306" s="1569"/>
      <c r="AV306" s="1569"/>
      <c r="AW306" s="1569"/>
      <c r="AX306" s="1569"/>
      <c r="AY306" s="1569"/>
      <c r="AZ306" s="1569"/>
      <c r="BA306" s="1569"/>
      <c r="BB306" s="1569"/>
      <c r="BC306" s="1569"/>
      <c r="BD306" s="1569"/>
      <c r="BE306" s="1569"/>
      <c r="BF306" s="1569"/>
      <c r="BG306" s="1569"/>
    </row>
    <row r="307" spans="2:59" s="1626" customFormat="1">
      <c r="B307" s="1569"/>
      <c r="C307" s="1570"/>
      <c r="D307" s="1569"/>
      <c r="E307" s="1569"/>
      <c r="F307" s="1569"/>
      <c r="G307" s="1569"/>
      <c r="H307" s="1569"/>
      <c r="I307" s="1569"/>
      <c r="J307" s="1569"/>
      <c r="K307" s="1569"/>
      <c r="L307" s="1569"/>
      <c r="M307" s="1569"/>
      <c r="N307" s="1569"/>
      <c r="O307" s="1569"/>
      <c r="P307" s="1569"/>
      <c r="Q307" s="1569"/>
      <c r="R307" s="1569"/>
      <c r="S307" s="1569"/>
      <c r="T307" s="1569"/>
      <c r="U307" s="1569"/>
      <c r="V307" s="1569"/>
      <c r="W307" s="1569"/>
      <c r="X307" s="1569"/>
      <c r="Y307" s="1569"/>
      <c r="Z307" s="1569"/>
      <c r="AA307" s="1569"/>
      <c r="AB307" s="1569"/>
      <c r="AC307" s="1569"/>
      <c r="AD307" s="1569"/>
      <c r="AE307" s="1569"/>
      <c r="AF307" s="1569"/>
      <c r="AG307" s="1569"/>
      <c r="AH307" s="1569"/>
      <c r="AI307" s="1569"/>
      <c r="AJ307" s="1569"/>
      <c r="AK307" s="1569"/>
      <c r="AL307" s="1569"/>
      <c r="AM307" s="1569"/>
      <c r="AN307" s="1569"/>
      <c r="AO307" s="1569"/>
      <c r="AP307" s="1569"/>
      <c r="AQ307" s="1569"/>
      <c r="AR307" s="1569"/>
      <c r="AS307" s="1569"/>
      <c r="AT307" s="1569"/>
      <c r="AU307" s="1569"/>
      <c r="AV307" s="1569"/>
      <c r="AW307" s="1569"/>
      <c r="AX307" s="1569"/>
      <c r="AY307" s="1569"/>
      <c r="AZ307" s="1569"/>
      <c r="BA307" s="1569"/>
      <c r="BB307" s="1569"/>
      <c r="BC307" s="1569"/>
      <c r="BD307" s="1569"/>
      <c r="BE307" s="1569"/>
      <c r="BF307" s="1569"/>
      <c r="BG307" s="1569"/>
    </row>
    <row r="308" spans="2:59" s="1626" customFormat="1">
      <c r="B308" s="1569"/>
      <c r="C308" s="1570"/>
      <c r="D308" s="1569"/>
      <c r="E308" s="1569"/>
      <c r="F308" s="1569"/>
      <c r="G308" s="1569"/>
      <c r="H308" s="1569"/>
      <c r="I308" s="1569"/>
      <c r="J308" s="1569"/>
      <c r="K308" s="1569"/>
      <c r="L308" s="1569"/>
      <c r="M308" s="1569"/>
      <c r="N308" s="1569"/>
      <c r="O308" s="1569"/>
      <c r="P308" s="1569"/>
      <c r="Q308" s="1569"/>
      <c r="R308" s="1569"/>
      <c r="S308" s="1569"/>
      <c r="T308" s="1569"/>
      <c r="U308" s="1569"/>
      <c r="V308" s="1569"/>
      <c r="W308" s="1569"/>
      <c r="X308" s="1569"/>
      <c r="Y308" s="1569"/>
      <c r="Z308" s="1569"/>
      <c r="AA308" s="1569"/>
      <c r="AB308" s="1569"/>
      <c r="AC308" s="1569"/>
      <c r="AD308" s="1569"/>
      <c r="AE308" s="1569"/>
      <c r="AF308" s="1569"/>
      <c r="AG308" s="1569"/>
      <c r="AH308" s="1569"/>
      <c r="AI308" s="1569"/>
      <c r="AJ308" s="1569"/>
      <c r="AK308" s="1569"/>
      <c r="AL308" s="1569"/>
      <c r="AM308" s="1569"/>
      <c r="AN308" s="1569"/>
      <c r="AO308" s="1569"/>
      <c r="AP308" s="1569"/>
      <c r="AQ308" s="1569"/>
      <c r="AR308" s="1569"/>
      <c r="AS308" s="1569"/>
      <c r="AT308" s="1569"/>
      <c r="AU308" s="1569"/>
      <c r="AV308" s="1569"/>
      <c r="AW308" s="1569"/>
      <c r="AX308" s="1569"/>
      <c r="AY308" s="1569"/>
      <c r="AZ308" s="1569"/>
      <c r="BA308" s="1569"/>
      <c r="BB308" s="1569"/>
      <c r="BC308" s="1569"/>
      <c r="BD308" s="1569"/>
      <c r="BE308" s="1569"/>
      <c r="BF308" s="1569"/>
      <c r="BG308" s="1569"/>
    </row>
    <row r="309" spans="2:59" s="1626" customFormat="1">
      <c r="B309" s="1569"/>
      <c r="C309" s="1570"/>
      <c r="D309" s="1569"/>
      <c r="E309" s="1569"/>
      <c r="F309" s="1569"/>
      <c r="G309" s="1569"/>
      <c r="H309" s="1569"/>
      <c r="I309" s="1569"/>
      <c r="J309" s="1569"/>
      <c r="K309" s="1569"/>
      <c r="L309" s="1569"/>
      <c r="M309" s="1569"/>
      <c r="N309" s="1569"/>
      <c r="O309" s="1569"/>
      <c r="P309" s="1569"/>
      <c r="Q309" s="1569"/>
      <c r="R309" s="1569"/>
      <c r="S309" s="1569"/>
      <c r="T309" s="1569"/>
      <c r="U309" s="1569"/>
      <c r="V309" s="1569"/>
      <c r="W309" s="1569"/>
      <c r="X309" s="1569"/>
      <c r="Y309" s="1569"/>
      <c r="Z309" s="1569"/>
      <c r="AA309" s="1569"/>
      <c r="AB309" s="1569"/>
      <c r="AC309" s="1569"/>
      <c r="AD309" s="1569"/>
      <c r="AE309" s="1569"/>
      <c r="AF309" s="1569"/>
      <c r="AG309" s="1569"/>
      <c r="AH309" s="1569"/>
      <c r="AI309" s="1569"/>
      <c r="AJ309" s="1569"/>
      <c r="AK309" s="1569"/>
      <c r="AL309" s="1569"/>
      <c r="AM309" s="1569"/>
      <c r="AN309" s="1569"/>
      <c r="AO309" s="1569"/>
      <c r="AP309" s="1569"/>
      <c r="AQ309" s="1569"/>
      <c r="AR309" s="1569"/>
      <c r="AS309" s="1569"/>
      <c r="AT309" s="1569"/>
      <c r="AU309" s="1569"/>
      <c r="AV309" s="1569"/>
      <c r="AW309" s="1569"/>
      <c r="AX309" s="1569"/>
      <c r="AY309" s="1569"/>
      <c r="AZ309" s="1569"/>
      <c r="BA309" s="1569"/>
      <c r="BB309" s="1569"/>
      <c r="BC309" s="1569"/>
      <c r="BD309" s="1569"/>
      <c r="BE309" s="1569"/>
      <c r="BF309" s="1569"/>
      <c r="BG309" s="1569"/>
    </row>
    <row r="310" spans="2:59" s="1626" customFormat="1">
      <c r="B310" s="1569"/>
      <c r="C310" s="1570"/>
      <c r="D310" s="1569"/>
      <c r="E310" s="1569"/>
      <c r="F310" s="1569"/>
      <c r="G310" s="1569"/>
      <c r="H310" s="1569"/>
      <c r="I310" s="1569"/>
      <c r="J310" s="1569"/>
      <c r="K310" s="1569"/>
      <c r="L310" s="1569"/>
      <c r="M310" s="1569"/>
      <c r="N310" s="1569"/>
      <c r="O310" s="1569"/>
      <c r="P310" s="1569"/>
      <c r="Q310" s="1569"/>
      <c r="R310" s="1569"/>
      <c r="S310" s="1569"/>
      <c r="T310" s="1569"/>
      <c r="U310" s="1569"/>
      <c r="V310" s="1569"/>
      <c r="W310" s="1569"/>
      <c r="X310" s="1569"/>
      <c r="Y310" s="1569"/>
      <c r="Z310" s="1569"/>
      <c r="AA310" s="1569"/>
      <c r="AB310" s="1569"/>
      <c r="AC310" s="1569"/>
      <c r="AD310" s="1569"/>
      <c r="AE310" s="1569"/>
      <c r="AF310" s="1569"/>
      <c r="AG310" s="1569"/>
      <c r="AH310" s="1569"/>
      <c r="AI310" s="1569"/>
      <c r="AJ310" s="1569"/>
      <c r="AK310" s="1569"/>
      <c r="AL310" s="1569"/>
      <c r="AM310" s="1569"/>
      <c r="AN310" s="1569"/>
      <c r="AO310" s="1569"/>
      <c r="AP310" s="1569"/>
      <c r="AQ310" s="1569"/>
      <c r="AR310" s="1569"/>
      <c r="AS310" s="1569"/>
      <c r="AT310" s="1569"/>
      <c r="AU310" s="1569"/>
      <c r="AV310" s="1569"/>
      <c r="AW310" s="1569"/>
      <c r="AX310" s="1569"/>
      <c r="AY310" s="1569"/>
      <c r="AZ310" s="1569"/>
      <c r="BA310" s="1569"/>
      <c r="BB310" s="1569"/>
      <c r="BC310" s="1569"/>
      <c r="BD310" s="1569"/>
      <c r="BE310" s="1569"/>
      <c r="BF310" s="1569"/>
      <c r="BG310" s="1569"/>
    </row>
    <row r="311" spans="2:59" s="1626" customFormat="1">
      <c r="B311" s="1569"/>
      <c r="C311" s="1570"/>
      <c r="D311" s="1569"/>
      <c r="E311" s="1569"/>
      <c r="F311" s="1569"/>
      <c r="G311" s="1569"/>
      <c r="H311" s="1569"/>
      <c r="I311" s="1569"/>
      <c r="J311" s="1569"/>
      <c r="K311" s="1569"/>
      <c r="L311" s="1569"/>
      <c r="M311" s="1569"/>
      <c r="N311" s="1569"/>
      <c r="O311" s="1569"/>
      <c r="P311" s="1569"/>
      <c r="Q311" s="1569"/>
      <c r="R311" s="1569"/>
      <c r="S311" s="1569"/>
      <c r="T311" s="1569"/>
      <c r="U311" s="1569"/>
      <c r="V311" s="1569"/>
      <c r="W311" s="1569"/>
      <c r="X311" s="1569"/>
      <c r="Y311" s="1569"/>
      <c r="Z311" s="1569"/>
      <c r="AA311" s="1569"/>
      <c r="AB311" s="1569"/>
      <c r="AC311" s="1569"/>
      <c r="AD311" s="1569"/>
      <c r="AE311" s="1569"/>
      <c r="AF311" s="1569"/>
      <c r="AG311" s="1569"/>
      <c r="AH311" s="1569"/>
      <c r="AI311" s="1569"/>
      <c r="AJ311" s="1569"/>
      <c r="AK311" s="1569"/>
      <c r="AL311" s="1569"/>
      <c r="AM311" s="1569"/>
      <c r="AN311" s="1569"/>
      <c r="AO311" s="1569"/>
      <c r="AP311" s="1569"/>
      <c r="AQ311" s="1569"/>
      <c r="AR311" s="1569"/>
      <c r="AS311" s="1569"/>
      <c r="AT311" s="1569"/>
      <c r="AU311" s="1569"/>
      <c r="AV311" s="1569"/>
      <c r="AW311" s="1569"/>
      <c r="AX311" s="1569"/>
      <c r="AY311" s="1569"/>
      <c r="AZ311" s="1569"/>
      <c r="BA311" s="1569"/>
      <c r="BB311" s="1569"/>
      <c r="BC311" s="1569"/>
      <c r="BD311" s="1569"/>
      <c r="BE311" s="1569"/>
      <c r="BF311" s="1569"/>
      <c r="BG311" s="1569"/>
    </row>
    <row r="312" spans="2:59" s="1626" customFormat="1">
      <c r="B312" s="1569"/>
      <c r="C312" s="1570"/>
      <c r="D312" s="1569"/>
      <c r="E312" s="1569"/>
      <c r="F312" s="1569"/>
      <c r="G312" s="1569"/>
      <c r="H312" s="1569"/>
      <c r="I312" s="1569"/>
      <c r="J312" s="1569"/>
      <c r="K312" s="1569"/>
      <c r="L312" s="1569"/>
      <c r="M312" s="1569"/>
      <c r="N312" s="1569"/>
      <c r="O312" s="1569"/>
      <c r="P312" s="1569"/>
      <c r="Q312" s="1569"/>
      <c r="R312" s="1569"/>
      <c r="S312" s="1569"/>
      <c r="T312" s="1569"/>
      <c r="U312" s="1569"/>
      <c r="V312" s="1569"/>
      <c r="W312" s="1569"/>
      <c r="X312" s="1569"/>
      <c r="Y312" s="1569"/>
      <c r="Z312" s="1569"/>
      <c r="AA312" s="1569"/>
      <c r="AB312" s="1569"/>
      <c r="AC312" s="1569"/>
      <c r="AD312" s="1569"/>
      <c r="AE312" s="1569"/>
      <c r="AF312" s="1569"/>
      <c r="AG312" s="1569"/>
      <c r="AH312" s="1569"/>
      <c r="AI312" s="1569"/>
      <c r="AJ312" s="1569"/>
      <c r="AK312" s="1569"/>
      <c r="AL312" s="1569"/>
      <c r="AM312" s="1569"/>
      <c r="AN312" s="1569"/>
      <c r="AO312" s="1569"/>
      <c r="AP312" s="1569"/>
      <c r="AQ312" s="1569"/>
      <c r="AR312" s="1569"/>
      <c r="AS312" s="1569"/>
      <c r="AT312" s="1569"/>
      <c r="AU312" s="1569"/>
      <c r="AV312" s="1569"/>
      <c r="AW312" s="1569"/>
      <c r="AX312" s="1569"/>
      <c r="AY312" s="1569"/>
      <c r="AZ312" s="1569"/>
      <c r="BA312" s="1569"/>
      <c r="BB312" s="1569"/>
      <c r="BC312" s="1569"/>
      <c r="BD312" s="1569"/>
      <c r="BE312" s="1569"/>
      <c r="BF312" s="1569"/>
      <c r="BG312" s="1569"/>
    </row>
    <row r="313" spans="2:59" s="1626" customFormat="1">
      <c r="B313" s="1569"/>
      <c r="C313" s="1570"/>
      <c r="D313" s="1569"/>
      <c r="E313" s="1569"/>
      <c r="F313" s="1569"/>
      <c r="G313" s="1569"/>
      <c r="H313" s="1569"/>
      <c r="I313" s="1569"/>
      <c r="J313" s="1569"/>
      <c r="K313" s="1569"/>
      <c r="L313" s="1569"/>
      <c r="M313" s="1569"/>
      <c r="N313" s="1569"/>
      <c r="O313" s="1569"/>
      <c r="P313" s="1569"/>
      <c r="Q313" s="1569"/>
      <c r="R313" s="1569"/>
      <c r="S313" s="1569"/>
      <c r="T313" s="1569"/>
      <c r="U313" s="1569"/>
      <c r="V313" s="1569"/>
      <c r="W313" s="1569"/>
      <c r="X313" s="1569"/>
      <c r="Y313" s="1569"/>
      <c r="Z313" s="1569"/>
      <c r="AA313" s="1569"/>
      <c r="AB313" s="1569"/>
      <c r="AC313" s="1569"/>
      <c r="AD313" s="1569"/>
      <c r="AE313" s="1569"/>
      <c r="AF313" s="1569"/>
      <c r="AG313" s="1569"/>
      <c r="AH313" s="1569"/>
      <c r="AI313" s="1569"/>
      <c r="AJ313" s="1569"/>
      <c r="AK313" s="1569"/>
      <c r="AL313" s="1569"/>
      <c r="AM313" s="1569"/>
      <c r="AN313" s="1569"/>
      <c r="AO313" s="1569"/>
      <c r="AP313" s="1569"/>
      <c r="AQ313" s="1569"/>
      <c r="AR313" s="1569"/>
      <c r="AS313" s="1569"/>
      <c r="AT313" s="1569"/>
      <c r="AU313" s="1569"/>
      <c r="AV313" s="1569"/>
      <c r="AW313" s="1569"/>
      <c r="AX313" s="1569"/>
      <c r="AY313" s="1569"/>
      <c r="AZ313" s="1569"/>
      <c r="BA313" s="1569"/>
      <c r="BB313" s="1569"/>
      <c r="BC313" s="1569"/>
      <c r="BD313" s="1569"/>
      <c r="BE313" s="1569"/>
      <c r="BF313" s="1569"/>
      <c r="BG313" s="1569"/>
    </row>
    <row r="314" spans="2:59" s="1626" customFormat="1">
      <c r="B314" s="1569"/>
      <c r="C314" s="1570"/>
      <c r="D314" s="1569"/>
      <c r="E314" s="1569"/>
      <c r="F314" s="1569"/>
      <c r="G314" s="1569"/>
      <c r="H314" s="1569"/>
      <c r="I314" s="1569"/>
      <c r="J314" s="1569"/>
      <c r="K314" s="1569"/>
      <c r="L314" s="1569"/>
      <c r="M314" s="1569"/>
      <c r="N314" s="1569"/>
      <c r="O314" s="1569"/>
      <c r="P314" s="1569"/>
      <c r="Q314" s="1569"/>
      <c r="R314" s="1569"/>
      <c r="S314" s="1569"/>
      <c r="T314" s="1569"/>
      <c r="U314" s="1569"/>
      <c r="V314" s="1569"/>
      <c r="W314" s="1569"/>
      <c r="X314" s="1569"/>
      <c r="Y314" s="1569"/>
      <c r="Z314" s="1569"/>
      <c r="AA314" s="1569"/>
      <c r="AB314" s="1569"/>
      <c r="AC314" s="1569"/>
      <c r="AD314" s="1569"/>
      <c r="AE314" s="1569"/>
      <c r="AF314" s="1569"/>
      <c r="AG314" s="1569"/>
      <c r="AH314" s="1569"/>
      <c r="AI314" s="1569"/>
      <c r="AJ314" s="1569"/>
      <c r="AK314" s="1569"/>
      <c r="AL314" s="1569"/>
      <c r="AM314" s="1569"/>
      <c r="AN314" s="1569"/>
      <c r="AO314" s="1569"/>
      <c r="AP314" s="1569"/>
      <c r="AQ314" s="1569"/>
      <c r="AR314" s="1569"/>
      <c r="AS314" s="1569"/>
      <c r="AT314" s="1569"/>
      <c r="AU314" s="1569"/>
      <c r="AV314" s="1569"/>
      <c r="AW314" s="1569"/>
      <c r="AX314" s="1569"/>
      <c r="AY314" s="1569"/>
      <c r="AZ314" s="1569"/>
      <c r="BA314" s="1569"/>
      <c r="BB314" s="1569"/>
      <c r="BC314" s="1569"/>
      <c r="BD314" s="1569"/>
      <c r="BE314" s="1569"/>
      <c r="BF314" s="1569"/>
      <c r="BG314" s="1569"/>
    </row>
    <row r="315" spans="2:59" s="1626" customFormat="1">
      <c r="B315" s="1569"/>
      <c r="C315" s="1570"/>
      <c r="D315" s="1569"/>
      <c r="E315" s="1569"/>
      <c r="F315" s="1569"/>
      <c r="G315" s="1569"/>
      <c r="H315" s="1569"/>
      <c r="I315" s="1569"/>
      <c r="J315" s="1569"/>
      <c r="K315" s="1569"/>
      <c r="L315" s="1569"/>
      <c r="M315" s="1569"/>
      <c r="N315" s="1569"/>
      <c r="O315" s="1569"/>
      <c r="P315" s="1569"/>
      <c r="Q315" s="1569"/>
      <c r="R315" s="1569"/>
      <c r="S315" s="1569"/>
      <c r="T315" s="1569"/>
      <c r="U315" s="1569"/>
      <c r="V315" s="1569"/>
      <c r="W315" s="1569"/>
      <c r="X315" s="1569"/>
      <c r="Y315" s="1569"/>
      <c r="Z315" s="1569"/>
      <c r="AA315" s="1569"/>
      <c r="AB315" s="1569"/>
      <c r="AC315" s="1569"/>
      <c r="AD315" s="1569"/>
      <c r="AE315" s="1569"/>
      <c r="AF315" s="1569"/>
      <c r="AG315" s="1569"/>
      <c r="AH315" s="1569"/>
      <c r="AI315" s="1569"/>
      <c r="AJ315" s="1569"/>
      <c r="AK315" s="1569"/>
      <c r="AL315" s="1569"/>
      <c r="AM315" s="1569"/>
      <c r="AN315" s="1569"/>
      <c r="AO315" s="1569"/>
      <c r="AP315" s="1569"/>
      <c r="AQ315" s="1569"/>
      <c r="AR315" s="1569"/>
      <c r="AS315" s="1569"/>
      <c r="AT315" s="1569"/>
      <c r="AU315" s="1569"/>
      <c r="AV315" s="1569"/>
      <c r="AW315" s="1569"/>
      <c r="AX315" s="1569"/>
      <c r="AY315" s="1569"/>
      <c r="AZ315" s="1569"/>
      <c r="BA315" s="1569"/>
      <c r="BB315" s="1569"/>
      <c r="BC315" s="1569"/>
      <c r="BD315" s="1569"/>
      <c r="BE315" s="1569"/>
      <c r="BF315" s="1569"/>
      <c r="BG315" s="1569"/>
    </row>
    <row r="316" spans="2:59" s="1626" customFormat="1">
      <c r="B316" s="1569"/>
      <c r="C316" s="1570"/>
      <c r="D316" s="1569"/>
      <c r="E316" s="1569"/>
      <c r="F316" s="1569"/>
      <c r="G316" s="1569"/>
      <c r="H316" s="1569"/>
      <c r="I316" s="1569"/>
      <c r="J316" s="1569"/>
      <c r="K316" s="1569"/>
      <c r="L316" s="1569"/>
      <c r="M316" s="1569"/>
      <c r="N316" s="1569"/>
      <c r="O316" s="1569"/>
      <c r="P316" s="1569"/>
      <c r="Q316" s="1569"/>
      <c r="R316" s="1569"/>
      <c r="S316" s="1569"/>
      <c r="T316" s="1569"/>
      <c r="U316" s="1569"/>
      <c r="V316" s="1569"/>
      <c r="W316" s="1569"/>
      <c r="X316" s="1569"/>
      <c r="Y316" s="1569"/>
      <c r="Z316" s="1569"/>
      <c r="AA316" s="1569"/>
      <c r="AB316" s="1569"/>
      <c r="AC316" s="1569"/>
      <c r="AD316" s="1569"/>
      <c r="AE316" s="1569"/>
      <c r="AF316" s="1569"/>
      <c r="AG316" s="1569"/>
      <c r="AH316" s="1569"/>
      <c r="AI316" s="1569"/>
      <c r="AJ316" s="1569"/>
      <c r="AK316" s="1569"/>
      <c r="AL316" s="1569"/>
      <c r="AM316" s="1569"/>
      <c r="AN316" s="1569"/>
      <c r="AO316" s="1569"/>
      <c r="AP316" s="1569"/>
      <c r="AQ316" s="1569"/>
      <c r="AR316" s="1569"/>
      <c r="AS316" s="1569"/>
      <c r="AT316" s="1569"/>
      <c r="AU316" s="1569"/>
      <c r="AV316" s="1569"/>
      <c r="AW316" s="1569"/>
      <c r="AX316" s="1569"/>
      <c r="AY316" s="1569"/>
      <c r="AZ316" s="1569"/>
      <c r="BA316" s="1569"/>
      <c r="BB316" s="1569"/>
      <c r="BC316" s="1569"/>
      <c r="BD316" s="1569"/>
      <c r="BE316" s="1569"/>
      <c r="BF316" s="1569"/>
      <c r="BG316" s="1569"/>
    </row>
    <row r="317" spans="2:59" s="1626" customFormat="1">
      <c r="B317" s="1569"/>
      <c r="C317" s="1570"/>
      <c r="D317" s="1569"/>
      <c r="E317" s="1569"/>
      <c r="F317" s="1569"/>
      <c r="G317" s="1569"/>
      <c r="H317" s="1569"/>
      <c r="I317" s="1569"/>
      <c r="J317" s="1569"/>
      <c r="K317" s="1569"/>
      <c r="L317" s="1569"/>
      <c r="M317" s="1569"/>
      <c r="N317" s="1569"/>
      <c r="O317" s="1569"/>
      <c r="P317" s="1569"/>
      <c r="Q317" s="1569"/>
      <c r="R317" s="1569"/>
      <c r="S317" s="1569"/>
      <c r="T317" s="1569"/>
      <c r="U317" s="1569"/>
      <c r="V317" s="1569"/>
      <c r="W317" s="1569"/>
      <c r="X317" s="1569"/>
      <c r="Y317" s="1569"/>
      <c r="Z317" s="1569"/>
      <c r="AA317" s="1569"/>
      <c r="AB317" s="1569"/>
      <c r="AC317" s="1569"/>
      <c r="AD317" s="1569"/>
      <c r="AE317" s="1569"/>
      <c r="AF317" s="1569"/>
      <c r="AG317" s="1569"/>
      <c r="AH317" s="1569"/>
      <c r="AI317" s="1569"/>
      <c r="AJ317" s="1569"/>
      <c r="AK317" s="1569"/>
      <c r="AL317" s="1569"/>
      <c r="AM317" s="1569"/>
      <c r="AN317" s="1569"/>
      <c r="AO317" s="1569"/>
      <c r="AP317" s="1569"/>
      <c r="AQ317" s="1569"/>
      <c r="AR317" s="1569"/>
      <c r="AS317" s="1569"/>
      <c r="AT317" s="1569"/>
      <c r="AU317" s="1569"/>
      <c r="AV317" s="1569"/>
      <c r="AW317" s="1569"/>
      <c r="AX317" s="1569"/>
      <c r="AY317" s="1569"/>
      <c r="AZ317" s="1569"/>
      <c r="BA317" s="1569"/>
      <c r="BB317" s="1569"/>
      <c r="BC317" s="1569"/>
      <c r="BD317" s="1569"/>
      <c r="BE317" s="1569"/>
      <c r="BF317" s="1569"/>
      <c r="BG317" s="1569"/>
    </row>
    <row r="318" spans="2:59" s="1626" customFormat="1">
      <c r="B318" s="1569"/>
      <c r="C318" s="1570"/>
      <c r="D318" s="1569"/>
      <c r="E318" s="1569"/>
      <c r="F318" s="1569"/>
      <c r="G318" s="1569"/>
      <c r="H318" s="1569"/>
      <c r="I318" s="1569"/>
      <c r="J318" s="1569"/>
      <c r="K318" s="1569"/>
      <c r="L318" s="1569"/>
      <c r="M318" s="1569"/>
      <c r="N318" s="1569"/>
      <c r="O318" s="1569"/>
      <c r="P318" s="1569"/>
      <c r="Q318" s="1569"/>
      <c r="R318" s="1569"/>
      <c r="S318" s="1569"/>
      <c r="T318" s="1569"/>
      <c r="U318" s="1569"/>
      <c r="V318" s="1569"/>
      <c r="W318" s="1569"/>
      <c r="X318" s="1569"/>
      <c r="Y318" s="1569"/>
      <c r="Z318" s="1569"/>
      <c r="AA318" s="1569"/>
      <c r="AB318" s="1569"/>
      <c r="AC318" s="1569"/>
      <c r="AD318" s="1569"/>
      <c r="AE318" s="1569"/>
      <c r="AF318" s="1569"/>
      <c r="AG318" s="1569"/>
      <c r="AH318" s="1569"/>
      <c r="AI318" s="1569"/>
      <c r="AJ318" s="1569"/>
      <c r="AK318" s="1569"/>
      <c r="AL318" s="1569"/>
      <c r="AM318" s="1569"/>
      <c r="AN318" s="1569"/>
      <c r="AO318" s="1569"/>
      <c r="AP318" s="1569"/>
      <c r="AQ318" s="1569"/>
      <c r="AR318" s="1569"/>
      <c r="AS318" s="1569"/>
      <c r="AT318" s="1569"/>
      <c r="AU318" s="1569"/>
      <c r="AV318" s="1569"/>
      <c r="AW318" s="1569"/>
      <c r="AX318" s="1569"/>
      <c r="AY318" s="1569"/>
      <c r="AZ318" s="1569"/>
      <c r="BA318" s="1569"/>
      <c r="BB318" s="1569"/>
      <c r="BC318" s="1569"/>
      <c r="BD318" s="1569"/>
      <c r="BE318" s="1569"/>
      <c r="BF318" s="1569"/>
      <c r="BG318" s="1569"/>
    </row>
    <row r="319" spans="2:59" s="1626" customFormat="1">
      <c r="B319" s="1569"/>
      <c r="C319" s="1570"/>
      <c r="D319" s="1569"/>
      <c r="E319" s="1569"/>
      <c r="F319" s="1569"/>
      <c r="G319" s="1569"/>
      <c r="H319" s="1569"/>
      <c r="I319" s="1569"/>
      <c r="J319" s="1569"/>
      <c r="K319" s="1569"/>
      <c r="L319" s="1569"/>
      <c r="M319" s="1569"/>
      <c r="N319" s="1569"/>
      <c r="O319" s="1569"/>
      <c r="P319" s="1569"/>
      <c r="Q319" s="1569"/>
      <c r="R319" s="1569"/>
      <c r="S319" s="1569"/>
      <c r="T319" s="1569"/>
      <c r="U319" s="1569"/>
      <c r="V319" s="1569"/>
      <c r="W319" s="1569"/>
      <c r="X319" s="1569"/>
      <c r="Y319" s="1569"/>
      <c r="Z319" s="1569"/>
      <c r="AA319" s="1569"/>
      <c r="AB319" s="1569"/>
      <c r="AC319" s="1569"/>
      <c r="AD319" s="1569"/>
      <c r="AE319" s="1569"/>
      <c r="AF319" s="1569"/>
      <c r="AG319" s="1569"/>
      <c r="AH319" s="1569"/>
      <c r="AI319" s="1569"/>
      <c r="AJ319" s="1569"/>
      <c r="AK319" s="1569"/>
      <c r="AL319" s="1569"/>
      <c r="AM319" s="1569"/>
      <c r="AN319" s="1569"/>
      <c r="AO319" s="1569"/>
      <c r="AP319" s="1569"/>
      <c r="AQ319" s="1569"/>
      <c r="AR319" s="1569"/>
      <c r="AS319" s="1569"/>
      <c r="AT319" s="1569"/>
      <c r="AU319" s="1569"/>
      <c r="AV319" s="1569"/>
      <c r="AW319" s="1569"/>
      <c r="AX319" s="1569"/>
      <c r="AY319" s="1569"/>
      <c r="AZ319" s="1569"/>
      <c r="BA319" s="1569"/>
      <c r="BB319" s="1569"/>
      <c r="BC319" s="1569"/>
      <c r="BD319" s="1569"/>
      <c r="BE319" s="1569"/>
      <c r="BF319" s="1569"/>
      <c r="BG319" s="1569"/>
    </row>
    <row r="320" spans="2:59" s="1626" customFormat="1">
      <c r="B320" s="1569"/>
      <c r="C320" s="1570"/>
      <c r="D320" s="1569"/>
      <c r="E320" s="1569"/>
      <c r="F320" s="1569"/>
      <c r="G320" s="1569"/>
      <c r="H320" s="1569"/>
      <c r="I320" s="1569"/>
      <c r="J320" s="1569"/>
      <c r="K320" s="1569"/>
      <c r="L320" s="1569"/>
      <c r="M320" s="1569"/>
      <c r="N320" s="1569"/>
      <c r="O320" s="1569"/>
      <c r="P320" s="1569"/>
      <c r="Q320" s="1569"/>
      <c r="R320" s="1569"/>
      <c r="S320" s="1569"/>
      <c r="T320" s="1569"/>
      <c r="U320" s="1569"/>
      <c r="V320" s="1569"/>
      <c r="W320" s="1569"/>
      <c r="X320" s="1569"/>
      <c r="Y320" s="1569"/>
      <c r="Z320" s="1569"/>
      <c r="AA320" s="1569"/>
      <c r="AB320" s="1569"/>
      <c r="AC320" s="1569"/>
      <c r="AD320" s="1569"/>
      <c r="AE320" s="1569"/>
      <c r="AF320" s="1569"/>
      <c r="AG320" s="1569"/>
      <c r="AH320" s="1569"/>
      <c r="AI320" s="1569"/>
      <c r="AJ320" s="1569"/>
      <c r="AK320" s="1569"/>
      <c r="AL320" s="1569"/>
      <c r="AM320" s="1569"/>
      <c r="AN320" s="1569"/>
      <c r="AO320" s="1569"/>
      <c r="AP320" s="1569"/>
      <c r="AQ320" s="1569"/>
      <c r="AR320" s="1569"/>
      <c r="AS320" s="1569"/>
      <c r="AT320" s="1569"/>
      <c r="AU320" s="1569"/>
      <c r="AV320" s="1569"/>
      <c r="AW320" s="1569"/>
      <c r="AX320" s="1569"/>
      <c r="AY320" s="1569"/>
      <c r="AZ320" s="1569"/>
      <c r="BA320" s="1569"/>
      <c r="BB320" s="1569"/>
      <c r="BC320" s="1569"/>
      <c r="BD320" s="1569"/>
      <c r="BE320" s="1569"/>
      <c r="BF320" s="1569"/>
      <c r="BG320" s="1569"/>
    </row>
    <row r="321" spans="2:59" s="1626" customFormat="1">
      <c r="B321" s="1569"/>
      <c r="C321" s="1570"/>
      <c r="D321" s="1569"/>
      <c r="E321" s="1569"/>
      <c r="F321" s="1569"/>
      <c r="G321" s="1569"/>
      <c r="H321" s="1569"/>
      <c r="I321" s="1569"/>
      <c r="J321" s="1569"/>
      <c r="K321" s="1569"/>
      <c r="L321" s="1569"/>
      <c r="M321" s="1569"/>
      <c r="N321" s="1569"/>
      <c r="O321" s="1569"/>
      <c r="P321" s="1569"/>
      <c r="Q321" s="1569"/>
      <c r="R321" s="1569"/>
      <c r="S321" s="1569"/>
      <c r="T321" s="1569"/>
      <c r="U321" s="1569"/>
      <c r="V321" s="1569"/>
      <c r="W321" s="1569"/>
      <c r="X321" s="1569"/>
      <c r="Y321" s="1569"/>
      <c r="Z321" s="1569"/>
      <c r="AA321" s="1569"/>
      <c r="AB321" s="1569"/>
      <c r="AC321" s="1569"/>
      <c r="AD321" s="1569"/>
      <c r="AE321" s="1569"/>
      <c r="AF321" s="1569"/>
      <c r="AG321" s="1569"/>
      <c r="AH321" s="1569"/>
      <c r="AI321" s="1569"/>
      <c r="AJ321" s="1569"/>
      <c r="AK321" s="1569"/>
      <c r="AL321" s="1569"/>
      <c r="AM321" s="1569"/>
      <c r="AN321" s="1569"/>
      <c r="AO321" s="1569"/>
      <c r="AP321" s="1569"/>
      <c r="AQ321" s="1569"/>
      <c r="AR321" s="1569"/>
      <c r="AS321" s="1569"/>
      <c r="AT321" s="1569"/>
      <c r="AU321" s="1569"/>
      <c r="AV321" s="1569"/>
      <c r="AW321" s="1569"/>
      <c r="AX321" s="1569"/>
      <c r="AY321" s="1569"/>
      <c r="AZ321" s="1569"/>
      <c r="BA321" s="1569"/>
      <c r="BB321" s="1569"/>
      <c r="BC321" s="1569"/>
      <c r="BD321" s="1569"/>
      <c r="BE321" s="1569"/>
      <c r="BF321" s="1569"/>
      <c r="BG321" s="1569"/>
    </row>
    <row r="322" spans="2:59" s="1626" customFormat="1">
      <c r="B322" s="1569"/>
      <c r="C322" s="1570"/>
      <c r="D322" s="1569"/>
      <c r="E322" s="1569"/>
      <c r="F322" s="1569"/>
      <c r="G322" s="1569"/>
      <c r="H322" s="1569"/>
      <c r="I322" s="1569"/>
      <c r="J322" s="1569"/>
      <c r="K322" s="1569"/>
      <c r="L322" s="1569"/>
      <c r="M322" s="1569"/>
      <c r="N322" s="1569"/>
      <c r="O322" s="1569"/>
      <c r="P322" s="1569"/>
      <c r="Q322" s="1569"/>
      <c r="R322" s="1569"/>
      <c r="S322" s="1569"/>
      <c r="T322" s="1569"/>
      <c r="U322" s="1569"/>
      <c r="V322" s="1569"/>
      <c r="W322" s="1569"/>
      <c r="X322" s="1569"/>
      <c r="Y322" s="1569"/>
      <c r="Z322" s="1569"/>
      <c r="AA322" s="1569"/>
      <c r="AB322" s="1569"/>
      <c r="AC322" s="1569"/>
      <c r="AD322" s="1569"/>
      <c r="AE322" s="1569"/>
      <c r="AF322" s="1569"/>
      <c r="AG322" s="1569"/>
      <c r="AH322" s="1569"/>
      <c r="AI322" s="1569"/>
      <c r="AJ322" s="1569"/>
      <c r="AK322" s="1569"/>
      <c r="AL322" s="1569"/>
      <c r="AM322" s="1569"/>
      <c r="AN322" s="1569"/>
      <c r="AO322" s="1569"/>
      <c r="AP322" s="1569"/>
      <c r="AQ322" s="1569"/>
      <c r="AR322" s="1569"/>
      <c r="AS322" s="1569"/>
      <c r="AT322" s="1569"/>
      <c r="AU322" s="1569"/>
      <c r="AV322" s="1569"/>
      <c r="AW322" s="1569"/>
      <c r="AX322" s="1569"/>
      <c r="AY322" s="1569"/>
      <c r="AZ322" s="1569"/>
      <c r="BA322" s="1569"/>
      <c r="BB322" s="1569"/>
      <c r="BC322" s="1569"/>
      <c r="BD322" s="1569"/>
      <c r="BE322" s="1569"/>
      <c r="BF322" s="1569"/>
      <c r="BG322" s="1569"/>
    </row>
    <row r="323" spans="2:59" s="1626" customFormat="1">
      <c r="B323" s="1569"/>
      <c r="C323" s="1570"/>
      <c r="D323" s="1569"/>
      <c r="E323" s="1569"/>
      <c r="F323" s="1569"/>
      <c r="G323" s="1569"/>
      <c r="H323" s="1569"/>
      <c r="I323" s="1569"/>
      <c r="J323" s="1569"/>
      <c r="K323" s="1569"/>
      <c r="L323" s="1569"/>
      <c r="M323" s="1569"/>
      <c r="N323" s="1569"/>
      <c r="O323" s="1569"/>
      <c r="P323" s="1569"/>
      <c r="Q323" s="1569"/>
      <c r="R323" s="1569"/>
      <c r="S323" s="1569"/>
      <c r="T323" s="1569"/>
      <c r="U323" s="1569"/>
      <c r="V323" s="1569"/>
      <c r="W323" s="1569"/>
      <c r="X323" s="1569"/>
      <c r="Y323" s="1569"/>
      <c r="Z323" s="1569"/>
      <c r="AA323" s="1569"/>
      <c r="AB323" s="1569"/>
      <c r="AC323" s="1569"/>
      <c r="AD323" s="1569"/>
      <c r="AE323" s="1569"/>
      <c r="AF323" s="1569"/>
      <c r="AG323" s="1569"/>
      <c r="AH323" s="1569"/>
      <c r="AI323" s="1569"/>
      <c r="AJ323" s="1569"/>
      <c r="AK323" s="1569"/>
      <c r="AL323" s="1569"/>
      <c r="AM323" s="1569"/>
      <c r="AN323" s="1569"/>
      <c r="AO323" s="1569"/>
      <c r="AP323" s="1569"/>
      <c r="AQ323" s="1569"/>
      <c r="AR323" s="1569"/>
      <c r="AS323" s="1569"/>
      <c r="AT323" s="1569"/>
      <c r="AU323" s="1569"/>
      <c r="AV323" s="1569"/>
      <c r="AW323" s="1569"/>
      <c r="AX323" s="1569"/>
      <c r="AY323" s="1569"/>
      <c r="AZ323" s="1569"/>
      <c r="BA323" s="1569"/>
      <c r="BB323" s="1569"/>
      <c r="BC323" s="1569"/>
      <c r="BD323" s="1569"/>
      <c r="BE323" s="1569"/>
      <c r="BF323" s="1569"/>
      <c r="BG323" s="1569"/>
    </row>
    <row r="324" spans="2:59" s="1626" customFormat="1">
      <c r="B324" s="1569"/>
      <c r="C324" s="1570"/>
      <c r="D324" s="1569"/>
      <c r="E324" s="1569"/>
      <c r="F324" s="1569"/>
      <c r="G324" s="1569"/>
      <c r="H324" s="1569"/>
      <c r="I324" s="1569"/>
      <c r="J324" s="1569"/>
      <c r="K324" s="1569"/>
      <c r="L324" s="1569"/>
      <c r="M324" s="1569"/>
      <c r="N324" s="1569"/>
      <c r="O324" s="1569"/>
      <c r="P324" s="1569"/>
      <c r="Q324" s="1569"/>
      <c r="R324" s="1569"/>
      <c r="S324" s="1569"/>
      <c r="T324" s="1569"/>
      <c r="U324" s="1569"/>
      <c r="V324" s="1569"/>
      <c r="W324" s="1569"/>
      <c r="X324" s="1569"/>
      <c r="Y324" s="1569"/>
      <c r="Z324" s="1569"/>
      <c r="AA324" s="1569"/>
      <c r="AB324" s="1569"/>
      <c r="AC324" s="1569"/>
      <c r="AD324" s="1569"/>
      <c r="AE324" s="1569"/>
      <c r="AF324" s="1569"/>
      <c r="AG324" s="1569"/>
      <c r="AH324" s="1569"/>
      <c r="AI324" s="1569"/>
      <c r="AJ324" s="1569"/>
      <c r="AK324" s="1569"/>
      <c r="AL324" s="1569"/>
      <c r="AM324" s="1569"/>
      <c r="AN324" s="1569"/>
      <c r="AO324" s="1569"/>
      <c r="AP324" s="1569"/>
      <c r="AQ324" s="1569"/>
      <c r="AR324" s="1569"/>
      <c r="AS324" s="1569"/>
      <c r="AT324" s="1569"/>
      <c r="AU324" s="1569"/>
      <c r="AV324" s="1569"/>
      <c r="AW324" s="1569"/>
      <c r="AX324" s="1569"/>
      <c r="AY324" s="1569"/>
      <c r="AZ324" s="1569"/>
      <c r="BA324" s="1569"/>
      <c r="BB324" s="1569"/>
      <c r="BC324" s="1569"/>
      <c r="BD324" s="1569"/>
      <c r="BE324" s="1569"/>
      <c r="BF324" s="1569"/>
      <c r="BG324" s="1569"/>
    </row>
    <row r="325" spans="2:59" s="1626" customFormat="1">
      <c r="B325" s="1569"/>
      <c r="C325" s="1570"/>
      <c r="D325" s="1569"/>
      <c r="E325" s="1569"/>
      <c r="F325" s="1569"/>
      <c r="G325" s="1569"/>
      <c r="H325" s="1569"/>
      <c r="I325" s="1569"/>
      <c r="J325" s="1569"/>
      <c r="K325" s="1569"/>
      <c r="L325" s="1569"/>
      <c r="M325" s="1569"/>
      <c r="N325" s="1569"/>
      <c r="O325" s="1569"/>
      <c r="P325" s="1569"/>
      <c r="Q325" s="1569"/>
      <c r="R325" s="1569"/>
      <c r="S325" s="1569"/>
      <c r="T325" s="1569"/>
      <c r="U325" s="1569"/>
      <c r="V325" s="1569"/>
      <c r="W325" s="1569"/>
      <c r="X325" s="1569"/>
      <c r="Y325" s="1569"/>
      <c r="Z325" s="1569"/>
      <c r="AA325" s="1569"/>
      <c r="AB325" s="1569"/>
      <c r="AC325" s="1569"/>
      <c r="AD325" s="1569"/>
      <c r="AE325" s="1569"/>
      <c r="AF325" s="1569"/>
      <c r="AG325" s="1569"/>
      <c r="AH325" s="1569"/>
      <c r="AI325" s="1569"/>
      <c r="AJ325" s="1569"/>
      <c r="AK325" s="1569"/>
      <c r="AL325" s="1569"/>
      <c r="AM325" s="1569"/>
      <c r="AN325" s="1569"/>
      <c r="AO325" s="1569"/>
      <c r="AP325" s="1569"/>
      <c r="AQ325" s="1569"/>
      <c r="AR325" s="1569"/>
      <c r="AS325" s="1569"/>
      <c r="AT325" s="1569"/>
      <c r="AU325" s="1569"/>
      <c r="AV325" s="1569"/>
      <c r="AW325" s="1569"/>
      <c r="AX325" s="1569"/>
      <c r="AY325" s="1569"/>
      <c r="AZ325" s="1569"/>
      <c r="BA325" s="1569"/>
      <c r="BB325" s="1569"/>
      <c r="BC325" s="1569"/>
      <c r="BD325" s="1569"/>
      <c r="BE325" s="1569"/>
      <c r="BF325" s="1569"/>
      <c r="BG325" s="1569"/>
    </row>
    <row r="326" spans="2:59" s="1626" customFormat="1">
      <c r="B326" s="1569"/>
      <c r="C326" s="1570"/>
      <c r="D326" s="1569"/>
      <c r="E326" s="1569"/>
      <c r="F326" s="1569"/>
      <c r="G326" s="1569"/>
      <c r="H326" s="1569"/>
      <c r="I326" s="1569"/>
      <c r="J326" s="1569"/>
      <c r="K326" s="1569"/>
      <c r="L326" s="1569"/>
      <c r="M326" s="1569"/>
      <c r="N326" s="1569"/>
      <c r="O326" s="1569"/>
      <c r="P326" s="1569"/>
      <c r="Q326" s="1569"/>
      <c r="R326" s="1569"/>
      <c r="S326" s="1569"/>
      <c r="T326" s="1569"/>
      <c r="U326" s="1569"/>
      <c r="V326" s="1569"/>
      <c r="W326" s="1569"/>
      <c r="X326" s="1569"/>
      <c r="Y326" s="1569"/>
      <c r="Z326" s="1569"/>
      <c r="AA326" s="1569"/>
      <c r="AB326" s="1569"/>
      <c r="AC326" s="1569"/>
      <c r="AD326" s="1569"/>
      <c r="AE326" s="1569"/>
      <c r="AF326" s="1569"/>
      <c r="AG326" s="1569"/>
      <c r="AH326" s="1569"/>
      <c r="AI326" s="1569"/>
      <c r="AJ326" s="1569"/>
      <c r="AK326" s="1569"/>
      <c r="AL326" s="1569"/>
      <c r="AM326" s="1569"/>
      <c r="AN326" s="1569"/>
      <c r="AO326" s="1569"/>
      <c r="AP326" s="1569"/>
      <c r="AQ326" s="1569"/>
      <c r="AR326" s="1569"/>
      <c r="AS326" s="1569"/>
      <c r="AT326" s="1569"/>
      <c r="AU326" s="1569"/>
      <c r="AV326" s="1569"/>
      <c r="AW326" s="1569"/>
      <c r="AX326" s="1569"/>
      <c r="AY326" s="1569"/>
      <c r="AZ326" s="1569"/>
      <c r="BA326" s="1569"/>
      <c r="BB326" s="1569"/>
      <c r="BC326" s="1569"/>
      <c r="BD326" s="1569"/>
      <c r="BE326" s="1569"/>
      <c r="BF326" s="1569"/>
      <c r="BG326" s="1569"/>
    </row>
    <row r="327" spans="2:59" s="1626" customFormat="1">
      <c r="B327" s="1569"/>
      <c r="C327" s="1570"/>
      <c r="D327" s="1569"/>
      <c r="E327" s="1569"/>
      <c r="F327" s="1569"/>
      <c r="G327" s="1569"/>
      <c r="H327" s="1569"/>
      <c r="I327" s="1569"/>
      <c r="J327" s="1569"/>
      <c r="K327" s="1569"/>
      <c r="L327" s="1569"/>
      <c r="M327" s="1569"/>
      <c r="N327" s="1569"/>
      <c r="O327" s="1569"/>
      <c r="P327" s="1569"/>
      <c r="Q327" s="1569"/>
      <c r="R327" s="1569"/>
      <c r="S327" s="1569"/>
      <c r="T327" s="1569"/>
      <c r="U327" s="1569"/>
      <c r="V327" s="1569"/>
      <c r="W327" s="1569"/>
      <c r="X327" s="1569"/>
      <c r="Y327" s="1569"/>
      <c r="Z327" s="1569"/>
      <c r="AA327" s="1569"/>
      <c r="AB327" s="1569"/>
      <c r="AC327" s="1569"/>
      <c r="AD327" s="1569"/>
      <c r="AE327" s="1569"/>
      <c r="AF327" s="1569"/>
      <c r="AG327" s="1569"/>
      <c r="AH327" s="1569"/>
      <c r="AI327" s="1569"/>
      <c r="AJ327" s="1569"/>
      <c r="AK327" s="1569"/>
      <c r="AL327" s="1569"/>
      <c r="AM327" s="1569"/>
      <c r="AN327" s="1569"/>
      <c r="AO327" s="1569"/>
      <c r="AP327" s="1569"/>
      <c r="AQ327" s="1569"/>
      <c r="AR327" s="1569"/>
      <c r="AS327" s="1569"/>
      <c r="AT327" s="1569"/>
      <c r="AU327" s="1569"/>
      <c r="AV327" s="1569"/>
      <c r="AW327" s="1569"/>
      <c r="AX327" s="1569"/>
      <c r="AY327" s="1569"/>
      <c r="AZ327" s="1569"/>
      <c r="BA327" s="1569"/>
      <c r="BB327" s="1569"/>
      <c r="BC327" s="1569"/>
      <c r="BD327" s="1569"/>
      <c r="BE327" s="1569"/>
      <c r="BF327" s="1569"/>
      <c r="BG327" s="1569"/>
    </row>
    <row r="328" spans="2:59" s="1626" customFormat="1">
      <c r="B328" s="1569"/>
      <c r="C328" s="1570"/>
      <c r="D328" s="1569"/>
      <c r="E328" s="1569"/>
      <c r="F328" s="1569"/>
      <c r="G328" s="1569"/>
      <c r="H328" s="1569"/>
      <c r="I328" s="1569"/>
      <c r="J328" s="1569"/>
      <c r="K328" s="1569"/>
      <c r="L328" s="1569"/>
      <c r="M328" s="1569"/>
      <c r="N328" s="1569"/>
      <c r="O328" s="1569"/>
      <c r="P328" s="1569"/>
      <c r="Q328" s="1569"/>
      <c r="R328" s="1569"/>
      <c r="S328" s="1569"/>
      <c r="T328" s="1569"/>
      <c r="U328" s="1569"/>
      <c r="V328" s="1569"/>
      <c r="W328" s="1569"/>
      <c r="X328" s="1569"/>
      <c r="Y328" s="1569"/>
      <c r="Z328" s="1569"/>
      <c r="AA328" s="1569"/>
      <c r="AB328" s="1569"/>
      <c r="AC328" s="1569"/>
      <c r="AD328" s="1569"/>
      <c r="AE328" s="1569"/>
      <c r="AF328" s="1569"/>
      <c r="AG328" s="1569"/>
      <c r="AH328" s="1569"/>
      <c r="AI328" s="1569"/>
      <c r="AJ328" s="1569"/>
      <c r="AK328" s="1569"/>
      <c r="AL328" s="1569"/>
      <c r="AM328" s="1569"/>
      <c r="AN328" s="1569"/>
      <c r="AO328" s="1569"/>
      <c r="AP328" s="1569"/>
      <c r="AQ328" s="1569"/>
      <c r="AR328" s="1569"/>
      <c r="AS328" s="1569"/>
      <c r="AT328" s="1569"/>
      <c r="AU328" s="1569"/>
      <c r="AV328" s="1569"/>
      <c r="AW328" s="1569"/>
      <c r="AX328" s="1569"/>
      <c r="AY328" s="1569"/>
      <c r="AZ328" s="1569"/>
      <c r="BA328" s="1569"/>
      <c r="BB328" s="1569"/>
      <c r="BC328" s="1569"/>
      <c r="BD328" s="1569"/>
      <c r="BE328" s="1569"/>
      <c r="BF328" s="1569"/>
      <c r="BG328" s="1569"/>
    </row>
    <row r="329" spans="2:59" s="1626" customFormat="1">
      <c r="B329" s="1569"/>
      <c r="C329" s="1570"/>
      <c r="D329" s="1569"/>
      <c r="E329" s="1569"/>
      <c r="F329" s="1569"/>
      <c r="G329" s="1569"/>
      <c r="H329" s="1569"/>
      <c r="I329" s="1569"/>
      <c r="J329" s="1569"/>
      <c r="K329" s="1569"/>
      <c r="L329" s="1569"/>
      <c r="M329" s="1569"/>
      <c r="N329" s="1569"/>
      <c r="O329" s="1569"/>
      <c r="P329" s="1569"/>
      <c r="Q329" s="1569"/>
      <c r="R329" s="1569"/>
      <c r="S329" s="1569"/>
      <c r="T329" s="1569"/>
      <c r="U329" s="1569"/>
      <c r="V329" s="1569"/>
      <c r="W329" s="1569"/>
      <c r="X329" s="1569"/>
      <c r="Y329" s="1569"/>
      <c r="Z329" s="1569"/>
      <c r="AA329" s="1569"/>
      <c r="AB329" s="1569"/>
      <c r="AC329" s="1569"/>
      <c r="AD329" s="1569"/>
      <c r="AE329" s="1569"/>
      <c r="AF329" s="1569"/>
      <c r="AG329" s="1569"/>
      <c r="AH329" s="1569"/>
      <c r="AI329" s="1569"/>
      <c r="AJ329" s="1569"/>
      <c r="AK329" s="1569"/>
      <c r="AL329" s="1569"/>
      <c r="AM329" s="1569"/>
      <c r="AN329" s="1569"/>
      <c r="AO329" s="1569"/>
      <c r="AP329" s="1569"/>
      <c r="AQ329" s="1569"/>
      <c r="AR329" s="1569"/>
      <c r="AS329" s="1569"/>
      <c r="AT329" s="1569"/>
      <c r="AU329" s="1569"/>
      <c r="AV329" s="1569"/>
      <c r="AW329" s="1569"/>
      <c r="AX329" s="1569"/>
      <c r="AY329" s="1569"/>
      <c r="AZ329" s="1569"/>
      <c r="BA329" s="1569"/>
      <c r="BB329" s="1569"/>
      <c r="BC329" s="1569"/>
      <c r="BD329" s="1569"/>
      <c r="BE329" s="1569"/>
      <c r="BF329" s="1569"/>
      <c r="BG329" s="1569"/>
    </row>
    <row r="330" spans="2:59" s="1626" customFormat="1">
      <c r="B330" s="1569"/>
      <c r="C330" s="1570"/>
      <c r="D330" s="1569"/>
      <c r="E330" s="1569"/>
      <c r="F330" s="1569"/>
      <c r="G330" s="1569"/>
      <c r="H330" s="1569"/>
      <c r="I330" s="1569"/>
      <c r="J330" s="1569"/>
      <c r="K330" s="1569"/>
      <c r="L330" s="1569"/>
      <c r="M330" s="1569"/>
      <c r="N330" s="1569"/>
      <c r="O330" s="1569"/>
      <c r="P330" s="1569"/>
      <c r="Q330" s="1569"/>
      <c r="R330" s="1569"/>
      <c r="S330" s="1569"/>
      <c r="T330" s="1569"/>
      <c r="U330" s="1569"/>
      <c r="V330" s="1569"/>
      <c r="W330" s="1569"/>
      <c r="X330" s="1569"/>
      <c r="Y330" s="1569"/>
      <c r="Z330" s="1569"/>
      <c r="AA330" s="1569"/>
      <c r="AB330" s="1569"/>
      <c r="AC330" s="1569"/>
      <c r="AD330" s="1569"/>
      <c r="AE330" s="1569"/>
      <c r="AF330" s="1569"/>
      <c r="AG330" s="1569"/>
      <c r="AH330" s="1569"/>
      <c r="AI330" s="1569"/>
      <c r="AJ330" s="1569"/>
      <c r="AK330" s="1569"/>
      <c r="AL330" s="1569"/>
      <c r="AM330" s="1569"/>
      <c r="AN330" s="1569"/>
      <c r="AO330" s="1569"/>
      <c r="AP330" s="1569"/>
      <c r="AQ330" s="1569"/>
      <c r="AR330" s="1569"/>
      <c r="AS330" s="1569"/>
      <c r="AT330" s="1569"/>
      <c r="AU330" s="1569"/>
      <c r="AV330" s="1569"/>
      <c r="AW330" s="1569"/>
      <c r="AX330" s="1569"/>
      <c r="AY330" s="1569"/>
      <c r="AZ330" s="1569"/>
      <c r="BA330" s="1569"/>
      <c r="BB330" s="1569"/>
      <c r="BC330" s="1569"/>
      <c r="BD330" s="1569"/>
      <c r="BE330" s="1569"/>
      <c r="BF330" s="1569"/>
      <c r="BG330" s="1569"/>
    </row>
    <row r="331" spans="2:59" s="1626" customFormat="1">
      <c r="B331" s="1569"/>
      <c r="C331" s="1570"/>
      <c r="D331" s="1569"/>
      <c r="E331" s="1569"/>
      <c r="F331" s="1569"/>
      <c r="G331" s="1569"/>
      <c r="H331" s="1569"/>
      <c r="I331" s="1569"/>
      <c r="J331" s="1569"/>
      <c r="K331" s="1569"/>
      <c r="L331" s="1569"/>
      <c r="M331" s="1569"/>
      <c r="N331" s="1569"/>
      <c r="O331" s="1569"/>
      <c r="P331" s="1569"/>
      <c r="Q331" s="1569"/>
      <c r="R331" s="1569"/>
      <c r="S331" s="1569"/>
      <c r="T331" s="1569"/>
      <c r="U331" s="1569"/>
      <c r="V331" s="1569"/>
      <c r="W331" s="1569"/>
      <c r="X331" s="1569"/>
      <c r="Y331" s="1569"/>
      <c r="Z331" s="1569"/>
      <c r="AA331" s="1569"/>
      <c r="AB331" s="1569"/>
      <c r="AC331" s="1569"/>
      <c r="AD331" s="1569"/>
      <c r="AE331" s="1569"/>
      <c r="AF331" s="1569"/>
      <c r="AG331" s="1569"/>
      <c r="AH331" s="1569"/>
      <c r="AI331" s="1569"/>
      <c r="AJ331" s="1569"/>
      <c r="AK331" s="1569"/>
      <c r="AL331" s="1569"/>
      <c r="AM331" s="1569"/>
      <c r="AN331" s="1569"/>
      <c r="AO331" s="1569"/>
      <c r="AP331" s="1569"/>
      <c r="AQ331" s="1569"/>
      <c r="AR331" s="1569"/>
      <c r="AS331" s="1569"/>
      <c r="AT331" s="1569"/>
      <c r="AU331" s="1569"/>
      <c r="AV331" s="1569"/>
      <c r="AW331" s="1569"/>
      <c r="AX331" s="1569"/>
      <c r="AY331" s="1569"/>
      <c r="AZ331" s="1569"/>
      <c r="BA331" s="1569"/>
      <c r="BB331" s="1569"/>
      <c r="BC331" s="1569"/>
      <c r="BD331" s="1569"/>
      <c r="BE331" s="1569"/>
      <c r="BF331" s="1569"/>
      <c r="BG331" s="1569"/>
    </row>
    <row r="332" spans="2:59" s="1626" customFormat="1">
      <c r="B332" s="1569"/>
      <c r="C332" s="1570"/>
      <c r="D332" s="1569"/>
      <c r="E332" s="1569"/>
      <c r="F332" s="1569"/>
      <c r="G332" s="1569"/>
      <c r="H332" s="1569"/>
      <c r="I332" s="1569"/>
      <c r="J332" s="1569"/>
      <c r="K332" s="1569"/>
      <c r="L332" s="1569"/>
      <c r="M332" s="1569"/>
      <c r="N332" s="1569"/>
      <c r="O332" s="1569"/>
      <c r="P332" s="1569"/>
      <c r="Q332" s="1569"/>
      <c r="R332" s="1569"/>
      <c r="S332" s="1569"/>
      <c r="T332" s="1569"/>
      <c r="U332" s="1569"/>
      <c r="V332" s="1569"/>
      <c r="W332" s="1569"/>
      <c r="X332" s="1569"/>
      <c r="Y332" s="1569"/>
      <c r="Z332" s="1569"/>
      <c r="AA332" s="1569"/>
      <c r="AB332" s="1569"/>
      <c r="AC332" s="1569"/>
      <c r="AD332" s="1569"/>
      <c r="AE332" s="1569"/>
      <c r="AF332" s="1569"/>
      <c r="AG332" s="1569"/>
      <c r="AH332" s="1569"/>
      <c r="AI332" s="1569"/>
      <c r="AJ332" s="1569"/>
      <c r="AK332" s="1569"/>
      <c r="AL332" s="1569"/>
      <c r="AM332" s="1569"/>
      <c r="AN332" s="1569"/>
      <c r="AO332" s="1569"/>
      <c r="AP332" s="1569"/>
      <c r="AQ332" s="1569"/>
      <c r="AR332" s="1569"/>
      <c r="AS332" s="1569"/>
      <c r="AT332" s="1569"/>
      <c r="AU332" s="1569"/>
      <c r="AV332" s="1569"/>
      <c r="AW332" s="1569"/>
      <c r="AX332" s="1569"/>
      <c r="AY332" s="1569"/>
      <c r="AZ332" s="1569"/>
      <c r="BA332" s="1569"/>
      <c r="BB332" s="1569"/>
      <c r="BC332" s="1569"/>
      <c r="BD332" s="1569"/>
      <c r="BE332" s="1569"/>
      <c r="BF332" s="1569"/>
      <c r="BG332" s="1569"/>
    </row>
    <row r="333" spans="2:59" s="1626" customFormat="1">
      <c r="B333" s="1569"/>
      <c r="C333" s="1570"/>
      <c r="D333" s="1569"/>
      <c r="E333" s="1569"/>
      <c r="F333" s="1569"/>
      <c r="G333" s="1569"/>
      <c r="H333" s="1569"/>
      <c r="I333" s="1569"/>
      <c r="J333" s="1569"/>
      <c r="K333" s="1569"/>
      <c r="L333" s="1569"/>
      <c r="M333" s="1569"/>
      <c r="N333" s="1569"/>
      <c r="O333" s="1569"/>
      <c r="P333" s="1569"/>
      <c r="Q333" s="1569"/>
      <c r="R333" s="1569"/>
      <c r="S333" s="1569"/>
      <c r="T333" s="1569"/>
      <c r="U333" s="1569"/>
      <c r="V333" s="1569"/>
      <c r="W333" s="1569"/>
      <c r="X333" s="1569"/>
      <c r="Y333" s="1569"/>
      <c r="Z333" s="1569"/>
      <c r="AA333" s="1569"/>
      <c r="AB333" s="1569"/>
      <c r="AC333" s="1569"/>
      <c r="AD333" s="1569"/>
      <c r="AE333" s="1569"/>
      <c r="AF333" s="1569"/>
      <c r="AG333" s="1569"/>
      <c r="AH333" s="1569"/>
      <c r="AI333" s="1569"/>
      <c r="AJ333" s="1569"/>
      <c r="AK333" s="1569"/>
      <c r="AL333" s="1569"/>
      <c r="AM333" s="1569"/>
      <c r="AN333" s="1569"/>
      <c r="AO333" s="1569"/>
      <c r="AP333" s="1569"/>
      <c r="AQ333" s="1569"/>
      <c r="AR333" s="1569"/>
      <c r="AS333" s="1569"/>
      <c r="AT333" s="1569"/>
      <c r="AU333" s="1569"/>
      <c r="AV333" s="1569"/>
      <c r="AW333" s="1569"/>
      <c r="AX333" s="1569"/>
      <c r="AY333" s="1569"/>
      <c r="AZ333" s="1569"/>
      <c r="BA333" s="1569"/>
      <c r="BB333" s="1569"/>
      <c r="BC333" s="1569"/>
      <c r="BD333" s="1569"/>
      <c r="BE333" s="1569"/>
      <c r="BF333" s="1569"/>
      <c r="BG333" s="1569"/>
    </row>
    <row r="334" spans="2:59" s="1626" customFormat="1">
      <c r="B334" s="1569"/>
      <c r="C334" s="1570"/>
      <c r="D334" s="1569"/>
      <c r="E334" s="1569"/>
      <c r="F334" s="1569"/>
      <c r="G334" s="1569"/>
      <c r="H334" s="1569"/>
      <c r="I334" s="1569"/>
      <c r="J334" s="1569"/>
      <c r="K334" s="1569"/>
      <c r="L334" s="1569"/>
      <c r="M334" s="1569"/>
      <c r="N334" s="1569"/>
      <c r="O334" s="1569"/>
      <c r="P334" s="1569"/>
      <c r="Q334" s="1569"/>
      <c r="R334" s="1569"/>
      <c r="S334" s="1569"/>
      <c r="T334" s="1569"/>
      <c r="U334" s="1569"/>
      <c r="V334" s="1569"/>
      <c r="W334" s="1569"/>
      <c r="X334" s="1569"/>
      <c r="Y334" s="1569"/>
      <c r="Z334" s="1569"/>
      <c r="AA334" s="1569"/>
      <c r="AB334" s="1569"/>
      <c r="AC334" s="1569"/>
      <c r="AD334" s="1569"/>
      <c r="AE334" s="1569"/>
      <c r="AF334" s="1569"/>
      <c r="AG334" s="1569"/>
      <c r="AH334" s="1569"/>
      <c r="AI334" s="1569"/>
      <c r="AJ334" s="1569"/>
      <c r="AK334" s="1569"/>
      <c r="AL334" s="1569"/>
      <c r="AM334" s="1569"/>
      <c r="AN334" s="1569"/>
      <c r="AO334" s="1569"/>
      <c r="AP334" s="1569"/>
      <c r="AQ334" s="1569"/>
      <c r="AR334" s="1569"/>
      <c r="AS334" s="1569"/>
      <c r="AT334" s="1569"/>
      <c r="AU334" s="1569"/>
      <c r="AV334" s="1569"/>
      <c r="AW334" s="1569"/>
      <c r="AX334" s="1569"/>
      <c r="AY334" s="1569"/>
      <c r="AZ334" s="1569"/>
      <c r="BA334" s="1569"/>
      <c r="BB334" s="1569"/>
      <c r="BC334" s="1569"/>
      <c r="BD334" s="1569"/>
      <c r="BE334" s="1569"/>
      <c r="BF334" s="1569"/>
      <c r="BG334" s="1569"/>
    </row>
    <row r="335" spans="2:59" s="1626" customFormat="1">
      <c r="B335" s="1569"/>
      <c r="C335" s="1570"/>
      <c r="D335" s="1569"/>
      <c r="E335" s="1569"/>
      <c r="F335" s="1569"/>
      <c r="G335" s="1569"/>
      <c r="H335" s="1569"/>
      <c r="I335" s="1569"/>
      <c r="J335" s="1569"/>
      <c r="K335" s="1569"/>
      <c r="L335" s="1569"/>
      <c r="M335" s="1569"/>
      <c r="N335" s="1569"/>
      <c r="O335" s="1569"/>
      <c r="P335" s="1569"/>
      <c r="Q335" s="1569"/>
      <c r="R335" s="1569"/>
      <c r="S335" s="1569"/>
      <c r="T335" s="1569"/>
      <c r="U335" s="1569"/>
      <c r="V335" s="1569"/>
      <c r="W335" s="1569"/>
      <c r="X335" s="1569"/>
      <c r="Y335" s="1569"/>
      <c r="Z335" s="1569"/>
      <c r="AA335" s="1569"/>
      <c r="AB335" s="1569"/>
      <c r="AC335" s="1569"/>
      <c r="AD335" s="1569"/>
      <c r="AE335" s="1569"/>
      <c r="AF335" s="1569"/>
      <c r="AG335" s="1569"/>
      <c r="AH335" s="1569"/>
      <c r="AI335" s="1569"/>
      <c r="AJ335" s="1569"/>
      <c r="AK335" s="1569"/>
      <c r="AL335" s="1569"/>
      <c r="AM335" s="1569"/>
      <c r="AN335" s="1569"/>
      <c r="AO335" s="1569"/>
      <c r="AP335" s="1569"/>
      <c r="AQ335" s="1569"/>
      <c r="AR335" s="1569"/>
      <c r="AS335" s="1569"/>
      <c r="AT335" s="1569"/>
      <c r="AU335" s="1569"/>
      <c r="AV335" s="1569"/>
      <c r="AW335" s="1569"/>
      <c r="AX335" s="1569"/>
      <c r="AY335" s="1569"/>
      <c r="AZ335" s="1569"/>
      <c r="BA335" s="1569"/>
      <c r="BB335" s="1569"/>
      <c r="BC335" s="1569"/>
      <c r="BD335" s="1569"/>
      <c r="BE335" s="1569"/>
      <c r="BF335" s="1569"/>
      <c r="BG335" s="1569"/>
    </row>
    <row r="336" spans="2:59" s="1626" customFormat="1">
      <c r="B336" s="1569"/>
      <c r="C336" s="1570"/>
      <c r="D336" s="1569"/>
      <c r="E336" s="1569"/>
      <c r="F336" s="1569"/>
      <c r="G336" s="1569"/>
      <c r="H336" s="1569"/>
      <c r="I336" s="1569"/>
      <c r="J336" s="1569"/>
      <c r="K336" s="1569"/>
      <c r="L336" s="1569"/>
      <c r="M336" s="1569"/>
      <c r="N336" s="1569"/>
      <c r="O336" s="1569"/>
      <c r="P336" s="1569"/>
      <c r="Q336" s="1569"/>
      <c r="R336" s="1569"/>
      <c r="S336" s="1569"/>
      <c r="T336" s="1569"/>
      <c r="U336" s="1569"/>
      <c r="V336" s="1569"/>
      <c r="W336" s="1569"/>
      <c r="X336" s="1569"/>
      <c r="Y336" s="1569"/>
      <c r="Z336" s="1569"/>
      <c r="AA336" s="1569"/>
      <c r="AB336" s="1569"/>
      <c r="AC336" s="1569"/>
      <c r="AD336" s="1569"/>
      <c r="AE336" s="1569"/>
      <c r="AF336" s="1569"/>
      <c r="AG336" s="1569"/>
      <c r="AH336" s="1569"/>
      <c r="AI336" s="1569"/>
      <c r="AJ336" s="1569"/>
      <c r="AK336" s="1569"/>
      <c r="AL336" s="1569"/>
      <c r="AM336" s="1569"/>
      <c r="AN336" s="1569"/>
      <c r="AO336" s="1569"/>
      <c r="AP336" s="1569"/>
      <c r="AQ336" s="1569"/>
      <c r="AR336" s="1569"/>
      <c r="AS336" s="1569"/>
      <c r="AT336" s="1569"/>
      <c r="AU336" s="1569"/>
      <c r="AV336" s="1569"/>
      <c r="AW336" s="1569"/>
      <c r="AX336" s="1569"/>
      <c r="AY336" s="1569"/>
      <c r="AZ336" s="1569"/>
      <c r="BA336" s="1569"/>
      <c r="BB336" s="1569"/>
      <c r="BC336" s="1569"/>
      <c r="BD336" s="1569"/>
      <c r="BE336" s="1569"/>
      <c r="BF336" s="1569"/>
      <c r="BG336" s="1569"/>
    </row>
    <row r="337" spans="2:59" s="1626" customFormat="1">
      <c r="B337" s="1569"/>
      <c r="C337" s="1570"/>
      <c r="D337" s="1569"/>
      <c r="E337" s="1569"/>
      <c r="F337" s="1569"/>
      <c r="G337" s="1569"/>
      <c r="H337" s="1569"/>
      <c r="I337" s="1569"/>
      <c r="J337" s="1569"/>
      <c r="K337" s="1569"/>
      <c r="L337" s="1569"/>
      <c r="M337" s="1569"/>
      <c r="N337" s="1569"/>
      <c r="O337" s="1569"/>
      <c r="P337" s="1569"/>
      <c r="Q337" s="1569"/>
      <c r="R337" s="1569"/>
      <c r="S337" s="1569"/>
      <c r="T337" s="1569"/>
      <c r="U337" s="1569"/>
      <c r="V337" s="1569"/>
      <c r="W337" s="1569"/>
      <c r="X337" s="1569"/>
      <c r="Y337" s="1569"/>
      <c r="Z337" s="1569"/>
      <c r="AA337" s="1569"/>
      <c r="AB337" s="1569"/>
      <c r="AC337" s="1569"/>
      <c r="AD337" s="1569"/>
      <c r="AE337" s="1569"/>
      <c r="AF337" s="1569"/>
      <c r="AG337" s="1569"/>
      <c r="AH337" s="1569"/>
      <c r="AI337" s="1569"/>
      <c r="AJ337" s="1569"/>
      <c r="AK337" s="1569"/>
      <c r="AL337" s="1569"/>
      <c r="AM337" s="1569"/>
      <c r="AN337" s="1569"/>
      <c r="AO337" s="1569"/>
      <c r="AP337" s="1569"/>
      <c r="AQ337" s="1569"/>
      <c r="AR337" s="1569"/>
      <c r="AS337" s="1569"/>
      <c r="AT337" s="1569"/>
      <c r="AU337" s="1569"/>
      <c r="AV337" s="1569"/>
      <c r="AW337" s="1569"/>
      <c r="AX337" s="1569"/>
      <c r="AY337" s="1569"/>
      <c r="AZ337" s="1569"/>
      <c r="BA337" s="1569"/>
      <c r="BB337" s="1569"/>
      <c r="BC337" s="1569"/>
      <c r="BD337" s="1569"/>
      <c r="BE337" s="1569"/>
      <c r="BF337" s="1569"/>
      <c r="BG337" s="1569"/>
    </row>
    <row r="338" spans="2:59" s="1626" customFormat="1">
      <c r="B338" s="1569"/>
      <c r="C338" s="1570"/>
      <c r="D338" s="1569"/>
      <c r="E338" s="1569"/>
      <c r="F338" s="1569"/>
      <c r="G338" s="1569"/>
      <c r="H338" s="1569"/>
      <c r="I338" s="1569"/>
      <c r="J338" s="1569"/>
      <c r="K338" s="1569"/>
      <c r="L338" s="1569"/>
      <c r="M338" s="1569"/>
      <c r="N338" s="1569"/>
      <c r="O338" s="1569"/>
      <c r="P338" s="1569"/>
      <c r="Q338" s="1569"/>
      <c r="R338" s="1569"/>
      <c r="S338" s="1569"/>
      <c r="T338" s="1569"/>
      <c r="U338" s="1569"/>
      <c r="V338" s="1569"/>
      <c r="W338" s="1569"/>
      <c r="X338" s="1569"/>
      <c r="Y338" s="1569"/>
      <c r="Z338" s="1569"/>
      <c r="AA338" s="1569"/>
      <c r="AB338" s="1569"/>
      <c r="AC338" s="1569"/>
      <c r="AD338" s="1569"/>
      <c r="AE338" s="1569"/>
      <c r="AF338" s="1569"/>
      <c r="AG338" s="1569"/>
      <c r="AH338" s="1569"/>
      <c r="AI338" s="1569"/>
      <c r="AJ338" s="1569"/>
      <c r="AK338" s="1569"/>
      <c r="AL338" s="1569"/>
      <c r="AM338" s="1569"/>
      <c r="AN338" s="1569"/>
      <c r="AO338" s="1569"/>
      <c r="AP338" s="1569"/>
      <c r="AQ338" s="1569"/>
      <c r="AR338" s="1569"/>
      <c r="AS338" s="1569"/>
      <c r="AT338" s="1569"/>
      <c r="AU338" s="1569"/>
      <c r="AV338" s="1569"/>
      <c r="AW338" s="1569"/>
      <c r="AX338" s="1569"/>
      <c r="AY338" s="1569"/>
      <c r="AZ338" s="1569"/>
      <c r="BA338" s="1569"/>
      <c r="BB338" s="1569"/>
      <c r="BC338" s="1569"/>
      <c r="BD338" s="1569"/>
      <c r="BE338" s="1569"/>
      <c r="BF338" s="1569"/>
      <c r="BG338" s="1569"/>
    </row>
    <row r="339" spans="2:59" s="1626" customFormat="1">
      <c r="B339" s="1569"/>
      <c r="C339" s="1570"/>
      <c r="D339" s="1569"/>
      <c r="E339" s="1569"/>
      <c r="F339" s="1569"/>
      <c r="G339" s="1569"/>
      <c r="H339" s="1569"/>
      <c r="I339" s="1569"/>
      <c r="J339" s="1569"/>
      <c r="K339" s="1569"/>
      <c r="L339" s="1569"/>
      <c r="M339" s="1569"/>
      <c r="N339" s="1569"/>
      <c r="O339" s="1569"/>
      <c r="P339" s="1569"/>
      <c r="Q339" s="1569"/>
      <c r="R339" s="1569"/>
      <c r="S339" s="1569"/>
      <c r="T339" s="1569"/>
      <c r="U339" s="1569"/>
      <c r="V339" s="1569"/>
      <c r="W339" s="1569"/>
      <c r="X339" s="1569"/>
      <c r="Y339" s="1569"/>
      <c r="Z339" s="1569"/>
      <c r="AA339" s="1569"/>
      <c r="AB339" s="1569"/>
      <c r="AC339" s="1569"/>
      <c r="AD339" s="1569"/>
      <c r="AE339" s="1569"/>
      <c r="AF339" s="1569"/>
      <c r="AG339" s="1569"/>
      <c r="AH339" s="1569"/>
      <c r="AI339" s="1569"/>
      <c r="AJ339" s="1569"/>
      <c r="AK339" s="1569"/>
      <c r="AL339" s="1569"/>
      <c r="AM339" s="1569"/>
      <c r="AN339" s="1569"/>
      <c r="AO339" s="1569"/>
      <c r="AP339" s="1569"/>
      <c r="AQ339" s="1569"/>
      <c r="AR339" s="1569"/>
      <c r="AS339" s="1569"/>
      <c r="AT339" s="1569"/>
      <c r="AU339" s="1569"/>
      <c r="AV339" s="1569"/>
      <c r="AW339" s="1569"/>
      <c r="AX339" s="1569"/>
      <c r="AY339" s="1569"/>
      <c r="AZ339" s="1569"/>
      <c r="BA339" s="1569"/>
      <c r="BB339" s="1569"/>
      <c r="BC339" s="1569"/>
      <c r="BD339" s="1569"/>
      <c r="BE339" s="1569"/>
      <c r="BF339" s="1569"/>
      <c r="BG339" s="1569"/>
    </row>
    <row r="340" spans="2:59" s="1626" customFormat="1">
      <c r="B340" s="1569"/>
      <c r="C340" s="1570"/>
      <c r="D340" s="1569"/>
      <c r="E340" s="1569"/>
      <c r="F340" s="1569"/>
      <c r="G340" s="1569"/>
      <c r="H340" s="1569"/>
      <c r="I340" s="1569"/>
      <c r="J340" s="1569"/>
      <c r="K340" s="1569"/>
      <c r="L340" s="1569"/>
      <c r="M340" s="1569"/>
      <c r="N340" s="1569"/>
      <c r="O340" s="1569"/>
      <c r="P340" s="1569"/>
      <c r="Q340" s="1569"/>
      <c r="R340" s="1569"/>
      <c r="S340" s="1569"/>
      <c r="T340" s="1569"/>
      <c r="U340" s="1569"/>
      <c r="V340" s="1569"/>
      <c r="W340" s="1569"/>
      <c r="X340" s="1569"/>
      <c r="Y340" s="1569"/>
      <c r="Z340" s="1569"/>
      <c r="AA340" s="1569"/>
      <c r="AB340" s="1569"/>
      <c r="AC340" s="1569"/>
      <c r="AD340" s="1569"/>
      <c r="AE340" s="1569"/>
      <c r="AF340" s="1569"/>
      <c r="AG340" s="1569"/>
      <c r="AH340" s="1569"/>
      <c r="AI340" s="1569"/>
      <c r="AJ340" s="1569"/>
      <c r="AK340" s="1569"/>
      <c r="AL340" s="1569"/>
      <c r="AM340" s="1569"/>
      <c r="AN340" s="1569"/>
      <c r="AO340" s="1569"/>
      <c r="AP340" s="1569"/>
      <c r="AQ340" s="1569"/>
      <c r="AR340" s="1569"/>
      <c r="AS340" s="1569"/>
      <c r="AT340" s="1569"/>
      <c r="AU340" s="1569"/>
      <c r="AV340" s="1569"/>
      <c r="AW340" s="1569"/>
      <c r="AX340" s="1569"/>
      <c r="AY340" s="1569"/>
      <c r="AZ340" s="1569"/>
      <c r="BA340" s="1569"/>
      <c r="BB340" s="1569"/>
      <c r="BC340" s="1569"/>
      <c r="BD340" s="1569"/>
      <c r="BE340" s="1569"/>
      <c r="BF340" s="1569"/>
      <c r="BG340" s="1569"/>
    </row>
    <row r="341" spans="2:59" s="1626" customFormat="1">
      <c r="B341" s="1569"/>
      <c r="C341" s="1570"/>
      <c r="D341" s="1569"/>
      <c r="E341" s="1569"/>
      <c r="F341" s="1569"/>
      <c r="G341" s="1569"/>
      <c r="H341" s="1569"/>
      <c r="I341" s="1569"/>
      <c r="J341" s="1569"/>
      <c r="K341" s="1569"/>
      <c r="L341" s="1569"/>
      <c r="M341" s="1569"/>
      <c r="N341" s="1569"/>
      <c r="O341" s="1569"/>
      <c r="P341" s="1569"/>
      <c r="Q341" s="1569"/>
      <c r="R341" s="1569"/>
      <c r="S341" s="1569"/>
      <c r="T341" s="1569"/>
      <c r="U341" s="1569"/>
      <c r="V341" s="1569"/>
      <c r="W341" s="1569"/>
      <c r="X341" s="1569"/>
      <c r="Y341" s="1569"/>
      <c r="Z341" s="1569"/>
      <c r="AA341" s="1569"/>
      <c r="AB341" s="1569"/>
      <c r="AC341" s="1569"/>
      <c r="AD341" s="1569"/>
      <c r="AE341" s="1569"/>
      <c r="AF341" s="1569"/>
      <c r="AG341" s="1569"/>
      <c r="AH341" s="1569"/>
      <c r="AI341" s="1569"/>
      <c r="AJ341" s="1569"/>
      <c r="AK341" s="1569"/>
      <c r="AL341" s="1569"/>
      <c r="AM341" s="1569"/>
      <c r="AN341" s="1569"/>
      <c r="AO341" s="1569"/>
      <c r="AP341" s="1569"/>
      <c r="AQ341" s="1569"/>
      <c r="AR341" s="1569"/>
      <c r="AS341" s="1569"/>
      <c r="AT341" s="1569"/>
      <c r="AU341" s="1569"/>
      <c r="AV341" s="1569"/>
      <c r="AW341" s="1569"/>
      <c r="AX341" s="1569"/>
      <c r="AY341" s="1569"/>
      <c r="AZ341" s="1569"/>
      <c r="BA341" s="1569"/>
      <c r="BB341" s="1569"/>
      <c r="BC341" s="1569"/>
      <c r="BD341" s="1569"/>
      <c r="BE341" s="1569"/>
      <c r="BF341" s="1569"/>
      <c r="BG341" s="1569"/>
    </row>
    <row r="342" spans="2:59" s="1626" customFormat="1">
      <c r="B342" s="1569"/>
      <c r="C342" s="1570"/>
      <c r="D342" s="1569"/>
      <c r="E342" s="1569"/>
      <c r="F342" s="1569"/>
      <c r="G342" s="1569"/>
      <c r="H342" s="1569"/>
      <c r="I342" s="1569"/>
      <c r="J342" s="1569"/>
      <c r="K342" s="1569"/>
      <c r="L342" s="1569"/>
      <c r="M342" s="1569"/>
      <c r="N342" s="1569"/>
      <c r="O342" s="1569"/>
      <c r="P342" s="1569"/>
      <c r="Q342" s="1569"/>
      <c r="R342" s="1569"/>
      <c r="S342" s="1569"/>
      <c r="T342" s="1569"/>
      <c r="U342" s="1569"/>
      <c r="V342" s="1569"/>
      <c r="W342" s="1569"/>
      <c r="X342" s="1569"/>
      <c r="Y342" s="1569"/>
      <c r="Z342" s="1569"/>
      <c r="AA342" s="1569"/>
      <c r="AB342" s="1569"/>
      <c r="AC342" s="1569"/>
      <c r="AD342" s="1569"/>
      <c r="AE342" s="1569"/>
      <c r="AF342" s="1569"/>
      <c r="AG342" s="1569"/>
      <c r="AH342" s="1569"/>
      <c r="AI342" s="1569"/>
      <c r="AJ342" s="1569"/>
      <c r="AK342" s="1569"/>
      <c r="AL342" s="1569"/>
      <c r="AM342" s="1569"/>
      <c r="AN342" s="1569"/>
      <c r="AO342" s="1569"/>
      <c r="AP342" s="1569"/>
      <c r="AQ342" s="1569"/>
      <c r="AR342" s="1569"/>
      <c r="AS342" s="1569"/>
      <c r="AT342" s="1569"/>
      <c r="AU342" s="1569"/>
      <c r="AV342" s="1569"/>
      <c r="AW342" s="1569"/>
      <c r="AX342" s="1569"/>
      <c r="AY342" s="1569"/>
      <c r="AZ342" s="1569"/>
      <c r="BA342" s="1569"/>
      <c r="BB342" s="1569"/>
      <c r="BC342" s="1569"/>
      <c r="BD342" s="1569"/>
      <c r="BE342" s="1569"/>
      <c r="BF342" s="1569"/>
      <c r="BG342" s="1569"/>
    </row>
    <row r="343" spans="2:59" s="1626" customFormat="1">
      <c r="B343" s="1569"/>
      <c r="C343" s="1570"/>
      <c r="D343" s="1569"/>
      <c r="E343" s="1569"/>
      <c r="F343" s="1569"/>
      <c r="G343" s="1569"/>
      <c r="H343" s="1569"/>
      <c r="I343" s="1569"/>
      <c r="J343" s="1569"/>
      <c r="K343" s="1569"/>
      <c r="L343" s="1569"/>
      <c r="M343" s="1569"/>
      <c r="N343" s="1569"/>
      <c r="O343" s="1569"/>
      <c r="P343" s="1569"/>
      <c r="Q343" s="1569"/>
      <c r="R343" s="1569"/>
      <c r="S343" s="1569"/>
      <c r="T343" s="1569"/>
      <c r="U343" s="1569"/>
      <c r="V343" s="1569"/>
      <c r="W343" s="1569"/>
      <c r="X343" s="1569"/>
      <c r="Y343" s="1569"/>
      <c r="Z343" s="1569"/>
      <c r="AA343" s="1569"/>
      <c r="AB343" s="1569"/>
      <c r="AC343" s="1569"/>
      <c r="AD343" s="1569"/>
      <c r="AE343" s="1569"/>
      <c r="AF343" s="1569"/>
      <c r="AG343" s="1569"/>
      <c r="AH343" s="1569"/>
      <c r="AI343" s="1569"/>
      <c r="AJ343" s="1569"/>
      <c r="AK343" s="1569"/>
      <c r="AL343" s="1569"/>
      <c r="AM343" s="1569"/>
      <c r="AN343" s="1569"/>
      <c r="AO343" s="1569"/>
      <c r="AP343" s="1569"/>
      <c r="AQ343" s="1569"/>
      <c r="AR343" s="1569"/>
      <c r="AS343" s="1569"/>
      <c r="AT343" s="1569"/>
      <c r="AU343" s="1569"/>
      <c r="AV343" s="1569"/>
      <c r="AW343" s="1569"/>
      <c r="AX343" s="1569"/>
      <c r="AY343" s="1569"/>
      <c r="AZ343" s="1569"/>
      <c r="BA343" s="1569"/>
      <c r="BB343" s="1569"/>
      <c r="BC343" s="1569"/>
      <c r="BD343" s="1569"/>
      <c r="BE343" s="1569"/>
      <c r="BF343" s="1569"/>
      <c r="BG343" s="1569"/>
    </row>
    <row r="344" spans="2:59" s="1626" customFormat="1">
      <c r="B344" s="1569"/>
      <c r="C344" s="1570"/>
      <c r="D344" s="1569"/>
      <c r="E344" s="1569"/>
      <c r="F344" s="1569"/>
      <c r="G344" s="1569"/>
      <c r="H344" s="1569"/>
      <c r="I344" s="1569"/>
      <c r="J344" s="1569"/>
      <c r="K344" s="1569"/>
      <c r="L344" s="1569"/>
      <c r="M344" s="1569"/>
      <c r="N344" s="1569"/>
      <c r="O344" s="1569"/>
      <c r="P344" s="1569"/>
      <c r="Q344" s="1569"/>
      <c r="R344" s="1569"/>
      <c r="S344" s="1569"/>
      <c r="T344" s="1569"/>
      <c r="U344" s="1569"/>
      <c r="V344" s="1569"/>
      <c r="W344" s="1569"/>
      <c r="X344" s="1569"/>
      <c r="Y344" s="1569"/>
      <c r="Z344" s="1569"/>
      <c r="AA344" s="1569"/>
      <c r="AB344" s="1569"/>
      <c r="AC344" s="1569"/>
      <c r="AD344" s="1569"/>
      <c r="AE344" s="1569"/>
      <c r="AF344" s="1569"/>
      <c r="AG344" s="1569"/>
      <c r="AH344" s="1569"/>
      <c r="AI344" s="1569"/>
      <c r="AJ344" s="1569"/>
      <c r="AK344" s="1569"/>
      <c r="AL344" s="1569"/>
      <c r="AM344" s="1569"/>
      <c r="AN344" s="1569"/>
      <c r="AO344" s="1569"/>
      <c r="AP344" s="1569"/>
      <c r="AQ344" s="1569"/>
      <c r="AR344" s="1569"/>
      <c r="AS344" s="1569"/>
      <c r="AT344" s="1569"/>
      <c r="AU344" s="1569"/>
      <c r="AV344" s="1569"/>
      <c r="AW344" s="1569"/>
      <c r="AX344" s="1569"/>
      <c r="AY344" s="1569"/>
      <c r="AZ344" s="1569"/>
      <c r="BA344" s="1569"/>
      <c r="BB344" s="1569"/>
      <c r="BC344" s="1569"/>
      <c r="BD344" s="1569"/>
      <c r="BE344" s="1569"/>
      <c r="BF344" s="1569"/>
      <c r="BG344" s="1569"/>
    </row>
    <row r="345" spans="2:59" s="1626" customFormat="1">
      <c r="B345" s="1569"/>
      <c r="C345" s="1570"/>
      <c r="D345" s="1569"/>
      <c r="E345" s="1569"/>
      <c r="F345" s="1569"/>
      <c r="G345" s="1569"/>
      <c r="H345" s="1569"/>
      <c r="I345" s="1569"/>
      <c r="J345" s="1569"/>
      <c r="K345" s="1569"/>
      <c r="L345" s="1569"/>
      <c r="M345" s="1569"/>
      <c r="N345" s="1569"/>
      <c r="O345" s="1569"/>
      <c r="P345" s="1569"/>
      <c r="Q345" s="1569"/>
      <c r="R345" s="1569"/>
      <c r="S345" s="1569"/>
      <c r="T345" s="1569"/>
      <c r="U345" s="1569"/>
      <c r="V345" s="1569"/>
      <c r="W345" s="1569"/>
      <c r="X345" s="1569"/>
      <c r="Y345" s="1569"/>
      <c r="Z345" s="1569"/>
      <c r="AA345" s="1569"/>
      <c r="AB345" s="1569"/>
      <c r="AC345" s="1569"/>
      <c r="AD345" s="1569"/>
      <c r="AE345" s="1569"/>
      <c r="AF345" s="1569"/>
      <c r="AG345" s="1569"/>
      <c r="AH345" s="1569"/>
      <c r="AI345" s="1569"/>
      <c r="AJ345" s="1569"/>
      <c r="AK345" s="1569"/>
      <c r="AL345" s="1569"/>
      <c r="AM345" s="1569"/>
      <c r="AN345" s="1569"/>
      <c r="AO345" s="1569"/>
      <c r="AP345" s="1569"/>
      <c r="AQ345" s="1569"/>
      <c r="AR345" s="1569"/>
      <c r="AS345" s="1569"/>
      <c r="AT345" s="1569"/>
      <c r="AU345" s="1569"/>
      <c r="AV345" s="1569"/>
      <c r="AW345" s="1569"/>
      <c r="AX345" s="1569"/>
      <c r="AY345" s="1569"/>
      <c r="AZ345" s="1569"/>
      <c r="BA345" s="1569"/>
      <c r="BB345" s="1569"/>
      <c r="BC345" s="1569"/>
      <c r="BD345" s="1569"/>
      <c r="BE345" s="1569"/>
      <c r="BF345" s="1569"/>
      <c r="BG345" s="1569"/>
    </row>
    <row r="346" spans="2:59" s="1626" customFormat="1">
      <c r="B346" s="1569"/>
      <c r="C346" s="1570"/>
      <c r="D346" s="1569"/>
      <c r="E346" s="1569"/>
      <c r="F346" s="1569"/>
      <c r="G346" s="1569"/>
      <c r="H346" s="1569"/>
      <c r="I346" s="1569"/>
      <c r="J346" s="1569"/>
      <c r="K346" s="1569"/>
      <c r="L346" s="1569"/>
      <c r="M346" s="1569"/>
      <c r="N346" s="1569"/>
      <c r="O346" s="1569"/>
      <c r="P346" s="1569"/>
      <c r="Q346" s="1569"/>
      <c r="R346" s="1569"/>
      <c r="S346" s="1569"/>
      <c r="T346" s="1569"/>
      <c r="U346" s="1569"/>
      <c r="V346" s="1569"/>
      <c r="W346" s="1569"/>
      <c r="X346" s="1569"/>
      <c r="Y346" s="1569"/>
      <c r="Z346" s="1569"/>
      <c r="AA346" s="1569"/>
      <c r="AB346" s="1569"/>
      <c r="AC346" s="1569"/>
      <c r="AD346" s="1569"/>
      <c r="AE346" s="1569"/>
      <c r="AF346" s="1569"/>
      <c r="AG346" s="1569"/>
      <c r="AH346" s="1569"/>
      <c r="AI346" s="1569"/>
      <c r="AJ346" s="1569"/>
      <c r="AK346" s="1569"/>
      <c r="AL346" s="1569"/>
      <c r="AM346" s="1569"/>
      <c r="AN346" s="1569"/>
      <c r="AO346" s="1569"/>
      <c r="AP346" s="1569"/>
      <c r="AQ346" s="1569"/>
      <c r="AR346" s="1569"/>
      <c r="AS346" s="1569"/>
      <c r="AT346" s="1569"/>
      <c r="AU346" s="1569"/>
      <c r="AV346" s="1569"/>
      <c r="AW346" s="1569"/>
      <c r="AX346" s="1569"/>
      <c r="AY346" s="1569"/>
      <c r="AZ346" s="1569"/>
      <c r="BA346" s="1569"/>
      <c r="BB346" s="1569"/>
      <c r="BC346" s="1569"/>
      <c r="BD346" s="1569"/>
      <c r="BE346" s="1569"/>
      <c r="BF346" s="1569"/>
      <c r="BG346" s="1569"/>
    </row>
    <row r="347" spans="2:59" s="1626" customFormat="1">
      <c r="B347" s="1569"/>
      <c r="C347" s="1570"/>
      <c r="D347" s="1569"/>
      <c r="E347" s="1569"/>
      <c r="F347" s="1569"/>
      <c r="G347" s="1569"/>
      <c r="H347" s="1569"/>
      <c r="I347" s="1569"/>
      <c r="J347" s="1569"/>
      <c r="K347" s="1569"/>
      <c r="L347" s="1569"/>
      <c r="M347" s="1569"/>
      <c r="N347" s="1569"/>
      <c r="O347" s="1569"/>
      <c r="P347" s="1569"/>
      <c r="Q347" s="1569"/>
      <c r="R347" s="1569"/>
      <c r="S347" s="1569"/>
      <c r="T347" s="1569"/>
      <c r="U347" s="1569"/>
      <c r="V347" s="1569"/>
      <c r="W347" s="1569"/>
      <c r="X347" s="1569"/>
      <c r="Y347" s="1569"/>
      <c r="Z347" s="1569"/>
      <c r="AA347" s="1569"/>
      <c r="AB347" s="1569"/>
      <c r="AC347" s="1569"/>
      <c r="AD347" s="1569"/>
      <c r="AE347" s="1569"/>
      <c r="AF347" s="1569"/>
      <c r="AG347" s="1569"/>
      <c r="AH347" s="1569"/>
      <c r="AI347" s="1569"/>
      <c r="AJ347" s="1569"/>
      <c r="AK347" s="1569"/>
      <c r="AL347" s="1569"/>
      <c r="AM347" s="1569"/>
      <c r="AN347" s="1569"/>
      <c r="AO347" s="1569"/>
      <c r="AP347" s="1569"/>
      <c r="AQ347" s="1569"/>
      <c r="AR347" s="1569"/>
      <c r="AS347" s="1569"/>
      <c r="AT347" s="1569"/>
      <c r="AU347" s="1569"/>
      <c r="AV347" s="1569"/>
      <c r="AW347" s="1569"/>
      <c r="AX347" s="1569"/>
      <c r="AY347" s="1569"/>
      <c r="AZ347" s="1569"/>
      <c r="BA347" s="1569"/>
      <c r="BB347" s="1569"/>
      <c r="BC347" s="1569"/>
      <c r="BD347" s="1569"/>
      <c r="BE347" s="1569"/>
      <c r="BF347" s="1569"/>
      <c r="BG347" s="1569"/>
    </row>
    <row r="348" spans="2:59" s="1626" customFormat="1">
      <c r="B348" s="1569"/>
      <c r="C348" s="1570"/>
      <c r="D348" s="1569"/>
      <c r="E348" s="1569"/>
      <c r="F348" s="1569"/>
      <c r="G348" s="1569"/>
      <c r="H348" s="1569"/>
      <c r="I348" s="1569"/>
      <c r="J348" s="1569"/>
      <c r="K348" s="1569"/>
      <c r="L348" s="1569"/>
      <c r="M348" s="1569"/>
      <c r="N348" s="1569"/>
      <c r="O348" s="1569"/>
      <c r="P348" s="1569"/>
      <c r="Q348" s="1569"/>
      <c r="R348" s="1569"/>
      <c r="S348" s="1569"/>
      <c r="T348" s="1569"/>
      <c r="U348" s="1569"/>
      <c r="V348" s="1569"/>
      <c r="W348" s="1569"/>
      <c r="X348" s="1569"/>
      <c r="Y348" s="1569"/>
      <c r="Z348" s="1569"/>
      <c r="AA348" s="1569"/>
      <c r="AB348" s="1569"/>
      <c r="AC348" s="1569"/>
      <c r="AD348" s="1569"/>
      <c r="AE348" s="1569"/>
      <c r="AF348" s="1569"/>
      <c r="AG348" s="1569"/>
      <c r="AH348" s="1569"/>
      <c r="AI348" s="1569"/>
      <c r="AJ348" s="1569"/>
      <c r="AK348" s="1569"/>
      <c r="AL348" s="1569"/>
      <c r="AM348" s="1569"/>
      <c r="AN348" s="1569"/>
      <c r="AO348" s="1569"/>
      <c r="AP348" s="1569"/>
      <c r="AQ348" s="1569"/>
      <c r="AR348" s="1569"/>
      <c r="AS348" s="1569"/>
      <c r="AT348" s="1569"/>
      <c r="AU348" s="1569"/>
      <c r="AV348" s="1569"/>
      <c r="AW348" s="1569"/>
      <c r="AX348" s="1569"/>
      <c r="AY348" s="1569"/>
      <c r="AZ348" s="1569"/>
      <c r="BA348" s="1569"/>
      <c r="BB348" s="1569"/>
      <c r="BC348" s="1569"/>
      <c r="BD348" s="1569"/>
      <c r="BE348" s="1569"/>
      <c r="BF348" s="1569"/>
      <c r="BG348" s="1569"/>
    </row>
    <row r="349" spans="2:59" s="1626" customFormat="1">
      <c r="B349" s="1569"/>
      <c r="C349" s="1570"/>
      <c r="D349" s="1569"/>
      <c r="E349" s="1569"/>
      <c r="F349" s="1569"/>
      <c r="G349" s="1569"/>
      <c r="H349" s="1569"/>
      <c r="I349" s="1569"/>
      <c r="J349" s="1569"/>
      <c r="K349" s="1569"/>
      <c r="L349" s="1569"/>
      <c r="M349" s="1569"/>
      <c r="N349" s="1569"/>
      <c r="O349" s="1569"/>
      <c r="P349" s="1569"/>
      <c r="Q349" s="1569"/>
      <c r="R349" s="1569"/>
      <c r="S349" s="1569"/>
      <c r="T349" s="1569"/>
      <c r="U349" s="1569"/>
      <c r="V349" s="1569"/>
      <c r="W349" s="1569"/>
      <c r="X349" s="1569"/>
      <c r="Y349" s="1569"/>
      <c r="Z349" s="1569"/>
      <c r="AA349" s="1569"/>
      <c r="AB349" s="1569"/>
      <c r="AC349" s="1569"/>
      <c r="AD349" s="1569"/>
      <c r="AE349" s="1569"/>
      <c r="AF349" s="1569"/>
      <c r="AG349" s="1569"/>
      <c r="AH349" s="1569"/>
      <c r="AI349" s="1569"/>
      <c r="AJ349" s="1569"/>
      <c r="AK349" s="1569"/>
      <c r="AL349" s="1569"/>
      <c r="AM349" s="1569"/>
      <c r="AN349" s="1569"/>
      <c r="AO349" s="1569"/>
      <c r="AP349" s="1569"/>
      <c r="AQ349" s="1569"/>
      <c r="AR349" s="1569"/>
      <c r="AS349" s="1569"/>
      <c r="AT349" s="1569"/>
      <c r="AU349" s="1569"/>
      <c r="AV349" s="1569"/>
      <c r="AW349" s="1569"/>
      <c r="AX349" s="1569"/>
      <c r="AY349" s="1569"/>
      <c r="AZ349" s="1569"/>
      <c r="BA349" s="1569"/>
      <c r="BB349" s="1569"/>
      <c r="BC349" s="1569"/>
      <c r="BD349" s="1569"/>
      <c r="BE349" s="1569"/>
      <c r="BF349" s="1569"/>
      <c r="BG349" s="1569"/>
    </row>
    <row r="350" spans="2:59" s="1626" customFormat="1">
      <c r="B350" s="1569"/>
      <c r="C350" s="1570"/>
      <c r="D350" s="1569"/>
      <c r="E350" s="1569"/>
      <c r="F350" s="1569"/>
      <c r="G350" s="1569"/>
      <c r="H350" s="1569"/>
      <c r="I350" s="1569"/>
      <c r="J350" s="1569"/>
      <c r="K350" s="1569"/>
      <c r="L350" s="1569"/>
      <c r="M350" s="1569"/>
      <c r="N350" s="1569"/>
      <c r="O350" s="1569"/>
      <c r="P350" s="1569"/>
      <c r="Q350" s="1569"/>
      <c r="R350" s="1569"/>
      <c r="S350" s="1569"/>
      <c r="T350" s="1569"/>
      <c r="U350" s="1569"/>
      <c r="V350" s="1569"/>
      <c r="W350" s="1569"/>
      <c r="X350" s="1569"/>
      <c r="Y350" s="1569"/>
      <c r="Z350" s="1569"/>
      <c r="AA350" s="1569"/>
      <c r="AB350" s="1569"/>
      <c r="AC350" s="1569"/>
      <c r="AD350" s="1569"/>
      <c r="AE350" s="1569"/>
      <c r="AF350" s="1569"/>
      <c r="AG350" s="1569"/>
      <c r="AH350" s="1569"/>
      <c r="AI350" s="1569"/>
      <c r="AJ350" s="1569"/>
      <c r="AK350" s="1569"/>
      <c r="AL350" s="1569"/>
      <c r="AM350" s="1569"/>
      <c r="AN350" s="1569"/>
      <c r="AO350" s="1569"/>
      <c r="AP350" s="1569"/>
      <c r="AQ350" s="1569"/>
      <c r="AR350" s="1569"/>
      <c r="AS350" s="1569"/>
      <c r="AT350" s="1569"/>
      <c r="AU350" s="1569"/>
      <c r="AV350" s="1569"/>
      <c r="AW350" s="1569"/>
      <c r="AX350" s="1569"/>
      <c r="AY350" s="1569"/>
      <c r="AZ350" s="1569"/>
      <c r="BA350" s="1569"/>
      <c r="BB350" s="1569"/>
      <c r="BC350" s="1569"/>
      <c r="BD350" s="1569"/>
      <c r="BE350" s="1569"/>
      <c r="BF350" s="1569"/>
      <c r="BG350" s="1569"/>
    </row>
    <row r="351" spans="2:59" s="1626" customFormat="1">
      <c r="B351" s="1569"/>
      <c r="C351" s="1570"/>
      <c r="D351" s="1569"/>
      <c r="E351" s="1569"/>
      <c r="F351" s="1569"/>
      <c r="G351" s="1569"/>
      <c r="H351" s="1569"/>
      <c r="I351" s="1569"/>
      <c r="J351" s="1569"/>
      <c r="K351" s="1569"/>
      <c r="L351" s="1569"/>
      <c r="M351" s="1569"/>
      <c r="N351" s="1569"/>
      <c r="O351" s="1569"/>
      <c r="P351" s="1569"/>
      <c r="Q351" s="1569"/>
      <c r="R351" s="1569"/>
      <c r="S351" s="1569"/>
      <c r="T351" s="1569"/>
      <c r="U351" s="1569"/>
      <c r="V351" s="1569"/>
      <c r="W351" s="1569"/>
      <c r="X351" s="1569"/>
      <c r="Y351" s="1569"/>
      <c r="Z351" s="1569"/>
      <c r="AA351" s="1569"/>
      <c r="AB351" s="1569"/>
      <c r="AC351" s="1569"/>
      <c r="AD351" s="1569"/>
      <c r="AE351" s="1569"/>
      <c r="AF351" s="1569"/>
      <c r="AG351" s="1569"/>
      <c r="AH351" s="1569"/>
      <c r="AI351" s="1569"/>
      <c r="AJ351" s="1569"/>
      <c r="AK351" s="1569"/>
      <c r="AL351" s="1569"/>
      <c r="AM351" s="1569"/>
      <c r="AN351" s="1569"/>
      <c r="AO351" s="1569"/>
      <c r="AP351" s="1569"/>
      <c r="AQ351" s="1569"/>
      <c r="AR351" s="1569"/>
      <c r="AS351" s="1569"/>
      <c r="AT351" s="1569"/>
      <c r="AU351" s="1569"/>
      <c r="AV351" s="1569"/>
      <c r="AW351" s="1569"/>
      <c r="AX351" s="1569"/>
      <c r="AY351" s="1569"/>
      <c r="AZ351" s="1569"/>
      <c r="BA351" s="1569"/>
      <c r="BB351" s="1569"/>
      <c r="BC351" s="1569"/>
      <c r="BD351" s="1569"/>
      <c r="BE351" s="1569"/>
      <c r="BF351" s="1569"/>
      <c r="BG351" s="1569"/>
    </row>
    <row r="352" spans="2:59" s="1626" customFormat="1">
      <c r="B352" s="1569"/>
      <c r="C352" s="1570"/>
      <c r="D352" s="1569"/>
      <c r="E352" s="1569"/>
      <c r="F352" s="1569"/>
      <c r="G352" s="1569"/>
      <c r="H352" s="1569"/>
      <c r="I352" s="1569"/>
      <c r="J352" s="1569"/>
      <c r="K352" s="1569"/>
      <c r="L352" s="1569"/>
      <c r="M352" s="1569"/>
      <c r="N352" s="1569"/>
      <c r="O352" s="1569"/>
      <c r="P352" s="1569"/>
      <c r="Q352" s="1569"/>
      <c r="R352" s="1569"/>
      <c r="S352" s="1569"/>
      <c r="T352" s="1569"/>
      <c r="U352" s="1569"/>
      <c r="V352" s="1569"/>
      <c r="W352" s="1569"/>
      <c r="X352" s="1569"/>
      <c r="Y352" s="1569"/>
      <c r="Z352" s="1569"/>
      <c r="AA352" s="1569"/>
      <c r="AB352" s="1569"/>
      <c r="AC352" s="1569"/>
      <c r="AD352" s="1569"/>
      <c r="AE352" s="1569"/>
      <c r="AF352" s="1569"/>
      <c r="AG352" s="1569"/>
      <c r="AH352" s="1569"/>
      <c r="AI352" s="1569"/>
      <c r="AJ352" s="1569"/>
      <c r="AK352" s="1569"/>
      <c r="AL352" s="1569"/>
      <c r="AM352" s="1569"/>
      <c r="AN352" s="1569"/>
      <c r="AO352" s="1569"/>
      <c r="AP352" s="1569"/>
      <c r="AQ352" s="1569"/>
      <c r="AR352" s="1569"/>
      <c r="AS352" s="1569"/>
      <c r="AT352" s="1569"/>
      <c r="AU352" s="1569"/>
      <c r="AV352" s="1569"/>
      <c r="AW352" s="1569"/>
      <c r="AX352" s="1569"/>
      <c r="AY352" s="1569"/>
      <c r="AZ352" s="1569"/>
      <c r="BA352" s="1569"/>
      <c r="BB352" s="1569"/>
      <c r="BC352" s="1569"/>
      <c r="BD352" s="1569"/>
      <c r="BE352" s="1569"/>
      <c r="BF352" s="1569"/>
      <c r="BG352" s="1569"/>
    </row>
    <row r="353" spans="2:59" s="1626" customFormat="1">
      <c r="B353" s="1569"/>
      <c r="C353" s="1570"/>
      <c r="D353" s="1569"/>
      <c r="E353" s="1569"/>
      <c r="F353" s="1569"/>
      <c r="G353" s="1569"/>
      <c r="H353" s="1569"/>
      <c r="I353" s="1569"/>
      <c r="J353" s="1569"/>
      <c r="K353" s="1569"/>
      <c r="L353" s="1569"/>
      <c r="M353" s="1569"/>
      <c r="N353" s="1569"/>
      <c r="O353" s="1569"/>
      <c r="P353" s="1569"/>
      <c r="Q353" s="1569"/>
      <c r="R353" s="1569"/>
      <c r="S353" s="1569"/>
      <c r="T353" s="1569"/>
      <c r="U353" s="1569"/>
      <c r="V353" s="1569"/>
      <c r="W353" s="1569"/>
      <c r="X353" s="1569"/>
      <c r="Y353" s="1569"/>
      <c r="Z353" s="1569"/>
      <c r="AA353" s="1569"/>
      <c r="AB353" s="1569"/>
      <c r="AC353" s="1569"/>
      <c r="AD353" s="1569"/>
      <c r="AE353" s="1569"/>
      <c r="AF353" s="1569"/>
      <c r="AG353" s="1569"/>
      <c r="AH353" s="1569"/>
      <c r="AI353" s="1569"/>
      <c r="AJ353" s="1569"/>
      <c r="AK353" s="1569"/>
      <c r="AL353" s="1569"/>
      <c r="AM353" s="1569"/>
      <c r="AN353" s="1569"/>
      <c r="AO353" s="1569"/>
      <c r="AP353" s="1569"/>
      <c r="AQ353" s="1569"/>
      <c r="AR353" s="1569"/>
      <c r="AS353" s="1569"/>
      <c r="AT353" s="1569"/>
      <c r="AU353" s="1569"/>
      <c r="AV353" s="1569"/>
      <c r="AW353" s="1569"/>
      <c r="AX353" s="1569"/>
      <c r="AY353" s="1569"/>
      <c r="AZ353" s="1569"/>
      <c r="BA353" s="1569"/>
      <c r="BB353" s="1569"/>
      <c r="BC353" s="1569"/>
      <c r="BD353" s="1569"/>
      <c r="BE353" s="1569"/>
      <c r="BF353" s="1569"/>
      <c r="BG353" s="1569"/>
    </row>
    <row r="354" spans="2:59" s="1626" customFormat="1">
      <c r="B354" s="1569"/>
      <c r="C354" s="1570"/>
      <c r="D354" s="1569"/>
      <c r="E354" s="1569"/>
      <c r="F354" s="1569"/>
      <c r="G354" s="1569"/>
      <c r="H354" s="1569"/>
      <c r="I354" s="1569"/>
      <c r="J354" s="1569"/>
      <c r="K354" s="1569"/>
      <c r="L354" s="1569"/>
      <c r="M354" s="1569"/>
      <c r="N354" s="1569"/>
      <c r="O354" s="1569"/>
      <c r="P354" s="1569"/>
      <c r="Q354" s="1569"/>
      <c r="R354" s="1569"/>
      <c r="S354" s="1569"/>
      <c r="T354" s="1569"/>
      <c r="U354" s="1569"/>
      <c r="V354" s="1569"/>
      <c r="W354" s="1569"/>
      <c r="X354" s="1569"/>
      <c r="Y354" s="1569"/>
      <c r="Z354" s="1569"/>
      <c r="AA354" s="1569"/>
      <c r="AB354" s="1569"/>
      <c r="AC354" s="1569"/>
      <c r="AD354" s="1569"/>
      <c r="AE354" s="1569"/>
      <c r="AF354" s="1569"/>
      <c r="AG354" s="1569"/>
      <c r="AH354" s="1569"/>
      <c r="AI354" s="1569"/>
      <c r="AJ354" s="1569"/>
      <c r="AK354" s="1569"/>
      <c r="AL354" s="1569"/>
      <c r="AM354" s="1569"/>
      <c r="AN354" s="1569"/>
      <c r="AO354" s="1569"/>
      <c r="AP354" s="1569"/>
      <c r="AQ354" s="1569"/>
      <c r="AR354" s="1569"/>
      <c r="AS354" s="1569"/>
      <c r="AT354" s="1569"/>
      <c r="AU354" s="1569"/>
      <c r="AV354" s="1569"/>
      <c r="AW354" s="1569"/>
      <c r="AX354" s="1569"/>
      <c r="AY354" s="1569"/>
      <c r="AZ354" s="1569"/>
      <c r="BA354" s="1569"/>
      <c r="BB354" s="1569"/>
      <c r="BC354" s="1569"/>
      <c r="BD354" s="1569"/>
      <c r="BE354" s="1569"/>
      <c r="BF354" s="1569"/>
      <c r="BG354" s="1569"/>
    </row>
    <row r="355" spans="2:59" s="1626" customFormat="1">
      <c r="B355" s="1569"/>
      <c r="C355" s="1570"/>
      <c r="D355" s="1569"/>
      <c r="E355" s="1569"/>
      <c r="F355" s="1569"/>
      <c r="G355" s="1569"/>
      <c r="H355" s="1569"/>
      <c r="I355" s="1569"/>
      <c r="J355" s="1569"/>
      <c r="K355" s="1569"/>
      <c r="L355" s="1569"/>
      <c r="M355" s="1569"/>
      <c r="N355" s="1569"/>
      <c r="O355" s="1569"/>
      <c r="P355" s="1569"/>
      <c r="Q355" s="1569"/>
      <c r="R355" s="1569"/>
      <c r="S355" s="1569"/>
      <c r="T355" s="1569"/>
      <c r="U355" s="1569"/>
      <c r="V355" s="1569"/>
      <c r="W355" s="1569"/>
      <c r="X355" s="1569"/>
      <c r="Y355" s="1569"/>
      <c r="Z355" s="1569"/>
      <c r="AA355" s="1569"/>
      <c r="AB355" s="1569"/>
      <c r="AC355" s="1569"/>
      <c r="AD355" s="1569"/>
      <c r="AE355" s="1569"/>
      <c r="AF355" s="1569"/>
      <c r="AG355" s="1569"/>
      <c r="AH355" s="1569"/>
      <c r="AI355" s="1569"/>
      <c r="AJ355" s="1569"/>
      <c r="AK355" s="1569"/>
      <c r="AL355" s="1569"/>
      <c r="AM355" s="1569"/>
      <c r="AN355" s="1569"/>
      <c r="AO355" s="1569"/>
      <c r="AP355" s="1569"/>
      <c r="AQ355" s="1569"/>
      <c r="AR355" s="1569"/>
      <c r="AS355" s="1569"/>
      <c r="AT355" s="1569"/>
      <c r="AU355" s="1569"/>
      <c r="AV355" s="1569"/>
      <c r="AW355" s="1569"/>
      <c r="AX355" s="1569"/>
      <c r="AY355" s="1569"/>
      <c r="AZ355" s="1569"/>
      <c r="BA355" s="1569"/>
      <c r="BB355" s="1569"/>
      <c r="BC355" s="1569"/>
      <c r="BD355" s="1569"/>
      <c r="BE355" s="1569"/>
      <c r="BF355" s="1569"/>
      <c r="BG355" s="1569"/>
    </row>
    <row r="356" spans="2:59" s="1626" customFormat="1">
      <c r="B356" s="1569"/>
      <c r="C356" s="1570"/>
      <c r="D356" s="1569"/>
      <c r="E356" s="1569"/>
      <c r="F356" s="1569"/>
      <c r="G356" s="1569"/>
      <c r="H356" s="1569"/>
      <c r="I356" s="1569"/>
      <c r="J356" s="1569"/>
      <c r="K356" s="1569"/>
      <c r="L356" s="1569"/>
      <c r="M356" s="1569"/>
      <c r="N356" s="1569"/>
      <c r="O356" s="1569"/>
      <c r="P356" s="1569"/>
      <c r="Q356" s="1569"/>
      <c r="R356" s="1569"/>
      <c r="S356" s="1569"/>
      <c r="T356" s="1569"/>
      <c r="U356" s="1569"/>
      <c r="V356" s="1569"/>
      <c r="W356" s="1569"/>
      <c r="X356" s="1569"/>
      <c r="Y356" s="1569"/>
      <c r="Z356" s="1569"/>
      <c r="AA356" s="1569"/>
      <c r="AB356" s="1569"/>
      <c r="AC356" s="1569"/>
      <c r="AD356" s="1569"/>
      <c r="AE356" s="1569"/>
      <c r="AF356" s="1569"/>
      <c r="AG356" s="1569"/>
      <c r="AH356" s="1569"/>
      <c r="AI356" s="1569"/>
      <c r="AJ356" s="1569"/>
      <c r="AK356" s="1569"/>
      <c r="AL356" s="1569"/>
      <c r="AM356" s="1569"/>
      <c r="AN356" s="1569"/>
      <c r="AO356" s="1569"/>
      <c r="AP356" s="1569"/>
      <c r="AQ356" s="1569"/>
      <c r="AR356" s="1569"/>
      <c r="AS356" s="1569"/>
      <c r="AT356" s="1569"/>
      <c r="AU356" s="1569"/>
      <c r="AV356" s="1569"/>
      <c r="AW356" s="1569"/>
      <c r="AX356" s="1569"/>
      <c r="AY356" s="1569"/>
      <c r="AZ356" s="1569"/>
      <c r="BA356" s="1569"/>
      <c r="BB356" s="1569"/>
      <c r="BC356" s="1569"/>
      <c r="BD356" s="1569"/>
      <c r="BE356" s="1569"/>
      <c r="BF356" s="1569"/>
      <c r="BG356" s="1569"/>
    </row>
    <row r="357" spans="2:59" s="1626" customFormat="1">
      <c r="B357" s="1569"/>
      <c r="C357" s="1570"/>
      <c r="D357" s="1569"/>
      <c r="E357" s="1569"/>
      <c r="F357" s="1569"/>
      <c r="G357" s="1569"/>
      <c r="H357" s="1569"/>
      <c r="I357" s="1569"/>
      <c r="J357" s="1569"/>
      <c r="K357" s="1569"/>
      <c r="L357" s="1569"/>
      <c r="M357" s="1569"/>
      <c r="N357" s="1569"/>
      <c r="O357" s="1569"/>
      <c r="P357" s="1569"/>
      <c r="Q357" s="1569"/>
      <c r="R357" s="1569"/>
      <c r="S357" s="1569"/>
      <c r="T357" s="1569"/>
      <c r="U357" s="1569"/>
      <c r="V357" s="1569"/>
      <c r="W357" s="1569"/>
      <c r="X357" s="1569"/>
      <c r="Y357" s="1569"/>
      <c r="Z357" s="1569"/>
      <c r="AA357" s="1569"/>
      <c r="AB357" s="1569"/>
      <c r="AC357" s="1569"/>
      <c r="AD357" s="1569"/>
      <c r="AE357" s="1569"/>
      <c r="AF357" s="1569"/>
      <c r="AG357" s="1569"/>
      <c r="AH357" s="1569"/>
      <c r="AI357" s="1569"/>
      <c r="AJ357" s="1569"/>
      <c r="AK357" s="1569"/>
      <c r="AL357" s="1569"/>
      <c r="AM357" s="1569"/>
      <c r="AN357" s="1569"/>
      <c r="AO357" s="1569"/>
      <c r="AP357" s="1569"/>
      <c r="AQ357" s="1569"/>
      <c r="AR357" s="1569"/>
      <c r="AS357" s="1569"/>
      <c r="AT357" s="1569"/>
      <c r="AU357" s="1569"/>
      <c r="AV357" s="1569"/>
      <c r="AW357" s="1569"/>
      <c r="AX357" s="1569"/>
      <c r="AY357" s="1569"/>
      <c r="AZ357" s="1569"/>
      <c r="BA357" s="1569"/>
      <c r="BB357" s="1569"/>
      <c r="BC357" s="1569"/>
      <c r="BD357" s="1569"/>
      <c r="BE357" s="1569"/>
      <c r="BF357" s="1569"/>
      <c r="BG357" s="1569"/>
    </row>
    <row r="358" spans="2:59" s="1626" customFormat="1">
      <c r="B358" s="1569"/>
      <c r="C358" s="1570"/>
      <c r="D358" s="1569"/>
      <c r="E358" s="1569"/>
      <c r="F358" s="1569"/>
      <c r="G358" s="1569"/>
      <c r="H358" s="1569"/>
      <c r="I358" s="1569"/>
      <c r="J358" s="1569"/>
      <c r="K358" s="1569"/>
      <c r="L358" s="1569"/>
      <c r="M358" s="1569"/>
      <c r="N358" s="1569"/>
      <c r="O358" s="1569"/>
      <c r="P358" s="1569"/>
      <c r="Q358" s="1569"/>
      <c r="R358" s="1569"/>
      <c r="S358" s="1569"/>
      <c r="T358" s="1569"/>
      <c r="U358" s="1569"/>
      <c r="V358" s="1569"/>
      <c r="W358" s="1569"/>
      <c r="X358" s="1569"/>
      <c r="Y358" s="1569"/>
      <c r="Z358" s="1569"/>
      <c r="AA358" s="1569"/>
      <c r="AB358" s="1569"/>
      <c r="AC358" s="1569"/>
      <c r="AD358" s="1569"/>
      <c r="AE358" s="1569"/>
      <c r="AF358" s="1569"/>
      <c r="AG358" s="1569"/>
      <c r="AH358" s="1569"/>
      <c r="AI358" s="1569"/>
      <c r="AJ358" s="1569"/>
      <c r="AK358" s="1569"/>
      <c r="AL358" s="1569"/>
      <c r="AM358" s="1569"/>
      <c r="AN358" s="1569"/>
      <c r="AO358" s="1569"/>
      <c r="AP358" s="1569"/>
      <c r="AQ358" s="1569"/>
      <c r="AR358" s="1569"/>
      <c r="AS358" s="1569"/>
      <c r="AT358" s="1569"/>
      <c r="AU358" s="1569"/>
      <c r="AV358" s="1569"/>
      <c r="AW358" s="1569"/>
      <c r="AX358" s="1569"/>
      <c r="AY358" s="1569"/>
      <c r="AZ358" s="1569"/>
      <c r="BA358" s="1569"/>
      <c r="BB358" s="1569"/>
      <c r="BC358" s="1569"/>
      <c r="BD358" s="1569"/>
      <c r="BE358" s="1569"/>
      <c r="BF358" s="1569"/>
      <c r="BG358" s="1569"/>
    </row>
    <row r="359" spans="2:59" s="1626" customFormat="1">
      <c r="B359" s="1569"/>
      <c r="C359" s="1570"/>
      <c r="D359" s="1569"/>
      <c r="E359" s="1569"/>
      <c r="F359" s="1569"/>
      <c r="G359" s="1569"/>
      <c r="H359" s="1569"/>
      <c r="I359" s="1569"/>
      <c r="J359" s="1569"/>
      <c r="K359" s="1569"/>
      <c r="L359" s="1569"/>
      <c r="M359" s="1569"/>
      <c r="N359" s="1569"/>
      <c r="O359" s="1569"/>
      <c r="P359" s="1569"/>
      <c r="Q359" s="1569"/>
      <c r="R359" s="1569"/>
      <c r="S359" s="1569"/>
      <c r="T359" s="1569"/>
      <c r="U359" s="1569"/>
      <c r="V359" s="1569"/>
      <c r="W359" s="1569"/>
      <c r="X359" s="1569"/>
      <c r="Y359" s="1569"/>
      <c r="Z359" s="1569"/>
      <c r="AA359" s="1569"/>
      <c r="AB359" s="1569"/>
      <c r="AC359" s="1569"/>
      <c r="AD359" s="1569"/>
      <c r="AE359" s="1569"/>
      <c r="AF359" s="1569"/>
      <c r="AG359" s="1569"/>
      <c r="AH359" s="1569"/>
      <c r="AI359" s="1569"/>
      <c r="AJ359" s="1569"/>
      <c r="AK359" s="1569"/>
      <c r="AL359" s="1569"/>
      <c r="AM359" s="1569"/>
      <c r="AN359" s="1569"/>
      <c r="AO359" s="1569"/>
      <c r="AP359" s="1569"/>
      <c r="AQ359" s="1569"/>
      <c r="AR359" s="1569"/>
      <c r="AS359" s="1569"/>
      <c r="AT359" s="1569"/>
      <c r="AU359" s="1569"/>
      <c r="AV359" s="1569"/>
      <c r="AW359" s="1569"/>
      <c r="AX359" s="1569"/>
      <c r="AY359" s="1569"/>
      <c r="AZ359" s="1569"/>
      <c r="BA359" s="1569"/>
      <c r="BB359" s="1569"/>
      <c r="BC359" s="1569"/>
      <c r="BD359" s="1569"/>
      <c r="BE359" s="1569"/>
      <c r="BF359" s="1569"/>
      <c r="BG359" s="1569"/>
    </row>
    <row r="360" spans="2:59" s="1626" customFormat="1">
      <c r="B360" s="1569"/>
      <c r="C360" s="1570"/>
      <c r="D360" s="1569"/>
      <c r="E360" s="1569"/>
      <c r="F360" s="1569"/>
      <c r="G360" s="1569"/>
      <c r="H360" s="1569"/>
      <c r="I360" s="1569"/>
      <c r="J360" s="1569"/>
      <c r="K360" s="1569"/>
      <c r="L360" s="1569"/>
      <c r="M360" s="1569"/>
      <c r="N360" s="1569"/>
      <c r="O360" s="1569"/>
      <c r="P360" s="1569"/>
      <c r="Q360" s="1569"/>
      <c r="R360" s="1569"/>
      <c r="S360" s="1569"/>
      <c r="T360" s="1569"/>
      <c r="U360" s="1569"/>
      <c r="V360" s="1569"/>
      <c r="W360" s="1569"/>
      <c r="X360" s="1569"/>
      <c r="Y360" s="1569"/>
      <c r="Z360" s="1569"/>
      <c r="AA360" s="1569"/>
      <c r="AB360" s="1569"/>
      <c r="AC360" s="1569"/>
      <c r="AD360" s="1569"/>
      <c r="AE360" s="1569"/>
      <c r="AF360" s="1569"/>
      <c r="AG360" s="1569"/>
      <c r="AH360" s="1569"/>
      <c r="AI360" s="1569"/>
      <c r="AJ360" s="1569"/>
      <c r="AK360" s="1569"/>
      <c r="AL360" s="1569"/>
      <c r="AM360" s="1569"/>
      <c r="AN360" s="1569"/>
      <c r="AO360" s="1569"/>
      <c r="AP360" s="1569"/>
      <c r="AQ360" s="1569"/>
      <c r="AR360" s="1569"/>
      <c r="AS360" s="1569"/>
      <c r="AT360" s="1569"/>
      <c r="AU360" s="1569"/>
      <c r="AV360" s="1569"/>
      <c r="AW360" s="1569"/>
      <c r="AX360" s="1569"/>
      <c r="AY360" s="1569"/>
      <c r="AZ360" s="1569"/>
      <c r="BA360" s="1569"/>
      <c r="BB360" s="1569"/>
      <c r="BC360" s="1569"/>
      <c r="BD360" s="1569"/>
      <c r="BE360" s="1569"/>
      <c r="BF360" s="1569"/>
      <c r="BG360" s="1569"/>
    </row>
    <row r="361" spans="2:59" s="1626" customFormat="1">
      <c r="B361" s="1569"/>
      <c r="C361" s="1570"/>
      <c r="D361" s="1569"/>
      <c r="E361" s="1569"/>
      <c r="F361" s="1569"/>
      <c r="G361" s="1569"/>
      <c r="H361" s="1569"/>
      <c r="I361" s="1569"/>
      <c r="J361" s="1569"/>
      <c r="K361" s="1569"/>
      <c r="L361" s="1569"/>
      <c r="M361" s="1569"/>
      <c r="N361" s="1569"/>
      <c r="O361" s="1569"/>
      <c r="P361" s="1569"/>
      <c r="Q361" s="1569"/>
      <c r="R361" s="1569"/>
      <c r="S361" s="1569"/>
      <c r="T361" s="1569"/>
      <c r="U361" s="1569"/>
      <c r="V361" s="1569"/>
      <c r="W361" s="1569"/>
      <c r="X361" s="1569"/>
      <c r="Y361" s="1569"/>
      <c r="Z361" s="1569"/>
      <c r="AA361" s="1569"/>
      <c r="AB361" s="1569"/>
      <c r="AC361" s="1569"/>
      <c r="AD361" s="1569"/>
      <c r="AE361" s="1569"/>
      <c r="AF361" s="1569"/>
      <c r="AG361" s="1569"/>
      <c r="AH361" s="1569"/>
      <c r="AI361" s="1569"/>
      <c r="AJ361" s="1569"/>
      <c r="AK361" s="1569"/>
      <c r="AL361" s="1569"/>
      <c r="AM361" s="1569"/>
      <c r="AN361" s="1569"/>
      <c r="AO361" s="1569"/>
      <c r="AP361" s="1569"/>
      <c r="AQ361" s="1569"/>
      <c r="AR361" s="1569"/>
      <c r="AS361" s="1569"/>
      <c r="AT361" s="1569"/>
      <c r="AU361" s="1569"/>
      <c r="AV361" s="1569"/>
      <c r="AW361" s="1569"/>
      <c r="AX361" s="1569"/>
      <c r="AY361" s="1569"/>
      <c r="AZ361" s="1569"/>
      <c r="BA361" s="1569"/>
      <c r="BB361" s="1569"/>
      <c r="BC361" s="1569"/>
      <c r="BD361" s="1569"/>
      <c r="BE361" s="1569"/>
      <c r="BF361" s="1569"/>
      <c r="BG361" s="1569"/>
    </row>
    <row r="362" spans="2:59" s="1626" customFormat="1">
      <c r="B362" s="1569"/>
      <c r="C362" s="1570"/>
      <c r="D362" s="1569"/>
      <c r="E362" s="1569"/>
      <c r="F362" s="1569"/>
      <c r="G362" s="1569"/>
      <c r="H362" s="1569"/>
      <c r="I362" s="1569"/>
      <c r="J362" s="1569"/>
      <c r="K362" s="1569"/>
      <c r="L362" s="1569"/>
      <c r="M362" s="1569"/>
      <c r="N362" s="1569"/>
      <c r="O362" s="1569"/>
      <c r="P362" s="1569"/>
      <c r="Q362" s="1569"/>
      <c r="R362" s="1569"/>
      <c r="S362" s="1569"/>
      <c r="T362" s="1569"/>
      <c r="U362" s="1569"/>
      <c r="V362" s="1569"/>
      <c r="W362" s="1569"/>
      <c r="X362" s="1569"/>
      <c r="Y362" s="1569"/>
      <c r="Z362" s="1569"/>
      <c r="AA362" s="1569"/>
      <c r="AB362" s="1569"/>
      <c r="AC362" s="1569"/>
      <c r="AD362" s="1569"/>
      <c r="AE362" s="1569"/>
      <c r="AF362" s="1569"/>
      <c r="AG362" s="1569"/>
      <c r="AH362" s="1569"/>
      <c r="AI362" s="1569"/>
      <c r="AJ362" s="1569"/>
      <c r="AK362" s="1569"/>
      <c r="AL362" s="1569"/>
      <c r="AM362" s="1569"/>
      <c r="AN362" s="1569"/>
      <c r="AO362" s="1569"/>
      <c r="AP362" s="1569"/>
      <c r="AQ362" s="1569"/>
      <c r="AR362" s="1569"/>
      <c r="AS362" s="1569"/>
      <c r="AT362" s="1569"/>
      <c r="AU362" s="1569"/>
      <c r="AV362" s="1569"/>
      <c r="AW362" s="1569"/>
      <c r="AX362" s="1569"/>
      <c r="AY362" s="1569"/>
      <c r="AZ362" s="1569"/>
      <c r="BA362" s="1569"/>
      <c r="BB362" s="1569"/>
      <c r="BC362" s="1569"/>
      <c r="BD362" s="1569"/>
      <c r="BE362" s="1569"/>
      <c r="BF362" s="1569"/>
      <c r="BG362" s="1569"/>
    </row>
    <row r="363" spans="2:59" s="1626" customFormat="1">
      <c r="B363" s="1569"/>
      <c r="C363" s="1570"/>
      <c r="D363" s="1569"/>
      <c r="E363" s="1569"/>
      <c r="F363" s="1569"/>
      <c r="G363" s="1569"/>
      <c r="H363" s="1569"/>
      <c r="I363" s="1569"/>
      <c r="J363" s="1569"/>
      <c r="K363" s="1569"/>
      <c r="L363" s="1569"/>
      <c r="M363" s="1569"/>
      <c r="N363" s="1569"/>
      <c r="O363" s="1569"/>
      <c r="P363" s="1569"/>
      <c r="Q363" s="1569"/>
      <c r="R363" s="1569"/>
      <c r="S363" s="1569"/>
      <c r="T363" s="1569"/>
      <c r="U363" s="1569"/>
      <c r="V363" s="1569"/>
      <c r="W363" s="1569"/>
      <c r="X363" s="1569"/>
      <c r="Y363" s="1569"/>
      <c r="Z363" s="1569"/>
      <c r="AA363" s="1569"/>
      <c r="AB363" s="1569"/>
      <c r="AC363" s="1569"/>
      <c r="AD363" s="1569"/>
      <c r="AE363" s="1569"/>
      <c r="AF363" s="1569"/>
      <c r="AG363" s="1569"/>
      <c r="AH363" s="1569"/>
      <c r="AI363" s="1569"/>
      <c r="AJ363" s="1569"/>
      <c r="AK363" s="1569"/>
      <c r="AL363" s="1569"/>
      <c r="AM363" s="1569"/>
      <c r="AN363" s="1569"/>
      <c r="AO363" s="1569"/>
      <c r="AP363" s="1569"/>
      <c r="AQ363" s="1569"/>
      <c r="AR363" s="1569"/>
      <c r="AS363" s="1569"/>
      <c r="AT363" s="1569"/>
      <c r="AU363" s="1569"/>
      <c r="AV363" s="1569"/>
      <c r="AW363" s="1569"/>
      <c r="AX363" s="1569"/>
      <c r="AY363" s="1569"/>
      <c r="AZ363" s="1569"/>
      <c r="BA363" s="1569"/>
      <c r="BB363" s="1569"/>
      <c r="BC363" s="1569"/>
      <c r="BD363" s="1569"/>
      <c r="BE363" s="1569"/>
      <c r="BF363" s="1569"/>
      <c r="BG363" s="1569"/>
    </row>
    <row r="364" spans="2:59" s="1626" customFormat="1">
      <c r="B364" s="1569"/>
      <c r="C364" s="1570"/>
      <c r="D364" s="1569"/>
      <c r="E364" s="1569"/>
      <c r="F364" s="1569"/>
      <c r="G364" s="1569"/>
      <c r="H364" s="1569"/>
      <c r="I364" s="1569"/>
      <c r="J364" s="1569"/>
      <c r="K364" s="1569"/>
      <c r="L364" s="1569"/>
      <c r="M364" s="1569"/>
      <c r="N364" s="1569"/>
      <c r="O364" s="1569"/>
      <c r="P364" s="1569"/>
      <c r="Q364" s="1569"/>
      <c r="R364" s="1569"/>
      <c r="S364" s="1569"/>
      <c r="T364" s="1569"/>
      <c r="U364" s="1569"/>
      <c r="V364" s="1569"/>
      <c r="W364" s="1569"/>
      <c r="X364" s="1569"/>
      <c r="Y364" s="1569"/>
      <c r="Z364" s="1569"/>
      <c r="AA364" s="1569"/>
      <c r="AB364" s="1569"/>
      <c r="AC364" s="1569"/>
      <c r="AD364" s="1569"/>
      <c r="AE364" s="1569"/>
      <c r="AF364" s="1569"/>
      <c r="AG364" s="1569"/>
      <c r="AH364" s="1569"/>
      <c r="AI364" s="1569"/>
      <c r="AJ364" s="1569"/>
      <c r="AK364" s="1569"/>
      <c r="AL364" s="1569"/>
      <c r="AM364" s="1569"/>
      <c r="AN364" s="1569"/>
      <c r="AO364" s="1569"/>
      <c r="AP364" s="1569"/>
      <c r="AQ364" s="1569"/>
      <c r="AR364" s="1569"/>
      <c r="AS364" s="1569"/>
      <c r="AT364" s="1569"/>
      <c r="AU364" s="1569"/>
      <c r="AV364" s="1569"/>
      <c r="AW364" s="1569"/>
      <c r="AX364" s="1569"/>
      <c r="AY364" s="1569"/>
      <c r="AZ364" s="1569"/>
      <c r="BA364" s="1569"/>
      <c r="BB364" s="1569"/>
      <c r="BC364" s="1569"/>
      <c r="BD364" s="1569"/>
      <c r="BE364" s="1569"/>
      <c r="BF364" s="1569"/>
      <c r="BG364" s="1569"/>
    </row>
    <row r="365" spans="2:59" s="1626" customFormat="1">
      <c r="B365" s="1569"/>
      <c r="C365" s="1570"/>
      <c r="D365" s="1569"/>
      <c r="E365" s="1569"/>
      <c r="F365" s="1569"/>
      <c r="G365" s="1569"/>
      <c r="H365" s="1569"/>
      <c r="I365" s="1569"/>
      <c r="J365" s="1569"/>
      <c r="K365" s="1569"/>
      <c r="L365" s="1569"/>
      <c r="M365" s="1569"/>
      <c r="N365" s="1569"/>
      <c r="O365" s="1569"/>
      <c r="P365" s="1569"/>
      <c r="Q365" s="1569"/>
      <c r="R365" s="1569"/>
      <c r="S365" s="1569"/>
      <c r="T365" s="1569"/>
      <c r="U365" s="1569"/>
      <c r="V365" s="1569"/>
      <c r="W365" s="1569"/>
      <c r="X365" s="1569"/>
      <c r="Y365" s="1569"/>
      <c r="Z365" s="1569"/>
      <c r="AA365" s="1569"/>
      <c r="AB365" s="1569"/>
      <c r="AC365" s="1569"/>
      <c r="AD365" s="1569"/>
      <c r="AE365" s="1569"/>
      <c r="AF365" s="1569"/>
      <c r="AG365" s="1569"/>
      <c r="AH365" s="1569"/>
      <c r="AI365" s="1569"/>
      <c r="AJ365" s="1569"/>
      <c r="AK365" s="1569"/>
      <c r="AL365" s="1569"/>
      <c r="AM365" s="1569"/>
      <c r="AN365" s="1569"/>
      <c r="AO365" s="1569"/>
      <c r="AP365" s="1569"/>
      <c r="AQ365" s="1569"/>
      <c r="AR365" s="1569"/>
      <c r="AS365" s="1569"/>
      <c r="AT365" s="1569"/>
      <c r="AU365" s="1569"/>
      <c r="AV365" s="1569"/>
      <c r="AW365" s="1569"/>
      <c r="AX365" s="1569"/>
      <c r="AY365" s="1569"/>
      <c r="AZ365" s="1569"/>
      <c r="BA365" s="1569"/>
      <c r="BB365" s="1569"/>
      <c r="BC365" s="1569"/>
      <c r="BD365" s="1569"/>
      <c r="BE365" s="1569"/>
      <c r="BF365" s="1569"/>
      <c r="BG365" s="1569"/>
    </row>
    <row r="366" spans="2:59" s="1626" customFormat="1">
      <c r="B366" s="1569"/>
      <c r="C366" s="1570"/>
      <c r="D366" s="1569"/>
      <c r="E366" s="1569"/>
      <c r="F366" s="1569"/>
      <c r="G366" s="1569"/>
      <c r="H366" s="1569"/>
      <c r="I366" s="1569"/>
      <c r="J366" s="1569"/>
      <c r="K366" s="1569"/>
      <c r="L366" s="1569"/>
      <c r="M366" s="1569"/>
      <c r="N366" s="1569"/>
      <c r="O366" s="1569"/>
      <c r="P366" s="1569"/>
      <c r="Q366" s="1569"/>
      <c r="R366" s="1569"/>
      <c r="S366" s="1569"/>
      <c r="T366" s="1569"/>
      <c r="U366" s="1569"/>
      <c r="V366" s="1569"/>
      <c r="W366" s="1569"/>
      <c r="X366" s="1569"/>
      <c r="Y366" s="1569"/>
      <c r="Z366" s="1569"/>
      <c r="AA366" s="1569"/>
      <c r="AB366" s="1569"/>
      <c r="AC366" s="1569"/>
      <c r="AD366" s="1569"/>
      <c r="AE366" s="1569"/>
      <c r="AF366" s="1569"/>
      <c r="AG366" s="1569"/>
      <c r="AH366" s="1569"/>
      <c r="AI366" s="1569"/>
      <c r="AJ366" s="1569"/>
      <c r="AK366" s="1569"/>
      <c r="AL366" s="1569"/>
      <c r="AM366" s="1569"/>
      <c r="AN366" s="1569"/>
      <c r="AO366" s="1569"/>
      <c r="AP366" s="1569"/>
      <c r="AQ366" s="1569"/>
      <c r="AR366" s="1569"/>
      <c r="AS366" s="1569"/>
      <c r="AT366" s="1569"/>
      <c r="AU366" s="1569"/>
      <c r="AV366" s="1569"/>
      <c r="AW366" s="1569"/>
      <c r="AX366" s="1569"/>
      <c r="AY366" s="1569"/>
      <c r="AZ366" s="1569"/>
      <c r="BA366" s="1569"/>
      <c r="BB366" s="1569"/>
      <c r="BC366" s="1569"/>
      <c r="BD366" s="1569"/>
      <c r="BE366" s="1569"/>
      <c r="BF366" s="1569"/>
      <c r="BG366" s="1569"/>
    </row>
    <row r="367" spans="2:59" s="1626" customFormat="1">
      <c r="B367" s="1569"/>
      <c r="C367" s="1570"/>
      <c r="D367" s="1569"/>
      <c r="E367" s="1569"/>
      <c r="F367" s="1569"/>
      <c r="G367" s="1569"/>
      <c r="H367" s="1569"/>
      <c r="I367" s="1569"/>
      <c r="J367" s="1569"/>
      <c r="K367" s="1569"/>
      <c r="L367" s="1569"/>
      <c r="M367" s="1569"/>
      <c r="N367" s="1569"/>
      <c r="O367" s="1569"/>
      <c r="P367" s="1569"/>
      <c r="Q367" s="1569"/>
      <c r="R367" s="1569"/>
      <c r="S367" s="1569"/>
      <c r="T367" s="1569"/>
      <c r="U367" s="1569"/>
      <c r="V367" s="1569"/>
      <c r="W367" s="1569"/>
      <c r="X367" s="1569"/>
      <c r="Y367" s="1569"/>
      <c r="Z367" s="1569"/>
      <c r="AA367" s="1569"/>
      <c r="AB367" s="1569"/>
      <c r="AC367" s="1569"/>
      <c r="AD367" s="1569"/>
      <c r="AE367" s="1569"/>
      <c r="AF367" s="1569"/>
      <c r="AG367" s="1569"/>
      <c r="AH367" s="1569"/>
      <c r="AI367" s="1569"/>
      <c r="AJ367" s="1569"/>
      <c r="AK367" s="1569"/>
      <c r="AL367" s="1569"/>
      <c r="AM367" s="1569"/>
      <c r="AN367" s="1569"/>
      <c r="AO367" s="1569"/>
      <c r="AP367" s="1569"/>
      <c r="AQ367" s="1569"/>
      <c r="AR367" s="1569"/>
      <c r="AS367" s="1569"/>
      <c r="AT367" s="1569"/>
      <c r="AU367" s="1569"/>
      <c r="AV367" s="1569"/>
      <c r="AW367" s="1569"/>
      <c r="AX367" s="1569"/>
      <c r="AY367" s="1569"/>
      <c r="AZ367" s="1569"/>
      <c r="BA367" s="1569"/>
      <c r="BB367" s="1569"/>
      <c r="BC367" s="1569"/>
      <c r="BD367" s="1569"/>
      <c r="BE367" s="1569"/>
      <c r="BF367" s="1569"/>
      <c r="BG367" s="1569"/>
    </row>
    <row r="368" spans="2:59" s="1626" customFormat="1">
      <c r="B368" s="1569"/>
      <c r="C368" s="1570"/>
      <c r="D368" s="1569"/>
      <c r="E368" s="1569"/>
      <c r="F368" s="1569"/>
      <c r="G368" s="1569"/>
      <c r="H368" s="1569"/>
      <c r="I368" s="1569"/>
      <c r="J368" s="1569"/>
      <c r="K368" s="1569"/>
      <c r="L368" s="1569"/>
      <c r="M368" s="1569"/>
      <c r="N368" s="1569"/>
      <c r="O368" s="1569"/>
      <c r="P368" s="1569"/>
      <c r="Q368" s="1569"/>
      <c r="R368" s="1569"/>
      <c r="S368" s="1569"/>
      <c r="T368" s="1569"/>
      <c r="U368" s="1569"/>
      <c r="V368" s="1569"/>
      <c r="W368" s="1569"/>
      <c r="X368" s="1569"/>
      <c r="Y368" s="1569"/>
      <c r="Z368" s="1569"/>
      <c r="AA368" s="1569"/>
      <c r="AB368" s="1569"/>
      <c r="AC368" s="1569"/>
      <c r="AD368" s="1569"/>
      <c r="AE368" s="1569"/>
      <c r="AF368" s="1569"/>
      <c r="AG368" s="1569"/>
      <c r="AH368" s="1569"/>
      <c r="AI368" s="1569"/>
      <c r="AJ368" s="1569"/>
      <c r="AK368" s="1569"/>
      <c r="AL368" s="1569"/>
      <c r="AM368" s="1569"/>
      <c r="AN368" s="1569"/>
      <c r="AO368" s="1569"/>
      <c r="AP368" s="1569"/>
      <c r="AQ368" s="1569"/>
      <c r="AR368" s="1569"/>
      <c r="AS368" s="1569"/>
      <c r="AT368" s="1569"/>
      <c r="AU368" s="1569"/>
      <c r="AV368" s="1569"/>
      <c r="AW368" s="1569"/>
      <c r="AX368" s="1569"/>
      <c r="AY368" s="1569"/>
      <c r="AZ368" s="1569"/>
      <c r="BA368" s="1569"/>
      <c r="BB368" s="1569"/>
      <c r="BC368" s="1569"/>
      <c r="BD368" s="1569"/>
      <c r="BE368" s="1569"/>
      <c r="BF368" s="1569"/>
      <c r="BG368" s="1569"/>
    </row>
    <row r="369" spans="2:59" s="1626" customFormat="1">
      <c r="B369" s="1569"/>
      <c r="C369" s="1570"/>
      <c r="D369" s="1569"/>
      <c r="E369" s="1569"/>
      <c r="F369" s="1569"/>
      <c r="G369" s="1569"/>
      <c r="H369" s="1569"/>
      <c r="I369" s="1569"/>
      <c r="J369" s="1569"/>
      <c r="K369" s="1569"/>
      <c r="L369" s="1569"/>
      <c r="M369" s="1569"/>
      <c r="N369" s="1569"/>
      <c r="O369" s="1569"/>
      <c r="P369" s="1569"/>
      <c r="Q369" s="1569"/>
      <c r="R369" s="1569"/>
      <c r="S369" s="1569"/>
      <c r="T369" s="1569"/>
      <c r="U369" s="1569"/>
      <c r="V369" s="1569"/>
      <c r="W369" s="1569"/>
      <c r="X369" s="1569"/>
      <c r="Y369" s="1569"/>
      <c r="Z369" s="1569"/>
      <c r="AA369" s="1569"/>
      <c r="AB369" s="1569"/>
      <c r="AC369" s="1569"/>
      <c r="AD369" s="1569"/>
      <c r="AE369" s="1569"/>
      <c r="AF369" s="1569"/>
      <c r="AG369" s="1569"/>
      <c r="AH369" s="1569"/>
      <c r="AI369" s="1569"/>
      <c r="AJ369" s="1569"/>
      <c r="AK369" s="1569"/>
      <c r="AL369" s="1569"/>
      <c r="AM369" s="1569"/>
      <c r="AN369" s="1569"/>
      <c r="AO369" s="1569"/>
      <c r="AP369" s="1569"/>
      <c r="AQ369" s="1569"/>
      <c r="AR369" s="1569"/>
      <c r="AS369" s="1569"/>
      <c r="AT369" s="1569"/>
      <c r="AU369" s="1569"/>
      <c r="AV369" s="1569"/>
      <c r="AW369" s="1569"/>
      <c r="AX369" s="1569"/>
      <c r="AY369" s="1569"/>
      <c r="AZ369" s="1569"/>
      <c r="BA369" s="1569"/>
      <c r="BB369" s="1569"/>
      <c r="BC369" s="1569"/>
      <c r="BD369" s="1569"/>
      <c r="BE369" s="1569"/>
      <c r="BF369" s="1569"/>
      <c r="BG369" s="1569"/>
    </row>
    <row r="370" spans="2:59" s="1626" customFormat="1">
      <c r="B370" s="1569"/>
      <c r="C370" s="1570"/>
      <c r="D370" s="1569"/>
      <c r="E370" s="1569"/>
      <c r="F370" s="1569"/>
      <c r="G370" s="1569"/>
      <c r="H370" s="1569"/>
      <c r="I370" s="1569"/>
      <c r="J370" s="1569"/>
      <c r="K370" s="1569"/>
      <c r="L370" s="1569"/>
      <c r="M370" s="1569"/>
      <c r="N370" s="1569"/>
      <c r="O370" s="1569"/>
      <c r="P370" s="1569"/>
      <c r="Q370" s="1569"/>
      <c r="R370" s="1569"/>
      <c r="S370" s="1569"/>
      <c r="T370" s="1569"/>
      <c r="U370" s="1569"/>
      <c r="V370" s="1569"/>
      <c r="W370" s="1569"/>
      <c r="X370" s="1569"/>
      <c r="Y370" s="1569"/>
      <c r="Z370" s="1569"/>
      <c r="AA370" s="1569"/>
      <c r="AB370" s="1569"/>
      <c r="AC370" s="1569"/>
      <c r="AD370" s="1569"/>
      <c r="AE370" s="1569"/>
      <c r="AF370" s="1569"/>
      <c r="AG370" s="1569"/>
      <c r="AH370" s="1569"/>
      <c r="AI370" s="1569"/>
      <c r="AJ370" s="1569"/>
      <c r="AK370" s="1569"/>
      <c r="AL370" s="1569"/>
      <c r="AM370" s="1569"/>
      <c r="AN370" s="1569"/>
      <c r="AO370" s="1569"/>
      <c r="AP370" s="1569"/>
      <c r="AQ370" s="1569"/>
      <c r="AR370" s="1569"/>
      <c r="AS370" s="1569"/>
      <c r="AT370" s="1569"/>
      <c r="AU370" s="1569"/>
      <c r="AV370" s="1569"/>
      <c r="AW370" s="1569"/>
      <c r="AX370" s="1569"/>
      <c r="AY370" s="1569"/>
      <c r="AZ370" s="1569"/>
      <c r="BA370" s="1569"/>
      <c r="BB370" s="1569"/>
      <c r="BC370" s="1569"/>
      <c r="BD370" s="1569"/>
      <c r="BE370" s="1569"/>
      <c r="BF370" s="1569"/>
      <c r="BG370" s="1569"/>
    </row>
    <row r="371" spans="2:59" s="1626" customFormat="1">
      <c r="B371" s="1569"/>
      <c r="C371" s="1570"/>
      <c r="D371" s="1569"/>
      <c r="E371" s="1569"/>
      <c r="F371" s="1569"/>
      <c r="G371" s="1569"/>
      <c r="H371" s="1569"/>
      <c r="I371" s="1569"/>
      <c r="J371" s="1569"/>
      <c r="K371" s="1569"/>
      <c r="L371" s="1569"/>
      <c r="M371" s="1569"/>
      <c r="N371" s="1569"/>
      <c r="O371" s="1569"/>
      <c r="P371" s="1569"/>
      <c r="Q371" s="1569"/>
      <c r="R371" s="1569"/>
      <c r="S371" s="1569"/>
      <c r="T371" s="1569"/>
      <c r="U371" s="1569"/>
      <c r="V371" s="1569"/>
      <c r="W371" s="1569"/>
      <c r="X371" s="1569"/>
      <c r="Y371" s="1569"/>
      <c r="Z371" s="1569"/>
      <c r="AA371" s="1569"/>
      <c r="AB371" s="1569"/>
      <c r="AC371" s="1569"/>
      <c r="AD371" s="1569"/>
      <c r="AE371" s="1569"/>
      <c r="AF371" s="1569"/>
      <c r="AG371" s="1569"/>
      <c r="AH371" s="1569"/>
      <c r="AI371" s="1569"/>
      <c r="AJ371" s="1569"/>
      <c r="AK371" s="1569"/>
      <c r="AL371" s="1569"/>
      <c r="AM371" s="1569"/>
      <c r="AN371" s="1569"/>
      <c r="AO371" s="1569"/>
      <c r="AP371" s="1569"/>
      <c r="AQ371" s="1569"/>
      <c r="AR371" s="1569"/>
      <c r="AS371" s="1569"/>
      <c r="AT371" s="1569"/>
      <c r="AU371" s="1569"/>
      <c r="AV371" s="1569"/>
      <c r="AW371" s="1569"/>
      <c r="AX371" s="1569"/>
      <c r="AY371" s="1569"/>
      <c r="AZ371" s="1569"/>
      <c r="BA371" s="1569"/>
      <c r="BB371" s="1569"/>
      <c r="BC371" s="1569"/>
      <c r="BD371" s="1569"/>
      <c r="BE371" s="1569"/>
      <c r="BF371" s="1569"/>
      <c r="BG371" s="1569"/>
    </row>
    <row r="372" spans="2:59" s="1626" customFormat="1">
      <c r="B372" s="1569"/>
      <c r="C372" s="1570"/>
      <c r="D372" s="1569"/>
      <c r="E372" s="1569"/>
      <c r="F372" s="1569"/>
      <c r="G372" s="1569"/>
      <c r="H372" s="1569"/>
      <c r="I372" s="1569"/>
      <c r="J372" s="1569"/>
      <c r="K372" s="1569"/>
      <c r="L372" s="1569"/>
      <c r="M372" s="1569"/>
      <c r="N372" s="1569"/>
      <c r="O372" s="1569"/>
      <c r="P372" s="1569"/>
      <c r="Q372" s="1569"/>
      <c r="R372" s="1569"/>
      <c r="S372" s="1569"/>
      <c r="T372" s="1569"/>
      <c r="U372" s="1569"/>
      <c r="V372" s="1569"/>
      <c r="W372" s="1569"/>
      <c r="X372" s="1569"/>
      <c r="Y372" s="1569"/>
      <c r="Z372" s="1569"/>
      <c r="AA372" s="1569"/>
      <c r="AB372" s="1569"/>
      <c r="AC372" s="1569"/>
      <c r="AD372" s="1569"/>
      <c r="AE372" s="1569"/>
      <c r="AF372" s="1569"/>
      <c r="AG372" s="1569"/>
      <c r="AH372" s="1569"/>
      <c r="AI372" s="1569"/>
      <c r="AJ372" s="1569"/>
      <c r="AK372" s="1569"/>
      <c r="AL372" s="1569"/>
      <c r="AM372" s="1569"/>
      <c r="AN372" s="1569"/>
      <c r="AO372" s="1569"/>
      <c r="AP372" s="1569"/>
      <c r="AQ372" s="1569"/>
      <c r="AR372" s="1569"/>
      <c r="AS372" s="1569"/>
      <c r="AT372" s="1569"/>
      <c r="AU372" s="1569"/>
      <c r="AV372" s="1569"/>
      <c r="AW372" s="1569"/>
      <c r="AX372" s="1569"/>
      <c r="AY372" s="1569"/>
      <c r="AZ372" s="1569"/>
      <c r="BA372" s="1569"/>
      <c r="BB372" s="1569"/>
      <c r="BC372" s="1569"/>
      <c r="BD372" s="1569"/>
      <c r="BE372" s="1569"/>
      <c r="BF372" s="1569"/>
      <c r="BG372" s="1569"/>
    </row>
    <row r="373" spans="2:59" s="1626" customFormat="1">
      <c r="B373" s="1569"/>
      <c r="C373" s="1570"/>
      <c r="D373" s="1569"/>
      <c r="E373" s="1569"/>
      <c r="F373" s="1569"/>
      <c r="G373" s="1569"/>
      <c r="H373" s="1569"/>
      <c r="I373" s="1569"/>
      <c r="J373" s="1569"/>
      <c r="K373" s="1569"/>
      <c r="L373" s="1569"/>
      <c r="M373" s="1569"/>
      <c r="N373" s="1569"/>
      <c r="O373" s="1569"/>
      <c r="P373" s="1569"/>
      <c r="Q373" s="1569"/>
      <c r="R373" s="1569"/>
      <c r="S373" s="1569"/>
      <c r="T373" s="1569"/>
      <c r="U373" s="1569"/>
      <c r="V373" s="1569"/>
      <c r="W373" s="1569"/>
      <c r="X373" s="1569"/>
      <c r="Y373" s="1569"/>
      <c r="Z373" s="1569"/>
      <c r="AA373" s="1569"/>
      <c r="AB373" s="1569"/>
      <c r="AC373" s="1569"/>
      <c r="AD373" s="1569"/>
      <c r="AE373" s="1569"/>
      <c r="AF373" s="1569"/>
      <c r="AG373" s="1569"/>
      <c r="AH373" s="1569"/>
      <c r="AI373" s="1569"/>
      <c r="AJ373" s="1569"/>
      <c r="AK373" s="1569"/>
      <c r="AL373" s="1569"/>
      <c r="AM373" s="1569"/>
      <c r="AN373" s="1569"/>
      <c r="AO373" s="1569"/>
      <c r="AP373" s="1569"/>
      <c r="AQ373" s="1569"/>
      <c r="AR373" s="1569"/>
      <c r="AS373" s="1569"/>
      <c r="AT373" s="1569"/>
      <c r="AU373" s="1569"/>
      <c r="AV373" s="1569"/>
      <c r="AW373" s="1569"/>
      <c r="AX373" s="1569"/>
      <c r="AY373" s="1569"/>
      <c r="AZ373" s="1569"/>
      <c r="BA373" s="1569"/>
      <c r="BB373" s="1569"/>
      <c r="BC373" s="1569"/>
      <c r="BD373" s="1569"/>
      <c r="BE373" s="1569"/>
      <c r="BF373" s="1569"/>
      <c r="BG373" s="1569"/>
    </row>
    <row r="374" spans="2:59" s="1626" customFormat="1">
      <c r="B374" s="1569"/>
      <c r="C374" s="1570"/>
      <c r="D374" s="1569"/>
      <c r="E374" s="1569"/>
      <c r="F374" s="1569"/>
      <c r="G374" s="1569"/>
      <c r="H374" s="1569"/>
      <c r="I374" s="1569"/>
      <c r="J374" s="1569"/>
      <c r="K374" s="1569"/>
      <c r="L374" s="1569"/>
      <c r="M374" s="1569"/>
      <c r="N374" s="1569"/>
      <c r="O374" s="1569"/>
      <c r="P374" s="1569"/>
      <c r="Q374" s="1569"/>
      <c r="R374" s="1569"/>
      <c r="S374" s="1569"/>
      <c r="T374" s="1569"/>
      <c r="U374" s="1569"/>
      <c r="V374" s="1569"/>
      <c r="W374" s="1569"/>
      <c r="X374" s="1569"/>
      <c r="Y374" s="1569"/>
      <c r="Z374" s="1569"/>
      <c r="AA374" s="1569"/>
      <c r="AB374" s="1569"/>
      <c r="AC374" s="1569"/>
      <c r="AD374" s="1569"/>
      <c r="AE374" s="1569"/>
      <c r="AF374" s="1569"/>
      <c r="AG374" s="1569"/>
      <c r="AH374" s="1569"/>
      <c r="AI374" s="1569"/>
      <c r="AJ374" s="1569"/>
      <c r="AK374" s="1569"/>
      <c r="AL374" s="1569"/>
      <c r="AM374" s="1569"/>
      <c r="AN374" s="1569"/>
      <c r="AO374" s="1569"/>
      <c r="AP374" s="1569"/>
      <c r="AQ374" s="1569"/>
      <c r="AR374" s="1569"/>
      <c r="AS374" s="1569"/>
      <c r="AT374" s="1569"/>
      <c r="AU374" s="1569"/>
      <c r="AV374" s="1569"/>
      <c r="AW374" s="1569"/>
      <c r="AX374" s="1569"/>
      <c r="AY374" s="1569"/>
      <c r="AZ374" s="1569"/>
      <c r="BA374" s="1569"/>
      <c r="BB374" s="1569"/>
      <c r="BC374" s="1569"/>
      <c r="BD374" s="1569"/>
      <c r="BE374" s="1569"/>
      <c r="BF374" s="1569"/>
      <c r="BG374" s="1569"/>
    </row>
    <row r="375" spans="2:59" s="1626" customFormat="1">
      <c r="B375" s="1569"/>
      <c r="C375" s="1570"/>
      <c r="D375" s="1569"/>
      <c r="E375" s="1569"/>
      <c r="F375" s="1569"/>
      <c r="G375" s="1569"/>
      <c r="H375" s="1569"/>
      <c r="I375" s="1569"/>
      <c r="J375" s="1569"/>
      <c r="K375" s="1569"/>
      <c r="L375" s="1569"/>
      <c r="M375" s="1569"/>
      <c r="N375" s="1569"/>
      <c r="O375" s="1569"/>
      <c r="P375" s="1569"/>
      <c r="Q375" s="1569"/>
      <c r="R375" s="1569"/>
      <c r="S375" s="1569"/>
      <c r="T375" s="1569"/>
      <c r="U375" s="1569"/>
      <c r="V375" s="1569"/>
      <c r="W375" s="1569"/>
      <c r="X375" s="1569"/>
      <c r="Y375" s="1569"/>
      <c r="Z375" s="1569"/>
      <c r="AA375" s="1569"/>
      <c r="AB375" s="1569"/>
      <c r="AC375" s="1569"/>
      <c r="AD375" s="1569"/>
      <c r="AE375" s="1569"/>
      <c r="AF375" s="1569"/>
      <c r="AG375" s="1569"/>
      <c r="AH375" s="1569"/>
      <c r="AI375" s="1569"/>
      <c r="AJ375" s="1569"/>
      <c r="AK375" s="1569"/>
      <c r="AL375" s="1569"/>
      <c r="AM375" s="1569"/>
      <c r="AN375" s="1569"/>
      <c r="AO375" s="1569"/>
      <c r="AP375" s="1569"/>
      <c r="AQ375" s="1569"/>
      <c r="AR375" s="1569"/>
      <c r="AS375" s="1569"/>
      <c r="AT375" s="1569"/>
      <c r="AU375" s="1569"/>
      <c r="AV375" s="1569"/>
      <c r="AW375" s="1569"/>
      <c r="AX375" s="1569"/>
      <c r="AY375" s="1569"/>
      <c r="AZ375" s="1569"/>
      <c r="BA375" s="1569"/>
      <c r="BB375" s="1569"/>
      <c r="BC375" s="1569"/>
      <c r="BD375" s="1569"/>
      <c r="BE375" s="1569"/>
      <c r="BF375" s="1569"/>
      <c r="BG375" s="1569"/>
    </row>
    <row r="376" spans="2:59" s="1626" customFormat="1">
      <c r="B376" s="1569"/>
      <c r="C376" s="1570"/>
      <c r="D376" s="1569"/>
      <c r="E376" s="1569"/>
      <c r="F376" s="1569"/>
      <c r="G376" s="1569"/>
      <c r="H376" s="1569"/>
      <c r="I376" s="1569"/>
      <c r="J376" s="1569"/>
      <c r="K376" s="1569"/>
      <c r="L376" s="1569"/>
      <c r="M376" s="1569"/>
      <c r="N376" s="1569"/>
      <c r="O376" s="1569"/>
      <c r="P376" s="1569"/>
      <c r="Q376" s="1569"/>
      <c r="R376" s="1569"/>
      <c r="S376" s="1569"/>
      <c r="T376" s="1569"/>
      <c r="U376" s="1569"/>
      <c r="V376" s="1569"/>
      <c r="W376" s="1569"/>
      <c r="X376" s="1569"/>
      <c r="Y376" s="1569"/>
      <c r="Z376" s="1569"/>
      <c r="AA376" s="1569"/>
      <c r="AB376" s="1569"/>
      <c r="AC376" s="1569"/>
      <c r="AD376" s="1569"/>
      <c r="AE376" s="1569"/>
      <c r="AF376" s="1569"/>
      <c r="AG376" s="1569"/>
      <c r="AH376" s="1569"/>
      <c r="AI376" s="1569"/>
      <c r="AJ376" s="1569"/>
      <c r="AK376" s="1569"/>
      <c r="AL376" s="1569"/>
      <c r="AM376" s="1569"/>
      <c r="AN376" s="1569"/>
      <c r="AO376" s="1569"/>
      <c r="AP376" s="1569"/>
      <c r="AQ376" s="1569"/>
      <c r="AR376" s="1569"/>
      <c r="AS376" s="1569"/>
      <c r="AT376" s="1569"/>
      <c r="AU376" s="1569"/>
      <c r="AV376" s="1569"/>
      <c r="AW376" s="1569"/>
      <c r="AX376" s="1569"/>
      <c r="AY376" s="1569"/>
      <c r="AZ376" s="1569"/>
      <c r="BA376" s="1569"/>
      <c r="BB376" s="1569"/>
      <c r="BC376" s="1569"/>
      <c r="BD376" s="1569"/>
      <c r="BE376" s="1569"/>
      <c r="BF376" s="1569"/>
      <c r="BG376" s="1569"/>
    </row>
    <row r="377" spans="2:59" s="1626" customFormat="1">
      <c r="B377" s="1569"/>
      <c r="C377" s="1570"/>
      <c r="D377" s="1569"/>
      <c r="E377" s="1569"/>
      <c r="F377" s="1569"/>
      <c r="G377" s="1569"/>
      <c r="H377" s="1569"/>
      <c r="I377" s="1569"/>
      <c r="J377" s="1569"/>
      <c r="K377" s="1569"/>
      <c r="L377" s="1569"/>
      <c r="M377" s="1569"/>
      <c r="N377" s="1569"/>
      <c r="O377" s="1569"/>
      <c r="P377" s="1569"/>
      <c r="Q377" s="1569"/>
      <c r="R377" s="1569"/>
      <c r="S377" s="1569"/>
      <c r="T377" s="1569"/>
      <c r="U377" s="1569"/>
      <c r="V377" s="1569"/>
      <c r="W377" s="1569"/>
      <c r="X377" s="1569"/>
      <c r="Y377" s="1569"/>
      <c r="Z377" s="1569"/>
      <c r="AA377" s="1569"/>
      <c r="AB377" s="1569"/>
      <c r="AC377" s="1569"/>
      <c r="AD377" s="1569"/>
      <c r="AE377" s="1569"/>
      <c r="AF377" s="1569"/>
      <c r="AG377" s="1569"/>
      <c r="AH377" s="1569"/>
      <c r="AI377" s="1569"/>
      <c r="AJ377" s="1569"/>
      <c r="AK377" s="1569"/>
      <c r="AL377" s="1569"/>
      <c r="AM377" s="1569"/>
      <c r="AN377" s="1569"/>
      <c r="AO377" s="1569"/>
      <c r="AP377" s="1569"/>
      <c r="AQ377" s="1569"/>
      <c r="AR377" s="1569"/>
      <c r="AS377" s="1569"/>
      <c r="AT377" s="1569"/>
      <c r="AU377" s="1569"/>
      <c r="AV377" s="1569"/>
      <c r="AW377" s="1569"/>
      <c r="AX377" s="1569"/>
      <c r="AY377" s="1569"/>
      <c r="AZ377" s="1569"/>
      <c r="BA377" s="1569"/>
      <c r="BB377" s="1569"/>
      <c r="BC377" s="1569"/>
      <c r="BD377" s="1569"/>
      <c r="BE377" s="1569"/>
      <c r="BF377" s="1569"/>
      <c r="BG377" s="1569"/>
    </row>
    <row r="378" spans="2:59" s="1626" customFormat="1">
      <c r="B378" s="1569"/>
      <c r="C378" s="1570"/>
      <c r="D378" s="1569"/>
      <c r="E378" s="1569"/>
      <c r="F378" s="1569"/>
      <c r="G378" s="1569"/>
      <c r="H378" s="1569"/>
      <c r="I378" s="1569"/>
      <c r="J378" s="1569"/>
      <c r="K378" s="1569"/>
      <c r="L378" s="1569"/>
      <c r="M378" s="1569"/>
      <c r="N378" s="1569"/>
      <c r="O378" s="1569"/>
      <c r="P378" s="1569"/>
      <c r="Q378" s="1569"/>
      <c r="R378" s="1569"/>
      <c r="S378" s="1569"/>
      <c r="T378" s="1569"/>
      <c r="U378" s="1569"/>
      <c r="V378" s="1569"/>
      <c r="W378" s="1569"/>
      <c r="X378" s="1569"/>
      <c r="Y378" s="1569"/>
      <c r="Z378" s="1569"/>
      <c r="AA378" s="1569"/>
      <c r="AB378" s="1569"/>
      <c r="AC378" s="1569"/>
      <c r="AD378" s="1569"/>
      <c r="AE378" s="1569"/>
      <c r="AF378" s="1569"/>
      <c r="AG378" s="1569"/>
      <c r="AH378" s="1569"/>
      <c r="AI378" s="1569"/>
      <c r="AJ378" s="1569"/>
      <c r="AK378" s="1569"/>
      <c r="AL378" s="1569"/>
      <c r="AM378" s="1569"/>
      <c r="AN378" s="1569"/>
      <c r="AO378" s="1569"/>
      <c r="AP378" s="1569"/>
      <c r="AQ378" s="1569"/>
      <c r="AR378" s="1569"/>
      <c r="AS378" s="1569"/>
      <c r="AT378" s="1569"/>
      <c r="AU378" s="1569"/>
      <c r="AV378" s="1569"/>
      <c r="AW378" s="1569"/>
      <c r="AX378" s="1569"/>
      <c r="AY378" s="1569"/>
      <c r="AZ378" s="1569"/>
      <c r="BA378" s="1569"/>
      <c r="BB378" s="1569"/>
      <c r="BC378" s="1569"/>
      <c r="BD378" s="1569"/>
      <c r="BE378" s="1569"/>
      <c r="BF378" s="1569"/>
      <c r="BG378" s="1569"/>
    </row>
    <row r="379" spans="2:59" s="1626" customFormat="1">
      <c r="B379" s="1569"/>
      <c r="C379" s="1570"/>
      <c r="D379" s="1569"/>
      <c r="E379" s="1569"/>
      <c r="F379" s="1569"/>
      <c r="G379" s="1569"/>
      <c r="H379" s="1569"/>
      <c r="I379" s="1569"/>
      <c r="J379" s="1569"/>
      <c r="K379" s="1569"/>
      <c r="L379" s="1569"/>
      <c r="M379" s="1569"/>
      <c r="N379" s="1569"/>
      <c r="O379" s="1569"/>
      <c r="P379" s="1569"/>
      <c r="Q379" s="1569"/>
      <c r="R379" s="1569"/>
      <c r="S379" s="1569"/>
      <c r="T379" s="1569"/>
      <c r="U379" s="1569"/>
      <c r="V379" s="1569"/>
      <c r="W379" s="1569"/>
      <c r="X379" s="1569"/>
      <c r="Y379" s="1569"/>
      <c r="Z379" s="1569"/>
      <c r="AA379" s="1569"/>
      <c r="AB379" s="1569"/>
      <c r="AC379" s="1569"/>
      <c r="AD379" s="1569"/>
      <c r="AE379" s="1569"/>
      <c r="AF379" s="1569"/>
      <c r="AG379" s="1569"/>
      <c r="AH379" s="1569"/>
      <c r="AI379" s="1569"/>
      <c r="AJ379" s="1569"/>
      <c r="AK379" s="1569"/>
      <c r="AL379" s="1569"/>
      <c r="AM379" s="1569"/>
      <c r="AN379" s="1569"/>
      <c r="AO379" s="1569"/>
      <c r="AP379" s="1569"/>
      <c r="AQ379" s="1569"/>
      <c r="AR379" s="1569"/>
      <c r="AS379" s="1569"/>
      <c r="AT379" s="1569"/>
      <c r="AU379" s="1569"/>
      <c r="AV379" s="1569"/>
      <c r="AW379" s="1569"/>
      <c r="AX379" s="1569"/>
      <c r="AY379" s="1569"/>
      <c r="AZ379" s="1569"/>
      <c r="BA379" s="1569"/>
      <c r="BB379" s="1569"/>
      <c r="BC379" s="1569"/>
      <c r="BD379" s="1569"/>
      <c r="BE379" s="1569"/>
      <c r="BF379" s="1569"/>
      <c r="BG379" s="1569"/>
    </row>
    <row r="380" spans="2:59" s="1626" customFormat="1">
      <c r="B380" s="1569"/>
      <c r="C380" s="1570"/>
      <c r="D380" s="1569"/>
      <c r="E380" s="1569"/>
      <c r="F380" s="1569"/>
      <c r="G380" s="1569"/>
      <c r="H380" s="1569"/>
      <c r="I380" s="1569"/>
      <c r="J380" s="1569"/>
      <c r="K380" s="1569"/>
      <c r="L380" s="1569"/>
      <c r="M380" s="1569"/>
      <c r="N380" s="1569"/>
      <c r="O380" s="1569"/>
      <c r="P380" s="1569"/>
      <c r="Q380" s="1569"/>
      <c r="R380" s="1569"/>
      <c r="S380" s="1569"/>
      <c r="T380" s="1569"/>
      <c r="U380" s="1569"/>
      <c r="V380" s="1569"/>
      <c r="W380" s="1569"/>
      <c r="X380" s="1569"/>
      <c r="Y380" s="1569"/>
      <c r="Z380" s="1569"/>
      <c r="AA380" s="1569"/>
      <c r="AB380" s="1569"/>
      <c r="AC380" s="1569"/>
      <c r="AD380" s="1569"/>
      <c r="AE380" s="1569"/>
      <c r="AF380" s="1569"/>
      <c r="AG380" s="1569"/>
      <c r="AH380" s="1569"/>
      <c r="AI380" s="1569"/>
      <c r="AJ380" s="1569"/>
      <c r="AK380" s="1569"/>
      <c r="AL380" s="1569"/>
      <c r="AM380" s="1569"/>
      <c r="AN380" s="1569"/>
      <c r="AO380" s="1569"/>
      <c r="AP380" s="1569"/>
      <c r="AQ380" s="1569"/>
      <c r="AR380" s="1569"/>
      <c r="AS380" s="1569"/>
      <c r="AT380" s="1569"/>
      <c r="AU380" s="1569"/>
      <c r="AV380" s="1569"/>
      <c r="AW380" s="1569"/>
      <c r="AX380" s="1569"/>
      <c r="AY380" s="1569"/>
      <c r="AZ380" s="1569"/>
      <c r="BA380" s="1569"/>
      <c r="BB380" s="1569"/>
      <c r="BC380" s="1569"/>
      <c r="BD380" s="1569"/>
      <c r="BE380" s="1569"/>
      <c r="BF380" s="1569"/>
      <c r="BG380" s="1569"/>
    </row>
    <row r="381" spans="2:59" s="1626" customFormat="1">
      <c r="B381" s="1569"/>
      <c r="C381" s="1570"/>
      <c r="D381" s="1569"/>
      <c r="E381" s="1569"/>
      <c r="F381" s="1569"/>
      <c r="G381" s="1569"/>
      <c r="H381" s="1569"/>
      <c r="I381" s="1569"/>
      <c r="J381" s="1569"/>
      <c r="K381" s="1569"/>
      <c r="L381" s="1569"/>
      <c r="M381" s="1569"/>
      <c r="N381" s="1569"/>
      <c r="O381" s="1569"/>
      <c r="P381" s="1569"/>
      <c r="Q381" s="1569"/>
      <c r="R381" s="1569"/>
      <c r="S381" s="1569"/>
      <c r="T381" s="1569"/>
      <c r="U381" s="1569"/>
      <c r="V381" s="1569"/>
      <c r="W381" s="1569"/>
      <c r="X381" s="1569"/>
      <c r="Y381" s="1569"/>
      <c r="Z381" s="1569"/>
      <c r="AA381" s="1569"/>
      <c r="AB381" s="1569"/>
      <c r="AC381" s="1569"/>
      <c r="AD381" s="1569"/>
      <c r="AE381" s="1569"/>
      <c r="AF381" s="1569"/>
      <c r="AG381" s="1569"/>
      <c r="AH381" s="1569"/>
      <c r="AI381" s="1569"/>
      <c r="AJ381" s="1569"/>
      <c r="AK381" s="1569"/>
      <c r="AL381" s="1569"/>
      <c r="AM381" s="1569"/>
      <c r="AN381" s="1569"/>
      <c r="AO381" s="1569"/>
      <c r="AP381" s="1569"/>
      <c r="AQ381" s="1569"/>
      <c r="AR381" s="1569"/>
      <c r="AS381" s="1569"/>
      <c r="AT381" s="1569"/>
      <c r="AU381" s="1569"/>
      <c r="AV381" s="1569"/>
      <c r="AW381" s="1569"/>
      <c r="AX381" s="1569"/>
      <c r="AY381" s="1569"/>
      <c r="AZ381" s="1569"/>
      <c r="BA381" s="1569"/>
      <c r="BB381" s="1569"/>
      <c r="BC381" s="1569"/>
      <c r="BD381" s="1569"/>
      <c r="BE381" s="1569"/>
      <c r="BF381" s="1569"/>
      <c r="BG381" s="1569"/>
    </row>
    <row r="382" spans="2:59" s="1626" customFormat="1">
      <c r="B382" s="1569"/>
      <c r="C382" s="1570"/>
      <c r="D382" s="1569"/>
      <c r="E382" s="1569"/>
      <c r="F382" s="1569"/>
      <c r="G382" s="1569"/>
      <c r="H382" s="1569"/>
      <c r="I382" s="1569"/>
      <c r="J382" s="1569"/>
      <c r="K382" s="1569"/>
      <c r="L382" s="1569"/>
      <c r="M382" s="1569"/>
      <c r="N382" s="1569"/>
      <c r="O382" s="1569"/>
      <c r="P382" s="1569"/>
      <c r="Q382" s="1569"/>
      <c r="R382" s="1569"/>
      <c r="S382" s="1569"/>
      <c r="T382" s="1569"/>
      <c r="U382" s="1569"/>
      <c r="V382" s="1569"/>
      <c r="W382" s="1569"/>
      <c r="X382" s="1569"/>
      <c r="Y382" s="1569"/>
      <c r="Z382" s="1569"/>
      <c r="AA382" s="1569"/>
      <c r="AB382" s="1569"/>
      <c r="AC382" s="1569"/>
      <c r="AD382" s="1569"/>
      <c r="AE382" s="1569"/>
      <c r="AF382" s="1569"/>
      <c r="AG382" s="1569"/>
      <c r="AH382" s="1569"/>
      <c r="AI382" s="1569"/>
      <c r="AJ382" s="1569"/>
      <c r="AK382" s="1569"/>
      <c r="AL382" s="1569"/>
      <c r="AM382" s="1569"/>
      <c r="AN382" s="1569"/>
      <c r="AO382" s="1569"/>
      <c r="AP382" s="1569"/>
      <c r="AQ382" s="1569"/>
      <c r="AR382" s="1569"/>
      <c r="AS382" s="1569"/>
      <c r="AT382" s="1569"/>
      <c r="AU382" s="1569"/>
      <c r="AV382" s="1569"/>
      <c r="AW382" s="1569"/>
      <c r="AX382" s="1569"/>
      <c r="AY382" s="1569"/>
      <c r="AZ382" s="1569"/>
      <c r="BA382" s="1569"/>
      <c r="BB382" s="1569"/>
      <c r="BC382" s="1569"/>
      <c r="BD382" s="1569"/>
      <c r="BE382" s="1569"/>
      <c r="BF382" s="1569"/>
      <c r="BG382" s="1569"/>
    </row>
    <row r="383" spans="2:59" s="1626" customFormat="1">
      <c r="B383" s="1569"/>
      <c r="C383" s="1570"/>
      <c r="D383" s="1569"/>
      <c r="E383" s="1569"/>
      <c r="F383" s="1569"/>
      <c r="G383" s="1569"/>
      <c r="H383" s="1569"/>
      <c r="I383" s="1569"/>
      <c r="J383" s="1569"/>
      <c r="K383" s="1569"/>
      <c r="L383" s="1569"/>
      <c r="M383" s="1569"/>
      <c r="N383" s="1569"/>
      <c r="O383" s="1569"/>
      <c r="P383" s="1569"/>
      <c r="Q383" s="1569"/>
      <c r="R383" s="1569"/>
      <c r="S383" s="1569"/>
      <c r="T383" s="1569"/>
      <c r="U383" s="1569"/>
      <c r="V383" s="1569"/>
      <c r="W383" s="1569"/>
      <c r="X383" s="1569"/>
      <c r="Y383" s="1569"/>
      <c r="Z383" s="1569"/>
      <c r="AA383" s="1569"/>
      <c r="AB383" s="1569"/>
      <c r="AC383" s="1569"/>
      <c r="AD383" s="1569"/>
      <c r="AE383" s="1569"/>
      <c r="AF383" s="1569"/>
      <c r="AG383" s="1569"/>
      <c r="AH383" s="1569"/>
      <c r="AI383" s="1569"/>
      <c r="AJ383" s="1569"/>
      <c r="AK383" s="1569"/>
      <c r="AL383" s="1569"/>
      <c r="AM383" s="1569"/>
      <c r="AN383" s="1569"/>
      <c r="AO383" s="1569"/>
      <c r="AP383" s="1569"/>
      <c r="AQ383" s="1569"/>
      <c r="AR383" s="1569"/>
      <c r="AS383" s="1569"/>
      <c r="AT383" s="1569"/>
      <c r="AU383" s="1569"/>
      <c r="AV383" s="1569"/>
      <c r="AW383" s="1569"/>
      <c r="AX383" s="1569"/>
      <c r="AY383" s="1569"/>
      <c r="AZ383" s="1569"/>
      <c r="BA383" s="1569"/>
      <c r="BB383" s="1569"/>
      <c r="BC383" s="1569"/>
      <c r="BD383" s="1569"/>
      <c r="BE383" s="1569"/>
      <c r="BF383" s="1569"/>
      <c r="BG383" s="1569"/>
    </row>
    <row r="384" spans="2:59" s="1626" customFormat="1">
      <c r="B384" s="1569"/>
      <c r="C384" s="1570"/>
      <c r="D384" s="1569"/>
      <c r="E384" s="1569"/>
      <c r="F384" s="1569"/>
      <c r="G384" s="1569"/>
      <c r="H384" s="1569"/>
      <c r="I384" s="1569"/>
      <c r="J384" s="1569"/>
      <c r="K384" s="1569"/>
      <c r="L384" s="1569"/>
      <c r="M384" s="1569"/>
      <c r="N384" s="1569"/>
      <c r="O384" s="1569"/>
      <c r="P384" s="1569"/>
      <c r="Q384" s="1569"/>
      <c r="R384" s="1569"/>
      <c r="S384" s="1569"/>
      <c r="T384" s="1569"/>
      <c r="U384" s="1569"/>
      <c r="V384" s="1569"/>
      <c r="W384" s="1569"/>
      <c r="X384" s="1569"/>
      <c r="Y384" s="1569"/>
      <c r="Z384" s="1569"/>
      <c r="AA384" s="1569"/>
      <c r="AB384" s="1569"/>
      <c r="AC384" s="1569"/>
      <c r="AD384" s="1569"/>
      <c r="AE384" s="1569"/>
      <c r="AF384" s="1569"/>
      <c r="AG384" s="1569"/>
      <c r="AH384" s="1569"/>
      <c r="AI384" s="1569"/>
      <c r="AJ384" s="1569"/>
      <c r="AK384" s="1569"/>
      <c r="AL384" s="1569"/>
      <c r="AM384" s="1569"/>
      <c r="AN384" s="1569"/>
      <c r="AO384" s="1569"/>
      <c r="AP384" s="1569"/>
      <c r="AQ384" s="1569"/>
      <c r="AR384" s="1569"/>
      <c r="AS384" s="1569"/>
      <c r="AT384" s="1569"/>
      <c r="AU384" s="1569"/>
      <c r="AV384" s="1569"/>
      <c r="AW384" s="1569"/>
      <c r="AX384" s="1569"/>
      <c r="AY384" s="1569"/>
      <c r="AZ384" s="1569"/>
      <c r="BA384" s="1569"/>
      <c r="BB384" s="1569"/>
      <c r="BC384" s="1569"/>
      <c r="BD384" s="1569"/>
      <c r="BE384" s="1569"/>
      <c r="BF384" s="1569"/>
      <c r="BG384" s="1569"/>
    </row>
    <row r="385" spans="2:59" s="1626" customFormat="1">
      <c r="B385" s="1569"/>
      <c r="C385" s="1570"/>
      <c r="D385" s="1569"/>
      <c r="E385" s="1569"/>
      <c r="F385" s="1569"/>
      <c r="G385" s="1569"/>
      <c r="H385" s="1569"/>
      <c r="I385" s="1569"/>
      <c r="J385" s="1569"/>
      <c r="K385" s="1569"/>
      <c r="L385" s="1569"/>
      <c r="M385" s="1569"/>
      <c r="N385" s="1569"/>
      <c r="O385" s="1569"/>
      <c r="P385" s="1569"/>
      <c r="Q385" s="1569"/>
      <c r="R385" s="1569"/>
      <c r="S385" s="1569"/>
      <c r="T385" s="1569"/>
      <c r="U385" s="1569"/>
      <c r="V385" s="1569"/>
      <c r="W385" s="1569"/>
      <c r="X385" s="1569"/>
      <c r="Y385" s="1569"/>
      <c r="Z385" s="1569"/>
      <c r="AA385" s="1569"/>
      <c r="AB385" s="1569"/>
      <c r="AC385" s="1569"/>
      <c r="AD385" s="1569"/>
      <c r="AE385" s="1569"/>
      <c r="AF385" s="1569"/>
      <c r="AG385" s="1569"/>
      <c r="AH385" s="1569"/>
      <c r="AI385" s="1569"/>
      <c r="AJ385" s="1569"/>
      <c r="AK385" s="1569"/>
      <c r="AL385" s="1569"/>
      <c r="AM385" s="1569"/>
      <c r="AN385" s="1569"/>
      <c r="AO385" s="1569"/>
      <c r="AP385" s="1569"/>
      <c r="AQ385" s="1569"/>
      <c r="AR385" s="1569"/>
      <c r="AS385" s="1569"/>
      <c r="AT385" s="1569"/>
      <c r="AU385" s="1569"/>
      <c r="AV385" s="1569"/>
      <c r="AW385" s="1569"/>
      <c r="AX385" s="1569"/>
      <c r="AY385" s="1569"/>
      <c r="AZ385" s="1569"/>
      <c r="BA385" s="1569"/>
      <c r="BB385" s="1569"/>
      <c r="BC385" s="1569"/>
      <c r="BD385" s="1569"/>
      <c r="BE385" s="1569"/>
      <c r="BF385" s="1569"/>
      <c r="BG385" s="1569"/>
    </row>
    <row r="386" spans="2:59" s="1626" customFormat="1">
      <c r="B386" s="1569"/>
      <c r="C386" s="1570"/>
      <c r="D386" s="1569"/>
      <c r="E386" s="1569"/>
      <c r="F386" s="1569"/>
      <c r="G386" s="1569"/>
      <c r="H386" s="1569"/>
      <c r="I386" s="1569"/>
      <c r="J386" s="1569"/>
      <c r="K386" s="1569"/>
      <c r="L386" s="1569"/>
      <c r="M386" s="1569"/>
      <c r="N386" s="1569"/>
      <c r="O386" s="1569"/>
      <c r="P386" s="1569"/>
      <c r="Q386" s="1569"/>
      <c r="R386" s="1569"/>
      <c r="S386" s="1569"/>
      <c r="T386" s="1569"/>
      <c r="U386" s="1569"/>
      <c r="V386" s="1569"/>
      <c r="W386" s="1569"/>
      <c r="X386" s="1569"/>
      <c r="Y386" s="1569"/>
      <c r="Z386" s="1569"/>
      <c r="AA386" s="1569"/>
      <c r="AB386" s="1569"/>
      <c r="AC386" s="1569"/>
      <c r="AD386" s="1569"/>
      <c r="AE386" s="1569"/>
      <c r="AF386" s="1569"/>
      <c r="AG386" s="1569"/>
      <c r="AH386" s="1569"/>
      <c r="AI386" s="1569"/>
      <c r="AJ386" s="1569"/>
      <c r="AK386" s="1569"/>
      <c r="AL386" s="1569"/>
      <c r="AM386" s="1569"/>
      <c r="AN386" s="1569"/>
      <c r="AO386" s="1569"/>
      <c r="AP386" s="1569"/>
      <c r="AQ386" s="1569"/>
      <c r="AR386" s="1569"/>
      <c r="AS386" s="1569"/>
      <c r="AT386" s="1569"/>
      <c r="AU386" s="1569"/>
      <c r="AV386" s="1569"/>
      <c r="AW386" s="1569"/>
      <c r="AX386" s="1569"/>
      <c r="AY386" s="1569"/>
      <c r="AZ386" s="1569"/>
      <c r="BA386" s="1569"/>
      <c r="BB386" s="1569"/>
      <c r="BC386" s="1569"/>
      <c r="BD386" s="1569"/>
      <c r="BE386" s="1569"/>
      <c r="BF386" s="1569"/>
      <c r="BG386" s="1569"/>
    </row>
    <row r="387" spans="2:59" s="1626" customFormat="1">
      <c r="B387" s="1569"/>
      <c r="C387" s="1570"/>
      <c r="D387" s="1569"/>
      <c r="E387" s="1569"/>
      <c r="F387" s="1569"/>
      <c r="G387" s="1569"/>
      <c r="H387" s="1569"/>
      <c r="I387" s="1569"/>
      <c r="J387" s="1569"/>
      <c r="K387" s="1569"/>
      <c r="L387" s="1569"/>
      <c r="M387" s="1569"/>
      <c r="N387" s="1569"/>
      <c r="O387" s="1569"/>
      <c r="P387" s="1569"/>
      <c r="Q387" s="1569"/>
      <c r="R387" s="1569"/>
      <c r="S387" s="1569"/>
      <c r="T387" s="1569"/>
      <c r="U387" s="1569"/>
      <c r="V387" s="1569"/>
      <c r="W387" s="1569"/>
      <c r="X387" s="1569"/>
      <c r="Y387" s="1569"/>
      <c r="Z387" s="1569"/>
      <c r="AA387" s="1569"/>
      <c r="AB387" s="1569"/>
      <c r="AC387" s="1569"/>
      <c r="AD387" s="1569"/>
      <c r="AE387" s="1569"/>
      <c r="AF387" s="1569"/>
      <c r="AG387" s="1569"/>
      <c r="AH387" s="1569"/>
      <c r="AI387" s="1569"/>
      <c r="AJ387" s="1569"/>
      <c r="AK387" s="1569"/>
      <c r="AL387" s="1569"/>
      <c r="AM387" s="1569"/>
      <c r="AN387" s="1569"/>
      <c r="AO387" s="1569"/>
      <c r="AP387" s="1569"/>
      <c r="AQ387" s="1569"/>
      <c r="AR387" s="1569"/>
      <c r="AS387" s="1569"/>
      <c r="AT387" s="1569"/>
      <c r="AU387" s="1569"/>
      <c r="AV387" s="1569"/>
      <c r="AW387" s="1569"/>
      <c r="AX387" s="1569"/>
      <c r="AY387" s="1569"/>
      <c r="AZ387" s="1569"/>
      <c r="BA387" s="1569"/>
      <c r="BB387" s="1569"/>
      <c r="BC387" s="1569"/>
      <c r="BD387" s="1569"/>
      <c r="BE387" s="1569"/>
      <c r="BF387" s="1569"/>
      <c r="BG387" s="1569"/>
    </row>
    <row r="388" spans="2:59" s="1626" customFormat="1">
      <c r="B388" s="1569"/>
      <c r="C388" s="1570"/>
      <c r="D388" s="1569"/>
      <c r="E388" s="1569"/>
      <c r="F388" s="1569"/>
      <c r="G388" s="1569"/>
      <c r="H388" s="1569"/>
      <c r="I388" s="1569"/>
      <c r="J388" s="1569"/>
      <c r="K388" s="1569"/>
      <c r="L388" s="1569"/>
      <c r="M388" s="1569"/>
      <c r="N388" s="1569"/>
      <c r="O388" s="1569"/>
      <c r="P388" s="1569"/>
      <c r="Q388" s="1569"/>
      <c r="R388" s="1569"/>
      <c r="S388" s="1569"/>
      <c r="T388" s="1569"/>
      <c r="U388" s="1569"/>
      <c r="V388" s="1569"/>
      <c r="W388" s="1569"/>
      <c r="X388" s="1569"/>
      <c r="Y388" s="1569"/>
      <c r="Z388" s="1569"/>
      <c r="AA388" s="1569"/>
      <c r="AB388" s="1569"/>
      <c r="AC388" s="1569"/>
      <c r="AD388" s="1569"/>
      <c r="AE388" s="1569"/>
      <c r="AF388" s="1569"/>
      <c r="AG388" s="1569"/>
      <c r="AH388" s="1569"/>
      <c r="AI388" s="1569"/>
      <c r="AJ388" s="1569"/>
      <c r="AK388" s="1569"/>
      <c r="AL388" s="1569"/>
      <c r="AM388" s="1569"/>
      <c r="AN388" s="1569"/>
      <c r="AO388" s="1569"/>
      <c r="AP388" s="1569"/>
      <c r="AQ388" s="1569"/>
      <c r="AR388" s="1569"/>
      <c r="AS388" s="1569"/>
      <c r="AT388" s="1569"/>
      <c r="AU388" s="1569"/>
      <c r="AV388" s="1569"/>
      <c r="AW388" s="1569"/>
      <c r="AX388" s="1569"/>
      <c r="AY388" s="1569"/>
      <c r="AZ388" s="1569"/>
      <c r="BA388" s="1569"/>
      <c r="BB388" s="1569"/>
      <c r="BC388" s="1569"/>
      <c r="BD388" s="1569"/>
      <c r="BE388" s="1569"/>
      <c r="BF388" s="1569"/>
      <c r="BG388" s="1569"/>
    </row>
    <row r="389" spans="2:59" s="1626" customFormat="1">
      <c r="B389" s="1569"/>
      <c r="C389" s="1570"/>
      <c r="D389" s="1569"/>
      <c r="E389" s="1569"/>
      <c r="F389" s="1569"/>
      <c r="G389" s="1569"/>
      <c r="H389" s="1569"/>
      <c r="I389" s="1569"/>
      <c r="J389" s="1569"/>
      <c r="K389" s="1569"/>
      <c r="L389" s="1569"/>
      <c r="M389" s="1569"/>
      <c r="N389" s="1569"/>
      <c r="O389" s="1569"/>
      <c r="P389" s="1569"/>
      <c r="Q389" s="1569"/>
      <c r="R389" s="1569"/>
      <c r="S389" s="1569"/>
      <c r="T389" s="1569"/>
      <c r="U389" s="1569"/>
      <c r="V389" s="1569"/>
      <c r="W389" s="1569"/>
      <c r="X389" s="1569"/>
      <c r="Y389" s="1569"/>
      <c r="Z389" s="1569"/>
      <c r="AA389" s="1569"/>
      <c r="AB389" s="1569"/>
      <c r="AC389" s="1569"/>
      <c r="AD389" s="1569"/>
      <c r="AE389" s="1569"/>
      <c r="AF389" s="1569"/>
      <c r="AG389" s="1569"/>
      <c r="AH389" s="1569"/>
      <c r="AI389" s="1569"/>
      <c r="AJ389" s="1569"/>
      <c r="AK389" s="1569"/>
      <c r="AL389" s="1569"/>
      <c r="AM389" s="1569"/>
      <c r="AN389" s="1569"/>
      <c r="AO389" s="1569"/>
      <c r="AP389" s="1569"/>
      <c r="AQ389" s="1569"/>
      <c r="AR389" s="1569"/>
      <c r="AS389" s="1569"/>
      <c r="AT389" s="1569"/>
      <c r="AU389" s="1569"/>
      <c r="AV389" s="1569"/>
      <c r="AW389" s="1569"/>
      <c r="AX389" s="1569"/>
      <c r="AY389" s="1569"/>
      <c r="AZ389" s="1569"/>
      <c r="BA389" s="1569"/>
      <c r="BB389" s="1569"/>
      <c r="BC389" s="1569"/>
      <c r="BD389" s="1569"/>
      <c r="BE389" s="1569"/>
      <c r="BF389" s="1569"/>
      <c r="BG389" s="1569"/>
    </row>
    <row r="390" spans="2:59" s="1626" customFormat="1">
      <c r="B390" s="1569"/>
      <c r="C390" s="1570"/>
      <c r="D390" s="1569"/>
      <c r="E390" s="1569"/>
      <c r="F390" s="1569"/>
      <c r="G390" s="1569"/>
      <c r="H390" s="1569"/>
      <c r="I390" s="1569"/>
      <c r="J390" s="1569"/>
      <c r="K390" s="1569"/>
      <c r="L390" s="1569"/>
      <c r="M390" s="1569"/>
      <c r="N390" s="1569"/>
      <c r="O390" s="1569"/>
      <c r="P390" s="1569"/>
      <c r="Q390" s="1569"/>
      <c r="R390" s="1569"/>
      <c r="S390" s="1569"/>
      <c r="T390" s="1569"/>
      <c r="U390" s="1569"/>
      <c r="V390" s="1569"/>
      <c r="W390" s="1569"/>
      <c r="X390" s="1569"/>
      <c r="Y390" s="1569"/>
      <c r="Z390" s="1569"/>
      <c r="AA390" s="1569"/>
      <c r="AB390" s="1569"/>
      <c r="AC390" s="1569"/>
      <c r="AD390" s="1569"/>
      <c r="AE390" s="1569"/>
      <c r="AF390" s="1569"/>
      <c r="AG390" s="1569"/>
      <c r="AH390" s="1569"/>
      <c r="AI390" s="1569"/>
      <c r="AJ390" s="1569"/>
      <c r="AK390" s="1569"/>
      <c r="AL390" s="1569"/>
      <c r="AM390" s="1569"/>
      <c r="AN390" s="1569"/>
      <c r="AO390" s="1569"/>
      <c r="AP390" s="1569"/>
      <c r="AQ390" s="1569"/>
      <c r="AR390" s="1569"/>
      <c r="AS390" s="1569"/>
      <c r="AT390" s="1569"/>
      <c r="AU390" s="1569"/>
      <c r="AV390" s="1569"/>
      <c r="AW390" s="1569"/>
      <c r="AX390" s="1569"/>
      <c r="AY390" s="1569"/>
      <c r="AZ390" s="1569"/>
      <c r="BA390" s="1569"/>
      <c r="BB390" s="1569"/>
      <c r="BC390" s="1569"/>
      <c r="BD390" s="1569"/>
      <c r="BE390" s="1569"/>
      <c r="BF390" s="1569"/>
      <c r="BG390" s="1569"/>
    </row>
    <row r="391" spans="2:59" s="1626" customFormat="1">
      <c r="B391" s="1569"/>
      <c r="C391" s="1570"/>
      <c r="D391" s="1569"/>
      <c r="E391" s="1569"/>
      <c r="F391" s="1569"/>
      <c r="G391" s="1569"/>
      <c r="H391" s="1569"/>
      <c r="I391" s="1569"/>
      <c r="J391" s="1569"/>
      <c r="K391" s="1569"/>
      <c r="L391" s="1569"/>
      <c r="M391" s="1569"/>
      <c r="N391" s="1569"/>
      <c r="O391" s="1569"/>
      <c r="P391" s="1569"/>
      <c r="Q391" s="1569"/>
      <c r="R391" s="1569"/>
      <c r="S391" s="1569"/>
      <c r="T391" s="1569"/>
      <c r="U391" s="1569"/>
      <c r="V391" s="1569"/>
      <c r="W391" s="1569"/>
      <c r="X391" s="1569"/>
      <c r="Y391" s="1569"/>
      <c r="Z391" s="1569"/>
      <c r="AA391" s="1569"/>
      <c r="AB391" s="1569"/>
      <c r="AC391" s="1569"/>
      <c r="AD391" s="1569"/>
      <c r="AE391" s="1569"/>
      <c r="AF391" s="1569"/>
      <c r="AG391" s="1569"/>
      <c r="AH391" s="1569"/>
      <c r="AI391" s="1569"/>
      <c r="AJ391" s="1569"/>
      <c r="AK391" s="1569"/>
      <c r="AL391" s="1569"/>
      <c r="AM391" s="1569"/>
      <c r="AN391" s="1569"/>
      <c r="AO391" s="1569"/>
      <c r="AP391" s="1569"/>
      <c r="AQ391" s="1569"/>
      <c r="AR391" s="1569"/>
      <c r="AS391" s="1569"/>
      <c r="AT391" s="1569"/>
      <c r="AU391" s="1569"/>
      <c r="AV391" s="1569"/>
      <c r="AW391" s="1569"/>
      <c r="AX391" s="1569"/>
      <c r="AY391" s="1569"/>
      <c r="AZ391" s="1569"/>
      <c r="BA391" s="1569"/>
      <c r="BB391" s="1569"/>
      <c r="BC391" s="1569"/>
      <c r="BD391" s="1569"/>
      <c r="BE391" s="1569"/>
      <c r="BF391" s="1569"/>
      <c r="BG391" s="1569"/>
    </row>
    <row r="392" spans="2:59" s="1626" customFormat="1">
      <c r="B392" s="1569"/>
      <c r="C392" s="1570"/>
      <c r="D392" s="1569"/>
      <c r="E392" s="1569"/>
      <c r="F392" s="1569"/>
      <c r="G392" s="1569"/>
      <c r="H392" s="1569"/>
      <c r="I392" s="1569"/>
      <c r="J392" s="1569"/>
      <c r="K392" s="1569"/>
      <c r="L392" s="1569"/>
      <c r="M392" s="1569"/>
      <c r="N392" s="1569"/>
      <c r="O392" s="1569"/>
      <c r="P392" s="1569"/>
      <c r="Q392" s="1569"/>
      <c r="R392" s="1569"/>
      <c r="S392" s="1569"/>
      <c r="T392" s="1569"/>
      <c r="U392" s="1569"/>
      <c r="V392" s="1569"/>
      <c r="W392" s="1569"/>
      <c r="X392" s="1569"/>
      <c r="Y392" s="1569"/>
      <c r="Z392" s="1569"/>
      <c r="AA392" s="1569"/>
      <c r="AB392" s="1569"/>
      <c r="AC392" s="1569"/>
      <c r="AD392" s="1569"/>
      <c r="AE392" s="1569"/>
      <c r="AF392" s="1569"/>
      <c r="AG392" s="1569"/>
      <c r="AH392" s="1569"/>
      <c r="AI392" s="1569"/>
      <c r="AJ392" s="1569"/>
      <c r="AK392" s="1569"/>
      <c r="AL392" s="1569"/>
      <c r="AM392" s="1569"/>
      <c r="AN392" s="1569"/>
      <c r="AO392" s="1569"/>
      <c r="AP392" s="1569"/>
      <c r="AQ392" s="1569"/>
      <c r="AR392" s="1569"/>
      <c r="AS392" s="1569"/>
      <c r="AT392" s="1569"/>
      <c r="AU392" s="1569"/>
      <c r="AV392" s="1569"/>
      <c r="AW392" s="1569"/>
      <c r="AX392" s="1569"/>
      <c r="AY392" s="1569"/>
      <c r="AZ392" s="1569"/>
      <c r="BA392" s="1569"/>
      <c r="BB392" s="1569"/>
      <c r="BC392" s="1569"/>
      <c r="BD392" s="1569"/>
      <c r="BE392" s="1569"/>
      <c r="BF392" s="1569"/>
      <c r="BG392" s="1569"/>
    </row>
    <row r="393" spans="2:59" s="1626" customFormat="1">
      <c r="B393" s="1569"/>
      <c r="C393" s="1570"/>
      <c r="D393" s="1569"/>
      <c r="E393" s="1569"/>
      <c r="F393" s="1569"/>
      <c r="G393" s="1569"/>
      <c r="H393" s="1569"/>
      <c r="I393" s="1569"/>
      <c r="J393" s="1569"/>
      <c r="K393" s="1569"/>
      <c r="L393" s="1569"/>
      <c r="M393" s="1569"/>
      <c r="N393" s="1569"/>
      <c r="O393" s="1569"/>
      <c r="P393" s="1569"/>
      <c r="Q393" s="1569"/>
      <c r="R393" s="1569"/>
      <c r="S393" s="1569"/>
      <c r="T393" s="1569"/>
      <c r="U393" s="1569"/>
      <c r="V393" s="1569"/>
      <c r="W393" s="1569"/>
      <c r="X393" s="1569"/>
      <c r="Y393" s="1569"/>
      <c r="Z393" s="1569"/>
      <c r="AA393" s="1569"/>
      <c r="AB393" s="1569"/>
      <c r="AC393" s="1569"/>
      <c r="AD393" s="1569"/>
      <c r="AE393" s="1569"/>
      <c r="AF393" s="1569"/>
      <c r="AG393" s="1569"/>
      <c r="AH393" s="1569"/>
      <c r="AI393" s="1569"/>
      <c r="AJ393" s="1569"/>
      <c r="AK393" s="1569"/>
      <c r="AL393" s="1569"/>
      <c r="AM393" s="1569"/>
      <c r="AN393" s="1569"/>
      <c r="AO393" s="1569"/>
      <c r="AP393" s="1569"/>
      <c r="AQ393" s="1569"/>
      <c r="AR393" s="1569"/>
      <c r="AS393" s="1569"/>
      <c r="AT393" s="1569"/>
      <c r="AU393" s="1569"/>
      <c r="AV393" s="1569"/>
      <c r="AW393" s="1569"/>
      <c r="AX393" s="1569"/>
      <c r="AY393" s="1569"/>
      <c r="AZ393" s="1569"/>
      <c r="BA393" s="1569"/>
      <c r="BB393" s="1569"/>
      <c r="BC393" s="1569"/>
      <c r="BD393" s="1569"/>
      <c r="BE393" s="1569"/>
      <c r="BF393" s="1569"/>
      <c r="BG393" s="1569"/>
    </row>
    <row r="394" spans="2:59" s="1626" customFormat="1">
      <c r="B394" s="1569"/>
      <c r="C394" s="1570"/>
      <c r="D394" s="1569"/>
      <c r="E394" s="1569"/>
      <c r="F394" s="1569"/>
      <c r="G394" s="1569"/>
      <c r="H394" s="1569"/>
      <c r="I394" s="1569"/>
      <c r="J394" s="1569"/>
      <c r="K394" s="1569"/>
      <c r="L394" s="1569"/>
      <c r="M394" s="1569"/>
      <c r="N394" s="1569"/>
      <c r="O394" s="1569"/>
      <c r="P394" s="1569"/>
      <c r="Q394" s="1569"/>
      <c r="R394" s="1569"/>
      <c r="S394" s="1569"/>
      <c r="T394" s="1569"/>
      <c r="U394" s="1569"/>
      <c r="V394" s="1569"/>
      <c r="W394" s="1569"/>
      <c r="X394" s="1569"/>
      <c r="Y394" s="1569"/>
      <c r="Z394" s="1569"/>
      <c r="AA394" s="1569"/>
      <c r="AB394" s="1569"/>
      <c r="AC394" s="1569"/>
      <c r="AD394" s="1569"/>
      <c r="AE394" s="1569"/>
      <c r="AF394" s="1569"/>
      <c r="AG394" s="1569"/>
      <c r="AH394" s="1569"/>
      <c r="AI394" s="1569"/>
      <c r="AJ394" s="1569"/>
      <c r="AK394" s="1569"/>
      <c r="AL394" s="1569"/>
      <c r="AM394" s="1569"/>
      <c r="AN394" s="1569"/>
      <c r="AO394" s="1569"/>
      <c r="AP394" s="1569"/>
      <c r="AQ394" s="1569"/>
      <c r="AR394" s="1569"/>
      <c r="AS394" s="1569"/>
      <c r="AT394" s="1569"/>
      <c r="AU394" s="1569"/>
      <c r="AV394" s="1569"/>
      <c r="AW394" s="1569"/>
      <c r="AX394" s="1569"/>
      <c r="AY394" s="1569"/>
      <c r="AZ394" s="1569"/>
      <c r="BA394" s="1569"/>
      <c r="BB394" s="1569"/>
      <c r="BC394" s="1569"/>
      <c r="BD394" s="1569"/>
      <c r="BE394" s="1569"/>
      <c r="BF394" s="1569"/>
      <c r="BG394" s="1569"/>
    </row>
    <row r="395" spans="2:59" s="1626" customFormat="1">
      <c r="B395" s="1569"/>
      <c r="C395" s="1570"/>
      <c r="D395" s="1569"/>
      <c r="E395" s="1569"/>
      <c r="F395" s="1569"/>
      <c r="G395" s="1569"/>
      <c r="H395" s="1569"/>
      <c r="I395" s="1569"/>
      <c r="J395" s="1569"/>
      <c r="K395" s="1569"/>
      <c r="L395" s="1569"/>
      <c r="M395" s="1569"/>
      <c r="N395" s="1569"/>
      <c r="O395" s="1569"/>
      <c r="P395" s="1569"/>
      <c r="Q395" s="1569"/>
      <c r="R395" s="1569"/>
      <c r="S395" s="1569"/>
      <c r="T395" s="1569"/>
      <c r="U395" s="1569"/>
      <c r="V395" s="1569"/>
      <c r="W395" s="1569"/>
      <c r="X395" s="1569"/>
      <c r="Y395" s="1569"/>
      <c r="Z395" s="1569"/>
      <c r="AA395" s="1569"/>
      <c r="AB395" s="1569"/>
      <c r="AC395" s="1569"/>
      <c r="AD395" s="1569"/>
      <c r="AE395" s="1569"/>
      <c r="AF395" s="1569"/>
      <c r="AG395" s="1569"/>
      <c r="AH395" s="1569"/>
      <c r="AI395" s="1569"/>
      <c r="AJ395" s="1569"/>
      <c r="AK395" s="1569"/>
      <c r="AL395" s="1569"/>
      <c r="AM395" s="1569"/>
      <c r="AN395" s="1569"/>
      <c r="AO395" s="1569"/>
      <c r="AP395" s="1569"/>
      <c r="AQ395" s="1569"/>
      <c r="AR395" s="1569"/>
      <c r="AS395" s="1569"/>
      <c r="AT395" s="1569"/>
      <c r="AU395" s="1569"/>
      <c r="AV395" s="1569"/>
      <c r="AW395" s="1569"/>
      <c r="AX395" s="1569"/>
      <c r="AY395" s="1569"/>
      <c r="AZ395" s="1569"/>
      <c r="BA395" s="1569"/>
      <c r="BB395" s="1569"/>
      <c r="BC395" s="1569"/>
      <c r="BD395" s="1569"/>
      <c r="BE395" s="1569"/>
      <c r="BF395" s="1569"/>
      <c r="BG395" s="1569"/>
    </row>
    <row r="396" spans="2:59" s="1626" customFormat="1">
      <c r="B396" s="1569"/>
      <c r="C396" s="1570"/>
      <c r="D396" s="1569"/>
      <c r="E396" s="1569"/>
      <c r="F396" s="1569"/>
      <c r="G396" s="1569"/>
      <c r="H396" s="1569"/>
      <c r="I396" s="1569"/>
      <c r="J396" s="1569"/>
      <c r="K396" s="1569"/>
      <c r="L396" s="1569"/>
      <c r="M396" s="1569"/>
      <c r="N396" s="1569"/>
      <c r="O396" s="1569"/>
      <c r="P396" s="1569"/>
      <c r="Q396" s="1569"/>
      <c r="R396" s="1569"/>
      <c r="S396" s="1569"/>
      <c r="T396" s="1569"/>
      <c r="U396" s="1569"/>
      <c r="V396" s="1569"/>
      <c r="W396" s="1569"/>
      <c r="X396" s="1569"/>
      <c r="Y396" s="1569"/>
      <c r="Z396" s="1569"/>
      <c r="AA396" s="1569"/>
      <c r="AB396" s="1569"/>
      <c r="AC396" s="1569"/>
      <c r="AD396" s="1569"/>
      <c r="AE396" s="1569"/>
      <c r="AF396" s="1569"/>
      <c r="AG396" s="1569"/>
      <c r="AH396" s="1569"/>
      <c r="AI396" s="1569"/>
      <c r="AJ396" s="1569"/>
      <c r="AK396" s="1569"/>
      <c r="AL396" s="1569"/>
      <c r="AM396" s="1569"/>
      <c r="AN396" s="1569"/>
      <c r="AO396" s="1569"/>
      <c r="AP396" s="1569"/>
      <c r="AQ396" s="1569"/>
      <c r="AR396" s="1569"/>
      <c r="AS396" s="1569"/>
      <c r="AT396" s="1569"/>
      <c r="AU396" s="1569"/>
      <c r="AV396" s="1569"/>
      <c r="AW396" s="1569"/>
      <c r="AX396" s="1569"/>
      <c r="AY396" s="1569"/>
      <c r="AZ396" s="1569"/>
      <c r="BA396" s="1569"/>
      <c r="BB396" s="1569"/>
      <c r="BC396" s="1569"/>
      <c r="BD396" s="1569"/>
      <c r="BE396" s="1569"/>
      <c r="BF396" s="1569"/>
      <c r="BG396" s="1569"/>
    </row>
    <row r="397" spans="2:59" s="1626" customFormat="1">
      <c r="B397" s="1569"/>
      <c r="C397" s="1570"/>
      <c r="D397" s="1569"/>
      <c r="E397" s="1569"/>
      <c r="F397" s="1569"/>
      <c r="G397" s="1569"/>
      <c r="H397" s="1569"/>
      <c r="I397" s="1569"/>
      <c r="J397" s="1569"/>
      <c r="K397" s="1569"/>
      <c r="L397" s="1569"/>
      <c r="M397" s="1569"/>
      <c r="N397" s="1569"/>
      <c r="O397" s="1569"/>
      <c r="P397" s="1569"/>
      <c r="Q397" s="1569"/>
      <c r="R397" s="1569"/>
      <c r="S397" s="1569"/>
      <c r="T397" s="1569"/>
      <c r="U397" s="1569"/>
      <c r="V397" s="1569"/>
      <c r="W397" s="1569"/>
      <c r="X397" s="1569"/>
      <c r="Y397" s="1569"/>
      <c r="Z397" s="1569"/>
      <c r="AA397" s="1569"/>
      <c r="AB397" s="1569"/>
      <c r="AC397" s="1569"/>
      <c r="AD397" s="1569"/>
      <c r="AE397" s="1569"/>
      <c r="AF397" s="1569"/>
      <c r="AG397" s="1569"/>
      <c r="AH397" s="1569"/>
      <c r="AI397" s="1569"/>
      <c r="AJ397" s="1569"/>
      <c r="AK397" s="1569"/>
      <c r="AL397" s="1569"/>
      <c r="AM397" s="1569"/>
      <c r="AN397" s="1569"/>
      <c r="AO397" s="1569"/>
      <c r="AP397" s="1569"/>
      <c r="AQ397" s="1569"/>
      <c r="AR397" s="1569"/>
      <c r="AS397" s="1569"/>
      <c r="AT397" s="1569"/>
      <c r="AU397" s="1569"/>
      <c r="AV397" s="1569"/>
      <c r="AW397" s="1569"/>
      <c r="AX397" s="1569"/>
      <c r="AY397" s="1569"/>
      <c r="AZ397" s="1569"/>
      <c r="BA397" s="1569"/>
      <c r="BB397" s="1569"/>
      <c r="BC397" s="1569"/>
      <c r="BD397" s="1569"/>
      <c r="BE397" s="1569"/>
      <c r="BF397" s="1569"/>
      <c r="BG397" s="1569"/>
    </row>
    <row r="398" spans="2:59" s="1626" customFormat="1">
      <c r="B398" s="1569"/>
      <c r="C398" s="1570"/>
      <c r="D398" s="1569"/>
      <c r="E398" s="1569"/>
      <c r="F398" s="1569"/>
      <c r="G398" s="1569"/>
      <c r="H398" s="1569"/>
      <c r="I398" s="1569"/>
      <c r="J398" s="1569"/>
      <c r="K398" s="1569"/>
      <c r="L398" s="1569"/>
      <c r="M398" s="1569"/>
      <c r="N398" s="1569"/>
      <c r="O398" s="1569"/>
      <c r="P398" s="1569"/>
      <c r="Q398" s="1569"/>
      <c r="R398" s="1569"/>
      <c r="S398" s="1569"/>
      <c r="T398" s="1569"/>
      <c r="U398" s="1569"/>
      <c r="V398" s="1569"/>
      <c r="W398" s="1569"/>
      <c r="X398" s="1569"/>
      <c r="Y398" s="1569"/>
      <c r="Z398" s="1569"/>
      <c r="AA398" s="1569"/>
      <c r="AB398" s="1569"/>
      <c r="AC398" s="1569"/>
      <c r="AD398" s="1569"/>
      <c r="AE398" s="1569"/>
      <c r="AF398" s="1569"/>
      <c r="AG398" s="1569"/>
      <c r="AH398" s="1569"/>
      <c r="AI398" s="1569"/>
      <c r="AJ398" s="1569"/>
      <c r="AK398" s="1569"/>
      <c r="AL398" s="1569"/>
      <c r="AM398" s="1569"/>
      <c r="AN398" s="1569"/>
      <c r="AO398" s="1569"/>
      <c r="AP398" s="1569"/>
      <c r="AQ398" s="1569"/>
      <c r="AR398" s="1569"/>
      <c r="AS398" s="1569"/>
      <c r="AT398" s="1569"/>
      <c r="AU398" s="1569"/>
      <c r="AV398" s="1569"/>
      <c r="AW398" s="1569"/>
      <c r="AX398" s="1569"/>
      <c r="AY398" s="1569"/>
      <c r="AZ398" s="1569"/>
      <c r="BA398" s="1569"/>
      <c r="BB398" s="1569"/>
      <c r="BC398" s="1569"/>
      <c r="BD398" s="1569"/>
      <c r="BE398" s="1569"/>
      <c r="BF398" s="1569"/>
      <c r="BG398" s="1569"/>
    </row>
    <row r="399" spans="2:59" s="1626" customFormat="1">
      <c r="B399" s="1569"/>
      <c r="C399" s="1570"/>
      <c r="D399" s="1569"/>
      <c r="E399" s="1569"/>
      <c r="F399" s="1569"/>
      <c r="G399" s="1569"/>
      <c r="H399" s="1569"/>
      <c r="I399" s="1569"/>
      <c r="J399" s="1569"/>
      <c r="K399" s="1569"/>
      <c r="L399" s="1569"/>
      <c r="M399" s="1569"/>
      <c r="N399" s="1569"/>
      <c r="O399" s="1569"/>
      <c r="P399" s="1569"/>
      <c r="Q399" s="1569"/>
      <c r="R399" s="1569"/>
      <c r="S399" s="1569"/>
      <c r="T399" s="1569"/>
      <c r="U399" s="1569"/>
      <c r="V399" s="1569"/>
      <c r="W399" s="1569"/>
      <c r="X399" s="1569"/>
      <c r="Y399" s="1569"/>
      <c r="Z399" s="1569"/>
      <c r="AA399" s="1569"/>
      <c r="AB399" s="1569"/>
      <c r="AC399" s="1569"/>
      <c r="AD399" s="1569"/>
      <c r="AE399" s="1569"/>
      <c r="AF399" s="1569"/>
      <c r="AG399" s="1569"/>
      <c r="AH399" s="1569"/>
      <c r="AI399" s="1569"/>
      <c r="AJ399" s="1569"/>
      <c r="AK399" s="1569"/>
      <c r="AL399" s="1569"/>
      <c r="AM399" s="1569"/>
      <c r="AN399" s="1569"/>
      <c r="AO399" s="1569"/>
      <c r="AP399" s="1569"/>
      <c r="AQ399" s="1569"/>
      <c r="AR399" s="1569"/>
      <c r="AS399" s="1569"/>
      <c r="AT399" s="1569"/>
      <c r="AU399" s="1569"/>
      <c r="AV399" s="1569"/>
      <c r="AW399" s="1569"/>
      <c r="AX399" s="1569"/>
      <c r="AY399" s="1569"/>
      <c r="AZ399" s="1569"/>
      <c r="BA399" s="1569"/>
      <c r="BB399" s="1569"/>
      <c r="BC399" s="1569"/>
      <c r="BD399" s="1569"/>
      <c r="BE399" s="1569"/>
      <c r="BF399" s="1569"/>
      <c r="BG399" s="1569"/>
    </row>
    <row r="400" spans="2:59" s="1626" customFormat="1">
      <c r="B400" s="1569"/>
      <c r="C400" s="1570"/>
      <c r="D400" s="1569"/>
      <c r="E400" s="1569"/>
      <c r="F400" s="1569"/>
      <c r="G400" s="1569"/>
      <c r="H400" s="1569"/>
      <c r="I400" s="1569"/>
      <c r="J400" s="1569"/>
      <c r="K400" s="1569"/>
      <c r="L400" s="1569"/>
      <c r="M400" s="1569"/>
      <c r="N400" s="1569"/>
      <c r="O400" s="1569"/>
      <c r="P400" s="1569"/>
      <c r="Q400" s="1569"/>
      <c r="R400" s="1569"/>
      <c r="S400" s="1569"/>
      <c r="T400" s="1569"/>
      <c r="U400" s="1569"/>
      <c r="V400" s="1569"/>
      <c r="W400" s="1569"/>
      <c r="X400" s="1569"/>
      <c r="Y400" s="1569"/>
      <c r="Z400" s="1569"/>
      <c r="AA400" s="1569"/>
      <c r="AB400" s="1569"/>
      <c r="AC400" s="1569"/>
      <c r="AD400" s="1569"/>
      <c r="AE400" s="1569"/>
      <c r="AF400" s="1569"/>
      <c r="AG400" s="1569"/>
      <c r="AH400" s="1569"/>
      <c r="AI400" s="1569"/>
      <c r="AJ400" s="1569"/>
      <c r="AK400" s="1569"/>
      <c r="AL400" s="1569"/>
      <c r="AM400" s="1569"/>
      <c r="AN400" s="1569"/>
      <c r="AO400" s="1569"/>
      <c r="AP400" s="1569"/>
      <c r="AQ400" s="1569"/>
      <c r="AR400" s="1569"/>
      <c r="AS400" s="1569"/>
      <c r="AT400" s="1569"/>
      <c r="AU400" s="1569"/>
      <c r="AV400" s="1569"/>
      <c r="AW400" s="1569"/>
      <c r="AX400" s="1569"/>
      <c r="AY400" s="1569"/>
      <c r="AZ400" s="1569"/>
      <c r="BA400" s="1569"/>
      <c r="BB400" s="1569"/>
      <c r="BC400" s="1569"/>
      <c r="BD400" s="1569"/>
      <c r="BE400" s="1569"/>
      <c r="BF400" s="1569"/>
      <c r="BG400" s="1569"/>
    </row>
    <row r="401" spans="2:59" s="1626" customFormat="1">
      <c r="B401" s="1569"/>
      <c r="C401" s="1570"/>
      <c r="D401" s="1569"/>
      <c r="E401" s="1569"/>
      <c r="F401" s="1569"/>
      <c r="G401" s="1569"/>
      <c r="H401" s="1569"/>
      <c r="I401" s="1569"/>
      <c r="J401" s="1569"/>
      <c r="K401" s="1569"/>
      <c r="L401" s="1569"/>
      <c r="M401" s="1569"/>
      <c r="N401" s="1569"/>
      <c r="O401" s="1569"/>
      <c r="P401" s="1569"/>
      <c r="Q401" s="1569"/>
      <c r="R401" s="1569"/>
      <c r="S401" s="1569"/>
      <c r="T401" s="1569"/>
      <c r="U401" s="1569"/>
      <c r="V401" s="1569"/>
      <c r="W401" s="1569"/>
      <c r="X401" s="1569"/>
      <c r="Y401" s="1569"/>
      <c r="Z401" s="1569"/>
      <c r="AA401" s="1569"/>
      <c r="AB401" s="1569"/>
      <c r="AC401" s="1569"/>
      <c r="AD401" s="1569"/>
      <c r="AE401" s="1569"/>
      <c r="AF401" s="1569"/>
      <c r="AG401" s="1569"/>
      <c r="AH401" s="1569"/>
      <c r="AI401" s="1569"/>
      <c r="AJ401" s="1569"/>
      <c r="AK401" s="1569"/>
      <c r="AL401" s="1569"/>
      <c r="AM401" s="1569"/>
      <c r="AN401" s="1569"/>
      <c r="AO401" s="1569"/>
      <c r="AP401" s="1569"/>
      <c r="AQ401" s="1569"/>
      <c r="AR401" s="1569"/>
      <c r="AS401" s="1569"/>
      <c r="AT401" s="1569"/>
      <c r="AU401" s="1569"/>
      <c r="AV401" s="1569"/>
      <c r="AW401" s="1569"/>
      <c r="AX401" s="1569"/>
      <c r="AY401" s="1569"/>
      <c r="AZ401" s="1569"/>
      <c r="BA401" s="1569"/>
      <c r="BB401" s="1569"/>
      <c r="BC401" s="1569"/>
      <c r="BD401" s="1569"/>
      <c r="BE401" s="1569"/>
      <c r="BF401" s="1569"/>
      <c r="BG401" s="1569"/>
    </row>
    <row r="402" spans="2:59" s="1626" customFormat="1">
      <c r="B402" s="1569"/>
      <c r="C402" s="1570"/>
      <c r="D402" s="1569"/>
      <c r="E402" s="1569"/>
      <c r="F402" s="1569"/>
      <c r="G402" s="1569"/>
      <c r="H402" s="1569"/>
      <c r="I402" s="1569"/>
      <c r="J402" s="1569"/>
      <c r="K402" s="1569"/>
      <c r="L402" s="1569"/>
      <c r="M402" s="1569"/>
      <c r="N402" s="1569"/>
      <c r="O402" s="1569"/>
      <c r="P402" s="1569"/>
      <c r="Q402" s="1569"/>
      <c r="R402" s="1569"/>
      <c r="S402" s="1569"/>
      <c r="T402" s="1569"/>
      <c r="U402" s="1569"/>
      <c r="V402" s="1569"/>
      <c r="W402" s="1569"/>
      <c r="X402" s="1569"/>
      <c r="Y402" s="1569"/>
      <c r="Z402" s="1569"/>
      <c r="AA402" s="1569"/>
      <c r="AB402" s="1569"/>
      <c r="AC402" s="1569"/>
      <c r="AD402" s="1569"/>
      <c r="AE402" s="1569"/>
      <c r="AF402" s="1569"/>
      <c r="AG402" s="1569"/>
      <c r="AH402" s="1569"/>
      <c r="AI402" s="1569"/>
      <c r="AJ402" s="1569"/>
      <c r="AK402" s="1569"/>
      <c r="AL402" s="1569"/>
      <c r="AM402" s="1569"/>
      <c r="AN402" s="1569"/>
      <c r="AO402" s="1569"/>
      <c r="AP402" s="1569"/>
      <c r="AQ402" s="1569"/>
      <c r="AR402" s="1569"/>
      <c r="AS402" s="1569"/>
      <c r="AT402" s="1569"/>
      <c r="AU402" s="1569"/>
      <c r="AV402" s="1569"/>
      <c r="AW402" s="1569"/>
      <c r="AX402" s="1569"/>
      <c r="AY402" s="1569"/>
      <c r="AZ402" s="1569"/>
      <c r="BA402" s="1569"/>
      <c r="BB402" s="1569"/>
      <c r="BC402" s="1569"/>
      <c r="BD402" s="1569"/>
      <c r="BE402" s="1569"/>
      <c r="BF402" s="1569"/>
      <c r="BG402" s="1569"/>
    </row>
    <row r="403" spans="2:59" s="1626" customFormat="1">
      <c r="B403" s="1569"/>
      <c r="C403" s="1570"/>
      <c r="D403" s="1569"/>
      <c r="E403" s="1569"/>
      <c r="F403" s="1569"/>
      <c r="G403" s="1569"/>
      <c r="H403" s="1569"/>
      <c r="I403" s="1569"/>
      <c r="J403" s="1569"/>
      <c r="K403" s="1569"/>
      <c r="L403" s="1569"/>
      <c r="M403" s="1569"/>
      <c r="N403" s="1569"/>
      <c r="O403" s="1569"/>
      <c r="P403" s="1569"/>
      <c r="Q403" s="1569"/>
      <c r="R403" s="1569"/>
      <c r="S403" s="1569"/>
      <c r="T403" s="1569"/>
      <c r="U403" s="1569"/>
      <c r="V403" s="1569"/>
      <c r="W403" s="1569"/>
      <c r="X403" s="1569"/>
      <c r="Y403" s="1569"/>
      <c r="Z403" s="1569"/>
      <c r="AA403" s="1569"/>
      <c r="AB403" s="1569"/>
      <c r="AC403" s="1569"/>
      <c r="AD403" s="1569"/>
      <c r="AE403" s="1569"/>
      <c r="AF403" s="1569"/>
      <c r="AG403" s="1569"/>
      <c r="AH403" s="1569"/>
      <c r="AI403" s="1569"/>
      <c r="AJ403" s="1569"/>
      <c r="AK403" s="1569"/>
      <c r="AL403" s="1569"/>
      <c r="AM403" s="1569"/>
      <c r="AN403" s="1569"/>
      <c r="AO403" s="1569"/>
      <c r="AP403" s="1569"/>
      <c r="AQ403" s="1569"/>
      <c r="AR403" s="1569"/>
      <c r="AS403" s="1569"/>
      <c r="AT403" s="1569"/>
      <c r="AU403" s="1569"/>
      <c r="AV403" s="1569"/>
      <c r="AW403" s="1569"/>
      <c r="AX403" s="1569"/>
      <c r="AY403" s="1569"/>
      <c r="AZ403" s="1569"/>
      <c r="BA403" s="1569"/>
      <c r="BB403" s="1569"/>
      <c r="BC403" s="1569"/>
      <c r="BD403" s="1569"/>
      <c r="BE403" s="1569"/>
      <c r="BF403" s="1569"/>
      <c r="BG403" s="1569"/>
    </row>
    <row r="404" spans="2:59" s="1626" customFormat="1">
      <c r="B404" s="1569"/>
      <c r="C404" s="1570"/>
      <c r="D404" s="1569"/>
      <c r="E404" s="1569"/>
      <c r="F404" s="1569"/>
      <c r="G404" s="1569"/>
      <c r="H404" s="1569"/>
      <c r="I404" s="1569"/>
      <c r="J404" s="1569"/>
      <c r="K404" s="1569"/>
      <c r="L404" s="1569"/>
      <c r="M404" s="1569"/>
      <c r="N404" s="1569"/>
      <c r="O404" s="1569"/>
      <c r="P404" s="1569"/>
      <c r="Q404" s="1569"/>
      <c r="R404" s="1569"/>
      <c r="S404" s="1569"/>
      <c r="T404" s="1569"/>
      <c r="U404" s="1569"/>
      <c r="V404" s="1569"/>
      <c r="W404" s="1569"/>
      <c r="X404" s="1569"/>
      <c r="Y404" s="1569"/>
      <c r="Z404" s="1569"/>
      <c r="AA404" s="1569"/>
      <c r="AB404" s="1569"/>
      <c r="AC404" s="1569"/>
      <c r="AD404" s="1569"/>
      <c r="AE404" s="1569"/>
      <c r="AF404" s="1569"/>
      <c r="AG404" s="1569"/>
      <c r="AH404" s="1569"/>
      <c r="AI404" s="1569"/>
      <c r="AJ404" s="1569"/>
      <c r="AK404" s="1569"/>
      <c r="AL404" s="1569"/>
      <c r="AM404" s="1569"/>
      <c r="AN404" s="1569"/>
      <c r="AO404" s="1569"/>
      <c r="AP404" s="1569"/>
      <c r="AQ404" s="1569"/>
      <c r="AR404" s="1569"/>
      <c r="AS404" s="1569"/>
      <c r="AT404" s="1569"/>
      <c r="AU404" s="1569"/>
      <c r="AV404" s="1569"/>
      <c r="AW404" s="1569"/>
      <c r="AX404" s="1569"/>
      <c r="AY404" s="1569"/>
      <c r="AZ404" s="1569"/>
      <c r="BA404" s="1569"/>
      <c r="BB404" s="1569"/>
      <c r="BC404" s="1569"/>
      <c r="BD404" s="1569"/>
      <c r="BE404" s="1569"/>
      <c r="BF404" s="1569"/>
      <c r="BG404" s="1569"/>
    </row>
    <row r="405" spans="2:59" s="1626" customFormat="1">
      <c r="B405" s="1569"/>
      <c r="C405" s="1570"/>
      <c r="D405" s="1569"/>
      <c r="E405" s="1569"/>
      <c r="F405" s="1569"/>
      <c r="G405" s="1569"/>
      <c r="H405" s="1569"/>
      <c r="I405" s="1569"/>
      <c r="J405" s="1569"/>
      <c r="K405" s="1569"/>
      <c r="L405" s="1569"/>
      <c r="M405" s="1569"/>
      <c r="N405" s="1569"/>
      <c r="O405" s="1569"/>
      <c r="P405" s="1569"/>
      <c r="Q405" s="1569"/>
      <c r="R405" s="1569"/>
      <c r="S405" s="1569"/>
      <c r="T405" s="1569"/>
      <c r="U405" s="1569"/>
      <c r="V405" s="1569"/>
      <c r="W405" s="1569"/>
      <c r="X405" s="1569"/>
      <c r="Y405" s="1569"/>
      <c r="Z405" s="1569"/>
      <c r="AA405" s="1569"/>
      <c r="AB405" s="1569"/>
      <c r="AC405" s="1569"/>
      <c r="AD405" s="1569"/>
      <c r="AE405" s="1569"/>
      <c r="AF405" s="1569"/>
      <c r="AG405" s="1569"/>
      <c r="AH405" s="1569"/>
      <c r="AI405" s="1569"/>
      <c r="AJ405" s="1569"/>
      <c r="AK405" s="1569"/>
      <c r="AL405" s="1569"/>
      <c r="AM405" s="1569"/>
      <c r="AN405" s="1569"/>
      <c r="AO405" s="1569"/>
      <c r="AP405" s="1569"/>
      <c r="AQ405" s="1569"/>
      <c r="AR405" s="1569"/>
      <c r="AS405" s="1569"/>
      <c r="AT405" s="1569"/>
      <c r="AU405" s="1569"/>
      <c r="AV405" s="1569"/>
      <c r="AW405" s="1569"/>
      <c r="AX405" s="1569"/>
      <c r="AY405" s="1569"/>
      <c r="AZ405" s="1569"/>
      <c r="BA405" s="1569"/>
      <c r="BB405" s="1569"/>
      <c r="BC405" s="1569"/>
      <c r="BD405" s="1569"/>
      <c r="BE405" s="1569"/>
      <c r="BF405" s="1569"/>
      <c r="BG405" s="1569"/>
    </row>
    <row r="406" spans="2:59" s="1626" customFormat="1">
      <c r="B406" s="1569"/>
      <c r="C406" s="1570"/>
      <c r="D406" s="1569"/>
      <c r="E406" s="1569"/>
      <c r="F406" s="1569"/>
      <c r="G406" s="1569"/>
      <c r="H406" s="1569"/>
      <c r="I406" s="1569"/>
      <c r="J406" s="1569"/>
      <c r="K406" s="1569"/>
      <c r="L406" s="1569"/>
      <c r="M406" s="1569"/>
      <c r="N406" s="1569"/>
      <c r="O406" s="1569"/>
      <c r="P406" s="1569"/>
      <c r="Q406" s="1569"/>
      <c r="R406" s="1569"/>
      <c r="S406" s="1569"/>
      <c r="T406" s="1569"/>
      <c r="U406" s="1569"/>
      <c r="V406" s="1569"/>
      <c r="W406" s="1569"/>
      <c r="X406" s="1569"/>
      <c r="Y406" s="1569"/>
      <c r="Z406" s="1569"/>
      <c r="AA406" s="1569"/>
      <c r="AB406" s="1569"/>
      <c r="AC406" s="1569"/>
      <c r="AD406" s="1569"/>
      <c r="AE406" s="1569"/>
      <c r="AF406" s="1569"/>
      <c r="AG406" s="1569"/>
      <c r="AH406" s="1569"/>
      <c r="AI406" s="1569"/>
      <c r="AJ406" s="1569"/>
      <c r="AK406" s="1569"/>
      <c r="AL406" s="1569"/>
      <c r="AM406" s="1569"/>
      <c r="AN406" s="1569"/>
      <c r="AO406" s="1569"/>
      <c r="AP406" s="1569"/>
      <c r="AQ406" s="1569"/>
      <c r="AR406" s="1569"/>
      <c r="AS406" s="1569"/>
      <c r="AT406" s="1569"/>
      <c r="AU406" s="1569"/>
      <c r="AV406" s="1569"/>
      <c r="AW406" s="1569"/>
      <c r="AX406" s="1569"/>
      <c r="AY406" s="1569"/>
      <c r="AZ406" s="1569"/>
      <c r="BA406" s="1569"/>
      <c r="BB406" s="1569"/>
      <c r="BC406" s="1569"/>
      <c r="BD406" s="1569"/>
      <c r="BE406" s="1569"/>
      <c r="BF406" s="1569"/>
      <c r="BG406" s="1569"/>
    </row>
    <row r="407" spans="2:59" s="1626" customFormat="1">
      <c r="B407" s="1569"/>
      <c r="C407" s="1570"/>
      <c r="D407" s="1569"/>
      <c r="E407" s="1569"/>
      <c r="F407" s="1569"/>
      <c r="G407" s="1569"/>
      <c r="H407" s="1569"/>
      <c r="I407" s="1569"/>
      <c r="J407" s="1569"/>
      <c r="K407" s="1569"/>
      <c r="L407" s="1569"/>
      <c r="M407" s="1569"/>
      <c r="N407" s="1569"/>
      <c r="O407" s="1569"/>
      <c r="P407" s="1569"/>
      <c r="Q407" s="1569"/>
      <c r="R407" s="1569"/>
      <c r="S407" s="1569"/>
      <c r="T407" s="1569"/>
      <c r="U407" s="1569"/>
      <c r="V407" s="1569"/>
      <c r="W407" s="1569"/>
      <c r="X407" s="1569"/>
      <c r="Y407" s="1569"/>
      <c r="Z407" s="1569"/>
      <c r="AA407" s="1569"/>
      <c r="AB407" s="1569"/>
      <c r="AC407" s="1569"/>
      <c r="AD407" s="1569"/>
      <c r="AE407" s="1569"/>
      <c r="AF407" s="1569"/>
      <c r="AG407" s="1569"/>
      <c r="AH407" s="1569"/>
      <c r="AI407" s="1569"/>
      <c r="AJ407" s="1569"/>
      <c r="AK407" s="1569"/>
      <c r="AL407" s="1569"/>
      <c r="AM407" s="1569"/>
      <c r="AN407" s="1569"/>
      <c r="AO407" s="1569"/>
      <c r="AP407" s="1569"/>
      <c r="AQ407" s="1569"/>
      <c r="AR407" s="1569"/>
      <c r="AS407" s="1569"/>
      <c r="AT407" s="1569"/>
      <c r="AU407" s="1569"/>
      <c r="AV407" s="1569"/>
      <c r="AW407" s="1569"/>
      <c r="AX407" s="1569"/>
      <c r="AY407" s="1569"/>
      <c r="AZ407" s="1569"/>
      <c r="BA407" s="1569"/>
      <c r="BB407" s="1569"/>
      <c r="BC407" s="1569"/>
      <c r="BD407" s="1569"/>
      <c r="BE407" s="1569"/>
      <c r="BF407" s="1569"/>
      <c r="BG407" s="1569"/>
    </row>
    <row r="408" spans="2:59" s="1626" customFormat="1">
      <c r="B408" s="1569"/>
      <c r="C408" s="1570"/>
      <c r="D408" s="1569"/>
      <c r="E408" s="1569"/>
      <c r="F408" s="1569"/>
      <c r="G408" s="1569"/>
      <c r="H408" s="1569"/>
      <c r="I408" s="1569"/>
      <c r="J408" s="1569"/>
      <c r="K408" s="1569"/>
      <c r="L408" s="1569"/>
      <c r="M408" s="1569"/>
      <c r="N408" s="1569"/>
      <c r="O408" s="1569"/>
      <c r="P408" s="1569"/>
      <c r="Q408" s="1569"/>
      <c r="R408" s="1569"/>
      <c r="S408" s="1569"/>
      <c r="T408" s="1569"/>
      <c r="U408" s="1569"/>
      <c r="V408" s="1569"/>
      <c r="W408" s="1569"/>
      <c r="X408" s="1569"/>
      <c r="Y408" s="1569"/>
      <c r="Z408" s="1569"/>
      <c r="AA408" s="1569"/>
      <c r="AB408" s="1569"/>
      <c r="AC408" s="1569"/>
      <c r="AD408" s="1569"/>
      <c r="AE408" s="1569"/>
      <c r="AF408" s="1569"/>
      <c r="AG408" s="1569"/>
      <c r="AH408" s="1569"/>
      <c r="AI408" s="1569"/>
      <c r="AJ408" s="1569"/>
      <c r="AK408" s="1569"/>
      <c r="AL408" s="1569"/>
      <c r="AM408" s="1569"/>
      <c r="AN408" s="1569"/>
      <c r="AO408" s="1569"/>
      <c r="AP408" s="1569"/>
      <c r="AQ408" s="1569"/>
      <c r="AR408" s="1569"/>
      <c r="AS408" s="1569"/>
      <c r="AT408" s="1569"/>
      <c r="AU408" s="1569"/>
      <c r="AV408" s="1569"/>
      <c r="AW408" s="1569"/>
      <c r="AX408" s="1569"/>
      <c r="AY408" s="1569"/>
      <c r="AZ408" s="1569"/>
      <c r="BA408" s="1569"/>
      <c r="BB408" s="1569"/>
      <c r="BC408" s="1569"/>
      <c r="BD408" s="1569"/>
      <c r="BE408" s="1569"/>
      <c r="BF408" s="1569"/>
      <c r="BG408" s="1569"/>
    </row>
    <row r="409" spans="2:59" s="1626" customFormat="1">
      <c r="B409" s="1569"/>
      <c r="C409" s="1570"/>
      <c r="D409" s="1569"/>
      <c r="E409" s="1569"/>
      <c r="F409" s="1569"/>
      <c r="G409" s="1569"/>
      <c r="H409" s="1569"/>
      <c r="I409" s="1569"/>
      <c r="J409" s="1569"/>
      <c r="K409" s="1569"/>
      <c r="L409" s="1569"/>
      <c r="M409" s="1569"/>
      <c r="N409" s="1569"/>
      <c r="O409" s="1569"/>
      <c r="P409" s="1569"/>
      <c r="Q409" s="1569"/>
      <c r="R409" s="1569"/>
      <c r="S409" s="1569"/>
      <c r="T409" s="1569"/>
      <c r="U409" s="1569"/>
      <c r="V409" s="1569"/>
      <c r="W409" s="1569"/>
      <c r="X409" s="1569"/>
      <c r="Y409" s="1569"/>
      <c r="Z409" s="1569"/>
      <c r="AA409" s="1569"/>
      <c r="AB409" s="1569"/>
      <c r="AC409" s="1569"/>
      <c r="AD409" s="1569"/>
      <c r="AE409" s="1569"/>
      <c r="AF409" s="1569"/>
      <c r="AG409" s="1569"/>
      <c r="AH409" s="1569"/>
      <c r="AI409" s="1569"/>
      <c r="AJ409" s="1569"/>
      <c r="AK409" s="1569"/>
      <c r="AL409" s="1569"/>
      <c r="AM409" s="1569"/>
      <c r="AN409" s="1569"/>
      <c r="AO409" s="1569"/>
      <c r="AP409" s="1569"/>
      <c r="AQ409" s="1569"/>
      <c r="AR409" s="1569"/>
      <c r="AS409" s="1569"/>
      <c r="AT409" s="1569"/>
      <c r="AU409" s="1569"/>
      <c r="AV409" s="1569"/>
      <c r="AW409" s="1569"/>
      <c r="AX409" s="1569"/>
      <c r="AY409" s="1569"/>
      <c r="AZ409" s="1569"/>
      <c r="BA409" s="1569"/>
      <c r="BB409" s="1569"/>
      <c r="BC409" s="1569"/>
      <c r="BD409" s="1569"/>
      <c r="BE409" s="1569"/>
      <c r="BF409" s="1569"/>
      <c r="BG409" s="1569"/>
    </row>
    <row r="410" spans="2:59" s="1626" customFormat="1">
      <c r="B410" s="1569"/>
      <c r="C410" s="1570"/>
      <c r="D410" s="1569"/>
      <c r="E410" s="1569"/>
      <c r="F410" s="1569"/>
      <c r="G410" s="1569"/>
      <c r="H410" s="1569"/>
      <c r="I410" s="1569"/>
      <c r="J410" s="1569"/>
      <c r="K410" s="1569"/>
      <c r="L410" s="1569"/>
      <c r="M410" s="1569"/>
      <c r="N410" s="1569"/>
      <c r="O410" s="1569"/>
      <c r="P410" s="1569"/>
      <c r="Q410" s="1569"/>
      <c r="R410" s="1569"/>
      <c r="S410" s="1569"/>
      <c r="T410" s="1569"/>
      <c r="U410" s="1569"/>
      <c r="V410" s="1569"/>
      <c r="W410" s="1569"/>
      <c r="X410" s="1569"/>
      <c r="Y410" s="1569"/>
      <c r="Z410" s="1569"/>
      <c r="AA410" s="1569"/>
      <c r="AB410" s="1569"/>
      <c r="AC410" s="1569"/>
      <c r="AD410" s="1569"/>
      <c r="AE410" s="1569"/>
      <c r="AF410" s="1569"/>
      <c r="AG410" s="1569"/>
      <c r="AH410" s="1569"/>
      <c r="AI410" s="1569"/>
      <c r="AJ410" s="1569"/>
      <c r="AK410" s="1569"/>
      <c r="AL410" s="1569"/>
      <c r="AM410" s="1569"/>
      <c r="AN410" s="1569"/>
      <c r="AO410" s="1569"/>
      <c r="AP410" s="1569"/>
      <c r="AQ410" s="1569"/>
      <c r="AR410" s="1569"/>
      <c r="AS410" s="1569"/>
      <c r="AT410" s="1569"/>
      <c r="AU410" s="1569"/>
      <c r="AV410" s="1569"/>
      <c r="AW410" s="1569"/>
      <c r="AX410" s="1569"/>
      <c r="AY410" s="1569"/>
      <c r="AZ410" s="1569"/>
      <c r="BA410" s="1569"/>
      <c r="BB410" s="1569"/>
      <c r="BC410" s="1569"/>
      <c r="BD410" s="1569"/>
      <c r="BE410" s="1569"/>
      <c r="BF410" s="1569"/>
      <c r="BG410" s="1569"/>
    </row>
    <row r="411" spans="2:59" s="1626" customFormat="1">
      <c r="B411" s="1569"/>
      <c r="C411" s="1570"/>
      <c r="D411" s="1569"/>
      <c r="E411" s="1569"/>
      <c r="F411" s="1569"/>
      <c r="G411" s="1569"/>
      <c r="H411" s="1569"/>
      <c r="I411" s="1569"/>
      <c r="J411" s="1569"/>
      <c r="K411" s="1569"/>
      <c r="L411" s="1569"/>
      <c r="M411" s="1569"/>
      <c r="N411" s="1569"/>
      <c r="O411" s="1569"/>
      <c r="P411" s="1569"/>
      <c r="Q411" s="1569"/>
      <c r="R411" s="1569"/>
      <c r="S411" s="1569"/>
      <c r="T411" s="1569"/>
      <c r="U411" s="1569"/>
      <c r="V411" s="1569"/>
      <c r="W411" s="1569"/>
      <c r="X411" s="1569"/>
      <c r="Y411" s="1569"/>
      <c r="Z411" s="1569"/>
      <c r="AA411" s="1569"/>
      <c r="AB411" s="1569"/>
      <c r="AC411" s="1569"/>
      <c r="AD411" s="1569"/>
      <c r="AE411" s="1569"/>
      <c r="AF411" s="1569"/>
      <c r="AG411" s="1569"/>
      <c r="AH411" s="1569"/>
      <c r="AI411" s="1569"/>
      <c r="AJ411" s="1569"/>
      <c r="AK411" s="1569"/>
      <c r="AL411" s="1569"/>
      <c r="AM411" s="1569"/>
      <c r="AN411" s="1569"/>
      <c r="AO411" s="1569"/>
      <c r="AP411" s="1569"/>
      <c r="AQ411" s="1569"/>
      <c r="AR411" s="1569"/>
      <c r="AS411" s="1569"/>
      <c r="AT411" s="1569"/>
      <c r="AU411" s="1569"/>
      <c r="AV411" s="1569"/>
      <c r="AW411" s="1569"/>
      <c r="AX411" s="1569"/>
      <c r="AY411" s="1569"/>
      <c r="AZ411" s="1569"/>
      <c r="BA411" s="1569"/>
      <c r="BB411" s="1569"/>
      <c r="BC411" s="1569"/>
      <c r="BD411" s="1569"/>
      <c r="BE411" s="1569"/>
      <c r="BF411" s="1569"/>
      <c r="BG411" s="1569"/>
    </row>
    <row r="412" spans="2:59" s="1626" customFormat="1">
      <c r="B412" s="1569"/>
      <c r="C412" s="1570"/>
      <c r="D412" s="1569"/>
      <c r="E412" s="1569"/>
      <c r="F412" s="1569"/>
      <c r="G412" s="1569"/>
      <c r="H412" s="1569"/>
      <c r="I412" s="1569"/>
      <c r="J412" s="1569"/>
      <c r="K412" s="1569"/>
      <c r="L412" s="1569"/>
      <c r="M412" s="1569"/>
      <c r="N412" s="1569"/>
      <c r="O412" s="1569"/>
      <c r="P412" s="1569"/>
      <c r="Q412" s="1569"/>
      <c r="R412" s="1569"/>
      <c r="S412" s="1569"/>
      <c r="T412" s="1569"/>
      <c r="U412" s="1569"/>
      <c r="V412" s="1569"/>
      <c r="W412" s="1569"/>
      <c r="X412" s="1569"/>
      <c r="Y412" s="1569"/>
      <c r="Z412" s="1569"/>
      <c r="AA412" s="1569"/>
      <c r="AB412" s="1569"/>
      <c r="AC412" s="1569"/>
      <c r="AD412" s="1569"/>
      <c r="AE412" s="1569"/>
      <c r="AF412" s="1569"/>
      <c r="AG412" s="1569"/>
      <c r="AH412" s="1569"/>
      <c r="AI412" s="1569"/>
      <c r="AJ412" s="1569"/>
      <c r="AK412" s="1569"/>
      <c r="AL412" s="1569"/>
      <c r="AM412" s="1569"/>
      <c r="AN412" s="1569"/>
      <c r="AO412" s="1569"/>
      <c r="AP412" s="1569"/>
      <c r="AQ412" s="1569"/>
      <c r="AR412" s="1569"/>
      <c r="AS412" s="1569"/>
      <c r="AT412" s="1569"/>
      <c r="AU412" s="1569"/>
      <c r="AV412" s="1569"/>
      <c r="AW412" s="1569"/>
      <c r="AX412" s="1569"/>
      <c r="AY412" s="1569"/>
      <c r="AZ412" s="1569"/>
      <c r="BA412" s="1569"/>
      <c r="BB412" s="1569"/>
      <c r="BC412" s="1569"/>
      <c r="BD412" s="1569"/>
      <c r="BE412" s="1569"/>
      <c r="BF412" s="1569"/>
      <c r="BG412" s="1569"/>
    </row>
    <row r="413" spans="2:59" s="1626" customFormat="1">
      <c r="B413" s="1569"/>
      <c r="C413" s="1570"/>
      <c r="D413" s="1569"/>
      <c r="E413" s="1569"/>
      <c r="F413" s="1569"/>
      <c r="G413" s="1569"/>
      <c r="H413" s="1569"/>
      <c r="I413" s="1569"/>
      <c r="J413" s="1569"/>
      <c r="K413" s="1569"/>
      <c r="L413" s="1569"/>
      <c r="M413" s="1569"/>
      <c r="N413" s="1569"/>
      <c r="O413" s="1569"/>
      <c r="P413" s="1569"/>
      <c r="Q413" s="1569"/>
      <c r="R413" s="1569"/>
      <c r="S413" s="1569"/>
      <c r="T413" s="1569"/>
      <c r="U413" s="1569"/>
      <c r="V413" s="1569"/>
      <c r="W413" s="1569"/>
      <c r="X413" s="1569"/>
      <c r="Y413" s="1569"/>
      <c r="Z413" s="1569"/>
      <c r="AA413" s="1569"/>
      <c r="AB413" s="1569"/>
      <c r="AC413" s="1569"/>
      <c r="AD413" s="1569"/>
      <c r="AE413" s="1569"/>
      <c r="AF413" s="1569"/>
      <c r="AG413" s="1569"/>
      <c r="AH413" s="1569"/>
      <c r="AI413" s="1569"/>
      <c r="AJ413" s="1569"/>
      <c r="AK413" s="1569"/>
      <c r="AL413" s="1569"/>
      <c r="AM413" s="1569"/>
      <c r="AN413" s="1569"/>
      <c r="AO413" s="1569"/>
      <c r="AP413" s="1569"/>
      <c r="AQ413" s="1569"/>
      <c r="AR413" s="1569"/>
      <c r="AS413" s="1569"/>
      <c r="AT413" s="1569"/>
      <c r="AU413" s="1569"/>
      <c r="AV413" s="1569"/>
      <c r="AW413" s="1569"/>
      <c r="AX413" s="1569"/>
      <c r="AY413" s="1569"/>
      <c r="AZ413" s="1569"/>
      <c r="BA413" s="1569"/>
      <c r="BB413" s="1569"/>
      <c r="BC413" s="1569"/>
      <c r="BD413" s="1569"/>
      <c r="BE413" s="1569"/>
      <c r="BF413" s="1569"/>
      <c r="BG413" s="1569"/>
    </row>
    <row r="414" spans="2:59" s="1626" customFormat="1">
      <c r="B414" s="1569"/>
      <c r="C414" s="1570"/>
      <c r="D414" s="1569"/>
      <c r="E414" s="1569"/>
      <c r="F414" s="1569"/>
      <c r="G414" s="1569"/>
      <c r="H414" s="1569"/>
      <c r="I414" s="1569"/>
      <c r="J414" s="1569"/>
      <c r="K414" s="1569"/>
      <c r="L414" s="1569"/>
      <c r="M414" s="1569"/>
      <c r="N414" s="1569"/>
      <c r="O414" s="1569"/>
      <c r="P414" s="1569"/>
      <c r="Q414" s="1569"/>
      <c r="R414" s="1569"/>
      <c r="S414" s="1569"/>
      <c r="T414" s="1569"/>
      <c r="U414" s="1569"/>
      <c r="V414" s="1569"/>
      <c r="W414" s="1569"/>
      <c r="X414" s="1569"/>
      <c r="Y414" s="1569"/>
      <c r="Z414" s="1569"/>
      <c r="AA414" s="1569"/>
      <c r="AB414" s="1569"/>
      <c r="AC414" s="1569"/>
      <c r="AD414" s="1569"/>
      <c r="AE414" s="1569"/>
      <c r="AF414" s="1569"/>
      <c r="AG414" s="1569"/>
      <c r="AH414" s="1569"/>
      <c r="AI414" s="1569"/>
      <c r="AJ414" s="1569"/>
      <c r="AK414" s="1569"/>
      <c r="AL414" s="1569"/>
      <c r="AM414" s="1569"/>
      <c r="AN414" s="1569"/>
      <c r="AO414" s="1569"/>
      <c r="AP414" s="1569"/>
      <c r="AQ414" s="1569"/>
      <c r="AR414" s="1569"/>
      <c r="AS414" s="1569"/>
      <c r="AT414" s="1569"/>
      <c r="AU414" s="1569"/>
      <c r="AV414" s="1569"/>
      <c r="AW414" s="1569"/>
      <c r="AX414" s="1569"/>
      <c r="AY414" s="1569"/>
      <c r="AZ414" s="1569"/>
      <c r="BA414" s="1569"/>
      <c r="BB414" s="1569"/>
      <c r="BC414" s="1569"/>
      <c r="BD414" s="1569"/>
      <c r="BE414" s="1569"/>
      <c r="BF414" s="1569"/>
      <c r="BG414" s="1569"/>
    </row>
    <row r="415" spans="2:59" s="1626" customFormat="1">
      <c r="B415" s="1569"/>
      <c r="C415" s="1570"/>
      <c r="D415" s="1569"/>
      <c r="E415" s="1569"/>
      <c r="F415" s="1569"/>
      <c r="G415" s="1569"/>
      <c r="H415" s="1569"/>
      <c r="I415" s="1569"/>
      <c r="J415" s="1569"/>
      <c r="K415" s="1569"/>
      <c r="L415" s="1569"/>
      <c r="M415" s="1569"/>
      <c r="N415" s="1569"/>
      <c r="O415" s="1569"/>
      <c r="P415" s="1569"/>
      <c r="Q415" s="1569"/>
      <c r="R415" s="1569"/>
      <c r="S415" s="1569"/>
      <c r="T415" s="1569"/>
      <c r="U415" s="1569"/>
      <c r="V415" s="1569"/>
      <c r="W415" s="1569"/>
      <c r="X415" s="1569"/>
      <c r="Y415" s="1569"/>
      <c r="Z415" s="1569"/>
      <c r="AA415" s="1569"/>
      <c r="AB415" s="1569"/>
      <c r="AC415" s="1569"/>
      <c r="AD415" s="1569"/>
      <c r="AE415" s="1569"/>
      <c r="AF415" s="1569"/>
      <c r="AG415" s="1569"/>
      <c r="AH415" s="1569"/>
      <c r="AI415" s="1569"/>
      <c r="AJ415" s="1569"/>
      <c r="AK415" s="1569"/>
      <c r="AL415" s="1569"/>
      <c r="AM415" s="1569"/>
      <c r="AN415" s="1569"/>
      <c r="AO415" s="1569"/>
      <c r="AP415" s="1569"/>
      <c r="AQ415" s="1569"/>
      <c r="AR415" s="1569"/>
      <c r="AS415" s="1569"/>
      <c r="AT415" s="1569"/>
      <c r="AU415" s="1569"/>
      <c r="AV415" s="1569"/>
      <c r="AW415" s="1569"/>
      <c r="AX415" s="1569"/>
      <c r="AY415" s="1569"/>
      <c r="AZ415" s="1569"/>
      <c r="BA415" s="1569"/>
      <c r="BB415" s="1569"/>
      <c r="BC415" s="1569"/>
      <c r="BD415" s="1569"/>
      <c r="BE415" s="1569"/>
      <c r="BF415" s="1569"/>
      <c r="BG415" s="1569"/>
    </row>
    <row r="416" spans="2:59" s="1626" customFormat="1">
      <c r="B416" s="1569"/>
      <c r="C416" s="1570"/>
      <c r="D416" s="1569"/>
      <c r="E416" s="1569"/>
      <c r="F416" s="1569"/>
      <c r="G416" s="1569"/>
      <c r="H416" s="1569"/>
      <c r="I416" s="1569"/>
      <c r="J416" s="1569"/>
      <c r="K416" s="1569"/>
      <c r="L416" s="1569"/>
      <c r="M416" s="1569"/>
      <c r="N416" s="1569"/>
      <c r="O416" s="1569"/>
      <c r="P416" s="1569"/>
      <c r="Q416" s="1569"/>
      <c r="R416" s="1569"/>
      <c r="S416" s="1569"/>
      <c r="T416" s="1569"/>
      <c r="U416" s="1569"/>
      <c r="V416" s="1569"/>
      <c r="W416" s="1569"/>
      <c r="X416" s="1569"/>
      <c r="Y416" s="1569"/>
      <c r="Z416" s="1569"/>
      <c r="AA416" s="1569"/>
      <c r="AB416" s="1569"/>
      <c r="AC416" s="1569"/>
      <c r="AD416" s="1569"/>
      <c r="AE416" s="1569"/>
      <c r="AF416" s="1569"/>
      <c r="AG416" s="1569"/>
      <c r="AH416" s="1569"/>
      <c r="AI416" s="1569"/>
      <c r="AJ416" s="1569"/>
      <c r="AK416" s="1569"/>
      <c r="AL416" s="1569"/>
      <c r="AM416" s="1569"/>
      <c r="AN416" s="1569"/>
      <c r="AO416" s="1569"/>
      <c r="AP416" s="1569"/>
      <c r="AQ416" s="1569"/>
      <c r="AR416" s="1569"/>
      <c r="AS416" s="1569"/>
      <c r="AT416" s="1569"/>
      <c r="AU416" s="1569"/>
      <c r="AV416" s="1569"/>
      <c r="AW416" s="1569"/>
      <c r="AX416" s="1569"/>
      <c r="AY416" s="1569"/>
      <c r="AZ416" s="1569"/>
      <c r="BA416" s="1569"/>
      <c r="BB416" s="1569"/>
      <c r="BC416" s="1569"/>
      <c r="BD416" s="1569"/>
      <c r="BE416" s="1569"/>
      <c r="BF416" s="1569"/>
      <c r="BG416" s="1569"/>
    </row>
    <row r="417" spans="2:59" s="1626" customFormat="1">
      <c r="B417" s="1569"/>
      <c r="C417" s="1570"/>
      <c r="D417" s="1569"/>
      <c r="E417" s="1569"/>
      <c r="F417" s="1569"/>
      <c r="G417" s="1569"/>
      <c r="H417" s="1569"/>
      <c r="I417" s="1569"/>
      <c r="J417" s="1569"/>
      <c r="K417" s="1569"/>
      <c r="L417" s="1569"/>
      <c r="M417" s="1569"/>
      <c r="N417" s="1569"/>
      <c r="O417" s="1569"/>
      <c r="P417" s="1569"/>
      <c r="Q417" s="1569"/>
      <c r="R417" s="1569"/>
      <c r="S417" s="1569"/>
      <c r="T417" s="1569"/>
      <c r="U417" s="1569"/>
      <c r="V417" s="1569"/>
      <c r="W417" s="1569"/>
      <c r="X417" s="1569"/>
      <c r="Y417" s="1569"/>
      <c r="Z417" s="1569"/>
      <c r="AA417" s="1569"/>
      <c r="AB417" s="1569"/>
      <c r="AC417" s="1569"/>
      <c r="AD417" s="1569"/>
      <c r="AE417" s="1569"/>
      <c r="AF417" s="1569"/>
      <c r="AG417" s="1569"/>
      <c r="AH417" s="1569"/>
      <c r="AI417" s="1569"/>
      <c r="AJ417" s="1569"/>
      <c r="AK417" s="1569"/>
      <c r="AL417" s="1569"/>
      <c r="AM417" s="1569"/>
      <c r="AN417" s="1569"/>
      <c r="AO417" s="1569"/>
      <c r="AP417" s="1569"/>
      <c r="AQ417" s="1569"/>
      <c r="AR417" s="1569"/>
      <c r="AS417" s="1569"/>
      <c r="AT417" s="1569"/>
      <c r="AU417" s="1569"/>
      <c r="AV417" s="1569"/>
      <c r="AW417" s="1569"/>
      <c r="AX417" s="1569"/>
      <c r="AY417" s="1569"/>
      <c r="AZ417" s="1569"/>
      <c r="BA417" s="1569"/>
      <c r="BB417" s="1569"/>
      <c r="BC417" s="1569"/>
      <c r="BD417" s="1569"/>
      <c r="BE417" s="1569"/>
      <c r="BF417" s="1569"/>
      <c r="BG417" s="1569"/>
    </row>
    <row r="418" spans="2:59" s="1626" customFormat="1">
      <c r="B418" s="1569"/>
      <c r="C418" s="1570"/>
      <c r="D418" s="1569"/>
      <c r="E418" s="1569"/>
      <c r="F418" s="1569"/>
      <c r="G418" s="1569"/>
      <c r="H418" s="1569"/>
      <c r="I418" s="1569"/>
      <c r="J418" s="1569"/>
      <c r="K418" s="1569"/>
      <c r="L418" s="1569"/>
      <c r="M418" s="1569"/>
      <c r="N418" s="1569"/>
      <c r="O418" s="1569"/>
      <c r="P418" s="1569"/>
      <c r="Q418" s="1569"/>
      <c r="R418" s="1569"/>
      <c r="S418" s="1569"/>
      <c r="T418" s="1569"/>
      <c r="U418" s="1569"/>
      <c r="V418" s="1569"/>
      <c r="W418" s="1569"/>
      <c r="X418" s="1569"/>
      <c r="Y418" s="1569"/>
      <c r="Z418" s="1569"/>
      <c r="AA418" s="1569"/>
      <c r="AB418" s="1569"/>
      <c r="AC418" s="1569"/>
      <c r="AD418" s="1569"/>
      <c r="AE418" s="1569"/>
      <c r="AF418" s="1569"/>
      <c r="AG418" s="1569"/>
      <c r="AH418" s="1569"/>
      <c r="AI418" s="1569"/>
      <c r="AJ418" s="1569"/>
      <c r="AK418" s="1569"/>
      <c r="AL418" s="1569"/>
      <c r="AM418" s="1569"/>
      <c r="AN418" s="1569"/>
      <c r="AO418" s="1569"/>
      <c r="AP418" s="1569"/>
      <c r="AQ418" s="1569"/>
      <c r="AR418" s="1569"/>
      <c r="AS418" s="1569"/>
      <c r="AT418" s="1569"/>
      <c r="AU418" s="1569"/>
      <c r="AV418" s="1569"/>
      <c r="AW418" s="1569"/>
      <c r="AX418" s="1569"/>
      <c r="AY418" s="1569"/>
      <c r="AZ418" s="1569"/>
      <c r="BA418" s="1569"/>
      <c r="BB418" s="1569"/>
      <c r="BC418" s="1569"/>
      <c r="BD418" s="1569"/>
      <c r="BE418" s="1569"/>
      <c r="BF418" s="1569"/>
      <c r="BG418" s="1569"/>
    </row>
    <row r="419" spans="2:59" s="1626" customFormat="1">
      <c r="B419" s="1569"/>
      <c r="C419" s="1570"/>
      <c r="D419" s="1569"/>
      <c r="E419" s="1569"/>
      <c r="F419" s="1569"/>
      <c r="G419" s="1569"/>
      <c r="H419" s="1569"/>
      <c r="I419" s="1569"/>
      <c r="J419" s="1569"/>
      <c r="K419" s="1569"/>
      <c r="L419" s="1569"/>
      <c r="M419" s="1569"/>
      <c r="N419" s="1569"/>
      <c r="O419" s="1569"/>
      <c r="P419" s="1569"/>
      <c r="Q419" s="1569"/>
      <c r="R419" s="1569"/>
      <c r="S419" s="1569"/>
      <c r="T419" s="1569"/>
      <c r="U419" s="1569"/>
      <c r="V419" s="1569"/>
      <c r="W419" s="1569"/>
      <c r="X419" s="1569"/>
      <c r="Y419" s="1569"/>
      <c r="Z419" s="1569"/>
      <c r="AA419" s="1569"/>
      <c r="AB419" s="1569"/>
      <c r="AC419" s="1569"/>
      <c r="AD419" s="1569"/>
      <c r="AE419" s="1569"/>
      <c r="AF419" s="1569"/>
      <c r="AG419" s="1569"/>
      <c r="AH419" s="1569"/>
      <c r="AI419" s="1569"/>
      <c r="AJ419" s="1569"/>
      <c r="AK419" s="1569"/>
      <c r="AL419" s="1569"/>
      <c r="AM419" s="1569"/>
      <c r="AN419" s="1569"/>
      <c r="AO419" s="1569"/>
      <c r="AP419" s="1569"/>
      <c r="AQ419" s="1569"/>
      <c r="AR419" s="1569"/>
      <c r="AS419" s="1569"/>
      <c r="AT419" s="1569"/>
      <c r="AU419" s="1569"/>
      <c r="AV419" s="1569"/>
      <c r="AW419" s="1569"/>
      <c r="AX419" s="1569"/>
      <c r="AY419" s="1569"/>
      <c r="AZ419" s="1569"/>
      <c r="BA419" s="1569"/>
      <c r="BB419" s="1569"/>
      <c r="BC419" s="1569"/>
      <c r="BD419" s="1569"/>
      <c r="BE419" s="1569"/>
      <c r="BF419" s="1569"/>
      <c r="BG419" s="1569"/>
    </row>
    <row r="420" spans="2:59" s="1626" customFormat="1">
      <c r="B420" s="1569"/>
      <c r="C420" s="1570"/>
      <c r="D420" s="1569"/>
      <c r="E420" s="1569"/>
      <c r="F420" s="1569"/>
      <c r="G420" s="1569"/>
      <c r="H420" s="1569"/>
      <c r="I420" s="1569"/>
      <c r="J420" s="1569"/>
      <c r="K420" s="1569"/>
      <c r="L420" s="1569"/>
      <c r="M420" s="1569"/>
      <c r="N420" s="1569"/>
      <c r="O420" s="1569"/>
      <c r="P420" s="1569"/>
      <c r="Q420" s="1569"/>
      <c r="R420" s="1569"/>
      <c r="S420" s="1569"/>
      <c r="T420" s="1569"/>
      <c r="U420" s="1569"/>
      <c r="V420" s="1569"/>
      <c r="W420" s="1569"/>
      <c r="X420" s="1569"/>
      <c r="Y420" s="1569"/>
      <c r="Z420" s="1569"/>
      <c r="AA420" s="1569"/>
      <c r="AB420" s="1569"/>
      <c r="AC420" s="1569"/>
      <c r="AD420" s="1569"/>
      <c r="AE420" s="1569"/>
      <c r="AF420" s="1569"/>
      <c r="AG420" s="1569"/>
      <c r="AH420" s="1569"/>
      <c r="AI420" s="1569"/>
      <c r="AJ420" s="1569"/>
      <c r="AK420" s="1569"/>
      <c r="AL420" s="1569"/>
      <c r="AM420" s="1569"/>
      <c r="AN420" s="1569"/>
      <c r="AO420" s="1569"/>
      <c r="AP420" s="1569"/>
      <c r="AQ420" s="1569"/>
      <c r="AR420" s="1569"/>
      <c r="AS420" s="1569"/>
      <c r="AT420" s="1569"/>
      <c r="AU420" s="1569"/>
      <c r="AV420" s="1569"/>
      <c r="AW420" s="1569"/>
      <c r="AX420" s="1569"/>
      <c r="AY420" s="1569"/>
      <c r="AZ420" s="1569"/>
      <c r="BA420" s="1569"/>
      <c r="BB420" s="1569"/>
      <c r="BC420" s="1569"/>
      <c r="BD420" s="1569"/>
      <c r="BE420" s="1569"/>
      <c r="BF420" s="1569"/>
      <c r="BG420" s="1569"/>
    </row>
    <row r="421" spans="2:59" s="1626" customFormat="1">
      <c r="B421" s="1569"/>
      <c r="C421" s="1570"/>
      <c r="D421" s="1569"/>
      <c r="E421" s="1569"/>
      <c r="F421" s="1569"/>
      <c r="G421" s="1569"/>
      <c r="H421" s="1569"/>
      <c r="I421" s="1569"/>
      <c r="J421" s="1569"/>
      <c r="K421" s="1569"/>
      <c r="L421" s="1569"/>
      <c r="M421" s="1569"/>
      <c r="N421" s="1569"/>
      <c r="O421" s="1569"/>
      <c r="P421" s="1569"/>
      <c r="Q421" s="1569"/>
      <c r="R421" s="1569"/>
      <c r="S421" s="1569"/>
      <c r="T421" s="1569"/>
      <c r="U421" s="1569"/>
      <c r="V421" s="1569"/>
      <c r="W421" s="1569"/>
      <c r="X421" s="1569"/>
      <c r="Y421" s="1569"/>
      <c r="Z421" s="1569"/>
      <c r="AA421" s="1569"/>
      <c r="AB421" s="1569"/>
      <c r="AC421" s="1569"/>
      <c r="AD421" s="1569"/>
      <c r="AE421" s="1569"/>
      <c r="AF421" s="1569"/>
      <c r="AG421" s="1569"/>
      <c r="AH421" s="1569"/>
      <c r="AI421" s="1569"/>
      <c r="AJ421" s="1569"/>
      <c r="AK421" s="1569"/>
      <c r="AL421" s="1569"/>
      <c r="AM421" s="1569"/>
      <c r="AN421" s="1569"/>
      <c r="AO421" s="1569"/>
      <c r="AP421" s="1569"/>
      <c r="AQ421" s="1569"/>
      <c r="AR421" s="1569"/>
      <c r="AS421" s="1569"/>
      <c r="AT421" s="1569"/>
      <c r="AU421" s="1569"/>
      <c r="AV421" s="1569"/>
      <c r="AW421" s="1569"/>
      <c r="AX421" s="1569"/>
      <c r="AY421" s="1569"/>
      <c r="AZ421" s="1569"/>
      <c r="BA421" s="1569"/>
      <c r="BB421" s="1569"/>
      <c r="BC421" s="1569"/>
      <c r="BD421" s="1569"/>
      <c r="BE421" s="1569"/>
      <c r="BF421" s="1569"/>
      <c r="BG421" s="1569"/>
    </row>
    <row r="422" spans="2:59" s="1626" customFormat="1">
      <c r="B422" s="1569"/>
      <c r="C422" s="1570"/>
      <c r="D422" s="1569"/>
      <c r="E422" s="1569"/>
      <c r="F422" s="1569"/>
      <c r="G422" s="1569"/>
      <c r="H422" s="1569"/>
      <c r="I422" s="1569"/>
      <c r="J422" s="1569"/>
      <c r="K422" s="1569"/>
      <c r="L422" s="1569"/>
      <c r="M422" s="1569"/>
      <c r="N422" s="1569"/>
      <c r="O422" s="1569"/>
      <c r="P422" s="1569"/>
      <c r="Q422" s="1569"/>
      <c r="R422" s="1569"/>
      <c r="S422" s="1569"/>
      <c r="T422" s="1569"/>
      <c r="U422" s="1569"/>
      <c r="V422" s="1569"/>
      <c r="W422" s="1569"/>
      <c r="X422" s="1569"/>
      <c r="Y422" s="1569"/>
      <c r="Z422" s="1569"/>
      <c r="AA422" s="1569"/>
      <c r="AB422" s="1569"/>
      <c r="AC422" s="1569"/>
      <c r="AD422" s="1569"/>
      <c r="AE422" s="1569"/>
      <c r="AF422" s="1569"/>
      <c r="AG422" s="1569"/>
      <c r="AH422" s="1569"/>
      <c r="AI422" s="1569"/>
      <c r="AJ422" s="1569"/>
      <c r="AK422" s="1569"/>
      <c r="AL422" s="1569"/>
      <c r="AM422" s="1569"/>
      <c r="AN422" s="1569"/>
      <c r="AO422" s="1569"/>
      <c r="AP422" s="1569"/>
      <c r="AQ422" s="1569"/>
      <c r="AR422" s="1569"/>
      <c r="AS422" s="1569"/>
      <c r="AT422" s="1569"/>
      <c r="AU422" s="1569"/>
      <c r="AV422" s="1569"/>
      <c r="AW422" s="1569"/>
      <c r="AX422" s="1569"/>
      <c r="AY422" s="1569"/>
      <c r="AZ422" s="1569"/>
      <c r="BA422" s="1569"/>
      <c r="BB422" s="1569"/>
      <c r="BC422" s="1569"/>
      <c r="BD422" s="1569"/>
      <c r="BE422" s="1569"/>
      <c r="BF422" s="1569"/>
      <c r="BG422" s="1569"/>
    </row>
    <row r="423" spans="2:59" s="1626" customFormat="1">
      <c r="B423" s="1569"/>
      <c r="C423" s="1570"/>
      <c r="D423" s="1569"/>
      <c r="E423" s="1569"/>
      <c r="F423" s="1569"/>
      <c r="G423" s="1569"/>
      <c r="H423" s="1569"/>
      <c r="I423" s="1569"/>
      <c r="J423" s="1569"/>
      <c r="K423" s="1569"/>
      <c r="L423" s="1569"/>
      <c r="M423" s="1569"/>
      <c r="N423" s="1569"/>
      <c r="O423" s="1569"/>
      <c r="P423" s="1569"/>
      <c r="Q423" s="1569"/>
      <c r="R423" s="1569"/>
      <c r="S423" s="1569"/>
      <c r="T423" s="1569"/>
      <c r="U423" s="1569"/>
      <c r="V423" s="1569"/>
      <c r="W423" s="1569"/>
      <c r="X423" s="1569"/>
      <c r="Y423" s="1569"/>
      <c r="Z423" s="1569"/>
      <c r="AA423" s="1569"/>
      <c r="AB423" s="1569"/>
      <c r="AC423" s="1569"/>
      <c r="AD423" s="1569"/>
      <c r="AE423" s="1569"/>
      <c r="AF423" s="1569"/>
      <c r="AG423" s="1569"/>
      <c r="AH423" s="1569"/>
      <c r="AI423" s="1569"/>
      <c r="AJ423" s="1569"/>
      <c r="AK423" s="1569"/>
      <c r="AL423" s="1569"/>
      <c r="AM423" s="1569"/>
      <c r="AN423" s="1569"/>
      <c r="AO423" s="1569"/>
      <c r="AP423" s="1569"/>
      <c r="AQ423" s="1569"/>
      <c r="AR423" s="1569"/>
      <c r="AS423" s="1569"/>
      <c r="AT423" s="1569"/>
      <c r="AU423" s="1569"/>
      <c r="AV423" s="1569"/>
      <c r="AW423" s="1569"/>
      <c r="AX423" s="1569"/>
      <c r="AY423" s="1569"/>
      <c r="AZ423" s="1569"/>
      <c r="BA423" s="1569"/>
      <c r="BB423" s="1569"/>
      <c r="BC423" s="1569"/>
      <c r="BD423" s="1569"/>
      <c r="BE423" s="1569"/>
      <c r="BF423" s="1569"/>
      <c r="BG423" s="1569"/>
    </row>
    <row r="424" spans="2:59" s="1626" customFormat="1">
      <c r="B424" s="1569"/>
      <c r="C424" s="1570"/>
      <c r="D424" s="1569"/>
      <c r="E424" s="1569"/>
      <c r="F424" s="1569"/>
      <c r="G424" s="1569"/>
      <c r="H424" s="1569"/>
      <c r="I424" s="1569"/>
      <c r="J424" s="1569"/>
      <c r="K424" s="1569"/>
      <c r="L424" s="1569"/>
      <c r="M424" s="1569"/>
      <c r="N424" s="1569"/>
      <c r="O424" s="1569"/>
      <c r="P424" s="1569"/>
      <c r="Q424" s="1569"/>
      <c r="R424" s="1569"/>
      <c r="S424" s="1569"/>
      <c r="T424" s="1569"/>
      <c r="U424" s="1569"/>
      <c r="V424" s="1569"/>
      <c r="W424" s="1569"/>
      <c r="X424" s="1569"/>
      <c r="Y424" s="1569"/>
      <c r="Z424" s="1569"/>
      <c r="AA424" s="1569"/>
      <c r="AB424" s="1569"/>
      <c r="AC424" s="1569"/>
      <c r="AD424" s="1569"/>
      <c r="AE424" s="1569"/>
      <c r="AF424" s="1569"/>
      <c r="AG424" s="1569"/>
      <c r="AH424" s="1569"/>
      <c r="AI424" s="1569"/>
      <c r="AJ424" s="1569"/>
      <c r="AK424" s="1569"/>
      <c r="AL424" s="1569"/>
      <c r="AM424" s="1569"/>
      <c r="AN424" s="1569"/>
      <c r="AO424" s="1569"/>
      <c r="AP424" s="1569"/>
      <c r="AQ424" s="1569"/>
      <c r="AR424" s="1569"/>
      <c r="AS424" s="1569"/>
      <c r="AT424" s="1569"/>
      <c r="AU424" s="1569"/>
      <c r="AV424" s="1569"/>
      <c r="AW424" s="1569"/>
      <c r="AX424" s="1569"/>
      <c r="AY424" s="1569"/>
      <c r="AZ424" s="1569"/>
      <c r="BA424" s="1569"/>
      <c r="BB424" s="1569"/>
      <c r="BC424" s="1569"/>
      <c r="BD424" s="1569"/>
      <c r="BE424" s="1569"/>
      <c r="BF424" s="1569"/>
      <c r="BG424" s="1569"/>
    </row>
    <row r="425" spans="2:59" s="1626" customFormat="1">
      <c r="B425" s="1569"/>
      <c r="C425" s="1570"/>
      <c r="D425" s="1569"/>
      <c r="E425" s="1569"/>
      <c r="F425" s="1569"/>
      <c r="G425" s="1569"/>
      <c r="H425" s="1569"/>
      <c r="I425" s="1569"/>
      <c r="J425" s="1569"/>
      <c r="K425" s="1569"/>
      <c r="L425" s="1569"/>
      <c r="M425" s="1569"/>
      <c r="N425" s="1569"/>
      <c r="O425" s="1569"/>
      <c r="P425" s="1569"/>
      <c r="Q425" s="1569"/>
      <c r="R425" s="1569"/>
      <c r="S425" s="1569"/>
      <c r="T425" s="1569"/>
      <c r="U425" s="1569"/>
      <c r="V425" s="1569"/>
      <c r="W425" s="1569"/>
      <c r="X425" s="1569"/>
      <c r="Y425" s="1569"/>
      <c r="Z425" s="1569"/>
      <c r="AA425" s="1569"/>
      <c r="AB425" s="1569"/>
      <c r="AC425" s="1569"/>
      <c r="AD425" s="1569"/>
      <c r="AE425" s="1569"/>
      <c r="AF425" s="1569"/>
      <c r="AG425" s="1569"/>
      <c r="AH425" s="1569"/>
      <c r="AI425" s="1569"/>
      <c r="AJ425" s="1569"/>
      <c r="AK425" s="1569"/>
      <c r="AL425" s="1569"/>
      <c r="AM425" s="1569"/>
      <c r="AN425" s="1569"/>
      <c r="AO425" s="1569"/>
      <c r="AP425" s="1569"/>
      <c r="AQ425" s="1569"/>
      <c r="AR425" s="1569"/>
      <c r="AS425" s="1569"/>
      <c r="AT425" s="1569"/>
      <c r="AU425" s="1569"/>
      <c r="AV425" s="1569"/>
      <c r="AW425" s="1569"/>
      <c r="AX425" s="1569"/>
      <c r="AY425" s="1569"/>
      <c r="AZ425" s="1569"/>
      <c r="BA425" s="1569"/>
      <c r="BB425" s="1569"/>
      <c r="BC425" s="1569"/>
      <c r="BD425" s="1569"/>
      <c r="BE425" s="1569"/>
      <c r="BF425" s="1569"/>
      <c r="BG425" s="1569"/>
    </row>
    <row r="426" spans="2:59" s="1626" customFormat="1">
      <c r="B426" s="1569"/>
      <c r="C426" s="1570"/>
      <c r="D426" s="1569"/>
      <c r="E426" s="1569"/>
      <c r="F426" s="1569"/>
      <c r="G426" s="1569"/>
      <c r="H426" s="1569"/>
      <c r="I426" s="1569"/>
      <c r="J426" s="1569"/>
      <c r="K426" s="1569"/>
      <c r="L426" s="1569"/>
      <c r="M426" s="1569"/>
      <c r="N426" s="1569"/>
      <c r="O426" s="1569"/>
      <c r="P426" s="1569"/>
      <c r="Q426" s="1569"/>
      <c r="R426" s="1569"/>
      <c r="S426" s="1569"/>
      <c r="T426" s="1569"/>
      <c r="U426" s="1569"/>
      <c r="V426" s="1569"/>
      <c r="W426" s="1569"/>
      <c r="X426" s="1569"/>
      <c r="Y426" s="1569"/>
      <c r="Z426" s="1569"/>
      <c r="AA426" s="1569"/>
      <c r="AB426" s="1569"/>
      <c r="AC426" s="1569"/>
      <c r="AD426" s="1569"/>
      <c r="AE426" s="1569"/>
      <c r="AF426" s="1569"/>
      <c r="AG426" s="1569"/>
      <c r="AH426" s="1569"/>
      <c r="AI426" s="1569"/>
      <c r="AJ426" s="1569"/>
      <c r="AK426" s="1569"/>
      <c r="AL426" s="1569"/>
      <c r="AM426" s="1569"/>
      <c r="AN426" s="1569"/>
      <c r="AO426" s="1569"/>
      <c r="AP426" s="1569"/>
      <c r="AQ426" s="1569"/>
      <c r="AR426" s="1569"/>
      <c r="AS426" s="1569"/>
      <c r="AT426" s="1569"/>
      <c r="AU426" s="1569"/>
      <c r="AV426" s="1569"/>
      <c r="AW426" s="1569"/>
      <c r="AX426" s="1569"/>
      <c r="AY426" s="1569"/>
      <c r="AZ426" s="1569"/>
      <c r="BA426" s="1569"/>
      <c r="BB426" s="1569"/>
      <c r="BC426" s="1569"/>
      <c r="BD426" s="1569"/>
      <c r="BE426" s="1569"/>
      <c r="BF426" s="1569"/>
      <c r="BG426" s="1569"/>
    </row>
    <row r="427" spans="2:59" s="1626" customFormat="1">
      <c r="B427" s="1569"/>
      <c r="C427" s="1570"/>
      <c r="D427" s="1569"/>
      <c r="E427" s="1569"/>
      <c r="F427" s="1569"/>
      <c r="G427" s="1569"/>
      <c r="H427" s="1569"/>
      <c r="I427" s="1569"/>
      <c r="J427" s="1569"/>
      <c r="K427" s="1569"/>
      <c r="L427" s="1569"/>
      <c r="M427" s="1569"/>
      <c r="N427" s="1569"/>
      <c r="O427" s="1569"/>
      <c r="P427" s="1569"/>
      <c r="Q427" s="1569"/>
      <c r="R427" s="1569"/>
      <c r="S427" s="1569"/>
      <c r="T427" s="1569"/>
      <c r="U427" s="1569"/>
      <c r="V427" s="1569"/>
      <c r="W427" s="1569"/>
      <c r="X427" s="1569"/>
      <c r="Y427" s="1569"/>
      <c r="Z427" s="1569"/>
      <c r="AA427" s="1569"/>
      <c r="AB427" s="1569"/>
      <c r="AC427" s="1569"/>
      <c r="AD427" s="1569"/>
      <c r="AE427" s="1569"/>
      <c r="AF427" s="1569"/>
      <c r="AG427" s="1569"/>
      <c r="AH427" s="1569"/>
      <c r="AI427" s="1569"/>
      <c r="AJ427" s="1569"/>
      <c r="AK427" s="1569"/>
      <c r="AL427" s="1569"/>
      <c r="AM427" s="1569"/>
      <c r="AN427" s="1569"/>
      <c r="AO427" s="1569"/>
      <c r="AP427" s="1569"/>
      <c r="AQ427" s="1569"/>
      <c r="AR427" s="1569"/>
      <c r="AS427" s="1569"/>
      <c r="AT427" s="1569"/>
      <c r="AU427" s="1569"/>
      <c r="AV427" s="1569"/>
      <c r="AW427" s="1569"/>
      <c r="AX427" s="1569"/>
      <c r="AY427" s="1569"/>
      <c r="AZ427" s="1569"/>
      <c r="BA427" s="1569"/>
      <c r="BB427" s="1569"/>
      <c r="BC427" s="1569"/>
      <c r="BD427" s="1569"/>
      <c r="BE427" s="1569"/>
      <c r="BF427" s="1569"/>
      <c r="BG427" s="1569"/>
    </row>
    <row r="428" spans="2:59" s="1626" customFormat="1">
      <c r="B428" s="1569"/>
      <c r="C428" s="1570"/>
      <c r="D428" s="1569"/>
      <c r="E428" s="1569"/>
      <c r="F428" s="1569"/>
      <c r="G428" s="1569"/>
      <c r="H428" s="1569"/>
      <c r="I428" s="1569"/>
      <c r="J428" s="1569"/>
      <c r="K428" s="1569"/>
      <c r="L428" s="1569"/>
      <c r="M428" s="1569"/>
      <c r="N428" s="1569"/>
      <c r="O428" s="1569"/>
      <c r="P428" s="1569"/>
      <c r="Q428" s="1569"/>
      <c r="R428" s="1569"/>
      <c r="S428" s="1569"/>
      <c r="T428" s="1569"/>
      <c r="U428" s="1569"/>
      <c r="V428" s="1569"/>
      <c r="W428" s="1569"/>
      <c r="X428" s="1569"/>
      <c r="Y428" s="1569"/>
      <c r="Z428" s="1569"/>
      <c r="AA428" s="1569"/>
      <c r="AB428" s="1569"/>
      <c r="AC428" s="1569"/>
      <c r="AD428" s="1569"/>
      <c r="AE428" s="1569"/>
      <c r="AF428" s="1569"/>
      <c r="AG428" s="1569"/>
      <c r="AH428" s="1569"/>
      <c r="AI428" s="1569"/>
      <c r="AJ428" s="1569"/>
      <c r="AK428" s="1569"/>
      <c r="AL428" s="1569"/>
      <c r="AM428" s="1569"/>
      <c r="AN428" s="1569"/>
      <c r="AO428" s="1569"/>
      <c r="AP428" s="1569"/>
      <c r="AQ428" s="1569"/>
      <c r="AR428" s="1569"/>
      <c r="AS428" s="1569"/>
      <c r="AT428" s="1569"/>
      <c r="AU428" s="1569"/>
      <c r="AV428" s="1569"/>
      <c r="AW428" s="1569"/>
      <c r="AX428" s="1569"/>
      <c r="AY428" s="1569"/>
      <c r="AZ428" s="1569"/>
      <c r="BA428" s="1569"/>
      <c r="BB428" s="1569"/>
      <c r="BC428" s="1569"/>
      <c r="BD428" s="1569"/>
      <c r="BE428" s="1569"/>
      <c r="BF428" s="1569"/>
      <c r="BG428" s="1569"/>
    </row>
    <row r="429" spans="2:59" s="1626" customFormat="1">
      <c r="B429" s="1569"/>
      <c r="C429" s="1570"/>
      <c r="D429" s="1569"/>
      <c r="E429" s="1569"/>
      <c r="F429" s="1569"/>
      <c r="G429" s="1569"/>
      <c r="H429" s="1569"/>
      <c r="I429" s="1569"/>
      <c r="J429" s="1569"/>
      <c r="K429" s="1569"/>
      <c r="L429" s="1569"/>
      <c r="M429" s="1569"/>
      <c r="N429" s="1569"/>
      <c r="O429" s="1569"/>
      <c r="P429" s="1569"/>
      <c r="Q429" s="1569"/>
      <c r="R429" s="1569"/>
      <c r="S429" s="1569"/>
      <c r="T429" s="1569"/>
      <c r="U429" s="1569"/>
      <c r="V429" s="1569"/>
      <c r="W429" s="1569"/>
      <c r="X429" s="1569"/>
      <c r="Y429" s="1569"/>
      <c r="Z429" s="1569"/>
      <c r="AA429" s="1569"/>
      <c r="AB429" s="1569"/>
      <c r="AC429" s="1569"/>
      <c r="AD429" s="1569"/>
      <c r="AE429" s="1569"/>
      <c r="AF429" s="1569"/>
      <c r="AG429" s="1569"/>
      <c r="AH429" s="1569"/>
      <c r="AI429" s="1569"/>
      <c r="AJ429" s="1569"/>
      <c r="AK429" s="1569"/>
      <c r="AL429" s="1569"/>
      <c r="AM429" s="1569"/>
      <c r="AN429" s="1569"/>
      <c r="AO429" s="1569"/>
      <c r="AP429" s="1569"/>
      <c r="AQ429" s="1569"/>
      <c r="AR429" s="1569"/>
      <c r="AS429" s="1569"/>
      <c r="AT429" s="1569"/>
      <c r="AU429" s="1569"/>
      <c r="AV429" s="1569"/>
      <c r="AW429" s="1569"/>
      <c r="AX429" s="1569"/>
      <c r="AY429" s="1569"/>
      <c r="AZ429" s="1569"/>
      <c r="BA429" s="1569"/>
      <c r="BB429" s="1569"/>
      <c r="BC429" s="1569"/>
      <c r="BD429" s="1569"/>
      <c r="BE429" s="1569"/>
      <c r="BF429" s="1569"/>
      <c r="BG429" s="1569"/>
    </row>
    <row r="430" spans="2:59" s="1626" customFormat="1">
      <c r="B430" s="1569"/>
      <c r="C430" s="1570"/>
      <c r="D430" s="1569"/>
      <c r="E430" s="1569"/>
      <c r="F430" s="1569"/>
      <c r="G430" s="1569"/>
      <c r="H430" s="1569"/>
      <c r="I430" s="1569"/>
      <c r="J430" s="1569"/>
      <c r="K430" s="1569"/>
      <c r="L430" s="1569"/>
      <c r="M430" s="1569"/>
      <c r="N430" s="1569"/>
      <c r="O430" s="1569"/>
      <c r="P430" s="1569"/>
      <c r="Q430" s="1569"/>
      <c r="R430" s="1569"/>
      <c r="S430" s="1569"/>
      <c r="T430" s="1569"/>
      <c r="U430" s="1569"/>
      <c r="V430" s="1569"/>
      <c r="W430" s="1569"/>
      <c r="X430" s="1569"/>
      <c r="Y430" s="1569"/>
      <c r="Z430" s="1569"/>
      <c r="AA430" s="1569"/>
      <c r="AB430" s="1569"/>
      <c r="AC430" s="1569"/>
      <c r="AD430" s="1569"/>
      <c r="AE430" s="1569"/>
      <c r="AF430" s="1569"/>
      <c r="AG430" s="1569"/>
      <c r="AH430" s="1569"/>
      <c r="AI430" s="1569"/>
      <c r="AJ430" s="1569"/>
      <c r="AK430" s="1569"/>
      <c r="AL430" s="1569"/>
      <c r="AM430" s="1569"/>
      <c r="AN430" s="1569"/>
      <c r="AO430" s="1569"/>
      <c r="AP430" s="1569"/>
      <c r="AQ430" s="1569"/>
      <c r="AR430" s="1569"/>
      <c r="AS430" s="1569"/>
      <c r="AT430" s="1569"/>
      <c r="AU430" s="1569"/>
      <c r="AV430" s="1569"/>
      <c r="AW430" s="1569"/>
      <c r="AX430" s="1569"/>
      <c r="AY430" s="1569"/>
      <c r="AZ430" s="1569"/>
      <c r="BA430" s="1569"/>
      <c r="BB430" s="1569"/>
      <c r="BC430" s="1569"/>
      <c r="BD430" s="1569"/>
      <c r="BE430" s="1569"/>
      <c r="BF430" s="1569"/>
      <c r="BG430" s="1569"/>
    </row>
    <row r="431" spans="2:59" s="1626" customFormat="1">
      <c r="B431" s="1569"/>
      <c r="C431" s="1570"/>
      <c r="D431" s="1569"/>
      <c r="E431" s="1569"/>
      <c r="F431" s="1569"/>
      <c r="G431" s="1569"/>
      <c r="H431" s="1569"/>
      <c r="I431" s="1569"/>
      <c r="J431" s="1569"/>
      <c r="K431" s="1569"/>
      <c r="L431" s="1569"/>
      <c r="M431" s="1569"/>
      <c r="N431" s="1569"/>
      <c r="O431" s="1569"/>
      <c r="P431" s="1569"/>
      <c r="Q431" s="1569"/>
      <c r="R431" s="1569"/>
      <c r="S431" s="1569"/>
      <c r="T431" s="1569"/>
      <c r="U431" s="1569"/>
      <c r="V431" s="1569"/>
      <c r="W431" s="1569"/>
      <c r="X431" s="1569"/>
      <c r="Y431" s="1569"/>
      <c r="Z431" s="1569"/>
      <c r="AA431" s="1569"/>
      <c r="AB431" s="1569"/>
      <c r="AC431" s="1569"/>
      <c r="AD431" s="1569"/>
      <c r="AE431" s="1569"/>
      <c r="AF431" s="1569"/>
      <c r="AG431" s="1569"/>
      <c r="AH431" s="1569"/>
      <c r="AI431" s="1569"/>
      <c r="AJ431" s="1569"/>
      <c r="AK431" s="1569"/>
      <c r="AL431" s="1569"/>
      <c r="AM431" s="1569"/>
      <c r="AN431" s="1569"/>
      <c r="AO431" s="1569"/>
      <c r="AP431" s="1569"/>
      <c r="AQ431" s="1569"/>
      <c r="AR431" s="1569"/>
      <c r="AS431" s="1569"/>
      <c r="AT431" s="1569"/>
      <c r="AU431" s="1569"/>
      <c r="AV431" s="1569"/>
      <c r="AW431" s="1569"/>
      <c r="AX431" s="1569"/>
      <c r="AY431" s="1569"/>
      <c r="AZ431" s="1569"/>
      <c r="BA431" s="1569"/>
      <c r="BB431" s="1569"/>
      <c r="BC431" s="1569"/>
      <c r="BD431" s="1569"/>
      <c r="BE431" s="1569"/>
      <c r="BF431" s="1569"/>
      <c r="BG431" s="1569"/>
    </row>
    <row r="432" spans="2:59" s="1626" customFormat="1">
      <c r="B432" s="1569"/>
      <c r="C432" s="1570"/>
      <c r="D432" s="1569"/>
      <c r="E432" s="1569"/>
      <c r="F432" s="1569"/>
      <c r="G432" s="1569"/>
      <c r="H432" s="1569"/>
      <c r="I432" s="1569"/>
      <c r="J432" s="1569"/>
      <c r="K432" s="1569"/>
      <c r="L432" s="1569"/>
      <c r="M432" s="1569"/>
      <c r="N432" s="1569"/>
      <c r="O432" s="1569"/>
      <c r="P432" s="1569"/>
      <c r="Q432" s="1569"/>
      <c r="R432" s="1569"/>
      <c r="S432" s="1569"/>
      <c r="T432" s="1569"/>
      <c r="U432" s="1569"/>
      <c r="V432" s="1569"/>
      <c r="W432" s="1569"/>
      <c r="X432" s="1569"/>
      <c r="Y432" s="1569"/>
      <c r="Z432" s="1569"/>
      <c r="AA432" s="1569"/>
      <c r="AB432" s="1569"/>
      <c r="AC432" s="1569"/>
      <c r="AD432" s="1569"/>
      <c r="AE432" s="1569"/>
      <c r="AF432" s="1569"/>
      <c r="AG432" s="1569"/>
      <c r="AH432" s="1569"/>
      <c r="AI432" s="1569"/>
      <c r="AJ432" s="1569"/>
      <c r="AK432" s="1569"/>
      <c r="AL432" s="1569"/>
      <c r="AM432" s="1569"/>
      <c r="AN432" s="1569"/>
      <c r="AO432" s="1569"/>
      <c r="AP432" s="1569"/>
      <c r="AQ432" s="1569"/>
      <c r="AR432" s="1569"/>
      <c r="AS432" s="1569"/>
      <c r="AT432" s="1569"/>
      <c r="AU432" s="1569"/>
      <c r="AV432" s="1569"/>
      <c r="AW432" s="1569"/>
      <c r="AX432" s="1569"/>
      <c r="AY432" s="1569"/>
      <c r="AZ432" s="1569"/>
      <c r="BA432" s="1569"/>
      <c r="BB432" s="1569"/>
      <c r="BC432" s="1569"/>
      <c r="BD432" s="1569"/>
      <c r="BE432" s="1569"/>
      <c r="BF432" s="1569"/>
      <c r="BG432" s="1569"/>
    </row>
    <row r="433" spans="2:59" s="1626" customFormat="1">
      <c r="B433" s="1569"/>
      <c r="C433" s="1570"/>
      <c r="D433" s="1569"/>
      <c r="E433" s="1569"/>
      <c r="F433" s="1569"/>
      <c r="G433" s="1569"/>
      <c r="H433" s="1569"/>
      <c r="I433" s="1569"/>
      <c r="J433" s="1569"/>
      <c r="K433" s="1569"/>
      <c r="L433" s="1569"/>
      <c r="M433" s="1569"/>
      <c r="N433" s="1569"/>
      <c r="O433" s="1569"/>
      <c r="P433" s="1569"/>
      <c r="Q433" s="1569"/>
      <c r="R433" s="1569"/>
      <c r="S433" s="1569"/>
      <c r="T433" s="1569"/>
      <c r="U433" s="1569"/>
      <c r="V433" s="1569"/>
      <c r="W433" s="1569"/>
      <c r="X433" s="1569"/>
      <c r="Y433" s="1569"/>
      <c r="Z433" s="1569"/>
      <c r="AA433" s="1569"/>
      <c r="AB433" s="1569"/>
      <c r="AC433" s="1569"/>
      <c r="AD433" s="1569"/>
      <c r="AE433" s="1569"/>
      <c r="AF433" s="1569"/>
      <c r="AG433" s="1569"/>
      <c r="AH433" s="1569"/>
      <c r="AI433" s="1569"/>
      <c r="AJ433" s="1569"/>
      <c r="AK433" s="1569"/>
      <c r="AL433" s="1569"/>
      <c r="AM433" s="1569"/>
      <c r="AN433" s="1569"/>
      <c r="AO433" s="1569"/>
      <c r="AP433" s="1569"/>
      <c r="AQ433" s="1569"/>
      <c r="AR433" s="1569"/>
      <c r="AS433" s="1569"/>
      <c r="AT433" s="1569"/>
      <c r="AU433" s="1569"/>
      <c r="AV433" s="1569"/>
      <c r="AW433" s="1569"/>
      <c r="AX433" s="1569"/>
      <c r="AY433" s="1569"/>
      <c r="AZ433" s="1569"/>
      <c r="BA433" s="1569"/>
      <c r="BB433" s="1569"/>
      <c r="BC433" s="1569"/>
      <c r="BD433" s="1569"/>
      <c r="BE433" s="1569"/>
      <c r="BF433" s="1569"/>
      <c r="BG433" s="1569"/>
    </row>
    <row r="434" spans="2:59" s="1626" customFormat="1">
      <c r="B434" s="1569"/>
      <c r="C434" s="1570"/>
      <c r="D434" s="1569"/>
      <c r="E434" s="1569"/>
      <c r="F434" s="1569"/>
      <c r="G434" s="1569"/>
      <c r="H434" s="1569"/>
      <c r="I434" s="1569"/>
      <c r="J434" s="1569"/>
      <c r="K434" s="1569"/>
      <c r="L434" s="1569"/>
      <c r="M434" s="1569"/>
      <c r="N434" s="1569"/>
      <c r="O434" s="1569"/>
      <c r="P434" s="1569"/>
      <c r="Q434" s="1569"/>
      <c r="R434" s="1569"/>
      <c r="S434" s="1569"/>
      <c r="T434" s="1569"/>
      <c r="U434" s="1569"/>
      <c r="V434" s="1569"/>
      <c r="W434" s="1569"/>
      <c r="X434" s="1569"/>
      <c r="Y434" s="1569"/>
      <c r="Z434" s="1569"/>
      <c r="AA434" s="1569"/>
      <c r="AB434" s="1569"/>
      <c r="AC434" s="1569"/>
      <c r="AD434" s="1569"/>
      <c r="AE434" s="1569"/>
      <c r="AF434" s="1569"/>
      <c r="AG434" s="1569"/>
      <c r="AH434" s="1569"/>
      <c r="AI434" s="1569"/>
      <c r="AJ434" s="1569"/>
      <c r="AK434" s="1569"/>
      <c r="AL434" s="1569"/>
      <c r="AM434" s="1569"/>
      <c r="AN434" s="1569"/>
      <c r="AO434" s="1569"/>
      <c r="AP434" s="1569"/>
      <c r="AQ434" s="1569"/>
      <c r="AR434" s="1569"/>
      <c r="AS434" s="1569"/>
      <c r="AT434" s="1569"/>
      <c r="AU434" s="1569"/>
      <c r="AV434" s="1569"/>
      <c r="AW434" s="1569"/>
      <c r="AX434" s="1569"/>
      <c r="AY434" s="1569"/>
      <c r="AZ434" s="1569"/>
      <c r="BA434" s="1569"/>
      <c r="BB434" s="1569"/>
      <c r="BC434" s="1569"/>
      <c r="BD434" s="1569"/>
      <c r="BE434" s="1569"/>
      <c r="BF434" s="1569"/>
      <c r="BG434" s="1569"/>
    </row>
    <row r="435" spans="2:59" s="1626" customFormat="1">
      <c r="B435" s="1569"/>
      <c r="C435" s="1570"/>
      <c r="D435" s="1569"/>
      <c r="E435" s="1569"/>
      <c r="F435" s="1569"/>
      <c r="G435" s="1569"/>
      <c r="H435" s="1569"/>
      <c r="I435" s="1569"/>
      <c r="J435" s="1569"/>
      <c r="K435" s="1569"/>
      <c r="L435" s="1569"/>
      <c r="M435" s="1569"/>
      <c r="N435" s="1569"/>
      <c r="O435" s="1569"/>
      <c r="P435" s="1569"/>
      <c r="Q435" s="1569"/>
      <c r="R435" s="1569"/>
      <c r="S435" s="1569"/>
      <c r="T435" s="1569"/>
      <c r="U435" s="1569"/>
      <c r="V435" s="1569"/>
      <c r="W435" s="1569"/>
      <c r="X435" s="1569"/>
      <c r="Y435" s="1569"/>
      <c r="Z435" s="1569"/>
      <c r="AA435" s="1569"/>
      <c r="AB435" s="1569"/>
      <c r="AC435" s="1569"/>
      <c r="AD435" s="1569"/>
      <c r="AE435" s="1569"/>
      <c r="AF435" s="1569"/>
      <c r="AG435" s="1569"/>
      <c r="AH435" s="1569"/>
      <c r="AI435" s="1569"/>
      <c r="AJ435" s="1569"/>
      <c r="AK435" s="1569"/>
      <c r="AL435" s="1569"/>
      <c r="AM435" s="1569"/>
      <c r="AN435" s="1569"/>
      <c r="AO435" s="1569"/>
      <c r="AP435" s="1569"/>
      <c r="AQ435" s="1569"/>
      <c r="AR435" s="1569"/>
      <c r="AS435" s="1569"/>
      <c r="AT435" s="1569"/>
      <c r="AU435" s="1569"/>
      <c r="AV435" s="1569"/>
      <c r="AW435" s="1569"/>
      <c r="AX435" s="1569"/>
      <c r="AY435" s="1569"/>
      <c r="AZ435" s="1569"/>
      <c r="BA435" s="1569"/>
      <c r="BB435" s="1569"/>
      <c r="BC435" s="1569"/>
      <c r="BD435" s="1569"/>
      <c r="BE435" s="1569"/>
      <c r="BF435" s="1569"/>
      <c r="BG435" s="1569"/>
    </row>
    <row r="436" spans="2:59" s="1626" customFormat="1">
      <c r="B436" s="1569"/>
      <c r="C436" s="1570"/>
      <c r="D436" s="1569"/>
      <c r="E436" s="1569"/>
      <c r="F436" s="1569"/>
      <c r="G436" s="1569"/>
      <c r="H436" s="1569"/>
      <c r="I436" s="1569"/>
      <c r="J436" s="1569"/>
      <c r="K436" s="1569"/>
      <c r="L436" s="1569"/>
      <c r="M436" s="1569"/>
      <c r="N436" s="1569"/>
      <c r="O436" s="1569"/>
      <c r="P436" s="1569"/>
      <c r="Q436" s="1569"/>
      <c r="R436" s="1569"/>
      <c r="S436" s="1569"/>
      <c r="T436" s="1569"/>
      <c r="U436" s="1569"/>
      <c r="V436" s="1569"/>
      <c r="W436" s="1569"/>
      <c r="X436" s="1569"/>
      <c r="Y436" s="1569"/>
      <c r="Z436" s="1569"/>
      <c r="AA436" s="1569"/>
      <c r="AB436" s="1569"/>
      <c r="AC436" s="1569"/>
      <c r="AD436" s="1569"/>
      <c r="AE436" s="1569"/>
      <c r="AF436" s="1569"/>
      <c r="AG436" s="1569"/>
      <c r="AH436" s="1569"/>
      <c r="AI436" s="1569"/>
      <c r="AJ436" s="1569"/>
      <c r="AK436" s="1569"/>
      <c r="AL436" s="1569"/>
      <c r="AM436" s="1569"/>
      <c r="AN436" s="1569"/>
      <c r="AO436" s="1569"/>
      <c r="AP436" s="1569"/>
      <c r="AQ436" s="1569"/>
      <c r="AR436" s="1569"/>
      <c r="AS436" s="1569"/>
      <c r="AT436" s="1569"/>
      <c r="AU436" s="1569"/>
      <c r="AV436" s="1569"/>
      <c r="AW436" s="1569"/>
      <c r="AX436" s="1569"/>
      <c r="AY436" s="1569"/>
      <c r="AZ436" s="1569"/>
      <c r="BA436" s="1569"/>
      <c r="BB436" s="1569"/>
      <c r="BC436" s="1569"/>
      <c r="BD436" s="1569"/>
      <c r="BE436" s="1569"/>
      <c r="BF436" s="1569"/>
      <c r="BG436" s="1569"/>
    </row>
    <row r="437" spans="2:59" s="1626" customFormat="1">
      <c r="B437" s="1569"/>
      <c r="C437" s="1570"/>
      <c r="D437" s="1569"/>
      <c r="E437" s="1569"/>
      <c r="F437" s="1569"/>
      <c r="G437" s="1569"/>
      <c r="H437" s="1569"/>
      <c r="I437" s="1569"/>
      <c r="J437" s="1569"/>
      <c r="K437" s="1569"/>
      <c r="L437" s="1569"/>
      <c r="M437" s="1569"/>
      <c r="N437" s="1569"/>
      <c r="O437" s="1569"/>
      <c r="P437" s="1569"/>
      <c r="Q437" s="1569"/>
      <c r="R437" s="1569"/>
      <c r="S437" s="1569"/>
      <c r="T437" s="1569"/>
      <c r="U437" s="1569"/>
      <c r="V437" s="1569"/>
      <c r="W437" s="1569"/>
      <c r="X437" s="1569"/>
      <c r="Y437" s="1569"/>
      <c r="Z437" s="1569"/>
      <c r="AA437" s="1569"/>
      <c r="AB437" s="1569"/>
      <c r="AC437" s="1569"/>
      <c r="AD437" s="1569"/>
      <c r="AE437" s="1569"/>
      <c r="AF437" s="1569"/>
      <c r="AG437" s="1569"/>
      <c r="AH437" s="1569"/>
      <c r="AI437" s="1569"/>
      <c r="AJ437" s="1569"/>
      <c r="AK437" s="1569"/>
      <c r="AL437" s="1569"/>
      <c r="AM437" s="1569"/>
      <c r="AN437" s="1569"/>
      <c r="AO437" s="1569"/>
      <c r="AP437" s="1569"/>
      <c r="AQ437" s="1569"/>
      <c r="AR437" s="1569"/>
      <c r="AS437" s="1569"/>
      <c r="AT437" s="1569"/>
      <c r="AU437" s="1569"/>
      <c r="AV437" s="1569"/>
      <c r="AW437" s="1569"/>
      <c r="AX437" s="1569"/>
      <c r="AY437" s="1569"/>
      <c r="AZ437" s="1569"/>
      <c r="BA437" s="1569"/>
      <c r="BB437" s="1569"/>
      <c r="BC437" s="1569"/>
      <c r="BD437" s="1569"/>
      <c r="BE437" s="1569"/>
      <c r="BF437" s="1569"/>
      <c r="BG437" s="1569"/>
    </row>
    <row r="438" spans="2:59" s="1626" customFormat="1">
      <c r="B438" s="1569"/>
      <c r="C438" s="1570"/>
      <c r="D438" s="1569"/>
      <c r="E438" s="1569"/>
      <c r="F438" s="1569"/>
      <c r="G438" s="1569"/>
      <c r="H438" s="1569"/>
      <c r="I438" s="1569"/>
      <c r="J438" s="1569"/>
      <c r="K438" s="1569"/>
      <c r="L438" s="1569"/>
      <c r="M438" s="1569"/>
      <c r="N438" s="1569"/>
      <c r="O438" s="1569"/>
      <c r="P438" s="1569"/>
      <c r="Q438" s="1569"/>
      <c r="R438" s="1569"/>
      <c r="S438" s="1569"/>
      <c r="T438" s="1569"/>
      <c r="U438" s="1569"/>
      <c r="V438" s="1569"/>
      <c r="W438" s="1569"/>
      <c r="X438" s="1569"/>
      <c r="Y438" s="1569"/>
      <c r="Z438" s="1569"/>
      <c r="AA438" s="1569"/>
      <c r="AB438" s="1569"/>
      <c r="AC438" s="1569"/>
      <c r="AD438" s="1569"/>
      <c r="AE438" s="1569"/>
      <c r="AF438" s="1569"/>
      <c r="AG438" s="1569"/>
      <c r="AH438" s="1569"/>
      <c r="AI438" s="1569"/>
      <c r="AJ438" s="1569"/>
      <c r="AK438" s="1569"/>
      <c r="AL438" s="1569"/>
      <c r="AM438" s="1569"/>
      <c r="AN438" s="1569"/>
      <c r="AO438" s="1569"/>
      <c r="AP438" s="1569"/>
      <c r="AQ438" s="1569"/>
      <c r="AR438" s="1569"/>
      <c r="AS438" s="1569"/>
      <c r="AT438" s="1569"/>
      <c r="AU438" s="1569"/>
      <c r="AV438" s="1569"/>
      <c r="AW438" s="1569"/>
      <c r="AX438" s="1569"/>
      <c r="AY438" s="1569"/>
      <c r="AZ438" s="1569"/>
      <c r="BA438" s="1569"/>
      <c r="BB438" s="1569"/>
      <c r="BC438" s="1569"/>
      <c r="BD438" s="1569"/>
      <c r="BE438" s="1569"/>
      <c r="BF438" s="1569"/>
      <c r="BG438" s="1569"/>
    </row>
    <row r="439" spans="2:59" s="1626" customFormat="1">
      <c r="B439" s="1569"/>
      <c r="C439" s="1570"/>
      <c r="D439" s="1569"/>
      <c r="E439" s="1569"/>
      <c r="F439" s="1569"/>
      <c r="G439" s="1569"/>
      <c r="H439" s="1569"/>
      <c r="I439" s="1569"/>
      <c r="J439" s="1569"/>
      <c r="K439" s="1569"/>
      <c r="L439" s="1569"/>
      <c r="M439" s="1569"/>
      <c r="N439" s="1569"/>
      <c r="O439" s="1569"/>
      <c r="P439" s="1569"/>
      <c r="Q439" s="1569"/>
      <c r="R439" s="1569"/>
      <c r="S439" s="1569"/>
      <c r="T439" s="1569"/>
      <c r="U439" s="1569"/>
      <c r="V439" s="1569"/>
      <c r="W439" s="1569"/>
      <c r="X439" s="1569"/>
      <c r="Y439" s="1569"/>
      <c r="Z439" s="1569"/>
      <c r="AA439" s="1569"/>
      <c r="AB439" s="1569"/>
      <c r="AC439" s="1569"/>
      <c r="AD439" s="1569"/>
      <c r="AE439" s="1569"/>
      <c r="AF439" s="1569"/>
      <c r="AG439" s="1569"/>
      <c r="AH439" s="1569"/>
      <c r="AI439" s="1569"/>
      <c r="AJ439" s="1569"/>
      <c r="AK439" s="1569"/>
      <c r="AL439" s="1569"/>
      <c r="AM439" s="1569"/>
      <c r="AN439" s="1569"/>
      <c r="AO439" s="1569"/>
      <c r="AP439" s="1569"/>
      <c r="AQ439" s="1569"/>
      <c r="AR439" s="1569"/>
      <c r="AS439" s="1569"/>
      <c r="AT439" s="1569"/>
      <c r="AU439" s="1569"/>
      <c r="AV439" s="1569"/>
      <c r="AW439" s="1569"/>
      <c r="AX439" s="1569"/>
      <c r="AY439" s="1569"/>
      <c r="AZ439" s="1569"/>
      <c r="BA439" s="1569"/>
      <c r="BB439" s="1569"/>
      <c r="BC439" s="1569"/>
      <c r="BD439" s="1569"/>
      <c r="BE439" s="1569"/>
      <c r="BF439" s="1569"/>
      <c r="BG439" s="1569"/>
    </row>
    <row r="440" spans="2:59" s="1626" customFormat="1">
      <c r="B440" s="1569"/>
      <c r="C440" s="1570"/>
      <c r="D440" s="1569"/>
      <c r="E440" s="1569"/>
      <c r="F440" s="1569"/>
      <c r="G440" s="1569"/>
      <c r="H440" s="1569"/>
      <c r="I440" s="1569"/>
      <c r="J440" s="1569"/>
      <c r="K440" s="1569"/>
      <c r="L440" s="1569"/>
      <c r="M440" s="1569"/>
      <c r="N440" s="1569"/>
      <c r="O440" s="1569"/>
      <c r="P440" s="1569"/>
      <c r="Q440" s="1569"/>
      <c r="R440" s="1569"/>
      <c r="S440" s="1569"/>
      <c r="T440" s="1569"/>
      <c r="U440" s="1569"/>
      <c r="V440" s="1569"/>
      <c r="W440" s="1569"/>
      <c r="X440" s="1569"/>
      <c r="Y440" s="1569"/>
      <c r="Z440" s="1569"/>
      <c r="AA440" s="1569"/>
      <c r="AB440" s="1569"/>
      <c r="AC440" s="1569"/>
      <c r="AD440" s="1569"/>
      <c r="AE440" s="1569"/>
      <c r="AF440" s="1569"/>
      <c r="AG440" s="1569"/>
      <c r="AH440" s="1569"/>
      <c r="AI440" s="1569"/>
      <c r="AJ440" s="1569"/>
      <c r="AK440" s="1569"/>
      <c r="AL440" s="1569"/>
      <c r="AM440" s="1569"/>
      <c r="AN440" s="1569"/>
      <c r="AO440" s="1569"/>
      <c r="AP440" s="1569"/>
      <c r="AQ440" s="1569"/>
      <c r="AR440" s="1569"/>
      <c r="AS440" s="1569"/>
      <c r="AT440" s="1569"/>
      <c r="AU440" s="1569"/>
      <c r="AV440" s="1569"/>
      <c r="AW440" s="1569"/>
      <c r="AX440" s="1569"/>
      <c r="AY440" s="1569"/>
      <c r="AZ440" s="1569"/>
      <c r="BA440" s="1569"/>
      <c r="BB440" s="1569"/>
      <c r="BC440" s="1569"/>
      <c r="BD440" s="1569"/>
      <c r="BE440" s="1569"/>
      <c r="BF440" s="1569"/>
      <c r="BG440" s="1569"/>
    </row>
    <row r="441" spans="2:59" s="1626" customFormat="1">
      <c r="B441" s="1569"/>
      <c r="C441" s="1570"/>
      <c r="D441" s="1569"/>
      <c r="E441" s="1569"/>
      <c r="F441" s="1569"/>
      <c r="G441" s="1569"/>
      <c r="H441" s="1569"/>
      <c r="I441" s="1569"/>
      <c r="J441" s="1569"/>
      <c r="K441" s="1569"/>
      <c r="L441" s="1569"/>
      <c r="M441" s="1569"/>
      <c r="N441" s="1569"/>
      <c r="O441" s="1569"/>
      <c r="P441" s="1569"/>
      <c r="Q441" s="1569"/>
      <c r="R441" s="1569"/>
      <c r="S441" s="1569"/>
      <c r="T441" s="1569"/>
      <c r="U441" s="1569"/>
      <c r="V441" s="1569"/>
      <c r="W441" s="1569"/>
      <c r="X441" s="1569"/>
      <c r="Y441" s="1569"/>
      <c r="Z441" s="1569"/>
      <c r="AA441" s="1569"/>
      <c r="AB441" s="1569"/>
      <c r="AC441" s="1569"/>
      <c r="AD441" s="1569"/>
      <c r="AE441" s="1569"/>
      <c r="AF441" s="1569"/>
      <c r="AG441" s="1569"/>
      <c r="AH441" s="1569"/>
      <c r="AI441" s="1569"/>
      <c r="AJ441" s="1569"/>
      <c r="AK441" s="1569"/>
      <c r="AL441" s="1569"/>
      <c r="AM441" s="1569"/>
      <c r="AN441" s="1569"/>
      <c r="AO441" s="1569"/>
      <c r="AP441" s="1569"/>
      <c r="AQ441" s="1569"/>
      <c r="AR441" s="1569"/>
      <c r="AS441" s="1569"/>
      <c r="AT441" s="1569"/>
      <c r="AU441" s="1569"/>
      <c r="AV441" s="1569"/>
      <c r="AW441" s="1569"/>
      <c r="AX441" s="1569"/>
      <c r="AY441" s="1569"/>
      <c r="AZ441" s="1569"/>
      <c r="BA441" s="1569"/>
      <c r="BB441" s="1569"/>
      <c r="BC441" s="1569"/>
      <c r="BD441" s="1569"/>
      <c r="BE441" s="1569"/>
      <c r="BF441" s="1569"/>
      <c r="BG441" s="1569"/>
    </row>
    <row r="442" spans="2:59" s="1626" customFormat="1">
      <c r="B442" s="1569"/>
      <c r="C442" s="1570"/>
      <c r="D442" s="1569"/>
      <c r="E442" s="1569"/>
      <c r="F442" s="1569"/>
      <c r="G442" s="1569"/>
      <c r="H442" s="1569"/>
      <c r="I442" s="1569"/>
      <c r="J442" s="1569"/>
      <c r="K442" s="1569"/>
      <c r="L442" s="1569"/>
      <c r="M442" s="1569"/>
      <c r="N442" s="1569"/>
      <c r="O442" s="1569"/>
      <c r="P442" s="1569"/>
      <c r="Q442" s="1569"/>
      <c r="R442" s="1569"/>
      <c r="S442" s="1569"/>
      <c r="T442" s="1569"/>
      <c r="U442" s="1569"/>
      <c r="V442" s="1569"/>
      <c r="W442" s="1569"/>
      <c r="X442" s="1569"/>
      <c r="Y442" s="1569"/>
      <c r="Z442" s="1569"/>
      <c r="AA442" s="1569"/>
      <c r="AB442" s="1569"/>
      <c r="AC442" s="1569"/>
      <c r="AD442" s="1569"/>
      <c r="AE442" s="1569"/>
      <c r="AF442" s="1569"/>
      <c r="AG442" s="1569"/>
      <c r="AH442" s="1569"/>
      <c r="AI442" s="1569"/>
      <c r="AJ442" s="1569"/>
      <c r="AK442" s="1569"/>
      <c r="AL442" s="1569"/>
      <c r="AM442" s="1569"/>
      <c r="AN442" s="1569"/>
      <c r="AO442" s="1569"/>
      <c r="AP442" s="1569"/>
      <c r="AQ442" s="1569"/>
      <c r="AR442" s="1569"/>
      <c r="AS442" s="1569"/>
      <c r="AT442" s="1569"/>
      <c r="AU442" s="1569"/>
      <c r="AV442" s="1569"/>
      <c r="AW442" s="1569"/>
      <c r="AX442" s="1569"/>
      <c r="AY442" s="1569"/>
      <c r="AZ442" s="1569"/>
      <c r="BA442" s="1569"/>
      <c r="BB442" s="1569"/>
      <c r="BC442" s="1569"/>
      <c r="BD442" s="1569"/>
      <c r="BE442" s="1569"/>
      <c r="BF442" s="1569"/>
      <c r="BG442" s="1569"/>
    </row>
    <row r="443" spans="2:59" s="1626" customFormat="1">
      <c r="B443" s="1569"/>
      <c r="C443" s="1570"/>
      <c r="D443" s="1569"/>
      <c r="E443" s="1569"/>
      <c r="F443" s="1569"/>
      <c r="G443" s="1569"/>
      <c r="H443" s="1569"/>
      <c r="I443" s="1569"/>
      <c r="J443" s="1569"/>
      <c r="K443" s="1569"/>
      <c r="L443" s="1569"/>
      <c r="M443" s="1569"/>
      <c r="N443" s="1569"/>
      <c r="O443" s="1569"/>
      <c r="P443" s="1569"/>
      <c r="Q443" s="1569"/>
      <c r="R443" s="1569"/>
      <c r="S443" s="1569"/>
      <c r="T443" s="1569"/>
      <c r="U443" s="1569"/>
      <c r="V443" s="1569"/>
      <c r="W443" s="1569"/>
      <c r="X443" s="1569"/>
      <c r="Y443" s="1569"/>
      <c r="Z443" s="1569"/>
      <c r="AA443" s="1569"/>
      <c r="AB443" s="1569"/>
      <c r="AC443" s="1569"/>
      <c r="AD443" s="1569"/>
      <c r="AE443" s="1569"/>
      <c r="AF443" s="1569"/>
      <c r="AG443" s="1569"/>
      <c r="AH443" s="1569"/>
      <c r="AI443" s="1569"/>
      <c r="AJ443" s="1569"/>
      <c r="AK443" s="1569"/>
      <c r="AL443" s="1569"/>
      <c r="AM443" s="1569"/>
      <c r="AN443" s="1569"/>
      <c r="AO443" s="1569"/>
      <c r="AP443" s="1569"/>
      <c r="AQ443" s="1569"/>
      <c r="AR443" s="1569"/>
      <c r="AS443" s="1569"/>
      <c r="AT443" s="1569"/>
      <c r="AU443" s="1569"/>
      <c r="AV443" s="1569"/>
      <c r="AW443" s="1569"/>
      <c r="AX443" s="1569"/>
      <c r="AY443" s="1569"/>
      <c r="AZ443" s="1569"/>
      <c r="BA443" s="1569"/>
      <c r="BB443" s="1569"/>
      <c r="BC443" s="1569"/>
      <c r="BD443" s="1569"/>
      <c r="BE443" s="1569"/>
      <c r="BF443" s="1569"/>
      <c r="BG443" s="1569"/>
    </row>
    <row r="444" spans="2:59" s="1626" customFormat="1">
      <c r="B444" s="1569"/>
      <c r="C444" s="1570"/>
      <c r="D444" s="1569"/>
      <c r="E444" s="1569"/>
      <c r="F444" s="1569"/>
      <c r="G444" s="1569"/>
      <c r="H444" s="1569"/>
      <c r="I444" s="1569"/>
      <c r="J444" s="1569"/>
      <c r="K444" s="1569"/>
      <c r="L444" s="1569"/>
      <c r="M444" s="1569"/>
      <c r="N444" s="1569"/>
      <c r="O444" s="1569"/>
      <c r="P444" s="1569"/>
      <c r="Q444" s="1569"/>
      <c r="R444" s="1569"/>
      <c r="S444" s="1569"/>
      <c r="T444" s="1569"/>
      <c r="U444" s="1569"/>
      <c r="V444" s="1569"/>
      <c r="W444" s="1569"/>
      <c r="X444" s="1569"/>
      <c r="Y444" s="1569"/>
      <c r="Z444" s="1569"/>
      <c r="AA444" s="1569"/>
      <c r="AB444" s="1569"/>
      <c r="AC444" s="1569"/>
      <c r="AD444" s="1569"/>
      <c r="AE444" s="1569"/>
      <c r="AF444" s="1569"/>
      <c r="AG444" s="1569"/>
      <c r="AH444" s="1569"/>
      <c r="AI444" s="1569"/>
      <c r="AJ444" s="1569"/>
      <c r="AK444" s="1569"/>
      <c r="AL444" s="1569"/>
      <c r="AM444" s="1569"/>
      <c r="AN444" s="1569"/>
      <c r="AO444" s="1569"/>
      <c r="AP444" s="1569"/>
      <c r="AQ444" s="1569"/>
      <c r="AR444" s="1569"/>
      <c r="AS444" s="1569"/>
      <c r="AT444" s="1569"/>
      <c r="AU444" s="1569"/>
      <c r="AV444" s="1569"/>
      <c r="AW444" s="1569"/>
      <c r="AX444" s="1569"/>
      <c r="AY444" s="1569"/>
      <c r="AZ444" s="1569"/>
      <c r="BA444" s="1569"/>
      <c r="BB444" s="1569"/>
      <c r="BC444" s="1569"/>
      <c r="BD444" s="1569"/>
      <c r="BE444" s="1569"/>
      <c r="BF444" s="1569"/>
      <c r="BG444" s="1569"/>
    </row>
    <row r="445" spans="2:59" s="1626" customFormat="1">
      <c r="B445" s="1569"/>
      <c r="C445" s="1570"/>
      <c r="D445" s="1569"/>
      <c r="E445" s="1569"/>
      <c r="F445" s="1569"/>
      <c r="G445" s="1569"/>
      <c r="H445" s="1569"/>
      <c r="I445" s="1569"/>
      <c r="J445" s="1569"/>
      <c r="K445" s="1569"/>
      <c r="L445" s="1569"/>
      <c r="M445" s="1569"/>
      <c r="N445" s="1569"/>
      <c r="O445" s="1569"/>
      <c r="P445" s="1569"/>
      <c r="Q445" s="1569"/>
      <c r="R445" s="1569"/>
      <c r="S445" s="1569"/>
      <c r="T445" s="1569"/>
      <c r="U445" s="1569"/>
      <c r="V445" s="1569"/>
      <c r="W445" s="1569"/>
      <c r="X445" s="1569"/>
      <c r="Y445" s="1569"/>
      <c r="Z445" s="1569"/>
      <c r="AA445" s="1569"/>
      <c r="AB445" s="1569"/>
      <c r="AC445" s="1569"/>
      <c r="AD445" s="1569"/>
      <c r="AE445" s="1569"/>
      <c r="AF445" s="1569"/>
      <c r="AG445" s="1569"/>
      <c r="AH445" s="1569"/>
      <c r="AI445" s="1569"/>
      <c r="AJ445" s="1569"/>
      <c r="AK445" s="1569"/>
      <c r="AL445" s="1569"/>
      <c r="AM445" s="1569"/>
      <c r="AN445" s="1569"/>
      <c r="AO445" s="1569"/>
      <c r="AP445" s="1569"/>
      <c r="AQ445" s="1569"/>
      <c r="AR445" s="1569"/>
      <c r="AS445" s="1569"/>
      <c r="AT445" s="1569"/>
      <c r="AU445" s="1569"/>
      <c r="AV445" s="1569"/>
      <c r="AW445" s="1569"/>
      <c r="AX445" s="1569"/>
      <c r="AY445" s="1569"/>
      <c r="AZ445" s="1569"/>
      <c r="BA445" s="1569"/>
      <c r="BB445" s="1569"/>
      <c r="BC445" s="1569"/>
      <c r="BD445" s="1569"/>
      <c r="BE445" s="1569"/>
      <c r="BF445" s="1569"/>
      <c r="BG445" s="1569"/>
    </row>
    <row r="446" spans="2:59" s="1626" customFormat="1">
      <c r="B446" s="1569"/>
      <c r="C446" s="1570"/>
      <c r="D446" s="1569"/>
      <c r="E446" s="1569"/>
      <c r="F446" s="1569"/>
      <c r="G446" s="1569"/>
      <c r="H446" s="1569"/>
      <c r="I446" s="1569"/>
      <c r="J446" s="1569"/>
      <c r="K446" s="1569"/>
      <c r="L446" s="1569"/>
      <c r="M446" s="1569"/>
      <c r="N446" s="1569"/>
      <c r="O446" s="1569"/>
      <c r="P446" s="1569"/>
      <c r="Q446" s="1569"/>
      <c r="R446" s="1569"/>
      <c r="S446" s="1569"/>
      <c r="T446" s="1569"/>
      <c r="U446" s="1569"/>
      <c r="V446" s="1569"/>
      <c r="W446" s="1569"/>
      <c r="X446" s="1569"/>
      <c r="Y446" s="1569"/>
      <c r="Z446" s="1569"/>
      <c r="AA446" s="1569"/>
      <c r="AB446" s="1569"/>
      <c r="AC446" s="1569"/>
      <c r="AD446" s="1569"/>
      <c r="AE446" s="1569"/>
      <c r="AF446" s="1569"/>
      <c r="AG446" s="1569"/>
      <c r="AH446" s="1569"/>
      <c r="AI446" s="1569"/>
      <c r="AJ446" s="1569"/>
      <c r="AK446" s="1569"/>
      <c r="AL446" s="1569"/>
      <c r="AM446" s="1569"/>
      <c r="AN446" s="1569"/>
      <c r="AO446" s="1569"/>
      <c r="AP446" s="1569"/>
      <c r="AQ446" s="1569"/>
      <c r="AR446" s="1569"/>
      <c r="AS446" s="1569"/>
      <c r="AT446" s="1569"/>
      <c r="AU446" s="1569"/>
      <c r="AV446" s="1569"/>
      <c r="AW446" s="1569"/>
      <c r="AX446" s="1569"/>
      <c r="AY446" s="1569"/>
      <c r="AZ446" s="1569"/>
      <c r="BA446" s="1569"/>
      <c r="BB446" s="1569"/>
      <c r="BC446" s="1569"/>
      <c r="BD446" s="1569"/>
      <c r="BE446" s="1569"/>
      <c r="BF446" s="1569"/>
      <c r="BG446" s="1569"/>
    </row>
    <row r="447" spans="2:59" s="1626" customFormat="1">
      <c r="B447" s="1569"/>
      <c r="C447" s="1570"/>
      <c r="D447" s="1569"/>
      <c r="E447" s="1569"/>
      <c r="F447" s="1569"/>
      <c r="G447" s="1569"/>
      <c r="H447" s="1569"/>
      <c r="I447" s="1569"/>
      <c r="J447" s="1569"/>
      <c r="K447" s="1569"/>
      <c r="L447" s="1569"/>
      <c r="M447" s="1569"/>
      <c r="N447" s="1569"/>
      <c r="O447" s="1569"/>
      <c r="P447" s="1569"/>
      <c r="Q447" s="1569"/>
      <c r="R447" s="1569"/>
      <c r="S447" s="1569"/>
      <c r="T447" s="1569"/>
      <c r="U447" s="1569"/>
      <c r="V447" s="1569"/>
      <c r="W447" s="1569"/>
      <c r="X447" s="1569"/>
      <c r="Y447" s="1569"/>
      <c r="Z447" s="1569"/>
      <c r="AA447" s="1569"/>
      <c r="AB447" s="1569"/>
      <c r="AC447" s="1569"/>
      <c r="AD447" s="1569"/>
      <c r="AE447" s="1569"/>
      <c r="AF447" s="1569"/>
      <c r="AG447" s="1569"/>
      <c r="AH447" s="1569"/>
      <c r="AI447" s="1569"/>
      <c r="AJ447" s="1569"/>
      <c r="AK447" s="1569"/>
      <c r="AL447" s="1569"/>
      <c r="AM447" s="1569"/>
      <c r="AN447" s="1569"/>
      <c r="AO447" s="1569"/>
      <c r="AP447" s="1569"/>
      <c r="AQ447" s="1569"/>
      <c r="AR447" s="1569"/>
      <c r="AS447" s="1569"/>
      <c r="AT447" s="1569"/>
      <c r="AU447" s="1569"/>
      <c r="AV447" s="1569"/>
      <c r="AW447" s="1569"/>
      <c r="AX447" s="1569"/>
      <c r="AY447" s="1569"/>
      <c r="AZ447" s="1569"/>
      <c r="BA447" s="1569"/>
      <c r="BB447" s="1569"/>
      <c r="BC447" s="1569"/>
      <c r="BD447" s="1569"/>
      <c r="BE447" s="1569"/>
      <c r="BF447" s="1569"/>
      <c r="BG447" s="1569"/>
    </row>
    <row r="448" spans="2:59" s="1626" customFormat="1">
      <c r="B448" s="1569"/>
      <c r="C448" s="1570"/>
      <c r="D448" s="1569"/>
      <c r="E448" s="1569"/>
      <c r="F448" s="1569"/>
      <c r="G448" s="1569"/>
      <c r="H448" s="1569"/>
      <c r="I448" s="1569"/>
      <c r="J448" s="1569"/>
      <c r="K448" s="1569"/>
      <c r="L448" s="1569"/>
      <c r="M448" s="1569"/>
      <c r="N448" s="1569"/>
      <c r="O448" s="1569"/>
      <c r="P448" s="1569"/>
      <c r="Q448" s="1569"/>
      <c r="R448" s="1569"/>
      <c r="S448" s="1569"/>
      <c r="T448" s="1569"/>
      <c r="U448" s="1569"/>
      <c r="V448" s="1569"/>
      <c r="W448" s="1569"/>
      <c r="X448" s="1569"/>
      <c r="Y448" s="1569"/>
      <c r="Z448" s="1569"/>
      <c r="AA448" s="1569"/>
      <c r="AB448" s="1569"/>
      <c r="AC448" s="1569"/>
      <c r="AD448" s="1569"/>
      <c r="AE448" s="1569"/>
      <c r="AF448" s="1569"/>
      <c r="AG448" s="1569"/>
      <c r="AH448" s="1569"/>
      <c r="AI448" s="1569"/>
      <c r="AJ448" s="1569"/>
      <c r="AK448" s="1569"/>
      <c r="AL448" s="1569"/>
      <c r="AM448" s="1569"/>
      <c r="AN448" s="1569"/>
      <c r="AO448" s="1569"/>
      <c r="AP448" s="1569"/>
      <c r="AQ448" s="1569"/>
      <c r="AR448" s="1569"/>
      <c r="AS448" s="1569"/>
      <c r="AT448" s="1569"/>
      <c r="AU448" s="1569"/>
      <c r="AV448" s="1569"/>
      <c r="AW448" s="1569"/>
      <c r="AX448" s="1569"/>
      <c r="AY448" s="1569"/>
      <c r="AZ448" s="1569"/>
      <c r="BA448" s="1569"/>
      <c r="BB448" s="1569"/>
      <c r="BC448" s="1569"/>
      <c r="BD448" s="1569"/>
      <c r="BE448" s="1569"/>
      <c r="BF448" s="1569"/>
      <c r="BG448" s="1569"/>
    </row>
    <row r="449" spans="2:59" s="1626" customFormat="1">
      <c r="B449" s="1569"/>
      <c r="C449" s="1570"/>
      <c r="D449" s="1569"/>
      <c r="E449" s="1569"/>
      <c r="F449" s="1569"/>
      <c r="G449" s="1569"/>
      <c r="H449" s="1569"/>
      <c r="I449" s="1569"/>
      <c r="J449" s="1569"/>
      <c r="K449" s="1569"/>
      <c r="L449" s="1569"/>
      <c r="M449" s="1569"/>
      <c r="N449" s="1569"/>
      <c r="O449" s="1569"/>
      <c r="P449" s="1569"/>
      <c r="Q449" s="1569"/>
      <c r="R449" s="1569"/>
      <c r="S449" s="1569"/>
      <c r="T449" s="1569"/>
      <c r="U449" s="1569"/>
      <c r="V449" s="1569"/>
      <c r="W449" s="1569"/>
      <c r="X449" s="1569"/>
      <c r="Y449" s="1569"/>
      <c r="Z449" s="1569"/>
      <c r="AA449" s="1569"/>
      <c r="AB449" s="1569"/>
      <c r="AC449" s="1569"/>
      <c r="AD449" s="1569"/>
      <c r="AE449" s="1569"/>
      <c r="AF449" s="1569"/>
      <c r="AG449" s="1569"/>
      <c r="AH449" s="1569"/>
      <c r="AI449" s="1569"/>
      <c r="AJ449" s="1569"/>
      <c r="AK449" s="1569"/>
      <c r="AL449" s="1569"/>
      <c r="AM449" s="1569"/>
      <c r="AN449" s="1569"/>
      <c r="AO449" s="1569"/>
      <c r="AP449" s="1569"/>
      <c r="AQ449" s="1569"/>
      <c r="AR449" s="1569"/>
      <c r="AS449" s="1569"/>
      <c r="AT449" s="1569"/>
      <c r="AU449" s="1569"/>
      <c r="AV449" s="1569"/>
      <c r="AW449" s="1569"/>
      <c r="AX449" s="1569"/>
      <c r="AY449" s="1569"/>
      <c r="AZ449" s="1569"/>
      <c r="BA449" s="1569"/>
      <c r="BB449" s="1569"/>
      <c r="BC449" s="1569"/>
      <c r="BD449" s="1569"/>
      <c r="BE449" s="1569"/>
      <c r="BF449" s="1569"/>
      <c r="BG449" s="1569"/>
    </row>
    <row r="450" spans="2:59" s="1626" customFormat="1">
      <c r="B450" s="1569"/>
      <c r="C450" s="1570"/>
      <c r="D450" s="1569"/>
      <c r="E450" s="1569"/>
      <c r="F450" s="1569"/>
      <c r="G450" s="1569"/>
      <c r="H450" s="1569"/>
      <c r="I450" s="1569"/>
      <c r="J450" s="1569"/>
      <c r="K450" s="1569"/>
      <c r="L450" s="1569"/>
      <c r="M450" s="1569"/>
      <c r="N450" s="1569"/>
      <c r="O450" s="1569"/>
      <c r="P450" s="1569"/>
      <c r="Q450" s="1569"/>
      <c r="R450" s="1569"/>
      <c r="S450" s="1569"/>
      <c r="T450" s="1569"/>
      <c r="U450" s="1569"/>
      <c r="V450" s="1569"/>
      <c r="W450" s="1569"/>
      <c r="X450" s="1569"/>
      <c r="Y450" s="1569"/>
      <c r="Z450" s="1569"/>
      <c r="AA450" s="1569"/>
      <c r="AB450" s="1569"/>
      <c r="AC450" s="1569"/>
      <c r="AD450" s="1569"/>
      <c r="AE450" s="1569"/>
      <c r="AF450" s="1569"/>
      <c r="AG450" s="1569"/>
      <c r="AH450" s="1569"/>
      <c r="AI450" s="1569"/>
      <c r="AJ450" s="1569"/>
      <c r="AK450" s="1569"/>
      <c r="AL450" s="1569"/>
      <c r="AM450" s="1569"/>
      <c r="AN450" s="1569"/>
      <c r="AO450" s="1569"/>
      <c r="AP450" s="1569"/>
      <c r="AQ450" s="1569"/>
      <c r="AR450" s="1569"/>
      <c r="AS450" s="1569"/>
      <c r="AT450" s="1569"/>
      <c r="AU450" s="1569"/>
      <c r="AV450" s="1569"/>
      <c r="AW450" s="1569"/>
      <c r="AX450" s="1569"/>
      <c r="AY450" s="1569"/>
      <c r="AZ450" s="1569"/>
      <c r="BA450" s="1569"/>
      <c r="BB450" s="1569"/>
      <c r="BC450" s="1569"/>
      <c r="BD450" s="1569"/>
      <c r="BE450" s="1569"/>
      <c r="BF450" s="1569"/>
      <c r="BG450" s="1569"/>
    </row>
    <row r="451" spans="2:59" s="1626" customFormat="1">
      <c r="B451" s="1569"/>
      <c r="C451" s="1570"/>
      <c r="D451" s="1569"/>
      <c r="E451" s="1569"/>
      <c r="F451" s="1569"/>
      <c r="G451" s="1569"/>
      <c r="H451" s="1569"/>
      <c r="I451" s="1569"/>
      <c r="J451" s="1569"/>
      <c r="K451" s="1569"/>
      <c r="L451" s="1569"/>
      <c r="M451" s="1569"/>
      <c r="N451" s="1569"/>
      <c r="O451" s="1569"/>
      <c r="P451" s="1569"/>
      <c r="Q451" s="1569"/>
      <c r="R451" s="1569"/>
      <c r="S451" s="1569"/>
      <c r="T451" s="1569"/>
      <c r="U451" s="1569"/>
      <c r="V451" s="1569"/>
      <c r="W451" s="1569"/>
      <c r="X451" s="1569"/>
      <c r="Y451" s="1569"/>
      <c r="Z451" s="1569"/>
      <c r="AA451" s="1569"/>
      <c r="AB451" s="1569"/>
      <c r="AC451" s="1569"/>
      <c r="AD451" s="1569"/>
      <c r="AE451" s="1569"/>
      <c r="AF451" s="1569"/>
      <c r="AG451" s="1569"/>
      <c r="AH451" s="1569"/>
      <c r="AI451" s="1569"/>
      <c r="AJ451" s="1569"/>
      <c r="AK451" s="1569"/>
      <c r="AL451" s="1569"/>
      <c r="AM451" s="1569"/>
      <c r="AN451" s="1569"/>
      <c r="AO451" s="1569"/>
      <c r="AP451" s="1569"/>
      <c r="AQ451" s="1569"/>
      <c r="AR451" s="1569"/>
      <c r="AS451" s="1569"/>
      <c r="AT451" s="1569"/>
      <c r="AU451" s="1569"/>
      <c r="AV451" s="1569"/>
      <c r="AW451" s="1569"/>
      <c r="AX451" s="1569"/>
      <c r="AY451" s="1569"/>
      <c r="AZ451" s="1569"/>
      <c r="BA451" s="1569"/>
      <c r="BB451" s="1569"/>
      <c r="BC451" s="1569"/>
      <c r="BD451" s="1569"/>
      <c r="BE451" s="1569"/>
      <c r="BF451" s="1569"/>
      <c r="BG451" s="1569"/>
    </row>
    <row r="452" spans="2:59" s="1626" customFormat="1">
      <c r="B452" s="1569"/>
      <c r="C452" s="1570"/>
      <c r="D452" s="1569"/>
      <c r="E452" s="1569"/>
      <c r="F452" s="1569"/>
      <c r="G452" s="1569"/>
      <c r="H452" s="1569"/>
      <c r="I452" s="1569"/>
      <c r="J452" s="1569"/>
      <c r="K452" s="1569"/>
      <c r="L452" s="1569"/>
      <c r="M452" s="1569"/>
      <c r="N452" s="1569"/>
      <c r="O452" s="1569"/>
      <c r="P452" s="1569"/>
      <c r="Q452" s="1569"/>
      <c r="R452" s="1569"/>
      <c r="S452" s="1569"/>
      <c r="T452" s="1569"/>
      <c r="U452" s="1569"/>
      <c r="V452" s="1569"/>
      <c r="W452" s="1569"/>
      <c r="X452" s="1569"/>
      <c r="Y452" s="1569"/>
      <c r="Z452" s="1569"/>
      <c r="AA452" s="1569"/>
      <c r="AB452" s="1569"/>
      <c r="AC452" s="1569"/>
      <c r="AD452" s="1569"/>
      <c r="AE452" s="1569"/>
      <c r="AF452" s="1569"/>
      <c r="AG452" s="1569"/>
      <c r="AH452" s="1569"/>
      <c r="AI452" s="1569"/>
      <c r="AJ452" s="1569"/>
      <c r="AK452" s="1569"/>
      <c r="AL452" s="1569"/>
      <c r="AM452" s="1569"/>
      <c r="AN452" s="1569"/>
      <c r="AO452" s="1569"/>
      <c r="AP452" s="1569"/>
      <c r="AQ452" s="1569"/>
      <c r="AR452" s="1569"/>
      <c r="AS452" s="1569"/>
      <c r="AT452" s="1569"/>
      <c r="AU452" s="1569"/>
      <c r="AV452" s="1569"/>
      <c r="AW452" s="1569"/>
      <c r="AX452" s="1569"/>
      <c r="AY452" s="1569"/>
      <c r="AZ452" s="1569"/>
      <c r="BA452" s="1569"/>
      <c r="BB452" s="1569"/>
      <c r="BC452" s="1569"/>
      <c r="BD452" s="1569"/>
      <c r="BE452" s="1569"/>
      <c r="BF452" s="1569"/>
      <c r="BG452" s="1569"/>
    </row>
    <row r="453" spans="2:59" s="1626" customFormat="1">
      <c r="B453" s="1569"/>
      <c r="C453" s="1570"/>
      <c r="D453" s="1569"/>
      <c r="E453" s="1569"/>
      <c r="F453" s="1569"/>
      <c r="G453" s="1569"/>
      <c r="H453" s="1569"/>
      <c r="I453" s="1569"/>
      <c r="J453" s="1569"/>
      <c r="K453" s="1569"/>
      <c r="L453" s="1569"/>
      <c r="M453" s="1569"/>
      <c r="N453" s="1569"/>
      <c r="O453" s="1569"/>
      <c r="P453" s="1569"/>
      <c r="Q453" s="1569"/>
      <c r="R453" s="1569"/>
      <c r="S453" s="1569"/>
      <c r="T453" s="1569"/>
      <c r="U453" s="1569"/>
      <c r="V453" s="1569"/>
      <c r="W453" s="1569"/>
      <c r="X453" s="1569"/>
      <c r="Y453" s="1569"/>
      <c r="Z453" s="1569"/>
      <c r="AA453" s="1569"/>
      <c r="AB453" s="1569"/>
      <c r="AC453" s="1569"/>
      <c r="AD453" s="1569"/>
      <c r="AE453" s="1569"/>
      <c r="AF453" s="1569"/>
      <c r="AG453" s="1569"/>
      <c r="AH453" s="1569"/>
      <c r="AI453" s="1569"/>
      <c r="AJ453" s="1569"/>
      <c r="AK453" s="1569"/>
      <c r="AL453" s="1569"/>
      <c r="AM453" s="1569"/>
      <c r="AN453" s="1569"/>
      <c r="AO453" s="1569"/>
      <c r="AP453" s="1569"/>
      <c r="AQ453" s="1569"/>
      <c r="AR453" s="1569"/>
      <c r="AS453" s="1569"/>
      <c r="AT453" s="1569"/>
      <c r="AU453" s="1569"/>
      <c r="AV453" s="1569"/>
      <c r="AW453" s="1569"/>
      <c r="AX453" s="1569"/>
      <c r="AY453" s="1569"/>
      <c r="AZ453" s="1569"/>
      <c r="BA453" s="1569"/>
      <c r="BB453" s="1569"/>
      <c r="BC453" s="1569"/>
      <c r="BD453" s="1569"/>
      <c r="BE453" s="1569"/>
      <c r="BF453" s="1569"/>
      <c r="BG453" s="1569"/>
    </row>
    <row r="454" spans="2:59" s="1626" customFormat="1">
      <c r="B454" s="1569"/>
      <c r="C454" s="1570"/>
      <c r="D454" s="1569"/>
      <c r="E454" s="1569"/>
      <c r="F454" s="1569"/>
      <c r="G454" s="1569"/>
      <c r="H454" s="1569"/>
      <c r="I454" s="1569"/>
      <c r="J454" s="1569"/>
      <c r="K454" s="1569"/>
      <c r="L454" s="1569"/>
      <c r="M454" s="1569"/>
      <c r="N454" s="1569"/>
      <c r="O454" s="1569"/>
      <c r="P454" s="1569"/>
      <c r="Q454" s="1569"/>
      <c r="R454" s="1569"/>
      <c r="S454" s="1569"/>
      <c r="T454" s="1569"/>
      <c r="U454" s="1569"/>
      <c r="V454" s="1569"/>
      <c r="W454" s="1569"/>
      <c r="X454" s="1569"/>
      <c r="Y454" s="1569"/>
      <c r="Z454" s="1569"/>
      <c r="AA454" s="1569"/>
      <c r="AB454" s="1569"/>
      <c r="AC454" s="1569"/>
      <c r="AD454" s="1569"/>
      <c r="AE454" s="1569"/>
      <c r="AF454" s="1569"/>
      <c r="AG454" s="1569"/>
      <c r="AH454" s="1569"/>
      <c r="AI454" s="1569"/>
      <c r="AJ454" s="1569"/>
      <c r="AK454" s="1569"/>
      <c r="AL454" s="1569"/>
      <c r="AM454" s="1569"/>
      <c r="AN454" s="1569"/>
      <c r="AO454" s="1569"/>
      <c r="AP454" s="1569"/>
      <c r="AQ454" s="1569"/>
      <c r="AR454" s="1569"/>
      <c r="AS454" s="1569"/>
      <c r="AT454" s="1569"/>
      <c r="AU454" s="1569"/>
      <c r="AV454" s="1569"/>
      <c r="AW454" s="1569"/>
      <c r="AX454" s="1569"/>
      <c r="AY454" s="1569"/>
      <c r="AZ454" s="1569"/>
      <c r="BA454" s="1569"/>
      <c r="BB454" s="1569"/>
      <c r="BC454" s="1569"/>
      <c r="BD454" s="1569"/>
      <c r="BE454" s="1569"/>
      <c r="BF454" s="1569"/>
      <c r="BG454" s="1569"/>
    </row>
    <row r="455" spans="2:59" s="1626" customFormat="1">
      <c r="B455" s="1569"/>
      <c r="C455" s="1570"/>
      <c r="D455" s="1569"/>
      <c r="E455" s="1569"/>
      <c r="F455" s="1569"/>
      <c r="G455" s="1569"/>
      <c r="H455" s="1569"/>
      <c r="I455" s="1569"/>
      <c r="J455" s="1569"/>
      <c r="K455" s="1569"/>
      <c r="L455" s="1569"/>
      <c r="M455" s="1569"/>
      <c r="N455" s="1569"/>
      <c r="O455" s="1569"/>
      <c r="P455" s="1569"/>
      <c r="Q455" s="1569"/>
      <c r="R455" s="1569"/>
      <c r="S455" s="1569"/>
      <c r="T455" s="1569"/>
      <c r="U455" s="1569"/>
      <c r="V455" s="1569"/>
      <c r="W455" s="1569"/>
      <c r="X455" s="1569"/>
      <c r="Y455" s="1569"/>
      <c r="Z455" s="1569"/>
      <c r="AA455" s="1569"/>
      <c r="AB455" s="1569"/>
      <c r="AC455" s="1569"/>
      <c r="AD455" s="1569"/>
      <c r="AE455" s="1569"/>
      <c r="AF455" s="1569"/>
      <c r="AG455" s="1569"/>
      <c r="AH455" s="1569"/>
      <c r="AI455" s="1569"/>
      <c r="AJ455" s="1569"/>
      <c r="AK455" s="1569"/>
      <c r="AL455" s="1569"/>
      <c r="AM455" s="1569"/>
      <c r="AN455" s="1569"/>
      <c r="AO455" s="1569"/>
      <c r="AP455" s="1569"/>
      <c r="AQ455" s="1569"/>
      <c r="AR455" s="1569"/>
      <c r="AS455" s="1569"/>
      <c r="AT455" s="1569"/>
      <c r="AU455" s="1569"/>
      <c r="AV455" s="1569"/>
      <c r="AW455" s="1569"/>
      <c r="AX455" s="1569"/>
      <c r="AY455" s="1569"/>
      <c r="AZ455" s="1569"/>
      <c r="BA455" s="1569"/>
      <c r="BB455" s="1569"/>
      <c r="BC455" s="1569"/>
      <c r="BD455" s="1569"/>
      <c r="BE455" s="1569"/>
      <c r="BF455" s="1569"/>
      <c r="BG455" s="1569"/>
    </row>
    <row r="456" spans="2:59" s="1626" customFormat="1">
      <c r="B456" s="1569"/>
      <c r="C456" s="1570"/>
      <c r="D456" s="1569"/>
      <c r="E456" s="1569"/>
      <c r="F456" s="1569"/>
      <c r="G456" s="1569"/>
      <c r="H456" s="1569"/>
      <c r="I456" s="1569"/>
      <c r="J456" s="1569"/>
      <c r="K456" s="1569"/>
      <c r="L456" s="1569"/>
      <c r="M456" s="1569"/>
      <c r="N456" s="1569"/>
      <c r="O456" s="1569"/>
      <c r="P456" s="1569"/>
      <c r="Q456" s="1569"/>
      <c r="R456" s="1569"/>
      <c r="S456" s="1569"/>
      <c r="T456" s="1569"/>
      <c r="U456" s="1569"/>
      <c r="V456" s="1569"/>
      <c r="W456" s="1569"/>
      <c r="X456" s="1569"/>
      <c r="Y456" s="1569"/>
      <c r="Z456" s="1569"/>
      <c r="AA456" s="1569"/>
      <c r="AB456" s="1569"/>
      <c r="AC456" s="1569"/>
      <c r="AD456" s="1569"/>
      <c r="AE456" s="1569"/>
      <c r="AF456" s="1569"/>
      <c r="AG456" s="1569"/>
      <c r="AH456" s="1569"/>
      <c r="AI456" s="1569"/>
      <c r="AJ456" s="1569"/>
      <c r="AK456" s="1569"/>
      <c r="AL456" s="1569"/>
      <c r="AM456" s="1569"/>
      <c r="AN456" s="1569"/>
      <c r="AO456" s="1569"/>
      <c r="AP456" s="1569"/>
      <c r="AQ456" s="1569"/>
      <c r="AR456" s="1569"/>
      <c r="AS456" s="1569"/>
      <c r="AT456" s="1569"/>
      <c r="AU456" s="1569"/>
      <c r="AV456" s="1569"/>
      <c r="AW456" s="1569"/>
      <c r="AX456" s="1569"/>
      <c r="AY456" s="1569"/>
      <c r="AZ456" s="1569"/>
      <c r="BA456" s="1569"/>
      <c r="BB456" s="1569"/>
      <c r="BC456" s="1569"/>
      <c r="BD456" s="1569"/>
      <c r="BE456" s="1569"/>
      <c r="BF456" s="1569"/>
      <c r="BG456" s="1569"/>
    </row>
    <row r="457" spans="2:59" s="1626" customFormat="1">
      <c r="B457" s="1569"/>
      <c r="C457" s="1570"/>
      <c r="D457" s="1569"/>
      <c r="E457" s="1569"/>
      <c r="F457" s="1569"/>
      <c r="G457" s="1569"/>
      <c r="H457" s="1569"/>
      <c r="I457" s="1569"/>
      <c r="J457" s="1569"/>
      <c r="K457" s="1569"/>
      <c r="L457" s="1569"/>
      <c r="M457" s="1569"/>
      <c r="N457" s="1569"/>
      <c r="O457" s="1569"/>
      <c r="P457" s="1569"/>
      <c r="Q457" s="1569"/>
      <c r="R457" s="1569"/>
      <c r="S457" s="1569"/>
      <c r="T457" s="1569"/>
      <c r="U457" s="1569"/>
      <c r="V457" s="1569"/>
      <c r="W457" s="1569"/>
      <c r="X457" s="1569"/>
      <c r="Y457" s="1569"/>
      <c r="Z457" s="1569"/>
      <c r="AA457" s="1569"/>
      <c r="AB457" s="1569"/>
      <c r="AC457" s="1569"/>
      <c r="AD457" s="1569"/>
      <c r="AE457" s="1569"/>
      <c r="AF457" s="1569"/>
      <c r="AG457" s="1569"/>
      <c r="AH457" s="1569"/>
      <c r="AI457" s="1569"/>
      <c r="AJ457" s="1569"/>
      <c r="AK457" s="1569"/>
      <c r="AL457" s="1569"/>
      <c r="AM457" s="1569"/>
      <c r="AN457" s="1569"/>
      <c r="AO457" s="1569"/>
      <c r="AP457" s="1569"/>
      <c r="AQ457" s="1569"/>
      <c r="AR457" s="1569"/>
      <c r="AS457" s="1569"/>
      <c r="AT457" s="1569"/>
      <c r="AU457" s="1569"/>
      <c r="AV457" s="1569"/>
      <c r="AW457" s="1569"/>
      <c r="AX457" s="1569"/>
      <c r="AY457" s="1569"/>
      <c r="AZ457" s="1569"/>
      <c r="BA457" s="1569"/>
      <c r="BB457" s="1569"/>
      <c r="BC457" s="1569"/>
      <c r="BD457" s="1569"/>
      <c r="BE457" s="1569"/>
      <c r="BF457" s="1569"/>
      <c r="BG457" s="1569"/>
    </row>
    <row r="458" spans="2:59" s="1626" customFormat="1">
      <c r="B458" s="1569"/>
      <c r="C458" s="1570"/>
      <c r="D458" s="1569"/>
      <c r="E458" s="1569"/>
      <c r="F458" s="1569"/>
      <c r="G458" s="1569"/>
      <c r="H458" s="1569"/>
      <c r="I458" s="1569"/>
      <c r="J458" s="1569"/>
      <c r="K458" s="1569"/>
      <c r="L458" s="1569"/>
      <c r="M458" s="1569"/>
      <c r="N458" s="1569"/>
      <c r="O458" s="1569"/>
      <c r="P458" s="1569"/>
      <c r="Q458" s="1569"/>
      <c r="R458" s="1569"/>
      <c r="S458" s="1569"/>
      <c r="T458" s="1569"/>
      <c r="U458" s="1569"/>
      <c r="V458" s="1569"/>
      <c r="W458" s="1569"/>
      <c r="X458" s="1569"/>
      <c r="Y458" s="1569"/>
      <c r="Z458" s="1569"/>
      <c r="AA458" s="1569"/>
      <c r="AB458" s="1569"/>
      <c r="AC458" s="1569"/>
      <c r="AD458" s="1569"/>
      <c r="AE458" s="1569"/>
      <c r="AF458" s="1569"/>
      <c r="AG458" s="1569"/>
      <c r="AH458" s="1569"/>
      <c r="AI458" s="1569"/>
      <c r="AJ458" s="1569"/>
      <c r="AK458" s="1569"/>
      <c r="AL458" s="1569"/>
      <c r="AM458" s="1569"/>
      <c r="AN458" s="1569"/>
      <c r="AO458" s="1569"/>
      <c r="AP458" s="1569"/>
      <c r="AQ458" s="1569"/>
      <c r="AR458" s="1569"/>
      <c r="AS458" s="1569"/>
      <c r="AT458" s="1569"/>
      <c r="AU458" s="1569"/>
      <c r="AV458" s="1569"/>
      <c r="AW458" s="1569"/>
      <c r="AX458" s="1569"/>
      <c r="AY458" s="1569"/>
      <c r="AZ458" s="1569"/>
      <c r="BA458" s="1569"/>
      <c r="BB458" s="1569"/>
      <c r="BC458" s="1569"/>
      <c r="BD458" s="1569"/>
      <c r="BE458" s="1569"/>
      <c r="BF458" s="1569"/>
      <c r="BG458" s="1569"/>
    </row>
    <row r="459" spans="2:59" s="1626" customFormat="1">
      <c r="B459" s="1569"/>
      <c r="C459" s="1570"/>
      <c r="D459" s="1569"/>
      <c r="E459" s="1569"/>
      <c r="F459" s="1569"/>
      <c r="G459" s="1569"/>
      <c r="H459" s="1569"/>
      <c r="I459" s="1569"/>
      <c r="J459" s="1569"/>
      <c r="K459" s="1569"/>
      <c r="L459" s="1569"/>
      <c r="M459" s="1569"/>
      <c r="N459" s="1569"/>
      <c r="O459" s="1569"/>
      <c r="P459" s="1569"/>
      <c r="Q459" s="1569"/>
      <c r="R459" s="1569"/>
      <c r="S459" s="1569"/>
      <c r="T459" s="1569"/>
      <c r="U459" s="1569"/>
      <c r="V459" s="1569"/>
      <c r="W459" s="1569"/>
      <c r="X459" s="1569"/>
      <c r="Y459" s="1569"/>
      <c r="Z459" s="1569"/>
      <c r="AA459" s="1569"/>
      <c r="AB459" s="1569"/>
      <c r="AC459" s="1569"/>
      <c r="AD459" s="1569"/>
      <c r="AE459" s="1569"/>
      <c r="AF459" s="1569"/>
      <c r="AG459" s="1569"/>
      <c r="AH459" s="1569"/>
      <c r="AI459" s="1569"/>
      <c r="AJ459" s="1569"/>
      <c r="AK459" s="1569"/>
      <c r="AL459" s="1569"/>
      <c r="AM459" s="1569"/>
      <c r="AN459" s="1569"/>
      <c r="AO459" s="1569"/>
      <c r="AP459" s="1569"/>
      <c r="AQ459" s="1569"/>
      <c r="AR459" s="1569"/>
      <c r="AS459" s="1569"/>
      <c r="AT459" s="1569"/>
      <c r="AU459" s="1569"/>
      <c r="AV459" s="1569"/>
      <c r="AW459" s="1569"/>
      <c r="AX459" s="1569"/>
      <c r="AY459" s="1569"/>
      <c r="AZ459" s="1569"/>
      <c r="BA459" s="1569"/>
      <c r="BB459" s="1569"/>
      <c r="BC459" s="1569"/>
      <c r="BD459" s="1569"/>
      <c r="BE459" s="1569"/>
      <c r="BF459" s="1569"/>
      <c r="BG459" s="1569"/>
    </row>
    <row r="460" spans="2:59" s="1626" customFormat="1">
      <c r="B460" s="1569"/>
      <c r="C460" s="1570"/>
      <c r="D460" s="1569"/>
      <c r="E460" s="1569"/>
      <c r="F460" s="1569"/>
      <c r="G460" s="1569"/>
      <c r="H460" s="1569"/>
      <c r="I460" s="1569"/>
      <c r="J460" s="1569"/>
      <c r="K460" s="1569"/>
      <c r="L460" s="1569"/>
      <c r="M460" s="1569"/>
      <c r="N460" s="1569"/>
      <c r="O460" s="1569"/>
      <c r="P460" s="1569"/>
      <c r="Q460" s="1569"/>
      <c r="R460" s="1569"/>
      <c r="S460" s="1569"/>
      <c r="T460" s="1569"/>
      <c r="U460" s="1569"/>
      <c r="V460" s="1569"/>
      <c r="W460" s="1569"/>
      <c r="X460" s="1569"/>
      <c r="Y460" s="1569"/>
      <c r="Z460" s="1569"/>
      <c r="AA460" s="1569"/>
      <c r="AB460" s="1569"/>
      <c r="AC460" s="1569"/>
      <c r="AD460" s="1569"/>
      <c r="AE460" s="1569"/>
      <c r="AF460" s="1569"/>
      <c r="AG460" s="1569"/>
      <c r="AH460" s="1569"/>
      <c r="AI460" s="1569"/>
      <c r="AJ460" s="1569"/>
      <c r="AK460" s="1569"/>
      <c r="AL460" s="1569"/>
      <c r="AM460" s="1569"/>
      <c r="AN460" s="1569"/>
      <c r="AO460" s="1569"/>
      <c r="AP460" s="1569"/>
      <c r="AQ460" s="1569"/>
      <c r="AR460" s="1569"/>
      <c r="AS460" s="1569"/>
      <c r="AT460" s="1569"/>
      <c r="AU460" s="1569"/>
      <c r="AV460" s="1569"/>
      <c r="AW460" s="1569"/>
      <c r="AX460" s="1569"/>
      <c r="AY460" s="1569"/>
      <c r="AZ460" s="1569"/>
      <c r="BA460" s="1569"/>
      <c r="BB460" s="1569"/>
      <c r="BC460" s="1569"/>
      <c r="BD460" s="1569"/>
      <c r="BE460" s="1569"/>
      <c r="BF460" s="1569"/>
      <c r="BG460" s="1569"/>
    </row>
    <row r="461" spans="2:59" s="1626" customFormat="1">
      <c r="B461" s="1569"/>
      <c r="C461" s="1570"/>
      <c r="D461" s="1569"/>
      <c r="E461" s="1569"/>
      <c r="F461" s="1569"/>
      <c r="G461" s="1569"/>
      <c r="H461" s="1569"/>
      <c r="I461" s="1569"/>
      <c r="J461" s="1569"/>
      <c r="K461" s="1569"/>
      <c r="L461" s="1569"/>
      <c r="M461" s="1569"/>
      <c r="N461" s="1569"/>
      <c r="O461" s="1569"/>
      <c r="P461" s="1569"/>
      <c r="Q461" s="1569"/>
      <c r="R461" s="1569"/>
      <c r="S461" s="1569"/>
      <c r="T461" s="1569"/>
      <c r="U461" s="1569"/>
      <c r="V461" s="1569"/>
      <c r="W461" s="1569"/>
      <c r="X461" s="1569"/>
      <c r="Y461" s="1569"/>
      <c r="Z461" s="1569"/>
      <c r="AA461" s="1569"/>
      <c r="AB461" s="1569"/>
      <c r="AC461" s="1569"/>
      <c r="AD461" s="1569"/>
      <c r="AE461" s="1569"/>
      <c r="AF461" s="1569"/>
      <c r="AG461" s="1569"/>
      <c r="AH461" s="1569"/>
      <c r="AI461" s="1569"/>
      <c r="AJ461" s="1569"/>
      <c r="AK461" s="1569"/>
      <c r="AL461" s="1569"/>
      <c r="AM461" s="1569"/>
      <c r="AN461" s="1569"/>
      <c r="AO461" s="1569"/>
      <c r="AP461" s="1569"/>
      <c r="AQ461" s="1569"/>
      <c r="AR461" s="1569"/>
      <c r="AS461" s="1569"/>
      <c r="AT461" s="1569"/>
      <c r="AU461" s="1569"/>
      <c r="AV461" s="1569"/>
      <c r="AW461" s="1569"/>
      <c r="AX461" s="1569"/>
      <c r="AY461" s="1569"/>
      <c r="AZ461" s="1569"/>
      <c r="BA461" s="1569"/>
      <c r="BB461" s="1569"/>
      <c r="BC461" s="1569"/>
      <c r="BD461" s="1569"/>
      <c r="BE461" s="1569"/>
      <c r="BF461" s="1569"/>
      <c r="BG461" s="1569"/>
    </row>
    <row r="462" spans="2:59" s="1626" customFormat="1">
      <c r="B462" s="1569"/>
      <c r="C462" s="1570"/>
      <c r="D462" s="1569"/>
      <c r="E462" s="1569"/>
      <c r="F462" s="1569"/>
      <c r="G462" s="1569"/>
      <c r="H462" s="1569"/>
      <c r="I462" s="1569"/>
      <c r="J462" s="1569"/>
      <c r="K462" s="1569"/>
      <c r="L462" s="1569"/>
      <c r="M462" s="1569"/>
      <c r="N462" s="1569"/>
      <c r="O462" s="1569"/>
      <c r="P462" s="1569"/>
      <c r="Q462" s="1569"/>
      <c r="R462" s="1569"/>
      <c r="S462" s="1569"/>
      <c r="T462" s="1569"/>
      <c r="U462" s="1569"/>
      <c r="V462" s="1569"/>
      <c r="W462" s="1569"/>
      <c r="X462" s="1569"/>
      <c r="Y462" s="1569"/>
      <c r="Z462" s="1569"/>
      <c r="AA462" s="1569"/>
      <c r="AB462" s="1569"/>
      <c r="AC462" s="1569"/>
      <c r="AD462" s="1569"/>
      <c r="AE462" s="1569"/>
      <c r="AF462" s="1569"/>
      <c r="AG462" s="1569"/>
      <c r="AH462" s="1569"/>
      <c r="AI462" s="1569"/>
      <c r="AJ462" s="1569"/>
      <c r="AK462" s="1569"/>
      <c r="AL462" s="1569"/>
      <c r="AM462" s="1569"/>
      <c r="AN462" s="1569"/>
      <c r="AO462" s="1569"/>
      <c r="AP462" s="1569"/>
      <c r="AQ462" s="1569"/>
      <c r="AR462" s="1569"/>
      <c r="AS462" s="1569"/>
      <c r="AT462" s="1569"/>
      <c r="AU462" s="1569"/>
      <c r="AV462" s="1569"/>
      <c r="AW462" s="1569"/>
      <c r="AX462" s="1569"/>
      <c r="AY462" s="1569"/>
      <c r="AZ462" s="1569"/>
      <c r="BA462" s="1569"/>
      <c r="BB462" s="1569"/>
      <c r="BC462" s="1569"/>
      <c r="BD462" s="1569"/>
      <c r="BE462" s="1569"/>
      <c r="BF462" s="1569"/>
      <c r="BG462" s="1569"/>
    </row>
    <row r="463" spans="2:59" s="1626" customFormat="1">
      <c r="B463" s="1569"/>
      <c r="C463" s="1570"/>
      <c r="D463" s="1569"/>
      <c r="E463" s="1569"/>
      <c r="F463" s="1569"/>
      <c r="G463" s="1569"/>
      <c r="H463" s="1569"/>
      <c r="I463" s="1569"/>
      <c r="J463" s="1569"/>
      <c r="K463" s="1569"/>
      <c r="L463" s="1569"/>
      <c r="M463" s="1569"/>
      <c r="N463" s="1569"/>
      <c r="O463" s="1569"/>
      <c r="P463" s="1569"/>
      <c r="Q463" s="1569"/>
      <c r="R463" s="1569"/>
      <c r="S463" s="1569"/>
      <c r="T463" s="1569"/>
      <c r="U463" s="1569"/>
      <c r="V463" s="1569"/>
      <c r="W463" s="1569"/>
      <c r="X463" s="1569"/>
      <c r="Y463" s="1569"/>
      <c r="Z463" s="1569"/>
      <c r="AA463" s="1569"/>
      <c r="AB463" s="1569"/>
      <c r="AC463" s="1569"/>
      <c r="AD463" s="1569"/>
      <c r="AE463" s="1569"/>
      <c r="AF463" s="1569"/>
      <c r="AG463" s="1569"/>
      <c r="AH463" s="1569"/>
      <c r="AI463" s="1569"/>
      <c r="AJ463" s="1569"/>
      <c r="AK463" s="1569"/>
      <c r="AL463" s="1569"/>
      <c r="AM463" s="1569"/>
      <c r="AN463" s="1569"/>
      <c r="AO463" s="1569"/>
      <c r="AP463" s="1569"/>
      <c r="AQ463" s="1569"/>
      <c r="AR463" s="1569"/>
      <c r="AS463" s="1569"/>
      <c r="AT463" s="1569"/>
      <c r="AU463" s="1569"/>
      <c r="AV463" s="1569"/>
      <c r="AW463" s="1569"/>
      <c r="AX463" s="1569"/>
      <c r="AY463" s="1569"/>
      <c r="AZ463" s="1569"/>
      <c r="BA463" s="1569"/>
      <c r="BB463" s="1569"/>
      <c r="BC463" s="1569"/>
      <c r="BD463" s="1569"/>
      <c r="BE463" s="1569"/>
      <c r="BF463" s="1569"/>
      <c r="BG463" s="1569"/>
    </row>
    <row r="464" spans="2:59" s="1626" customFormat="1">
      <c r="B464" s="1569"/>
      <c r="C464" s="1570"/>
      <c r="D464" s="1569"/>
      <c r="E464" s="1569"/>
      <c r="F464" s="1569"/>
      <c r="G464" s="1569"/>
      <c r="H464" s="1569"/>
      <c r="I464" s="1569"/>
      <c r="J464" s="1569"/>
      <c r="K464" s="1569"/>
      <c r="L464" s="1569"/>
      <c r="M464" s="1569"/>
      <c r="N464" s="1569"/>
      <c r="O464" s="1569"/>
      <c r="P464" s="1569"/>
      <c r="Q464" s="1569"/>
      <c r="R464" s="1569"/>
      <c r="S464" s="1569"/>
      <c r="T464" s="1569"/>
      <c r="U464" s="1569"/>
      <c r="V464" s="1569"/>
      <c r="W464" s="1569"/>
      <c r="X464" s="1569"/>
      <c r="Y464" s="1569"/>
      <c r="Z464" s="1569"/>
      <c r="AA464" s="1569"/>
      <c r="AB464" s="1569"/>
      <c r="AC464" s="1569"/>
      <c r="AD464" s="1569"/>
      <c r="AE464" s="1569"/>
      <c r="AF464" s="1569"/>
      <c r="AG464" s="1569"/>
      <c r="AH464" s="1569"/>
      <c r="AI464" s="1569"/>
      <c r="AJ464" s="1569"/>
      <c r="AK464" s="1569"/>
      <c r="AL464" s="1569"/>
      <c r="AM464" s="1569"/>
      <c r="AN464" s="1569"/>
      <c r="AO464" s="1569"/>
      <c r="AP464" s="1569"/>
      <c r="AQ464" s="1569"/>
      <c r="AR464" s="1569"/>
      <c r="AS464" s="1569"/>
      <c r="AT464" s="1569"/>
      <c r="AU464" s="1569"/>
      <c r="AV464" s="1569"/>
      <c r="AW464" s="1569"/>
      <c r="AX464" s="1569"/>
      <c r="AY464" s="1569"/>
      <c r="AZ464" s="1569"/>
      <c r="BA464" s="1569"/>
      <c r="BB464" s="1569"/>
      <c r="BC464" s="1569"/>
      <c r="BD464" s="1569"/>
      <c r="BE464" s="1569"/>
      <c r="BF464" s="1569"/>
      <c r="BG464" s="1569"/>
    </row>
    <row r="465" spans="2:59" s="1626" customFormat="1">
      <c r="B465" s="1569"/>
      <c r="C465" s="1570"/>
      <c r="D465" s="1569"/>
      <c r="E465" s="1569"/>
      <c r="F465" s="1569"/>
      <c r="G465" s="1569"/>
      <c r="H465" s="1569"/>
      <c r="I465" s="1569"/>
      <c r="J465" s="1569"/>
      <c r="K465" s="1569"/>
      <c r="L465" s="1569"/>
      <c r="M465" s="1569"/>
      <c r="N465" s="1569"/>
      <c r="O465" s="1569"/>
      <c r="P465" s="1569"/>
      <c r="Q465" s="1569"/>
      <c r="R465" s="1569"/>
      <c r="S465" s="1569"/>
      <c r="T465" s="1569"/>
      <c r="U465" s="1569"/>
      <c r="V465" s="1569"/>
      <c r="W465" s="1569"/>
      <c r="X465" s="1569"/>
      <c r="Y465" s="1569"/>
      <c r="Z465" s="1569"/>
      <c r="AA465" s="1569"/>
      <c r="AB465" s="1569"/>
      <c r="AC465" s="1569"/>
      <c r="AD465" s="1569"/>
      <c r="AE465" s="1569"/>
      <c r="AF465" s="1569"/>
      <c r="AG465" s="1569"/>
      <c r="AH465" s="1569"/>
      <c r="AI465" s="1569"/>
      <c r="AJ465" s="1569"/>
      <c r="AK465" s="1569"/>
      <c r="AL465" s="1569"/>
      <c r="AM465" s="1569"/>
      <c r="AN465" s="1569"/>
      <c r="AO465" s="1569"/>
      <c r="AP465" s="1569"/>
      <c r="AQ465" s="1569"/>
      <c r="AR465" s="1569"/>
      <c r="AS465" s="1569"/>
      <c r="AT465" s="1569"/>
      <c r="AU465" s="1569"/>
      <c r="AV465" s="1569"/>
      <c r="AW465" s="1569"/>
      <c r="AX465" s="1569"/>
      <c r="AY465" s="1569"/>
      <c r="AZ465" s="1569"/>
      <c r="BA465" s="1569"/>
      <c r="BB465" s="1569"/>
      <c r="BC465" s="1569"/>
      <c r="BD465" s="1569"/>
      <c r="BE465" s="1569"/>
      <c r="BF465" s="1569"/>
      <c r="BG465" s="1569"/>
    </row>
    <row r="466" spans="2:59" s="1626" customFormat="1">
      <c r="B466" s="1569"/>
      <c r="C466" s="1570"/>
      <c r="D466" s="1569"/>
      <c r="E466" s="1569"/>
      <c r="F466" s="1569"/>
      <c r="G466" s="1569"/>
      <c r="H466" s="1569"/>
      <c r="I466" s="1569"/>
      <c r="J466" s="1569"/>
      <c r="K466" s="1569"/>
      <c r="L466" s="1569"/>
      <c r="M466" s="1569"/>
      <c r="N466" s="1569"/>
      <c r="O466" s="1569"/>
      <c r="P466" s="1569"/>
      <c r="Q466" s="1569"/>
      <c r="R466" s="1569"/>
      <c r="S466" s="1569"/>
      <c r="T466" s="1569"/>
      <c r="U466" s="1569"/>
      <c r="V466" s="1569"/>
      <c r="W466" s="1569"/>
      <c r="X466" s="1569"/>
      <c r="Y466" s="1569"/>
      <c r="Z466" s="1569"/>
      <c r="AA466" s="1569"/>
      <c r="AB466" s="1569"/>
      <c r="AC466" s="1569"/>
      <c r="AD466" s="1569"/>
      <c r="AE466" s="1569"/>
      <c r="AF466" s="1569"/>
      <c r="AG466" s="1569"/>
      <c r="AH466" s="1569"/>
      <c r="AI466" s="1569"/>
      <c r="AJ466" s="1569"/>
      <c r="AK466" s="1569"/>
      <c r="AL466" s="1569"/>
      <c r="AM466" s="1569"/>
      <c r="AN466" s="1569"/>
      <c r="AO466" s="1569"/>
      <c r="AP466" s="1569"/>
      <c r="AQ466" s="1569"/>
      <c r="AR466" s="1569"/>
      <c r="AS466" s="1569"/>
      <c r="AT466" s="1569"/>
      <c r="AU466" s="1569"/>
      <c r="AV466" s="1569"/>
      <c r="AW466" s="1569"/>
      <c r="AX466" s="1569"/>
      <c r="AY466" s="1569"/>
      <c r="AZ466" s="1569"/>
      <c r="BA466" s="1569"/>
      <c r="BB466" s="1569"/>
      <c r="BC466" s="1569"/>
      <c r="BD466" s="1569"/>
      <c r="BE466" s="1569"/>
      <c r="BF466" s="1569"/>
      <c r="BG466" s="1569"/>
    </row>
    <row r="467" spans="2:59" s="1626" customFormat="1">
      <c r="B467" s="1569"/>
      <c r="C467" s="1570"/>
      <c r="D467" s="1569"/>
      <c r="E467" s="1569"/>
      <c r="F467" s="1569"/>
      <c r="G467" s="1569"/>
      <c r="H467" s="1569"/>
      <c r="I467" s="1569"/>
      <c r="J467" s="1569"/>
      <c r="K467" s="1569"/>
      <c r="L467" s="1569"/>
      <c r="M467" s="1569"/>
      <c r="N467" s="1569"/>
      <c r="O467" s="1569"/>
      <c r="P467" s="1569"/>
      <c r="Q467" s="1569"/>
      <c r="R467" s="1569"/>
      <c r="S467" s="1569"/>
      <c r="T467" s="1569"/>
      <c r="U467" s="1569"/>
      <c r="V467" s="1569"/>
      <c r="W467" s="1569"/>
      <c r="X467" s="1569"/>
      <c r="Y467" s="1569"/>
      <c r="Z467" s="1569"/>
      <c r="AA467" s="1569"/>
      <c r="AB467" s="1569"/>
      <c r="AC467" s="1569"/>
      <c r="AD467" s="1569"/>
      <c r="AE467" s="1569"/>
      <c r="AF467" s="1569"/>
      <c r="AG467" s="1569"/>
      <c r="AH467" s="1569"/>
      <c r="AI467" s="1569"/>
      <c r="AJ467" s="1569"/>
      <c r="AK467" s="1569"/>
      <c r="AL467" s="1569"/>
      <c r="AM467" s="1569"/>
      <c r="AN467" s="1569"/>
      <c r="AO467" s="1569"/>
      <c r="AP467" s="1569"/>
      <c r="AQ467" s="1569"/>
      <c r="AR467" s="1569"/>
      <c r="AS467" s="1569"/>
      <c r="AT467" s="1569"/>
      <c r="AU467" s="1569"/>
      <c r="AV467" s="1569"/>
      <c r="AW467" s="1569"/>
      <c r="AX467" s="1569"/>
      <c r="AY467" s="1569"/>
      <c r="AZ467" s="1569"/>
      <c r="BA467" s="1569"/>
      <c r="BB467" s="1569"/>
      <c r="BC467" s="1569"/>
      <c r="BD467" s="1569"/>
      <c r="BE467" s="1569"/>
      <c r="BF467" s="1569"/>
      <c r="BG467" s="1569"/>
    </row>
    <row r="468" spans="2:59" s="1626" customFormat="1">
      <c r="B468" s="1569"/>
      <c r="C468" s="1570"/>
      <c r="D468" s="1569"/>
      <c r="E468" s="1569"/>
      <c r="F468" s="1569"/>
      <c r="G468" s="1569"/>
      <c r="H468" s="1569"/>
      <c r="I468" s="1569"/>
      <c r="J468" s="1569"/>
      <c r="K468" s="1569"/>
      <c r="L468" s="1569"/>
      <c r="M468" s="1569"/>
      <c r="N468" s="1569"/>
      <c r="O468" s="1569"/>
      <c r="P468" s="1569"/>
      <c r="Q468" s="1569"/>
      <c r="R468" s="1569"/>
      <c r="S468" s="1569"/>
      <c r="T468" s="1569"/>
      <c r="U468" s="1569"/>
      <c r="V468" s="1569"/>
      <c r="W468" s="1569"/>
      <c r="X468" s="1569"/>
      <c r="Y468" s="1569"/>
      <c r="Z468" s="1569"/>
      <c r="AA468" s="1569"/>
      <c r="AB468" s="1569"/>
      <c r="AC468" s="1569"/>
      <c r="AD468" s="1569"/>
      <c r="AE468" s="1569"/>
      <c r="AF468" s="1569"/>
      <c r="AG468" s="1569"/>
      <c r="AH468" s="1569"/>
      <c r="AI468" s="1569"/>
      <c r="AJ468" s="1569"/>
      <c r="AK468" s="1569"/>
      <c r="AL468" s="1569"/>
      <c r="AM468" s="1569"/>
      <c r="AN468" s="1569"/>
      <c r="AO468" s="1569"/>
      <c r="AP468" s="1569"/>
      <c r="AQ468" s="1569"/>
      <c r="AR468" s="1569"/>
      <c r="AS468" s="1569"/>
      <c r="AT468" s="1569"/>
      <c r="AU468" s="1569"/>
      <c r="AV468" s="1569"/>
      <c r="AW468" s="1569"/>
      <c r="AX468" s="1569"/>
      <c r="AY468" s="1569"/>
      <c r="AZ468" s="1569"/>
      <c r="BA468" s="1569"/>
      <c r="BB468" s="1569"/>
      <c r="BC468" s="1569"/>
      <c r="BD468" s="1569"/>
      <c r="BE468" s="1569"/>
      <c r="BF468" s="1569"/>
      <c r="BG468" s="1569"/>
    </row>
    <row r="469" spans="2:59" s="1626" customFormat="1">
      <c r="B469" s="1569"/>
      <c r="C469" s="1570"/>
      <c r="D469" s="1569"/>
      <c r="E469" s="1569"/>
      <c r="F469" s="1569"/>
      <c r="G469" s="1569"/>
      <c r="H469" s="1569"/>
      <c r="I469" s="1569"/>
      <c r="J469" s="1569"/>
      <c r="K469" s="1569"/>
      <c r="L469" s="1569"/>
      <c r="M469" s="1569"/>
      <c r="N469" s="1569"/>
      <c r="O469" s="1569"/>
      <c r="P469" s="1569"/>
      <c r="Q469" s="1569"/>
      <c r="R469" s="1569"/>
      <c r="S469" s="1569"/>
      <c r="T469" s="1569"/>
      <c r="U469" s="1569"/>
      <c r="V469" s="1569"/>
      <c r="W469" s="1569"/>
      <c r="X469" s="1569"/>
      <c r="Y469" s="1569"/>
      <c r="Z469" s="1569"/>
      <c r="AA469" s="1569"/>
      <c r="AB469" s="1569"/>
      <c r="AC469" s="1569"/>
      <c r="AD469" s="1569"/>
      <c r="AE469" s="1569"/>
      <c r="AF469" s="1569"/>
      <c r="AG469" s="1569"/>
      <c r="AH469" s="1569"/>
      <c r="AI469" s="1569"/>
      <c r="AJ469" s="1569"/>
      <c r="AK469" s="1569"/>
      <c r="AL469" s="1569"/>
      <c r="AM469" s="1569"/>
      <c r="AN469" s="1569"/>
      <c r="AO469" s="1569"/>
      <c r="AP469" s="1569"/>
      <c r="AQ469" s="1569"/>
      <c r="AR469" s="1569"/>
      <c r="AS469" s="1569"/>
      <c r="AT469" s="1569"/>
      <c r="AU469" s="1569"/>
      <c r="AV469" s="1569"/>
      <c r="AW469" s="1569"/>
      <c r="AX469" s="1569"/>
      <c r="AY469" s="1569"/>
      <c r="AZ469" s="1569"/>
      <c r="BA469" s="1569"/>
      <c r="BB469" s="1569"/>
      <c r="BC469" s="1569"/>
      <c r="BD469" s="1569"/>
      <c r="BE469" s="1569"/>
      <c r="BF469" s="1569"/>
      <c r="BG469" s="1569"/>
    </row>
    <row r="470" spans="2:59" s="1626" customFormat="1">
      <c r="B470" s="1569"/>
      <c r="C470" s="1570"/>
      <c r="D470" s="1569"/>
      <c r="E470" s="1569"/>
      <c r="F470" s="1569"/>
      <c r="G470" s="1569"/>
      <c r="H470" s="1569"/>
      <c r="I470" s="1569"/>
      <c r="J470" s="1569"/>
      <c r="K470" s="1569"/>
      <c r="L470" s="1569"/>
      <c r="M470" s="1569"/>
      <c r="N470" s="1569"/>
      <c r="O470" s="1569"/>
      <c r="P470" s="1569"/>
      <c r="Q470" s="1569"/>
      <c r="R470" s="1569"/>
      <c r="S470" s="1569"/>
      <c r="T470" s="1569"/>
      <c r="U470" s="1569"/>
      <c r="V470" s="1569"/>
      <c r="W470" s="1569"/>
      <c r="X470" s="1569"/>
      <c r="Y470" s="1569"/>
      <c r="Z470" s="1569"/>
      <c r="AA470" s="1569"/>
      <c r="AB470" s="1569"/>
      <c r="AC470" s="1569"/>
      <c r="AD470" s="1569"/>
      <c r="AE470" s="1569"/>
      <c r="AF470" s="1569"/>
      <c r="AG470" s="1569"/>
      <c r="AH470" s="1569"/>
      <c r="AI470" s="1569"/>
      <c r="AJ470" s="1569"/>
      <c r="AK470" s="1569"/>
      <c r="AL470" s="1569"/>
      <c r="AM470" s="1569"/>
      <c r="AN470" s="1569"/>
      <c r="AO470" s="1569"/>
      <c r="AP470" s="1569"/>
      <c r="AQ470" s="1569"/>
      <c r="AR470" s="1569"/>
      <c r="AS470" s="1569"/>
      <c r="AT470" s="1569"/>
      <c r="AU470" s="1569"/>
      <c r="AV470" s="1569"/>
      <c r="AW470" s="1569"/>
      <c r="AX470" s="1569"/>
      <c r="AY470" s="1569"/>
      <c r="AZ470" s="1569"/>
      <c r="BA470" s="1569"/>
      <c r="BB470" s="1569"/>
      <c r="BC470" s="1569"/>
      <c r="BD470" s="1569"/>
      <c r="BE470" s="1569"/>
      <c r="BF470" s="1569"/>
      <c r="BG470" s="1569"/>
    </row>
    <row r="471" spans="2:59" s="1626" customFormat="1">
      <c r="B471" s="1569"/>
      <c r="C471" s="1570"/>
      <c r="D471" s="1569"/>
      <c r="E471" s="1569"/>
      <c r="F471" s="1569"/>
      <c r="G471" s="1569"/>
      <c r="H471" s="1569"/>
      <c r="I471" s="1569"/>
      <c r="J471" s="1569"/>
      <c r="K471" s="1569"/>
      <c r="L471" s="1569"/>
      <c r="M471" s="1569"/>
      <c r="N471" s="1569"/>
      <c r="O471" s="1569"/>
      <c r="P471" s="1569"/>
      <c r="Q471" s="1569"/>
      <c r="R471" s="1569"/>
      <c r="S471" s="1569"/>
      <c r="T471" s="1569"/>
      <c r="U471" s="1569"/>
      <c r="V471" s="1569"/>
      <c r="W471" s="1569"/>
      <c r="X471" s="1569"/>
      <c r="Y471" s="1569"/>
      <c r="Z471" s="1569"/>
      <c r="AA471" s="1569"/>
      <c r="AB471" s="1569"/>
      <c r="AC471" s="1569"/>
      <c r="AD471" s="1569"/>
      <c r="AE471" s="1569"/>
      <c r="AF471" s="1569"/>
      <c r="AG471" s="1569"/>
      <c r="AH471" s="1569"/>
      <c r="AI471" s="1569"/>
      <c r="AJ471" s="1569"/>
      <c r="AK471" s="1569"/>
      <c r="AL471" s="1569"/>
      <c r="AM471" s="1569"/>
      <c r="AN471" s="1569"/>
      <c r="AO471" s="1569"/>
      <c r="AP471" s="1569"/>
      <c r="AQ471" s="1569"/>
      <c r="AR471" s="1569"/>
      <c r="AS471" s="1569"/>
      <c r="AT471" s="1569"/>
      <c r="AU471" s="1569"/>
      <c r="AV471" s="1569"/>
      <c r="AW471" s="1569"/>
      <c r="AX471" s="1569"/>
      <c r="AY471" s="1569"/>
      <c r="AZ471" s="1569"/>
      <c r="BA471" s="1569"/>
      <c r="BB471" s="1569"/>
      <c r="BC471" s="1569"/>
      <c r="BD471" s="1569"/>
      <c r="BE471" s="1569"/>
      <c r="BF471" s="1569"/>
      <c r="BG471" s="1569"/>
    </row>
    <row r="472" spans="2:59" s="1626" customFormat="1">
      <c r="B472" s="1569"/>
      <c r="C472" s="1570"/>
      <c r="D472" s="1569"/>
      <c r="E472" s="1569"/>
      <c r="F472" s="1569"/>
      <c r="G472" s="1569"/>
      <c r="H472" s="1569"/>
      <c r="I472" s="1569"/>
      <c r="J472" s="1569"/>
      <c r="K472" s="1569"/>
      <c r="L472" s="1569"/>
      <c r="M472" s="1569"/>
      <c r="N472" s="1569"/>
      <c r="O472" s="1569"/>
      <c r="P472" s="1569"/>
      <c r="Q472" s="1569"/>
      <c r="R472" s="1569"/>
      <c r="S472" s="1569"/>
      <c r="T472" s="1569"/>
      <c r="U472" s="1569"/>
      <c r="V472" s="1569"/>
      <c r="W472" s="1569"/>
      <c r="X472" s="1569"/>
      <c r="Y472" s="1569"/>
      <c r="Z472" s="1569"/>
      <c r="AA472" s="1569"/>
      <c r="AB472" s="1569"/>
      <c r="AC472" s="1569"/>
      <c r="AD472" s="1569"/>
      <c r="AE472" s="1569"/>
      <c r="AF472" s="1569"/>
      <c r="AG472" s="1569"/>
      <c r="AH472" s="1569"/>
      <c r="AI472" s="1569"/>
      <c r="AJ472" s="1569"/>
      <c r="AK472" s="1569"/>
      <c r="AL472" s="1569"/>
      <c r="AM472" s="1569"/>
      <c r="AN472" s="1569"/>
      <c r="AO472" s="1569"/>
      <c r="AP472" s="1569"/>
      <c r="AQ472" s="1569"/>
      <c r="AR472" s="1569"/>
      <c r="AS472" s="1569"/>
      <c r="AT472" s="1569"/>
      <c r="AU472" s="1569"/>
      <c r="AV472" s="1569"/>
      <c r="AW472" s="1569"/>
      <c r="AX472" s="1569"/>
      <c r="AY472" s="1569"/>
      <c r="AZ472" s="1569"/>
      <c r="BA472" s="1569"/>
      <c r="BB472" s="1569"/>
      <c r="BC472" s="1569"/>
      <c r="BD472" s="1569"/>
      <c r="BE472" s="1569"/>
      <c r="BF472" s="1569"/>
      <c r="BG472" s="1569"/>
    </row>
    <row r="473" spans="2:59" s="1626" customFormat="1">
      <c r="B473" s="1569"/>
      <c r="C473" s="1570"/>
      <c r="D473" s="1569"/>
      <c r="E473" s="1569"/>
      <c r="F473" s="1569"/>
      <c r="G473" s="1569"/>
      <c r="H473" s="1569"/>
      <c r="I473" s="1569"/>
      <c r="J473" s="1569"/>
      <c r="K473" s="1569"/>
      <c r="L473" s="1569"/>
      <c r="M473" s="1569"/>
      <c r="N473" s="1569"/>
      <c r="O473" s="1569"/>
      <c r="P473" s="1569"/>
      <c r="Q473" s="1569"/>
      <c r="R473" s="1569"/>
      <c r="S473" s="1569"/>
      <c r="T473" s="1569"/>
      <c r="U473" s="1569"/>
      <c r="V473" s="1569"/>
      <c r="W473" s="1569"/>
      <c r="X473" s="1569"/>
      <c r="Y473" s="1569"/>
      <c r="Z473" s="1569"/>
      <c r="AA473" s="1569"/>
      <c r="AB473" s="1569"/>
      <c r="AC473" s="1569"/>
      <c r="AD473" s="1569"/>
      <c r="AE473" s="1569"/>
      <c r="AF473" s="1569"/>
      <c r="AG473" s="1569"/>
      <c r="AH473" s="1569"/>
      <c r="AI473" s="1569"/>
      <c r="AJ473" s="1569"/>
      <c r="AK473" s="1569"/>
      <c r="AL473" s="1569"/>
      <c r="AM473" s="1569"/>
      <c r="AN473" s="1569"/>
      <c r="AO473" s="1569"/>
      <c r="AP473" s="1569"/>
      <c r="AQ473" s="1569"/>
      <c r="AR473" s="1569"/>
      <c r="AS473" s="1569"/>
      <c r="AT473" s="1569"/>
      <c r="AU473" s="1569"/>
      <c r="AV473" s="1569"/>
      <c r="AW473" s="1569"/>
      <c r="AX473" s="1569"/>
      <c r="AY473" s="1569"/>
      <c r="AZ473" s="1569"/>
      <c r="BA473" s="1569"/>
      <c r="BB473" s="1569"/>
      <c r="BC473" s="1569"/>
      <c r="BD473" s="1569"/>
      <c r="BE473" s="1569"/>
      <c r="BF473" s="1569"/>
      <c r="BG473" s="1569"/>
    </row>
    <row r="474" spans="2:59" s="1626" customFormat="1">
      <c r="B474" s="1569"/>
      <c r="C474" s="1570"/>
      <c r="D474" s="1569"/>
      <c r="E474" s="1569"/>
      <c r="F474" s="1569"/>
      <c r="G474" s="1569"/>
      <c r="H474" s="1569"/>
      <c r="I474" s="1569"/>
      <c r="J474" s="1569"/>
      <c r="K474" s="1569"/>
      <c r="L474" s="1569"/>
      <c r="M474" s="1569"/>
      <c r="N474" s="1569"/>
      <c r="O474" s="1569"/>
      <c r="P474" s="1569"/>
      <c r="Q474" s="1569"/>
      <c r="R474" s="1569"/>
      <c r="S474" s="1569"/>
      <c r="T474" s="1569"/>
      <c r="U474" s="1569"/>
      <c r="V474" s="1569"/>
      <c r="W474" s="1569"/>
      <c r="X474" s="1569"/>
      <c r="Y474" s="1569"/>
      <c r="Z474" s="1569"/>
      <c r="AA474" s="1569"/>
      <c r="AB474" s="1569"/>
      <c r="AC474" s="1569"/>
      <c r="AD474" s="1569"/>
      <c r="AE474" s="1569"/>
      <c r="AF474" s="1569"/>
      <c r="AG474" s="1569"/>
      <c r="AH474" s="1569"/>
      <c r="AI474" s="1569"/>
      <c r="AJ474" s="1569"/>
      <c r="AK474" s="1569"/>
      <c r="AL474" s="1569"/>
      <c r="AM474" s="1569"/>
      <c r="AN474" s="1569"/>
      <c r="AO474" s="1569"/>
      <c r="AP474" s="1569"/>
      <c r="AQ474" s="1569"/>
      <c r="AR474" s="1569"/>
      <c r="AS474" s="1569"/>
      <c r="AT474" s="1569"/>
      <c r="AU474" s="1569"/>
      <c r="AV474" s="1569"/>
      <c r="AW474" s="1569"/>
      <c r="AX474" s="1569"/>
      <c r="AY474" s="1569"/>
      <c r="AZ474" s="1569"/>
      <c r="BA474" s="1569"/>
      <c r="BB474" s="1569"/>
      <c r="BC474" s="1569"/>
      <c r="BD474" s="1569"/>
      <c r="BE474" s="1569"/>
      <c r="BF474" s="1569"/>
      <c r="BG474" s="1569"/>
    </row>
    <row r="475" spans="2:59" s="1626" customFormat="1">
      <c r="B475" s="1569"/>
      <c r="C475" s="1570"/>
      <c r="D475" s="1569"/>
      <c r="E475" s="1569"/>
      <c r="F475" s="1569"/>
      <c r="G475" s="1569"/>
      <c r="H475" s="1569"/>
      <c r="I475" s="1569"/>
      <c r="J475" s="1569"/>
      <c r="K475" s="1569"/>
      <c r="L475" s="1569"/>
      <c r="M475" s="1569"/>
      <c r="N475" s="1569"/>
      <c r="O475" s="1569"/>
      <c r="P475" s="1569"/>
      <c r="Q475" s="1569"/>
      <c r="R475" s="1569"/>
      <c r="S475" s="1569"/>
      <c r="T475" s="1569"/>
      <c r="U475" s="1569"/>
      <c r="V475" s="1569"/>
      <c r="W475" s="1569"/>
      <c r="X475" s="1569"/>
      <c r="Y475" s="1569"/>
      <c r="Z475" s="1569"/>
      <c r="AA475" s="1569"/>
      <c r="AB475" s="1569"/>
      <c r="AC475" s="1569"/>
      <c r="AD475" s="1569"/>
      <c r="AE475" s="1569"/>
      <c r="AF475" s="1569"/>
      <c r="AG475" s="1569"/>
      <c r="AH475" s="1569"/>
      <c r="AI475" s="1569"/>
      <c r="AJ475" s="1569"/>
      <c r="AK475" s="1569"/>
      <c r="AL475" s="1569"/>
      <c r="AM475" s="1569"/>
      <c r="AN475" s="1569"/>
      <c r="AO475" s="1569"/>
      <c r="AP475" s="1569"/>
      <c r="AQ475" s="1569"/>
      <c r="AR475" s="1569"/>
      <c r="AS475" s="1569"/>
      <c r="AT475" s="1569"/>
      <c r="AU475" s="1569"/>
      <c r="AV475" s="1569"/>
      <c r="AW475" s="1569"/>
      <c r="AX475" s="1569"/>
      <c r="AY475" s="1569"/>
      <c r="AZ475" s="1569"/>
      <c r="BA475" s="1569"/>
      <c r="BB475" s="1569"/>
      <c r="BC475" s="1569"/>
      <c r="BD475" s="1569"/>
      <c r="BE475" s="1569"/>
      <c r="BF475" s="1569"/>
      <c r="BG475" s="1569"/>
    </row>
    <row r="476" spans="2:59" s="1626" customFormat="1">
      <c r="B476" s="1569"/>
      <c r="C476" s="1570"/>
      <c r="D476" s="1569"/>
      <c r="E476" s="1569"/>
      <c r="F476" s="1569"/>
      <c r="G476" s="1569"/>
      <c r="H476" s="1569"/>
      <c r="I476" s="1569"/>
      <c r="J476" s="1569"/>
      <c r="K476" s="1569"/>
      <c r="L476" s="1569"/>
      <c r="M476" s="1569"/>
      <c r="N476" s="1569"/>
      <c r="O476" s="1569"/>
      <c r="P476" s="1569"/>
      <c r="Q476" s="1569"/>
      <c r="R476" s="1569"/>
      <c r="S476" s="1569"/>
      <c r="T476" s="1569"/>
      <c r="U476" s="1569"/>
      <c r="V476" s="1569"/>
      <c r="W476" s="1569"/>
      <c r="X476" s="1569"/>
      <c r="Y476" s="1569"/>
      <c r="Z476" s="1569"/>
      <c r="AA476" s="1569"/>
      <c r="AB476" s="1569"/>
      <c r="AC476" s="1569"/>
      <c r="AD476" s="1569"/>
      <c r="AE476" s="1569"/>
      <c r="AF476" s="1569"/>
      <c r="AG476" s="1569"/>
      <c r="AH476" s="1569"/>
      <c r="AI476" s="1569"/>
      <c r="AJ476" s="1569"/>
      <c r="AK476" s="1569"/>
      <c r="AL476" s="1569"/>
      <c r="AM476" s="1569"/>
      <c r="AN476" s="1569"/>
      <c r="AO476" s="1569"/>
      <c r="AP476" s="1569"/>
      <c r="AQ476" s="1569"/>
      <c r="AR476" s="1569"/>
      <c r="AS476" s="1569"/>
      <c r="AT476" s="1569"/>
      <c r="AU476" s="1569"/>
      <c r="AV476" s="1569"/>
      <c r="AW476" s="1569"/>
      <c r="AX476" s="1569"/>
      <c r="AY476" s="1569"/>
      <c r="AZ476" s="1569"/>
      <c r="BA476" s="1569"/>
      <c r="BB476" s="1569"/>
      <c r="BC476" s="1569"/>
      <c r="BD476" s="1569"/>
      <c r="BE476" s="1569"/>
      <c r="BF476" s="1569"/>
      <c r="BG476" s="1569"/>
    </row>
    <row r="477" spans="2:59" s="1626" customFormat="1">
      <c r="B477" s="1569"/>
      <c r="C477" s="1570"/>
      <c r="D477" s="1569"/>
      <c r="E477" s="1569"/>
      <c r="F477" s="1569"/>
      <c r="G477" s="1569"/>
      <c r="H477" s="1569"/>
      <c r="I477" s="1569"/>
      <c r="J477" s="1569"/>
      <c r="K477" s="1569"/>
      <c r="L477" s="1569"/>
      <c r="M477" s="1569"/>
      <c r="N477" s="1569"/>
      <c r="O477" s="1569"/>
      <c r="P477" s="1569"/>
      <c r="Q477" s="1569"/>
      <c r="R477" s="1569"/>
      <c r="S477" s="1569"/>
      <c r="T477" s="1569"/>
      <c r="U477" s="1569"/>
      <c r="V477" s="1569"/>
      <c r="W477" s="1569"/>
      <c r="X477" s="1569"/>
      <c r="Y477" s="1569"/>
      <c r="Z477" s="1569"/>
      <c r="AA477" s="1569"/>
      <c r="AB477" s="1569"/>
      <c r="AC477" s="1569"/>
      <c r="AD477" s="1569"/>
      <c r="AE477" s="1569"/>
      <c r="AF477" s="1569"/>
      <c r="AG477" s="1569"/>
      <c r="AH477" s="1569"/>
      <c r="AI477" s="1569"/>
      <c r="AJ477" s="1569"/>
      <c r="AK477" s="1569"/>
      <c r="AL477" s="1569"/>
      <c r="AM477" s="1569"/>
      <c r="AN477" s="1569"/>
      <c r="AO477" s="1569"/>
      <c r="AP477" s="1569"/>
      <c r="AQ477" s="1569"/>
      <c r="AR477" s="1569"/>
      <c r="AS477" s="1569"/>
      <c r="AT477" s="1569"/>
      <c r="AU477" s="1569"/>
      <c r="AV477" s="1569"/>
      <c r="AW477" s="1569"/>
      <c r="AX477" s="1569"/>
      <c r="AY477" s="1569"/>
      <c r="AZ477" s="1569"/>
      <c r="BA477" s="1569"/>
      <c r="BB477" s="1569"/>
      <c r="BC477" s="1569"/>
      <c r="BD477" s="1569"/>
      <c r="BE477" s="1569"/>
      <c r="BF477" s="1569"/>
      <c r="BG477" s="1569"/>
    </row>
    <row r="478" spans="2:59" s="1626" customFormat="1">
      <c r="B478" s="1569"/>
      <c r="C478" s="1570"/>
      <c r="D478" s="1569"/>
      <c r="E478" s="1569"/>
      <c r="F478" s="1569"/>
      <c r="G478" s="1569"/>
      <c r="H478" s="1569"/>
      <c r="I478" s="1569"/>
      <c r="J478" s="1569"/>
      <c r="K478" s="1569"/>
      <c r="L478" s="1569"/>
      <c r="M478" s="1569"/>
      <c r="N478" s="1569"/>
      <c r="O478" s="1569"/>
      <c r="P478" s="1569"/>
      <c r="Q478" s="1569"/>
      <c r="R478" s="1569"/>
      <c r="S478" s="1569"/>
      <c r="T478" s="1569"/>
      <c r="U478" s="1569"/>
      <c r="V478" s="1569"/>
      <c r="W478" s="1569"/>
      <c r="X478" s="1569"/>
      <c r="Y478" s="1569"/>
      <c r="Z478" s="1569"/>
      <c r="AA478" s="1569"/>
      <c r="AB478" s="1569"/>
      <c r="AC478" s="1569"/>
      <c r="AD478" s="1569"/>
      <c r="AE478" s="1569"/>
      <c r="AF478" s="1569"/>
      <c r="AG478" s="1569"/>
      <c r="AH478" s="1569"/>
      <c r="AI478" s="1569"/>
      <c r="AJ478" s="1569"/>
      <c r="AK478" s="1569"/>
      <c r="AL478" s="1569"/>
      <c r="AM478" s="1569"/>
      <c r="AN478" s="1569"/>
      <c r="AO478" s="1569"/>
      <c r="AP478" s="1569"/>
      <c r="AQ478" s="1569"/>
      <c r="AR478" s="1569"/>
      <c r="AS478" s="1569"/>
      <c r="AT478" s="1569"/>
      <c r="AU478" s="1569"/>
      <c r="AV478" s="1569"/>
      <c r="AW478" s="1569"/>
      <c r="AX478" s="1569"/>
      <c r="AY478" s="1569"/>
      <c r="AZ478" s="1569"/>
      <c r="BA478" s="1569"/>
      <c r="BB478" s="1569"/>
      <c r="BC478" s="1569"/>
      <c r="BD478" s="1569"/>
      <c r="BE478" s="1569"/>
      <c r="BF478" s="1569"/>
      <c r="BG478" s="1569"/>
    </row>
    <row r="479" spans="2:59" s="1626" customFormat="1">
      <c r="B479" s="1569"/>
      <c r="C479" s="1570"/>
      <c r="D479" s="1569"/>
      <c r="E479" s="1569"/>
      <c r="F479" s="1569"/>
      <c r="G479" s="1569"/>
      <c r="H479" s="1569"/>
      <c r="I479" s="1569"/>
      <c r="J479" s="1569"/>
      <c r="K479" s="1569"/>
      <c r="L479" s="1569"/>
      <c r="M479" s="1569"/>
      <c r="N479" s="1569"/>
      <c r="O479" s="1569"/>
      <c r="P479" s="1569"/>
      <c r="Q479" s="1569"/>
      <c r="R479" s="1569"/>
      <c r="S479" s="1569"/>
      <c r="T479" s="1569"/>
      <c r="U479" s="1569"/>
      <c r="V479" s="1569"/>
      <c r="W479" s="1569"/>
      <c r="X479" s="1569"/>
      <c r="Y479" s="1569"/>
      <c r="Z479" s="1569"/>
      <c r="AA479" s="1569"/>
      <c r="AB479" s="1569"/>
      <c r="AC479" s="1569"/>
      <c r="AD479" s="1569"/>
      <c r="AE479" s="1569"/>
      <c r="AF479" s="1569"/>
      <c r="AG479" s="1569"/>
      <c r="AH479" s="1569"/>
      <c r="AI479" s="1569"/>
      <c r="AJ479" s="1569"/>
      <c r="AK479" s="1569"/>
      <c r="AL479" s="1569"/>
      <c r="AM479" s="1569"/>
      <c r="AN479" s="1569"/>
      <c r="AO479" s="1569"/>
      <c r="AP479" s="1569"/>
      <c r="AQ479" s="1569"/>
      <c r="AR479" s="1569"/>
      <c r="AS479" s="1569"/>
      <c r="AT479" s="1569"/>
      <c r="AU479" s="1569"/>
      <c r="AV479" s="1569"/>
      <c r="AW479" s="1569"/>
      <c r="AX479" s="1569"/>
      <c r="AY479" s="1569"/>
      <c r="AZ479" s="1569"/>
      <c r="BA479" s="1569"/>
      <c r="BB479" s="1569"/>
      <c r="BC479" s="1569"/>
      <c r="BD479" s="1569"/>
      <c r="BE479" s="1569"/>
      <c r="BF479" s="1569"/>
      <c r="BG479" s="1569"/>
    </row>
    <row r="480" spans="2:59" s="1626" customFormat="1">
      <c r="B480" s="1569"/>
      <c r="C480" s="1570"/>
      <c r="D480" s="1569"/>
      <c r="E480" s="1569"/>
      <c r="F480" s="1569"/>
      <c r="G480" s="1569"/>
      <c r="H480" s="1569"/>
      <c r="I480" s="1569"/>
      <c r="J480" s="1569"/>
      <c r="K480" s="1569"/>
      <c r="L480" s="1569"/>
      <c r="M480" s="1569"/>
      <c r="N480" s="1569"/>
      <c r="O480" s="1569"/>
      <c r="P480" s="1569"/>
      <c r="Q480" s="1569"/>
      <c r="R480" s="1569"/>
      <c r="S480" s="1569"/>
      <c r="T480" s="1569"/>
      <c r="U480" s="1569"/>
      <c r="V480" s="1569"/>
      <c r="W480" s="1569"/>
      <c r="X480" s="1569"/>
      <c r="Y480" s="1569"/>
      <c r="Z480" s="1569"/>
      <c r="AA480" s="1569"/>
      <c r="AB480" s="1569"/>
      <c r="AC480" s="1569"/>
      <c r="AD480" s="1569"/>
      <c r="AE480" s="1569"/>
      <c r="AF480" s="1569"/>
      <c r="AG480" s="1569"/>
      <c r="AH480" s="1569"/>
      <c r="AI480" s="1569"/>
      <c r="AJ480" s="1569"/>
      <c r="AK480" s="1569"/>
      <c r="AL480" s="1569"/>
      <c r="AM480" s="1569"/>
      <c r="AN480" s="1569"/>
      <c r="AO480" s="1569"/>
      <c r="AP480" s="1569"/>
      <c r="AQ480" s="1569"/>
      <c r="AR480" s="1569"/>
      <c r="AS480" s="1569"/>
      <c r="AT480" s="1569"/>
      <c r="AU480" s="1569"/>
      <c r="AV480" s="1569"/>
      <c r="AW480" s="1569"/>
      <c r="AX480" s="1569"/>
      <c r="AY480" s="1569"/>
      <c r="AZ480" s="1569"/>
      <c r="BA480" s="1569"/>
      <c r="BB480" s="1569"/>
      <c r="BC480" s="1569"/>
      <c r="BD480" s="1569"/>
      <c r="BE480" s="1569"/>
      <c r="BF480" s="1569"/>
      <c r="BG480" s="1569"/>
    </row>
    <row r="481" spans="2:59" s="1626" customFormat="1">
      <c r="B481" s="1569"/>
      <c r="C481" s="1570"/>
      <c r="D481" s="1569"/>
      <c r="E481" s="1569"/>
      <c r="F481" s="1569"/>
      <c r="G481" s="1569"/>
      <c r="H481" s="1569"/>
      <c r="I481" s="1569"/>
      <c r="J481" s="1569"/>
      <c r="K481" s="1569"/>
      <c r="L481" s="1569"/>
      <c r="M481" s="1569"/>
      <c r="N481" s="1569"/>
      <c r="O481" s="1569"/>
      <c r="P481" s="1569"/>
      <c r="Q481" s="1569"/>
      <c r="R481" s="1569"/>
      <c r="S481" s="1569"/>
      <c r="T481" s="1569"/>
      <c r="U481" s="1569"/>
      <c r="V481" s="1569"/>
      <c r="W481" s="1569"/>
      <c r="X481" s="1569"/>
      <c r="Y481" s="1569"/>
      <c r="Z481" s="1569"/>
      <c r="AA481" s="1569"/>
      <c r="AB481" s="1569"/>
      <c r="AC481" s="1569"/>
      <c r="AD481" s="1569"/>
      <c r="AE481" s="1569"/>
      <c r="AF481" s="1569"/>
      <c r="AG481" s="1569"/>
      <c r="AH481" s="1569"/>
      <c r="AI481" s="1569"/>
      <c r="AJ481" s="1569"/>
      <c r="AK481" s="1569"/>
      <c r="AL481" s="1569"/>
      <c r="AM481" s="1569"/>
      <c r="AN481" s="1569"/>
      <c r="AO481" s="1569"/>
      <c r="AP481" s="1569"/>
      <c r="AQ481" s="1569"/>
      <c r="AR481" s="1569"/>
      <c r="AS481" s="1569"/>
      <c r="AT481" s="1569"/>
      <c r="AU481" s="1569"/>
      <c r="AV481" s="1569"/>
      <c r="AW481" s="1569"/>
      <c r="AX481" s="1569"/>
      <c r="AY481" s="1569"/>
      <c r="AZ481" s="1569"/>
      <c r="BA481" s="1569"/>
      <c r="BB481" s="1569"/>
      <c r="BC481" s="1569"/>
      <c r="BD481" s="1569"/>
      <c r="BE481" s="1569"/>
      <c r="BF481" s="1569"/>
      <c r="BG481" s="1569"/>
    </row>
    <row r="482" spans="2:59" s="1626" customFormat="1">
      <c r="B482" s="1569"/>
      <c r="C482" s="1570"/>
      <c r="D482" s="1569"/>
      <c r="E482" s="1569"/>
      <c r="F482" s="1569"/>
      <c r="G482" s="1569"/>
      <c r="H482" s="1569"/>
      <c r="I482" s="1569"/>
      <c r="J482" s="1569"/>
      <c r="K482" s="1569"/>
      <c r="L482" s="1569"/>
      <c r="M482" s="1569"/>
      <c r="N482" s="1569"/>
      <c r="O482" s="1569"/>
      <c r="P482" s="1569"/>
      <c r="Q482" s="1569"/>
      <c r="R482" s="1569"/>
      <c r="S482" s="1569"/>
      <c r="T482" s="1569"/>
      <c r="U482" s="1569"/>
      <c r="V482" s="1569"/>
      <c r="W482" s="1569"/>
      <c r="X482" s="1569"/>
      <c r="Y482" s="1569"/>
      <c r="Z482" s="1569"/>
      <c r="AA482" s="1569"/>
      <c r="AB482" s="1569"/>
      <c r="AC482" s="1569"/>
      <c r="AD482" s="1569"/>
      <c r="AE482" s="1569"/>
      <c r="AF482" s="1569"/>
      <c r="AG482" s="1569"/>
      <c r="AH482" s="1569"/>
      <c r="AI482" s="1569"/>
      <c r="AJ482" s="1569"/>
      <c r="AK482" s="1569"/>
      <c r="AL482" s="1569"/>
      <c r="AM482" s="1569"/>
      <c r="AN482" s="1569"/>
      <c r="AO482" s="1569"/>
      <c r="AP482" s="1569"/>
      <c r="AQ482" s="1569"/>
      <c r="AR482" s="1569"/>
      <c r="AS482" s="1569"/>
      <c r="AT482" s="1569"/>
      <c r="AU482" s="1569"/>
      <c r="AV482" s="1569"/>
      <c r="AW482" s="1569"/>
      <c r="AX482" s="1569"/>
      <c r="AY482" s="1569"/>
      <c r="AZ482" s="1569"/>
      <c r="BA482" s="1569"/>
      <c r="BB482" s="1569"/>
      <c r="BC482" s="1569"/>
      <c r="BD482" s="1569"/>
      <c r="BE482" s="1569"/>
      <c r="BF482" s="1569"/>
      <c r="BG482" s="1569"/>
    </row>
    <row r="483" spans="2:59" s="1626" customFormat="1">
      <c r="B483" s="1569"/>
      <c r="C483" s="1570"/>
      <c r="D483" s="1569"/>
      <c r="E483" s="1569"/>
      <c r="F483" s="1569"/>
      <c r="G483" s="1569"/>
      <c r="H483" s="1569"/>
      <c r="I483" s="1569"/>
      <c r="J483" s="1569"/>
      <c r="K483" s="1569"/>
      <c r="L483" s="1569"/>
      <c r="M483" s="1569"/>
      <c r="N483" s="1569"/>
      <c r="O483" s="1569"/>
      <c r="P483" s="1569"/>
      <c r="Q483" s="1569"/>
      <c r="R483" s="1569"/>
      <c r="S483" s="1569"/>
      <c r="T483" s="1569"/>
      <c r="U483" s="1569"/>
      <c r="V483" s="1569"/>
      <c r="W483" s="1569"/>
      <c r="X483" s="1569"/>
      <c r="Y483" s="1569"/>
      <c r="Z483" s="1569"/>
      <c r="AA483" s="1569"/>
      <c r="AB483" s="1569"/>
      <c r="AC483" s="1569"/>
      <c r="AD483" s="1569"/>
      <c r="AE483" s="1569"/>
      <c r="AF483" s="1569"/>
      <c r="AG483" s="1569"/>
      <c r="AH483" s="1569"/>
      <c r="AI483" s="1569"/>
      <c r="AJ483" s="1569"/>
      <c r="AK483" s="1569"/>
      <c r="AL483" s="1569"/>
      <c r="AM483" s="1569"/>
      <c r="AN483" s="1569"/>
      <c r="AO483" s="1569"/>
      <c r="AP483" s="1569"/>
      <c r="AQ483" s="1569"/>
      <c r="AR483" s="1569"/>
      <c r="AS483" s="1569"/>
      <c r="AT483" s="1569"/>
      <c r="AU483" s="1569"/>
      <c r="AV483" s="1569"/>
      <c r="AW483" s="1569"/>
      <c r="AX483" s="1569"/>
      <c r="AY483" s="1569"/>
      <c r="AZ483" s="1569"/>
      <c r="BA483" s="1569"/>
      <c r="BB483" s="1569"/>
      <c r="BC483" s="1569"/>
      <c r="BD483" s="1569"/>
      <c r="BE483" s="1569"/>
      <c r="BF483" s="1569"/>
      <c r="BG483" s="1569"/>
    </row>
    <row r="484" spans="2:59" s="1626" customFormat="1">
      <c r="B484" s="1569"/>
      <c r="C484" s="1570"/>
      <c r="D484" s="1569"/>
      <c r="E484" s="1569"/>
      <c r="F484" s="1569"/>
      <c r="G484" s="1569"/>
      <c r="H484" s="1569"/>
      <c r="I484" s="1569"/>
      <c r="J484" s="1569"/>
      <c r="K484" s="1569"/>
      <c r="L484" s="1569"/>
      <c r="M484" s="1569"/>
      <c r="N484" s="1569"/>
      <c r="O484" s="1569"/>
      <c r="P484" s="1569"/>
      <c r="Q484" s="1569"/>
      <c r="R484" s="1569"/>
      <c r="S484" s="1569"/>
      <c r="T484" s="1569"/>
      <c r="U484" s="1569"/>
      <c r="V484" s="1569"/>
      <c r="W484" s="1569"/>
      <c r="X484" s="1569"/>
      <c r="Y484" s="1569"/>
      <c r="Z484" s="1569"/>
      <c r="AA484" s="1569"/>
      <c r="AB484" s="1569"/>
      <c r="AC484" s="1569"/>
      <c r="AD484" s="1569"/>
      <c r="AE484" s="1569"/>
      <c r="AF484" s="1569"/>
      <c r="AG484" s="1569"/>
      <c r="AH484" s="1569"/>
      <c r="AI484" s="1569"/>
      <c r="AJ484" s="1569"/>
      <c r="AK484" s="1569"/>
      <c r="AL484" s="1569"/>
      <c r="AM484" s="1569"/>
      <c r="AN484" s="1569"/>
      <c r="AO484" s="1569"/>
      <c r="AP484" s="1569"/>
      <c r="AQ484" s="1569"/>
      <c r="AR484" s="1569"/>
      <c r="AS484" s="1569"/>
      <c r="AT484" s="1569"/>
      <c r="AU484" s="1569"/>
      <c r="AV484" s="1569"/>
      <c r="AW484" s="1569"/>
      <c r="AX484" s="1569"/>
      <c r="AY484" s="1569"/>
      <c r="AZ484" s="1569"/>
      <c r="BA484" s="1569"/>
      <c r="BB484" s="1569"/>
      <c r="BC484" s="1569"/>
      <c r="BD484" s="1569"/>
      <c r="BE484" s="1569"/>
      <c r="BF484" s="1569"/>
      <c r="BG484" s="1569"/>
    </row>
    <row r="485" spans="2:59" s="1626" customFormat="1">
      <c r="B485" s="1569"/>
      <c r="C485" s="1570"/>
      <c r="D485" s="1569"/>
      <c r="E485" s="1569"/>
      <c r="F485" s="1569"/>
      <c r="G485" s="1569"/>
      <c r="H485" s="1569"/>
      <c r="I485" s="1569"/>
      <c r="J485" s="1569"/>
      <c r="K485" s="1569"/>
      <c r="L485" s="1569"/>
      <c r="M485" s="1569"/>
      <c r="N485" s="1569"/>
      <c r="O485" s="1569"/>
      <c r="P485" s="1569"/>
      <c r="Q485" s="1569"/>
      <c r="R485" s="1569"/>
      <c r="S485" s="1569"/>
      <c r="T485" s="1569"/>
      <c r="U485" s="1569"/>
      <c r="V485" s="1569"/>
      <c r="W485" s="1569"/>
      <c r="X485" s="1569"/>
      <c r="Y485" s="1569"/>
      <c r="Z485" s="1569"/>
      <c r="AA485" s="1569"/>
      <c r="AB485" s="1569"/>
      <c r="AC485" s="1569"/>
      <c r="AD485" s="1569"/>
      <c r="AE485" s="1569"/>
      <c r="AF485" s="1569"/>
      <c r="AG485" s="1569"/>
      <c r="AH485" s="1569"/>
      <c r="AI485" s="1569"/>
      <c r="AJ485" s="1569"/>
      <c r="AK485" s="1569"/>
      <c r="AL485" s="1569"/>
      <c r="AM485" s="1569"/>
      <c r="AN485" s="1569"/>
      <c r="AO485" s="1569"/>
      <c r="AP485" s="1569"/>
      <c r="AQ485" s="1569"/>
      <c r="AR485" s="1569"/>
      <c r="AS485" s="1569"/>
      <c r="AT485" s="1569"/>
      <c r="AU485" s="1569"/>
      <c r="AV485" s="1569"/>
      <c r="AW485" s="1569"/>
      <c r="AX485" s="1569"/>
      <c r="AY485" s="1569"/>
      <c r="AZ485" s="1569"/>
      <c r="BA485" s="1569"/>
      <c r="BB485" s="1569"/>
      <c r="BC485" s="1569"/>
      <c r="BD485" s="1569"/>
      <c r="BE485" s="1569"/>
      <c r="BF485" s="1569"/>
      <c r="BG485" s="1569"/>
    </row>
    <row r="486" spans="2:59" s="1626" customFormat="1">
      <c r="B486" s="1569"/>
      <c r="C486" s="1570"/>
      <c r="D486" s="1569"/>
      <c r="E486" s="1569"/>
      <c r="F486" s="1569"/>
      <c r="G486" s="1569"/>
      <c r="H486" s="1569"/>
      <c r="I486" s="1569"/>
      <c r="J486" s="1569"/>
      <c r="K486" s="1569"/>
      <c r="L486" s="1569"/>
      <c r="M486" s="1569"/>
      <c r="N486" s="1569"/>
      <c r="O486" s="1569"/>
      <c r="P486" s="1569"/>
      <c r="Q486" s="1569"/>
      <c r="R486" s="1569"/>
      <c r="S486" s="1569"/>
      <c r="T486" s="1569"/>
      <c r="U486" s="1569"/>
      <c r="V486" s="1569"/>
      <c r="W486" s="1569"/>
      <c r="X486" s="1569"/>
      <c r="Y486" s="1569"/>
      <c r="Z486" s="1569"/>
      <c r="AA486" s="1569"/>
      <c r="AB486" s="1569"/>
      <c r="AC486" s="1569"/>
      <c r="AD486" s="1569"/>
      <c r="AE486" s="1569"/>
      <c r="AF486" s="1569"/>
      <c r="AG486" s="1569"/>
      <c r="AH486" s="1569"/>
      <c r="AI486" s="1569"/>
      <c r="AJ486" s="1569"/>
      <c r="AK486" s="1569"/>
      <c r="AL486" s="1569"/>
      <c r="AM486" s="1569"/>
      <c r="AN486" s="1569"/>
      <c r="AO486" s="1569"/>
      <c r="AP486" s="1569"/>
      <c r="AQ486" s="1569"/>
      <c r="AR486" s="1569"/>
      <c r="AS486" s="1569"/>
      <c r="AT486" s="1569"/>
      <c r="AU486" s="1569"/>
      <c r="AV486" s="1569"/>
      <c r="AW486" s="1569"/>
      <c r="AX486" s="1569"/>
      <c r="AY486" s="1569"/>
      <c r="AZ486" s="1569"/>
      <c r="BA486" s="1569"/>
      <c r="BB486" s="1569"/>
      <c r="BC486" s="1569"/>
      <c r="BD486" s="1569"/>
      <c r="BE486" s="1569"/>
      <c r="BF486" s="1569"/>
      <c r="BG486" s="1569"/>
    </row>
    <row r="487" spans="2:59" s="1626" customFormat="1">
      <c r="B487" s="1569"/>
      <c r="C487" s="1570"/>
      <c r="D487" s="1569"/>
      <c r="E487" s="1569"/>
      <c r="F487" s="1569"/>
      <c r="G487" s="1569"/>
      <c r="H487" s="1569"/>
      <c r="I487" s="1569"/>
      <c r="J487" s="1569"/>
      <c r="K487" s="1569"/>
      <c r="L487" s="1569"/>
      <c r="M487" s="1569"/>
      <c r="N487" s="1569"/>
      <c r="O487" s="1569"/>
      <c r="P487" s="1569"/>
      <c r="Q487" s="1569"/>
      <c r="R487" s="1569"/>
      <c r="S487" s="1569"/>
      <c r="T487" s="1569"/>
      <c r="U487" s="1569"/>
      <c r="V487" s="1569"/>
      <c r="W487" s="1569"/>
      <c r="X487" s="1569"/>
      <c r="Y487" s="1569"/>
      <c r="Z487" s="1569"/>
      <c r="AA487" s="1569"/>
      <c r="AB487" s="1569"/>
      <c r="AC487" s="1569"/>
      <c r="AD487" s="1569"/>
      <c r="AE487" s="1569"/>
      <c r="AF487" s="1569"/>
      <c r="AG487" s="1569"/>
      <c r="AH487" s="1569"/>
      <c r="AI487" s="1569"/>
      <c r="AJ487" s="1569"/>
      <c r="AK487" s="1569"/>
      <c r="AL487" s="1569"/>
      <c r="AM487" s="1569"/>
      <c r="AN487" s="1569"/>
      <c r="AO487" s="1569"/>
      <c r="AP487" s="1569"/>
      <c r="AQ487" s="1569"/>
      <c r="AR487" s="1569"/>
      <c r="AS487" s="1569"/>
      <c r="AT487" s="1569"/>
      <c r="AU487" s="1569"/>
      <c r="AV487" s="1569"/>
      <c r="AW487" s="1569"/>
      <c r="AX487" s="1569"/>
      <c r="AY487" s="1569"/>
      <c r="AZ487" s="1569"/>
      <c r="BA487" s="1569"/>
      <c r="BB487" s="1569"/>
      <c r="BC487" s="1569"/>
      <c r="BD487" s="1569"/>
      <c r="BE487" s="1569"/>
      <c r="BF487" s="1569"/>
      <c r="BG487" s="1569"/>
    </row>
    <row r="488" spans="2:59" s="1626" customFormat="1">
      <c r="B488" s="1569"/>
      <c r="C488" s="1570"/>
      <c r="D488" s="1569"/>
      <c r="E488" s="1569"/>
      <c r="F488" s="1569"/>
      <c r="G488" s="1569"/>
      <c r="H488" s="1569"/>
      <c r="I488" s="1569"/>
      <c r="J488" s="1569"/>
      <c r="K488" s="1569"/>
      <c r="L488" s="1569"/>
      <c r="M488" s="1569"/>
      <c r="N488" s="1569"/>
      <c r="O488" s="1569"/>
      <c r="P488" s="1569"/>
      <c r="Q488" s="1569"/>
      <c r="R488" s="1569"/>
      <c r="S488" s="1569"/>
      <c r="T488" s="1569"/>
      <c r="U488" s="1569"/>
      <c r="V488" s="1569"/>
      <c r="W488" s="1569"/>
      <c r="X488" s="1569"/>
      <c r="Y488" s="1569"/>
      <c r="Z488" s="1569"/>
      <c r="AA488" s="1569"/>
      <c r="AB488" s="1569"/>
      <c r="AC488" s="1569"/>
      <c r="AD488" s="1569"/>
      <c r="AE488" s="1569"/>
      <c r="AF488" s="1569"/>
      <c r="AG488" s="1569"/>
      <c r="AH488" s="1569"/>
      <c r="AI488" s="1569"/>
      <c r="AJ488" s="1569"/>
      <c r="AK488" s="1569"/>
      <c r="AL488" s="1569"/>
      <c r="AM488" s="1569"/>
      <c r="AN488" s="1569"/>
      <c r="AO488" s="1569"/>
      <c r="AP488" s="1569"/>
      <c r="AQ488" s="1569"/>
      <c r="AR488" s="1569"/>
      <c r="AS488" s="1569"/>
      <c r="AT488" s="1569"/>
      <c r="AU488" s="1569"/>
      <c r="AV488" s="1569"/>
      <c r="AW488" s="1569"/>
      <c r="AX488" s="1569"/>
      <c r="AY488" s="1569"/>
      <c r="AZ488" s="1569"/>
      <c r="BA488" s="1569"/>
      <c r="BB488" s="1569"/>
      <c r="BC488" s="1569"/>
      <c r="BD488" s="1569"/>
      <c r="BE488" s="1569"/>
      <c r="BF488" s="1569"/>
      <c r="BG488" s="1569"/>
    </row>
    <row r="489" spans="2:59" s="1626" customFormat="1">
      <c r="B489" s="1569"/>
      <c r="C489" s="1570"/>
      <c r="D489" s="1569"/>
      <c r="E489" s="1569"/>
      <c r="F489" s="1569"/>
      <c r="G489" s="1569"/>
      <c r="H489" s="1569"/>
      <c r="I489" s="1569"/>
      <c r="J489" s="1569"/>
      <c r="K489" s="1569"/>
      <c r="L489" s="1569"/>
      <c r="M489" s="1569"/>
      <c r="N489" s="1569"/>
      <c r="O489" s="1569"/>
      <c r="P489" s="1569"/>
      <c r="Q489" s="1569"/>
      <c r="R489" s="1569"/>
      <c r="S489" s="1569"/>
      <c r="T489" s="1569"/>
      <c r="U489" s="1569"/>
      <c r="V489" s="1569"/>
      <c r="W489" s="1569"/>
      <c r="X489" s="1569"/>
      <c r="Y489" s="1569"/>
      <c r="Z489" s="1569"/>
      <c r="AA489" s="1569"/>
      <c r="AB489" s="1569"/>
      <c r="AC489" s="1569"/>
      <c r="AD489" s="1569"/>
      <c r="AE489" s="1569"/>
      <c r="AF489" s="1569"/>
      <c r="AG489" s="1569"/>
      <c r="AH489" s="1569"/>
      <c r="AI489" s="1569"/>
      <c r="AJ489" s="1569"/>
      <c r="AK489" s="1569"/>
      <c r="AL489" s="1569"/>
      <c r="AM489" s="1569"/>
      <c r="AN489" s="1569"/>
      <c r="AO489" s="1569"/>
      <c r="AP489" s="1569"/>
      <c r="AQ489" s="1569"/>
      <c r="AR489" s="1569"/>
      <c r="AS489" s="1569"/>
      <c r="AT489" s="1569"/>
      <c r="AU489" s="1569"/>
      <c r="AV489" s="1569"/>
      <c r="AW489" s="1569"/>
      <c r="AX489" s="1569"/>
      <c r="AY489" s="1569"/>
      <c r="AZ489" s="1569"/>
      <c r="BA489" s="1569"/>
      <c r="BB489" s="1569"/>
      <c r="BC489" s="1569"/>
      <c r="BD489" s="1569"/>
      <c r="BE489" s="1569"/>
      <c r="BF489" s="1569"/>
      <c r="BG489" s="1569"/>
    </row>
    <row r="490" spans="2:59" s="1626" customFormat="1">
      <c r="B490" s="1569"/>
      <c r="C490" s="1570"/>
      <c r="D490" s="1569"/>
      <c r="E490" s="1569"/>
      <c r="F490" s="1569"/>
      <c r="G490" s="1569"/>
      <c r="H490" s="1569"/>
      <c r="I490" s="1569"/>
      <c r="J490" s="1569"/>
      <c r="K490" s="1569"/>
      <c r="L490" s="1569"/>
      <c r="M490" s="1569"/>
      <c r="N490" s="1569"/>
      <c r="O490" s="1569"/>
      <c r="P490" s="1569"/>
      <c r="Q490" s="1569"/>
      <c r="R490" s="1569"/>
      <c r="S490" s="1569"/>
      <c r="T490" s="1569"/>
      <c r="U490" s="1569"/>
      <c r="V490" s="1569"/>
      <c r="W490" s="1569"/>
      <c r="X490" s="1569"/>
      <c r="Y490" s="1569"/>
      <c r="Z490" s="1569"/>
      <c r="AA490" s="1569"/>
      <c r="AB490" s="1569"/>
      <c r="AC490" s="1569"/>
      <c r="AD490" s="1569"/>
      <c r="AE490" s="1569"/>
      <c r="AF490" s="1569"/>
      <c r="AG490" s="1569"/>
      <c r="AH490" s="1569"/>
      <c r="AI490" s="1569"/>
      <c r="AJ490" s="1569"/>
      <c r="AK490" s="1569"/>
      <c r="AL490" s="1569"/>
      <c r="AM490" s="1569"/>
      <c r="AN490" s="1569"/>
      <c r="AO490" s="1569"/>
      <c r="AP490" s="1569"/>
      <c r="AQ490" s="1569"/>
      <c r="AR490" s="1569"/>
      <c r="AS490" s="1569"/>
      <c r="AT490" s="1569"/>
      <c r="AU490" s="1569"/>
      <c r="AV490" s="1569"/>
      <c r="AW490" s="1569"/>
      <c r="AX490" s="1569"/>
      <c r="AY490" s="1569"/>
      <c r="AZ490" s="1569"/>
      <c r="BA490" s="1569"/>
      <c r="BB490" s="1569"/>
      <c r="BC490" s="1569"/>
      <c r="BD490" s="1569"/>
      <c r="BE490" s="1569"/>
      <c r="BF490" s="1569"/>
      <c r="BG490" s="1569"/>
    </row>
    <row r="491" spans="2:59" s="1626" customFormat="1">
      <c r="B491" s="1569"/>
      <c r="C491" s="1570"/>
      <c r="D491" s="1569"/>
      <c r="E491" s="1569"/>
      <c r="F491" s="1569"/>
      <c r="G491" s="1569"/>
      <c r="H491" s="1569"/>
      <c r="I491" s="1569"/>
      <c r="J491" s="1569"/>
      <c r="K491" s="1569"/>
      <c r="L491" s="1569"/>
      <c r="M491" s="1569"/>
      <c r="N491" s="1569"/>
      <c r="O491" s="1569"/>
      <c r="P491" s="1569"/>
      <c r="Q491" s="1569"/>
      <c r="R491" s="1569"/>
      <c r="S491" s="1569"/>
      <c r="T491" s="1569"/>
      <c r="U491" s="1569"/>
      <c r="V491" s="1569"/>
      <c r="W491" s="1569"/>
      <c r="X491" s="1569"/>
      <c r="Y491" s="1569"/>
      <c r="Z491" s="1569"/>
      <c r="AA491" s="1569"/>
      <c r="AB491" s="1569"/>
      <c r="AC491" s="1569"/>
      <c r="AD491" s="1569"/>
      <c r="AE491" s="1569"/>
      <c r="AF491" s="1569"/>
      <c r="AG491" s="1569"/>
      <c r="AH491" s="1569"/>
      <c r="AI491" s="1569"/>
      <c r="AJ491" s="1569"/>
      <c r="AK491" s="1569"/>
      <c r="AL491" s="1569"/>
      <c r="AM491" s="1569"/>
      <c r="AN491" s="1569"/>
      <c r="AO491" s="1569"/>
      <c r="AP491" s="1569"/>
      <c r="AQ491" s="1569"/>
      <c r="AR491" s="1569"/>
      <c r="AS491" s="1569"/>
      <c r="AT491" s="1569"/>
      <c r="AU491" s="1569"/>
      <c r="AV491" s="1569"/>
      <c r="AW491" s="1569"/>
      <c r="AX491" s="1569"/>
      <c r="AY491" s="1569"/>
      <c r="AZ491" s="1569"/>
      <c r="BA491" s="1569"/>
      <c r="BB491" s="1569"/>
      <c r="BC491" s="1569"/>
      <c r="BD491" s="1569"/>
      <c r="BE491" s="1569"/>
      <c r="BF491" s="1569"/>
      <c r="BG491" s="1569"/>
    </row>
    <row r="492" spans="2:59" s="1626" customFormat="1">
      <c r="B492" s="1569"/>
      <c r="C492" s="1570"/>
      <c r="D492" s="1569"/>
      <c r="E492" s="1569"/>
      <c r="F492" s="1569"/>
      <c r="G492" s="1569"/>
      <c r="H492" s="1569"/>
      <c r="I492" s="1569"/>
      <c r="J492" s="1569"/>
      <c r="K492" s="1569"/>
      <c r="L492" s="1569"/>
      <c r="M492" s="1569"/>
      <c r="N492" s="1569"/>
      <c r="O492" s="1569"/>
      <c r="P492" s="1569"/>
      <c r="Q492" s="1569"/>
      <c r="R492" s="1569"/>
      <c r="S492" s="1569"/>
      <c r="T492" s="1569"/>
      <c r="U492" s="1569"/>
      <c r="V492" s="1569"/>
      <c r="W492" s="1569"/>
      <c r="X492" s="1569"/>
      <c r="Y492" s="1569"/>
      <c r="Z492" s="1569"/>
      <c r="AA492" s="1569"/>
      <c r="AB492" s="1569"/>
      <c r="AC492" s="1569"/>
      <c r="AD492" s="1569"/>
      <c r="AE492" s="1569"/>
      <c r="AF492" s="1569"/>
      <c r="AG492" s="1569"/>
      <c r="AH492" s="1569"/>
      <c r="AI492" s="1569"/>
      <c r="AJ492" s="1569"/>
      <c r="AK492" s="1569"/>
      <c r="AL492" s="1569"/>
      <c r="AM492" s="1569"/>
      <c r="AN492" s="1569"/>
      <c r="AO492" s="1569"/>
      <c r="AP492" s="1569"/>
      <c r="AQ492" s="1569"/>
      <c r="AR492" s="1569"/>
      <c r="AS492" s="1569"/>
      <c r="AT492" s="1569"/>
      <c r="AU492" s="1569"/>
      <c r="AV492" s="1569"/>
      <c r="AW492" s="1569"/>
      <c r="AX492" s="1569"/>
      <c r="AY492" s="1569"/>
      <c r="AZ492" s="1569"/>
      <c r="BA492" s="1569"/>
      <c r="BB492" s="1569"/>
      <c r="BC492" s="1569"/>
      <c r="BD492" s="1569"/>
      <c r="BE492" s="1569"/>
      <c r="BF492" s="1569"/>
      <c r="BG492" s="1569"/>
    </row>
    <row r="493" spans="2:59" s="1626" customFormat="1">
      <c r="B493" s="1569"/>
      <c r="C493" s="1570"/>
      <c r="D493" s="1569"/>
      <c r="E493" s="1569"/>
      <c r="F493" s="1569"/>
      <c r="G493" s="1569"/>
      <c r="H493" s="1569"/>
      <c r="I493" s="1569"/>
      <c r="J493" s="1569"/>
      <c r="K493" s="1569"/>
      <c r="L493" s="1569"/>
      <c r="M493" s="1569"/>
      <c r="N493" s="1569"/>
      <c r="O493" s="1569"/>
      <c r="P493" s="1569"/>
      <c r="Q493" s="1569"/>
      <c r="R493" s="1569"/>
      <c r="S493" s="1569"/>
      <c r="T493" s="1569"/>
      <c r="U493" s="1569"/>
      <c r="V493" s="1569"/>
      <c r="W493" s="1569"/>
      <c r="X493" s="1569"/>
      <c r="Y493" s="1569"/>
      <c r="Z493" s="1569"/>
      <c r="AA493" s="1569"/>
      <c r="AB493" s="1569"/>
      <c r="AC493" s="1569"/>
      <c r="AD493" s="1569"/>
      <c r="AE493" s="1569"/>
      <c r="AF493" s="1569"/>
      <c r="AG493" s="1569"/>
      <c r="AH493" s="1569"/>
      <c r="AI493" s="1569"/>
      <c r="AJ493" s="1569"/>
      <c r="AK493" s="1569"/>
      <c r="AL493" s="1569"/>
      <c r="AM493" s="1569"/>
      <c r="AN493" s="1569"/>
      <c r="AO493" s="1569"/>
      <c r="AP493" s="1569"/>
      <c r="AQ493" s="1569"/>
      <c r="AR493" s="1569"/>
      <c r="AS493" s="1569"/>
      <c r="AT493" s="1569"/>
      <c r="AU493" s="1569"/>
      <c r="AV493" s="1569"/>
      <c r="AW493" s="1569"/>
      <c r="AX493" s="1569"/>
      <c r="AY493" s="1569"/>
      <c r="AZ493" s="1569"/>
      <c r="BA493" s="1569"/>
      <c r="BB493" s="1569"/>
      <c r="BC493" s="1569"/>
      <c r="BD493" s="1569"/>
      <c r="BE493" s="1569"/>
      <c r="BF493" s="1569"/>
      <c r="BG493" s="1569"/>
    </row>
    <row r="494" spans="2:59" s="1626" customFormat="1">
      <c r="B494" s="1569"/>
      <c r="C494" s="1570"/>
      <c r="D494" s="1569"/>
      <c r="E494" s="1569"/>
      <c r="F494" s="1569"/>
      <c r="G494" s="1569"/>
      <c r="H494" s="1569"/>
      <c r="I494" s="1569"/>
      <c r="J494" s="1569"/>
      <c r="K494" s="1569"/>
      <c r="L494" s="1569"/>
      <c r="M494" s="1569"/>
      <c r="N494" s="1569"/>
      <c r="O494" s="1569"/>
      <c r="P494" s="1569"/>
      <c r="Q494" s="1569"/>
      <c r="R494" s="1569"/>
      <c r="S494" s="1569"/>
      <c r="T494" s="1569"/>
      <c r="U494" s="1569"/>
      <c r="V494" s="1569"/>
      <c r="W494" s="1569"/>
      <c r="X494" s="1569"/>
      <c r="Y494" s="1569"/>
      <c r="Z494" s="1569"/>
      <c r="AA494" s="1569"/>
      <c r="AB494" s="1569"/>
      <c r="AC494" s="1569"/>
      <c r="AD494" s="1569"/>
      <c r="AE494" s="1569"/>
      <c r="AF494" s="1569"/>
      <c r="AG494" s="1569"/>
      <c r="AH494" s="1569"/>
      <c r="AI494" s="1569"/>
      <c r="AJ494" s="1569"/>
      <c r="AK494" s="1569"/>
      <c r="AL494" s="1569"/>
      <c r="AM494" s="1569"/>
      <c r="AN494" s="1569"/>
      <c r="AO494" s="1569"/>
      <c r="AP494" s="1569"/>
      <c r="AQ494" s="1569"/>
      <c r="AR494" s="1569"/>
      <c r="AS494" s="1569"/>
      <c r="AT494" s="1569"/>
      <c r="AU494" s="1569"/>
      <c r="AV494" s="1569"/>
      <c r="AW494" s="1569"/>
      <c r="AX494" s="1569"/>
      <c r="AY494" s="1569"/>
      <c r="AZ494" s="1569"/>
      <c r="BA494" s="1569"/>
      <c r="BB494" s="1569"/>
      <c r="BC494" s="1569"/>
      <c r="BD494" s="1569"/>
      <c r="BE494" s="1569"/>
      <c r="BF494" s="1569"/>
      <c r="BG494" s="1569"/>
    </row>
    <row r="495" spans="2:59" s="1626" customFormat="1">
      <c r="B495" s="1569"/>
      <c r="C495" s="1570"/>
      <c r="D495" s="1569"/>
      <c r="E495" s="1569"/>
      <c r="F495" s="1569"/>
      <c r="G495" s="1569"/>
      <c r="H495" s="1569"/>
      <c r="I495" s="1569"/>
      <c r="J495" s="1569"/>
      <c r="K495" s="1569"/>
      <c r="L495" s="1569"/>
      <c r="M495" s="1569"/>
      <c r="N495" s="1569"/>
      <c r="O495" s="1569"/>
      <c r="P495" s="1569"/>
      <c r="Q495" s="1569"/>
      <c r="R495" s="1569"/>
      <c r="S495" s="1569"/>
      <c r="T495" s="1569"/>
      <c r="U495" s="1569"/>
      <c r="V495" s="1569"/>
      <c r="W495" s="1569"/>
      <c r="X495" s="1569"/>
      <c r="Y495" s="1569"/>
      <c r="Z495" s="1569"/>
      <c r="AA495" s="1569"/>
      <c r="AB495" s="1569"/>
      <c r="AC495" s="1569"/>
      <c r="AD495" s="1569"/>
      <c r="AE495" s="1569"/>
      <c r="AF495" s="1569"/>
      <c r="AG495" s="1569"/>
      <c r="AH495" s="1569"/>
      <c r="AI495" s="1569"/>
      <c r="AJ495" s="1569"/>
      <c r="AK495" s="1569"/>
      <c r="AL495" s="1569"/>
      <c r="AM495" s="1569"/>
      <c r="AN495" s="1569"/>
      <c r="AO495" s="1569"/>
      <c r="AP495" s="1569"/>
      <c r="AQ495" s="1569"/>
      <c r="AR495" s="1569"/>
      <c r="AS495" s="1569"/>
      <c r="AT495" s="1569"/>
      <c r="AU495" s="1569"/>
      <c r="AV495" s="1569"/>
      <c r="AW495" s="1569"/>
      <c r="AX495" s="1569"/>
      <c r="AY495" s="1569"/>
      <c r="AZ495" s="1569"/>
      <c r="BA495" s="1569"/>
      <c r="BB495" s="1569"/>
      <c r="BC495" s="1569"/>
      <c r="BD495" s="1569"/>
      <c r="BE495" s="1569"/>
      <c r="BF495" s="1569"/>
      <c r="BG495" s="1569"/>
    </row>
    <row r="496" spans="2:59" s="1626" customFormat="1">
      <c r="B496" s="1569"/>
      <c r="C496" s="1570"/>
      <c r="D496" s="1569"/>
      <c r="E496" s="1569"/>
      <c r="F496" s="1569"/>
      <c r="G496" s="1569"/>
      <c r="H496" s="1569"/>
      <c r="I496" s="1569"/>
      <c r="J496" s="1569"/>
      <c r="K496" s="1569"/>
      <c r="L496" s="1569"/>
      <c r="M496" s="1569"/>
      <c r="N496" s="1569"/>
      <c r="O496" s="1569"/>
      <c r="P496" s="1569"/>
      <c r="Q496" s="1569"/>
      <c r="R496" s="1569"/>
      <c r="S496" s="1569"/>
      <c r="T496" s="1569"/>
      <c r="U496" s="1569"/>
      <c r="V496" s="1569"/>
      <c r="W496" s="1569"/>
      <c r="X496" s="1569"/>
      <c r="Y496" s="1569"/>
      <c r="Z496" s="1569"/>
      <c r="AA496" s="1569"/>
      <c r="AB496" s="1569"/>
      <c r="AC496" s="1569"/>
      <c r="AD496" s="1569"/>
      <c r="AE496" s="1569"/>
      <c r="AF496" s="1569"/>
      <c r="AG496" s="1569"/>
      <c r="AH496" s="1569"/>
      <c r="AI496" s="1569"/>
      <c r="AJ496" s="1569"/>
      <c r="AK496" s="1569"/>
      <c r="AL496" s="1569"/>
      <c r="AM496" s="1569"/>
      <c r="AN496" s="1569"/>
      <c r="AO496" s="1569"/>
      <c r="AP496" s="1569"/>
      <c r="AQ496" s="1569"/>
      <c r="AR496" s="1569"/>
      <c r="AS496" s="1569"/>
      <c r="AT496" s="1569"/>
      <c r="AU496" s="1569"/>
      <c r="AV496" s="1569"/>
      <c r="AW496" s="1569"/>
      <c r="AX496" s="1569"/>
      <c r="AY496" s="1569"/>
      <c r="AZ496" s="1569"/>
      <c r="BA496" s="1569"/>
      <c r="BB496" s="1569"/>
      <c r="BC496" s="1569"/>
      <c r="BD496" s="1569"/>
      <c r="BE496" s="1569"/>
      <c r="BF496" s="1569"/>
      <c r="BG496" s="1569"/>
    </row>
    <row r="497" spans="2:59" s="1626" customFormat="1">
      <c r="B497" s="1569"/>
      <c r="C497" s="1570"/>
      <c r="D497" s="1569"/>
      <c r="E497" s="1569"/>
      <c r="F497" s="1569"/>
      <c r="G497" s="1569"/>
      <c r="H497" s="1569"/>
      <c r="I497" s="1569"/>
      <c r="J497" s="1569"/>
      <c r="K497" s="1569"/>
      <c r="L497" s="1569"/>
      <c r="M497" s="1569"/>
      <c r="N497" s="1569"/>
      <c r="O497" s="1569"/>
      <c r="P497" s="1569"/>
      <c r="Q497" s="1569"/>
      <c r="R497" s="1569"/>
      <c r="S497" s="1569"/>
      <c r="T497" s="1569"/>
      <c r="U497" s="1569"/>
      <c r="V497" s="1569"/>
      <c r="W497" s="1569"/>
      <c r="X497" s="1569"/>
      <c r="Y497" s="1569"/>
      <c r="Z497" s="1569"/>
      <c r="AA497" s="1569"/>
      <c r="AB497" s="1569"/>
      <c r="AC497" s="1569"/>
      <c r="AD497" s="1569"/>
      <c r="AE497" s="1569"/>
      <c r="AF497" s="1569"/>
      <c r="AG497" s="1569"/>
      <c r="AH497" s="1569"/>
      <c r="AI497" s="1569"/>
      <c r="AJ497" s="1569"/>
      <c r="AK497" s="1569"/>
      <c r="AL497" s="1569"/>
      <c r="AM497" s="1569"/>
      <c r="AN497" s="1569"/>
      <c r="AO497" s="1569"/>
      <c r="AP497" s="1569"/>
      <c r="AQ497" s="1569"/>
      <c r="AR497" s="1569"/>
      <c r="AS497" s="1569"/>
      <c r="AT497" s="1569"/>
      <c r="AU497" s="1569"/>
      <c r="AV497" s="1569"/>
      <c r="AW497" s="1569"/>
      <c r="AX497" s="1569"/>
      <c r="AY497" s="1569"/>
      <c r="AZ497" s="1569"/>
      <c r="BA497" s="1569"/>
      <c r="BB497" s="1569"/>
      <c r="BC497" s="1569"/>
      <c r="BD497" s="1569"/>
      <c r="BE497" s="1569"/>
      <c r="BF497" s="1569"/>
      <c r="BG497" s="1569"/>
    </row>
    <row r="498" spans="2:59" s="1626" customFormat="1">
      <c r="B498" s="1569"/>
      <c r="C498" s="1570"/>
      <c r="D498" s="1569"/>
      <c r="E498" s="1569"/>
      <c r="F498" s="1569"/>
      <c r="G498" s="1569"/>
      <c r="H498" s="1569"/>
      <c r="I498" s="1569"/>
      <c r="J498" s="1569"/>
      <c r="K498" s="1569"/>
      <c r="L498" s="1569"/>
      <c r="M498" s="1569"/>
      <c r="N498" s="1569"/>
      <c r="O498" s="1569"/>
      <c r="P498" s="1569"/>
      <c r="Q498" s="1569"/>
      <c r="R498" s="1569"/>
      <c r="S498" s="1569"/>
      <c r="T498" s="1569"/>
      <c r="U498" s="1569"/>
      <c r="V498" s="1569"/>
      <c r="W498" s="1569"/>
      <c r="X498" s="1569"/>
      <c r="Y498" s="1569"/>
      <c r="Z498" s="1569"/>
      <c r="AA498" s="1569"/>
      <c r="AB498" s="1569"/>
      <c r="AC498" s="1569"/>
      <c r="AD498" s="1569"/>
      <c r="AE498" s="1569"/>
      <c r="AF498" s="1569"/>
      <c r="AG498" s="1569"/>
      <c r="AH498" s="1569"/>
      <c r="AI498" s="1569"/>
      <c r="AJ498" s="1569"/>
      <c r="AK498" s="1569"/>
      <c r="AL498" s="1569"/>
      <c r="AM498" s="1569"/>
      <c r="AN498" s="1569"/>
      <c r="AO498" s="1569"/>
      <c r="AP498" s="1569"/>
      <c r="AQ498" s="1569"/>
      <c r="AR498" s="1569"/>
      <c r="AS498" s="1569"/>
      <c r="AT498" s="1569"/>
      <c r="AU498" s="1569"/>
      <c r="AV498" s="1569"/>
      <c r="AW498" s="1569"/>
      <c r="AX498" s="1569"/>
      <c r="AY498" s="1569"/>
      <c r="AZ498" s="1569"/>
      <c r="BA498" s="1569"/>
      <c r="BB498" s="1569"/>
      <c r="BC498" s="1569"/>
      <c r="BD498" s="1569"/>
      <c r="BE498" s="1569"/>
      <c r="BF498" s="1569"/>
      <c r="BG498" s="1569"/>
    </row>
    <row r="499" spans="2:59" s="1626" customFormat="1">
      <c r="B499" s="1569"/>
      <c r="C499" s="1570"/>
      <c r="D499" s="1569"/>
      <c r="E499" s="1569"/>
      <c r="F499" s="1569"/>
      <c r="G499" s="1569"/>
      <c r="H499" s="1569"/>
      <c r="I499" s="1569"/>
      <c r="J499" s="1569"/>
      <c r="K499" s="1569"/>
      <c r="L499" s="1569"/>
      <c r="M499" s="1569"/>
      <c r="N499" s="1569"/>
      <c r="O499" s="1569"/>
      <c r="P499" s="1569"/>
      <c r="Q499" s="1569"/>
      <c r="R499" s="1569"/>
      <c r="S499" s="1569"/>
      <c r="T499" s="1569"/>
      <c r="U499" s="1569"/>
      <c r="V499" s="1569"/>
      <c r="W499" s="1569"/>
      <c r="X499" s="1569"/>
      <c r="Y499" s="1569"/>
      <c r="Z499" s="1569"/>
      <c r="AA499" s="1569"/>
      <c r="AB499" s="1569"/>
      <c r="AC499" s="1569"/>
      <c r="AD499" s="1569"/>
      <c r="AE499" s="1569"/>
      <c r="AF499" s="1569"/>
      <c r="AG499" s="1569"/>
      <c r="AH499" s="1569"/>
      <c r="AI499" s="1569"/>
      <c r="AJ499" s="1569"/>
      <c r="AK499" s="1569"/>
      <c r="AL499" s="1569"/>
      <c r="AM499" s="1569"/>
      <c r="AN499" s="1569"/>
      <c r="AO499" s="1569"/>
      <c r="AP499" s="1569"/>
      <c r="AQ499" s="1569"/>
      <c r="AR499" s="1569"/>
      <c r="AS499" s="1569"/>
      <c r="AT499" s="1569"/>
      <c r="AU499" s="1569"/>
      <c r="AV499" s="1569"/>
      <c r="AW499" s="1569"/>
      <c r="AX499" s="1569"/>
      <c r="AY499" s="1569"/>
      <c r="AZ499" s="1569"/>
      <c r="BA499" s="1569"/>
      <c r="BB499" s="1569"/>
      <c r="BC499" s="1569"/>
      <c r="BD499" s="1569"/>
      <c r="BE499" s="1569"/>
      <c r="BF499" s="1569"/>
      <c r="BG499" s="1569"/>
    </row>
    <row r="500" spans="2:59" s="1626" customFormat="1">
      <c r="B500" s="1569"/>
      <c r="C500" s="1570"/>
      <c r="D500" s="1569"/>
      <c r="E500" s="1569"/>
      <c r="F500" s="1569"/>
      <c r="G500" s="1569"/>
      <c r="H500" s="1569"/>
      <c r="I500" s="1569"/>
      <c r="J500" s="1569"/>
      <c r="K500" s="1569"/>
      <c r="L500" s="1569"/>
      <c r="M500" s="1569"/>
      <c r="N500" s="1569"/>
      <c r="O500" s="1569"/>
      <c r="P500" s="1569"/>
      <c r="Q500" s="1569"/>
      <c r="R500" s="1569"/>
      <c r="S500" s="1569"/>
      <c r="T500" s="1569"/>
      <c r="U500" s="1569"/>
      <c r="V500" s="1569"/>
      <c r="W500" s="1569"/>
      <c r="X500" s="1569"/>
      <c r="Y500" s="1569"/>
      <c r="Z500" s="1569"/>
      <c r="AA500" s="1569"/>
      <c r="AB500" s="1569"/>
      <c r="AC500" s="1569"/>
      <c r="AD500" s="1569"/>
      <c r="AE500" s="1569"/>
      <c r="AF500" s="1569"/>
      <c r="AG500" s="1569"/>
      <c r="AH500" s="1569"/>
      <c r="AI500" s="1569"/>
      <c r="AJ500" s="1569"/>
      <c r="AK500" s="1569"/>
      <c r="AL500" s="1569"/>
      <c r="AM500" s="1569"/>
      <c r="AN500" s="1569"/>
      <c r="AO500" s="1569"/>
      <c r="AP500" s="1569"/>
      <c r="AQ500" s="1569"/>
      <c r="AR500" s="1569"/>
      <c r="AS500" s="1569"/>
      <c r="AT500" s="1569"/>
      <c r="AU500" s="1569"/>
      <c r="AV500" s="1569"/>
      <c r="AW500" s="1569"/>
      <c r="AX500" s="1569"/>
      <c r="AY500" s="1569"/>
      <c r="AZ500" s="1569"/>
      <c r="BA500" s="1569"/>
      <c r="BB500" s="1569"/>
      <c r="BC500" s="1569"/>
      <c r="BD500" s="1569"/>
      <c r="BE500" s="1569"/>
      <c r="BF500" s="1569"/>
      <c r="BG500" s="1569"/>
    </row>
    <row r="501" spans="2:59" s="1626" customFormat="1">
      <c r="B501" s="1569"/>
      <c r="C501" s="1570"/>
      <c r="D501" s="1569"/>
      <c r="E501" s="1569"/>
      <c r="F501" s="1569"/>
      <c r="G501" s="1569"/>
      <c r="H501" s="1569"/>
      <c r="I501" s="1569"/>
      <c r="J501" s="1569"/>
      <c r="K501" s="1569"/>
      <c r="L501" s="1569"/>
      <c r="M501" s="1569"/>
      <c r="N501" s="1569"/>
      <c r="O501" s="1569"/>
      <c r="P501" s="1569"/>
      <c r="Q501" s="1569"/>
      <c r="R501" s="1569"/>
      <c r="S501" s="1569"/>
      <c r="T501" s="1569"/>
      <c r="U501" s="1569"/>
      <c r="V501" s="1569"/>
      <c r="W501" s="1569"/>
      <c r="X501" s="1569"/>
      <c r="Y501" s="1569"/>
      <c r="Z501" s="1569"/>
      <c r="AA501" s="1569"/>
      <c r="AB501" s="1569"/>
      <c r="AC501" s="1569"/>
      <c r="AD501" s="1569"/>
      <c r="AE501" s="1569"/>
      <c r="AF501" s="1569"/>
      <c r="AG501" s="1569"/>
      <c r="AH501" s="1569"/>
      <c r="AI501" s="1569"/>
      <c r="AJ501" s="1569"/>
      <c r="AK501" s="1569"/>
      <c r="AL501" s="1569"/>
      <c r="AM501" s="1569"/>
      <c r="AN501" s="1569"/>
      <c r="AO501" s="1569"/>
      <c r="AP501" s="1569"/>
      <c r="AQ501" s="1569"/>
      <c r="AR501" s="1569"/>
      <c r="AS501" s="1569"/>
      <c r="AT501" s="1569"/>
      <c r="AU501" s="1569"/>
      <c r="AV501" s="1569"/>
      <c r="AW501" s="1569"/>
      <c r="AX501" s="1569"/>
      <c r="AY501" s="1569"/>
      <c r="AZ501" s="1569"/>
      <c r="BA501" s="1569"/>
      <c r="BB501" s="1569"/>
      <c r="BC501" s="1569"/>
      <c r="BD501" s="1569"/>
      <c r="BE501" s="1569"/>
      <c r="BF501" s="1569"/>
      <c r="BG501" s="1569"/>
    </row>
    <row r="502" spans="2:59" s="1626" customFormat="1">
      <c r="B502" s="1569"/>
      <c r="C502" s="1570"/>
      <c r="D502" s="1569"/>
      <c r="E502" s="1569"/>
      <c r="F502" s="1569"/>
      <c r="G502" s="1569"/>
      <c r="H502" s="1569"/>
      <c r="I502" s="1569"/>
      <c r="J502" s="1569"/>
      <c r="K502" s="1569"/>
      <c r="L502" s="1569"/>
      <c r="M502" s="1569"/>
      <c r="N502" s="1569"/>
      <c r="O502" s="1569"/>
      <c r="P502" s="1569"/>
      <c r="Q502" s="1569"/>
      <c r="R502" s="1569"/>
      <c r="S502" s="1569"/>
      <c r="T502" s="1569"/>
      <c r="U502" s="1569"/>
      <c r="V502" s="1569"/>
      <c r="W502" s="1569"/>
      <c r="X502" s="1569"/>
      <c r="Y502" s="1569"/>
      <c r="Z502" s="1569"/>
      <c r="AA502" s="1569"/>
      <c r="AB502" s="1569"/>
      <c r="AC502" s="1569"/>
      <c r="AD502" s="1569"/>
      <c r="AE502" s="1569"/>
      <c r="AF502" s="1569"/>
      <c r="AG502" s="1569"/>
      <c r="AH502" s="1569"/>
      <c r="AI502" s="1569"/>
      <c r="AJ502" s="1569"/>
      <c r="AK502" s="1569"/>
      <c r="AL502" s="1569"/>
      <c r="AM502" s="1569"/>
      <c r="AN502" s="1569"/>
      <c r="AO502" s="1569"/>
      <c r="AP502" s="1569"/>
      <c r="AQ502" s="1569"/>
      <c r="AR502" s="1569"/>
      <c r="AS502" s="1569"/>
      <c r="AT502" s="1569"/>
      <c r="AU502" s="1569"/>
      <c r="AV502" s="1569"/>
      <c r="AW502" s="1569"/>
      <c r="AX502" s="1569"/>
      <c r="AY502" s="1569"/>
      <c r="AZ502" s="1569"/>
      <c r="BA502" s="1569"/>
      <c r="BB502" s="1569"/>
      <c r="BC502" s="1569"/>
      <c r="BD502" s="1569"/>
      <c r="BE502" s="1569"/>
      <c r="BF502" s="1569"/>
      <c r="BG502" s="1569"/>
    </row>
    <row r="503" spans="2:59" s="1626" customFormat="1">
      <c r="B503" s="1569"/>
      <c r="C503" s="1570"/>
      <c r="D503" s="1569"/>
      <c r="E503" s="1569"/>
      <c r="F503" s="1569"/>
      <c r="G503" s="1569"/>
      <c r="H503" s="1569"/>
      <c r="I503" s="1569"/>
      <c r="J503" s="1569"/>
      <c r="K503" s="1569"/>
      <c r="L503" s="1569"/>
      <c r="M503" s="1569"/>
      <c r="N503" s="1569"/>
      <c r="O503" s="1569"/>
      <c r="P503" s="1569"/>
      <c r="Q503" s="1569"/>
      <c r="R503" s="1569"/>
      <c r="S503" s="1569"/>
      <c r="T503" s="1569"/>
      <c r="U503" s="1569"/>
      <c r="V503" s="1569"/>
      <c r="W503" s="1569"/>
      <c r="X503" s="1569"/>
      <c r="Y503" s="1569"/>
      <c r="Z503" s="1569"/>
      <c r="AA503" s="1569"/>
      <c r="AB503" s="1569"/>
      <c r="AC503" s="1569"/>
      <c r="AD503" s="1569"/>
      <c r="AE503" s="1569"/>
      <c r="AF503" s="1569"/>
      <c r="AG503" s="1569"/>
      <c r="AH503" s="1569"/>
      <c r="AI503" s="1569"/>
      <c r="AJ503" s="1569"/>
      <c r="AK503" s="1569"/>
      <c r="AL503" s="1569"/>
      <c r="AM503" s="1569"/>
      <c r="AN503" s="1569"/>
      <c r="AO503" s="1569"/>
      <c r="AP503" s="1569"/>
      <c r="AQ503" s="1569"/>
      <c r="AR503" s="1569"/>
      <c r="AS503" s="1569"/>
      <c r="AT503" s="1569"/>
      <c r="AU503" s="1569"/>
      <c r="AV503" s="1569"/>
      <c r="AW503" s="1569"/>
      <c r="AX503" s="1569"/>
      <c r="AY503" s="1569"/>
      <c r="AZ503" s="1569"/>
      <c r="BA503" s="1569"/>
      <c r="BB503" s="1569"/>
      <c r="BC503" s="1569"/>
      <c r="BD503" s="1569"/>
      <c r="BE503" s="1569"/>
      <c r="BF503" s="1569"/>
      <c r="BG503" s="1569"/>
    </row>
    <row r="504" spans="2:59" s="1626" customFormat="1">
      <c r="B504" s="1569"/>
      <c r="C504" s="1570"/>
      <c r="D504" s="1569"/>
      <c r="E504" s="1569"/>
      <c r="F504" s="1569"/>
      <c r="G504" s="1569"/>
      <c r="H504" s="1569"/>
      <c r="I504" s="1569"/>
      <c r="J504" s="1569"/>
      <c r="K504" s="1569"/>
      <c r="L504" s="1569"/>
      <c r="M504" s="1569"/>
      <c r="N504" s="1569"/>
      <c r="O504" s="1569"/>
      <c r="P504" s="1569"/>
      <c r="Q504" s="1569"/>
      <c r="R504" s="1569"/>
      <c r="S504" s="1569"/>
      <c r="T504" s="1569"/>
      <c r="U504" s="1569"/>
      <c r="V504" s="1569"/>
      <c r="W504" s="1569"/>
      <c r="X504" s="1569"/>
      <c r="Y504" s="1569"/>
      <c r="Z504" s="1569"/>
      <c r="AA504" s="1569"/>
      <c r="AB504" s="1569"/>
      <c r="AC504" s="1569"/>
      <c r="AD504" s="1569"/>
      <c r="AE504" s="1569"/>
      <c r="AF504" s="1569"/>
      <c r="AG504" s="1569"/>
      <c r="AH504" s="1569"/>
      <c r="AI504" s="1569"/>
      <c r="AJ504" s="1569"/>
      <c r="AK504" s="1569"/>
      <c r="AL504" s="1569"/>
      <c r="AM504" s="1569"/>
      <c r="AN504" s="1569"/>
      <c r="AO504" s="1569"/>
      <c r="AP504" s="1569"/>
      <c r="AQ504" s="1569"/>
      <c r="AR504" s="1569"/>
      <c r="AS504" s="1569"/>
      <c r="AT504" s="1569"/>
      <c r="AU504" s="1569"/>
      <c r="AV504" s="1569"/>
      <c r="AW504" s="1569"/>
      <c r="AX504" s="1569"/>
      <c r="AY504" s="1569"/>
      <c r="AZ504" s="1569"/>
      <c r="BA504" s="1569"/>
      <c r="BB504" s="1569"/>
      <c r="BC504" s="1569"/>
      <c r="BD504" s="1569"/>
      <c r="BE504" s="1569"/>
      <c r="BF504" s="1569"/>
      <c r="BG504" s="1569"/>
    </row>
    <row r="505" spans="2:59" s="1626" customFormat="1">
      <c r="B505" s="1569"/>
      <c r="C505" s="1570"/>
      <c r="D505" s="1569"/>
      <c r="E505" s="1569"/>
      <c r="F505" s="1569"/>
      <c r="G505" s="1569"/>
      <c r="H505" s="1569"/>
      <c r="I505" s="1569"/>
      <c r="J505" s="1569"/>
      <c r="K505" s="1569"/>
      <c r="L505" s="1569"/>
      <c r="M505" s="1569"/>
      <c r="N505" s="1569"/>
      <c r="O505" s="1569"/>
      <c r="P505" s="1569"/>
      <c r="Q505" s="1569"/>
      <c r="R505" s="1569"/>
      <c r="S505" s="1569"/>
      <c r="T505" s="1569"/>
      <c r="U505" s="1569"/>
      <c r="V505" s="1569"/>
      <c r="W505" s="1569"/>
      <c r="X505" s="1569"/>
      <c r="Y505" s="1569"/>
      <c r="Z505" s="1569"/>
      <c r="AA505" s="1569"/>
      <c r="AB505" s="1569"/>
      <c r="AC505" s="1569"/>
      <c r="AD505" s="1569"/>
      <c r="AE505" s="1569"/>
      <c r="AF505" s="1569"/>
      <c r="AG505" s="1569"/>
      <c r="AH505" s="1569"/>
      <c r="AI505" s="1569"/>
      <c r="AJ505" s="1569"/>
      <c r="AK505" s="1569"/>
      <c r="AL505" s="1569"/>
      <c r="AM505" s="1569"/>
      <c r="AN505" s="1569"/>
      <c r="AO505" s="1569"/>
      <c r="AP505" s="1569"/>
      <c r="AQ505" s="1569"/>
      <c r="AR505" s="1569"/>
      <c r="AS505" s="1569"/>
      <c r="AT505" s="1569"/>
      <c r="AU505" s="1569"/>
      <c r="AV505" s="1569"/>
      <c r="AW505" s="1569"/>
      <c r="AX505" s="1569"/>
      <c r="AY505" s="1569"/>
      <c r="AZ505" s="1569"/>
      <c r="BA505" s="1569"/>
      <c r="BB505" s="1569"/>
      <c r="BC505" s="1569"/>
      <c r="BD505" s="1569"/>
      <c r="BE505" s="1569"/>
      <c r="BF505" s="1569"/>
      <c r="BG505" s="1569"/>
    </row>
    <row r="506" spans="2:59" s="1626" customFormat="1">
      <c r="B506" s="1569"/>
      <c r="C506" s="1570"/>
      <c r="D506" s="1569"/>
      <c r="E506" s="1569"/>
      <c r="F506" s="1569"/>
      <c r="G506" s="1569"/>
      <c r="H506" s="1569"/>
      <c r="I506" s="1569"/>
      <c r="J506" s="1569"/>
      <c r="K506" s="1569"/>
      <c r="L506" s="1569"/>
      <c r="M506" s="1569"/>
      <c r="N506" s="1569"/>
      <c r="O506" s="1569"/>
      <c r="P506" s="1569"/>
      <c r="Q506" s="1569"/>
      <c r="R506" s="1569"/>
      <c r="S506" s="1569"/>
      <c r="T506" s="1569"/>
      <c r="U506" s="1569"/>
      <c r="V506" s="1569"/>
      <c r="W506" s="1569"/>
      <c r="X506" s="1569"/>
      <c r="Y506" s="1569"/>
      <c r="Z506" s="1569"/>
      <c r="AA506" s="1569"/>
      <c r="AB506" s="1569"/>
      <c r="AC506" s="1569"/>
      <c r="AD506" s="1569"/>
      <c r="AE506" s="1569"/>
      <c r="AF506" s="1569"/>
      <c r="AG506" s="1569"/>
      <c r="AH506" s="1569"/>
      <c r="AI506" s="1569"/>
      <c r="AJ506" s="1569"/>
      <c r="AK506" s="1569"/>
      <c r="AL506" s="1569"/>
      <c r="AM506" s="1569"/>
      <c r="AN506" s="1569"/>
      <c r="AO506" s="1569"/>
      <c r="AP506" s="1569"/>
      <c r="AQ506" s="1569"/>
      <c r="AR506" s="1569"/>
      <c r="AS506" s="1569"/>
      <c r="AT506" s="1569"/>
      <c r="AU506" s="1569"/>
      <c r="AV506" s="1569"/>
      <c r="AW506" s="1569"/>
      <c r="AX506" s="1569"/>
      <c r="AY506" s="1569"/>
      <c r="AZ506" s="1569"/>
      <c r="BA506" s="1569"/>
      <c r="BB506" s="1569"/>
      <c r="BC506" s="1569"/>
      <c r="BD506" s="1569"/>
      <c r="BE506" s="1569"/>
      <c r="BF506" s="1569"/>
      <c r="BG506" s="1569"/>
    </row>
    <row r="507" spans="2:59" s="1626" customFormat="1">
      <c r="B507" s="1569"/>
      <c r="C507" s="1570"/>
      <c r="D507" s="1569"/>
      <c r="E507" s="1569"/>
      <c r="F507" s="1569"/>
      <c r="G507" s="1569"/>
      <c r="H507" s="1569"/>
      <c r="I507" s="1569"/>
      <c r="J507" s="1569"/>
      <c r="K507" s="1569"/>
      <c r="L507" s="1569"/>
      <c r="M507" s="1569"/>
      <c r="N507" s="1569"/>
      <c r="O507" s="1569"/>
      <c r="P507" s="1569"/>
      <c r="Q507" s="1569"/>
      <c r="R507" s="1569"/>
      <c r="S507" s="1569"/>
      <c r="T507" s="1569"/>
      <c r="U507" s="1569"/>
      <c r="V507" s="1569"/>
      <c r="W507" s="1569"/>
      <c r="X507" s="1569"/>
      <c r="Y507" s="1569"/>
      <c r="Z507" s="1569"/>
      <c r="AA507" s="1569"/>
      <c r="AB507" s="1569"/>
      <c r="AC507" s="1569"/>
      <c r="AD507" s="1569"/>
      <c r="AE507" s="1569"/>
      <c r="AF507" s="1569"/>
      <c r="AG507" s="1569"/>
      <c r="AH507" s="1569"/>
      <c r="AI507" s="1569"/>
      <c r="AJ507" s="1569"/>
      <c r="AK507" s="1569"/>
      <c r="AL507" s="1569"/>
      <c r="AM507" s="1569"/>
      <c r="AN507" s="1569"/>
      <c r="AO507" s="1569"/>
      <c r="AP507" s="1569"/>
      <c r="AQ507" s="1569"/>
      <c r="AR507" s="1569"/>
      <c r="AS507" s="1569"/>
      <c r="AT507" s="1569"/>
      <c r="AU507" s="1569"/>
      <c r="AV507" s="1569"/>
      <c r="AW507" s="1569"/>
      <c r="AX507" s="1569"/>
      <c r="AY507" s="1569"/>
      <c r="AZ507" s="1569"/>
      <c r="BA507" s="1569"/>
      <c r="BB507" s="1569"/>
      <c r="BC507" s="1569"/>
      <c r="BD507" s="1569"/>
      <c r="BE507" s="1569"/>
      <c r="BF507" s="1569"/>
      <c r="BG507" s="1569"/>
    </row>
    <row r="508" spans="2:59" s="1626" customFormat="1">
      <c r="B508" s="1569"/>
      <c r="C508" s="1570"/>
      <c r="D508" s="1569"/>
      <c r="E508" s="1569"/>
      <c r="F508" s="1569"/>
      <c r="G508" s="1569"/>
      <c r="H508" s="1569"/>
      <c r="I508" s="1569"/>
      <c r="J508" s="1569"/>
      <c r="K508" s="1569"/>
      <c r="L508" s="1569"/>
      <c r="M508" s="1569"/>
      <c r="N508" s="1569"/>
      <c r="O508" s="1569"/>
      <c r="P508" s="1569"/>
      <c r="Q508" s="1569"/>
      <c r="R508" s="1569"/>
      <c r="S508" s="1569"/>
      <c r="T508" s="1569"/>
      <c r="U508" s="1569"/>
      <c r="V508" s="1569"/>
      <c r="W508" s="1569"/>
      <c r="X508" s="1569"/>
      <c r="Y508" s="1569"/>
      <c r="Z508" s="1569"/>
      <c r="AA508" s="1569"/>
      <c r="AB508" s="1569"/>
      <c r="AC508" s="1569"/>
      <c r="AD508" s="1569"/>
      <c r="AE508" s="1569"/>
      <c r="AF508" s="1569"/>
      <c r="AG508" s="1569"/>
      <c r="AH508" s="1569"/>
      <c r="AI508" s="1569"/>
      <c r="AJ508" s="1569"/>
      <c r="AK508" s="1569"/>
      <c r="AL508" s="1569"/>
      <c r="AM508" s="1569"/>
      <c r="AN508" s="1569"/>
      <c r="AO508" s="1569"/>
      <c r="AP508" s="1569"/>
      <c r="AQ508" s="1569"/>
      <c r="AR508" s="1569"/>
      <c r="AS508" s="1569"/>
      <c r="AT508" s="1569"/>
      <c r="AU508" s="1569"/>
      <c r="AV508" s="1569"/>
      <c r="AW508" s="1569"/>
      <c r="AX508" s="1569"/>
      <c r="AY508" s="1569"/>
      <c r="AZ508" s="1569"/>
      <c r="BA508" s="1569"/>
      <c r="BB508" s="1569"/>
      <c r="BC508" s="1569"/>
      <c r="BD508" s="1569"/>
      <c r="BE508" s="1569"/>
      <c r="BF508" s="1569"/>
      <c r="BG508" s="1569"/>
    </row>
    <row r="509" spans="2:59" s="1626" customFormat="1">
      <c r="B509" s="1569"/>
      <c r="C509" s="1570"/>
      <c r="D509" s="1569"/>
      <c r="E509" s="1569"/>
      <c r="F509" s="1569"/>
      <c r="G509" s="1569"/>
      <c r="H509" s="1569"/>
      <c r="I509" s="1569"/>
      <c r="J509" s="1569"/>
      <c r="K509" s="1569"/>
      <c r="L509" s="1569"/>
      <c r="M509" s="1569"/>
      <c r="N509" s="1569"/>
      <c r="O509" s="1569"/>
      <c r="P509" s="1569"/>
      <c r="Q509" s="1569"/>
      <c r="R509" s="1569"/>
      <c r="S509" s="1569"/>
      <c r="T509" s="1569"/>
      <c r="U509" s="1569"/>
      <c r="V509" s="1569"/>
      <c r="W509" s="1569"/>
      <c r="X509" s="1569"/>
      <c r="Y509" s="1569"/>
      <c r="Z509" s="1569"/>
      <c r="AA509" s="1569"/>
      <c r="AB509" s="1569"/>
      <c r="AC509" s="1569"/>
      <c r="AD509" s="1569"/>
      <c r="AE509" s="1569"/>
      <c r="AF509" s="1569"/>
      <c r="AG509" s="1569"/>
      <c r="AH509" s="1569"/>
      <c r="AI509" s="1569"/>
      <c r="AJ509" s="1569"/>
      <c r="AK509" s="1569"/>
      <c r="AL509" s="1569"/>
      <c r="AM509" s="1569"/>
      <c r="AN509" s="1569"/>
      <c r="AO509" s="1569"/>
      <c r="AP509" s="1569"/>
      <c r="AQ509" s="1569"/>
      <c r="AR509" s="1569"/>
      <c r="AS509" s="1569"/>
      <c r="AT509" s="1569"/>
      <c r="AU509" s="1569"/>
      <c r="AV509" s="1569"/>
      <c r="AW509" s="1569"/>
      <c r="AX509" s="1569"/>
      <c r="AY509" s="1569"/>
      <c r="AZ509" s="1569"/>
      <c r="BA509" s="1569"/>
      <c r="BB509" s="1569"/>
      <c r="BC509" s="1569"/>
      <c r="BD509" s="1569"/>
      <c r="BE509" s="1569"/>
      <c r="BF509" s="1569"/>
      <c r="BG509" s="1569"/>
    </row>
    <row r="510" spans="2:59" s="1626" customFormat="1">
      <c r="B510" s="1569"/>
      <c r="C510" s="1570"/>
      <c r="D510" s="1569"/>
      <c r="E510" s="1569"/>
      <c r="F510" s="1569"/>
      <c r="G510" s="1569"/>
      <c r="H510" s="1569"/>
      <c r="I510" s="1569"/>
      <c r="J510" s="1569"/>
      <c r="K510" s="1569"/>
      <c r="L510" s="1569"/>
      <c r="M510" s="1569"/>
      <c r="N510" s="1569"/>
      <c r="O510" s="1569"/>
      <c r="P510" s="1569"/>
      <c r="Q510" s="1569"/>
      <c r="R510" s="1569"/>
      <c r="S510" s="1569"/>
      <c r="T510" s="1569"/>
      <c r="U510" s="1569"/>
      <c r="V510" s="1569"/>
      <c r="W510" s="1569"/>
      <c r="X510" s="1569"/>
      <c r="Y510" s="1569"/>
      <c r="Z510" s="1569"/>
      <c r="AA510" s="1569"/>
      <c r="AB510" s="1569"/>
      <c r="AC510" s="1569"/>
      <c r="AD510" s="1569"/>
      <c r="AE510" s="1569"/>
      <c r="AF510" s="1569"/>
      <c r="AG510" s="1569"/>
      <c r="AH510" s="1569"/>
      <c r="AI510" s="1569"/>
      <c r="AJ510" s="1569"/>
      <c r="AK510" s="1569"/>
      <c r="AL510" s="1569"/>
      <c r="AM510" s="1569"/>
      <c r="AN510" s="1569"/>
      <c r="AO510" s="1569"/>
      <c r="AP510" s="1569"/>
      <c r="AQ510" s="1569"/>
      <c r="AR510" s="1569"/>
      <c r="AS510" s="1569"/>
      <c r="AT510" s="1569"/>
      <c r="AU510" s="1569"/>
      <c r="AV510" s="1569"/>
      <c r="AW510" s="1569"/>
      <c r="AX510" s="1569"/>
      <c r="AY510" s="1569"/>
      <c r="AZ510" s="1569"/>
      <c r="BA510" s="1569"/>
      <c r="BB510" s="1569"/>
      <c r="BC510" s="1569"/>
      <c r="BD510" s="1569"/>
      <c r="BE510" s="1569"/>
      <c r="BF510" s="1569"/>
      <c r="BG510" s="1569"/>
    </row>
    <row r="511" spans="2:59" s="1626" customFormat="1">
      <c r="B511" s="1569"/>
      <c r="C511" s="1570"/>
      <c r="D511" s="1569"/>
      <c r="E511" s="1569"/>
      <c r="F511" s="1569"/>
      <c r="G511" s="1569"/>
      <c r="H511" s="1569"/>
      <c r="I511" s="1569"/>
      <c r="J511" s="1569"/>
      <c r="K511" s="1569"/>
      <c r="L511" s="1569"/>
      <c r="M511" s="1569"/>
      <c r="N511" s="1569"/>
      <c r="O511" s="1569"/>
      <c r="P511" s="1569"/>
      <c r="Q511" s="1569"/>
      <c r="R511" s="1569"/>
      <c r="S511" s="1569"/>
      <c r="T511" s="1569"/>
      <c r="U511" s="1569"/>
      <c r="V511" s="1569"/>
      <c r="W511" s="1569"/>
      <c r="X511" s="1569"/>
      <c r="Y511" s="1569"/>
      <c r="Z511" s="1569"/>
      <c r="AA511" s="1569"/>
      <c r="AB511" s="1569"/>
      <c r="AC511" s="1569"/>
      <c r="AD511" s="1569"/>
      <c r="AE511" s="1569"/>
      <c r="AF511" s="1569"/>
      <c r="AG511" s="1569"/>
      <c r="AH511" s="1569"/>
      <c r="AI511" s="1569"/>
      <c r="AJ511" s="1569"/>
      <c r="AK511" s="1569"/>
      <c r="AL511" s="1569"/>
      <c r="AM511" s="1569"/>
      <c r="AN511" s="1569"/>
      <c r="AO511" s="1569"/>
      <c r="AP511" s="1569"/>
      <c r="AQ511" s="1569"/>
      <c r="AR511" s="1569"/>
      <c r="AS511" s="1569"/>
      <c r="AT511" s="1569"/>
      <c r="AU511" s="1569"/>
      <c r="AV511" s="1569"/>
      <c r="AW511" s="1569"/>
      <c r="AX511" s="1569"/>
      <c r="AY511" s="1569"/>
      <c r="AZ511" s="1569"/>
      <c r="BA511" s="1569"/>
      <c r="BB511" s="1569"/>
      <c r="BC511" s="1569"/>
      <c r="BD511" s="1569"/>
      <c r="BE511" s="1569"/>
      <c r="BF511" s="1569"/>
      <c r="BG511" s="1569"/>
    </row>
    <row r="512" spans="2:59" s="1626" customFormat="1">
      <c r="B512" s="1569"/>
      <c r="C512" s="1570"/>
      <c r="D512" s="1569"/>
      <c r="E512" s="1569"/>
      <c r="F512" s="1569"/>
      <c r="G512" s="1569"/>
      <c r="H512" s="1569"/>
      <c r="I512" s="1569"/>
      <c r="J512" s="1569"/>
      <c r="K512" s="1569"/>
      <c r="L512" s="1569"/>
      <c r="M512" s="1569"/>
      <c r="N512" s="1569"/>
      <c r="O512" s="1569"/>
      <c r="P512" s="1569"/>
      <c r="Q512" s="1569"/>
      <c r="R512" s="1569"/>
      <c r="S512" s="1569"/>
      <c r="T512" s="1569"/>
      <c r="U512" s="1569"/>
      <c r="V512" s="1569"/>
      <c r="W512" s="1569"/>
      <c r="X512" s="1569"/>
      <c r="Y512" s="1569"/>
      <c r="Z512" s="1569"/>
      <c r="AA512" s="1569"/>
      <c r="AB512" s="1569"/>
      <c r="AC512" s="1569"/>
      <c r="AD512" s="1569"/>
      <c r="AE512" s="1569"/>
      <c r="AF512" s="1569"/>
      <c r="AG512" s="1569"/>
      <c r="AH512" s="1569"/>
      <c r="AI512" s="1569"/>
      <c r="AJ512" s="1569"/>
      <c r="AK512" s="1569"/>
      <c r="AL512" s="1569"/>
      <c r="AM512" s="1569"/>
      <c r="AN512" s="1569"/>
      <c r="AO512" s="1569"/>
      <c r="AP512" s="1569"/>
      <c r="AQ512" s="1569"/>
      <c r="AR512" s="1569"/>
      <c r="AS512" s="1569"/>
      <c r="AT512" s="1569"/>
      <c r="AU512" s="1569"/>
      <c r="AV512" s="1569"/>
      <c r="AW512" s="1569"/>
      <c r="AX512" s="1569"/>
      <c r="AY512" s="1569"/>
      <c r="AZ512" s="1569"/>
      <c r="BA512" s="1569"/>
      <c r="BB512" s="1569"/>
      <c r="BC512" s="1569"/>
      <c r="BD512" s="1569"/>
      <c r="BE512" s="1569"/>
      <c r="BF512" s="1569"/>
      <c r="BG512" s="1569"/>
    </row>
    <row r="513" spans="2:59" s="1626" customFormat="1">
      <c r="B513" s="1569"/>
      <c r="C513" s="1570"/>
      <c r="D513" s="1569"/>
      <c r="E513" s="1569"/>
      <c r="F513" s="1569"/>
      <c r="G513" s="1569"/>
      <c r="H513" s="1569"/>
      <c r="I513" s="1569"/>
      <c r="J513" s="1569"/>
      <c r="K513" s="1569"/>
      <c r="L513" s="1569"/>
      <c r="M513" s="1569"/>
      <c r="N513" s="1569"/>
      <c r="O513" s="1569"/>
      <c r="P513" s="1569"/>
      <c r="Q513" s="1569"/>
      <c r="R513" s="1569"/>
      <c r="S513" s="1569"/>
      <c r="T513" s="1569"/>
      <c r="U513" s="1569"/>
      <c r="V513" s="1569"/>
      <c r="W513" s="1569"/>
      <c r="X513" s="1569"/>
      <c r="Y513" s="1569"/>
      <c r="Z513" s="1569"/>
      <c r="AA513" s="1569"/>
      <c r="AB513" s="1569"/>
      <c r="AC513" s="1569"/>
      <c r="AD513" s="1569"/>
      <c r="AE513" s="1569"/>
      <c r="AF513" s="1569"/>
      <c r="AG513" s="1569"/>
      <c r="AH513" s="1569"/>
      <c r="AI513" s="1569"/>
      <c r="AJ513" s="1569"/>
      <c r="AK513" s="1569"/>
      <c r="AL513" s="1569"/>
      <c r="AM513" s="1569"/>
      <c r="AN513" s="1569"/>
      <c r="AO513" s="1569"/>
      <c r="AP513" s="1569"/>
      <c r="AQ513" s="1569"/>
      <c r="AR513" s="1569"/>
      <c r="AS513" s="1569"/>
      <c r="AT513" s="1569"/>
      <c r="AU513" s="1569"/>
      <c r="AV513" s="1569"/>
      <c r="AW513" s="1569"/>
      <c r="AX513" s="1569"/>
      <c r="AY513" s="1569"/>
      <c r="AZ513" s="1569"/>
      <c r="BA513" s="1569"/>
      <c r="BB513" s="1569"/>
      <c r="BC513" s="1569"/>
      <c r="BD513" s="1569"/>
      <c r="BE513" s="1569"/>
      <c r="BF513" s="1569"/>
      <c r="BG513" s="1569"/>
    </row>
    <row r="514" spans="2:59" s="1626" customFormat="1">
      <c r="B514" s="1569"/>
      <c r="C514" s="1570"/>
      <c r="D514" s="1569"/>
      <c r="E514" s="1569"/>
      <c r="F514" s="1569"/>
      <c r="G514" s="1569"/>
      <c r="H514" s="1569"/>
      <c r="I514" s="1569"/>
      <c r="J514" s="1569"/>
      <c r="K514" s="1569"/>
      <c r="L514" s="1569"/>
      <c r="M514" s="1569"/>
      <c r="N514" s="1569"/>
      <c r="O514" s="1569"/>
      <c r="P514" s="1569"/>
      <c r="Q514" s="1569"/>
      <c r="R514" s="1569"/>
      <c r="S514" s="1569"/>
      <c r="T514" s="1569"/>
      <c r="U514" s="1569"/>
      <c r="V514" s="1569"/>
      <c r="W514" s="1569"/>
      <c r="X514" s="1569"/>
      <c r="Y514" s="1569"/>
      <c r="Z514" s="1569"/>
      <c r="AA514" s="1569"/>
      <c r="AB514" s="1569"/>
      <c r="AC514" s="1569"/>
      <c r="AD514" s="1569"/>
      <c r="AE514" s="1569"/>
      <c r="AF514" s="1569"/>
      <c r="AG514" s="1569"/>
      <c r="AH514" s="1569"/>
      <c r="AI514" s="1569"/>
      <c r="AJ514" s="1569"/>
      <c r="AK514" s="1569"/>
      <c r="AL514" s="1569"/>
      <c r="AM514" s="1569"/>
      <c r="AN514" s="1569"/>
      <c r="AO514" s="1569"/>
      <c r="AP514" s="1569"/>
      <c r="AQ514" s="1569"/>
      <c r="AR514" s="1569"/>
      <c r="AS514" s="1569"/>
      <c r="AT514" s="1569"/>
      <c r="AU514" s="1569"/>
      <c r="AV514" s="1569"/>
      <c r="AW514" s="1569"/>
      <c r="AX514" s="1569"/>
      <c r="AY514" s="1569"/>
      <c r="AZ514" s="1569"/>
      <c r="BA514" s="1569"/>
      <c r="BB514" s="1569"/>
      <c r="BC514" s="1569"/>
      <c r="BD514" s="1569"/>
      <c r="BE514" s="1569"/>
      <c r="BF514" s="1569"/>
      <c r="BG514" s="1569"/>
    </row>
    <row r="515" spans="2:59" s="1626" customFormat="1">
      <c r="B515" s="1569"/>
      <c r="C515" s="1570"/>
      <c r="D515" s="1569"/>
      <c r="E515" s="1569"/>
      <c r="F515" s="1569"/>
      <c r="G515" s="1569"/>
      <c r="H515" s="1569"/>
      <c r="I515" s="1569"/>
      <c r="J515" s="1569"/>
      <c r="K515" s="1569"/>
      <c r="L515" s="1569"/>
      <c r="M515" s="1569"/>
      <c r="N515" s="1569"/>
      <c r="O515" s="1569"/>
      <c r="P515" s="1569"/>
      <c r="Q515" s="1569"/>
      <c r="R515" s="1569"/>
      <c r="S515" s="1569"/>
      <c r="T515" s="1569"/>
      <c r="U515" s="1569"/>
      <c r="V515" s="1569"/>
      <c r="W515" s="1569"/>
      <c r="X515" s="1569"/>
      <c r="Y515" s="1569"/>
      <c r="Z515" s="1569"/>
      <c r="AA515" s="1569"/>
      <c r="AB515" s="1569"/>
      <c r="AC515" s="1569"/>
      <c r="AD515" s="1569"/>
      <c r="AE515" s="1569"/>
      <c r="AF515" s="1569"/>
      <c r="AG515" s="1569"/>
      <c r="AH515" s="1569"/>
      <c r="AI515" s="1569"/>
      <c r="AJ515" s="1569"/>
      <c r="AK515" s="1569"/>
      <c r="AL515" s="1569"/>
      <c r="AM515" s="1569"/>
      <c r="AN515" s="1569"/>
      <c r="AO515" s="1569"/>
      <c r="AP515" s="1569"/>
      <c r="AQ515" s="1569"/>
      <c r="AR515" s="1569"/>
      <c r="AS515" s="1569"/>
      <c r="AT515" s="1569"/>
      <c r="AU515" s="1569"/>
      <c r="AV515" s="1569"/>
      <c r="AW515" s="1569"/>
      <c r="AX515" s="1569"/>
      <c r="AY515" s="1569"/>
      <c r="AZ515" s="1569"/>
      <c r="BA515" s="1569"/>
      <c r="BB515" s="1569"/>
      <c r="BC515" s="1569"/>
      <c r="BD515" s="1569"/>
      <c r="BE515" s="1569"/>
      <c r="BF515" s="1569"/>
      <c r="BG515" s="1569"/>
    </row>
    <row r="516" spans="2:59" s="1626" customFormat="1">
      <c r="B516" s="1569"/>
      <c r="C516" s="1570"/>
      <c r="D516" s="1569"/>
      <c r="E516" s="1569"/>
      <c r="F516" s="1569"/>
      <c r="G516" s="1569"/>
      <c r="H516" s="1569"/>
      <c r="I516" s="1569"/>
      <c r="J516" s="1569"/>
      <c r="K516" s="1569"/>
      <c r="L516" s="1569"/>
      <c r="M516" s="1569"/>
      <c r="N516" s="1569"/>
      <c r="O516" s="1569"/>
      <c r="P516" s="1569"/>
      <c r="Q516" s="1569"/>
      <c r="R516" s="1569"/>
      <c r="S516" s="1569"/>
      <c r="T516" s="1569"/>
      <c r="U516" s="1569"/>
      <c r="V516" s="1569"/>
      <c r="W516" s="1569"/>
      <c r="X516" s="1569"/>
      <c r="Y516" s="1569"/>
      <c r="Z516" s="1569"/>
      <c r="AA516" s="1569"/>
      <c r="AB516" s="1569"/>
      <c r="AC516" s="1569"/>
      <c r="AD516" s="1569"/>
      <c r="AE516" s="1569"/>
      <c r="AF516" s="1569"/>
      <c r="AG516" s="1569"/>
      <c r="AH516" s="1569"/>
      <c r="AI516" s="1569"/>
      <c r="AJ516" s="1569"/>
      <c r="AK516" s="1569"/>
      <c r="AL516" s="1569"/>
      <c r="AM516" s="1569"/>
      <c r="AN516" s="1569"/>
      <c r="AO516" s="1569"/>
      <c r="AP516" s="1569"/>
      <c r="AQ516" s="1569"/>
      <c r="AR516" s="1569"/>
      <c r="AS516" s="1569"/>
      <c r="AT516" s="1569"/>
      <c r="AU516" s="1569"/>
      <c r="AV516" s="1569"/>
      <c r="AW516" s="1569"/>
      <c r="AX516" s="1569"/>
      <c r="AY516" s="1569"/>
      <c r="AZ516" s="1569"/>
      <c r="BA516" s="1569"/>
      <c r="BB516" s="1569"/>
      <c r="BC516" s="1569"/>
      <c r="BD516" s="1569"/>
      <c r="BE516" s="1569"/>
      <c r="BF516" s="1569"/>
      <c r="BG516" s="1569"/>
    </row>
    <row r="517" spans="2:59" s="1626" customFormat="1">
      <c r="B517" s="1569"/>
      <c r="C517" s="1570"/>
      <c r="D517" s="1569"/>
      <c r="E517" s="1569"/>
      <c r="F517" s="1569"/>
      <c r="G517" s="1569"/>
      <c r="H517" s="1569"/>
      <c r="I517" s="1569"/>
      <c r="J517" s="1569"/>
      <c r="K517" s="1569"/>
      <c r="L517" s="1569"/>
      <c r="M517" s="1569"/>
      <c r="N517" s="1569"/>
      <c r="O517" s="1569"/>
      <c r="P517" s="1569"/>
      <c r="Q517" s="1569"/>
      <c r="R517" s="1569"/>
      <c r="S517" s="1569"/>
      <c r="T517" s="1569"/>
      <c r="U517" s="1569"/>
      <c r="V517" s="1569"/>
      <c r="W517" s="1569"/>
      <c r="X517" s="1569"/>
      <c r="Y517" s="1569"/>
      <c r="Z517" s="1569"/>
      <c r="AA517" s="1569"/>
      <c r="AB517" s="1569"/>
      <c r="AC517" s="1569"/>
      <c r="AD517" s="1569"/>
      <c r="AE517" s="1569"/>
      <c r="AF517" s="1569"/>
      <c r="AG517" s="1569"/>
      <c r="AH517" s="1569"/>
      <c r="AI517" s="1569"/>
      <c r="AJ517" s="1569"/>
      <c r="AK517" s="1569"/>
      <c r="AL517" s="1569"/>
      <c r="AM517" s="1569"/>
      <c r="AN517" s="1569"/>
      <c r="AO517" s="1569"/>
      <c r="AP517" s="1569"/>
      <c r="AQ517" s="1569"/>
      <c r="AR517" s="1569"/>
      <c r="AS517" s="1569"/>
      <c r="AT517" s="1569"/>
      <c r="AU517" s="1569"/>
      <c r="AV517" s="1569"/>
      <c r="AW517" s="1569"/>
      <c r="AX517" s="1569"/>
      <c r="AY517" s="1569"/>
      <c r="AZ517" s="1569"/>
      <c r="BA517" s="1569"/>
      <c r="BB517" s="1569"/>
      <c r="BC517" s="1569"/>
      <c r="BD517" s="1569"/>
      <c r="BE517" s="1569"/>
      <c r="BF517" s="1569"/>
      <c r="BG517" s="1569"/>
    </row>
    <row r="518" spans="2:59" s="1626" customFormat="1">
      <c r="B518" s="1569"/>
      <c r="C518" s="1570"/>
      <c r="D518" s="1569"/>
      <c r="E518" s="1569"/>
      <c r="F518" s="1569"/>
      <c r="G518" s="1569"/>
      <c r="H518" s="1569"/>
      <c r="I518" s="1569"/>
      <c r="J518" s="1569"/>
      <c r="K518" s="1569"/>
      <c r="L518" s="1569"/>
      <c r="M518" s="1569"/>
      <c r="N518" s="1569"/>
      <c r="O518" s="1569"/>
      <c r="P518" s="1569"/>
      <c r="Q518" s="1569"/>
      <c r="R518" s="1569"/>
      <c r="S518" s="1569"/>
      <c r="T518" s="1569"/>
      <c r="U518" s="1569"/>
      <c r="V518" s="1569"/>
      <c r="W518" s="1569"/>
      <c r="X518" s="1569"/>
      <c r="Y518" s="1569"/>
      <c r="Z518" s="1569"/>
      <c r="AA518" s="1569"/>
      <c r="AB518" s="1569"/>
      <c r="AC518" s="1569"/>
      <c r="AD518" s="1569"/>
      <c r="AE518" s="1569"/>
      <c r="AF518" s="1569"/>
      <c r="AG518" s="1569"/>
      <c r="AH518" s="1569"/>
      <c r="AI518" s="1569"/>
      <c r="AJ518" s="1569"/>
      <c r="AK518" s="1569"/>
      <c r="AL518" s="1569"/>
      <c r="AM518" s="1569"/>
      <c r="AN518" s="1569"/>
      <c r="AO518" s="1569"/>
      <c r="AP518" s="1569"/>
      <c r="AQ518" s="1569"/>
      <c r="AR518" s="1569"/>
      <c r="AS518" s="1569"/>
      <c r="AT518" s="1569"/>
      <c r="AU518" s="1569"/>
      <c r="AV518" s="1569"/>
      <c r="AW518" s="1569"/>
      <c r="AX518" s="1569"/>
      <c r="AY518" s="1569"/>
      <c r="AZ518" s="1569"/>
      <c r="BA518" s="1569"/>
      <c r="BB518" s="1569"/>
      <c r="BC518" s="1569"/>
      <c r="BD518" s="1569"/>
      <c r="BE518" s="1569"/>
      <c r="BF518" s="1569"/>
      <c r="BG518" s="1569"/>
    </row>
    <row r="519" spans="2:59" s="1626" customFormat="1">
      <c r="B519" s="1569"/>
      <c r="C519" s="1570"/>
      <c r="D519" s="1569"/>
      <c r="E519" s="1569"/>
      <c r="F519" s="1569"/>
      <c r="G519" s="1569"/>
      <c r="H519" s="1569"/>
      <c r="I519" s="1569"/>
      <c r="J519" s="1569"/>
      <c r="K519" s="1569"/>
      <c r="L519" s="1569"/>
      <c r="M519" s="1569"/>
      <c r="N519" s="1569"/>
      <c r="O519" s="1569"/>
      <c r="P519" s="1569"/>
      <c r="Q519" s="1569"/>
      <c r="R519" s="1569"/>
      <c r="S519" s="1569"/>
      <c r="T519" s="1569"/>
      <c r="U519" s="1569"/>
      <c r="V519" s="1569"/>
      <c r="W519" s="1569"/>
      <c r="X519" s="1569"/>
      <c r="Y519" s="1569"/>
      <c r="Z519" s="1569"/>
      <c r="AA519" s="1569"/>
      <c r="AB519" s="1569"/>
      <c r="AC519" s="1569"/>
      <c r="AD519" s="1569"/>
      <c r="AE519" s="1569"/>
      <c r="AF519" s="1569"/>
      <c r="AG519" s="1569"/>
      <c r="AH519" s="1569"/>
      <c r="AI519" s="1569"/>
      <c r="AJ519" s="1569"/>
      <c r="AK519" s="1569"/>
      <c r="AL519" s="1569"/>
      <c r="AM519" s="1569"/>
      <c r="AN519" s="1569"/>
      <c r="AO519" s="1569"/>
      <c r="AP519" s="1569"/>
      <c r="AQ519" s="1569"/>
      <c r="AR519" s="1569"/>
      <c r="AS519" s="1569"/>
      <c r="AT519" s="1569"/>
      <c r="AU519" s="1569"/>
      <c r="AV519" s="1569"/>
      <c r="AW519" s="1569"/>
      <c r="AX519" s="1569"/>
      <c r="AY519" s="1569"/>
      <c r="AZ519" s="1569"/>
      <c r="BA519" s="1569"/>
      <c r="BB519" s="1569"/>
      <c r="BC519" s="1569"/>
      <c r="BD519" s="1569"/>
      <c r="BE519" s="1569"/>
      <c r="BF519" s="1569"/>
      <c r="BG519" s="1569"/>
    </row>
    <row r="520" spans="2:59" s="1626" customFormat="1">
      <c r="B520" s="1569"/>
      <c r="C520" s="1570"/>
      <c r="D520" s="1569"/>
      <c r="E520" s="1569"/>
      <c r="F520" s="1569"/>
      <c r="G520" s="1569"/>
      <c r="H520" s="1569"/>
      <c r="I520" s="1569"/>
      <c r="J520" s="1569"/>
      <c r="K520" s="1569"/>
      <c r="L520" s="1569"/>
      <c r="M520" s="1569"/>
      <c r="N520" s="1569"/>
      <c r="O520" s="1569"/>
      <c r="P520" s="1569"/>
      <c r="Q520" s="1569"/>
      <c r="R520" s="1569"/>
      <c r="S520" s="1569"/>
      <c r="T520" s="1569"/>
      <c r="U520" s="1569"/>
      <c r="V520" s="1569"/>
      <c r="W520" s="1569"/>
      <c r="X520" s="1569"/>
      <c r="Y520" s="1569"/>
      <c r="Z520" s="1569"/>
      <c r="AA520" s="1569"/>
      <c r="AB520" s="1569"/>
      <c r="AC520" s="1569"/>
      <c r="AD520" s="1569"/>
      <c r="AE520" s="1569"/>
      <c r="AF520" s="1569"/>
      <c r="AG520" s="1569"/>
      <c r="AH520" s="1569"/>
      <c r="AI520" s="1569"/>
      <c r="AJ520" s="1569"/>
      <c r="AK520" s="1569"/>
      <c r="AL520" s="1569"/>
      <c r="AM520" s="1569"/>
      <c r="AN520" s="1569"/>
      <c r="AO520" s="1569"/>
      <c r="AP520" s="1569"/>
      <c r="AQ520" s="1569"/>
      <c r="AR520" s="1569"/>
      <c r="AS520" s="1569"/>
      <c r="AT520" s="1569"/>
      <c r="AU520" s="1569"/>
      <c r="AV520" s="1569"/>
      <c r="AW520" s="1569"/>
      <c r="AX520" s="1569"/>
      <c r="AY520" s="1569"/>
      <c r="AZ520" s="1569"/>
      <c r="BA520" s="1569"/>
      <c r="BB520" s="1569"/>
      <c r="BC520" s="1569"/>
      <c r="BD520" s="1569"/>
      <c r="BE520" s="1569"/>
      <c r="BF520" s="1569"/>
      <c r="BG520" s="1569"/>
    </row>
    <row r="521" spans="2:59" s="1626" customFormat="1">
      <c r="B521" s="1569"/>
      <c r="C521" s="1570"/>
      <c r="D521" s="1569"/>
      <c r="E521" s="1569"/>
      <c r="F521" s="1569"/>
      <c r="G521" s="1569"/>
      <c r="H521" s="1569"/>
      <c r="I521" s="1569"/>
      <c r="J521" s="1569"/>
      <c r="K521" s="1569"/>
      <c r="L521" s="1569"/>
      <c r="M521" s="1569"/>
      <c r="N521" s="1569"/>
      <c r="O521" s="1569"/>
      <c r="P521" s="1569"/>
      <c r="Q521" s="1569"/>
      <c r="R521" s="1569"/>
      <c r="S521" s="1569"/>
      <c r="T521" s="1569"/>
      <c r="U521" s="1569"/>
      <c r="V521" s="1569"/>
      <c r="W521" s="1569"/>
      <c r="X521" s="1569"/>
      <c r="Y521" s="1569"/>
      <c r="Z521" s="1569"/>
      <c r="AA521" s="1569"/>
      <c r="AB521" s="1569"/>
      <c r="AC521" s="1569"/>
      <c r="AD521" s="1569"/>
      <c r="AE521" s="1569"/>
      <c r="AF521" s="1569"/>
      <c r="AG521" s="1569"/>
      <c r="AH521" s="1569"/>
      <c r="AI521" s="1569"/>
      <c r="AJ521" s="1569"/>
      <c r="AK521" s="1569"/>
      <c r="AL521" s="1569"/>
      <c r="AM521" s="1569"/>
      <c r="AN521" s="1569"/>
      <c r="AO521" s="1569"/>
      <c r="AP521" s="1569"/>
      <c r="AQ521" s="1569"/>
      <c r="AR521" s="1569"/>
      <c r="AS521" s="1569"/>
      <c r="AT521" s="1569"/>
      <c r="AU521" s="1569"/>
      <c r="AV521" s="1569"/>
      <c r="AW521" s="1569"/>
      <c r="AX521" s="1569"/>
      <c r="AY521" s="1569"/>
      <c r="AZ521" s="1569"/>
      <c r="BA521" s="1569"/>
      <c r="BB521" s="1569"/>
      <c r="BC521" s="1569"/>
      <c r="BD521" s="1569"/>
      <c r="BE521" s="1569"/>
      <c r="BF521" s="1569"/>
      <c r="BG521" s="1569"/>
    </row>
    <row r="522" spans="2:59" s="1626" customFormat="1">
      <c r="B522" s="1569"/>
      <c r="C522" s="1570"/>
      <c r="D522" s="1569"/>
      <c r="E522" s="1569"/>
      <c r="F522" s="1569"/>
      <c r="G522" s="1569"/>
      <c r="H522" s="1569"/>
      <c r="I522" s="1569"/>
      <c r="J522" s="1569"/>
      <c r="K522" s="1569"/>
      <c r="L522" s="1569"/>
      <c r="M522" s="1569"/>
      <c r="N522" s="1569"/>
      <c r="O522" s="1569"/>
      <c r="P522" s="1569"/>
      <c r="Q522" s="1569"/>
      <c r="R522" s="1569"/>
      <c r="S522" s="1569"/>
      <c r="T522" s="1569"/>
      <c r="U522" s="1569"/>
      <c r="V522" s="1569"/>
      <c r="W522" s="1569"/>
      <c r="X522" s="1569"/>
      <c r="Y522" s="1569"/>
      <c r="Z522" s="1569"/>
      <c r="AA522" s="1569"/>
      <c r="AB522" s="1569"/>
      <c r="AC522" s="1569"/>
      <c r="AD522" s="1569"/>
      <c r="AE522" s="1569"/>
      <c r="AF522" s="1569"/>
      <c r="AG522" s="1569"/>
      <c r="AH522" s="1569"/>
      <c r="AI522" s="1569"/>
      <c r="AJ522" s="1569"/>
      <c r="AK522" s="1569"/>
      <c r="AL522" s="1569"/>
      <c r="AM522" s="1569"/>
      <c r="AN522" s="1569"/>
      <c r="AO522" s="1569"/>
      <c r="AP522" s="1569"/>
      <c r="AQ522" s="1569"/>
      <c r="AR522" s="1569"/>
      <c r="AS522" s="1569"/>
      <c r="AT522" s="1569"/>
      <c r="AU522" s="1569"/>
      <c r="AV522" s="1569"/>
      <c r="AW522" s="1569"/>
      <c r="AX522" s="1569"/>
      <c r="AY522" s="1569"/>
      <c r="AZ522" s="1569"/>
      <c r="BA522" s="1569"/>
      <c r="BB522" s="1569"/>
      <c r="BC522" s="1569"/>
      <c r="BD522" s="1569"/>
      <c r="BE522" s="1569"/>
      <c r="BF522" s="1569"/>
      <c r="BG522" s="1569"/>
    </row>
    <row r="523" spans="2:59" s="1626" customFormat="1">
      <c r="B523" s="1569"/>
      <c r="C523" s="1570"/>
      <c r="D523" s="1569"/>
      <c r="E523" s="1569"/>
      <c r="F523" s="1569"/>
      <c r="G523" s="1569"/>
      <c r="H523" s="1569"/>
      <c r="I523" s="1569"/>
      <c r="J523" s="1569"/>
      <c r="K523" s="1569"/>
      <c r="L523" s="1569"/>
      <c r="M523" s="1569"/>
      <c r="N523" s="1569"/>
      <c r="O523" s="1569"/>
      <c r="P523" s="1569"/>
      <c r="Q523" s="1569"/>
      <c r="R523" s="1569"/>
      <c r="S523" s="1569"/>
      <c r="T523" s="1569"/>
      <c r="U523" s="1569"/>
      <c r="V523" s="1569"/>
      <c r="W523" s="1569"/>
      <c r="X523" s="1569"/>
      <c r="Y523" s="1569"/>
      <c r="Z523" s="1569"/>
      <c r="AA523" s="1569"/>
      <c r="AB523" s="1569"/>
      <c r="AC523" s="1569"/>
      <c r="AD523" s="1569"/>
      <c r="AE523" s="1569"/>
      <c r="AF523" s="1569"/>
      <c r="AG523" s="1569"/>
      <c r="AH523" s="1569"/>
      <c r="AI523" s="1569"/>
      <c r="AJ523" s="1569"/>
      <c r="AK523" s="1569"/>
      <c r="AL523" s="1569"/>
      <c r="AM523" s="1569"/>
      <c r="AN523" s="1569"/>
      <c r="AO523" s="1569"/>
      <c r="AP523" s="1569"/>
      <c r="AQ523" s="1569"/>
      <c r="AR523" s="1569"/>
      <c r="AS523" s="1569"/>
      <c r="AT523" s="1569"/>
      <c r="AU523" s="1569"/>
      <c r="AV523" s="1569"/>
      <c r="AW523" s="1569"/>
      <c r="AX523" s="1569"/>
      <c r="AY523" s="1569"/>
      <c r="AZ523" s="1569"/>
      <c r="BA523" s="1569"/>
      <c r="BB523" s="1569"/>
      <c r="BC523" s="1569"/>
      <c r="BD523" s="1569"/>
      <c r="BE523" s="1569"/>
      <c r="BF523" s="1569"/>
      <c r="BG523" s="1569"/>
    </row>
    <row r="524" spans="2:59" s="1626" customFormat="1">
      <c r="B524" s="1569"/>
      <c r="C524" s="1570"/>
      <c r="D524" s="1569"/>
      <c r="E524" s="1569"/>
      <c r="F524" s="1569"/>
      <c r="G524" s="1569"/>
      <c r="H524" s="1569"/>
      <c r="I524" s="1569"/>
      <c r="J524" s="1569"/>
      <c r="K524" s="1569"/>
      <c r="L524" s="1569"/>
      <c r="M524" s="1569"/>
      <c r="N524" s="1569"/>
      <c r="O524" s="1569"/>
      <c r="P524" s="1569"/>
      <c r="Q524" s="1569"/>
      <c r="R524" s="1569"/>
      <c r="S524" s="1569"/>
      <c r="T524" s="1569"/>
      <c r="U524" s="1569"/>
      <c r="V524" s="1569"/>
      <c r="W524" s="1569"/>
      <c r="X524" s="1569"/>
      <c r="Y524" s="1569"/>
      <c r="Z524" s="1569"/>
      <c r="AA524" s="1569"/>
      <c r="AB524" s="1569"/>
      <c r="AC524" s="1569"/>
      <c r="AD524" s="1569"/>
      <c r="AE524" s="1569"/>
      <c r="AF524" s="1569"/>
      <c r="AG524" s="1569"/>
      <c r="AH524" s="1569"/>
      <c r="AI524" s="1569"/>
      <c r="AJ524" s="1569"/>
      <c r="AK524" s="1569"/>
      <c r="AL524" s="1569"/>
      <c r="AM524" s="1569"/>
      <c r="AN524" s="1569"/>
      <c r="AO524" s="1569"/>
      <c r="AP524" s="1569"/>
      <c r="AQ524" s="1569"/>
      <c r="AR524" s="1569"/>
      <c r="AS524" s="1569"/>
      <c r="AT524" s="1569"/>
      <c r="AU524" s="1569"/>
      <c r="AV524" s="1569"/>
      <c r="AW524" s="1569"/>
      <c r="AX524" s="1569"/>
      <c r="AY524" s="1569"/>
      <c r="AZ524" s="1569"/>
      <c r="BA524" s="1569"/>
      <c r="BB524" s="1569"/>
      <c r="BC524" s="1569"/>
      <c r="BD524" s="1569"/>
      <c r="BE524" s="1569"/>
      <c r="BF524" s="1569"/>
      <c r="BG524" s="1569"/>
    </row>
    <row r="525" spans="2:59" s="1626" customFormat="1">
      <c r="B525" s="1569"/>
      <c r="C525" s="1570"/>
      <c r="D525" s="1569"/>
      <c r="E525" s="1569"/>
      <c r="F525" s="1569"/>
      <c r="G525" s="1569"/>
      <c r="H525" s="1569"/>
      <c r="I525" s="1569"/>
      <c r="J525" s="1569"/>
      <c r="K525" s="1569"/>
      <c r="L525" s="1569"/>
      <c r="M525" s="1569"/>
      <c r="N525" s="1569"/>
      <c r="O525" s="1569"/>
      <c r="P525" s="1569"/>
      <c r="Q525" s="1569"/>
      <c r="R525" s="1569"/>
      <c r="S525" s="1569"/>
      <c r="T525" s="1569"/>
      <c r="U525" s="1569"/>
      <c r="V525" s="1569"/>
      <c r="W525" s="1569"/>
      <c r="X525" s="1569"/>
      <c r="Y525" s="1569"/>
      <c r="Z525" s="1569"/>
      <c r="AA525" s="1569"/>
      <c r="AB525" s="1569"/>
      <c r="AC525" s="1569"/>
      <c r="AD525" s="1569"/>
      <c r="AE525" s="1569"/>
      <c r="AF525" s="1569"/>
      <c r="AG525" s="1569"/>
      <c r="AH525" s="1569"/>
      <c r="AI525" s="1569"/>
      <c r="AJ525" s="1569"/>
      <c r="AK525" s="1569"/>
      <c r="AL525" s="1569"/>
      <c r="AM525" s="1569"/>
      <c r="AN525" s="1569"/>
      <c r="AO525" s="1569"/>
      <c r="AP525" s="1569"/>
      <c r="AQ525" s="1569"/>
      <c r="AR525" s="1569"/>
      <c r="AS525" s="1569"/>
      <c r="AT525" s="1569"/>
      <c r="AU525" s="1569"/>
      <c r="AV525" s="1569"/>
      <c r="AW525" s="1569"/>
      <c r="AX525" s="1569"/>
      <c r="AY525" s="1569"/>
      <c r="AZ525" s="1569"/>
      <c r="BA525" s="1569"/>
      <c r="BB525" s="1569"/>
      <c r="BC525" s="1569"/>
      <c r="BD525" s="1569"/>
      <c r="BE525" s="1569"/>
      <c r="BF525" s="1569"/>
      <c r="BG525" s="1569"/>
    </row>
    <row r="526" spans="2:59" s="1626" customFormat="1">
      <c r="B526" s="1569"/>
      <c r="C526" s="1570"/>
      <c r="D526" s="1569"/>
      <c r="E526" s="1569"/>
      <c r="F526" s="1569"/>
      <c r="G526" s="1569"/>
      <c r="H526" s="1569"/>
      <c r="I526" s="1569"/>
      <c r="J526" s="1569"/>
      <c r="K526" s="1569"/>
      <c r="L526" s="1569"/>
      <c r="M526" s="1569"/>
      <c r="N526" s="1569"/>
      <c r="O526" s="1569"/>
      <c r="P526" s="1569"/>
      <c r="Q526" s="1569"/>
      <c r="R526" s="1569"/>
      <c r="S526" s="1569"/>
      <c r="T526" s="1569"/>
      <c r="U526" s="1569"/>
      <c r="V526" s="1569"/>
      <c r="W526" s="1569"/>
      <c r="X526" s="1569"/>
      <c r="Y526" s="1569"/>
      <c r="Z526" s="1569"/>
      <c r="AA526" s="1569"/>
      <c r="AB526" s="1569"/>
      <c r="AC526" s="1569"/>
      <c r="AD526" s="1569"/>
      <c r="AE526" s="1569"/>
      <c r="AF526" s="1569"/>
      <c r="AG526" s="1569"/>
      <c r="AH526" s="1569"/>
      <c r="AI526" s="1569"/>
      <c r="AJ526" s="1569"/>
      <c r="AK526" s="1569"/>
      <c r="AL526" s="1569"/>
      <c r="AM526" s="1569"/>
      <c r="AN526" s="1569"/>
      <c r="AO526" s="1569"/>
      <c r="AP526" s="1569"/>
      <c r="AQ526" s="1569"/>
      <c r="AR526" s="1569"/>
      <c r="AS526" s="1569"/>
      <c r="AT526" s="1569"/>
      <c r="AU526" s="1569"/>
      <c r="AV526" s="1569"/>
      <c r="AW526" s="1569"/>
      <c r="AX526" s="1569"/>
      <c r="AY526" s="1569"/>
      <c r="AZ526" s="1569"/>
      <c r="BA526" s="1569"/>
      <c r="BB526" s="1569"/>
      <c r="BC526" s="1569"/>
      <c r="BD526" s="1569"/>
      <c r="BE526" s="1569"/>
      <c r="BF526" s="1569"/>
      <c r="BG526" s="1569"/>
    </row>
    <row r="527" spans="2:59" s="1626" customFormat="1">
      <c r="B527" s="1569"/>
      <c r="C527" s="1570"/>
      <c r="D527" s="1569"/>
      <c r="E527" s="1569"/>
      <c r="F527" s="1569"/>
      <c r="G527" s="1569"/>
      <c r="H527" s="1569"/>
      <c r="I527" s="1569"/>
      <c r="J527" s="1569"/>
      <c r="K527" s="1569"/>
      <c r="L527" s="1569"/>
      <c r="M527" s="1569"/>
      <c r="N527" s="1569"/>
      <c r="O527" s="1569"/>
      <c r="P527" s="1569"/>
      <c r="Q527" s="1569"/>
      <c r="R527" s="1569"/>
      <c r="S527" s="1569"/>
      <c r="T527" s="1569"/>
      <c r="U527" s="1569"/>
      <c r="V527" s="1569"/>
      <c r="W527" s="1569"/>
      <c r="X527" s="1569"/>
      <c r="Y527" s="1569"/>
      <c r="Z527" s="1569"/>
      <c r="AA527" s="1569"/>
      <c r="AB527" s="1569"/>
      <c r="AC527" s="1569"/>
      <c r="AD527" s="1569"/>
      <c r="AE527" s="1569"/>
      <c r="AF527" s="1569"/>
      <c r="AG527" s="1569"/>
      <c r="AH527" s="1569"/>
      <c r="AI527" s="1569"/>
      <c r="AJ527" s="1569"/>
      <c r="AK527" s="1569"/>
      <c r="AL527" s="1569"/>
      <c r="AM527" s="1569"/>
      <c r="AN527" s="1569"/>
      <c r="AO527" s="1569"/>
      <c r="AP527" s="1569"/>
      <c r="AQ527" s="1569"/>
      <c r="AR527" s="1569"/>
      <c r="AS527" s="1569"/>
      <c r="AT527" s="1569"/>
      <c r="AU527" s="1569"/>
      <c r="AV527" s="1569"/>
      <c r="AW527" s="1569"/>
      <c r="AX527" s="1569"/>
      <c r="AY527" s="1569"/>
      <c r="AZ527" s="1569"/>
      <c r="BA527" s="1569"/>
      <c r="BB527" s="1569"/>
      <c r="BC527" s="1569"/>
      <c r="BD527" s="1569"/>
      <c r="BE527" s="1569"/>
      <c r="BF527" s="1569"/>
      <c r="BG527" s="1569"/>
    </row>
    <row r="528" spans="2:59" s="1626" customFormat="1">
      <c r="B528" s="1569"/>
      <c r="C528" s="1570"/>
      <c r="D528" s="1569"/>
      <c r="E528" s="1569"/>
      <c r="F528" s="1569"/>
      <c r="G528" s="1569"/>
      <c r="H528" s="1569"/>
      <c r="I528" s="1569"/>
      <c r="J528" s="1569"/>
      <c r="K528" s="1569"/>
      <c r="L528" s="1569"/>
      <c r="M528" s="1569"/>
      <c r="N528" s="1569"/>
      <c r="O528" s="1569"/>
      <c r="P528" s="1569"/>
      <c r="Q528" s="1569"/>
      <c r="R528" s="1569"/>
      <c r="S528" s="1569"/>
      <c r="T528" s="1569"/>
      <c r="U528" s="1569"/>
      <c r="V528" s="1569"/>
      <c r="W528" s="1569"/>
      <c r="X528" s="1569"/>
      <c r="Y528" s="1569"/>
      <c r="Z528" s="1569"/>
      <c r="AA528" s="1569"/>
      <c r="AB528" s="1569"/>
      <c r="AC528" s="1569"/>
      <c r="AD528" s="1569"/>
      <c r="AE528" s="1569"/>
      <c r="AF528" s="1569"/>
      <c r="AG528" s="1569"/>
      <c r="AH528" s="1569"/>
      <c r="AI528" s="1569"/>
      <c r="AJ528" s="1569"/>
      <c r="AK528" s="1569"/>
      <c r="AL528" s="1569"/>
      <c r="AM528" s="1569"/>
      <c r="AN528" s="1569"/>
      <c r="AO528" s="1569"/>
      <c r="AP528" s="1569"/>
      <c r="AQ528" s="1569"/>
      <c r="AR528" s="1569"/>
      <c r="AS528" s="1569"/>
      <c r="AT528" s="1569"/>
      <c r="AU528" s="1569"/>
      <c r="AV528" s="1569"/>
      <c r="AW528" s="1569"/>
      <c r="AX528" s="1569"/>
      <c r="AY528" s="1569"/>
      <c r="AZ528" s="1569"/>
      <c r="BA528" s="1569"/>
      <c r="BB528" s="1569"/>
      <c r="BC528" s="1569"/>
      <c r="BD528" s="1569"/>
      <c r="BE528" s="1569"/>
      <c r="BF528" s="1569"/>
      <c r="BG528" s="1569"/>
    </row>
    <row r="529" spans="2:59" s="1626" customFormat="1">
      <c r="B529" s="1569"/>
      <c r="C529" s="1570"/>
      <c r="D529" s="1569"/>
      <c r="E529" s="1569"/>
      <c r="F529" s="1569"/>
      <c r="G529" s="1569"/>
      <c r="H529" s="1569"/>
      <c r="I529" s="1569"/>
      <c r="J529" s="1569"/>
      <c r="K529" s="1569"/>
      <c r="L529" s="1569"/>
      <c r="M529" s="1569"/>
      <c r="N529" s="1569"/>
      <c r="O529" s="1569"/>
      <c r="P529" s="1569"/>
      <c r="Q529" s="1569"/>
      <c r="R529" s="1569"/>
      <c r="S529" s="1569"/>
      <c r="T529" s="1569"/>
      <c r="U529" s="1569"/>
      <c r="V529" s="1569"/>
      <c r="W529" s="1569"/>
      <c r="X529" s="1569"/>
      <c r="Y529" s="1569"/>
      <c r="Z529" s="1569"/>
      <c r="AA529" s="1569"/>
      <c r="AB529" s="1569"/>
      <c r="AC529" s="1569"/>
      <c r="AD529" s="1569"/>
      <c r="AE529" s="1569"/>
      <c r="AF529" s="1569"/>
      <c r="AG529" s="1569"/>
      <c r="AH529" s="1569"/>
      <c r="AI529" s="1569"/>
      <c r="AJ529" s="1569"/>
      <c r="AK529" s="1569"/>
      <c r="AL529" s="1569"/>
      <c r="AM529" s="1569"/>
      <c r="AN529" s="1569"/>
      <c r="AO529" s="1569"/>
      <c r="AP529" s="1569"/>
      <c r="AQ529" s="1569"/>
      <c r="AR529" s="1569"/>
      <c r="AS529" s="1569"/>
      <c r="AT529" s="1569"/>
      <c r="AU529" s="1569"/>
      <c r="AV529" s="1569"/>
      <c r="AW529" s="1569"/>
      <c r="AX529" s="1569"/>
      <c r="AY529" s="1569"/>
      <c r="AZ529" s="1569"/>
      <c r="BA529" s="1569"/>
      <c r="BB529" s="1569"/>
      <c r="BC529" s="1569"/>
      <c r="BD529" s="1569"/>
      <c r="BE529" s="1569"/>
      <c r="BF529" s="1569"/>
      <c r="BG529" s="1569"/>
    </row>
    <row r="530" spans="2:59" s="1626" customFormat="1">
      <c r="B530" s="1569"/>
      <c r="C530" s="1570"/>
      <c r="D530" s="1569"/>
      <c r="E530" s="1569"/>
      <c r="F530" s="1569"/>
      <c r="G530" s="1569"/>
      <c r="H530" s="1569"/>
      <c r="I530" s="1569"/>
      <c r="J530" s="1569"/>
      <c r="K530" s="1569"/>
      <c r="L530" s="1569"/>
      <c r="M530" s="1569"/>
      <c r="N530" s="1569"/>
      <c r="O530" s="1569"/>
      <c r="P530" s="1569"/>
      <c r="Q530" s="1569"/>
      <c r="R530" s="1569"/>
      <c r="S530" s="1569"/>
      <c r="T530" s="1569"/>
      <c r="U530" s="1569"/>
      <c r="V530" s="1569"/>
      <c r="W530" s="1569"/>
      <c r="X530" s="1569"/>
      <c r="Y530" s="1569"/>
      <c r="Z530" s="1569"/>
      <c r="AA530" s="1569"/>
      <c r="AB530" s="1569"/>
      <c r="AC530" s="1569"/>
      <c r="AD530" s="1569"/>
      <c r="AE530" s="1569"/>
      <c r="AF530" s="1569"/>
      <c r="AG530" s="1569"/>
      <c r="AH530" s="1569"/>
      <c r="AI530" s="1569"/>
      <c r="AJ530" s="1569"/>
      <c r="AK530" s="1569"/>
      <c r="AL530" s="1569"/>
      <c r="AM530" s="1569"/>
      <c r="AN530" s="1569"/>
      <c r="AO530" s="1569"/>
      <c r="AP530" s="1569"/>
      <c r="AQ530" s="1569"/>
      <c r="AR530" s="1569"/>
      <c r="AS530" s="1569"/>
      <c r="AT530" s="1569"/>
      <c r="AU530" s="1569"/>
      <c r="AV530" s="1569"/>
      <c r="AW530" s="1569"/>
      <c r="AX530" s="1569"/>
      <c r="AY530" s="1569"/>
      <c r="AZ530" s="1569"/>
      <c r="BA530" s="1569"/>
      <c r="BB530" s="1569"/>
      <c r="BC530" s="1569"/>
      <c r="BD530" s="1569"/>
      <c r="BE530" s="1569"/>
      <c r="BF530" s="1569"/>
      <c r="BG530" s="1569"/>
    </row>
    <row r="531" spans="2:59" s="1626" customFormat="1">
      <c r="B531" s="1569"/>
      <c r="C531" s="1570"/>
      <c r="D531" s="1569"/>
      <c r="E531" s="1569"/>
      <c r="F531" s="1569"/>
      <c r="G531" s="1569"/>
      <c r="H531" s="1569"/>
      <c r="I531" s="1569"/>
      <c r="J531" s="1569"/>
      <c r="K531" s="1569"/>
      <c r="L531" s="1569"/>
      <c r="M531" s="1569"/>
      <c r="N531" s="1569"/>
      <c r="O531" s="1569"/>
      <c r="P531" s="1569"/>
      <c r="Q531" s="1569"/>
      <c r="R531" s="1569"/>
      <c r="S531" s="1569"/>
      <c r="T531" s="1569"/>
      <c r="U531" s="1569"/>
      <c r="V531" s="1569"/>
      <c r="W531" s="1569"/>
      <c r="X531" s="1569"/>
      <c r="Y531" s="1569"/>
      <c r="Z531" s="1569"/>
      <c r="AA531" s="1569"/>
      <c r="AB531" s="1569"/>
      <c r="AC531" s="1569"/>
      <c r="AD531" s="1569"/>
      <c r="AE531" s="1569"/>
      <c r="AF531" s="1569"/>
      <c r="AG531" s="1569"/>
      <c r="AH531" s="1569"/>
      <c r="AI531" s="1569"/>
      <c r="AJ531" s="1569"/>
      <c r="AK531" s="1569"/>
      <c r="AL531" s="1569"/>
      <c r="AM531" s="1569"/>
      <c r="AN531" s="1569"/>
      <c r="AO531" s="1569"/>
      <c r="AP531" s="1569"/>
      <c r="AQ531" s="1569"/>
      <c r="AR531" s="1569"/>
      <c r="AS531" s="1569"/>
      <c r="AT531" s="1569"/>
      <c r="AU531" s="1569"/>
      <c r="AV531" s="1569"/>
      <c r="AW531" s="1569"/>
      <c r="AX531" s="1569"/>
      <c r="AY531" s="1569"/>
      <c r="AZ531" s="1569"/>
      <c r="BA531" s="1569"/>
      <c r="BB531" s="1569"/>
      <c r="BC531" s="1569"/>
      <c r="BD531" s="1569"/>
      <c r="BE531" s="1569"/>
      <c r="BF531" s="1569"/>
      <c r="BG531" s="1569"/>
    </row>
    <row r="532" spans="2:59" s="1626" customFormat="1">
      <c r="B532" s="1569"/>
      <c r="C532" s="1570"/>
      <c r="D532" s="1569"/>
      <c r="E532" s="1569"/>
      <c r="F532" s="1569"/>
      <c r="G532" s="1569"/>
      <c r="H532" s="1569"/>
      <c r="I532" s="1569"/>
      <c r="J532" s="1569"/>
      <c r="K532" s="1569"/>
      <c r="L532" s="1569"/>
      <c r="M532" s="1569"/>
      <c r="N532" s="1569"/>
      <c r="O532" s="1569"/>
      <c r="P532" s="1569"/>
      <c r="Q532" s="1569"/>
      <c r="R532" s="1569"/>
      <c r="S532" s="1569"/>
      <c r="T532" s="1569"/>
      <c r="U532" s="1569"/>
      <c r="V532" s="1569"/>
      <c r="W532" s="1569"/>
      <c r="X532" s="1569"/>
      <c r="Y532" s="1569"/>
      <c r="Z532" s="1569"/>
      <c r="AA532" s="1569"/>
      <c r="AB532" s="1569"/>
      <c r="AC532" s="1569"/>
      <c r="AD532" s="1569"/>
      <c r="AE532" s="1569"/>
      <c r="AF532" s="1569"/>
      <c r="AG532" s="1569"/>
      <c r="AH532" s="1569"/>
      <c r="AI532" s="1569"/>
      <c r="AJ532" s="1569"/>
      <c r="AK532" s="1569"/>
      <c r="AL532" s="1569"/>
      <c r="AM532" s="1569"/>
      <c r="AN532" s="1569"/>
      <c r="AO532" s="1569"/>
      <c r="AP532" s="1569"/>
      <c r="AQ532" s="1569"/>
      <c r="AR532" s="1569"/>
      <c r="AS532" s="1569"/>
      <c r="AT532" s="1569"/>
      <c r="AU532" s="1569"/>
      <c r="AV532" s="1569"/>
      <c r="AW532" s="1569"/>
      <c r="AX532" s="1569"/>
      <c r="AY532" s="1569"/>
      <c r="AZ532" s="1569"/>
      <c r="BA532" s="1569"/>
      <c r="BB532" s="1569"/>
      <c r="BC532" s="1569"/>
      <c r="BD532" s="1569"/>
      <c r="BE532" s="1569"/>
      <c r="BF532" s="1569"/>
      <c r="BG532" s="1569"/>
    </row>
    <row r="533" spans="2:59" s="1626" customFormat="1">
      <c r="B533" s="1569"/>
      <c r="C533" s="1570"/>
      <c r="D533" s="1569"/>
      <c r="E533" s="1569"/>
      <c r="F533" s="1569"/>
      <c r="G533" s="1569"/>
      <c r="H533" s="1569"/>
      <c r="I533" s="1569"/>
      <c r="J533" s="1569"/>
      <c r="K533" s="1569"/>
      <c r="L533" s="1569"/>
      <c r="M533" s="1569"/>
      <c r="N533" s="1569"/>
      <c r="O533" s="1569"/>
      <c r="P533" s="1569"/>
      <c r="Q533" s="1569"/>
      <c r="R533" s="1569"/>
      <c r="S533" s="1569"/>
      <c r="T533" s="1569"/>
      <c r="U533" s="1569"/>
      <c r="V533" s="1569"/>
      <c r="W533" s="1569"/>
      <c r="X533" s="1569"/>
      <c r="Y533" s="1569"/>
      <c r="Z533" s="1569"/>
      <c r="AA533" s="1569"/>
      <c r="AB533" s="1569"/>
      <c r="AC533" s="1569"/>
      <c r="AD533" s="1569"/>
      <c r="AE533" s="1569"/>
      <c r="AF533" s="1569"/>
      <c r="AG533" s="1569"/>
      <c r="AH533" s="1569"/>
      <c r="AI533" s="1569"/>
      <c r="AJ533" s="1569"/>
      <c r="AK533" s="1569"/>
      <c r="AL533" s="1569"/>
      <c r="AM533" s="1569"/>
      <c r="AN533" s="1569"/>
      <c r="AO533" s="1569"/>
      <c r="AP533" s="1569"/>
      <c r="AQ533" s="1569"/>
      <c r="AR533" s="1569"/>
      <c r="AS533" s="1569"/>
      <c r="AT533" s="1569"/>
      <c r="AU533" s="1569"/>
      <c r="AV533" s="1569"/>
      <c r="AW533" s="1569"/>
      <c r="AX533" s="1569"/>
      <c r="AY533" s="1569"/>
      <c r="AZ533" s="1569"/>
      <c r="BA533" s="1569"/>
      <c r="BB533" s="1569"/>
      <c r="BC533" s="1569"/>
      <c r="BD533" s="1569"/>
      <c r="BE533" s="1569"/>
      <c r="BF533" s="1569"/>
      <c r="BG533" s="1569"/>
    </row>
    <row r="534" spans="2:59" s="1626" customFormat="1">
      <c r="B534" s="1569"/>
      <c r="C534" s="1570"/>
      <c r="D534" s="1569"/>
      <c r="E534" s="1569"/>
      <c r="F534" s="1569"/>
      <c r="G534" s="1569"/>
      <c r="H534" s="1569"/>
      <c r="I534" s="1569"/>
      <c r="J534" s="1569"/>
      <c r="K534" s="1569"/>
      <c r="L534" s="1569"/>
      <c r="M534" s="1569"/>
      <c r="N534" s="1569"/>
      <c r="O534" s="1569"/>
      <c r="P534" s="1569"/>
      <c r="Q534" s="1569"/>
      <c r="R534" s="1569"/>
      <c r="S534" s="1569"/>
      <c r="T534" s="1569"/>
      <c r="U534" s="1569"/>
      <c r="V534" s="1569"/>
      <c r="W534" s="1569"/>
      <c r="X534" s="1569"/>
      <c r="Y534" s="1569"/>
      <c r="Z534" s="1569"/>
      <c r="AA534" s="1569"/>
      <c r="AB534" s="1569"/>
      <c r="AC534" s="1569"/>
      <c r="AD534" s="1569"/>
      <c r="AE534" s="1569"/>
      <c r="AF534" s="1569"/>
      <c r="AG534" s="1569"/>
      <c r="AH534" s="1569"/>
      <c r="AI534" s="1569"/>
      <c r="AJ534" s="1569"/>
      <c r="AK534" s="1569"/>
      <c r="AL534" s="1569"/>
      <c r="AM534" s="1569"/>
      <c r="AN534" s="1569"/>
      <c r="AO534" s="1569"/>
      <c r="AP534" s="1569"/>
      <c r="AQ534" s="1569"/>
      <c r="AR534" s="1569"/>
      <c r="AS534" s="1569"/>
      <c r="AT534" s="1569"/>
      <c r="AU534" s="1569"/>
      <c r="AV534" s="1569"/>
      <c r="AW534" s="1569"/>
      <c r="AX534" s="1569"/>
      <c r="AY534" s="1569"/>
      <c r="AZ534" s="1569"/>
      <c r="BA534" s="1569"/>
      <c r="BB534" s="1569"/>
      <c r="BC534" s="1569"/>
      <c r="BD534" s="1569"/>
      <c r="BE534" s="1569"/>
      <c r="BF534" s="1569"/>
      <c r="BG534" s="1569"/>
    </row>
    <row r="535" spans="2:59" s="1626" customFormat="1">
      <c r="B535" s="1569"/>
      <c r="C535" s="1570"/>
      <c r="D535" s="1569"/>
      <c r="E535" s="1569"/>
      <c r="F535" s="1569"/>
      <c r="G535" s="1569"/>
      <c r="H535" s="1569"/>
      <c r="I535" s="1569"/>
      <c r="J535" s="1569"/>
      <c r="K535" s="1569"/>
      <c r="L535" s="1569"/>
      <c r="M535" s="1569"/>
      <c r="N535" s="1569"/>
      <c r="O535" s="1569"/>
      <c r="P535" s="1569"/>
      <c r="Q535" s="1569"/>
      <c r="R535" s="1569"/>
      <c r="S535" s="1569"/>
      <c r="T535" s="1569"/>
      <c r="U535" s="1569"/>
      <c r="V535" s="1569"/>
      <c r="W535" s="1569"/>
      <c r="X535" s="1569"/>
      <c r="Y535" s="1569"/>
      <c r="Z535" s="1569"/>
      <c r="AA535" s="1569"/>
      <c r="AB535" s="1569"/>
      <c r="AC535" s="1569"/>
      <c r="AD535" s="1569"/>
      <c r="AE535" s="1569"/>
      <c r="AF535" s="1569"/>
      <c r="AG535" s="1569"/>
      <c r="AH535" s="1569"/>
      <c r="AI535" s="1569"/>
      <c r="AJ535" s="1569"/>
      <c r="AK535" s="1569"/>
      <c r="AL535" s="1569"/>
      <c r="AM535" s="1569"/>
      <c r="AN535" s="1569"/>
      <c r="AO535" s="1569"/>
      <c r="AP535" s="1569"/>
      <c r="AQ535" s="1569"/>
      <c r="AR535" s="1569"/>
      <c r="AS535" s="1569"/>
      <c r="AT535" s="1569"/>
      <c r="AU535" s="1569"/>
      <c r="AV535" s="1569"/>
      <c r="AW535" s="1569"/>
      <c r="AX535" s="1569"/>
      <c r="AY535" s="1569"/>
      <c r="AZ535" s="1569"/>
      <c r="BA535" s="1569"/>
      <c r="BB535" s="1569"/>
      <c r="BC535" s="1569"/>
      <c r="BD535" s="1569"/>
      <c r="BE535" s="1569"/>
      <c r="BF535" s="1569"/>
      <c r="BG535" s="1569"/>
    </row>
    <row r="536" spans="2:59" s="1626" customFormat="1">
      <c r="B536" s="1569"/>
      <c r="C536" s="1570"/>
      <c r="D536" s="1569"/>
      <c r="E536" s="1569"/>
      <c r="F536" s="1569"/>
      <c r="G536" s="1569"/>
      <c r="H536" s="1569"/>
      <c r="I536" s="1569"/>
      <c r="J536" s="1569"/>
      <c r="K536" s="1569"/>
      <c r="L536" s="1569"/>
      <c r="M536" s="1569"/>
      <c r="N536" s="1569"/>
      <c r="O536" s="1569"/>
      <c r="P536" s="1569"/>
      <c r="Q536" s="1569"/>
      <c r="R536" s="1569"/>
      <c r="S536" s="1569"/>
      <c r="T536" s="1569"/>
      <c r="U536" s="1569"/>
      <c r="V536" s="1569"/>
      <c r="W536" s="1569"/>
      <c r="X536" s="1569"/>
      <c r="Y536" s="1569"/>
      <c r="Z536" s="1569"/>
      <c r="AA536" s="1569"/>
      <c r="AB536" s="1569"/>
      <c r="AC536" s="1569"/>
      <c r="AD536" s="1569"/>
      <c r="AE536" s="1569"/>
      <c r="AF536" s="1569"/>
      <c r="AG536" s="1569"/>
      <c r="AH536" s="1569"/>
      <c r="AI536" s="1569"/>
      <c r="AJ536" s="1569"/>
      <c r="AK536" s="1569"/>
      <c r="AL536" s="1569"/>
      <c r="AM536" s="1569"/>
      <c r="AN536" s="1569"/>
      <c r="AO536" s="1569"/>
      <c r="AP536" s="1569"/>
      <c r="AQ536" s="1569"/>
      <c r="AR536" s="1569"/>
      <c r="AS536" s="1569"/>
      <c r="AT536" s="1569"/>
      <c r="AU536" s="1569"/>
      <c r="AV536" s="1569"/>
      <c r="AW536" s="1569"/>
      <c r="AX536" s="1569"/>
      <c r="AY536" s="1569"/>
      <c r="AZ536" s="1569"/>
      <c r="BA536" s="1569"/>
      <c r="BB536" s="1569"/>
      <c r="BC536" s="1569"/>
      <c r="BD536" s="1569"/>
      <c r="BE536" s="1569"/>
      <c r="BF536" s="1569"/>
      <c r="BG536" s="1569"/>
    </row>
    <row r="537" spans="2:59" s="1626" customFormat="1">
      <c r="B537" s="1569"/>
      <c r="C537" s="1570"/>
      <c r="D537" s="1569"/>
      <c r="E537" s="1569"/>
      <c r="F537" s="1569"/>
      <c r="G537" s="1569"/>
      <c r="H537" s="1569"/>
      <c r="I537" s="1569"/>
      <c r="J537" s="1569"/>
      <c r="K537" s="1569"/>
      <c r="L537" s="1569"/>
      <c r="M537" s="1569"/>
      <c r="N537" s="1569"/>
      <c r="O537" s="1569"/>
      <c r="P537" s="1569"/>
      <c r="Q537" s="1569"/>
      <c r="R537" s="1569"/>
      <c r="S537" s="1569"/>
      <c r="T537" s="1569"/>
      <c r="U537" s="1569"/>
      <c r="V537" s="1569"/>
      <c r="W537" s="1569"/>
      <c r="X537" s="1569"/>
      <c r="Y537" s="1569"/>
      <c r="Z537" s="1569"/>
      <c r="AA537" s="1569"/>
      <c r="AB537" s="1569"/>
      <c r="AC537" s="1569"/>
      <c r="AD537" s="1569"/>
      <c r="AE537" s="1569"/>
      <c r="AF537" s="1569"/>
      <c r="AG537" s="1569"/>
      <c r="AH537" s="1569"/>
      <c r="AI537" s="1569"/>
      <c r="AJ537" s="1569"/>
      <c r="AK537" s="1569"/>
      <c r="AL537" s="1569"/>
      <c r="AM537" s="1569"/>
      <c r="AN537" s="1569"/>
      <c r="AO537" s="1569"/>
      <c r="AP537" s="1569"/>
      <c r="AQ537" s="1569"/>
      <c r="AR537" s="1569"/>
      <c r="AS537" s="1569"/>
      <c r="AT537" s="1569"/>
      <c r="AU537" s="1569"/>
      <c r="AV537" s="1569"/>
      <c r="AW537" s="1569"/>
      <c r="AX537" s="1569"/>
      <c r="AY537" s="1569"/>
      <c r="AZ537" s="1569"/>
      <c r="BA537" s="1569"/>
      <c r="BB537" s="1569"/>
      <c r="BC537" s="1569"/>
      <c r="BD537" s="1569"/>
      <c r="BE537" s="1569"/>
      <c r="BF537" s="1569"/>
      <c r="BG537" s="1569"/>
    </row>
    <row r="538" spans="2:59" s="1626" customFormat="1">
      <c r="B538" s="1569"/>
      <c r="C538" s="1570"/>
      <c r="D538" s="1569"/>
      <c r="E538" s="1569"/>
      <c r="F538" s="1569"/>
      <c r="G538" s="1569"/>
      <c r="H538" s="1569"/>
      <c r="I538" s="1569"/>
      <c r="J538" s="1569"/>
      <c r="K538" s="1569"/>
      <c r="L538" s="1569"/>
      <c r="M538" s="1569"/>
      <c r="N538" s="1569"/>
      <c r="O538" s="1569"/>
      <c r="P538" s="1569"/>
      <c r="Q538" s="1569"/>
      <c r="R538" s="1569"/>
      <c r="S538" s="1569"/>
      <c r="T538" s="1569"/>
      <c r="U538" s="1569"/>
      <c r="V538" s="1569"/>
      <c r="W538" s="1569"/>
      <c r="X538" s="1569"/>
      <c r="Y538" s="1569"/>
      <c r="Z538" s="1569"/>
      <c r="AA538" s="1569"/>
      <c r="AB538" s="1569"/>
      <c r="AC538" s="1569"/>
      <c r="AD538" s="1569"/>
      <c r="AE538" s="1569"/>
      <c r="AF538" s="1569"/>
      <c r="AG538" s="1569"/>
      <c r="AH538" s="1569"/>
      <c r="AI538" s="1569"/>
      <c r="AJ538" s="1569"/>
      <c r="AK538" s="1569"/>
      <c r="AL538" s="1569"/>
      <c r="AM538" s="1569"/>
      <c r="AN538" s="1569"/>
      <c r="AO538" s="1569"/>
      <c r="AP538" s="1569"/>
      <c r="AQ538" s="1569"/>
      <c r="AR538" s="1569"/>
      <c r="AS538" s="1569"/>
      <c r="AT538" s="1569"/>
      <c r="AU538" s="1569"/>
      <c r="AV538" s="1569"/>
      <c r="AW538" s="1569"/>
      <c r="AX538" s="1569"/>
      <c r="AY538" s="1569"/>
      <c r="AZ538" s="1569"/>
      <c r="BA538" s="1569"/>
      <c r="BB538" s="1569"/>
      <c r="BC538" s="1569"/>
      <c r="BD538" s="1569"/>
      <c r="BE538" s="1569"/>
      <c r="BF538" s="1569"/>
      <c r="BG538" s="1569"/>
    </row>
    <row r="539" spans="2:59" s="1626" customFormat="1">
      <c r="B539" s="1569"/>
      <c r="C539" s="1570"/>
      <c r="D539" s="1569"/>
      <c r="E539" s="1569"/>
      <c r="F539" s="1569"/>
      <c r="G539" s="1569"/>
      <c r="H539" s="1569"/>
      <c r="I539" s="1569"/>
      <c r="J539" s="1569"/>
      <c r="K539" s="1569"/>
      <c r="L539" s="1569"/>
      <c r="M539" s="1569"/>
      <c r="N539" s="1569"/>
      <c r="O539" s="1569"/>
      <c r="P539" s="1569"/>
      <c r="Q539" s="1569"/>
      <c r="R539" s="1569"/>
      <c r="S539" s="1569"/>
      <c r="T539" s="1569"/>
      <c r="U539" s="1569"/>
      <c r="V539" s="1569"/>
      <c r="W539" s="1569"/>
      <c r="X539" s="1569"/>
      <c r="Y539" s="1569"/>
      <c r="Z539" s="1569"/>
      <c r="AA539" s="1569"/>
      <c r="AB539" s="1569"/>
      <c r="AC539" s="1569"/>
      <c r="AD539" s="1569"/>
      <c r="AE539" s="1569"/>
      <c r="AF539" s="1569"/>
      <c r="AG539" s="1569"/>
      <c r="AH539" s="1569"/>
      <c r="AI539" s="1569"/>
      <c r="AJ539" s="1569"/>
      <c r="AK539" s="1569"/>
      <c r="AL539" s="1569"/>
      <c r="AM539" s="1569"/>
      <c r="AN539" s="1569"/>
      <c r="AO539" s="1569"/>
      <c r="AP539" s="1569"/>
      <c r="AQ539" s="1569"/>
      <c r="AR539" s="1569"/>
      <c r="AS539" s="1569"/>
      <c r="AT539" s="1569"/>
      <c r="AU539" s="1569"/>
      <c r="AV539" s="1569"/>
      <c r="AW539" s="1569"/>
      <c r="AX539" s="1569"/>
      <c r="AY539" s="1569"/>
      <c r="AZ539" s="1569"/>
      <c r="BA539" s="1569"/>
      <c r="BB539" s="1569"/>
      <c r="BC539" s="1569"/>
      <c r="BD539" s="1569"/>
      <c r="BE539" s="1569"/>
      <c r="BF539" s="1569"/>
      <c r="BG539" s="1569"/>
    </row>
    <row r="540" spans="2:59" s="1626" customFormat="1">
      <c r="B540" s="1569"/>
      <c r="C540" s="1570"/>
      <c r="D540" s="1569"/>
      <c r="E540" s="1569"/>
      <c r="F540" s="1569"/>
      <c r="G540" s="1569"/>
      <c r="H540" s="1569"/>
      <c r="I540" s="1569"/>
      <c r="J540" s="1569"/>
      <c r="K540" s="1569"/>
      <c r="L540" s="1569"/>
      <c r="M540" s="1569"/>
      <c r="N540" s="1569"/>
      <c r="O540" s="1569"/>
      <c r="P540" s="1569"/>
      <c r="Q540" s="1569"/>
      <c r="R540" s="1569"/>
      <c r="S540" s="1569"/>
      <c r="T540" s="1569"/>
      <c r="U540" s="1569"/>
      <c r="V540" s="1569"/>
      <c r="W540" s="1569"/>
      <c r="X540" s="1569"/>
      <c r="Y540" s="1569"/>
      <c r="Z540" s="1569"/>
      <c r="AA540" s="1569"/>
      <c r="AB540" s="1569"/>
      <c r="AC540" s="1569"/>
      <c r="AD540" s="1569"/>
      <c r="AE540" s="1569"/>
      <c r="AF540" s="1569"/>
      <c r="AG540" s="1569"/>
      <c r="AH540" s="1569"/>
      <c r="AI540" s="1569"/>
      <c r="AJ540" s="1569"/>
      <c r="AK540" s="1569"/>
      <c r="AL540" s="1569"/>
      <c r="AM540" s="1569"/>
      <c r="AN540" s="1569"/>
      <c r="AO540" s="1569"/>
      <c r="AP540" s="1569"/>
      <c r="AQ540" s="1569"/>
      <c r="AR540" s="1569"/>
      <c r="AS540" s="1569"/>
      <c r="AT540" s="1569"/>
      <c r="AU540" s="1569"/>
      <c r="AV540" s="1569"/>
      <c r="AW540" s="1569"/>
      <c r="AX540" s="1569"/>
      <c r="AY540" s="1569"/>
      <c r="AZ540" s="1569"/>
      <c r="BA540" s="1569"/>
      <c r="BB540" s="1569"/>
      <c r="BC540" s="1569"/>
      <c r="BD540" s="1569"/>
      <c r="BE540" s="1569"/>
      <c r="BF540" s="1569"/>
      <c r="BG540" s="1569"/>
    </row>
    <row r="541" spans="2:59" s="1626" customFormat="1">
      <c r="B541" s="1569"/>
      <c r="C541" s="1570"/>
      <c r="D541" s="1569"/>
      <c r="E541" s="1569"/>
      <c r="F541" s="1569"/>
      <c r="G541" s="1569"/>
      <c r="H541" s="1569"/>
      <c r="I541" s="1569"/>
      <c r="J541" s="1569"/>
      <c r="K541" s="1569"/>
      <c r="L541" s="1569"/>
      <c r="M541" s="1569"/>
      <c r="N541" s="1569"/>
      <c r="O541" s="1569"/>
      <c r="P541" s="1569"/>
      <c r="Q541" s="1569"/>
      <c r="R541" s="1569"/>
      <c r="S541" s="1569"/>
      <c r="T541" s="1569"/>
      <c r="U541" s="1569"/>
      <c r="V541" s="1569"/>
      <c r="W541" s="1569"/>
      <c r="X541" s="1569"/>
      <c r="Y541" s="1569"/>
      <c r="Z541" s="1569"/>
      <c r="AA541" s="1569"/>
      <c r="AB541" s="1569"/>
      <c r="AC541" s="1569"/>
      <c r="AD541" s="1569"/>
      <c r="AE541" s="1569"/>
      <c r="AF541" s="1569"/>
      <c r="AG541" s="1569"/>
      <c r="AH541" s="1569"/>
      <c r="AI541" s="1569"/>
      <c r="AJ541" s="1569"/>
      <c r="AK541" s="1569"/>
      <c r="AL541" s="1569"/>
      <c r="AM541" s="1569"/>
      <c r="AN541" s="1569"/>
      <c r="AO541" s="1569"/>
      <c r="AP541" s="1569"/>
      <c r="AQ541" s="1569"/>
      <c r="AR541" s="1569"/>
      <c r="AS541" s="1569"/>
      <c r="AT541" s="1569"/>
      <c r="AU541" s="1569"/>
      <c r="AV541" s="1569"/>
      <c r="AW541" s="1569"/>
      <c r="AX541" s="1569"/>
      <c r="AY541" s="1569"/>
      <c r="AZ541" s="1569"/>
      <c r="BA541" s="1569"/>
      <c r="BB541" s="1569"/>
      <c r="BC541" s="1569"/>
      <c r="BD541" s="1569"/>
      <c r="BE541" s="1569"/>
      <c r="BF541" s="1569"/>
      <c r="BG541" s="1569"/>
    </row>
    <row r="542" spans="2:59" s="1626" customFormat="1">
      <c r="B542" s="1569"/>
      <c r="C542" s="1570"/>
      <c r="D542" s="1569"/>
      <c r="E542" s="1569"/>
      <c r="F542" s="1569"/>
      <c r="G542" s="1569"/>
      <c r="H542" s="1569"/>
      <c r="I542" s="1569"/>
      <c r="J542" s="1569"/>
      <c r="K542" s="1569"/>
      <c r="L542" s="1569"/>
      <c r="M542" s="1569"/>
      <c r="N542" s="1569"/>
      <c r="O542" s="1569"/>
      <c r="P542" s="1569"/>
      <c r="Q542" s="1569"/>
      <c r="R542" s="1569"/>
      <c r="S542" s="1569"/>
      <c r="T542" s="1569"/>
      <c r="U542" s="1569"/>
      <c r="V542" s="1569"/>
      <c r="W542" s="1569"/>
      <c r="X542" s="1569"/>
      <c r="Y542" s="1569"/>
      <c r="Z542" s="1569"/>
      <c r="AA542" s="1569"/>
      <c r="AB542" s="1569"/>
      <c r="AC542" s="1569"/>
      <c r="AD542" s="1569"/>
      <c r="AE542" s="1569"/>
      <c r="AF542" s="1569"/>
      <c r="AG542" s="1569"/>
      <c r="AH542" s="1569"/>
      <c r="AI542" s="1569"/>
      <c r="AJ542" s="1569"/>
      <c r="AK542" s="1569"/>
      <c r="AL542" s="1569"/>
      <c r="AM542" s="1569"/>
      <c r="AN542" s="1569"/>
      <c r="AO542" s="1569"/>
      <c r="AP542" s="1569"/>
      <c r="AQ542" s="1569"/>
      <c r="AR542" s="1569"/>
      <c r="AS542" s="1569"/>
      <c r="AT542" s="1569"/>
      <c r="AU542" s="1569"/>
      <c r="AV542" s="1569"/>
      <c r="AW542" s="1569"/>
      <c r="AX542" s="1569"/>
      <c r="AY542" s="1569"/>
      <c r="AZ542" s="1569"/>
      <c r="BA542" s="1569"/>
      <c r="BB542" s="1569"/>
      <c r="BC542" s="1569"/>
      <c r="BD542" s="1569"/>
      <c r="BE542" s="1569"/>
      <c r="BF542" s="1569"/>
      <c r="BG542" s="1569"/>
    </row>
    <row r="543" spans="2:59" s="1626" customFormat="1">
      <c r="B543" s="1569"/>
      <c r="C543" s="1570"/>
      <c r="D543" s="1569"/>
      <c r="E543" s="1569"/>
      <c r="F543" s="1569"/>
      <c r="G543" s="1569"/>
      <c r="H543" s="1569"/>
      <c r="I543" s="1569"/>
      <c r="J543" s="1569"/>
      <c r="K543" s="1569"/>
      <c r="L543" s="1569"/>
      <c r="M543" s="1569"/>
      <c r="N543" s="1569"/>
      <c r="O543" s="1569"/>
      <c r="P543" s="1569"/>
      <c r="Q543" s="1569"/>
      <c r="R543" s="1569"/>
      <c r="S543" s="1569"/>
      <c r="T543" s="1569"/>
      <c r="U543" s="1569"/>
      <c r="V543" s="1569"/>
      <c r="W543" s="1569"/>
      <c r="X543" s="1569"/>
      <c r="Y543" s="1569"/>
      <c r="Z543" s="1569"/>
      <c r="AA543" s="1569"/>
      <c r="AB543" s="1569"/>
      <c r="AC543" s="1569"/>
      <c r="AD543" s="1569"/>
      <c r="AE543" s="1569"/>
      <c r="AF543" s="1569"/>
      <c r="AG543" s="1569"/>
      <c r="AH543" s="1569"/>
      <c r="AI543" s="1569"/>
      <c r="AJ543" s="1569"/>
      <c r="AK543" s="1569"/>
      <c r="AL543" s="1569"/>
      <c r="AM543" s="1569"/>
      <c r="AN543" s="1569"/>
      <c r="AO543" s="1569"/>
      <c r="AP543" s="1569"/>
      <c r="AQ543" s="1569"/>
      <c r="AR543" s="1569"/>
      <c r="AS543" s="1569"/>
      <c r="AT543" s="1569"/>
      <c r="AU543" s="1569"/>
      <c r="AV543" s="1569"/>
      <c r="AW543" s="1569"/>
      <c r="AX543" s="1569"/>
      <c r="AY543" s="1569"/>
      <c r="AZ543" s="1569"/>
      <c r="BA543" s="1569"/>
      <c r="BB543" s="1569"/>
      <c r="BC543" s="1569"/>
      <c r="BD543" s="1569"/>
      <c r="BE543" s="1569"/>
      <c r="BF543" s="1569"/>
      <c r="BG543" s="1569"/>
    </row>
    <row r="544" spans="2:59" s="1626" customFormat="1">
      <c r="B544" s="1569"/>
      <c r="C544" s="1570"/>
      <c r="D544" s="1569"/>
      <c r="E544" s="1569"/>
      <c r="F544" s="1569"/>
      <c r="G544" s="1569"/>
      <c r="H544" s="1569"/>
      <c r="I544" s="1569"/>
      <c r="J544" s="1569"/>
      <c r="K544" s="1569"/>
      <c r="L544" s="1569"/>
      <c r="M544" s="1569"/>
      <c r="N544" s="1569"/>
      <c r="O544" s="1569"/>
      <c r="P544" s="1569"/>
      <c r="Q544" s="1569"/>
      <c r="R544" s="1569"/>
      <c r="S544" s="1569"/>
      <c r="T544" s="1569"/>
      <c r="U544" s="1569"/>
      <c r="V544" s="1569"/>
      <c r="W544" s="1569"/>
      <c r="X544" s="1569"/>
      <c r="Y544" s="1569"/>
      <c r="Z544" s="1569"/>
      <c r="AA544" s="1569"/>
      <c r="AB544" s="1569"/>
      <c r="AC544" s="1569"/>
      <c r="AD544" s="1569"/>
      <c r="AE544" s="1569"/>
      <c r="AF544" s="1569"/>
      <c r="AG544" s="1569"/>
      <c r="AH544" s="1569"/>
      <c r="AI544" s="1569"/>
      <c r="AJ544" s="1569"/>
      <c r="AK544" s="1569"/>
      <c r="AL544" s="1569"/>
      <c r="AM544" s="1569"/>
      <c r="AN544" s="1569"/>
      <c r="AO544" s="1569"/>
      <c r="AP544" s="1569"/>
      <c r="AQ544" s="1569"/>
      <c r="AR544" s="1569"/>
      <c r="AS544" s="1569"/>
      <c r="AT544" s="1569"/>
      <c r="AU544" s="1569"/>
      <c r="AV544" s="1569"/>
      <c r="AW544" s="1569"/>
      <c r="AX544" s="1569"/>
      <c r="AY544" s="1569"/>
      <c r="AZ544" s="1569"/>
      <c r="BA544" s="1569"/>
      <c r="BB544" s="1569"/>
      <c r="BC544" s="1569"/>
      <c r="BD544" s="1569"/>
      <c r="BE544" s="1569"/>
      <c r="BF544" s="1569"/>
      <c r="BG544" s="1569"/>
    </row>
    <row r="545" spans="2:59" s="1626" customFormat="1">
      <c r="B545" s="1569"/>
      <c r="C545" s="1570"/>
      <c r="D545" s="1569"/>
      <c r="E545" s="1569"/>
      <c r="F545" s="1569"/>
      <c r="G545" s="1569"/>
      <c r="H545" s="1569"/>
      <c r="I545" s="1569"/>
      <c r="J545" s="1569"/>
      <c r="K545" s="1569"/>
      <c r="L545" s="1569"/>
      <c r="M545" s="1569"/>
      <c r="N545" s="1569"/>
      <c r="O545" s="1569"/>
      <c r="P545" s="1569"/>
      <c r="Q545" s="1569"/>
      <c r="R545" s="1569"/>
      <c r="S545" s="1569"/>
      <c r="T545" s="1569"/>
      <c r="U545" s="1569"/>
      <c r="V545" s="1569"/>
      <c r="W545" s="1569"/>
      <c r="X545" s="1569"/>
      <c r="Y545" s="1569"/>
      <c r="Z545" s="1569"/>
      <c r="AA545" s="1569"/>
      <c r="AB545" s="1569"/>
      <c r="AC545" s="1569"/>
      <c r="AD545" s="1569"/>
      <c r="AE545" s="1569"/>
      <c r="AF545" s="1569"/>
      <c r="AG545" s="1569"/>
      <c r="AH545" s="1569"/>
      <c r="AI545" s="1569"/>
      <c r="AJ545" s="1569"/>
      <c r="AK545" s="1569"/>
      <c r="AL545" s="1569"/>
      <c r="AM545" s="1569"/>
      <c r="AN545" s="1569"/>
      <c r="AO545" s="1569"/>
      <c r="AP545" s="1569"/>
      <c r="AQ545" s="1569"/>
      <c r="AR545" s="1569"/>
      <c r="AS545" s="1569"/>
      <c r="AT545" s="1569"/>
      <c r="AU545" s="1569"/>
      <c r="AV545" s="1569"/>
      <c r="AW545" s="1569"/>
      <c r="AX545" s="1569"/>
      <c r="AY545" s="1569"/>
      <c r="AZ545" s="1569"/>
      <c r="BA545" s="1569"/>
      <c r="BB545" s="1569"/>
      <c r="BC545" s="1569"/>
      <c r="BD545" s="1569"/>
      <c r="BE545" s="1569"/>
      <c r="BF545" s="1569"/>
      <c r="BG545" s="1569"/>
    </row>
    <row r="546" spans="2:59" s="1626" customFormat="1">
      <c r="B546" s="1569"/>
      <c r="C546" s="1570"/>
      <c r="D546" s="1569"/>
      <c r="E546" s="1569"/>
      <c r="F546" s="1569"/>
      <c r="G546" s="1569"/>
      <c r="H546" s="1569"/>
      <c r="I546" s="1569"/>
      <c r="J546" s="1569"/>
      <c r="K546" s="1569"/>
      <c r="L546" s="1569"/>
      <c r="M546" s="1569"/>
      <c r="N546" s="1569"/>
      <c r="O546" s="1569"/>
      <c r="P546" s="1569"/>
      <c r="Q546" s="1569"/>
      <c r="R546" s="1569"/>
      <c r="S546" s="1569"/>
      <c r="T546" s="1569"/>
      <c r="U546" s="1569"/>
      <c r="V546" s="1569"/>
      <c r="W546" s="1569"/>
      <c r="X546" s="1569"/>
      <c r="Y546" s="1569"/>
      <c r="Z546" s="1569"/>
      <c r="AA546" s="1569"/>
      <c r="AB546" s="1569"/>
      <c r="AC546" s="1569"/>
      <c r="AD546" s="1569"/>
      <c r="AE546" s="1569"/>
      <c r="AF546" s="1569"/>
      <c r="AG546" s="1569"/>
      <c r="AH546" s="1569"/>
      <c r="AI546" s="1569"/>
      <c r="AJ546" s="1569"/>
      <c r="AK546" s="1569"/>
      <c r="AL546" s="1569"/>
      <c r="AM546" s="1569"/>
      <c r="AN546" s="1569"/>
      <c r="AO546" s="1569"/>
      <c r="AP546" s="1569"/>
      <c r="AQ546" s="1569"/>
      <c r="AR546" s="1569"/>
      <c r="AS546" s="1569"/>
      <c r="AT546" s="1569"/>
      <c r="AU546" s="1569"/>
      <c r="AV546" s="1569"/>
      <c r="AW546" s="1569"/>
      <c r="AX546" s="1569"/>
      <c r="AY546" s="1569"/>
      <c r="AZ546" s="1569"/>
      <c r="BA546" s="1569"/>
      <c r="BB546" s="1569"/>
      <c r="BC546" s="1569"/>
      <c r="BD546" s="1569"/>
      <c r="BE546" s="1569"/>
      <c r="BF546" s="1569"/>
      <c r="BG546" s="1569"/>
    </row>
    <row r="547" spans="2:59" s="1626" customFormat="1">
      <c r="B547" s="1569"/>
      <c r="C547" s="1570"/>
      <c r="D547" s="1569"/>
      <c r="E547" s="1569"/>
      <c r="F547" s="1569"/>
      <c r="G547" s="1569"/>
      <c r="H547" s="1569"/>
      <c r="I547" s="1569"/>
      <c r="J547" s="1569"/>
      <c r="K547" s="1569"/>
      <c r="L547" s="1569"/>
      <c r="M547" s="1569"/>
      <c r="N547" s="1569"/>
      <c r="O547" s="1569"/>
      <c r="P547" s="1569"/>
      <c r="Q547" s="1569"/>
      <c r="R547" s="1569"/>
      <c r="S547" s="1569"/>
      <c r="T547" s="1569"/>
      <c r="U547" s="1569"/>
      <c r="V547" s="1569"/>
      <c r="W547" s="1569"/>
      <c r="X547" s="1569"/>
      <c r="Y547" s="1569"/>
      <c r="Z547" s="1569"/>
      <c r="AA547" s="1569"/>
      <c r="AB547" s="1569"/>
      <c r="AC547" s="1569"/>
      <c r="AD547" s="1569"/>
      <c r="AE547" s="1569"/>
      <c r="AF547" s="1569"/>
      <c r="AG547" s="1569"/>
      <c r="AH547" s="1569"/>
      <c r="AI547" s="1569"/>
      <c r="AJ547" s="1569"/>
      <c r="AK547" s="1569"/>
      <c r="AL547" s="1569"/>
      <c r="AM547" s="1569"/>
      <c r="AN547" s="1569"/>
      <c r="AO547" s="1569"/>
      <c r="AP547" s="1569"/>
      <c r="AQ547" s="1569"/>
      <c r="AR547" s="1569"/>
      <c r="AS547" s="1569"/>
      <c r="AT547" s="1569"/>
      <c r="AU547" s="1569"/>
      <c r="AV547" s="1569"/>
      <c r="AW547" s="1569"/>
      <c r="AX547" s="1569"/>
      <c r="AY547" s="1569"/>
      <c r="AZ547" s="1569"/>
      <c r="BA547" s="1569"/>
      <c r="BB547" s="1569"/>
      <c r="BC547" s="1569"/>
      <c r="BD547" s="1569"/>
      <c r="BE547" s="1569"/>
      <c r="BF547" s="1569"/>
      <c r="BG547" s="1569"/>
    </row>
    <row r="548" spans="2:59" s="1626" customFormat="1">
      <c r="B548" s="1569"/>
      <c r="C548" s="1570"/>
      <c r="D548" s="1569"/>
      <c r="E548" s="1569"/>
      <c r="F548" s="1569"/>
      <c r="G548" s="1569"/>
      <c r="H548" s="1569"/>
      <c r="I548" s="1569"/>
      <c r="J548" s="1569"/>
      <c r="K548" s="1569"/>
      <c r="L548" s="1569"/>
      <c r="M548" s="1569"/>
      <c r="N548" s="1569"/>
      <c r="O548" s="1569"/>
      <c r="P548" s="1569"/>
      <c r="Q548" s="1569"/>
      <c r="R548" s="1569"/>
      <c r="S548" s="1569"/>
      <c r="T548" s="1569"/>
      <c r="U548" s="1569"/>
      <c r="V548" s="1569"/>
      <c r="W548" s="1569"/>
      <c r="X548" s="1569"/>
      <c r="Y548" s="1569"/>
      <c r="Z548" s="1569"/>
      <c r="AA548" s="1569"/>
      <c r="AB548" s="1569"/>
      <c r="AC548" s="1569"/>
      <c r="AD548" s="1569"/>
      <c r="AE548" s="1569"/>
      <c r="AF548" s="1569"/>
      <c r="AG548" s="1569"/>
      <c r="AH548" s="1569"/>
      <c r="AI548" s="1569"/>
      <c r="AJ548" s="1569"/>
      <c r="AK548" s="1569"/>
      <c r="AL548" s="1569"/>
      <c r="AM548" s="1569"/>
      <c r="AN548" s="1569"/>
      <c r="AO548" s="1569"/>
      <c r="AP548" s="1569"/>
      <c r="AQ548" s="1569"/>
      <c r="AR548" s="1569"/>
      <c r="AS548" s="1569"/>
      <c r="AT548" s="1569"/>
      <c r="AU548" s="1569"/>
      <c r="AV548" s="1569"/>
      <c r="AW548" s="1569"/>
      <c r="AX548" s="1569"/>
      <c r="AY548" s="1569"/>
      <c r="AZ548" s="1569"/>
      <c r="BA548" s="1569"/>
      <c r="BB548" s="1569"/>
      <c r="BC548" s="1569"/>
      <c r="BD548" s="1569"/>
      <c r="BE548" s="1569"/>
      <c r="BF548" s="1569"/>
      <c r="BG548" s="1569"/>
    </row>
    <row r="549" spans="2:59" s="1626" customFormat="1">
      <c r="B549" s="1569"/>
      <c r="C549" s="1570"/>
      <c r="D549" s="1569"/>
      <c r="E549" s="1569"/>
      <c r="F549" s="1569"/>
      <c r="G549" s="1569"/>
      <c r="H549" s="1569"/>
      <c r="I549" s="1569"/>
      <c r="J549" s="1569"/>
      <c r="K549" s="1569"/>
      <c r="L549" s="1569"/>
      <c r="M549" s="1569"/>
      <c r="N549" s="1569"/>
      <c r="O549" s="1569"/>
      <c r="P549" s="1569"/>
      <c r="Q549" s="1569"/>
      <c r="R549" s="1569"/>
      <c r="S549" s="1569"/>
      <c r="T549" s="1569"/>
      <c r="U549" s="1569"/>
      <c r="V549" s="1569"/>
      <c r="W549" s="1569"/>
      <c r="X549" s="1569"/>
      <c r="Y549" s="1569"/>
      <c r="Z549" s="1569"/>
      <c r="AA549" s="1569"/>
      <c r="AB549" s="1569"/>
      <c r="AC549" s="1569"/>
      <c r="AD549" s="1569"/>
      <c r="AE549" s="1569"/>
      <c r="AF549" s="1569"/>
      <c r="AG549" s="1569"/>
      <c r="AH549" s="1569"/>
      <c r="AI549" s="1569"/>
      <c r="AJ549" s="1569"/>
      <c r="AK549" s="1569"/>
      <c r="AL549" s="1569"/>
      <c r="AM549" s="1569"/>
      <c r="AN549" s="1569"/>
      <c r="AO549" s="1569"/>
      <c r="AP549" s="1569"/>
      <c r="AQ549" s="1569"/>
      <c r="AR549" s="1569"/>
      <c r="AS549" s="1569"/>
      <c r="AT549" s="1569"/>
      <c r="AU549" s="1569"/>
      <c r="AV549" s="1569"/>
      <c r="AW549" s="1569"/>
      <c r="AX549" s="1569"/>
      <c r="AY549" s="1569"/>
      <c r="AZ549" s="1569"/>
      <c r="BA549" s="1569"/>
      <c r="BB549" s="1569"/>
      <c r="BC549" s="1569"/>
      <c r="BD549" s="1569"/>
      <c r="BE549" s="1569"/>
      <c r="BF549" s="1569"/>
      <c r="BG549" s="1569"/>
    </row>
    <row r="550" spans="2:59" s="1626" customFormat="1">
      <c r="B550" s="1569"/>
      <c r="C550" s="1570"/>
      <c r="D550" s="1569"/>
      <c r="E550" s="1569"/>
      <c r="F550" s="1569"/>
      <c r="G550" s="1569"/>
      <c r="H550" s="1569"/>
      <c r="I550" s="1569"/>
      <c r="J550" s="1569"/>
      <c r="K550" s="1569"/>
      <c r="L550" s="1569"/>
      <c r="M550" s="1569"/>
      <c r="N550" s="1569"/>
      <c r="O550" s="1569"/>
      <c r="P550" s="1569"/>
      <c r="Q550" s="1569"/>
      <c r="R550" s="1569"/>
      <c r="S550" s="1569"/>
      <c r="T550" s="1569"/>
      <c r="U550" s="1569"/>
      <c r="V550" s="1569"/>
      <c r="W550" s="1569"/>
      <c r="X550" s="1569"/>
      <c r="Y550" s="1569"/>
      <c r="Z550" s="1569"/>
      <c r="AA550" s="1569"/>
      <c r="AB550" s="1569"/>
      <c r="AC550" s="1569"/>
      <c r="AD550" s="1569"/>
      <c r="AE550" s="1569"/>
      <c r="AF550" s="1569"/>
      <c r="AG550" s="1569"/>
      <c r="AH550" s="1569"/>
      <c r="AI550" s="1569"/>
      <c r="AJ550" s="1569"/>
      <c r="AK550" s="1569"/>
      <c r="AL550" s="1569"/>
      <c r="AM550" s="1569"/>
      <c r="AN550" s="1569"/>
      <c r="AO550" s="1569"/>
      <c r="AP550" s="1569"/>
      <c r="AQ550" s="1569"/>
      <c r="AR550" s="1569"/>
      <c r="AS550" s="1569"/>
      <c r="AT550" s="1569"/>
      <c r="AU550" s="1569"/>
      <c r="AV550" s="1569"/>
      <c r="AW550" s="1569"/>
      <c r="AX550" s="1569"/>
      <c r="AY550" s="1569"/>
      <c r="AZ550" s="1569"/>
      <c r="BA550" s="1569"/>
      <c r="BB550" s="1569"/>
      <c r="BC550" s="1569"/>
      <c r="BD550" s="1569"/>
      <c r="BE550" s="1569"/>
      <c r="BF550" s="1569"/>
      <c r="BG550" s="1569"/>
    </row>
    <row r="551" spans="2:59" s="1626" customFormat="1">
      <c r="B551" s="1569"/>
      <c r="C551" s="1570"/>
      <c r="D551" s="1569"/>
      <c r="E551" s="1569"/>
      <c r="F551" s="1569"/>
      <c r="G551" s="1569"/>
      <c r="H551" s="1569"/>
      <c r="I551" s="1569"/>
      <c r="J551" s="1569"/>
      <c r="K551" s="1569"/>
      <c r="L551" s="1569"/>
      <c r="M551" s="1569"/>
      <c r="N551" s="1569"/>
      <c r="O551" s="1569"/>
      <c r="P551" s="1569"/>
      <c r="Q551" s="1569"/>
      <c r="R551" s="1569"/>
      <c r="S551" s="1569"/>
      <c r="T551" s="1569"/>
      <c r="U551" s="1569"/>
      <c r="V551" s="1569"/>
      <c r="W551" s="1569"/>
      <c r="X551" s="1569"/>
      <c r="Y551" s="1569"/>
      <c r="Z551" s="1569"/>
      <c r="AA551" s="1569"/>
      <c r="AB551" s="1569"/>
      <c r="AC551" s="1569"/>
      <c r="AD551" s="1569"/>
      <c r="AE551" s="1569"/>
      <c r="AF551" s="1569"/>
      <c r="AG551" s="1569"/>
      <c r="AH551" s="1569"/>
      <c r="AI551" s="1569"/>
      <c r="AJ551" s="1569"/>
      <c r="AK551" s="1569"/>
      <c r="AL551" s="1569"/>
      <c r="AM551" s="1569"/>
      <c r="AN551" s="1569"/>
      <c r="AO551" s="1569"/>
      <c r="AP551" s="1569"/>
      <c r="AQ551" s="1569"/>
      <c r="AR551" s="1569"/>
      <c r="AS551" s="1569"/>
      <c r="AT551" s="1569"/>
      <c r="AU551" s="1569"/>
      <c r="AV551" s="1569"/>
      <c r="AW551" s="1569"/>
      <c r="AX551" s="1569"/>
      <c r="AY551" s="1569"/>
      <c r="AZ551" s="1569"/>
      <c r="BA551" s="1569"/>
      <c r="BB551" s="1569"/>
      <c r="BC551" s="1569"/>
      <c r="BD551" s="1569"/>
      <c r="BE551" s="1569"/>
      <c r="BF551" s="1569"/>
      <c r="BG551" s="1569"/>
    </row>
    <row r="552" spans="2:59" s="1626" customFormat="1">
      <c r="B552" s="1569"/>
      <c r="C552" s="1570"/>
      <c r="D552" s="1569"/>
      <c r="E552" s="1569"/>
      <c r="F552" s="1569"/>
      <c r="G552" s="1569"/>
      <c r="H552" s="1569"/>
      <c r="I552" s="1569"/>
      <c r="J552" s="1569"/>
      <c r="K552" s="1569"/>
      <c r="L552" s="1569"/>
      <c r="M552" s="1569"/>
      <c r="N552" s="1569"/>
      <c r="O552" s="1569"/>
      <c r="P552" s="1569"/>
      <c r="Q552" s="1569"/>
      <c r="R552" s="1569"/>
      <c r="S552" s="1569"/>
      <c r="T552" s="1569"/>
      <c r="U552" s="1569"/>
      <c r="V552" s="1569"/>
      <c r="W552" s="1569"/>
      <c r="X552" s="1569"/>
      <c r="Y552" s="1569"/>
      <c r="Z552" s="1569"/>
      <c r="AA552" s="1569"/>
      <c r="AB552" s="1569"/>
      <c r="AC552" s="1569"/>
      <c r="AD552" s="1569"/>
      <c r="AE552" s="1569"/>
      <c r="AF552" s="1569"/>
      <c r="AG552" s="1569"/>
      <c r="AH552" s="1569"/>
      <c r="AI552" s="1569"/>
      <c r="AJ552" s="1569"/>
      <c r="AK552" s="1569"/>
      <c r="AL552" s="1569"/>
      <c r="AM552" s="1569"/>
      <c r="AN552" s="1569"/>
      <c r="AO552" s="1569"/>
      <c r="AP552" s="1569"/>
      <c r="AQ552" s="1569"/>
      <c r="AR552" s="1569"/>
      <c r="AS552" s="1569"/>
      <c r="AT552" s="1569"/>
      <c r="AU552" s="1569"/>
      <c r="AV552" s="1569"/>
      <c r="AW552" s="1569"/>
      <c r="AX552" s="1569"/>
      <c r="AY552" s="1569"/>
      <c r="AZ552" s="1569"/>
      <c r="BA552" s="1569"/>
      <c r="BB552" s="1569"/>
      <c r="BC552" s="1569"/>
      <c r="BD552" s="1569"/>
      <c r="BE552" s="1569"/>
      <c r="BF552" s="1569"/>
      <c r="BG552" s="1569"/>
    </row>
    <row r="553" spans="2:59" s="1626" customFormat="1">
      <c r="B553" s="1569"/>
      <c r="C553" s="1570"/>
      <c r="D553" s="1569"/>
      <c r="E553" s="1569"/>
      <c r="F553" s="1569"/>
      <c r="G553" s="1569"/>
      <c r="H553" s="1569"/>
      <c r="I553" s="1569"/>
      <c r="J553" s="1569"/>
      <c r="K553" s="1569"/>
      <c r="L553" s="1569"/>
      <c r="M553" s="1569"/>
      <c r="N553" s="1569"/>
      <c r="O553" s="1569"/>
      <c r="P553" s="1569"/>
      <c r="Q553" s="1569"/>
      <c r="R553" s="1569"/>
      <c r="S553" s="1569"/>
      <c r="T553" s="1569"/>
      <c r="U553" s="1569"/>
      <c r="V553" s="1569"/>
      <c r="W553" s="1569"/>
      <c r="X553" s="1569"/>
      <c r="Y553" s="1569"/>
      <c r="Z553" s="1569"/>
      <c r="AA553" s="1569"/>
      <c r="AB553" s="1569"/>
      <c r="AC553" s="1569"/>
      <c r="AD553" s="1569"/>
      <c r="AE553" s="1569"/>
      <c r="AF553" s="1569"/>
      <c r="AG553" s="1569"/>
      <c r="AH553" s="1569"/>
      <c r="AI553" s="1569"/>
      <c r="AJ553" s="1569"/>
      <c r="AK553" s="1569"/>
      <c r="AL553" s="1569"/>
      <c r="AM553" s="1569"/>
      <c r="AN553" s="1569"/>
      <c r="AO553" s="1569"/>
      <c r="AP553" s="1569"/>
      <c r="AQ553" s="1569"/>
      <c r="AR553" s="1569"/>
      <c r="AS553" s="1569"/>
      <c r="AT553" s="1569"/>
      <c r="AU553" s="1569"/>
      <c r="AV553" s="1569"/>
      <c r="AW553" s="1569"/>
      <c r="AX553" s="1569"/>
      <c r="AY553" s="1569"/>
      <c r="AZ553" s="1569"/>
      <c r="BA553" s="1569"/>
      <c r="BB553" s="1569"/>
      <c r="BC553" s="1569"/>
      <c r="BD553" s="1569"/>
      <c r="BE553" s="1569"/>
      <c r="BF553" s="1569"/>
      <c r="BG553" s="1569"/>
    </row>
    <row r="554" spans="2:59" s="1626" customFormat="1">
      <c r="B554" s="1569"/>
      <c r="C554" s="1570"/>
      <c r="D554" s="1569"/>
      <c r="E554" s="1569"/>
      <c r="F554" s="1569"/>
      <c r="G554" s="1569"/>
      <c r="H554" s="1569"/>
      <c r="I554" s="1569"/>
      <c r="J554" s="1569"/>
      <c r="K554" s="1569"/>
      <c r="L554" s="1569"/>
      <c r="M554" s="1569"/>
      <c r="N554" s="1569"/>
      <c r="O554" s="1569"/>
      <c r="P554" s="1569"/>
      <c r="Q554" s="1569"/>
      <c r="R554" s="1569"/>
      <c r="S554" s="1569"/>
      <c r="T554" s="1569"/>
      <c r="U554" s="1569"/>
      <c r="V554" s="1569"/>
      <c r="W554" s="1569"/>
      <c r="X554" s="1569"/>
      <c r="Y554" s="1569"/>
      <c r="Z554" s="1569"/>
      <c r="AA554" s="1569"/>
      <c r="AB554" s="1569"/>
      <c r="AC554" s="1569"/>
      <c r="AD554" s="1569"/>
      <c r="AE554" s="1569"/>
      <c r="AF554" s="1569"/>
      <c r="AG554" s="1569"/>
      <c r="AH554" s="1569"/>
      <c r="AI554" s="1569"/>
      <c r="AJ554" s="1569"/>
      <c r="AK554" s="1569"/>
      <c r="AL554" s="1569"/>
      <c r="AM554" s="1569"/>
      <c r="AN554" s="1569"/>
      <c r="AO554" s="1569"/>
      <c r="AP554" s="1569"/>
      <c r="AQ554" s="1569"/>
      <c r="AR554" s="1569"/>
      <c r="AS554" s="1569"/>
      <c r="AT554" s="1569"/>
      <c r="AU554" s="1569"/>
      <c r="AV554" s="1569"/>
      <c r="AW554" s="1569"/>
      <c r="AX554" s="1569"/>
      <c r="AY554" s="1569"/>
      <c r="AZ554" s="1569"/>
      <c r="BA554" s="1569"/>
      <c r="BB554" s="1569"/>
      <c r="BC554" s="1569"/>
      <c r="BD554" s="1569"/>
      <c r="BE554" s="1569"/>
      <c r="BF554" s="1569"/>
      <c r="BG554" s="1569"/>
    </row>
    <row r="555" spans="2:59" s="1626" customFormat="1">
      <c r="B555" s="1569"/>
      <c r="C555" s="1570"/>
      <c r="D555" s="1569"/>
      <c r="E555" s="1569"/>
      <c r="F555" s="1569"/>
      <c r="G555" s="1569"/>
      <c r="H555" s="1569"/>
      <c r="I555" s="1569"/>
      <c r="J555" s="1569"/>
      <c r="K555" s="1569"/>
      <c r="L555" s="1569"/>
      <c r="M555" s="1569"/>
      <c r="N555" s="1569"/>
      <c r="O555" s="1569"/>
      <c r="P555" s="1569"/>
      <c r="Q555" s="1569"/>
      <c r="R555" s="1569"/>
      <c r="S555" s="1569"/>
      <c r="T555" s="1569"/>
      <c r="U555" s="1569"/>
      <c r="V555" s="1569"/>
      <c r="W555" s="1569"/>
      <c r="X555" s="1569"/>
      <c r="Y555" s="1569"/>
      <c r="Z555" s="1569"/>
      <c r="AA555" s="1569"/>
      <c r="AB555" s="1569"/>
      <c r="AC555" s="1569"/>
      <c r="AD555" s="1569"/>
      <c r="AE555" s="1569"/>
      <c r="AF555" s="1569"/>
      <c r="AG555" s="1569"/>
      <c r="AH555" s="1569"/>
      <c r="AI555" s="1569"/>
      <c r="AJ555" s="1569"/>
      <c r="AK555" s="1569"/>
      <c r="AL555" s="1569"/>
      <c r="AM555" s="1569"/>
      <c r="AN555" s="1569"/>
      <c r="AO555" s="1569"/>
      <c r="AP555" s="1569"/>
      <c r="AQ555" s="1569"/>
      <c r="AR555" s="1569"/>
      <c r="AS555" s="1569"/>
      <c r="AT555" s="1569"/>
      <c r="AU555" s="1569"/>
      <c r="AV555" s="1569"/>
      <c r="AW555" s="1569"/>
      <c r="AX555" s="1569"/>
      <c r="AY555" s="1569"/>
      <c r="AZ555" s="1569"/>
      <c r="BA555" s="1569"/>
      <c r="BB555" s="1569"/>
      <c r="BC555" s="1569"/>
      <c r="BD555" s="1569"/>
      <c r="BE555" s="1569"/>
      <c r="BF555" s="1569"/>
      <c r="BG555" s="1569"/>
    </row>
    <row r="556" spans="2:59" s="1626" customFormat="1">
      <c r="B556" s="1569"/>
      <c r="C556" s="1570"/>
      <c r="D556" s="1569"/>
      <c r="E556" s="1569"/>
      <c r="F556" s="1569"/>
      <c r="G556" s="1569"/>
      <c r="H556" s="1569"/>
      <c r="I556" s="1569"/>
      <c r="J556" s="1569"/>
      <c r="K556" s="1569"/>
      <c r="L556" s="1569"/>
      <c r="M556" s="1569"/>
      <c r="N556" s="1569"/>
      <c r="O556" s="1569"/>
      <c r="P556" s="1569"/>
      <c r="Q556" s="1569"/>
      <c r="R556" s="1569"/>
      <c r="S556" s="1569"/>
      <c r="T556" s="1569"/>
      <c r="U556" s="1569"/>
      <c r="V556" s="1569"/>
      <c r="W556" s="1569"/>
      <c r="X556" s="1569"/>
      <c r="Y556" s="1569"/>
      <c r="Z556" s="1569"/>
      <c r="AA556" s="1569"/>
      <c r="AB556" s="1569"/>
      <c r="AC556" s="1569"/>
      <c r="AD556" s="1569"/>
      <c r="AE556" s="1569"/>
      <c r="AF556" s="1569"/>
      <c r="AG556" s="1569"/>
      <c r="AH556" s="1569"/>
      <c r="AI556" s="1569"/>
      <c r="AJ556" s="1569"/>
      <c r="AK556" s="1569"/>
      <c r="AL556" s="1569"/>
      <c r="AM556" s="1569"/>
      <c r="AN556" s="1569"/>
      <c r="AO556" s="1569"/>
      <c r="AP556" s="1569"/>
      <c r="AQ556" s="1569"/>
      <c r="AR556" s="1569"/>
      <c r="AS556" s="1569"/>
      <c r="AT556" s="1569"/>
      <c r="AU556" s="1569"/>
      <c r="AV556" s="1569"/>
      <c r="AW556" s="1569"/>
      <c r="AX556" s="1569"/>
      <c r="AY556" s="1569"/>
      <c r="AZ556" s="1569"/>
      <c r="BA556" s="1569"/>
      <c r="BB556" s="1569"/>
      <c r="BC556" s="1569"/>
      <c r="BD556" s="1569"/>
      <c r="BE556" s="1569"/>
      <c r="BF556" s="1569"/>
      <c r="BG556" s="1569"/>
    </row>
    <row r="557" spans="2:59" s="1626" customFormat="1">
      <c r="B557" s="1569"/>
      <c r="C557" s="1570"/>
      <c r="D557" s="1569"/>
      <c r="E557" s="1569"/>
      <c r="F557" s="1569"/>
      <c r="G557" s="1569"/>
      <c r="H557" s="1569"/>
      <c r="I557" s="1569"/>
      <c r="J557" s="1569"/>
      <c r="K557" s="1569"/>
      <c r="L557" s="1569"/>
      <c r="M557" s="1569"/>
      <c r="N557" s="1569"/>
      <c r="O557" s="1569"/>
      <c r="P557" s="1569"/>
      <c r="Q557" s="1569"/>
      <c r="R557" s="1569"/>
      <c r="S557" s="1569"/>
      <c r="T557" s="1569"/>
      <c r="U557" s="1569"/>
      <c r="V557" s="1569"/>
      <c r="W557" s="1569"/>
      <c r="X557" s="1569"/>
      <c r="Y557" s="1569"/>
      <c r="Z557" s="1569"/>
      <c r="AA557" s="1569"/>
      <c r="AB557" s="1569"/>
      <c r="AC557" s="1569"/>
      <c r="AD557" s="1569"/>
      <c r="AE557" s="1569"/>
      <c r="AF557" s="1569"/>
      <c r="AG557" s="1569"/>
      <c r="AH557" s="1569"/>
      <c r="AI557" s="1569"/>
      <c r="AJ557" s="1569"/>
      <c r="AK557" s="1569"/>
      <c r="AL557" s="1569"/>
      <c r="AM557" s="1569"/>
      <c r="AN557" s="1569"/>
      <c r="AO557" s="1569"/>
      <c r="AP557" s="1569"/>
      <c r="AQ557" s="1569"/>
      <c r="AR557" s="1569"/>
      <c r="AS557" s="1569"/>
      <c r="AT557" s="1569"/>
      <c r="AU557" s="1569"/>
      <c r="AV557" s="1569"/>
      <c r="AW557" s="1569"/>
      <c r="AX557" s="1569"/>
      <c r="AY557" s="1569"/>
      <c r="AZ557" s="1569"/>
      <c r="BA557" s="1569"/>
      <c r="BB557" s="1569"/>
      <c r="BC557" s="1569"/>
      <c r="BD557" s="1569"/>
      <c r="BE557" s="1569"/>
      <c r="BF557" s="1569"/>
      <c r="BG557" s="1569"/>
    </row>
    <row r="558" spans="2:59" s="1626" customFormat="1">
      <c r="B558" s="1569"/>
      <c r="C558" s="1570"/>
      <c r="D558" s="1569"/>
      <c r="E558" s="1569"/>
      <c r="F558" s="1569"/>
      <c r="G558" s="1569"/>
      <c r="H558" s="1569"/>
      <c r="I558" s="1569"/>
      <c r="J558" s="1569"/>
      <c r="K558" s="1569"/>
      <c r="L558" s="1569"/>
      <c r="M558" s="1569"/>
      <c r="N558" s="1569"/>
      <c r="O558" s="1569"/>
      <c r="P558" s="1569"/>
      <c r="Q558" s="1569"/>
      <c r="R558" s="1569"/>
      <c r="S558" s="1569"/>
      <c r="T558" s="1569"/>
      <c r="U558" s="1569"/>
      <c r="V558" s="1569"/>
      <c r="W558" s="1569"/>
      <c r="X558" s="1569"/>
      <c r="Y558" s="1569"/>
      <c r="Z558" s="1569"/>
      <c r="AA558" s="1569"/>
      <c r="AB558" s="1569"/>
      <c r="AC558" s="1569"/>
      <c r="AD558" s="1569"/>
      <c r="AE558" s="1569"/>
      <c r="AF558" s="1569"/>
      <c r="AG558" s="1569"/>
      <c r="AH558" s="1569"/>
      <c r="AI558" s="1569"/>
      <c r="AJ558" s="1569"/>
      <c r="AK558" s="1569"/>
      <c r="AL558" s="1569"/>
      <c r="AM558" s="1569"/>
      <c r="AN558" s="1569"/>
      <c r="AO558" s="1569"/>
      <c r="AP558" s="1569"/>
      <c r="AQ558" s="1569"/>
      <c r="AR558" s="1569"/>
      <c r="AS558" s="1569"/>
      <c r="AT558" s="1569"/>
      <c r="AU558" s="1569"/>
      <c r="AV558" s="1569"/>
      <c r="AW558" s="1569"/>
      <c r="AX558" s="1569"/>
      <c r="AY558" s="1569"/>
      <c r="AZ558" s="1569"/>
      <c r="BA558" s="1569"/>
      <c r="BB558" s="1569"/>
      <c r="BC558" s="1569"/>
      <c r="BD558" s="1569"/>
      <c r="BE558" s="1569"/>
      <c r="BF558" s="1569"/>
      <c r="BG558" s="1569"/>
    </row>
    <row r="559" spans="2:59" s="1626" customFormat="1">
      <c r="B559" s="1569"/>
      <c r="C559" s="1570"/>
      <c r="D559" s="1569"/>
      <c r="E559" s="1569"/>
      <c r="F559" s="1569"/>
      <c r="G559" s="1569"/>
      <c r="H559" s="1569"/>
      <c r="I559" s="1569"/>
      <c r="J559" s="1569"/>
      <c r="K559" s="1569"/>
      <c r="L559" s="1569"/>
      <c r="M559" s="1569"/>
      <c r="N559" s="1569"/>
      <c r="O559" s="1569"/>
      <c r="P559" s="1569"/>
      <c r="Q559" s="1569"/>
      <c r="R559" s="1569"/>
      <c r="S559" s="1569"/>
      <c r="T559" s="1569"/>
      <c r="U559" s="1569"/>
      <c r="V559" s="1569"/>
      <c r="W559" s="1569"/>
      <c r="X559" s="1569"/>
      <c r="Y559" s="1569"/>
      <c r="Z559" s="1569"/>
      <c r="AA559" s="1569"/>
      <c r="AB559" s="1569"/>
      <c r="AC559" s="1569"/>
      <c r="AD559" s="1569"/>
      <c r="AE559" s="1569"/>
      <c r="AF559" s="1569"/>
      <c r="AG559" s="1569"/>
      <c r="AH559" s="1569"/>
      <c r="AI559" s="1569"/>
      <c r="AJ559" s="1569"/>
      <c r="AK559" s="1569"/>
      <c r="AL559" s="1569"/>
      <c r="AM559" s="1569"/>
      <c r="AN559" s="1569"/>
      <c r="AO559" s="1569"/>
      <c r="AP559" s="1569"/>
      <c r="AQ559" s="1569"/>
      <c r="AR559" s="1569"/>
      <c r="AS559" s="1569"/>
      <c r="AT559" s="1569"/>
      <c r="AU559" s="1569"/>
      <c r="AV559" s="1569"/>
      <c r="AW559" s="1569"/>
      <c r="AX559" s="1569"/>
      <c r="AY559" s="1569"/>
      <c r="AZ559" s="1569"/>
      <c r="BA559" s="1569"/>
      <c r="BB559" s="1569"/>
      <c r="BC559" s="1569"/>
      <c r="BD559" s="1569"/>
      <c r="BE559" s="1569"/>
      <c r="BF559" s="1569"/>
      <c r="BG559" s="1569"/>
    </row>
    <row r="560" spans="2:59" s="1626" customFormat="1">
      <c r="B560" s="1569"/>
      <c r="C560" s="1570"/>
      <c r="D560" s="1569"/>
      <c r="E560" s="1569"/>
      <c r="F560" s="1569"/>
      <c r="G560" s="1569"/>
      <c r="H560" s="1569"/>
      <c r="I560" s="1569"/>
      <c r="J560" s="1569"/>
      <c r="K560" s="1569"/>
      <c r="L560" s="1569"/>
      <c r="M560" s="1569"/>
      <c r="N560" s="1569"/>
      <c r="O560" s="1569"/>
      <c r="P560" s="1569"/>
      <c r="Q560" s="1569"/>
      <c r="R560" s="1569"/>
      <c r="S560" s="1569"/>
      <c r="T560" s="1569"/>
      <c r="U560" s="1569"/>
      <c r="V560" s="1569"/>
      <c r="W560" s="1569"/>
      <c r="X560" s="1569"/>
      <c r="Y560" s="1569"/>
      <c r="Z560" s="1569"/>
      <c r="AA560" s="1569"/>
      <c r="AB560" s="1569"/>
      <c r="AC560" s="1569"/>
      <c r="AD560" s="1569"/>
      <c r="AE560" s="1569"/>
      <c r="AF560" s="1569"/>
      <c r="AG560" s="1569"/>
      <c r="AH560" s="1569"/>
      <c r="AI560" s="1569"/>
      <c r="AJ560" s="1569"/>
      <c r="AK560" s="1569"/>
      <c r="AL560" s="1569"/>
      <c r="AM560" s="1569"/>
      <c r="AN560" s="1569"/>
      <c r="AO560" s="1569"/>
      <c r="AP560" s="1569"/>
      <c r="AQ560" s="1569"/>
      <c r="AR560" s="1569"/>
      <c r="AS560" s="1569"/>
      <c r="AT560" s="1569"/>
      <c r="AU560" s="1569"/>
      <c r="AV560" s="1569"/>
      <c r="AW560" s="1569"/>
      <c r="AX560" s="1569"/>
      <c r="AY560" s="1569"/>
      <c r="AZ560" s="1569"/>
      <c r="BA560" s="1569"/>
      <c r="BB560" s="1569"/>
      <c r="BC560" s="1569"/>
      <c r="BD560" s="1569"/>
      <c r="BE560" s="1569"/>
      <c r="BF560" s="1569"/>
      <c r="BG560" s="1569"/>
    </row>
    <row r="561" spans="2:59" s="1626" customFormat="1">
      <c r="B561" s="1569"/>
      <c r="C561" s="1570"/>
      <c r="D561" s="1569"/>
      <c r="E561" s="1569"/>
      <c r="F561" s="1569"/>
      <c r="G561" s="1569"/>
      <c r="H561" s="1569"/>
      <c r="I561" s="1569"/>
      <c r="J561" s="1569"/>
      <c r="K561" s="1569"/>
      <c r="L561" s="1569"/>
      <c r="M561" s="1569"/>
      <c r="N561" s="1569"/>
      <c r="O561" s="1569"/>
      <c r="P561" s="1569"/>
      <c r="Q561" s="1569"/>
      <c r="R561" s="1569"/>
      <c r="S561" s="1569"/>
      <c r="T561" s="1569"/>
      <c r="U561" s="1569"/>
      <c r="V561" s="1569"/>
      <c r="W561" s="1569"/>
      <c r="X561" s="1569"/>
      <c r="Y561" s="1569"/>
      <c r="Z561" s="1569"/>
      <c r="AA561" s="1569"/>
      <c r="AB561" s="1569"/>
      <c r="AC561" s="1569"/>
      <c r="AD561" s="1569"/>
      <c r="AE561" s="1569"/>
      <c r="AF561" s="1569"/>
      <c r="AG561" s="1569"/>
      <c r="AH561" s="1569"/>
      <c r="AI561" s="1569"/>
      <c r="AJ561" s="1569"/>
      <c r="AK561" s="1569"/>
      <c r="AL561" s="1569"/>
      <c r="AM561" s="1569"/>
      <c r="AN561" s="1569"/>
      <c r="AO561" s="1569"/>
      <c r="AP561" s="1569"/>
      <c r="AQ561" s="1569"/>
      <c r="AR561" s="1569"/>
      <c r="AS561" s="1569"/>
      <c r="AT561" s="1569"/>
      <c r="AU561" s="1569"/>
      <c r="AV561" s="1569"/>
      <c r="AW561" s="1569"/>
      <c r="AX561" s="1569"/>
      <c r="AY561" s="1569"/>
      <c r="AZ561" s="1569"/>
      <c r="BA561" s="1569"/>
      <c r="BB561" s="1569"/>
      <c r="BC561" s="1569"/>
      <c r="BD561" s="1569"/>
      <c r="BE561" s="1569"/>
      <c r="BF561" s="1569"/>
      <c r="BG561" s="1569"/>
    </row>
    <row r="562" spans="2:59" s="1626" customFormat="1">
      <c r="B562" s="1569"/>
      <c r="C562" s="1570"/>
      <c r="D562" s="1569"/>
      <c r="E562" s="1569"/>
      <c r="F562" s="1569"/>
      <c r="G562" s="1569"/>
      <c r="H562" s="1569"/>
      <c r="I562" s="1569"/>
      <c r="J562" s="1569"/>
      <c r="K562" s="1569"/>
      <c r="L562" s="1569"/>
      <c r="M562" s="1569"/>
      <c r="N562" s="1569"/>
      <c r="O562" s="1569"/>
      <c r="P562" s="1569"/>
      <c r="Q562" s="1569"/>
      <c r="R562" s="1569"/>
      <c r="S562" s="1569"/>
      <c r="T562" s="1569"/>
      <c r="U562" s="1569"/>
      <c r="V562" s="1569"/>
      <c r="W562" s="1569"/>
      <c r="X562" s="1569"/>
      <c r="Y562" s="1569"/>
      <c r="Z562" s="1569"/>
      <c r="AA562" s="1569"/>
      <c r="AB562" s="1569"/>
      <c r="AC562" s="1569"/>
      <c r="AD562" s="1569"/>
      <c r="AE562" s="1569"/>
      <c r="AF562" s="1569"/>
      <c r="AG562" s="1569"/>
      <c r="AH562" s="1569"/>
      <c r="AI562" s="1569"/>
      <c r="AJ562" s="1569"/>
      <c r="AK562" s="1569"/>
      <c r="AL562" s="1569"/>
      <c r="AM562" s="1569"/>
      <c r="AN562" s="1569"/>
      <c r="AO562" s="1569"/>
      <c r="AP562" s="1569"/>
      <c r="AQ562" s="1569"/>
      <c r="AR562" s="1569"/>
      <c r="AS562" s="1569"/>
      <c r="AT562" s="1569"/>
      <c r="AU562" s="1569"/>
      <c r="AV562" s="1569"/>
      <c r="AW562" s="1569"/>
      <c r="AX562" s="1569"/>
      <c r="AY562" s="1569"/>
      <c r="AZ562" s="1569"/>
      <c r="BA562" s="1569"/>
      <c r="BB562" s="1569"/>
      <c r="BC562" s="1569"/>
      <c r="BD562" s="1569"/>
      <c r="BE562" s="1569"/>
      <c r="BF562" s="1569"/>
      <c r="BG562" s="1569"/>
    </row>
    <row r="563" spans="2:59" s="1626" customFormat="1">
      <c r="B563" s="1569"/>
      <c r="C563" s="1570"/>
      <c r="D563" s="1569"/>
      <c r="E563" s="1569"/>
      <c r="F563" s="1569"/>
      <c r="G563" s="1569"/>
      <c r="H563" s="1569"/>
      <c r="I563" s="1569"/>
      <c r="J563" s="1569"/>
      <c r="K563" s="1569"/>
      <c r="L563" s="1569"/>
      <c r="M563" s="1569"/>
      <c r="N563" s="1569"/>
      <c r="O563" s="1569"/>
      <c r="P563" s="1569"/>
      <c r="Q563" s="1569"/>
      <c r="R563" s="1569"/>
      <c r="S563" s="1569"/>
      <c r="T563" s="1569"/>
      <c r="U563" s="1569"/>
      <c r="V563" s="1569"/>
      <c r="W563" s="1569"/>
      <c r="X563" s="1569"/>
      <c r="Y563" s="1569"/>
      <c r="Z563" s="1569"/>
      <c r="AA563" s="1569"/>
      <c r="AB563" s="1569"/>
      <c r="AC563" s="1569"/>
      <c r="AD563" s="1569"/>
      <c r="AE563" s="1569"/>
      <c r="AF563" s="1569"/>
      <c r="AG563" s="1569"/>
      <c r="AH563" s="1569"/>
      <c r="AI563" s="1569"/>
      <c r="AJ563" s="1569"/>
      <c r="AK563" s="1569"/>
      <c r="AL563" s="1569"/>
      <c r="AM563" s="1569"/>
      <c r="AN563" s="1569"/>
      <c r="AO563" s="1569"/>
      <c r="AP563" s="1569"/>
      <c r="AQ563" s="1569"/>
      <c r="AR563" s="1569"/>
      <c r="AS563" s="1569"/>
      <c r="AT563" s="1569"/>
      <c r="AU563" s="1569"/>
      <c r="AV563" s="1569"/>
      <c r="AW563" s="1569"/>
      <c r="AX563" s="1569"/>
      <c r="AY563" s="1569"/>
      <c r="AZ563" s="1569"/>
      <c r="BA563" s="1569"/>
      <c r="BB563" s="1569"/>
      <c r="BC563" s="1569"/>
      <c r="BD563" s="1569"/>
      <c r="BE563" s="1569"/>
      <c r="BF563" s="1569"/>
      <c r="BG563" s="1569"/>
    </row>
    <row r="564" spans="2:59" s="1626" customFormat="1">
      <c r="B564" s="1569"/>
      <c r="C564" s="1570"/>
      <c r="D564" s="1569"/>
      <c r="E564" s="1569"/>
      <c r="F564" s="1569"/>
      <c r="G564" s="1569"/>
      <c r="H564" s="1569"/>
      <c r="I564" s="1569"/>
      <c r="J564" s="1569"/>
      <c r="K564" s="1569"/>
      <c r="L564" s="1569"/>
      <c r="M564" s="1569"/>
      <c r="N564" s="1569"/>
      <c r="O564" s="1569"/>
      <c r="P564" s="1569"/>
      <c r="Q564" s="1569"/>
      <c r="R564" s="1569"/>
      <c r="S564" s="1569"/>
      <c r="T564" s="1569"/>
      <c r="U564" s="1569"/>
      <c r="V564" s="1569"/>
      <c r="W564" s="1569"/>
      <c r="X564" s="1569"/>
      <c r="Y564" s="1569"/>
      <c r="Z564" s="1569"/>
      <c r="AA564" s="1569"/>
      <c r="AB564" s="1569"/>
      <c r="AC564" s="1569"/>
      <c r="AD564" s="1569"/>
      <c r="AE564" s="1569"/>
      <c r="AF564" s="1569"/>
      <c r="AG564" s="1569"/>
      <c r="AH564" s="1569"/>
      <c r="AI564" s="1569"/>
      <c r="AJ564" s="1569"/>
      <c r="AK564" s="1569"/>
      <c r="AL564" s="1569"/>
      <c r="AM564" s="1569"/>
      <c r="AN564" s="1569"/>
      <c r="AO564" s="1569"/>
      <c r="AP564" s="1569"/>
      <c r="AQ564" s="1569"/>
      <c r="AR564" s="1569"/>
      <c r="AS564" s="1569"/>
      <c r="AT564" s="1569"/>
      <c r="AU564" s="1569"/>
      <c r="AV564" s="1569"/>
      <c r="AW564" s="1569"/>
      <c r="AX564" s="1569"/>
      <c r="AY564" s="1569"/>
      <c r="AZ564" s="1569"/>
      <c r="BA564" s="1569"/>
      <c r="BB564" s="1569"/>
      <c r="BC564" s="1569"/>
      <c r="BD564" s="1569"/>
      <c r="BE564" s="1569"/>
      <c r="BF564" s="1569"/>
      <c r="BG564" s="1569"/>
    </row>
    <row r="565" spans="2:59" s="1626" customFormat="1">
      <c r="B565" s="1569"/>
      <c r="C565" s="1570"/>
      <c r="D565" s="1569"/>
      <c r="E565" s="1569"/>
      <c r="F565" s="1569"/>
      <c r="G565" s="1569"/>
      <c r="H565" s="1569"/>
      <c r="I565" s="1569"/>
      <c r="J565" s="1569"/>
      <c r="K565" s="1569"/>
      <c r="L565" s="1569"/>
      <c r="M565" s="1569"/>
      <c r="N565" s="1569"/>
      <c r="O565" s="1569"/>
      <c r="P565" s="1569"/>
      <c r="Q565" s="1569"/>
      <c r="R565" s="1569"/>
      <c r="S565" s="1569"/>
      <c r="T565" s="1569"/>
      <c r="U565" s="1569"/>
      <c r="V565" s="1569"/>
      <c r="W565" s="1569"/>
      <c r="X565" s="1569"/>
      <c r="Y565" s="1569"/>
      <c r="Z565" s="1569"/>
      <c r="AA565" s="1569"/>
      <c r="AB565" s="1569"/>
      <c r="AC565" s="1569"/>
      <c r="AD565" s="1569"/>
      <c r="AE565" s="1569"/>
      <c r="AF565" s="1569"/>
      <c r="AG565" s="1569"/>
      <c r="AH565" s="1569"/>
      <c r="AI565" s="1569"/>
      <c r="AJ565" s="1569"/>
      <c r="AK565" s="1569"/>
      <c r="AL565" s="1569"/>
      <c r="AM565" s="1569"/>
      <c r="AN565" s="1569"/>
      <c r="AO565" s="1569"/>
      <c r="AP565" s="1569"/>
      <c r="AQ565" s="1569"/>
      <c r="AR565" s="1569"/>
      <c r="AS565" s="1569"/>
      <c r="AT565" s="1569"/>
      <c r="AU565" s="1569"/>
      <c r="AV565" s="1569"/>
      <c r="AW565" s="1569"/>
      <c r="AX565" s="1569"/>
      <c r="AY565" s="1569"/>
      <c r="AZ565" s="1569"/>
      <c r="BA565" s="1569"/>
      <c r="BB565" s="1569"/>
      <c r="BC565" s="1569"/>
      <c r="BD565" s="1569"/>
      <c r="BE565" s="1569"/>
      <c r="BF565" s="1569"/>
      <c r="BG565" s="1569"/>
    </row>
    <row r="566" spans="2:59" s="1626" customFormat="1">
      <c r="B566" s="1569"/>
      <c r="C566" s="1570"/>
      <c r="D566" s="1569"/>
      <c r="E566" s="1569"/>
      <c r="F566" s="1569"/>
      <c r="G566" s="1569"/>
      <c r="H566" s="1569"/>
      <c r="I566" s="1569"/>
      <c r="J566" s="1569"/>
      <c r="K566" s="1569"/>
      <c r="L566" s="1569"/>
      <c r="M566" s="1569"/>
      <c r="N566" s="1569"/>
      <c r="O566" s="1569"/>
      <c r="P566" s="1569"/>
      <c r="Q566" s="1569"/>
      <c r="R566" s="1569"/>
      <c r="S566" s="1569"/>
      <c r="T566" s="1569"/>
      <c r="U566" s="1569"/>
      <c r="V566" s="1569"/>
      <c r="W566" s="1569"/>
      <c r="X566" s="1569"/>
      <c r="Y566" s="1569"/>
      <c r="Z566" s="1569"/>
      <c r="AA566" s="1569"/>
      <c r="AB566" s="1569"/>
      <c r="AC566" s="1569"/>
      <c r="AD566" s="1569"/>
      <c r="AE566" s="1569"/>
      <c r="AF566" s="1569"/>
      <c r="AG566" s="1569"/>
      <c r="AH566" s="1569"/>
      <c r="AI566" s="1569"/>
      <c r="AJ566" s="1569"/>
      <c r="AK566" s="1569"/>
      <c r="AL566" s="1569"/>
      <c r="AM566" s="1569"/>
      <c r="AN566" s="1569"/>
      <c r="AO566" s="1569"/>
      <c r="AP566" s="1569"/>
      <c r="AQ566" s="1569"/>
      <c r="AR566" s="1569"/>
      <c r="AS566" s="1569"/>
      <c r="AT566" s="1569"/>
      <c r="AU566" s="1569"/>
      <c r="AV566" s="1569"/>
      <c r="AW566" s="1569"/>
      <c r="AX566" s="1569"/>
      <c r="AY566" s="1569"/>
      <c r="AZ566" s="1569"/>
      <c r="BA566" s="1569"/>
      <c r="BB566" s="1569"/>
      <c r="BC566" s="1569"/>
      <c r="BD566" s="1569"/>
      <c r="BE566" s="1569"/>
      <c r="BF566" s="1569"/>
      <c r="BG566" s="1569"/>
    </row>
    <row r="567" spans="2:59" s="1626" customFormat="1">
      <c r="B567" s="1569"/>
      <c r="C567" s="1570"/>
      <c r="D567" s="1569"/>
      <c r="E567" s="1569"/>
      <c r="F567" s="1569"/>
      <c r="G567" s="1569"/>
      <c r="H567" s="1569"/>
      <c r="I567" s="1569"/>
      <c r="J567" s="1569"/>
      <c r="K567" s="1569"/>
      <c r="L567" s="1569"/>
      <c r="M567" s="1569"/>
      <c r="N567" s="1569"/>
      <c r="O567" s="1569"/>
      <c r="P567" s="1569"/>
      <c r="Q567" s="1569"/>
      <c r="R567" s="1569"/>
      <c r="S567" s="1569"/>
      <c r="T567" s="1569"/>
      <c r="U567" s="1569"/>
      <c r="V567" s="1569"/>
      <c r="W567" s="1569"/>
      <c r="X567" s="1569"/>
      <c r="Y567" s="1569"/>
      <c r="Z567" s="1569"/>
      <c r="AA567" s="1569"/>
      <c r="AB567" s="1569"/>
      <c r="AC567" s="1569"/>
      <c r="AD567" s="1569"/>
      <c r="AE567" s="1569"/>
      <c r="AF567" s="1569"/>
      <c r="AG567" s="1569"/>
      <c r="AH567" s="1569"/>
      <c r="AI567" s="1569"/>
      <c r="AJ567" s="1569"/>
      <c r="AK567" s="1569"/>
      <c r="AL567" s="1569"/>
      <c r="AM567" s="1569"/>
      <c r="AN567" s="1569"/>
      <c r="AO567" s="1569"/>
      <c r="AP567" s="1569"/>
      <c r="AQ567" s="1569"/>
      <c r="AR567" s="1569"/>
      <c r="AS567" s="1569"/>
      <c r="AT567" s="1569"/>
      <c r="AU567" s="1569"/>
      <c r="AV567" s="1569"/>
      <c r="AW567" s="1569"/>
      <c r="AX567" s="1569"/>
      <c r="AY567" s="1569"/>
      <c r="AZ567" s="1569"/>
      <c r="BA567" s="1569"/>
      <c r="BB567" s="1569"/>
      <c r="BC567" s="1569"/>
      <c r="BD567" s="1569"/>
      <c r="BE567" s="1569"/>
      <c r="BF567" s="1569"/>
      <c r="BG567" s="1569"/>
    </row>
    <row r="568" spans="2:59" s="1626" customFormat="1">
      <c r="B568" s="1569"/>
      <c r="C568" s="1570"/>
      <c r="D568" s="1569"/>
      <c r="E568" s="1569"/>
      <c r="F568" s="1569"/>
      <c r="G568" s="1569"/>
      <c r="H568" s="1569"/>
      <c r="I568" s="1569"/>
      <c r="J568" s="1569"/>
      <c r="K568" s="1569"/>
      <c r="L568" s="1569"/>
      <c r="M568" s="1569"/>
      <c r="N568" s="1569"/>
      <c r="O568" s="1569"/>
      <c r="P568" s="1569"/>
      <c r="Q568" s="1569"/>
      <c r="R568" s="1569"/>
      <c r="S568" s="1569"/>
      <c r="T568" s="1569"/>
      <c r="U568" s="1569"/>
      <c r="V568" s="1569"/>
      <c r="W568" s="1569"/>
      <c r="X568" s="1569"/>
      <c r="Y568" s="1569"/>
      <c r="Z568" s="1569"/>
      <c r="AA568" s="1569"/>
      <c r="AB568" s="1569"/>
      <c r="AC568" s="1569"/>
      <c r="AD568" s="1569"/>
      <c r="AE568" s="1569"/>
      <c r="AF568" s="1569"/>
      <c r="AG568" s="1569"/>
      <c r="AH568" s="1569"/>
      <c r="AI568" s="1569"/>
      <c r="AJ568" s="1569"/>
      <c r="AK568" s="1569"/>
      <c r="AL568" s="1569"/>
      <c r="AM568" s="1569"/>
      <c r="AN568" s="1569"/>
      <c r="AO568" s="1569"/>
      <c r="AP568" s="1569"/>
      <c r="AQ568" s="1569"/>
      <c r="AR568" s="1569"/>
      <c r="AS568" s="1569"/>
      <c r="AT568" s="1569"/>
      <c r="AU568" s="1569"/>
      <c r="AV568" s="1569"/>
      <c r="AW568" s="1569"/>
      <c r="AX568" s="1569"/>
      <c r="AY568" s="1569"/>
      <c r="AZ568" s="1569"/>
      <c r="BA568" s="1569"/>
      <c r="BB568" s="1569"/>
      <c r="BC568" s="1569"/>
      <c r="BD568" s="1569"/>
      <c r="BE568" s="1569"/>
      <c r="BF568" s="1569"/>
      <c r="BG568" s="1569"/>
    </row>
    <row r="569" spans="2:59" s="1626" customFormat="1">
      <c r="B569" s="1569"/>
      <c r="C569" s="1570"/>
      <c r="D569" s="1569"/>
      <c r="E569" s="1569"/>
      <c r="F569" s="1569"/>
      <c r="G569" s="1569"/>
      <c r="H569" s="1569"/>
      <c r="I569" s="1569"/>
      <c r="J569" s="1569"/>
      <c r="K569" s="1569"/>
      <c r="L569" s="1569"/>
      <c r="M569" s="1569"/>
      <c r="N569" s="1569"/>
      <c r="O569" s="1569"/>
      <c r="P569" s="1569"/>
      <c r="Q569" s="1569"/>
      <c r="R569" s="1569"/>
      <c r="S569" s="1569"/>
      <c r="T569" s="1569"/>
      <c r="U569" s="1569"/>
      <c r="V569" s="1569"/>
      <c r="W569" s="1569"/>
      <c r="X569" s="1569"/>
      <c r="Y569" s="1569"/>
      <c r="Z569" s="1569"/>
      <c r="AA569" s="1569"/>
      <c r="AB569" s="1569"/>
      <c r="AC569" s="1569"/>
      <c r="AD569" s="1569"/>
      <c r="AE569" s="1569"/>
      <c r="AF569" s="1569"/>
      <c r="AG569" s="1569"/>
      <c r="AH569" s="1569"/>
      <c r="AI569" s="1569"/>
      <c r="AJ569" s="1569"/>
      <c r="AK569" s="1569"/>
      <c r="AL569" s="1569"/>
      <c r="AM569" s="1569"/>
      <c r="AN569" s="1569"/>
      <c r="AO569" s="1569"/>
      <c r="AP569" s="1569"/>
      <c r="AQ569" s="1569"/>
      <c r="AR569" s="1569"/>
      <c r="AS569" s="1569"/>
      <c r="AT569" s="1569"/>
      <c r="AU569" s="1569"/>
      <c r="AV569" s="1569"/>
      <c r="AW569" s="1569"/>
      <c r="AX569" s="1569"/>
      <c r="AY569" s="1569"/>
      <c r="AZ569" s="1569"/>
      <c r="BA569" s="1569"/>
      <c r="BB569" s="1569"/>
      <c r="BC569" s="1569"/>
      <c r="BD569" s="1569"/>
      <c r="BE569" s="1569"/>
      <c r="BF569" s="1569"/>
      <c r="BG569" s="1569"/>
    </row>
    <row r="570" spans="2:59" s="1626" customFormat="1">
      <c r="B570" s="1569"/>
      <c r="C570" s="1570"/>
      <c r="D570" s="1569"/>
      <c r="E570" s="1569"/>
      <c r="F570" s="1569"/>
      <c r="G570" s="1569"/>
      <c r="H570" s="1569"/>
      <c r="I570" s="1569"/>
      <c r="J570" s="1569"/>
      <c r="K570" s="1569"/>
      <c r="L570" s="1569"/>
      <c r="M570" s="1569"/>
      <c r="N570" s="1569"/>
      <c r="O570" s="1569"/>
      <c r="P570" s="1569"/>
      <c r="Q570" s="1569"/>
      <c r="R570" s="1569"/>
      <c r="S570" s="1569"/>
      <c r="T570" s="1569"/>
      <c r="U570" s="1569"/>
      <c r="V570" s="1569"/>
      <c r="W570" s="1569"/>
      <c r="X570" s="1569"/>
      <c r="Y570" s="1569"/>
      <c r="Z570" s="1569"/>
      <c r="AA570" s="1569"/>
      <c r="AB570" s="1569"/>
      <c r="AC570" s="1569"/>
      <c r="AD570" s="1569"/>
      <c r="AE570" s="1569"/>
      <c r="AF570" s="1569"/>
      <c r="AG570" s="1569"/>
      <c r="AH570" s="1569"/>
      <c r="AI570" s="1569"/>
      <c r="AJ570" s="1569"/>
      <c r="AK570" s="1569"/>
      <c r="AL570" s="1569"/>
      <c r="AM570" s="1569"/>
      <c r="AN570" s="1569"/>
      <c r="AO570" s="1569"/>
      <c r="AP570" s="1569"/>
      <c r="AQ570" s="1569"/>
      <c r="AR570" s="1569"/>
      <c r="AS570" s="1569"/>
      <c r="AT570" s="1569"/>
      <c r="AU570" s="1569"/>
      <c r="AV570" s="1569"/>
      <c r="AW570" s="1569"/>
      <c r="AX570" s="1569"/>
      <c r="AY570" s="1569"/>
      <c r="AZ570" s="1569"/>
      <c r="BA570" s="1569"/>
      <c r="BB570" s="1569"/>
      <c r="BC570" s="1569"/>
      <c r="BD570" s="1569"/>
      <c r="BE570" s="1569"/>
      <c r="BF570" s="1569"/>
      <c r="BG570" s="1569"/>
    </row>
    <row r="571" spans="2:59" s="1626" customFormat="1">
      <c r="B571" s="1569"/>
      <c r="C571" s="1570"/>
      <c r="D571" s="1569"/>
      <c r="E571" s="1569"/>
      <c r="F571" s="1569"/>
      <c r="G571" s="1569"/>
      <c r="H571" s="1569"/>
      <c r="I571" s="1569"/>
      <c r="J571" s="1569"/>
      <c r="K571" s="1569"/>
      <c r="L571" s="1569"/>
      <c r="M571" s="1569"/>
      <c r="N571" s="1569"/>
      <c r="O571" s="1569"/>
      <c r="P571" s="1569"/>
      <c r="Q571" s="1569"/>
      <c r="R571" s="1569"/>
      <c r="S571" s="1569"/>
      <c r="T571" s="1569"/>
      <c r="U571" s="1569"/>
      <c r="V571" s="1569"/>
      <c r="W571" s="1569"/>
      <c r="X571" s="1569"/>
      <c r="Y571" s="1569"/>
      <c r="Z571" s="1569"/>
      <c r="AA571" s="1569"/>
      <c r="AB571" s="1569"/>
      <c r="AC571" s="1569"/>
      <c r="AD571" s="1569"/>
      <c r="AE571" s="1569"/>
      <c r="AF571" s="1569"/>
      <c r="AG571" s="1569"/>
      <c r="AH571" s="1569"/>
      <c r="AI571" s="1569"/>
      <c r="AJ571" s="1569"/>
      <c r="AK571" s="1569"/>
      <c r="AL571" s="1569"/>
      <c r="AM571" s="1569"/>
      <c r="AN571" s="1569"/>
      <c r="AO571" s="1569"/>
      <c r="AP571" s="1569"/>
      <c r="AQ571" s="1569"/>
      <c r="AR571" s="1569"/>
      <c r="AS571" s="1569"/>
      <c r="AT571" s="1569"/>
      <c r="AU571" s="1569"/>
      <c r="AV571" s="1569"/>
      <c r="AW571" s="1569"/>
      <c r="AX571" s="1569"/>
      <c r="AY571" s="1569"/>
      <c r="AZ571" s="1569"/>
      <c r="BA571" s="1569"/>
      <c r="BB571" s="1569"/>
      <c r="BC571" s="1569"/>
      <c r="BD571" s="1569"/>
      <c r="BE571" s="1569"/>
      <c r="BF571" s="1569"/>
      <c r="BG571" s="1569"/>
    </row>
    <row r="572" spans="2:59" s="1626" customFormat="1">
      <c r="B572" s="1569"/>
      <c r="C572" s="1570"/>
      <c r="D572" s="1569"/>
      <c r="E572" s="1569"/>
      <c r="F572" s="1569"/>
      <c r="G572" s="1569"/>
      <c r="H572" s="1569"/>
      <c r="I572" s="1569"/>
      <c r="J572" s="1569"/>
      <c r="K572" s="1569"/>
      <c r="L572" s="1569"/>
      <c r="M572" s="1569"/>
      <c r="N572" s="1569"/>
      <c r="O572" s="1569"/>
      <c r="P572" s="1569"/>
      <c r="Q572" s="1569"/>
      <c r="R572" s="1569"/>
      <c r="S572" s="1569"/>
      <c r="T572" s="1569"/>
      <c r="U572" s="1569"/>
      <c r="V572" s="1569"/>
      <c r="W572" s="1569"/>
      <c r="X572" s="1569"/>
      <c r="Y572" s="1569"/>
      <c r="Z572" s="1569"/>
      <c r="AA572" s="1569"/>
      <c r="AB572" s="1569"/>
      <c r="AC572" s="1569"/>
      <c r="AD572" s="1569"/>
      <c r="AE572" s="1569"/>
      <c r="AF572" s="1569"/>
      <c r="AG572" s="1569"/>
      <c r="AH572" s="1569"/>
      <c r="AI572" s="1569"/>
      <c r="AJ572" s="1569"/>
      <c r="AK572" s="1569"/>
      <c r="AL572" s="1569"/>
      <c r="AM572" s="1569"/>
      <c r="AN572" s="1569"/>
      <c r="AO572" s="1569"/>
      <c r="AP572" s="1569"/>
      <c r="AQ572" s="1569"/>
      <c r="AR572" s="1569"/>
      <c r="AS572" s="1569"/>
      <c r="AT572" s="1569"/>
      <c r="AU572" s="1569"/>
      <c r="AV572" s="1569"/>
      <c r="AW572" s="1569"/>
      <c r="AX572" s="1569"/>
      <c r="AY572" s="1569"/>
      <c r="AZ572" s="1569"/>
      <c r="BA572" s="1569"/>
      <c r="BB572" s="1569"/>
      <c r="BC572" s="1569"/>
      <c r="BD572" s="1569"/>
      <c r="BE572" s="1569"/>
      <c r="BF572" s="1569"/>
      <c r="BG572" s="1569"/>
    </row>
    <row r="573" spans="2:59" s="1626" customFormat="1">
      <c r="B573" s="1569"/>
      <c r="C573" s="1570"/>
      <c r="D573" s="1569"/>
      <c r="E573" s="1569"/>
      <c r="F573" s="1569"/>
      <c r="G573" s="1569"/>
      <c r="H573" s="1569"/>
      <c r="I573" s="1569"/>
      <c r="J573" s="1569"/>
      <c r="K573" s="1569"/>
      <c r="L573" s="1569"/>
      <c r="M573" s="1569"/>
      <c r="N573" s="1569"/>
      <c r="O573" s="1569"/>
      <c r="P573" s="1569"/>
      <c r="Q573" s="1569"/>
      <c r="R573" s="1569"/>
      <c r="S573" s="1569"/>
      <c r="T573" s="1569"/>
      <c r="U573" s="1569"/>
      <c r="V573" s="1569"/>
      <c r="W573" s="1569"/>
      <c r="X573" s="1569"/>
      <c r="Y573" s="1569"/>
      <c r="Z573" s="1569"/>
      <c r="AA573" s="1569"/>
      <c r="AB573" s="1569"/>
      <c r="AC573" s="1569"/>
      <c r="AD573" s="1569"/>
      <c r="AE573" s="1569"/>
      <c r="AF573" s="1569"/>
      <c r="AG573" s="1569"/>
      <c r="AH573" s="1569"/>
      <c r="AI573" s="1569"/>
      <c r="AJ573" s="1569"/>
      <c r="AK573" s="1569"/>
      <c r="AL573" s="1569"/>
      <c r="AM573" s="1569"/>
      <c r="AN573" s="1569"/>
      <c r="AO573" s="1569"/>
      <c r="AP573" s="1569"/>
      <c r="AQ573" s="1569"/>
      <c r="AR573" s="1569"/>
      <c r="AS573" s="1569"/>
      <c r="AT573" s="1569"/>
      <c r="AU573" s="1569"/>
      <c r="AV573" s="1569"/>
      <c r="AW573" s="1569"/>
      <c r="AX573" s="1569"/>
      <c r="AY573" s="1569"/>
      <c r="AZ573" s="1569"/>
      <c r="BA573" s="1569"/>
      <c r="BB573" s="1569"/>
      <c r="BC573" s="1569"/>
      <c r="BD573" s="1569"/>
      <c r="BE573" s="1569"/>
      <c r="BF573" s="1569"/>
      <c r="BG573" s="1569"/>
    </row>
    <row r="574" spans="2:59" s="1626" customFormat="1">
      <c r="B574" s="1569"/>
      <c r="C574" s="1570"/>
      <c r="D574" s="1569"/>
      <c r="E574" s="1569"/>
      <c r="F574" s="1569"/>
      <c r="G574" s="1569"/>
      <c r="H574" s="1569"/>
      <c r="I574" s="1569"/>
      <c r="J574" s="1569"/>
      <c r="K574" s="1569"/>
      <c r="L574" s="1569"/>
      <c r="M574" s="1569"/>
      <c r="N574" s="1569"/>
      <c r="O574" s="1569"/>
      <c r="P574" s="1569"/>
      <c r="Q574" s="1569"/>
      <c r="R574" s="1569"/>
      <c r="S574" s="1569"/>
      <c r="T574" s="1569"/>
      <c r="U574" s="1569"/>
      <c r="V574" s="1569"/>
      <c r="W574" s="1569"/>
      <c r="X574" s="1569"/>
      <c r="Y574" s="1569"/>
      <c r="Z574" s="1569"/>
      <c r="AA574" s="1569"/>
      <c r="AB574" s="1569"/>
      <c r="AC574" s="1569"/>
      <c r="AD574" s="1569"/>
      <c r="AE574" s="1569"/>
      <c r="AF574" s="1569"/>
      <c r="AG574" s="1569"/>
      <c r="AH574" s="1569"/>
      <c r="AI574" s="1569"/>
      <c r="AJ574" s="1569"/>
      <c r="AK574" s="1569"/>
      <c r="AL574" s="1569"/>
      <c r="AM574" s="1569"/>
      <c r="AN574" s="1569"/>
      <c r="AO574" s="1569"/>
      <c r="AP574" s="1569"/>
      <c r="AQ574" s="1569"/>
      <c r="AR574" s="1569"/>
      <c r="AS574" s="1569"/>
      <c r="AT574" s="1569"/>
      <c r="AU574" s="1569"/>
      <c r="AV574" s="1569"/>
      <c r="AW574" s="1569"/>
      <c r="AX574" s="1569"/>
      <c r="AY574" s="1569"/>
      <c r="AZ574" s="1569"/>
      <c r="BA574" s="1569"/>
      <c r="BB574" s="1569"/>
      <c r="BC574" s="1569"/>
      <c r="BD574" s="1569"/>
      <c r="BE574" s="1569"/>
      <c r="BF574" s="1569"/>
      <c r="BG574" s="1569"/>
    </row>
    <row r="575" spans="2:59" s="1626" customFormat="1">
      <c r="B575" s="1569"/>
      <c r="C575" s="1570"/>
      <c r="D575" s="1569"/>
      <c r="E575" s="1569"/>
      <c r="F575" s="1569"/>
      <c r="G575" s="1569"/>
      <c r="H575" s="1569"/>
      <c r="I575" s="1569"/>
      <c r="J575" s="1569"/>
      <c r="K575" s="1569"/>
      <c r="L575" s="1569"/>
      <c r="M575" s="1569"/>
      <c r="N575" s="1569"/>
      <c r="O575" s="1569"/>
      <c r="P575" s="1569"/>
      <c r="Q575" s="1569"/>
      <c r="R575" s="1569"/>
      <c r="S575" s="1569"/>
      <c r="T575" s="1569"/>
      <c r="U575" s="1569"/>
      <c r="V575" s="1569"/>
      <c r="W575" s="1569"/>
      <c r="X575" s="1569"/>
      <c r="Y575" s="1569"/>
      <c r="Z575" s="1569"/>
      <c r="AA575" s="1569"/>
      <c r="AB575" s="1569"/>
      <c r="AC575" s="1569"/>
      <c r="AD575" s="1569"/>
      <c r="AE575" s="1569"/>
      <c r="AF575" s="1569"/>
      <c r="AG575" s="1569"/>
      <c r="AH575" s="1569"/>
      <c r="AI575" s="1569"/>
      <c r="AJ575" s="1569"/>
      <c r="AK575" s="1569"/>
      <c r="AL575" s="1569"/>
      <c r="AM575" s="1569"/>
      <c r="AN575" s="1569"/>
      <c r="AO575" s="1569"/>
      <c r="AP575" s="1569"/>
      <c r="AQ575" s="1569"/>
      <c r="AR575" s="1569"/>
      <c r="AS575" s="1569"/>
      <c r="AT575" s="1569"/>
      <c r="AU575" s="1569"/>
      <c r="AV575" s="1569"/>
      <c r="AW575" s="1569"/>
      <c r="AX575" s="1569"/>
      <c r="AY575" s="1569"/>
      <c r="AZ575" s="1569"/>
      <c r="BA575" s="1569"/>
      <c r="BB575" s="1569"/>
      <c r="BC575" s="1569"/>
      <c r="BD575" s="1569"/>
      <c r="BE575" s="1569"/>
      <c r="BF575" s="1569"/>
      <c r="BG575" s="1569"/>
    </row>
    <row r="576" spans="2:59" s="1626" customFormat="1">
      <c r="B576" s="1569"/>
      <c r="C576" s="1570"/>
      <c r="D576" s="1569"/>
      <c r="E576" s="1569"/>
      <c r="F576" s="1569"/>
      <c r="G576" s="1569"/>
      <c r="H576" s="1569"/>
      <c r="I576" s="1569"/>
      <c r="J576" s="1569"/>
      <c r="K576" s="1569"/>
      <c r="L576" s="1569"/>
      <c r="M576" s="1569"/>
      <c r="N576" s="1569"/>
      <c r="O576" s="1569"/>
      <c r="P576" s="1569"/>
      <c r="Q576" s="1569"/>
      <c r="R576" s="1569"/>
      <c r="S576" s="1569"/>
      <c r="T576" s="1569"/>
      <c r="U576" s="1569"/>
      <c r="V576" s="1569"/>
      <c r="W576" s="1569"/>
      <c r="X576" s="1569"/>
      <c r="Y576" s="1569"/>
      <c r="Z576" s="1569"/>
      <c r="AA576" s="1569"/>
      <c r="AB576" s="1569"/>
      <c r="AC576" s="1569"/>
      <c r="AD576" s="1569"/>
      <c r="AE576" s="1569"/>
      <c r="AF576" s="1569"/>
      <c r="AG576" s="1569"/>
      <c r="AH576" s="1569"/>
      <c r="AI576" s="1569"/>
      <c r="AJ576" s="1569"/>
      <c r="AK576" s="1569"/>
      <c r="AL576" s="1569"/>
      <c r="AM576" s="1569"/>
      <c r="AN576" s="1569"/>
      <c r="AO576" s="1569"/>
      <c r="AP576" s="1569"/>
      <c r="AQ576" s="1569"/>
      <c r="AR576" s="1569"/>
      <c r="AS576" s="1569"/>
      <c r="AT576" s="1569"/>
      <c r="AU576" s="1569"/>
      <c r="AV576" s="1569"/>
      <c r="AW576" s="1569"/>
      <c r="AX576" s="1569"/>
      <c r="AY576" s="1569"/>
      <c r="AZ576" s="1569"/>
      <c r="BA576" s="1569"/>
      <c r="BB576" s="1569"/>
      <c r="BC576" s="1569"/>
      <c r="BD576" s="1569"/>
      <c r="BE576" s="1569"/>
      <c r="BF576" s="1569"/>
      <c r="BG576" s="1569"/>
    </row>
    <row r="577" spans="2:59" s="1626" customFormat="1">
      <c r="B577" s="1569"/>
      <c r="C577" s="1570"/>
      <c r="D577" s="1569"/>
      <c r="E577" s="1569"/>
      <c r="F577" s="1569"/>
      <c r="G577" s="1569"/>
      <c r="H577" s="1569"/>
      <c r="I577" s="1569"/>
      <c r="J577" s="1569"/>
      <c r="K577" s="1569"/>
      <c r="L577" s="1569"/>
      <c r="M577" s="1569"/>
      <c r="N577" s="1569"/>
      <c r="O577" s="1569"/>
      <c r="P577" s="1569"/>
      <c r="Q577" s="1569"/>
      <c r="R577" s="1569"/>
      <c r="S577" s="1569"/>
      <c r="T577" s="1569"/>
      <c r="U577" s="1569"/>
      <c r="V577" s="1569"/>
      <c r="W577" s="1569"/>
      <c r="X577" s="1569"/>
      <c r="Y577" s="1569"/>
      <c r="Z577" s="1569"/>
      <c r="AA577" s="1569"/>
      <c r="AB577" s="1569"/>
      <c r="AC577" s="1569"/>
      <c r="AD577" s="1569"/>
      <c r="AE577" s="1569"/>
      <c r="AF577" s="1569"/>
      <c r="AG577" s="1569"/>
      <c r="AH577" s="1569"/>
      <c r="AI577" s="1569"/>
      <c r="AJ577" s="1569"/>
      <c r="AK577" s="1569"/>
      <c r="AL577" s="1569"/>
      <c r="AM577" s="1569"/>
      <c r="AN577" s="1569"/>
      <c r="AO577" s="1569"/>
      <c r="AP577" s="1569"/>
      <c r="AQ577" s="1569"/>
      <c r="AR577" s="1569"/>
      <c r="AS577" s="1569"/>
      <c r="AT577" s="1569"/>
      <c r="AU577" s="1569"/>
      <c r="AV577" s="1569"/>
      <c r="AW577" s="1569"/>
      <c r="AX577" s="1569"/>
      <c r="AY577" s="1569"/>
      <c r="AZ577" s="1569"/>
      <c r="BA577" s="1569"/>
      <c r="BB577" s="1569"/>
      <c r="BC577" s="1569"/>
      <c r="BD577" s="1569"/>
      <c r="BE577" s="1569"/>
      <c r="BF577" s="1569"/>
      <c r="BG577" s="1569"/>
    </row>
    <row r="578" spans="2:59" s="1626" customFormat="1">
      <c r="B578" s="1569"/>
      <c r="C578" s="1570"/>
      <c r="D578" s="1569"/>
      <c r="E578" s="1569"/>
      <c r="F578" s="1569"/>
      <c r="G578" s="1569"/>
      <c r="H578" s="1569"/>
      <c r="I578" s="1569"/>
      <c r="J578" s="1569"/>
      <c r="K578" s="1569"/>
      <c r="L578" s="1569"/>
      <c r="M578" s="1569"/>
      <c r="N578" s="1569"/>
      <c r="O578" s="1569"/>
      <c r="P578" s="1569"/>
      <c r="Q578" s="1569"/>
      <c r="R578" s="1569"/>
      <c r="S578" s="1569"/>
      <c r="T578" s="1569"/>
      <c r="U578" s="1569"/>
      <c r="V578" s="1569"/>
      <c r="W578" s="1569"/>
      <c r="X578" s="1569"/>
      <c r="Y578" s="1569"/>
      <c r="Z578" s="1569"/>
      <c r="AA578" s="1569"/>
      <c r="AB578" s="1569"/>
      <c r="AC578" s="1569"/>
      <c r="AD578" s="1569"/>
      <c r="AE578" s="1569"/>
      <c r="AF578" s="1569"/>
      <c r="AG578" s="1569"/>
      <c r="AH578" s="1569"/>
      <c r="AI578" s="1569"/>
      <c r="AJ578" s="1569"/>
      <c r="AK578" s="1569"/>
      <c r="AL578" s="1569"/>
      <c r="AM578" s="1569"/>
      <c r="AN578" s="1569"/>
      <c r="AO578" s="1569"/>
      <c r="AP578" s="1569"/>
      <c r="AQ578" s="1569"/>
      <c r="AR578" s="1569"/>
      <c r="AS578" s="1569"/>
      <c r="AT578" s="1569"/>
      <c r="AU578" s="1569"/>
      <c r="AV578" s="1569"/>
      <c r="AW578" s="1569"/>
      <c r="AX578" s="1569"/>
      <c r="AY578" s="1569"/>
      <c r="AZ578" s="1569"/>
      <c r="BA578" s="1569"/>
      <c r="BB578" s="1569"/>
      <c r="BC578" s="1569"/>
      <c r="BD578" s="1569"/>
      <c r="BE578" s="1569"/>
      <c r="BF578" s="1569"/>
      <c r="BG578" s="1569"/>
    </row>
    <row r="579" spans="2:59" s="1626" customFormat="1">
      <c r="B579" s="1569"/>
      <c r="C579" s="1570"/>
      <c r="D579" s="1569"/>
      <c r="E579" s="1569"/>
      <c r="F579" s="1569"/>
      <c r="G579" s="1569"/>
      <c r="H579" s="1569"/>
      <c r="I579" s="1569"/>
      <c r="J579" s="1569"/>
      <c r="K579" s="1569"/>
      <c r="L579" s="1569"/>
      <c r="M579" s="1569"/>
      <c r="N579" s="1569"/>
      <c r="O579" s="1569"/>
      <c r="P579" s="1569"/>
      <c r="Q579" s="1569"/>
      <c r="R579" s="1569"/>
      <c r="S579" s="1569"/>
      <c r="T579" s="1569"/>
      <c r="U579" s="1569"/>
      <c r="V579" s="1569"/>
      <c r="W579" s="1569"/>
      <c r="X579" s="1569"/>
      <c r="Y579" s="1569"/>
      <c r="Z579" s="1569"/>
      <c r="AA579" s="1569"/>
      <c r="AB579" s="1569"/>
      <c r="AC579" s="1569"/>
      <c r="AD579" s="1569"/>
      <c r="AE579" s="1569"/>
      <c r="AF579" s="1569"/>
      <c r="AG579" s="1569"/>
      <c r="AH579" s="1569"/>
      <c r="AI579" s="1569"/>
      <c r="AJ579" s="1569"/>
      <c r="AK579" s="1569"/>
      <c r="AL579" s="1569"/>
      <c r="AM579" s="1569"/>
      <c r="AN579" s="1569"/>
      <c r="AO579" s="1569"/>
      <c r="AP579" s="1569"/>
      <c r="AQ579" s="1569"/>
      <c r="AR579" s="1569"/>
      <c r="AS579" s="1569"/>
      <c r="AT579" s="1569"/>
      <c r="AU579" s="1569"/>
      <c r="AV579" s="1569"/>
      <c r="AW579" s="1569"/>
      <c r="AX579" s="1569"/>
      <c r="AY579" s="1569"/>
      <c r="AZ579" s="1569"/>
      <c r="BA579" s="1569"/>
      <c r="BB579" s="1569"/>
      <c r="BC579" s="1569"/>
      <c r="BD579" s="1569"/>
      <c r="BE579" s="1569"/>
      <c r="BF579" s="1569"/>
      <c r="BG579" s="1569"/>
    </row>
    <row r="580" spans="2:59" s="1626" customFormat="1">
      <c r="B580" s="1569"/>
      <c r="C580" s="1570"/>
      <c r="D580" s="1569"/>
      <c r="E580" s="1569"/>
      <c r="F580" s="1569"/>
      <c r="G580" s="1569"/>
      <c r="H580" s="1569"/>
      <c r="I580" s="1569"/>
      <c r="J580" s="1569"/>
      <c r="K580" s="1569"/>
      <c r="L580" s="1569"/>
      <c r="M580" s="1569"/>
      <c r="N580" s="1569"/>
      <c r="O580" s="1569"/>
      <c r="P580" s="1569"/>
      <c r="Q580" s="1569"/>
      <c r="R580" s="1569"/>
      <c r="S580" s="1569"/>
      <c r="T580" s="1569"/>
      <c r="U580" s="1569"/>
      <c r="V580" s="1569"/>
      <c r="W580" s="1569"/>
      <c r="X580" s="1569"/>
      <c r="Y580" s="1569"/>
      <c r="Z580" s="1569"/>
      <c r="AA580" s="1569"/>
      <c r="AB580" s="1569"/>
      <c r="AC580" s="1569"/>
      <c r="AD580" s="1569"/>
      <c r="AE580" s="1569"/>
      <c r="AF580" s="1569"/>
      <c r="AG580" s="1569"/>
      <c r="AH580" s="1569"/>
      <c r="AI580" s="1569"/>
      <c r="AJ580" s="1569"/>
      <c r="AK580" s="1569"/>
      <c r="AL580" s="1569"/>
      <c r="AM580" s="1569"/>
      <c r="AN580" s="1569"/>
      <c r="AO580" s="1569"/>
      <c r="AP580" s="1569"/>
      <c r="AQ580" s="1569"/>
      <c r="AR580" s="1569"/>
      <c r="AS580" s="1569"/>
      <c r="AT580" s="1569"/>
      <c r="AU580" s="1569"/>
      <c r="AV580" s="1569"/>
      <c r="AW580" s="1569"/>
      <c r="AX580" s="1569"/>
      <c r="AY580" s="1569"/>
      <c r="AZ580" s="1569"/>
      <c r="BA580" s="1569"/>
      <c r="BB580" s="1569"/>
      <c r="BC580" s="1569"/>
      <c r="BD580" s="1569"/>
      <c r="BE580" s="1569"/>
      <c r="BF580" s="1569"/>
      <c r="BG580" s="1569"/>
    </row>
    <row r="581" spans="2:59" s="1626" customFormat="1">
      <c r="B581" s="1569"/>
      <c r="C581" s="1570"/>
      <c r="D581" s="1569"/>
      <c r="E581" s="1569"/>
      <c r="F581" s="1569"/>
      <c r="G581" s="1569"/>
      <c r="H581" s="1569"/>
      <c r="I581" s="1569"/>
      <c r="J581" s="1569"/>
      <c r="K581" s="1569"/>
      <c r="L581" s="1569"/>
      <c r="M581" s="1569"/>
      <c r="N581" s="1569"/>
      <c r="O581" s="1569"/>
      <c r="P581" s="1569"/>
      <c r="Q581" s="1569"/>
      <c r="R581" s="1569"/>
      <c r="S581" s="1569"/>
      <c r="T581" s="1569"/>
      <c r="U581" s="1569"/>
      <c r="V581" s="1569"/>
      <c r="W581" s="1569"/>
      <c r="X581" s="1569"/>
      <c r="Y581" s="1569"/>
      <c r="Z581" s="1569"/>
      <c r="AA581" s="1569"/>
      <c r="AB581" s="1569"/>
      <c r="AC581" s="1569"/>
      <c r="AD581" s="1569"/>
      <c r="AE581" s="1569"/>
      <c r="AF581" s="1569"/>
      <c r="AG581" s="1569"/>
      <c r="AH581" s="1569"/>
      <c r="AI581" s="1569"/>
      <c r="AJ581" s="1569"/>
      <c r="AK581" s="1569"/>
      <c r="AL581" s="1569"/>
      <c r="AM581" s="1569"/>
      <c r="AN581" s="1569"/>
      <c r="AO581" s="1569"/>
      <c r="AP581" s="1569"/>
      <c r="AQ581" s="1569"/>
      <c r="AR581" s="1569"/>
      <c r="AS581" s="1569"/>
      <c r="AT581" s="1569"/>
      <c r="AU581" s="1569"/>
      <c r="AV581" s="1569"/>
      <c r="AW581" s="1569"/>
      <c r="AX581" s="1569"/>
      <c r="AY581" s="1569"/>
      <c r="AZ581" s="1569"/>
      <c r="BA581" s="1569"/>
      <c r="BB581" s="1569"/>
      <c r="BC581" s="1569"/>
      <c r="BD581" s="1569"/>
      <c r="BE581" s="1569"/>
      <c r="BF581" s="1569"/>
      <c r="BG581" s="1569"/>
    </row>
    <row r="582" spans="2:59" s="1626" customFormat="1">
      <c r="B582" s="1569"/>
      <c r="C582" s="1570"/>
      <c r="D582" s="1569"/>
      <c r="E582" s="1569"/>
      <c r="F582" s="1569"/>
      <c r="G582" s="1569"/>
      <c r="H582" s="1569"/>
      <c r="I582" s="1569"/>
      <c r="J582" s="1569"/>
      <c r="K582" s="1569"/>
      <c r="L582" s="1569"/>
      <c r="M582" s="1569"/>
      <c r="N582" s="1569"/>
      <c r="O582" s="1569"/>
      <c r="P582" s="1569"/>
      <c r="Q582" s="1569"/>
      <c r="R582" s="1569"/>
      <c r="S582" s="1569"/>
      <c r="T582" s="1569"/>
      <c r="U582" s="1569"/>
      <c r="V582" s="1569"/>
      <c r="W582" s="1569"/>
      <c r="X582" s="1569"/>
      <c r="Y582" s="1569"/>
      <c r="Z582" s="1569"/>
      <c r="AA582" s="1569"/>
      <c r="AB582" s="1569"/>
      <c r="AC582" s="1569"/>
      <c r="AD582" s="1569"/>
      <c r="AE582" s="1569"/>
      <c r="AF582" s="1569"/>
      <c r="AG582" s="1569"/>
      <c r="AH582" s="1569"/>
      <c r="AI582" s="1569"/>
      <c r="AJ582" s="1569"/>
      <c r="AK582" s="1569"/>
      <c r="AL582" s="1569"/>
      <c r="AM582" s="1569"/>
      <c r="AN582" s="1569"/>
      <c r="AO582" s="1569"/>
      <c r="AP582" s="1569"/>
      <c r="AQ582" s="1569"/>
      <c r="AR582" s="1569"/>
      <c r="AS582" s="1569"/>
      <c r="AT582" s="1569"/>
      <c r="AU582" s="1569"/>
      <c r="AV582" s="1569"/>
      <c r="AW582" s="1569"/>
      <c r="AX582" s="1569"/>
      <c r="AY582" s="1569"/>
      <c r="AZ582" s="1569"/>
      <c r="BA582" s="1569"/>
      <c r="BB582" s="1569"/>
      <c r="BC582" s="1569"/>
      <c r="BD582" s="1569"/>
      <c r="BE582" s="1569"/>
      <c r="BF582" s="1569"/>
      <c r="BG582" s="1569"/>
    </row>
    <row r="583" spans="2:59" s="1626" customFormat="1">
      <c r="B583" s="1569"/>
      <c r="C583" s="1570"/>
      <c r="D583" s="1569"/>
      <c r="E583" s="1569"/>
      <c r="F583" s="1569"/>
      <c r="G583" s="1569"/>
      <c r="H583" s="1569"/>
      <c r="I583" s="1569"/>
      <c r="J583" s="1569"/>
      <c r="K583" s="1569"/>
      <c r="L583" s="1569"/>
      <c r="M583" s="1569"/>
      <c r="N583" s="1569"/>
      <c r="O583" s="1569"/>
      <c r="P583" s="1569"/>
      <c r="Q583" s="1569"/>
      <c r="R583" s="1569"/>
      <c r="S583" s="1569"/>
      <c r="T583" s="1569"/>
      <c r="U583" s="1569"/>
      <c r="V583" s="1569"/>
      <c r="W583" s="1569"/>
      <c r="X583" s="1569"/>
      <c r="Y583" s="1569"/>
      <c r="Z583" s="1569"/>
      <c r="AA583" s="1569"/>
      <c r="AB583" s="1569"/>
      <c r="AC583" s="1569"/>
      <c r="AD583" s="1569"/>
      <c r="AE583" s="1569"/>
      <c r="AF583" s="1569"/>
      <c r="AG583" s="1569"/>
      <c r="AH583" s="1569"/>
      <c r="AI583" s="1569"/>
      <c r="AJ583" s="1569"/>
      <c r="AK583" s="1569"/>
      <c r="AL583" s="1569"/>
      <c r="AM583" s="1569"/>
      <c r="AN583" s="1569"/>
      <c r="AO583" s="1569"/>
      <c r="AP583" s="1569"/>
      <c r="AQ583" s="1569"/>
      <c r="AR583" s="1569"/>
      <c r="AS583" s="1569"/>
      <c r="AT583" s="1569"/>
      <c r="AU583" s="1569"/>
      <c r="AV583" s="1569"/>
      <c r="AW583" s="1569"/>
      <c r="AX583" s="1569"/>
      <c r="AY583" s="1569"/>
      <c r="AZ583" s="1569"/>
      <c r="BA583" s="1569"/>
      <c r="BB583" s="1569"/>
      <c r="BC583" s="1569"/>
      <c r="BD583" s="1569"/>
      <c r="BE583" s="1569"/>
      <c r="BF583" s="1569"/>
      <c r="BG583" s="1569"/>
    </row>
    <row r="584" spans="2:59" s="1626" customFormat="1">
      <c r="B584" s="1569"/>
      <c r="C584" s="1570"/>
      <c r="D584" s="1569"/>
      <c r="E584" s="1569"/>
      <c r="F584" s="1569"/>
      <c r="G584" s="1569"/>
      <c r="H584" s="1569"/>
      <c r="I584" s="1569"/>
      <c r="J584" s="1569"/>
      <c r="K584" s="1569"/>
      <c r="L584" s="1569"/>
      <c r="M584" s="1569"/>
      <c r="N584" s="1569"/>
      <c r="O584" s="1569"/>
      <c r="P584" s="1569"/>
      <c r="Q584" s="1569"/>
      <c r="R584" s="1569"/>
      <c r="S584" s="1569"/>
      <c r="T584" s="1569"/>
      <c r="U584" s="1569"/>
      <c r="V584" s="1569"/>
      <c r="W584" s="1569"/>
      <c r="X584" s="1569"/>
      <c r="Y584" s="1569"/>
      <c r="Z584" s="1569"/>
      <c r="AA584" s="1569"/>
      <c r="AB584" s="1569"/>
      <c r="AC584" s="1569"/>
      <c r="AD584" s="1569"/>
      <c r="AE584" s="1569"/>
      <c r="AF584" s="1569"/>
      <c r="AG584" s="1569"/>
      <c r="AH584" s="1569"/>
      <c r="AI584" s="1569"/>
      <c r="AJ584" s="1569"/>
      <c r="AK584" s="1569"/>
      <c r="AL584" s="1569"/>
      <c r="AM584" s="1569"/>
      <c r="AN584" s="1569"/>
      <c r="AO584" s="1569"/>
      <c r="AP584" s="1569"/>
      <c r="AQ584" s="1569"/>
      <c r="AR584" s="1569"/>
      <c r="AS584" s="1569"/>
      <c r="AT584" s="1569"/>
      <c r="AU584" s="1569"/>
      <c r="AV584" s="1569"/>
      <c r="AW584" s="1569"/>
      <c r="AX584" s="1569"/>
      <c r="AY584" s="1569"/>
      <c r="AZ584" s="1569"/>
      <c r="BA584" s="1569"/>
      <c r="BB584" s="1569"/>
      <c r="BC584" s="1569"/>
      <c r="BD584" s="1569"/>
      <c r="BE584" s="1569"/>
      <c r="BF584" s="1569"/>
      <c r="BG584" s="1569"/>
    </row>
    <row r="585" spans="2:59" s="1626" customFormat="1">
      <c r="B585" s="1569"/>
      <c r="C585" s="1570"/>
      <c r="D585" s="1569"/>
      <c r="E585" s="1569"/>
      <c r="F585" s="1569"/>
      <c r="G585" s="1569"/>
      <c r="H585" s="1569"/>
      <c r="I585" s="1569"/>
      <c r="J585" s="1569"/>
      <c r="K585" s="1569"/>
      <c r="L585" s="1569"/>
      <c r="M585" s="1569"/>
      <c r="N585" s="1569"/>
      <c r="O585" s="1569"/>
      <c r="P585" s="1569"/>
      <c r="Q585" s="1569"/>
      <c r="R585" s="1569"/>
      <c r="S585" s="1569"/>
      <c r="T585" s="1569"/>
      <c r="U585" s="1569"/>
      <c r="V585" s="1569"/>
      <c r="W585" s="1569"/>
      <c r="X585" s="1569"/>
      <c r="Y585" s="1569"/>
      <c r="Z585" s="1569"/>
      <c r="AA585" s="1569"/>
      <c r="AB585" s="1569"/>
      <c r="AC585" s="1569"/>
      <c r="AD585" s="1569"/>
      <c r="AE585" s="1569"/>
      <c r="AF585" s="1569"/>
      <c r="AG585" s="1569"/>
      <c r="AH585" s="1569"/>
      <c r="AI585" s="1569"/>
      <c r="AJ585" s="1569"/>
      <c r="AK585" s="1569"/>
      <c r="AL585" s="1569"/>
      <c r="AM585" s="1569"/>
      <c r="AN585" s="1569"/>
      <c r="AO585" s="1569"/>
      <c r="AP585" s="1569"/>
      <c r="AQ585" s="1569"/>
      <c r="AR585" s="1569"/>
      <c r="AS585" s="1569"/>
      <c r="AT585" s="1569"/>
      <c r="AU585" s="1569"/>
      <c r="AV585" s="1569"/>
      <c r="AW585" s="1569"/>
      <c r="AX585" s="1569"/>
      <c r="AY585" s="1569"/>
      <c r="AZ585" s="1569"/>
      <c r="BA585" s="1569"/>
      <c r="BB585" s="1569"/>
      <c r="BC585" s="1569"/>
      <c r="BD585" s="1569"/>
      <c r="BE585" s="1569"/>
      <c r="BF585" s="1569"/>
      <c r="BG585" s="1569"/>
    </row>
    <row r="586" spans="2:59" s="1626" customFormat="1">
      <c r="B586" s="1569"/>
      <c r="C586" s="1570"/>
      <c r="D586" s="1569"/>
      <c r="E586" s="1569"/>
      <c r="F586" s="1569"/>
      <c r="G586" s="1569"/>
      <c r="H586" s="1569"/>
      <c r="I586" s="1569"/>
      <c r="J586" s="1569"/>
      <c r="K586" s="1569"/>
      <c r="L586" s="1569"/>
      <c r="M586" s="1569"/>
      <c r="N586" s="1569"/>
      <c r="O586" s="1569"/>
      <c r="P586" s="1569"/>
      <c r="Q586" s="1569"/>
      <c r="R586" s="1569"/>
      <c r="S586" s="1569"/>
      <c r="T586" s="1569"/>
      <c r="U586" s="1569"/>
      <c r="V586" s="1569"/>
      <c r="W586" s="1569"/>
      <c r="X586" s="1569"/>
      <c r="Y586" s="1569"/>
      <c r="Z586" s="1569"/>
      <c r="AA586" s="1569"/>
      <c r="AB586" s="1569"/>
      <c r="AC586" s="1569"/>
      <c r="AD586" s="1569"/>
      <c r="AE586" s="1569"/>
      <c r="AF586" s="1569"/>
      <c r="AG586" s="1569"/>
      <c r="AH586" s="1569"/>
      <c r="AI586" s="1569"/>
      <c r="AJ586" s="1569"/>
      <c r="AK586" s="1569"/>
      <c r="AL586" s="1569"/>
      <c r="AM586" s="1569"/>
      <c r="AN586" s="1569"/>
      <c r="AO586" s="1569"/>
      <c r="AP586" s="1569"/>
      <c r="AQ586" s="1569"/>
      <c r="AR586" s="1569"/>
      <c r="AS586" s="1569"/>
      <c r="AT586" s="1569"/>
      <c r="AU586" s="1569"/>
      <c r="AV586" s="1569"/>
      <c r="AW586" s="1569"/>
      <c r="AX586" s="1569"/>
      <c r="AY586" s="1569"/>
      <c r="AZ586" s="1569"/>
      <c r="BA586" s="1569"/>
      <c r="BB586" s="1569"/>
      <c r="BC586" s="1569"/>
      <c r="BD586" s="1569"/>
      <c r="BE586" s="1569"/>
      <c r="BF586" s="1569"/>
      <c r="BG586" s="1569"/>
    </row>
    <row r="587" spans="2:59" s="1626" customFormat="1">
      <c r="B587" s="1569"/>
      <c r="C587" s="1570"/>
      <c r="D587" s="1569"/>
      <c r="E587" s="1569"/>
      <c r="F587" s="1569"/>
      <c r="G587" s="1569"/>
      <c r="H587" s="1569"/>
      <c r="I587" s="1569"/>
      <c r="J587" s="1569"/>
      <c r="K587" s="1569"/>
      <c r="L587" s="1569"/>
      <c r="M587" s="1569"/>
      <c r="N587" s="1569"/>
      <c r="O587" s="1569"/>
      <c r="P587" s="1569"/>
      <c r="Q587" s="1569"/>
      <c r="R587" s="1569"/>
      <c r="S587" s="1569"/>
      <c r="T587" s="1569"/>
      <c r="U587" s="1569"/>
      <c r="V587" s="1569"/>
      <c r="W587" s="1569"/>
      <c r="X587" s="1569"/>
      <c r="Y587" s="1569"/>
      <c r="Z587" s="1569"/>
      <c r="AA587" s="1569"/>
      <c r="AB587" s="1569"/>
      <c r="AC587" s="1569"/>
      <c r="AD587" s="1569"/>
      <c r="AE587" s="1569"/>
      <c r="AF587" s="1569"/>
      <c r="AG587" s="1569"/>
      <c r="AH587" s="1569"/>
      <c r="AI587" s="1569"/>
      <c r="AJ587" s="1569"/>
      <c r="AK587" s="1569"/>
      <c r="AL587" s="1569"/>
      <c r="AM587" s="1569"/>
      <c r="AN587" s="1569"/>
      <c r="AO587" s="1569"/>
      <c r="AP587" s="1569"/>
      <c r="AQ587" s="1569"/>
      <c r="AR587" s="1569"/>
      <c r="AS587" s="1569"/>
      <c r="AT587" s="1569"/>
      <c r="AU587" s="1569"/>
      <c r="AV587" s="1569"/>
      <c r="AW587" s="1569"/>
      <c r="AX587" s="1569"/>
      <c r="AY587" s="1569"/>
      <c r="AZ587" s="1569"/>
      <c r="BA587" s="1569"/>
      <c r="BB587" s="1569"/>
      <c r="BC587" s="1569"/>
      <c r="BD587" s="1569"/>
      <c r="BE587" s="1569"/>
      <c r="BF587" s="1569"/>
      <c r="BG587" s="1569"/>
    </row>
    <row r="588" spans="2:59" s="1626" customFormat="1">
      <c r="B588" s="1569"/>
      <c r="C588" s="1570"/>
      <c r="D588" s="1569"/>
      <c r="E588" s="1569"/>
      <c r="F588" s="1569"/>
      <c r="G588" s="1569"/>
      <c r="H588" s="1569"/>
      <c r="I588" s="1569"/>
      <c r="J588" s="1569"/>
      <c r="K588" s="1569"/>
      <c r="L588" s="1569"/>
      <c r="M588" s="1569"/>
      <c r="N588" s="1569"/>
      <c r="O588" s="1569"/>
      <c r="P588" s="1569"/>
      <c r="Q588" s="1569"/>
      <c r="R588" s="1569"/>
      <c r="S588" s="1569"/>
      <c r="T588" s="1569"/>
      <c r="U588" s="1569"/>
      <c r="V588" s="1569"/>
      <c r="W588" s="1569"/>
      <c r="X588" s="1569"/>
      <c r="Y588" s="1569"/>
      <c r="Z588" s="1569"/>
      <c r="AA588" s="1569"/>
      <c r="AB588" s="1569"/>
      <c r="AC588" s="1569"/>
      <c r="AD588" s="1569"/>
      <c r="AE588" s="1569"/>
      <c r="AF588" s="1569"/>
      <c r="AG588" s="1569"/>
      <c r="AH588" s="1569"/>
      <c r="AI588" s="1569"/>
      <c r="AJ588" s="1569"/>
      <c r="AK588" s="1569"/>
      <c r="AL588" s="1569"/>
      <c r="AM588" s="1569"/>
      <c r="AN588" s="1569"/>
      <c r="AO588" s="1569"/>
      <c r="AP588" s="1569"/>
      <c r="AQ588" s="1569"/>
      <c r="AR588" s="1569"/>
      <c r="AS588" s="1569"/>
      <c r="AT588" s="1569"/>
      <c r="AU588" s="1569"/>
      <c r="AV588" s="1569"/>
      <c r="AW588" s="1569"/>
      <c r="AX588" s="1569"/>
      <c r="AY588" s="1569"/>
      <c r="AZ588" s="1569"/>
      <c r="BA588" s="1569"/>
      <c r="BB588" s="1569"/>
      <c r="BC588" s="1569"/>
      <c r="BD588" s="1569"/>
      <c r="BE588" s="1569"/>
      <c r="BF588" s="1569"/>
      <c r="BG588" s="1569"/>
    </row>
    <row r="589" spans="2:59" s="1626" customFormat="1">
      <c r="B589" s="1569"/>
      <c r="C589" s="1570"/>
      <c r="D589" s="1569"/>
      <c r="E589" s="1569"/>
      <c r="F589" s="1569"/>
      <c r="G589" s="1569"/>
      <c r="H589" s="1569"/>
      <c r="I589" s="1569"/>
      <c r="J589" s="1569"/>
      <c r="K589" s="1569"/>
      <c r="L589" s="1569"/>
      <c r="M589" s="1569"/>
      <c r="N589" s="1569"/>
      <c r="O589" s="1569"/>
      <c r="P589" s="1569"/>
      <c r="Q589" s="1569"/>
      <c r="R589" s="1569"/>
      <c r="S589" s="1569"/>
      <c r="T589" s="1569"/>
      <c r="U589" s="1569"/>
      <c r="V589" s="1569"/>
      <c r="W589" s="1569"/>
      <c r="X589" s="1569"/>
      <c r="Y589" s="1569"/>
      <c r="Z589" s="1569"/>
      <c r="AA589" s="1569"/>
      <c r="AB589" s="1569"/>
      <c r="AC589" s="1569"/>
      <c r="AD589" s="1569"/>
      <c r="AE589" s="1569"/>
      <c r="AF589" s="1569"/>
      <c r="AG589" s="1569"/>
      <c r="AH589" s="1569"/>
      <c r="AI589" s="1569"/>
      <c r="AJ589" s="1569"/>
      <c r="AK589" s="1569"/>
      <c r="AL589" s="1569"/>
      <c r="AM589" s="1569"/>
      <c r="AN589" s="1569"/>
      <c r="AO589" s="1569"/>
      <c r="AP589" s="1569"/>
      <c r="AQ589" s="1569"/>
      <c r="AR589" s="1569"/>
      <c r="AS589" s="1569"/>
      <c r="AT589" s="1569"/>
      <c r="AU589" s="1569"/>
      <c r="AV589" s="1569"/>
      <c r="AW589" s="1569"/>
      <c r="AX589" s="1569"/>
      <c r="AY589" s="1569"/>
      <c r="AZ589" s="1569"/>
      <c r="BA589" s="1569"/>
      <c r="BB589" s="1569"/>
      <c r="BC589" s="1569"/>
      <c r="BD589" s="1569"/>
      <c r="BE589" s="1569"/>
      <c r="BF589" s="1569"/>
      <c r="BG589" s="1569"/>
    </row>
    <row r="590" spans="2:59" s="1626" customFormat="1">
      <c r="B590" s="1569"/>
      <c r="C590" s="1570"/>
      <c r="D590" s="1569"/>
      <c r="E590" s="1569"/>
      <c r="F590" s="1569"/>
      <c r="G590" s="1569"/>
      <c r="H590" s="1569"/>
      <c r="I590" s="1569"/>
      <c r="J590" s="1569"/>
      <c r="K590" s="1569"/>
      <c r="L590" s="1569"/>
      <c r="M590" s="1569"/>
      <c r="N590" s="1569"/>
      <c r="O590" s="1569"/>
      <c r="P590" s="1569"/>
      <c r="Q590" s="1569"/>
      <c r="R590" s="1569"/>
      <c r="S590" s="1569"/>
      <c r="T590" s="1569"/>
      <c r="U590" s="1569"/>
      <c r="V590" s="1569"/>
      <c r="W590" s="1569"/>
      <c r="X590" s="1569"/>
      <c r="Y590" s="1569"/>
      <c r="Z590" s="1569"/>
      <c r="AA590" s="1569"/>
      <c r="AB590" s="1569"/>
      <c r="AC590" s="1569"/>
      <c r="AD590" s="1569"/>
      <c r="AE590" s="1569"/>
      <c r="AF590" s="1569"/>
      <c r="AG590" s="1569"/>
      <c r="AH590" s="1569"/>
      <c r="AI590" s="1569"/>
      <c r="AJ590" s="1569"/>
      <c r="AK590" s="1569"/>
      <c r="AL590" s="1569"/>
      <c r="AM590" s="1569"/>
      <c r="AN590" s="1569"/>
      <c r="AO590" s="1569"/>
      <c r="AP590" s="1569"/>
      <c r="AQ590" s="1569"/>
      <c r="AR590" s="1569"/>
      <c r="AS590" s="1569"/>
      <c r="AT590" s="1569"/>
      <c r="AU590" s="1569"/>
      <c r="AV590" s="1569"/>
      <c r="AW590" s="1569"/>
      <c r="AX590" s="1569"/>
      <c r="AY590" s="1569"/>
      <c r="AZ590" s="1569"/>
      <c r="BA590" s="1569"/>
      <c r="BB590" s="1569"/>
      <c r="BC590" s="1569"/>
      <c r="BD590" s="1569"/>
      <c r="BE590" s="1569"/>
      <c r="BF590" s="1569"/>
      <c r="BG590" s="1569"/>
    </row>
    <row r="591" spans="2:59" s="1626" customFormat="1">
      <c r="B591" s="1569"/>
      <c r="C591" s="1570"/>
      <c r="D591" s="1569"/>
      <c r="E591" s="1569"/>
      <c r="F591" s="1569"/>
      <c r="G591" s="1569"/>
      <c r="H591" s="1569"/>
      <c r="I591" s="1569"/>
      <c r="J591" s="1569"/>
      <c r="K591" s="1569"/>
      <c r="L591" s="1569"/>
      <c r="M591" s="1569"/>
      <c r="N591" s="1569"/>
      <c r="O591" s="1569"/>
      <c r="P591" s="1569"/>
      <c r="Q591" s="1569"/>
      <c r="R591" s="1569"/>
      <c r="S591" s="1569"/>
      <c r="T591" s="1569"/>
      <c r="U591" s="1569"/>
      <c r="V591" s="1569"/>
      <c r="W591" s="1569"/>
      <c r="X591" s="1569"/>
      <c r="Y591" s="1569"/>
      <c r="Z591" s="1569"/>
      <c r="AA591" s="1569"/>
      <c r="AB591" s="1569"/>
      <c r="AC591" s="1569"/>
      <c r="AD591" s="1569"/>
      <c r="AE591" s="1569"/>
      <c r="AF591" s="1569"/>
      <c r="AG591" s="1569"/>
      <c r="AH591" s="1569"/>
      <c r="AI591" s="1569"/>
      <c r="AJ591" s="1569"/>
      <c r="AK591" s="1569"/>
      <c r="AL591" s="1569"/>
      <c r="AM591" s="1569"/>
      <c r="AN591" s="1569"/>
      <c r="AO591" s="1569"/>
      <c r="AP591" s="1569"/>
      <c r="AQ591" s="1569"/>
      <c r="AR591" s="1569"/>
      <c r="AS591" s="1569"/>
      <c r="AT591" s="1569"/>
      <c r="AU591" s="1569"/>
      <c r="AV591" s="1569"/>
      <c r="AW591" s="1569"/>
      <c r="AX591" s="1569"/>
      <c r="AY591" s="1569"/>
      <c r="AZ591" s="1569"/>
      <c r="BA591" s="1569"/>
      <c r="BB591" s="1569"/>
      <c r="BC591" s="1569"/>
      <c r="BD591" s="1569"/>
      <c r="BE591" s="1569"/>
      <c r="BF591" s="1569"/>
      <c r="BG591" s="1569"/>
    </row>
    <row r="592" spans="2:59" s="1626" customFormat="1">
      <c r="B592" s="1569"/>
      <c r="C592" s="1570"/>
      <c r="D592" s="1569"/>
      <c r="E592" s="1569"/>
      <c r="F592" s="1569"/>
      <c r="G592" s="1569"/>
      <c r="H592" s="1569"/>
      <c r="I592" s="1569"/>
      <c r="J592" s="1569"/>
      <c r="K592" s="1569"/>
      <c r="L592" s="1569"/>
      <c r="M592" s="1569"/>
      <c r="N592" s="1569"/>
      <c r="O592" s="1569"/>
      <c r="P592" s="1569"/>
      <c r="Q592" s="1569"/>
      <c r="R592" s="1569"/>
      <c r="S592" s="1569"/>
      <c r="T592" s="1569"/>
      <c r="U592" s="1569"/>
      <c r="V592" s="1569"/>
      <c r="W592" s="1569"/>
      <c r="X592" s="1569"/>
      <c r="Y592" s="1569"/>
      <c r="Z592" s="1569"/>
      <c r="AA592" s="1569"/>
      <c r="AB592" s="1569"/>
      <c r="AC592" s="1569"/>
      <c r="AD592" s="1569"/>
      <c r="AE592" s="1569"/>
      <c r="AF592" s="1569"/>
      <c r="AG592" s="1569"/>
      <c r="AH592" s="1569"/>
      <c r="AI592" s="1569"/>
      <c r="AJ592" s="1569"/>
      <c r="AK592" s="1569"/>
      <c r="AL592" s="1569"/>
      <c r="AM592" s="1569"/>
      <c r="AN592" s="1569"/>
      <c r="AO592" s="1569"/>
      <c r="AP592" s="1569"/>
      <c r="AQ592" s="1569"/>
      <c r="AR592" s="1569"/>
      <c r="AS592" s="1569"/>
      <c r="AT592" s="1569"/>
      <c r="AU592" s="1569"/>
      <c r="AV592" s="1569"/>
      <c r="AW592" s="1569"/>
      <c r="AX592" s="1569"/>
      <c r="AY592" s="1569"/>
      <c r="AZ592" s="1569"/>
      <c r="BA592" s="1569"/>
      <c r="BB592" s="1569"/>
      <c r="BC592" s="1569"/>
      <c r="BD592" s="1569"/>
      <c r="BE592" s="1569"/>
      <c r="BF592" s="1569"/>
      <c r="BG592" s="1569"/>
    </row>
    <row r="593" spans="2:59" s="1626" customFormat="1">
      <c r="B593" s="1569"/>
      <c r="C593" s="1570"/>
      <c r="D593" s="1569"/>
      <c r="E593" s="1569"/>
      <c r="F593" s="1569"/>
      <c r="G593" s="1569"/>
      <c r="H593" s="1569"/>
      <c r="I593" s="1569"/>
      <c r="J593" s="1569"/>
      <c r="K593" s="1569"/>
      <c r="L593" s="1569"/>
      <c r="M593" s="1569"/>
      <c r="N593" s="1569"/>
      <c r="O593" s="1569"/>
      <c r="P593" s="1569"/>
      <c r="Q593" s="1569"/>
      <c r="R593" s="1569"/>
      <c r="S593" s="1569"/>
      <c r="T593" s="1569"/>
      <c r="U593" s="1569"/>
      <c r="V593" s="1569"/>
      <c r="W593" s="1569"/>
      <c r="X593" s="1569"/>
      <c r="Y593" s="1569"/>
      <c r="Z593" s="1569"/>
      <c r="AA593" s="1569"/>
      <c r="AB593" s="1569"/>
      <c r="AC593" s="1569"/>
      <c r="AD593" s="1569"/>
      <c r="AE593" s="1569"/>
      <c r="AF593" s="1569"/>
      <c r="AG593" s="1569"/>
      <c r="AH593" s="1569"/>
      <c r="AI593" s="1569"/>
      <c r="AJ593" s="1569"/>
      <c r="AK593" s="1569"/>
      <c r="AL593" s="1569"/>
      <c r="AM593" s="1569"/>
      <c r="AN593" s="1569"/>
      <c r="AO593" s="1569"/>
      <c r="AP593" s="1569"/>
      <c r="AQ593" s="1569"/>
      <c r="AR593" s="1569"/>
      <c r="AS593" s="1569"/>
      <c r="AT593" s="1569"/>
      <c r="AU593" s="1569"/>
      <c r="AV593" s="1569"/>
      <c r="AW593" s="1569"/>
      <c r="AX593" s="1569"/>
      <c r="AY593" s="1569"/>
      <c r="AZ593" s="1569"/>
      <c r="BA593" s="1569"/>
      <c r="BB593" s="1569"/>
      <c r="BC593" s="1569"/>
      <c r="BD593" s="1569"/>
      <c r="BE593" s="1569"/>
      <c r="BF593" s="1569"/>
      <c r="BG593" s="1569"/>
    </row>
    <row r="594" spans="2:59" s="1626" customFormat="1">
      <c r="B594" s="1569"/>
      <c r="C594" s="1570"/>
      <c r="D594" s="1569"/>
      <c r="E594" s="1569"/>
      <c r="F594" s="1569"/>
      <c r="G594" s="1569"/>
      <c r="H594" s="1569"/>
      <c r="I594" s="1569"/>
      <c r="J594" s="1569"/>
      <c r="K594" s="1569"/>
      <c r="L594" s="1569"/>
      <c r="M594" s="1569"/>
      <c r="N594" s="1569"/>
      <c r="O594" s="1569"/>
      <c r="P594" s="1569"/>
      <c r="Q594" s="1569"/>
      <c r="R594" s="1569"/>
      <c r="S594" s="1569"/>
      <c r="T594" s="1569"/>
      <c r="U594" s="1569"/>
      <c r="V594" s="1569"/>
      <c r="W594" s="1569"/>
      <c r="X594" s="1569"/>
      <c r="Y594" s="1569"/>
      <c r="Z594" s="1569"/>
      <c r="AA594" s="1569"/>
      <c r="AB594" s="1569"/>
      <c r="AC594" s="1569"/>
      <c r="AD594" s="1569"/>
      <c r="AE594" s="1569"/>
      <c r="AF594" s="1569"/>
      <c r="AG594" s="1569"/>
      <c r="AH594" s="1569"/>
      <c r="AI594" s="1569"/>
      <c r="AJ594" s="1569"/>
      <c r="AK594" s="1569"/>
      <c r="AL594" s="1569"/>
      <c r="AM594" s="1569"/>
      <c r="AN594" s="1569"/>
      <c r="AO594" s="1569"/>
      <c r="AP594" s="1569"/>
      <c r="AQ594" s="1569"/>
      <c r="AR594" s="1569"/>
      <c r="AS594" s="1569"/>
      <c r="AT594" s="1569"/>
      <c r="AU594" s="1569"/>
      <c r="AV594" s="1569"/>
      <c r="AW594" s="1569"/>
      <c r="AX594" s="1569"/>
      <c r="AY594" s="1569"/>
      <c r="AZ594" s="1569"/>
      <c r="BA594" s="1569"/>
      <c r="BB594" s="1569"/>
      <c r="BC594" s="1569"/>
      <c r="BD594" s="1569"/>
      <c r="BE594" s="1569"/>
      <c r="BF594" s="1569"/>
      <c r="BG594" s="1569"/>
    </row>
    <row r="595" spans="2:59" s="1626" customFormat="1">
      <c r="B595" s="1569"/>
      <c r="C595" s="1570"/>
      <c r="D595" s="1569"/>
      <c r="E595" s="1569"/>
      <c r="F595" s="1569"/>
      <c r="G595" s="1569"/>
      <c r="H595" s="1569"/>
      <c r="I595" s="1569"/>
      <c r="J595" s="1569"/>
      <c r="K595" s="1569"/>
      <c r="L595" s="1569"/>
      <c r="M595" s="1569"/>
      <c r="N595" s="1569"/>
      <c r="O595" s="1569"/>
      <c r="P595" s="1569"/>
      <c r="Q595" s="1569"/>
      <c r="R595" s="1569"/>
      <c r="S595" s="1569"/>
      <c r="T595" s="1569"/>
      <c r="U595" s="1569"/>
      <c r="V595" s="1569"/>
      <c r="W595" s="1569"/>
      <c r="X595" s="1569"/>
      <c r="Y595" s="1569"/>
      <c r="Z595" s="1569"/>
      <c r="AA595" s="1569"/>
      <c r="AB595" s="1569"/>
      <c r="AC595" s="1569"/>
      <c r="AD595" s="1569"/>
      <c r="AE595" s="1569"/>
      <c r="AF595" s="1569"/>
      <c r="AG595" s="1569"/>
      <c r="AH595" s="1569"/>
      <c r="AI595" s="1569"/>
      <c r="AJ595" s="1569"/>
      <c r="AK595" s="1569"/>
      <c r="AL595" s="1569"/>
      <c r="AM595" s="1569"/>
      <c r="AN595" s="1569"/>
      <c r="AO595" s="1569"/>
      <c r="AP595" s="1569"/>
      <c r="AQ595" s="1569"/>
      <c r="AR595" s="1569"/>
      <c r="AS595" s="1569"/>
      <c r="AT595" s="1569"/>
      <c r="AU595" s="1569"/>
      <c r="AV595" s="1569"/>
      <c r="AW595" s="1569"/>
      <c r="AX595" s="1569"/>
      <c r="AY595" s="1569"/>
      <c r="AZ595" s="1569"/>
      <c r="BA595" s="1569"/>
      <c r="BB595" s="1569"/>
      <c r="BC595" s="1569"/>
      <c r="BD595" s="1569"/>
      <c r="BE595" s="1569"/>
      <c r="BF595" s="1569"/>
      <c r="BG595" s="1569"/>
    </row>
    <row r="596" spans="2:59" s="1626" customFormat="1">
      <c r="B596" s="1569"/>
      <c r="C596" s="1570"/>
      <c r="D596" s="1569"/>
      <c r="E596" s="1569"/>
      <c r="F596" s="1569"/>
      <c r="G596" s="1569"/>
      <c r="H596" s="1569"/>
      <c r="I596" s="1569"/>
      <c r="J596" s="1569"/>
      <c r="K596" s="1569"/>
      <c r="L596" s="1569"/>
      <c r="M596" s="1569"/>
      <c r="N596" s="1569"/>
      <c r="O596" s="1569"/>
      <c r="P596" s="1569"/>
      <c r="Q596" s="1569"/>
      <c r="R596" s="1569"/>
      <c r="S596" s="1569"/>
      <c r="T596" s="1569"/>
      <c r="U596" s="1569"/>
      <c r="V596" s="1569"/>
      <c r="W596" s="1569"/>
      <c r="X596" s="1569"/>
      <c r="Y596" s="1569"/>
      <c r="Z596" s="1569"/>
      <c r="AA596" s="1569"/>
      <c r="AB596" s="1569"/>
      <c r="AC596" s="1569"/>
      <c r="AD596" s="1569"/>
      <c r="AE596" s="1569"/>
      <c r="AF596" s="1569"/>
      <c r="AG596" s="1569"/>
      <c r="AH596" s="1569"/>
      <c r="AI596" s="1569"/>
      <c r="AJ596" s="1569"/>
      <c r="AK596" s="1569"/>
      <c r="AL596" s="1569"/>
      <c r="AM596" s="1569"/>
      <c r="AN596" s="1569"/>
      <c r="AO596" s="1569"/>
      <c r="AP596" s="1569"/>
      <c r="AQ596" s="1569"/>
      <c r="AR596" s="1569"/>
      <c r="AS596" s="1569"/>
      <c r="AT596" s="1569"/>
      <c r="AU596" s="1569"/>
      <c r="AV596" s="1569"/>
      <c r="AW596" s="1569"/>
      <c r="AX596" s="1569"/>
      <c r="AY596" s="1569"/>
      <c r="AZ596" s="1569"/>
      <c r="BA596" s="1569"/>
      <c r="BB596" s="1569"/>
      <c r="BC596" s="1569"/>
      <c r="BD596" s="1569"/>
      <c r="BE596" s="1569"/>
      <c r="BF596" s="1569"/>
      <c r="BG596" s="1569"/>
    </row>
    <row r="597" spans="2:59" s="1626" customFormat="1">
      <c r="B597" s="1569"/>
      <c r="C597" s="1570"/>
      <c r="D597" s="1569"/>
      <c r="E597" s="1569"/>
      <c r="F597" s="1569"/>
      <c r="G597" s="1569"/>
      <c r="H597" s="1569"/>
      <c r="I597" s="1569"/>
      <c r="J597" s="1569"/>
      <c r="K597" s="1569"/>
      <c r="L597" s="1569"/>
      <c r="M597" s="1569"/>
      <c r="N597" s="1569"/>
      <c r="O597" s="1569"/>
      <c r="P597" s="1569"/>
      <c r="Q597" s="1569"/>
      <c r="R597" s="1569"/>
      <c r="S597" s="1569"/>
      <c r="T597" s="1569"/>
      <c r="U597" s="1569"/>
      <c r="V597" s="1569"/>
      <c r="W597" s="1569"/>
      <c r="X597" s="1569"/>
      <c r="Y597" s="1569"/>
      <c r="Z597" s="1569"/>
      <c r="AA597" s="1569"/>
      <c r="AB597" s="1569"/>
      <c r="AC597" s="1569"/>
      <c r="AD597" s="1569"/>
      <c r="AE597" s="1569"/>
      <c r="AF597" s="1569"/>
      <c r="AG597" s="1569"/>
      <c r="AH597" s="1569"/>
      <c r="AI597" s="1569"/>
      <c r="AJ597" s="1569"/>
      <c r="AK597" s="1569"/>
      <c r="AL597" s="1569"/>
      <c r="AM597" s="1569"/>
      <c r="AN597" s="1569"/>
      <c r="AO597" s="1569"/>
      <c r="AP597" s="1569"/>
      <c r="AQ597" s="1569"/>
      <c r="AR597" s="1569"/>
      <c r="AS597" s="1569"/>
      <c r="AT597" s="1569"/>
      <c r="AU597" s="1569"/>
      <c r="AV597" s="1569"/>
      <c r="AW597" s="1569"/>
      <c r="AX597" s="1569"/>
      <c r="AY597" s="1569"/>
      <c r="AZ597" s="1569"/>
      <c r="BA597" s="1569"/>
      <c r="BB597" s="1569"/>
      <c r="BC597" s="1569"/>
      <c r="BD597" s="1569"/>
      <c r="BE597" s="1569"/>
      <c r="BF597" s="1569"/>
      <c r="BG597" s="1569"/>
    </row>
    <row r="598" spans="2:59" s="1626" customFormat="1">
      <c r="B598" s="1569"/>
      <c r="C598" s="1570"/>
      <c r="D598" s="1569"/>
      <c r="E598" s="1569"/>
      <c r="F598" s="1569"/>
      <c r="G598" s="1569"/>
      <c r="H598" s="1569"/>
      <c r="I598" s="1569"/>
      <c r="J598" s="1569"/>
      <c r="K598" s="1569"/>
      <c r="L598" s="1569"/>
      <c r="M598" s="1569"/>
      <c r="N598" s="1569"/>
      <c r="O598" s="1569"/>
      <c r="P598" s="1569"/>
      <c r="Q598" s="1569"/>
      <c r="R598" s="1569"/>
      <c r="S598" s="1569"/>
      <c r="T598" s="1569"/>
      <c r="U598" s="1569"/>
      <c r="V598" s="1569"/>
      <c r="W598" s="1569"/>
      <c r="X598" s="1569"/>
      <c r="Y598" s="1569"/>
      <c r="Z598" s="1569"/>
      <c r="AA598" s="1569"/>
      <c r="AB598" s="1569"/>
      <c r="AC598" s="1569"/>
      <c r="AD598" s="1569"/>
      <c r="AE598" s="1569"/>
      <c r="AF598" s="1569"/>
      <c r="AG598" s="1569"/>
      <c r="AH598" s="1569"/>
      <c r="AI598" s="1569"/>
      <c r="AJ598" s="1569"/>
      <c r="AK598" s="1569"/>
      <c r="AL598" s="1569"/>
      <c r="AM598" s="1569"/>
      <c r="AN598" s="1569"/>
      <c r="AO598" s="1569"/>
      <c r="AP598" s="1569"/>
      <c r="AQ598" s="1569"/>
      <c r="AR598" s="1569"/>
      <c r="AS598" s="1569"/>
      <c r="AT598" s="1569"/>
      <c r="AU598" s="1569"/>
      <c r="AV598" s="1569"/>
      <c r="AW598" s="1569"/>
      <c r="AX598" s="1569"/>
      <c r="AY598" s="1569"/>
      <c r="AZ598" s="1569"/>
      <c r="BA598" s="1569"/>
      <c r="BB598" s="1569"/>
      <c r="BC598" s="1569"/>
      <c r="BD598" s="1569"/>
      <c r="BE598" s="1569"/>
      <c r="BF598" s="1569"/>
      <c r="BG598" s="1569"/>
    </row>
    <row r="599" spans="2:59" s="1626" customFormat="1">
      <c r="B599" s="1569"/>
      <c r="C599" s="1570"/>
      <c r="D599" s="1569"/>
      <c r="E599" s="1569"/>
      <c r="F599" s="1569"/>
      <c r="G599" s="1569"/>
      <c r="H599" s="1569"/>
      <c r="I599" s="1569"/>
      <c r="J599" s="1569"/>
      <c r="K599" s="1569"/>
      <c r="L599" s="1569"/>
      <c r="M599" s="1569"/>
      <c r="N599" s="1569"/>
      <c r="O599" s="1569"/>
      <c r="P599" s="1569"/>
      <c r="Q599" s="1569"/>
      <c r="R599" s="1569"/>
      <c r="S599" s="1569"/>
      <c r="T599" s="1569"/>
      <c r="U599" s="1569"/>
      <c r="V599" s="1569"/>
      <c r="W599" s="1569"/>
      <c r="X599" s="1569"/>
      <c r="Y599" s="1569"/>
      <c r="Z599" s="1569"/>
      <c r="AA599" s="1569"/>
      <c r="AB599" s="1569"/>
      <c r="AC599" s="1569"/>
      <c r="AD599" s="1569"/>
      <c r="AE599" s="1569"/>
      <c r="AF599" s="1569"/>
      <c r="AG599" s="1569"/>
      <c r="AH599" s="1569"/>
      <c r="AI599" s="1569"/>
      <c r="AJ599" s="1569"/>
      <c r="AK599" s="1569"/>
      <c r="AL599" s="1569"/>
      <c r="AM599" s="1569"/>
      <c r="AN599" s="1569"/>
      <c r="AO599" s="1569"/>
      <c r="AP599" s="1569"/>
      <c r="AQ599" s="1569"/>
      <c r="AR599" s="1569"/>
      <c r="AS599" s="1569"/>
      <c r="AT599" s="1569"/>
      <c r="AU599" s="1569"/>
      <c r="AV599" s="1569"/>
      <c r="AW599" s="1569"/>
      <c r="AX599" s="1569"/>
      <c r="AY599" s="1569"/>
      <c r="AZ599" s="1569"/>
      <c r="BA599" s="1569"/>
      <c r="BB599" s="1569"/>
      <c r="BC599" s="1569"/>
      <c r="BD599" s="1569"/>
      <c r="BE599" s="1569"/>
      <c r="BF599" s="1569"/>
      <c r="BG599" s="1569"/>
    </row>
    <row r="600" spans="2:59" s="1626" customFormat="1">
      <c r="B600" s="1569"/>
      <c r="C600" s="1570"/>
      <c r="D600" s="1569"/>
      <c r="E600" s="1569"/>
      <c r="F600" s="1569"/>
      <c r="G600" s="1569"/>
      <c r="H600" s="1569"/>
      <c r="I600" s="1569"/>
      <c r="J600" s="1569"/>
      <c r="K600" s="1569"/>
      <c r="L600" s="1569"/>
      <c r="M600" s="1569"/>
      <c r="N600" s="1569"/>
      <c r="O600" s="1569"/>
      <c r="P600" s="1569"/>
      <c r="Q600" s="1569"/>
      <c r="R600" s="1569"/>
      <c r="S600" s="1569"/>
      <c r="T600" s="1569"/>
      <c r="U600" s="1569"/>
      <c r="V600" s="1569"/>
      <c r="W600" s="1569"/>
      <c r="X600" s="1569"/>
      <c r="Y600" s="1569"/>
      <c r="Z600" s="1569"/>
      <c r="AA600" s="1569"/>
      <c r="AB600" s="1569"/>
      <c r="AC600" s="1569"/>
      <c r="AD600" s="1569"/>
      <c r="AE600" s="1569"/>
      <c r="AF600" s="1569"/>
      <c r="AG600" s="1569"/>
      <c r="AH600" s="1569"/>
      <c r="AI600" s="1569"/>
      <c r="AJ600" s="1569"/>
      <c r="AK600" s="1569"/>
      <c r="AL600" s="1569"/>
      <c r="AM600" s="1569"/>
      <c r="AN600" s="1569"/>
      <c r="AO600" s="1569"/>
      <c r="AP600" s="1569"/>
      <c r="AQ600" s="1569"/>
      <c r="AR600" s="1569"/>
      <c r="AS600" s="1569"/>
      <c r="AT600" s="1569"/>
      <c r="AU600" s="1569"/>
      <c r="AV600" s="1569"/>
      <c r="AW600" s="1569"/>
      <c r="AX600" s="1569"/>
      <c r="AY600" s="1569"/>
      <c r="AZ600" s="1569"/>
      <c r="BA600" s="1569"/>
      <c r="BB600" s="1569"/>
      <c r="BC600" s="1569"/>
      <c r="BD600" s="1569"/>
      <c r="BE600" s="1569"/>
      <c r="BF600" s="1569"/>
      <c r="BG600" s="1569"/>
    </row>
    <row r="601" spans="2:59" s="1626" customFormat="1">
      <c r="B601" s="1569"/>
      <c r="C601" s="1570"/>
      <c r="D601" s="1569"/>
      <c r="E601" s="1569"/>
      <c r="F601" s="1569"/>
      <c r="G601" s="1569"/>
      <c r="H601" s="1569"/>
      <c r="I601" s="1569"/>
      <c r="J601" s="1569"/>
      <c r="K601" s="1569"/>
      <c r="L601" s="1569"/>
      <c r="M601" s="1569"/>
      <c r="N601" s="1569"/>
      <c r="O601" s="1569"/>
      <c r="P601" s="1569"/>
      <c r="Q601" s="1569"/>
      <c r="R601" s="1569"/>
      <c r="S601" s="1569"/>
      <c r="T601" s="1569"/>
      <c r="U601" s="1569"/>
      <c r="V601" s="1569"/>
      <c r="W601" s="1569"/>
      <c r="X601" s="1569"/>
      <c r="Y601" s="1569"/>
      <c r="Z601" s="1569"/>
      <c r="AA601" s="1569"/>
      <c r="AB601" s="1569"/>
      <c r="AC601" s="1569"/>
      <c r="AD601" s="1569"/>
      <c r="AE601" s="1569"/>
      <c r="AF601" s="1569"/>
      <c r="AG601" s="1569"/>
      <c r="AH601" s="1569"/>
      <c r="AI601" s="1569"/>
      <c r="AJ601" s="1569"/>
      <c r="AK601" s="1569"/>
      <c r="AL601" s="1569"/>
      <c r="AM601" s="1569"/>
      <c r="AN601" s="1569"/>
      <c r="AO601" s="1569"/>
      <c r="AP601" s="1569"/>
      <c r="AQ601" s="1569"/>
      <c r="AR601" s="1569"/>
      <c r="AS601" s="1569"/>
      <c r="AT601" s="1569"/>
      <c r="AU601" s="1569"/>
      <c r="AV601" s="1569"/>
      <c r="AW601" s="1569"/>
      <c r="AX601" s="1569"/>
      <c r="AY601" s="1569"/>
      <c r="AZ601" s="1569"/>
      <c r="BA601" s="1569"/>
      <c r="BB601" s="1569"/>
      <c r="BC601" s="1569"/>
      <c r="BD601" s="1569"/>
      <c r="BE601" s="1569"/>
      <c r="BF601" s="1569"/>
      <c r="BG601" s="1569"/>
    </row>
    <row r="602" spans="2:59" s="1626" customFormat="1">
      <c r="B602" s="1569"/>
      <c r="C602" s="1570"/>
      <c r="D602" s="1569"/>
      <c r="E602" s="1569"/>
      <c r="F602" s="1569"/>
      <c r="G602" s="1569"/>
      <c r="H602" s="1569"/>
      <c r="I602" s="1569"/>
      <c r="J602" s="1569"/>
      <c r="K602" s="1569"/>
      <c r="L602" s="1569"/>
      <c r="M602" s="1569"/>
      <c r="N602" s="1569"/>
      <c r="O602" s="1569"/>
      <c r="P602" s="1569"/>
      <c r="Q602" s="1569"/>
      <c r="R602" s="1569"/>
      <c r="S602" s="1569"/>
      <c r="T602" s="1569"/>
      <c r="U602" s="1569"/>
      <c r="V602" s="1569"/>
      <c r="W602" s="1569"/>
      <c r="X602" s="1569"/>
      <c r="Y602" s="1569"/>
      <c r="Z602" s="1569"/>
      <c r="AA602" s="1569"/>
      <c r="AB602" s="1569"/>
      <c r="AC602" s="1569"/>
      <c r="AD602" s="1569"/>
      <c r="AE602" s="1569"/>
      <c r="AF602" s="1569"/>
      <c r="AG602" s="1569"/>
      <c r="AH602" s="1569"/>
      <c r="AI602" s="1569"/>
      <c r="AJ602" s="1569"/>
      <c r="AK602" s="1569"/>
      <c r="AL602" s="1569"/>
      <c r="AM602" s="1569"/>
      <c r="AN602" s="1569"/>
      <c r="AO602" s="1569"/>
      <c r="AP602" s="1569"/>
      <c r="AQ602" s="1569"/>
      <c r="AR602" s="1569"/>
      <c r="AS602" s="1569"/>
      <c r="AT602" s="1569"/>
      <c r="AU602" s="1569"/>
      <c r="AV602" s="1569"/>
      <c r="AW602" s="1569"/>
      <c r="AX602" s="1569"/>
      <c r="AY602" s="1569"/>
      <c r="AZ602" s="1569"/>
      <c r="BA602" s="1569"/>
      <c r="BB602" s="1569"/>
      <c r="BC602" s="1569"/>
      <c r="BD602" s="1569"/>
      <c r="BE602" s="1569"/>
      <c r="BF602" s="1569"/>
      <c r="BG602" s="1569"/>
    </row>
    <row r="603" spans="2:59" s="1626" customFormat="1">
      <c r="B603" s="1569"/>
      <c r="C603" s="1570"/>
      <c r="D603" s="1569"/>
      <c r="E603" s="1569"/>
      <c r="F603" s="1569"/>
      <c r="G603" s="1569"/>
      <c r="H603" s="1569"/>
      <c r="I603" s="1569"/>
      <c r="J603" s="1569"/>
      <c r="K603" s="1569"/>
      <c r="L603" s="1569"/>
      <c r="M603" s="1569"/>
      <c r="N603" s="1569"/>
      <c r="O603" s="1569"/>
      <c r="P603" s="1569"/>
      <c r="Q603" s="1569"/>
      <c r="R603" s="1569"/>
      <c r="S603" s="1569"/>
      <c r="T603" s="1569"/>
      <c r="U603" s="1569"/>
      <c r="V603" s="1569"/>
      <c r="W603" s="1569"/>
      <c r="X603" s="1569"/>
      <c r="Y603" s="1569"/>
      <c r="Z603" s="1569"/>
      <c r="AA603" s="1569"/>
      <c r="AB603" s="1569"/>
      <c r="AC603" s="1569"/>
      <c r="AD603" s="1569"/>
      <c r="AE603" s="1569"/>
      <c r="AF603" s="1569"/>
      <c r="AG603" s="1569"/>
      <c r="AH603" s="1569"/>
      <c r="AI603" s="1569"/>
      <c r="AJ603" s="1569"/>
      <c r="AK603" s="1569"/>
      <c r="AL603" s="1569"/>
      <c r="AM603" s="1569"/>
      <c r="AN603" s="1569"/>
      <c r="AO603" s="1569"/>
      <c r="AP603" s="1569"/>
      <c r="AQ603" s="1569"/>
      <c r="AR603" s="1569"/>
      <c r="AS603" s="1569"/>
      <c r="AT603" s="1569"/>
      <c r="AU603" s="1569"/>
      <c r="AV603" s="1569"/>
      <c r="AW603" s="1569"/>
      <c r="AX603" s="1569"/>
      <c r="AY603" s="1569"/>
      <c r="AZ603" s="1569"/>
      <c r="BA603" s="1569"/>
      <c r="BB603" s="1569"/>
      <c r="BC603" s="1569"/>
      <c r="BD603" s="1569"/>
      <c r="BE603" s="1569"/>
      <c r="BF603" s="1569"/>
      <c r="BG603" s="1569"/>
    </row>
    <row r="604" spans="2:59" s="1626" customFormat="1">
      <c r="B604" s="1569"/>
      <c r="C604" s="1570"/>
      <c r="D604" s="1569"/>
      <c r="E604" s="1569"/>
      <c r="F604" s="1569"/>
      <c r="G604" s="1569"/>
      <c r="H604" s="1569"/>
      <c r="I604" s="1569"/>
      <c r="J604" s="1569"/>
      <c r="K604" s="1569"/>
      <c r="L604" s="1569"/>
      <c r="M604" s="1569"/>
      <c r="N604" s="1569"/>
      <c r="O604" s="1569"/>
      <c r="P604" s="1569"/>
      <c r="Q604" s="1569"/>
      <c r="R604" s="1569"/>
      <c r="S604" s="1569"/>
      <c r="T604" s="1569"/>
      <c r="U604" s="1569"/>
      <c r="V604" s="1569"/>
      <c r="W604" s="1569"/>
      <c r="X604" s="1569"/>
      <c r="Y604" s="1569"/>
      <c r="Z604" s="1569"/>
      <c r="AA604" s="1569"/>
      <c r="AB604" s="1569"/>
      <c r="AC604" s="1569"/>
      <c r="AD604" s="1569"/>
      <c r="AE604" s="1569"/>
      <c r="AF604" s="1569"/>
      <c r="AG604" s="1569"/>
      <c r="AH604" s="1569"/>
      <c r="AI604" s="1569"/>
      <c r="AJ604" s="1569"/>
      <c r="AK604" s="1569"/>
      <c r="AL604" s="1569"/>
      <c r="AM604" s="1569"/>
      <c r="AN604" s="1569"/>
      <c r="AO604" s="1569"/>
      <c r="AP604" s="1569"/>
      <c r="AQ604" s="1569"/>
      <c r="AR604" s="1569"/>
      <c r="AS604" s="1569"/>
      <c r="AT604" s="1569"/>
      <c r="AU604" s="1569"/>
      <c r="AV604" s="1569"/>
      <c r="AW604" s="1569"/>
      <c r="AX604" s="1569"/>
      <c r="AY604" s="1569"/>
      <c r="AZ604" s="1569"/>
      <c r="BA604" s="1569"/>
      <c r="BB604" s="1569"/>
      <c r="BC604" s="1569"/>
      <c r="BD604" s="1569"/>
      <c r="BE604" s="1569"/>
      <c r="BF604" s="1569"/>
      <c r="BG604" s="1569"/>
    </row>
    <row r="605" spans="2:59" s="1626" customFormat="1">
      <c r="B605" s="1569"/>
      <c r="C605" s="1570"/>
      <c r="D605" s="1569"/>
      <c r="E605" s="1569"/>
      <c r="F605" s="1569"/>
      <c r="G605" s="1569"/>
      <c r="H605" s="1569"/>
      <c r="I605" s="1569"/>
      <c r="J605" s="1569"/>
      <c r="K605" s="1569"/>
      <c r="L605" s="1569"/>
      <c r="M605" s="1569"/>
      <c r="N605" s="1569"/>
      <c r="O605" s="1569"/>
      <c r="P605" s="1569"/>
      <c r="Q605" s="1569"/>
      <c r="R605" s="1569"/>
      <c r="S605" s="1569"/>
      <c r="T605" s="1569"/>
      <c r="U605" s="1569"/>
      <c r="V605" s="1569"/>
      <c r="W605" s="1569"/>
      <c r="X605" s="1569"/>
      <c r="Y605" s="1569"/>
      <c r="Z605" s="1569"/>
      <c r="AA605" s="1569"/>
      <c r="AB605" s="1569"/>
      <c r="AC605" s="1569"/>
      <c r="AD605" s="1569"/>
      <c r="AE605" s="1569"/>
      <c r="AF605" s="1569"/>
      <c r="AG605" s="1569"/>
      <c r="AH605" s="1569"/>
      <c r="AI605" s="1569"/>
      <c r="AJ605" s="1569"/>
      <c r="AK605" s="1569"/>
      <c r="AL605" s="1569"/>
      <c r="AM605" s="1569"/>
      <c r="AN605" s="1569"/>
      <c r="AO605" s="1569"/>
      <c r="AP605" s="1569"/>
      <c r="AQ605" s="1569"/>
      <c r="AR605" s="1569"/>
      <c r="AS605" s="1569"/>
      <c r="AT605" s="1569"/>
      <c r="AU605" s="1569"/>
      <c r="AV605" s="1569"/>
      <c r="AW605" s="1569"/>
      <c r="AX605" s="1569"/>
      <c r="AY605" s="1569"/>
      <c r="AZ605" s="1569"/>
      <c r="BA605" s="1569"/>
      <c r="BB605" s="1569"/>
      <c r="BC605" s="1569"/>
      <c r="BD605" s="1569"/>
      <c r="BE605" s="1569"/>
      <c r="BF605" s="1569"/>
      <c r="BG605" s="1569"/>
    </row>
    <row r="606" spans="2:59" s="1626" customFormat="1">
      <c r="B606" s="1569"/>
      <c r="C606" s="1570"/>
      <c r="D606" s="1569"/>
      <c r="E606" s="1569"/>
      <c r="F606" s="1569"/>
      <c r="G606" s="1569"/>
      <c r="H606" s="1569"/>
      <c r="I606" s="1569"/>
      <c r="J606" s="1569"/>
      <c r="K606" s="1569"/>
      <c r="L606" s="1569"/>
      <c r="M606" s="1569"/>
      <c r="N606" s="1569"/>
      <c r="O606" s="1569"/>
      <c r="P606" s="1569"/>
      <c r="Q606" s="1569"/>
      <c r="R606" s="1569"/>
      <c r="S606" s="1569"/>
      <c r="T606" s="1569"/>
      <c r="U606" s="1569"/>
      <c r="V606" s="1569"/>
      <c r="W606" s="1569"/>
      <c r="X606" s="1569"/>
      <c r="Y606" s="1569"/>
      <c r="Z606" s="1569"/>
      <c r="AA606" s="1569"/>
      <c r="AB606" s="1569"/>
      <c r="AC606" s="1569"/>
      <c r="AD606" s="1569"/>
      <c r="AE606" s="1569"/>
      <c r="AF606" s="1569"/>
      <c r="AG606" s="1569"/>
      <c r="AH606" s="1569"/>
      <c r="AI606" s="1569"/>
      <c r="AJ606" s="1569"/>
      <c r="AK606" s="1569"/>
      <c r="AL606" s="1569"/>
      <c r="AM606" s="1569"/>
      <c r="AN606" s="1569"/>
      <c r="AO606" s="1569"/>
      <c r="AP606" s="1569"/>
      <c r="AQ606" s="1569"/>
      <c r="AR606" s="1569"/>
      <c r="AS606" s="1569"/>
      <c r="AT606" s="1569"/>
      <c r="AU606" s="1569"/>
      <c r="AV606" s="1569"/>
      <c r="AW606" s="1569"/>
      <c r="AX606" s="1569"/>
      <c r="AY606" s="1569"/>
      <c r="AZ606" s="1569"/>
      <c r="BA606" s="1569"/>
      <c r="BB606" s="1569"/>
      <c r="BC606" s="1569"/>
      <c r="BD606" s="1569"/>
      <c r="BE606" s="1569"/>
      <c r="BF606" s="1569"/>
      <c r="BG606" s="1569"/>
    </row>
    <row r="607" spans="2:59" s="1626" customFormat="1">
      <c r="B607" s="1569"/>
      <c r="C607" s="1570"/>
      <c r="D607" s="1569"/>
      <c r="E607" s="1569"/>
      <c r="F607" s="1569"/>
      <c r="G607" s="1569"/>
      <c r="H607" s="1569"/>
      <c r="I607" s="1569"/>
      <c r="J607" s="1569"/>
      <c r="K607" s="1569"/>
      <c r="L607" s="1569"/>
      <c r="M607" s="1569"/>
      <c r="N607" s="1569"/>
      <c r="O607" s="1569"/>
      <c r="P607" s="1569"/>
      <c r="Q607" s="1569"/>
      <c r="R607" s="1569"/>
      <c r="S607" s="1569"/>
      <c r="T607" s="1569"/>
      <c r="U607" s="1569"/>
      <c r="V607" s="1569"/>
      <c r="W607" s="1569"/>
      <c r="X607" s="1569"/>
      <c r="Y607" s="1569"/>
      <c r="Z607" s="1569"/>
      <c r="AA607" s="1569"/>
      <c r="AB607" s="1569"/>
      <c r="AC607" s="1569"/>
      <c r="AD607" s="1569"/>
      <c r="AE607" s="1569"/>
      <c r="AF607" s="1569"/>
      <c r="AG607" s="1569"/>
      <c r="AH607" s="1569"/>
      <c r="AI607" s="1569"/>
      <c r="AJ607" s="1569"/>
      <c r="AK607" s="1569"/>
      <c r="AL607" s="1569"/>
      <c r="AM607" s="1569"/>
      <c r="AN607" s="1569"/>
      <c r="AO607" s="1569"/>
      <c r="AP607" s="1569"/>
      <c r="AQ607" s="1569"/>
      <c r="AR607" s="1569"/>
      <c r="AS607" s="1569"/>
      <c r="AT607" s="1569"/>
      <c r="AU607" s="1569"/>
      <c r="AV607" s="1569"/>
      <c r="AW607" s="1569"/>
      <c r="AX607" s="1569"/>
      <c r="AY607" s="1569"/>
      <c r="AZ607" s="1569"/>
      <c r="BA607" s="1569"/>
      <c r="BB607" s="1569"/>
      <c r="BC607" s="1569"/>
      <c r="BD607" s="1569"/>
      <c r="BE607" s="1569"/>
      <c r="BF607" s="1569"/>
      <c r="BG607" s="1569"/>
    </row>
    <row r="608" spans="2:59" s="1626" customFormat="1">
      <c r="B608" s="1569"/>
      <c r="C608" s="1570"/>
      <c r="D608" s="1569"/>
      <c r="E608" s="1569"/>
      <c r="F608" s="1569"/>
      <c r="G608" s="1569"/>
      <c r="H608" s="1569"/>
      <c r="I608" s="1569"/>
      <c r="J608" s="1569"/>
      <c r="K608" s="1569"/>
      <c r="L608" s="1569"/>
      <c r="M608" s="1569"/>
      <c r="N608" s="1569"/>
      <c r="O608" s="1569"/>
      <c r="P608" s="1569"/>
      <c r="Q608" s="1569"/>
      <c r="R608" s="1569"/>
      <c r="S608" s="1569"/>
      <c r="T608" s="1569"/>
      <c r="U608" s="1569"/>
      <c r="V608" s="1569"/>
      <c r="W608" s="1569"/>
      <c r="X608" s="1569"/>
      <c r="Y608" s="1569"/>
      <c r="Z608" s="1569"/>
      <c r="AA608" s="1569"/>
      <c r="AB608" s="1569"/>
      <c r="AC608" s="1569"/>
      <c r="AD608" s="1569"/>
      <c r="AE608" s="1569"/>
      <c r="AF608" s="1569"/>
      <c r="AG608" s="1569"/>
      <c r="AH608" s="1569"/>
      <c r="AI608" s="1569"/>
      <c r="AJ608" s="1569"/>
      <c r="AK608" s="1569"/>
      <c r="AL608" s="1569"/>
      <c r="AM608" s="1569"/>
      <c r="AN608" s="1569"/>
      <c r="AO608" s="1569"/>
      <c r="AP608" s="1569"/>
      <c r="AQ608" s="1569"/>
      <c r="AR608" s="1569"/>
      <c r="AS608" s="1569"/>
      <c r="AT608" s="1569"/>
      <c r="AU608" s="1569"/>
      <c r="AV608" s="1569"/>
      <c r="AW608" s="1569"/>
      <c r="AX608" s="1569"/>
      <c r="AY608" s="1569"/>
      <c r="AZ608" s="1569"/>
      <c r="BA608" s="1569"/>
      <c r="BB608" s="1569"/>
      <c r="BC608" s="1569"/>
      <c r="BD608" s="1569"/>
      <c r="BE608" s="1569"/>
      <c r="BF608" s="1569"/>
      <c r="BG608" s="1569"/>
    </row>
    <row r="609" spans="2:59" s="1626" customFormat="1">
      <c r="B609" s="1569"/>
      <c r="C609" s="1570"/>
      <c r="D609" s="1569"/>
      <c r="E609" s="1569"/>
      <c r="F609" s="1569"/>
      <c r="G609" s="1569"/>
      <c r="H609" s="1569"/>
      <c r="I609" s="1569"/>
      <c r="J609" s="1569"/>
      <c r="K609" s="1569"/>
      <c r="L609" s="1569"/>
      <c r="M609" s="1569"/>
      <c r="N609" s="1569"/>
      <c r="O609" s="1569"/>
      <c r="P609" s="1569"/>
      <c r="Q609" s="1569"/>
      <c r="R609" s="1569"/>
      <c r="S609" s="1569"/>
      <c r="T609" s="1569"/>
      <c r="U609" s="1569"/>
      <c r="V609" s="1569"/>
      <c r="W609" s="1569"/>
      <c r="X609" s="1569"/>
      <c r="Y609" s="1569"/>
      <c r="Z609" s="1569"/>
      <c r="AA609" s="1569"/>
      <c r="AB609" s="1569"/>
      <c r="AC609" s="1569"/>
      <c r="AD609" s="1569"/>
      <c r="AE609" s="1569"/>
      <c r="AF609" s="1569"/>
      <c r="AG609" s="1569"/>
      <c r="AH609" s="1569"/>
      <c r="AI609" s="1569"/>
      <c r="AJ609" s="1569"/>
      <c r="AK609" s="1569"/>
      <c r="AL609" s="1569"/>
      <c r="AM609" s="1569"/>
      <c r="AN609" s="1569"/>
      <c r="AO609" s="1569"/>
      <c r="AP609" s="1569"/>
      <c r="AQ609" s="1569"/>
      <c r="AR609" s="1569"/>
      <c r="AS609" s="1569"/>
      <c r="AT609" s="1569"/>
      <c r="AU609" s="1569"/>
      <c r="AV609" s="1569"/>
      <c r="AW609" s="1569"/>
      <c r="AX609" s="1569"/>
      <c r="AY609" s="1569"/>
      <c r="AZ609" s="1569"/>
      <c r="BA609" s="1569"/>
      <c r="BB609" s="1569"/>
      <c r="BC609" s="1569"/>
      <c r="BD609" s="1569"/>
      <c r="BE609" s="1569"/>
      <c r="BF609" s="1569"/>
      <c r="BG609" s="1569"/>
    </row>
    <row r="610" spans="2:59" s="1626" customFormat="1">
      <c r="B610" s="1569"/>
      <c r="C610" s="1570"/>
      <c r="D610" s="1569"/>
      <c r="E610" s="1569"/>
      <c r="F610" s="1569"/>
      <c r="G610" s="1569"/>
      <c r="H610" s="1569"/>
      <c r="I610" s="1569"/>
      <c r="J610" s="1569"/>
      <c r="K610" s="1569"/>
      <c r="L610" s="1569"/>
      <c r="M610" s="1569"/>
      <c r="N610" s="1569"/>
      <c r="O610" s="1569"/>
      <c r="P610" s="1569"/>
      <c r="Q610" s="1569"/>
      <c r="R610" s="1569"/>
      <c r="S610" s="1569"/>
      <c r="T610" s="1569"/>
      <c r="U610" s="1569"/>
      <c r="V610" s="1569"/>
      <c r="W610" s="1569"/>
      <c r="X610" s="1569"/>
      <c r="Y610" s="1569"/>
      <c r="Z610" s="1569"/>
      <c r="AA610" s="1569"/>
      <c r="AB610" s="1569"/>
      <c r="AC610" s="1569"/>
      <c r="AD610" s="1569"/>
      <c r="AE610" s="1569"/>
      <c r="AF610" s="1569"/>
      <c r="AG610" s="1569"/>
      <c r="AH610" s="1569"/>
      <c r="AI610" s="1569"/>
      <c r="AJ610" s="1569"/>
      <c r="AK610" s="1569"/>
      <c r="AL610" s="1569"/>
      <c r="AM610" s="1569"/>
      <c r="AN610" s="1569"/>
      <c r="AO610" s="1569"/>
      <c r="AP610" s="1569"/>
      <c r="AQ610" s="1569"/>
      <c r="AR610" s="1569"/>
      <c r="AS610" s="1569"/>
      <c r="AT610" s="1569"/>
      <c r="AU610" s="1569"/>
      <c r="AV610" s="1569"/>
      <c r="AW610" s="1569"/>
      <c r="AX610" s="1569"/>
      <c r="AY610" s="1569"/>
      <c r="AZ610" s="1569"/>
      <c r="BA610" s="1569"/>
      <c r="BB610" s="1569"/>
      <c r="BC610" s="1569"/>
      <c r="BD610" s="1569"/>
      <c r="BE610" s="1569"/>
      <c r="BF610" s="1569"/>
      <c r="BG610" s="1569"/>
    </row>
    <row r="611" spans="2:59" s="1626" customFormat="1">
      <c r="B611" s="1569"/>
      <c r="C611" s="1570"/>
      <c r="D611" s="1569"/>
      <c r="E611" s="1569"/>
      <c r="F611" s="1569"/>
      <c r="G611" s="1569"/>
      <c r="H611" s="1569"/>
      <c r="I611" s="1569"/>
      <c r="J611" s="1569"/>
      <c r="K611" s="1569"/>
      <c r="L611" s="1569"/>
      <c r="M611" s="1569"/>
      <c r="N611" s="1569"/>
      <c r="O611" s="1569"/>
      <c r="P611" s="1569"/>
      <c r="Q611" s="1569"/>
      <c r="R611" s="1569"/>
      <c r="S611" s="1569"/>
      <c r="T611" s="1569"/>
      <c r="U611" s="1569"/>
      <c r="V611" s="1569"/>
      <c r="W611" s="1569"/>
      <c r="X611" s="1569"/>
      <c r="Y611" s="1569"/>
      <c r="Z611" s="1569"/>
      <c r="AA611" s="1569"/>
      <c r="AB611" s="1569"/>
      <c r="AC611" s="1569"/>
      <c r="AD611" s="1569"/>
      <c r="AE611" s="1569"/>
      <c r="AF611" s="1569"/>
      <c r="AG611" s="1569"/>
      <c r="AH611" s="1569"/>
      <c r="AI611" s="1569"/>
      <c r="AJ611" s="1569"/>
      <c r="AK611" s="1569"/>
      <c r="AL611" s="1569"/>
      <c r="AM611" s="1569"/>
      <c r="AN611" s="1569"/>
      <c r="AO611" s="1569"/>
      <c r="AP611" s="1569"/>
      <c r="AQ611" s="1569"/>
      <c r="AR611" s="1569"/>
      <c r="AS611" s="1569"/>
      <c r="AT611" s="1569"/>
      <c r="AU611" s="1569"/>
      <c r="AV611" s="1569"/>
      <c r="AW611" s="1569"/>
      <c r="AX611" s="1569"/>
      <c r="AY611" s="1569"/>
      <c r="AZ611" s="1569"/>
      <c r="BA611" s="1569"/>
      <c r="BB611" s="1569"/>
      <c r="BC611" s="1569"/>
      <c r="BD611" s="1569"/>
      <c r="BE611" s="1569"/>
      <c r="BF611" s="1569"/>
      <c r="BG611" s="1569"/>
    </row>
    <row r="612" spans="2:59" s="1626" customFormat="1">
      <c r="B612" s="1569"/>
      <c r="C612" s="1570"/>
      <c r="D612" s="1569"/>
      <c r="E612" s="1569"/>
      <c r="F612" s="1569"/>
      <c r="G612" s="1569"/>
      <c r="H612" s="1569"/>
      <c r="I612" s="1569"/>
      <c r="J612" s="1569"/>
      <c r="K612" s="1569"/>
      <c r="L612" s="1569"/>
      <c r="M612" s="1569"/>
      <c r="N612" s="1569"/>
      <c r="O612" s="1569"/>
      <c r="P612" s="1569"/>
      <c r="Q612" s="1569"/>
      <c r="R612" s="1569"/>
      <c r="S612" s="1569"/>
      <c r="T612" s="1569"/>
      <c r="U612" s="1569"/>
      <c r="V612" s="1569"/>
      <c r="W612" s="1569"/>
      <c r="X612" s="1569"/>
      <c r="Y612" s="1569"/>
      <c r="Z612" s="1569"/>
      <c r="AA612" s="1569"/>
      <c r="AB612" s="1569"/>
      <c r="AC612" s="1569"/>
      <c r="AD612" s="1569"/>
      <c r="AE612" s="1569"/>
      <c r="AF612" s="1569"/>
      <c r="AG612" s="1569"/>
      <c r="AH612" s="1569"/>
      <c r="AI612" s="1569"/>
      <c r="AJ612" s="1569"/>
      <c r="AK612" s="1569"/>
      <c r="AL612" s="1569"/>
      <c r="AM612" s="1569"/>
      <c r="AN612" s="1569"/>
      <c r="AO612" s="1569"/>
      <c r="AP612" s="1569"/>
      <c r="AQ612" s="1569"/>
      <c r="AR612" s="1569"/>
      <c r="AS612" s="1569"/>
      <c r="AT612" s="1569"/>
      <c r="AU612" s="1569"/>
      <c r="AV612" s="1569"/>
      <c r="AW612" s="1569"/>
      <c r="AX612" s="1569"/>
      <c r="AY612" s="1569"/>
      <c r="AZ612" s="1569"/>
      <c r="BA612" s="1569"/>
      <c r="BB612" s="1569"/>
      <c r="BC612" s="1569"/>
      <c r="BD612" s="1569"/>
      <c r="BE612" s="1569"/>
      <c r="BF612" s="1569"/>
      <c r="BG612" s="1569"/>
    </row>
    <row r="613" spans="2:59" s="1626" customFormat="1">
      <c r="B613" s="1569"/>
      <c r="C613" s="1570"/>
      <c r="D613" s="1569"/>
      <c r="E613" s="1569"/>
      <c r="F613" s="1569"/>
      <c r="G613" s="1569"/>
      <c r="H613" s="1569"/>
      <c r="I613" s="1569"/>
      <c r="J613" s="1569"/>
      <c r="K613" s="1569"/>
      <c r="L613" s="1569"/>
      <c r="M613" s="1569"/>
      <c r="N613" s="1569"/>
      <c r="O613" s="1569"/>
      <c r="P613" s="1569"/>
      <c r="Q613" s="1569"/>
      <c r="R613" s="1569"/>
      <c r="S613" s="1569"/>
      <c r="T613" s="1569"/>
      <c r="U613" s="1569"/>
      <c r="V613" s="1569"/>
      <c r="W613" s="1569"/>
      <c r="X613" s="1569"/>
      <c r="Y613" s="1569"/>
      <c r="Z613" s="1569"/>
      <c r="AA613" s="1569"/>
      <c r="AB613" s="1569"/>
      <c r="AC613" s="1569"/>
      <c r="AD613" s="1569"/>
      <c r="AE613" s="1569"/>
      <c r="AF613" s="1569"/>
      <c r="AG613" s="1569"/>
      <c r="AH613" s="1569"/>
      <c r="AI613" s="1569"/>
      <c r="AJ613" s="1569"/>
      <c r="AK613" s="1569"/>
      <c r="AL613" s="1569"/>
      <c r="AM613" s="1569"/>
      <c r="AN613" s="1569"/>
      <c r="AO613" s="1569"/>
      <c r="AP613" s="1569"/>
      <c r="AQ613" s="1569"/>
      <c r="AR613" s="1569"/>
      <c r="AS613" s="1569"/>
      <c r="AT613" s="1569"/>
      <c r="AU613" s="1569"/>
      <c r="AV613" s="1569"/>
      <c r="AW613" s="1569"/>
      <c r="AX613" s="1569"/>
      <c r="AY613" s="1569"/>
      <c r="AZ613" s="1569"/>
      <c r="BA613" s="1569"/>
      <c r="BB613" s="1569"/>
      <c r="BC613" s="1569"/>
      <c r="BD613" s="1569"/>
      <c r="BE613" s="1569"/>
      <c r="BF613" s="1569"/>
      <c r="BG613" s="1569"/>
    </row>
    <row r="614" spans="2:59" s="1626" customFormat="1">
      <c r="B614" s="1569"/>
      <c r="C614" s="1570"/>
      <c r="D614" s="1569"/>
      <c r="E614" s="1569"/>
      <c r="F614" s="1569"/>
      <c r="G614" s="1569"/>
      <c r="H614" s="1569"/>
      <c r="I614" s="1569"/>
      <c r="J614" s="1569"/>
      <c r="K614" s="1569"/>
      <c r="L614" s="1569"/>
      <c r="M614" s="1569"/>
      <c r="N614" s="1569"/>
      <c r="O614" s="1569"/>
      <c r="P614" s="1569"/>
      <c r="Q614" s="1569"/>
      <c r="R614" s="1569"/>
      <c r="S614" s="1569"/>
      <c r="T614" s="1569"/>
      <c r="U614" s="1569"/>
      <c r="V614" s="1569"/>
      <c r="W614" s="1569"/>
      <c r="X614" s="1569"/>
      <c r="Y614" s="1569"/>
      <c r="Z614" s="1569"/>
      <c r="AA614" s="1569"/>
      <c r="AB614" s="1569"/>
      <c r="AC614" s="1569"/>
      <c r="AD614" s="1569"/>
      <c r="AE614" s="1569"/>
      <c r="AF614" s="1569"/>
      <c r="AG614" s="1569"/>
      <c r="AH614" s="1569"/>
      <c r="AI614" s="1569"/>
      <c r="AJ614" s="1569"/>
      <c r="AK614" s="1569"/>
      <c r="AL614" s="1569"/>
      <c r="AM614" s="1569"/>
      <c r="AN614" s="1569"/>
      <c r="AO614" s="1569"/>
      <c r="AP614" s="1569"/>
      <c r="AQ614" s="1569"/>
      <c r="AR614" s="1569"/>
      <c r="AS614" s="1569"/>
      <c r="AT614" s="1569"/>
      <c r="AU614" s="1569"/>
      <c r="AV614" s="1569"/>
      <c r="AW614" s="1569"/>
      <c r="AX614" s="1569"/>
      <c r="AY614" s="1569"/>
      <c r="AZ614" s="1569"/>
      <c r="BA614" s="1569"/>
      <c r="BB614" s="1569"/>
      <c r="BC614" s="1569"/>
      <c r="BD614" s="1569"/>
      <c r="BE614" s="1569"/>
      <c r="BF614" s="1569"/>
      <c r="BG614" s="1569"/>
    </row>
    <row r="615" spans="2:59" s="1626" customFormat="1">
      <c r="B615" s="1569"/>
      <c r="C615" s="1570"/>
      <c r="D615" s="1569"/>
      <c r="E615" s="1569"/>
      <c r="F615" s="1569"/>
      <c r="G615" s="1569"/>
      <c r="H615" s="1569"/>
      <c r="I615" s="1569"/>
      <c r="J615" s="1569"/>
      <c r="K615" s="1569"/>
      <c r="L615" s="1569"/>
      <c r="M615" s="1569"/>
      <c r="N615" s="1569"/>
      <c r="O615" s="1569"/>
      <c r="P615" s="1569"/>
      <c r="Q615" s="1569"/>
      <c r="R615" s="1569"/>
      <c r="S615" s="1569"/>
      <c r="T615" s="1569"/>
      <c r="U615" s="1569"/>
      <c r="V615" s="1569"/>
      <c r="W615" s="1569"/>
      <c r="X615" s="1569"/>
      <c r="Y615" s="1569"/>
      <c r="Z615" s="1569"/>
      <c r="AA615" s="1569"/>
      <c r="AB615" s="1569"/>
      <c r="AC615" s="1569"/>
      <c r="AD615" s="1569"/>
      <c r="AE615" s="1569"/>
      <c r="AF615" s="1569"/>
      <c r="AG615" s="1569"/>
      <c r="AH615" s="1569"/>
      <c r="AI615" s="1569"/>
      <c r="AJ615" s="1569"/>
      <c r="AK615" s="1569"/>
      <c r="AL615" s="1569"/>
      <c r="AM615" s="1569"/>
      <c r="AN615" s="1569"/>
      <c r="AO615" s="1569"/>
      <c r="AP615" s="1569"/>
      <c r="AQ615" s="1569"/>
      <c r="AR615" s="1569"/>
      <c r="AS615" s="1569"/>
      <c r="AT615" s="1569"/>
      <c r="AU615" s="1569"/>
      <c r="AV615" s="1569"/>
      <c r="AW615" s="1569"/>
      <c r="AX615" s="1569"/>
      <c r="AY615" s="1569"/>
      <c r="AZ615" s="1569"/>
      <c r="BA615" s="1569"/>
      <c r="BB615" s="1569"/>
      <c r="BC615" s="1569"/>
      <c r="BD615" s="1569"/>
      <c r="BE615" s="1569"/>
      <c r="BF615" s="1569"/>
      <c r="BG615" s="1569"/>
    </row>
    <row r="616" spans="2:59" s="1626" customFormat="1">
      <c r="B616" s="1569"/>
      <c r="C616" s="1570"/>
      <c r="D616" s="1569"/>
      <c r="E616" s="1569"/>
      <c r="F616" s="1569"/>
      <c r="G616" s="1569"/>
      <c r="H616" s="1569"/>
      <c r="I616" s="1569"/>
      <c r="J616" s="1569"/>
      <c r="K616" s="1569"/>
      <c r="L616" s="1569"/>
      <c r="M616" s="1569"/>
      <c r="N616" s="1569"/>
      <c r="O616" s="1569"/>
      <c r="P616" s="1569"/>
      <c r="Q616" s="1569"/>
      <c r="R616" s="1569"/>
      <c r="S616" s="1569"/>
      <c r="T616" s="1569"/>
      <c r="U616" s="1569"/>
      <c r="V616" s="1569"/>
      <c r="W616" s="1569"/>
      <c r="X616" s="1569"/>
      <c r="Y616" s="1569"/>
      <c r="Z616" s="1569"/>
      <c r="AA616" s="1569"/>
      <c r="AB616" s="1569"/>
      <c r="AC616" s="1569"/>
      <c r="AD616" s="1569"/>
      <c r="AE616" s="1569"/>
      <c r="AF616" s="1569"/>
      <c r="AG616" s="1569"/>
      <c r="AH616" s="1569"/>
      <c r="AI616" s="1569"/>
      <c r="AJ616" s="1569"/>
      <c r="AK616" s="1569"/>
      <c r="AL616" s="1569"/>
      <c r="AM616" s="1569"/>
      <c r="AN616" s="1569"/>
      <c r="AO616" s="1569"/>
      <c r="AP616" s="1569"/>
      <c r="AQ616" s="1569"/>
      <c r="AR616" s="1569"/>
      <c r="AS616" s="1569"/>
      <c r="AT616" s="1569"/>
      <c r="AU616" s="1569"/>
      <c r="AV616" s="1569"/>
      <c r="AW616" s="1569"/>
      <c r="AX616" s="1569"/>
      <c r="AY616" s="1569"/>
      <c r="AZ616" s="1569"/>
      <c r="BA616" s="1569"/>
      <c r="BB616" s="1569"/>
      <c r="BC616" s="1569"/>
      <c r="BD616" s="1569"/>
      <c r="BE616" s="1569"/>
      <c r="BF616" s="1569"/>
      <c r="BG616" s="1569"/>
    </row>
    <row r="617" spans="2:59" s="1626" customFormat="1">
      <c r="B617" s="1569"/>
      <c r="C617" s="1570"/>
      <c r="D617" s="1569"/>
      <c r="E617" s="1569"/>
      <c r="F617" s="1569"/>
      <c r="G617" s="1569"/>
      <c r="H617" s="1569"/>
      <c r="I617" s="1569"/>
      <c r="J617" s="1569"/>
      <c r="K617" s="1569"/>
      <c r="L617" s="1569"/>
      <c r="M617" s="1569"/>
      <c r="N617" s="1569"/>
      <c r="O617" s="1569"/>
      <c r="P617" s="1569"/>
      <c r="Q617" s="1569"/>
      <c r="R617" s="1569"/>
      <c r="S617" s="1569"/>
      <c r="T617" s="1569"/>
      <c r="U617" s="1569"/>
      <c r="V617" s="1569"/>
      <c r="W617" s="1569"/>
      <c r="X617" s="1569"/>
      <c r="Y617" s="1569"/>
      <c r="Z617" s="1569"/>
      <c r="AA617" s="1569"/>
      <c r="AB617" s="1569"/>
      <c r="AC617" s="1569"/>
      <c r="AD617" s="1569"/>
      <c r="AE617" s="1569"/>
      <c r="AF617" s="1569"/>
      <c r="AG617" s="1569"/>
      <c r="AH617" s="1569"/>
      <c r="AI617" s="1569"/>
      <c r="AJ617" s="1569"/>
      <c r="AK617" s="1569"/>
      <c r="AL617" s="1569"/>
      <c r="AM617" s="1569"/>
      <c r="AN617" s="1569"/>
      <c r="AO617" s="1569"/>
      <c r="AP617" s="1569"/>
      <c r="AQ617" s="1569"/>
      <c r="AR617" s="1569"/>
      <c r="AS617" s="1569"/>
      <c r="AT617" s="1569"/>
      <c r="AU617" s="1569"/>
      <c r="AV617" s="1569"/>
      <c r="AW617" s="1569"/>
      <c r="AX617" s="1569"/>
      <c r="AY617" s="1569"/>
      <c r="AZ617" s="1569"/>
      <c r="BA617" s="1569"/>
      <c r="BB617" s="1569"/>
      <c r="BC617" s="1569"/>
      <c r="BD617" s="1569"/>
      <c r="BE617" s="1569"/>
      <c r="BF617" s="1569"/>
      <c r="BG617" s="1569"/>
    </row>
    <row r="618" spans="2:59" s="1626" customFormat="1">
      <c r="B618" s="1569"/>
      <c r="C618" s="1570"/>
      <c r="D618" s="1569"/>
      <c r="E618" s="1569"/>
      <c r="F618" s="1569"/>
      <c r="G618" s="1569"/>
      <c r="H618" s="1569"/>
      <c r="I618" s="1569"/>
      <c r="J618" s="1569"/>
      <c r="K618" s="1569"/>
      <c r="L618" s="1569"/>
      <c r="M618" s="1569"/>
      <c r="N618" s="1569"/>
      <c r="O618" s="1569"/>
      <c r="P618" s="1569"/>
      <c r="Q618" s="1569"/>
      <c r="R618" s="1569"/>
      <c r="S618" s="1569"/>
      <c r="T618" s="1569"/>
      <c r="U618" s="1569"/>
      <c r="V618" s="1569"/>
      <c r="W618" s="1569"/>
      <c r="X618" s="1569"/>
      <c r="Y618" s="1569"/>
      <c r="Z618" s="1569"/>
      <c r="AA618" s="1569"/>
      <c r="AB618" s="1569"/>
      <c r="AC618" s="1569"/>
      <c r="AD618" s="1569"/>
      <c r="AE618" s="1569"/>
      <c r="AF618" s="1569"/>
      <c r="AG618" s="1569"/>
      <c r="AH618" s="1569"/>
      <c r="AI618" s="1569"/>
      <c r="AJ618" s="1569"/>
      <c r="AK618" s="1569"/>
      <c r="AL618" s="1569"/>
      <c r="AM618" s="1569"/>
      <c r="AN618" s="1569"/>
      <c r="AO618" s="1569"/>
      <c r="AP618" s="1569"/>
      <c r="AQ618" s="1569"/>
      <c r="AR618" s="1569"/>
      <c r="AS618" s="1569"/>
      <c r="AT618" s="1569"/>
      <c r="AU618" s="1569"/>
      <c r="AV618" s="1569"/>
      <c r="AW618" s="1569"/>
      <c r="AX618" s="1569"/>
      <c r="AY618" s="1569"/>
      <c r="AZ618" s="1569"/>
      <c r="BA618" s="1569"/>
      <c r="BB618" s="1569"/>
      <c r="BC618" s="1569"/>
      <c r="BD618" s="1569"/>
      <c r="BE618" s="1569"/>
      <c r="BF618" s="1569"/>
      <c r="BG618" s="1569"/>
    </row>
    <row r="619" spans="2:59" s="1626" customFormat="1">
      <c r="B619" s="1569"/>
      <c r="C619" s="1570"/>
      <c r="D619" s="1569"/>
      <c r="E619" s="1569"/>
      <c r="F619" s="1569"/>
      <c r="G619" s="1569"/>
      <c r="H619" s="1569"/>
      <c r="I619" s="1569"/>
      <c r="J619" s="1569"/>
      <c r="K619" s="1569"/>
      <c r="L619" s="1569"/>
      <c r="M619" s="1569"/>
      <c r="N619" s="1569"/>
      <c r="O619" s="1569"/>
      <c r="P619" s="1569"/>
      <c r="Q619" s="1569"/>
      <c r="R619" s="1569"/>
      <c r="S619" s="1569"/>
      <c r="T619" s="1569"/>
      <c r="U619" s="1569"/>
      <c r="V619" s="1569"/>
      <c r="W619" s="1569"/>
      <c r="X619" s="1569"/>
      <c r="Y619" s="1569"/>
      <c r="Z619" s="1569"/>
      <c r="AA619" s="1569"/>
      <c r="AB619" s="1569"/>
      <c r="AC619" s="1569"/>
      <c r="AD619" s="1569"/>
      <c r="AE619" s="1569"/>
      <c r="AF619" s="1569"/>
      <c r="AG619" s="1569"/>
      <c r="AH619" s="1569"/>
      <c r="AI619" s="1569"/>
      <c r="AJ619" s="1569"/>
      <c r="AK619" s="1569"/>
      <c r="AL619" s="1569"/>
      <c r="AM619" s="1569"/>
      <c r="AN619" s="1569"/>
      <c r="AO619" s="1569"/>
      <c r="AP619" s="1569"/>
      <c r="AQ619" s="1569"/>
      <c r="AR619" s="1569"/>
      <c r="AS619" s="1569"/>
      <c r="AT619" s="1569"/>
      <c r="AU619" s="1569"/>
      <c r="AV619" s="1569"/>
      <c r="AW619" s="1569"/>
      <c r="AX619" s="1569"/>
      <c r="AY619" s="1569"/>
      <c r="AZ619" s="1569"/>
      <c r="BA619" s="1569"/>
      <c r="BB619" s="1569"/>
      <c r="BC619" s="1569"/>
      <c r="BD619" s="1569"/>
      <c r="BE619" s="1569"/>
      <c r="BF619" s="1569"/>
      <c r="BG619" s="1569"/>
    </row>
    <row r="620" spans="2:59" s="1626" customFormat="1">
      <c r="B620" s="1569"/>
      <c r="C620" s="1570"/>
      <c r="D620" s="1569"/>
      <c r="E620" s="1569"/>
      <c r="F620" s="1569"/>
      <c r="G620" s="1569"/>
      <c r="H620" s="1569"/>
      <c r="I620" s="1569"/>
      <c r="J620" s="1569"/>
      <c r="K620" s="1569"/>
      <c r="L620" s="1569"/>
      <c r="M620" s="1569"/>
      <c r="N620" s="1569"/>
      <c r="O620" s="1569"/>
      <c r="P620" s="1569"/>
      <c r="Q620" s="1569"/>
      <c r="R620" s="1569"/>
      <c r="S620" s="1569"/>
      <c r="T620" s="1569"/>
      <c r="U620" s="1569"/>
      <c r="V620" s="1569"/>
      <c r="W620" s="1569"/>
      <c r="X620" s="1569"/>
      <c r="Y620" s="1569"/>
      <c r="Z620" s="1569"/>
      <c r="AA620" s="1569"/>
      <c r="AB620" s="1569"/>
      <c r="AC620" s="1569"/>
      <c r="AD620" s="1569"/>
      <c r="AE620" s="1569"/>
      <c r="AF620" s="1569"/>
      <c r="AG620" s="1569"/>
      <c r="AH620" s="1569"/>
      <c r="AI620" s="1569"/>
      <c r="AJ620" s="1569"/>
      <c r="AK620" s="1569"/>
      <c r="AL620" s="1569"/>
      <c r="AM620" s="1569"/>
      <c r="AN620" s="1569"/>
      <c r="AO620" s="1569"/>
      <c r="AP620" s="1569"/>
      <c r="AQ620" s="1569"/>
      <c r="AR620" s="1569"/>
      <c r="AS620" s="1569"/>
      <c r="AT620" s="1569"/>
      <c r="AU620" s="1569"/>
      <c r="AV620" s="1569"/>
      <c r="AW620" s="1569"/>
      <c r="AX620" s="1569"/>
      <c r="AY620" s="1569"/>
      <c r="AZ620" s="1569"/>
      <c r="BA620" s="1569"/>
      <c r="BB620" s="1569"/>
      <c r="BC620" s="1569"/>
      <c r="BD620" s="1569"/>
      <c r="BE620" s="1569"/>
      <c r="BF620" s="1569"/>
      <c r="BG620" s="1569"/>
    </row>
    <row r="621" spans="2:59" s="1626" customFormat="1">
      <c r="B621" s="1569"/>
      <c r="C621" s="1570"/>
      <c r="D621" s="1569"/>
      <c r="E621" s="1569"/>
      <c r="F621" s="1569"/>
      <c r="G621" s="1569"/>
      <c r="H621" s="1569"/>
      <c r="I621" s="1569"/>
      <c r="J621" s="1569"/>
      <c r="K621" s="1569"/>
      <c r="L621" s="1569"/>
      <c r="M621" s="1569"/>
      <c r="N621" s="1569"/>
      <c r="O621" s="1569"/>
      <c r="P621" s="1569"/>
      <c r="Q621" s="1569"/>
      <c r="R621" s="1569"/>
      <c r="S621" s="1569"/>
      <c r="T621" s="1569"/>
      <c r="U621" s="1569"/>
      <c r="V621" s="1569"/>
      <c r="W621" s="1569"/>
      <c r="X621" s="1569"/>
      <c r="Y621" s="1569"/>
      <c r="Z621" s="1569"/>
      <c r="AA621" s="1569"/>
      <c r="AB621" s="1569"/>
      <c r="AC621" s="1569"/>
      <c r="AD621" s="1569"/>
      <c r="AE621" s="1569"/>
      <c r="AF621" s="1569"/>
      <c r="AG621" s="1569"/>
      <c r="AH621" s="1569"/>
      <c r="AI621" s="1569"/>
      <c r="AJ621" s="1569"/>
      <c r="AK621" s="1569"/>
      <c r="AL621" s="1569"/>
      <c r="AM621" s="1569"/>
      <c r="AN621" s="1569"/>
      <c r="AO621" s="1569"/>
      <c r="AP621" s="1569"/>
      <c r="AQ621" s="1569"/>
      <c r="AR621" s="1569"/>
      <c r="AS621" s="1569"/>
      <c r="AT621" s="1569"/>
      <c r="AU621" s="1569"/>
      <c r="AV621" s="1569"/>
      <c r="AW621" s="1569"/>
      <c r="AX621" s="1569"/>
      <c r="AY621" s="1569"/>
      <c r="AZ621" s="1569"/>
      <c r="BA621" s="1569"/>
      <c r="BB621" s="1569"/>
      <c r="BC621" s="1569"/>
      <c r="BD621" s="1569"/>
      <c r="BE621" s="1569"/>
      <c r="BF621" s="1569"/>
      <c r="BG621" s="1569"/>
    </row>
    <row r="622" spans="2:59" s="1626" customFormat="1">
      <c r="B622" s="1569"/>
      <c r="C622" s="1570"/>
      <c r="D622" s="1569"/>
      <c r="E622" s="1569"/>
      <c r="F622" s="1569"/>
      <c r="G622" s="1569"/>
      <c r="H622" s="1569"/>
      <c r="I622" s="1569"/>
      <c r="J622" s="1569"/>
      <c r="K622" s="1569"/>
      <c r="L622" s="1569"/>
      <c r="M622" s="1569"/>
      <c r="N622" s="1569"/>
      <c r="O622" s="1569"/>
      <c r="P622" s="1569"/>
      <c r="Q622" s="1569"/>
      <c r="R622" s="1569"/>
      <c r="S622" s="1569"/>
      <c r="T622" s="1569"/>
      <c r="U622" s="1569"/>
      <c r="V622" s="1569"/>
      <c r="W622" s="1569"/>
      <c r="X622" s="1569"/>
      <c r="Y622" s="1569"/>
      <c r="Z622" s="1569"/>
      <c r="AA622" s="1569"/>
      <c r="AB622" s="1569"/>
      <c r="AC622" s="1569"/>
      <c r="AD622" s="1569"/>
      <c r="AE622" s="1569"/>
      <c r="AF622" s="1569"/>
      <c r="AG622" s="1569"/>
      <c r="AH622" s="1569"/>
      <c r="AI622" s="1569"/>
      <c r="AJ622" s="1569"/>
      <c r="AK622" s="1569"/>
      <c r="AL622" s="1569"/>
      <c r="AM622" s="1569"/>
      <c r="AN622" s="1569"/>
      <c r="AO622" s="1569"/>
      <c r="AP622" s="1569"/>
      <c r="AQ622" s="1569"/>
      <c r="AR622" s="1569"/>
      <c r="AS622" s="1569"/>
      <c r="AT622" s="1569"/>
      <c r="AU622" s="1569"/>
      <c r="AV622" s="1569"/>
      <c r="AW622" s="1569"/>
      <c r="AX622" s="1569"/>
      <c r="AY622" s="1569"/>
      <c r="AZ622" s="1569"/>
      <c r="BA622" s="1569"/>
      <c r="BB622" s="1569"/>
      <c r="BC622" s="1569"/>
      <c r="BD622" s="1569"/>
      <c r="BE622" s="1569"/>
      <c r="BF622" s="1569"/>
      <c r="BG622" s="1569"/>
    </row>
    <row r="623" spans="2:59" s="1626" customFormat="1">
      <c r="B623" s="1569"/>
      <c r="C623" s="1570"/>
      <c r="D623" s="1569"/>
      <c r="E623" s="1569"/>
      <c r="F623" s="1569"/>
      <c r="G623" s="1569"/>
      <c r="H623" s="1569"/>
      <c r="I623" s="1569"/>
      <c r="J623" s="1569"/>
      <c r="K623" s="1569"/>
      <c r="L623" s="1569"/>
      <c r="M623" s="1569"/>
      <c r="N623" s="1569"/>
      <c r="O623" s="1569"/>
      <c r="P623" s="1569"/>
      <c r="Q623" s="1569"/>
      <c r="R623" s="1569"/>
      <c r="S623" s="1569"/>
      <c r="T623" s="1569"/>
      <c r="U623" s="1569"/>
      <c r="V623" s="1569"/>
      <c r="W623" s="1569"/>
      <c r="X623" s="1569"/>
      <c r="Y623" s="1569"/>
      <c r="Z623" s="1569"/>
      <c r="AA623" s="1569"/>
      <c r="AB623" s="1569"/>
      <c r="AC623" s="1569"/>
      <c r="AD623" s="1569"/>
      <c r="AE623" s="1569"/>
      <c r="AF623" s="1569"/>
      <c r="AG623" s="1569"/>
      <c r="AH623" s="1569"/>
      <c r="AI623" s="1569"/>
      <c r="AJ623" s="1569"/>
      <c r="AK623" s="1569"/>
      <c r="AL623" s="1569"/>
      <c r="AM623" s="1569"/>
      <c r="AN623" s="1569"/>
      <c r="AO623" s="1569"/>
      <c r="AP623" s="1569"/>
      <c r="AQ623" s="1569"/>
      <c r="AR623" s="1569"/>
      <c r="AS623" s="1569"/>
      <c r="AT623" s="1569"/>
      <c r="AU623" s="1569"/>
      <c r="AV623" s="1569"/>
      <c r="AW623" s="1569"/>
      <c r="AX623" s="1569"/>
      <c r="AY623" s="1569"/>
      <c r="AZ623" s="1569"/>
      <c r="BA623" s="1569"/>
      <c r="BB623" s="1569"/>
      <c r="BC623" s="1569"/>
      <c r="BD623" s="1569"/>
      <c r="BE623" s="1569"/>
      <c r="BF623" s="1569"/>
      <c r="BG623" s="1569"/>
    </row>
    <row r="624" spans="2:59" s="1626" customFormat="1">
      <c r="B624" s="1569"/>
      <c r="C624" s="1570"/>
      <c r="D624" s="1569"/>
      <c r="E624" s="1569"/>
      <c r="F624" s="1569"/>
      <c r="G624" s="1569"/>
      <c r="H624" s="1569"/>
      <c r="I624" s="1569"/>
      <c r="J624" s="1569"/>
      <c r="K624" s="1569"/>
      <c r="L624" s="1569"/>
      <c r="M624" s="1569"/>
      <c r="N624" s="1569"/>
      <c r="O624" s="1569"/>
      <c r="P624" s="1569"/>
      <c r="Q624" s="1569"/>
      <c r="R624" s="1569"/>
      <c r="S624" s="1569"/>
      <c r="T624" s="1569"/>
      <c r="U624" s="1569"/>
      <c r="V624" s="1569"/>
      <c r="W624" s="1569"/>
      <c r="X624" s="1569"/>
      <c r="Y624" s="1569"/>
      <c r="Z624" s="1569"/>
      <c r="AA624" s="1569"/>
      <c r="AB624" s="1569"/>
      <c r="AC624" s="1569"/>
      <c r="AD624" s="1569"/>
      <c r="AE624" s="1569"/>
      <c r="AF624" s="1569"/>
      <c r="AG624" s="1569"/>
      <c r="AH624" s="1569"/>
      <c r="AI624" s="1569"/>
      <c r="AJ624" s="1569"/>
      <c r="AK624" s="1569"/>
      <c r="AL624" s="1569"/>
      <c r="AM624" s="1569"/>
      <c r="AN624" s="1569"/>
      <c r="AO624" s="1569"/>
      <c r="AP624" s="1569"/>
      <c r="AQ624" s="1569"/>
      <c r="AR624" s="1569"/>
      <c r="AS624" s="1569"/>
      <c r="AT624" s="1569"/>
      <c r="AU624" s="1569"/>
      <c r="AV624" s="1569"/>
      <c r="AW624" s="1569"/>
      <c r="AX624" s="1569"/>
      <c r="AY624" s="1569"/>
      <c r="AZ624" s="1569"/>
      <c r="BA624" s="1569"/>
      <c r="BB624" s="1569"/>
      <c r="BC624" s="1569"/>
      <c r="BD624" s="1569"/>
      <c r="BE624" s="1569"/>
      <c r="BF624" s="1569"/>
      <c r="BG624" s="1569"/>
    </row>
    <row r="625" spans="2:59" s="1626" customFormat="1">
      <c r="B625" s="1569"/>
      <c r="C625" s="1570"/>
      <c r="D625" s="1569"/>
      <c r="E625" s="1569"/>
      <c r="F625" s="1569"/>
      <c r="G625" s="1569"/>
      <c r="H625" s="1569"/>
      <c r="I625" s="1569"/>
      <c r="J625" s="1569"/>
      <c r="K625" s="1569"/>
      <c r="L625" s="1569"/>
      <c r="M625" s="1569"/>
      <c r="N625" s="1569"/>
      <c r="O625" s="1569"/>
      <c r="P625" s="1569"/>
      <c r="Q625" s="1569"/>
      <c r="R625" s="1569"/>
      <c r="S625" s="1569"/>
      <c r="T625" s="1569"/>
      <c r="U625" s="1569"/>
      <c r="V625" s="1569"/>
      <c r="W625" s="1569"/>
      <c r="X625" s="1569"/>
      <c r="Y625" s="1569"/>
      <c r="Z625" s="1569"/>
      <c r="AA625" s="1569"/>
      <c r="AB625" s="1569"/>
      <c r="AC625" s="1569"/>
      <c r="AD625" s="1569"/>
      <c r="AE625" s="1569"/>
      <c r="AF625" s="1569"/>
      <c r="AG625" s="1569"/>
      <c r="AH625" s="1569"/>
      <c r="AI625" s="1569"/>
      <c r="AJ625" s="1569"/>
      <c r="AK625" s="1569"/>
      <c r="AL625" s="1569"/>
      <c r="AM625" s="1569"/>
      <c r="AN625" s="1569"/>
      <c r="AO625" s="1569"/>
      <c r="AP625" s="1569"/>
      <c r="AQ625" s="1569"/>
      <c r="AR625" s="1569"/>
      <c r="AS625" s="1569"/>
      <c r="AT625" s="1569"/>
      <c r="AU625" s="1569"/>
      <c r="AV625" s="1569"/>
      <c r="AW625" s="1569"/>
      <c r="AX625" s="1569"/>
      <c r="AY625" s="1569"/>
      <c r="AZ625" s="1569"/>
      <c r="BA625" s="1569"/>
      <c r="BB625" s="1569"/>
      <c r="BC625" s="1569"/>
      <c r="BD625" s="1569"/>
      <c r="BE625" s="1569"/>
      <c r="BF625" s="1569"/>
      <c r="BG625" s="1569"/>
    </row>
    <row r="626" spans="2:59" s="1626" customFormat="1">
      <c r="B626" s="1569"/>
      <c r="C626" s="1570"/>
      <c r="D626" s="1569"/>
      <c r="E626" s="1569"/>
      <c r="F626" s="1569"/>
      <c r="G626" s="1569"/>
      <c r="H626" s="1569"/>
      <c r="I626" s="1569"/>
      <c r="J626" s="1569"/>
      <c r="K626" s="1569"/>
      <c r="L626" s="1569"/>
      <c r="M626" s="1569"/>
      <c r="N626" s="1569"/>
      <c r="O626" s="1569"/>
      <c r="P626" s="1569"/>
      <c r="Q626" s="1569"/>
      <c r="R626" s="1569"/>
      <c r="S626" s="1569"/>
      <c r="T626" s="1569"/>
      <c r="U626" s="1569"/>
      <c r="V626" s="1569"/>
      <c r="W626" s="1569"/>
      <c r="X626" s="1569"/>
      <c r="Y626" s="1569"/>
      <c r="Z626" s="1569"/>
      <c r="AA626" s="1569"/>
      <c r="AB626" s="1569"/>
      <c r="AC626" s="1569"/>
      <c r="AD626" s="1569"/>
      <c r="AE626" s="1569"/>
      <c r="AF626" s="1569"/>
      <c r="AG626" s="1569"/>
      <c r="AH626" s="1569"/>
      <c r="AI626" s="1569"/>
      <c r="AJ626" s="1569"/>
      <c r="AK626" s="1569"/>
      <c r="AL626" s="1569"/>
      <c r="AM626" s="1569"/>
      <c r="AN626" s="1569"/>
      <c r="AO626" s="1569"/>
      <c r="AP626" s="1569"/>
      <c r="AQ626" s="1569"/>
      <c r="AR626" s="1569"/>
      <c r="AS626" s="1569"/>
      <c r="AT626" s="1569"/>
      <c r="AU626" s="1569"/>
      <c r="AV626" s="1569"/>
      <c r="AW626" s="1569"/>
      <c r="AX626" s="1569"/>
      <c r="AY626" s="1569"/>
      <c r="AZ626" s="1569"/>
      <c r="BA626" s="1569"/>
      <c r="BB626" s="1569"/>
      <c r="BC626" s="1569"/>
      <c r="BD626" s="1569"/>
      <c r="BE626" s="1569"/>
      <c r="BF626" s="1569"/>
      <c r="BG626" s="1569"/>
    </row>
    <row r="627" spans="2:59" s="1626" customFormat="1">
      <c r="B627" s="1569"/>
      <c r="C627" s="1570"/>
      <c r="D627" s="1569"/>
      <c r="E627" s="1569"/>
      <c r="F627" s="1569"/>
      <c r="G627" s="1569"/>
      <c r="H627" s="1569"/>
      <c r="I627" s="1569"/>
      <c r="J627" s="1569"/>
      <c r="K627" s="1569"/>
      <c r="L627" s="1569"/>
      <c r="M627" s="1569"/>
      <c r="N627" s="1569"/>
      <c r="O627" s="1569"/>
      <c r="P627" s="1569"/>
      <c r="Q627" s="1569"/>
      <c r="R627" s="1569"/>
      <c r="S627" s="1569"/>
      <c r="T627" s="1569"/>
      <c r="U627" s="1569"/>
      <c r="V627" s="1569"/>
      <c r="W627" s="1569"/>
      <c r="X627" s="1569"/>
      <c r="Y627" s="1569"/>
      <c r="Z627" s="1569"/>
      <c r="AA627" s="1569"/>
      <c r="AB627" s="1569"/>
      <c r="AC627" s="1569"/>
      <c r="AD627" s="1569"/>
      <c r="AE627" s="1569"/>
      <c r="AF627" s="1569"/>
      <c r="AG627" s="1569"/>
      <c r="AH627" s="1569"/>
      <c r="AI627" s="1569"/>
      <c r="AJ627" s="1569"/>
      <c r="AK627" s="1569"/>
      <c r="AL627" s="1569"/>
      <c r="AM627" s="1569"/>
      <c r="AN627" s="1569"/>
      <c r="AO627" s="1569"/>
      <c r="AP627" s="1569"/>
      <c r="AQ627" s="1569"/>
      <c r="AR627" s="1569"/>
      <c r="AS627" s="1569"/>
      <c r="AT627" s="1569"/>
      <c r="AU627" s="1569"/>
      <c r="AV627" s="1569"/>
      <c r="AW627" s="1569"/>
      <c r="AX627" s="1569"/>
      <c r="AY627" s="1569"/>
      <c r="AZ627" s="1569"/>
      <c r="BA627" s="1569"/>
      <c r="BB627" s="1569"/>
      <c r="BC627" s="1569"/>
      <c r="BD627" s="1569"/>
      <c r="BE627" s="1569"/>
      <c r="BF627" s="1569"/>
      <c r="BG627" s="1569"/>
    </row>
    <row r="628" spans="2:59" s="1626" customFormat="1">
      <c r="B628" s="1569"/>
      <c r="C628" s="1570"/>
      <c r="D628" s="1569"/>
      <c r="E628" s="1569"/>
      <c r="F628" s="1569"/>
      <c r="G628" s="1569"/>
      <c r="H628" s="1569"/>
      <c r="I628" s="1569"/>
      <c r="J628" s="1569"/>
      <c r="K628" s="1569"/>
      <c r="L628" s="1569"/>
      <c r="M628" s="1569"/>
      <c r="N628" s="1569"/>
      <c r="O628" s="1569"/>
      <c r="P628" s="1569"/>
      <c r="Q628" s="1569"/>
      <c r="R628" s="1569"/>
      <c r="S628" s="1569"/>
      <c r="T628" s="1569"/>
      <c r="U628" s="1569"/>
      <c r="V628" s="1569"/>
      <c r="W628" s="1569"/>
      <c r="X628" s="1569"/>
      <c r="Y628" s="1569"/>
      <c r="Z628" s="1569"/>
      <c r="AA628" s="1569"/>
      <c r="AB628" s="1569"/>
      <c r="AC628" s="1569"/>
      <c r="AD628" s="1569"/>
      <c r="AE628" s="1569"/>
      <c r="AF628" s="1569"/>
      <c r="AG628" s="1569"/>
      <c r="AH628" s="1569"/>
      <c r="AI628" s="1569"/>
      <c r="AJ628" s="1569"/>
      <c r="AK628" s="1569"/>
      <c r="AL628" s="1569"/>
      <c r="AM628" s="1569"/>
      <c r="AN628" s="1569"/>
      <c r="AO628" s="1569"/>
      <c r="AP628" s="1569"/>
      <c r="AQ628" s="1569"/>
      <c r="AR628" s="1569"/>
      <c r="AS628" s="1569"/>
      <c r="AT628" s="1569"/>
      <c r="AU628" s="1569"/>
      <c r="AV628" s="1569"/>
      <c r="AW628" s="1569"/>
      <c r="AX628" s="1569"/>
      <c r="AY628" s="1569"/>
      <c r="AZ628" s="1569"/>
      <c r="BA628" s="1569"/>
      <c r="BB628" s="1569"/>
      <c r="BC628" s="1569"/>
      <c r="BD628" s="1569"/>
      <c r="BE628" s="1569"/>
      <c r="BF628" s="1569"/>
      <c r="BG628" s="1569"/>
    </row>
    <row r="629" spans="2:59" s="1626" customFormat="1">
      <c r="B629" s="1569"/>
      <c r="C629" s="1570"/>
      <c r="D629" s="1569"/>
      <c r="E629" s="1569"/>
      <c r="F629" s="1569"/>
      <c r="G629" s="1569"/>
      <c r="H629" s="1569"/>
      <c r="I629" s="1569"/>
      <c r="J629" s="1569"/>
      <c r="K629" s="1569"/>
      <c r="L629" s="1569"/>
      <c r="M629" s="1569"/>
      <c r="N629" s="1569"/>
      <c r="O629" s="1569"/>
      <c r="P629" s="1569"/>
      <c r="Q629" s="1569"/>
      <c r="R629" s="1569"/>
      <c r="S629" s="1569"/>
      <c r="T629" s="1569"/>
      <c r="U629" s="1569"/>
      <c r="V629" s="1569"/>
      <c r="W629" s="1569"/>
      <c r="X629" s="1569"/>
      <c r="Y629" s="1569"/>
      <c r="Z629" s="1569"/>
      <c r="AA629" s="1569"/>
      <c r="AB629" s="1569"/>
      <c r="AC629" s="1569"/>
      <c r="AD629" s="1569"/>
      <c r="AE629" s="1569"/>
      <c r="AF629" s="1569"/>
      <c r="AG629" s="1569"/>
      <c r="AH629" s="1569"/>
      <c r="AI629" s="1569"/>
      <c r="AJ629" s="1569"/>
      <c r="AK629" s="1569"/>
      <c r="AL629" s="1569"/>
      <c r="AM629" s="1569"/>
      <c r="AN629" s="1569"/>
      <c r="AO629" s="1569"/>
      <c r="AP629" s="1569"/>
      <c r="AQ629" s="1569"/>
      <c r="AR629" s="1569"/>
      <c r="AS629" s="1569"/>
      <c r="AT629" s="1569"/>
      <c r="AU629" s="1569"/>
      <c r="AV629" s="1569"/>
      <c r="AW629" s="1569"/>
      <c r="AX629" s="1569"/>
      <c r="AY629" s="1569"/>
      <c r="AZ629" s="1569"/>
      <c r="BA629" s="1569"/>
      <c r="BB629" s="1569"/>
      <c r="BC629" s="1569"/>
      <c r="BD629" s="1569"/>
      <c r="BE629" s="1569"/>
      <c r="BF629" s="1569"/>
      <c r="BG629" s="1569"/>
    </row>
    <row r="630" spans="2:59" s="1626" customFormat="1">
      <c r="B630" s="1569"/>
      <c r="C630" s="1570"/>
      <c r="D630" s="1569"/>
      <c r="E630" s="1569"/>
      <c r="F630" s="1569"/>
      <c r="G630" s="1569"/>
      <c r="H630" s="1569"/>
      <c r="I630" s="1569"/>
      <c r="J630" s="1569"/>
      <c r="K630" s="1569"/>
      <c r="L630" s="1569"/>
      <c r="M630" s="1569"/>
      <c r="N630" s="1569"/>
      <c r="O630" s="1569"/>
      <c r="P630" s="1569"/>
      <c r="Q630" s="1569"/>
      <c r="R630" s="1569"/>
      <c r="S630" s="1569"/>
      <c r="T630" s="1569"/>
      <c r="U630" s="1569"/>
      <c r="V630" s="1569"/>
      <c r="W630" s="1569"/>
      <c r="X630" s="1569"/>
      <c r="Y630" s="1569"/>
      <c r="Z630" s="1569"/>
      <c r="AA630" s="1569"/>
      <c r="AB630" s="1569"/>
      <c r="AC630" s="1569"/>
      <c r="AD630" s="1569"/>
      <c r="AE630" s="1569"/>
      <c r="AF630" s="1569"/>
      <c r="AG630" s="1569"/>
      <c r="AH630" s="1569"/>
      <c r="AI630" s="1569"/>
      <c r="AJ630" s="1569"/>
      <c r="AK630" s="1569"/>
      <c r="AL630" s="1569"/>
      <c r="AM630" s="1569"/>
      <c r="AN630" s="1569"/>
      <c r="AO630" s="1569"/>
      <c r="AP630" s="1569"/>
      <c r="AQ630" s="1569"/>
      <c r="AR630" s="1569"/>
      <c r="AS630" s="1569"/>
      <c r="AT630" s="1569"/>
      <c r="AU630" s="1569"/>
      <c r="AV630" s="1569"/>
      <c r="AW630" s="1569"/>
      <c r="AX630" s="1569"/>
      <c r="AY630" s="1569"/>
      <c r="AZ630" s="1569"/>
      <c r="BA630" s="1569"/>
      <c r="BB630" s="1569"/>
      <c r="BC630" s="1569"/>
      <c r="BD630" s="1569"/>
      <c r="BE630" s="1569"/>
      <c r="BF630" s="1569"/>
      <c r="BG630" s="1569"/>
    </row>
    <row r="631" spans="2:59" s="1626" customFormat="1">
      <c r="B631" s="1569"/>
      <c r="C631" s="1570"/>
      <c r="D631" s="1569"/>
      <c r="E631" s="1569"/>
      <c r="F631" s="1569"/>
      <c r="G631" s="1569"/>
      <c r="H631" s="1569"/>
      <c r="I631" s="1569"/>
      <c r="J631" s="1569"/>
      <c r="K631" s="1569"/>
      <c r="L631" s="1569"/>
      <c r="M631" s="1569"/>
      <c r="N631" s="1569"/>
      <c r="O631" s="1569"/>
      <c r="P631" s="1569"/>
      <c r="Q631" s="1569"/>
      <c r="R631" s="1569"/>
      <c r="S631" s="1569"/>
      <c r="T631" s="1569"/>
      <c r="U631" s="1569"/>
      <c r="V631" s="1569"/>
      <c r="W631" s="1569"/>
      <c r="X631" s="1569"/>
      <c r="Y631" s="1569"/>
      <c r="Z631" s="1569"/>
      <c r="AA631" s="1569"/>
      <c r="AB631" s="1569"/>
      <c r="AC631" s="1569"/>
      <c r="AD631" s="1569"/>
      <c r="AE631" s="1569"/>
      <c r="AF631" s="1569"/>
      <c r="AG631" s="1569"/>
      <c r="AH631" s="1569"/>
      <c r="AI631" s="1569"/>
      <c r="AJ631" s="1569"/>
      <c r="AK631" s="1569"/>
      <c r="AL631" s="1569"/>
      <c r="AM631" s="1569"/>
      <c r="AN631" s="1569"/>
      <c r="AO631" s="1569"/>
      <c r="AP631" s="1569"/>
      <c r="AQ631" s="1569"/>
      <c r="AR631" s="1569"/>
      <c r="AS631" s="1569"/>
      <c r="AT631" s="1569"/>
      <c r="AU631" s="1569"/>
      <c r="AV631" s="1569"/>
      <c r="AW631" s="1569"/>
      <c r="AX631" s="1569"/>
      <c r="AY631" s="1569"/>
      <c r="AZ631" s="1569"/>
      <c r="BA631" s="1569"/>
      <c r="BB631" s="1569"/>
      <c r="BC631" s="1569"/>
      <c r="BD631" s="1569"/>
      <c r="BE631" s="1569"/>
      <c r="BF631" s="1569"/>
      <c r="BG631" s="1569"/>
    </row>
    <row r="632" spans="2:59" s="1626" customFormat="1">
      <c r="B632" s="1569"/>
      <c r="C632" s="1570"/>
      <c r="D632" s="1569"/>
      <c r="E632" s="1569"/>
      <c r="F632" s="1569"/>
      <c r="G632" s="1569"/>
      <c r="H632" s="1569"/>
      <c r="I632" s="1569"/>
      <c r="J632" s="1569"/>
      <c r="K632" s="1569"/>
      <c r="L632" s="1569"/>
      <c r="M632" s="1569"/>
      <c r="N632" s="1569"/>
      <c r="O632" s="1569"/>
      <c r="P632" s="1569"/>
      <c r="Q632" s="1569"/>
      <c r="R632" s="1569"/>
      <c r="S632" s="1569"/>
      <c r="T632" s="1569"/>
      <c r="U632" s="1569"/>
      <c r="V632" s="1569"/>
      <c r="W632" s="1569"/>
      <c r="X632" s="1569"/>
      <c r="Y632" s="1569"/>
      <c r="Z632" s="1569"/>
      <c r="AA632" s="1569"/>
      <c r="AB632" s="1569"/>
      <c r="AC632" s="1569"/>
      <c r="AD632" s="1569"/>
      <c r="AE632" s="1569"/>
      <c r="AF632" s="1569"/>
      <c r="AG632" s="1569"/>
      <c r="AH632" s="1569"/>
      <c r="AI632" s="1569"/>
      <c r="AJ632" s="1569"/>
      <c r="AK632" s="1569"/>
      <c r="AL632" s="1569"/>
      <c r="AM632" s="1569"/>
      <c r="AN632" s="1569"/>
      <c r="AO632" s="1569"/>
      <c r="AP632" s="1569"/>
      <c r="AQ632" s="1569"/>
      <c r="AR632" s="1569"/>
      <c r="AS632" s="1569"/>
      <c r="AT632" s="1569"/>
      <c r="AU632" s="1569"/>
      <c r="AV632" s="1569"/>
      <c r="AW632" s="1569"/>
      <c r="AX632" s="1569"/>
      <c r="AY632" s="1569"/>
      <c r="AZ632" s="1569"/>
      <c r="BA632" s="1569"/>
      <c r="BB632" s="1569"/>
      <c r="BC632" s="1569"/>
      <c r="BD632" s="1569"/>
      <c r="BE632" s="1569"/>
      <c r="BF632" s="1569"/>
      <c r="BG632" s="1569"/>
    </row>
    <row r="633" spans="2:59" s="1626" customFormat="1">
      <c r="B633" s="1569"/>
      <c r="C633" s="1570"/>
      <c r="D633" s="1569"/>
      <c r="E633" s="1569"/>
      <c r="F633" s="1569"/>
      <c r="G633" s="1569"/>
      <c r="H633" s="1569"/>
      <c r="I633" s="1569"/>
      <c r="J633" s="1569"/>
      <c r="K633" s="1569"/>
      <c r="L633" s="1569"/>
      <c r="M633" s="1569"/>
      <c r="N633" s="1569"/>
      <c r="O633" s="1569"/>
      <c r="P633" s="1569"/>
      <c r="Q633" s="1569"/>
      <c r="R633" s="1569"/>
      <c r="S633" s="1569"/>
      <c r="T633" s="1569"/>
      <c r="U633" s="1569"/>
      <c r="V633" s="1569"/>
      <c r="W633" s="1569"/>
      <c r="X633" s="1569"/>
      <c r="Y633" s="1569"/>
      <c r="Z633" s="1569"/>
      <c r="AA633" s="1569"/>
      <c r="AB633" s="1569"/>
      <c r="AC633" s="1569"/>
      <c r="AD633" s="1569"/>
      <c r="AE633" s="1569"/>
      <c r="AF633" s="1569"/>
      <c r="AG633" s="1569"/>
      <c r="AH633" s="1569"/>
      <c r="AI633" s="1569"/>
      <c r="AJ633" s="1569"/>
      <c r="AK633" s="1569"/>
      <c r="AL633" s="1569"/>
      <c r="AM633" s="1569"/>
      <c r="AN633" s="1569"/>
      <c r="AO633" s="1569"/>
      <c r="AP633" s="1569"/>
      <c r="AQ633" s="1569"/>
      <c r="AR633" s="1569"/>
      <c r="AS633" s="1569"/>
      <c r="AT633" s="1569"/>
      <c r="AU633" s="1569"/>
      <c r="AV633" s="1569"/>
      <c r="AW633" s="1569"/>
      <c r="AX633" s="1569"/>
      <c r="AY633" s="1569"/>
      <c r="AZ633" s="1569"/>
      <c r="BA633" s="1569"/>
      <c r="BB633" s="1569"/>
      <c r="BC633" s="1569"/>
      <c r="BD633" s="1569"/>
      <c r="BE633" s="1569"/>
      <c r="BF633" s="1569"/>
      <c r="BG633" s="1569"/>
    </row>
    <row r="634" spans="2:59" s="1626" customFormat="1">
      <c r="B634" s="1569"/>
      <c r="C634" s="1570"/>
      <c r="D634" s="1569"/>
      <c r="E634" s="1569"/>
      <c r="F634" s="1569"/>
      <c r="G634" s="1569"/>
      <c r="H634" s="1569"/>
      <c r="I634" s="1569"/>
      <c r="J634" s="1569"/>
      <c r="K634" s="1569"/>
      <c r="L634" s="1569"/>
      <c r="M634" s="1569"/>
      <c r="N634" s="1569"/>
      <c r="O634" s="1569"/>
      <c r="P634" s="1569"/>
      <c r="Q634" s="1569"/>
      <c r="R634" s="1569"/>
      <c r="S634" s="1569"/>
      <c r="T634" s="1569"/>
      <c r="U634" s="1569"/>
      <c r="V634" s="1569"/>
      <c r="W634" s="1569"/>
      <c r="X634" s="1569"/>
      <c r="Y634" s="1569"/>
      <c r="Z634" s="1569"/>
      <c r="AA634" s="1569"/>
      <c r="AB634" s="1569"/>
      <c r="AC634" s="1569"/>
      <c r="AD634" s="1569"/>
      <c r="AE634" s="1569"/>
      <c r="AF634" s="1569"/>
      <c r="AG634" s="1569"/>
      <c r="AH634" s="1569"/>
      <c r="AI634" s="1569"/>
      <c r="AJ634" s="1569"/>
      <c r="AK634" s="1569"/>
      <c r="AL634" s="1569"/>
      <c r="AM634" s="1569"/>
      <c r="AN634" s="1569"/>
      <c r="AO634" s="1569"/>
      <c r="AP634" s="1569"/>
      <c r="AQ634" s="1569"/>
      <c r="AR634" s="1569"/>
      <c r="AS634" s="1569"/>
      <c r="AT634" s="1569"/>
      <c r="AU634" s="1569"/>
      <c r="AV634" s="1569"/>
      <c r="AW634" s="1569"/>
      <c r="AX634" s="1569"/>
      <c r="AY634" s="1569"/>
      <c r="AZ634" s="1569"/>
      <c r="BA634" s="1569"/>
      <c r="BB634" s="1569"/>
      <c r="BC634" s="1569"/>
      <c r="BD634" s="1569"/>
      <c r="BE634" s="1569"/>
      <c r="BF634" s="1569"/>
      <c r="BG634" s="1569"/>
    </row>
    <row r="635" spans="2:59" s="1626" customFormat="1">
      <c r="B635" s="1569"/>
      <c r="C635" s="1570"/>
      <c r="D635" s="1569"/>
      <c r="E635" s="1569"/>
      <c r="F635" s="1569"/>
      <c r="G635" s="1569"/>
      <c r="H635" s="1569"/>
      <c r="I635" s="1569"/>
      <c r="J635" s="1569"/>
      <c r="K635" s="1569"/>
      <c r="L635" s="1569"/>
      <c r="M635" s="1569"/>
      <c r="N635" s="1569"/>
      <c r="O635" s="1569"/>
      <c r="P635" s="1569"/>
      <c r="Q635" s="1569"/>
      <c r="R635" s="1569"/>
      <c r="S635" s="1569"/>
      <c r="T635" s="1569"/>
      <c r="U635" s="1569"/>
      <c r="V635" s="1569"/>
      <c r="W635" s="1569"/>
      <c r="X635" s="1569"/>
      <c r="Y635" s="1569"/>
      <c r="Z635" s="1569"/>
      <c r="AA635" s="1569"/>
      <c r="AB635" s="1569"/>
      <c r="AC635" s="1569"/>
      <c r="AD635" s="1569"/>
      <c r="AE635" s="1569"/>
      <c r="AF635" s="1569"/>
      <c r="AG635" s="1569"/>
      <c r="AH635" s="1569"/>
      <c r="AI635" s="1569"/>
      <c r="AJ635" s="1569"/>
      <c r="AK635" s="1569"/>
      <c r="AL635" s="1569"/>
      <c r="AM635" s="1569"/>
      <c r="AN635" s="1569"/>
      <c r="AO635" s="1569"/>
      <c r="AP635" s="1569"/>
      <c r="AQ635" s="1569"/>
      <c r="AR635" s="1569"/>
      <c r="AS635" s="1569"/>
      <c r="AT635" s="1569"/>
      <c r="AU635" s="1569"/>
      <c r="AV635" s="1569"/>
      <c r="AW635" s="1569"/>
      <c r="AX635" s="1569"/>
      <c r="AY635" s="1569"/>
      <c r="AZ635" s="1569"/>
      <c r="BA635" s="1569"/>
      <c r="BB635" s="1569"/>
      <c r="BC635" s="1569"/>
      <c r="BD635" s="1569"/>
      <c r="BE635" s="1569"/>
      <c r="BF635" s="1569"/>
      <c r="BG635" s="1569"/>
    </row>
    <row r="636" spans="2:59" s="1626" customFormat="1">
      <c r="B636" s="1569"/>
      <c r="C636" s="1570"/>
      <c r="D636" s="1569"/>
      <c r="E636" s="1569"/>
      <c r="F636" s="1569"/>
      <c r="G636" s="1569"/>
      <c r="H636" s="1569"/>
      <c r="I636" s="1569"/>
      <c r="J636" s="1569"/>
      <c r="K636" s="1569"/>
      <c r="L636" s="1569"/>
      <c r="M636" s="1569"/>
      <c r="N636" s="1569"/>
      <c r="O636" s="1569"/>
      <c r="P636" s="1569"/>
      <c r="Q636" s="1569"/>
      <c r="R636" s="1569"/>
      <c r="S636" s="1569"/>
      <c r="T636" s="1569"/>
      <c r="U636" s="1569"/>
      <c r="V636" s="1569"/>
      <c r="W636" s="1569"/>
      <c r="X636" s="1569"/>
      <c r="Y636" s="1569"/>
      <c r="Z636" s="1569"/>
      <c r="AA636" s="1569"/>
      <c r="AB636" s="1569"/>
      <c r="AC636" s="1569"/>
      <c r="AD636" s="1569"/>
      <c r="AE636" s="1569"/>
      <c r="AF636" s="1569"/>
      <c r="AG636" s="1569"/>
      <c r="AH636" s="1569"/>
      <c r="AI636" s="1569"/>
      <c r="AJ636" s="1569"/>
      <c r="AK636" s="1569"/>
      <c r="AL636" s="1569"/>
      <c r="AM636" s="1569"/>
      <c r="AN636" s="1569"/>
      <c r="AO636" s="1569"/>
      <c r="AP636" s="1569"/>
      <c r="AQ636" s="1569"/>
      <c r="AR636" s="1569"/>
      <c r="AS636" s="1569"/>
      <c r="AT636" s="1569"/>
      <c r="AU636" s="1569"/>
      <c r="AV636" s="1569"/>
      <c r="AW636" s="1569"/>
      <c r="AX636" s="1569"/>
      <c r="AY636" s="1569"/>
      <c r="AZ636" s="1569"/>
      <c r="BA636" s="1569"/>
      <c r="BB636" s="1569"/>
      <c r="BC636" s="1569"/>
      <c r="BD636" s="1569"/>
      <c r="BE636" s="1569"/>
      <c r="BF636" s="1569"/>
      <c r="BG636" s="1569"/>
    </row>
    <row r="637" spans="2:59" s="1626" customFormat="1">
      <c r="B637" s="1569"/>
      <c r="C637" s="1570"/>
      <c r="D637" s="1569"/>
      <c r="E637" s="1569"/>
      <c r="F637" s="1569"/>
      <c r="G637" s="1569"/>
      <c r="H637" s="1569"/>
      <c r="I637" s="1569"/>
      <c r="J637" s="1569"/>
      <c r="K637" s="1569"/>
      <c r="L637" s="1569"/>
      <c r="M637" s="1569"/>
      <c r="N637" s="1569"/>
      <c r="O637" s="1569"/>
      <c r="P637" s="1569"/>
      <c r="Q637" s="1569"/>
      <c r="R637" s="1569"/>
      <c r="S637" s="1569"/>
      <c r="T637" s="1569"/>
      <c r="U637" s="1569"/>
      <c r="V637" s="1569"/>
      <c r="W637" s="1569"/>
      <c r="X637" s="1569"/>
      <c r="Y637" s="1569"/>
      <c r="Z637" s="1569"/>
      <c r="AA637" s="1569"/>
      <c r="AB637" s="1569"/>
      <c r="AC637" s="1569"/>
      <c r="AD637" s="1569"/>
      <c r="AE637" s="1569"/>
      <c r="AF637" s="1569"/>
      <c r="AG637" s="1569"/>
      <c r="AH637" s="1569"/>
      <c r="AI637" s="1569"/>
      <c r="AJ637" s="1569"/>
      <c r="AK637" s="1569"/>
      <c r="AL637" s="1569"/>
      <c r="AM637" s="1569"/>
      <c r="AN637" s="1569"/>
      <c r="AO637" s="1569"/>
      <c r="AP637" s="1569"/>
      <c r="AQ637" s="1569"/>
      <c r="AR637" s="1569"/>
      <c r="AS637" s="1569"/>
      <c r="AT637" s="1569"/>
      <c r="AU637" s="1569"/>
      <c r="AV637" s="1569"/>
      <c r="AW637" s="1569"/>
      <c r="AX637" s="1569"/>
      <c r="AY637" s="1569"/>
      <c r="AZ637" s="1569"/>
      <c r="BA637" s="1569"/>
      <c r="BB637" s="1569"/>
      <c r="BC637" s="1569"/>
      <c r="BD637" s="1569"/>
      <c r="BE637" s="1569"/>
      <c r="BF637" s="1569"/>
      <c r="BG637" s="1569"/>
    </row>
    <row r="638" spans="2:59" s="1626" customFormat="1">
      <c r="B638" s="1569"/>
      <c r="C638" s="1570"/>
      <c r="D638" s="1569"/>
      <c r="E638" s="1569"/>
      <c r="F638" s="1569"/>
      <c r="G638" s="1569"/>
      <c r="H638" s="1569"/>
      <c r="I638" s="1569"/>
      <c r="J638" s="1569"/>
      <c r="K638" s="1569"/>
      <c r="L638" s="1569"/>
      <c r="M638" s="1569"/>
      <c r="N638" s="1569"/>
      <c r="O638" s="1569"/>
      <c r="P638" s="1569"/>
      <c r="Q638" s="1569"/>
      <c r="R638" s="1569"/>
      <c r="S638" s="1569"/>
      <c r="T638" s="1569"/>
      <c r="U638" s="1569"/>
      <c r="V638" s="1569"/>
      <c r="W638" s="1569"/>
      <c r="X638" s="1569"/>
      <c r="Y638" s="1569"/>
      <c r="Z638" s="1569"/>
      <c r="AA638" s="1569"/>
      <c r="AB638" s="1569"/>
      <c r="AC638" s="1569"/>
      <c r="AD638" s="1569"/>
      <c r="AE638" s="1569"/>
      <c r="AF638" s="1569"/>
      <c r="AG638" s="1569"/>
      <c r="AH638" s="1569"/>
      <c r="AI638" s="1569"/>
      <c r="AJ638" s="1569"/>
      <c r="AK638" s="1569"/>
      <c r="AL638" s="1569"/>
      <c r="AM638" s="1569"/>
      <c r="AN638" s="1569"/>
      <c r="AO638" s="1569"/>
      <c r="AP638" s="1569"/>
      <c r="AQ638" s="1569"/>
      <c r="AR638" s="1569"/>
      <c r="AS638" s="1569"/>
      <c r="AT638" s="1569"/>
      <c r="AU638" s="1569"/>
      <c r="AV638" s="1569"/>
      <c r="AW638" s="1569"/>
      <c r="AX638" s="1569"/>
      <c r="AY638" s="1569"/>
      <c r="AZ638" s="1569"/>
      <c r="BA638" s="1569"/>
      <c r="BB638" s="1569"/>
      <c r="BC638" s="1569"/>
      <c r="BD638" s="1569"/>
      <c r="BE638" s="1569"/>
      <c r="BF638" s="1569"/>
      <c r="BG638" s="1569"/>
    </row>
    <row r="639" spans="2:59" s="1626" customFormat="1">
      <c r="B639" s="1569"/>
      <c r="C639" s="1570"/>
      <c r="D639" s="1569"/>
      <c r="E639" s="1569"/>
      <c r="F639" s="1569"/>
      <c r="G639" s="1569"/>
      <c r="H639" s="1569"/>
      <c r="I639" s="1569"/>
      <c r="J639" s="1569"/>
      <c r="K639" s="1569"/>
      <c r="L639" s="1569"/>
      <c r="M639" s="1569"/>
      <c r="N639" s="1569"/>
      <c r="O639" s="1569"/>
      <c r="P639" s="1569"/>
      <c r="Q639" s="1569"/>
      <c r="R639" s="1569"/>
      <c r="S639" s="1569"/>
      <c r="T639" s="1569"/>
      <c r="U639" s="1569"/>
      <c r="V639" s="1569"/>
      <c r="W639" s="1569"/>
      <c r="X639" s="1569"/>
      <c r="Y639" s="1569"/>
      <c r="Z639" s="1569"/>
      <c r="AA639" s="1569"/>
      <c r="AB639" s="1569"/>
      <c r="AC639" s="1569"/>
      <c r="AD639" s="1569"/>
      <c r="AE639" s="1569"/>
      <c r="AF639" s="1569"/>
      <c r="AG639" s="1569"/>
      <c r="AH639" s="1569"/>
      <c r="AI639" s="1569"/>
      <c r="AJ639" s="1569"/>
      <c r="AK639" s="1569"/>
      <c r="AL639" s="1569"/>
      <c r="AM639" s="1569"/>
      <c r="AN639" s="1569"/>
      <c r="AO639" s="1569"/>
      <c r="AP639" s="1569"/>
      <c r="AQ639" s="1569"/>
      <c r="AR639" s="1569"/>
      <c r="AS639" s="1569"/>
      <c r="AT639" s="1569"/>
      <c r="AU639" s="1569"/>
      <c r="AV639" s="1569"/>
      <c r="AW639" s="1569"/>
      <c r="AX639" s="1569"/>
      <c r="AY639" s="1569"/>
      <c r="AZ639" s="1569"/>
      <c r="BA639" s="1569"/>
      <c r="BB639" s="1569"/>
      <c r="BC639" s="1569"/>
      <c r="BD639" s="1569"/>
      <c r="BE639" s="1569"/>
      <c r="BF639" s="1569"/>
      <c r="BG639" s="1569"/>
    </row>
    <row r="640" spans="2:59" s="1626" customFormat="1">
      <c r="B640" s="1569"/>
      <c r="C640" s="1570"/>
      <c r="D640" s="1569"/>
      <c r="E640" s="1569"/>
      <c r="F640" s="1569"/>
      <c r="G640" s="1569"/>
      <c r="H640" s="1569"/>
      <c r="I640" s="1569"/>
      <c r="J640" s="1569"/>
      <c r="K640" s="1569"/>
      <c r="L640" s="1569"/>
      <c r="M640" s="1569"/>
      <c r="N640" s="1569"/>
      <c r="O640" s="1569"/>
      <c r="P640" s="1569"/>
      <c r="Q640" s="1569"/>
      <c r="R640" s="1569"/>
      <c r="S640" s="1569"/>
      <c r="T640" s="1569"/>
      <c r="U640" s="1569"/>
      <c r="V640" s="1569"/>
      <c r="W640" s="1569"/>
      <c r="X640" s="1569"/>
      <c r="Y640" s="1569"/>
      <c r="Z640" s="1569"/>
      <c r="AA640" s="1569"/>
      <c r="AB640" s="1569"/>
      <c r="AC640" s="1569"/>
      <c r="AD640" s="1569"/>
      <c r="AE640" s="1569"/>
      <c r="AF640" s="1569"/>
      <c r="AG640" s="1569"/>
      <c r="AH640" s="1569"/>
      <c r="AI640" s="1569"/>
      <c r="AJ640" s="1569"/>
      <c r="AK640" s="1569"/>
      <c r="AL640" s="1569"/>
      <c r="AM640" s="1569"/>
      <c r="AN640" s="1569"/>
      <c r="AO640" s="1569"/>
      <c r="AP640" s="1569"/>
      <c r="AQ640" s="1569"/>
      <c r="AR640" s="1569"/>
      <c r="AS640" s="1569"/>
      <c r="AT640" s="1569"/>
      <c r="AU640" s="1569"/>
      <c r="AV640" s="1569"/>
      <c r="AW640" s="1569"/>
      <c r="AX640" s="1569"/>
      <c r="AY640" s="1569"/>
      <c r="AZ640" s="1569"/>
      <c r="BA640" s="1569"/>
      <c r="BB640" s="1569"/>
      <c r="BC640" s="1569"/>
      <c r="BD640" s="1569"/>
      <c r="BE640" s="1569"/>
      <c r="BF640" s="1569"/>
      <c r="BG640" s="1569"/>
    </row>
    <row r="641" spans="2:59" s="1626" customFormat="1">
      <c r="B641" s="1569"/>
      <c r="C641" s="1570"/>
      <c r="D641" s="1569"/>
      <c r="E641" s="1569"/>
      <c r="F641" s="1569"/>
      <c r="G641" s="1569"/>
      <c r="H641" s="1569"/>
      <c r="I641" s="1569"/>
      <c r="J641" s="1569"/>
      <c r="K641" s="1569"/>
      <c r="L641" s="1569"/>
      <c r="M641" s="1569"/>
      <c r="N641" s="1569"/>
      <c r="O641" s="1569"/>
      <c r="P641" s="1569"/>
      <c r="Q641" s="1569"/>
      <c r="R641" s="1569"/>
      <c r="S641" s="1569"/>
      <c r="T641" s="1569"/>
      <c r="U641" s="1569"/>
      <c r="V641" s="1569"/>
      <c r="W641" s="1569"/>
      <c r="X641" s="1569"/>
      <c r="Y641" s="1569"/>
      <c r="Z641" s="1569"/>
      <c r="AA641" s="1569"/>
      <c r="AB641" s="1569"/>
      <c r="AC641" s="1569"/>
      <c r="AD641" s="1569"/>
      <c r="AE641" s="1569"/>
      <c r="AF641" s="1569"/>
      <c r="AG641" s="1569"/>
      <c r="AH641" s="1569"/>
      <c r="AI641" s="1569"/>
      <c r="AJ641" s="1569"/>
      <c r="AK641" s="1569"/>
      <c r="AL641" s="1569"/>
      <c r="AM641" s="1569"/>
      <c r="AN641" s="1569"/>
      <c r="AO641" s="1569"/>
      <c r="AP641" s="1569"/>
      <c r="AQ641" s="1569"/>
      <c r="AR641" s="1569"/>
      <c r="AS641" s="1569"/>
      <c r="AT641" s="1569"/>
      <c r="AU641" s="1569"/>
      <c r="AV641" s="1569"/>
      <c r="AW641" s="1569"/>
      <c r="AX641" s="1569"/>
      <c r="AY641" s="1569"/>
      <c r="AZ641" s="1569"/>
      <c r="BA641" s="1569"/>
      <c r="BB641" s="1569"/>
      <c r="BC641" s="1569"/>
      <c r="BD641" s="1569"/>
      <c r="BE641" s="1569"/>
      <c r="BF641" s="1569"/>
      <c r="BG641" s="1569"/>
    </row>
    <row r="642" spans="2:59" s="1626" customFormat="1">
      <c r="B642" s="1569"/>
      <c r="C642" s="1570"/>
      <c r="D642" s="1569"/>
      <c r="E642" s="1569"/>
      <c r="F642" s="1569"/>
      <c r="G642" s="1569"/>
      <c r="H642" s="1569"/>
      <c r="I642" s="1569"/>
      <c r="J642" s="1569"/>
      <c r="K642" s="1569"/>
      <c r="L642" s="1569"/>
      <c r="M642" s="1569"/>
      <c r="N642" s="1569"/>
      <c r="O642" s="1569"/>
      <c r="P642" s="1569"/>
      <c r="Q642" s="1569"/>
      <c r="R642" s="1569"/>
      <c r="S642" s="1569"/>
      <c r="T642" s="1569"/>
      <c r="U642" s="1569"/>
      <c r="V642" s="1569"/>
      <c r="W642" s="1569"/>
      <c r="X642" s="1569"/>
      <c r="Y642" s="1569"/>
      <c r="Z642" s="1569"/>
      <c r="AA642" s="1569"/>
      <c r="AB642" s="1569"/>
      <c r="AC642" s="1569"/>
      <c r="AD642" s="1569"/>
      <c r="AE642" s="1569"/>
      <c r="AF642" s="1569"/>
      <c r="AG642" s="1569"/>
      <c r="AH642" s="1569"/>
      <c r="AI642" s="1569"/>
      <c r="AJ642" s="1569"/>
      <c r="AK642" s="1569"/>
      <c r="AL642" s="1569"/>
      <c r="AM642" s="1569"/>
      <c r="AN642" s="1569"/>
      <c r="AO642" s="1569"/>
      <c r="AP642" s="1569"/>
      <c r="AQ642" s="1569"/>
      <c r="AR642" s="1569"/>
      <c r="AS642" s="1569"/>
      <c r="AT642" s="1569"/>
      <c r="AU642" s="1569"/>
      <c r="AV642" s="1569"/>
      <c r="AW642" s="1569"/>
      <c r="AX642" s="1569"/>
      <c r="AY642" s="1569"/>
      <c r="AZ642" s="1569"/>
      <c r="BA642" s="1569"/>
      <c r="BB642" s="1569"/>
      <c r="BC642" s="1569"/>
      <c r="BD642" s="1569"/>
      <c r="BE642" s="1569"/>
      <c r="BF642" s="1569"/>
      <c r="BG642" s="1569"/>
    </row>
    <row r="643" spans="2:59" s="1626" customFormat="1">
      <c r="B643" s="1569"/>
      <c r="C643" s="1570"/>
      <c r="D643" s="1569"/>
      <c r="E643" s="1569"/>
      <c r="F643" s="1569"/>
      <c r="G643" s="1569"/>
      <c r="H643" s="1569"/>
      <c r="I643" s="1569"/>
      <c r="J643" s="1569"/>
      <c r="K643" s="1569"/>
      <c r="L643" s="1569"/>
      <c r="M643" s="1569"/>
      <c r="N643" s="1569"/>
      <c r="O643" s="1569"/>
      <c r="P643" s="1569"/>
      <c r="Q643" s="1569"/>
      <c r="R643" s="1569"/>
      <c r="S643" s="1569"/>
      <c r="T643" s="1569"/>
      <c r="U643" s="1569"/>
      <c r="V643" s="1569"/>
      <c r="W643" s="1569"/>
      <c r="X643" s="1569"/>
      <c r="Y643" s="1569"/>
      <c r="Z643" s="1569"/>
      <c r="AA643" s="1569"/>
      <c r="AB643" s="1569"/>
      <c r="AC643" s="1569"/>
      <c r="AD643" s="1569"/>
      <c r="AE643" s="1569"/>
      <c r="AF643" s="1569"/>
      <c r="AG643" s="1569"/>
      <c r="AH643" s="1569"/>
      <c r="AI643" s="1569"/>
      <c r="AJ643" s="1569"/>
      <c r="AK643" s="1569"/>
      <c r="AL643" s="1569"/>
      <c r="AM643" s="1569"/>
      <c r="AN643" s="1569"/>
      <c r="AO643" s="1569"/>
      <c r="AP643" s="1569"/>
      <c r="AQ643" s="1569"/>
      <c r="AR643" s="1569"/>
      <c r="AS643" s="1569"/>
      <c r="AT643" s="1569"/>
      <c r="AU643" s="1569"/>
      <c r="AV643" s="1569"/>
      <c r="AW643" s="1569"/>
      <c r="AX643" s="1569"/>
      <c r="AY643" s="1569"/>
      <c r="AZ643" s="1569"/>
      <c r="BA643" s="1569"/>
      <c r="BB643" s="1569"/>
      <c r="BC643" s="1569"/>
      <c r="BD643" s="1569"/>
      <c r="BE643" s="1569"/>
      <c r="BF643" s="1569"/>
      <c r="BG643" s="1569"/>
    </row>
    <row r="644" spans="2:59" s="1626" customFormat="1">
      <c r="B644" s="1569"/>
      <c r="C644" s="1570"/>
      <c r="D644" s="1569"/>
      <c r="E644" s="1569"/>
      <c r="F644" s="1569"/>
      <c r="G644" s="1569"/>
      <c r="H644" s="1569"/>
      <c r="I644" s="1569"/>
      <c r="J644" s="1569"/>
      <c r="K644" s="1569"/>
      <c r="L644" s="1569"/>
      <c r="M644" s="1569"/>
      <c r="N644" s="1569"/>
      <c r="O644" s="1569"/>
      <c r="P644" s="1569"/>
      <c r="Q644" s="1569"/>
      <c r="R644" s="1569"/>
      <c r="S644" s="1569"/>
      <c r="T644" s="1569"/>
      <c r="U644" s="1569"/>
      <c r="V644" s="1569"/>
      <c r="W644" s="1569"/>
      <c r="X644" s="1569"/>
      <c r="Y644" s="1569"/>
      <c r="Z644" s="1569"/>
      <c r="AA644" s="1569"/>
      <c r="AB644" s="1569"/>
      <c r="AC644" s="1569"/>
      <c r="AD644" s="1569"/>
      <c r="AE644" s="1569"/>
      <c r="AF644" s="1569"/>
      <c r="AG644" s="1569"/>
      <c r="AH644" s="1569"/>
      <c r="AI644" s="1569"/>
      <c r="AJ644" s="1569"/>
      <c r="AK644" s="1569"/>
      <c r="AL644" s="1569"/>
      <c r="AM644" s="1569"/>
      <c r="AN644" s="1569"/>
      <c r="AO644" s="1569"/>
      <c r="AP644" s="1569"/>
      <c r="AQ644" s="1569"/>
      <c r="AR644" s="1569"/>
      <c r="AS644" s="1569"/>
      <c r="AT644" s="1569"/>
      <c r="AU644" s="1569"/>
      <c r="AV644" s="1569"/>
      <c r="AW644" s="1569"/>
      <c r="AX644" s="1569"/>
      <c r="AY644" s="1569"/>
      <c r="AZ644" s="1569"/>
      <c r="BA644" s="1569"/>
      <c r="BB644" s="1569"/>
      <c r="BC644" s="1569"/>
      <c r="BD644" s="1569"/>
      <c r="BE644" s="1569"/>
      <c r="BF644" s="1569"/>
      <c r="BG644" s="1569"/>
    </row>
    <row r="645" spans="2:59" s="1626" customFormat="1">
      <c r="B645" s="1569"/>
      <c r="C645" s="1570"/>
      <c r="D645" s="1569"/>
      <c r="E645" s="1569"/>
      <c r="F645" s="1569"/>
      <c r="G645" s="1569"/>
      <c r="H645" s="1569"/>
      <c r="I645" s="1569"/>
      <c r="J645" s="1569"/>
      <c r="K645" s="1569"/>
      <c r="L645" s="1569"/>
      <c r="M645" s="1569"/>
      <c r="N645" s="1569"/>
      <c r="O645" s="1569"/>
      <c r="P645" s="1569"/>
      <c r="Q645" s="1569"/>
      <c r="R645" s="1569"/>
      <c r="S645" s="1569"/>
      <c r="T645" s="1569"/>
      <c r="U645" s="1569"/>
      <c r="V645" s="1569"/>
      <c r="W645" s="1569"/>
      <c r="X645" s="1569"/>
      <c r="Y645" s="1569"/>
      <c r="Z645" s="1569"/>
      <c r="AA645" s="1569"/>
      <c r="AB645" s="1569"/>
      <c r="AC645" s="1569"/>
      <c r="AD645" s="1569"/>
      <c r="AE645" s="1569"/>
      <c r="AF645" s="1569"/>
      <c r="AG645" s="1569"/>
      <c r="AH645" s="1569"/>
      <c r="AI645" s="1569"/>
      <c r="AJ645" s="1569"/>
      <c r="AK645" s="1569"/>
      <c r="AL645" s="1569"/>
      <c r="AM645" s="1569"/>
      <c r="AN645" s="1569"/>
      <c r="AO645" s="1569"/>
      <c r="AP645" s="1569"/>
      <c r="AQ645" s="1569"/>
      <c r="AR645" s="1569"/>
      <c r="AS645" s="1569"/>
      <c r="AT645" s="1569"/>
      <c r="AU645" s="1569"/>
      <c r="AV645" s="1569"/>
      <c r="AW645" s="1569"/>
      <c r="AX645" s="1569"/>
      <c r="AY645" s="1569"/>
      <c r="AZ645" s="1569"/>
      <c r="BA645" s="1569"/>
      <c r="BB645" s="1569"/>
      <c r="BC645" s="1569"/>
      <c r="BD645" s="1569"/>
      <c r="BE645" s="1569"/>
      <c r="BF645" s="1569"/>
      <c r="BG645" s="1569"/>
    </row>
    <row r="646" spans="2:59" s="1626" customFormat="1">
      <c r="B646" s="1569"/>
      <c r="C646" s="1570"/>
      <c r="D646" s="1569"/>
      <c r="E646" s="1569"/>
      <c r="F646" s="1569"/>
      <c r="G646" s="1569"/>
      <c r="H646" s="1569"/>
      <c r="I646" s="1569"/>
      <c r="J646" s="1569"/>
      <c r="K646" s="1569"/>
      <c r="L646" s="1569"/>
      <c r="M646" s="1569"/>
      <c r="N646" s="1569"/>
      <c r="O646" s="1569"/>
      <c r="P646" s="1569"/>
      <c r="Q646" s="1569"/>
      <c r="R646" s="1569"/>
      <c r="S646" s="1569"/>
      <c r="T646" s="1569"/>
      <c r="U646" s="1569"/>
      <c r="V646" s="1569"/>
      <c r="W646" s="1569"/>
      <c r="X646" s="1569"/>
      <c r="Y646" s="1569"/>
      <c r="Z646" s="1569"/>
      <c r="AA646" s="1569"/>
      <c r="AB646" s="1569"/>
      <c r="AC646" s="1569"/>
      <c r="AD646" s="1569"/>
      <c r="AE646" s="1569"/>
      <c r="AF646" s="1569"/>
      <c r="AG646" s="1569"/>
      <c r="AH646" s="1569"/>
      <c r="AI646" s="1569"/>
      <c r="AJ646" s="1569"/>
      <c r="AK646" s="1569"/>
      <c r="AL646" s="1569"/>
      <c r="AM646" s="1569"/>
      <c r="AN646" s="1569"/>
      <c r="AO646" s="1569"/>
      <c r="AP646" s="1569"/>
      <c r="AQ646" s="1569"/>
      <c r="AR646" s="1569"/>
      <c r="AS646" s="1569"/>
      <c r="AT646" s="1569"/>
      <c r="AU646" s="1569"/>
      <c r="AV646" s="1569"/>
      <c r="AW646" s="1569"/>
      <c r="AX646" s="1569"/>
      <c r="AY646" s="1569"/>
      <c r="AZ646" s="1569"/>
      <c r="BA646" s="1569"/>
      <c r="BB646" s="1569"/>
      <c r="BC646" s="1569"/>
      <c r="BD646" s="1569"/>
      <c r="BE646" s="1569"/>
      <c r="BF646" s="1569"/>
      <c r="BG646" s="1569"/>
    </row>
    <row r="647" spans="2:59" s="1626" customFormat="1">
      <c r="B647" s="1569"/>
      <c r="C647" s="1570"/>
      <c r="D647" s="1569"/>
      <c r="E647" s="1569"/>
      <c r="F647" s="1569"/>
      <c r="G647" s="1569"/>
      <c r="H647" s="1569"/>
      <c r="I647" s="1569"/>
      <c r="J647" s="1569"/>
      <c r="K647" s="1569"/>
      <c r="L647" s="1569"/>
      <c r="M647" s="1569"/>
      <c r="N647" s="1569"/>
      <c r="O647" s="1569"/>
      <c r="P647" s="1569"/>
      <c r="Q647" s="1569"/>
      <c r="R647" s="1569"/>
      <c r="S647" s="1569"/>
      <c r="T647" s="1569"/>
      <c r="U647" s="1569"/>
      <c r="V647" s="1569"/>
      <c r="W647" s="1569"/>
      <c r="X647" s="1569"/>
      <c r="Y647" s="1569"/>
      <c r="Z647" s="1569"/>
      <c r="AA647" s="1569"/>
      <c r="AB647" s="1569"/>
      <c r="AC647" s="1569"/>
      <c r="AD647" s="1569"/>
      <c r="AE647" s="1569"/>
      <c r="AF647" s="1569"/>
      <c r="AG647" s="1569"/>
      <c r="AH647" s="1569"/>
      <c r="AI647" s="1569"/>
      <c r="AJ647" s="1569"/>
      <c r="AK647" s="1569"/>
      <c r="AL647" s="1569"/>
      <c r="AM647" s="1569"/>
      <c r="AN647" s="1569"/>
      <c r="AO647" s="1569"/>
      <c r="AP647" s="1569"/>
      <c r="AQ647" s="1569"/>
      <c r="AR647" s="1569"/>
      <c r="AS647" s="1569"/>
      <c r="AT647" s="1569"/>
      <c r="AU647" s="1569"/>
      <c r="AV647" s="1569"/>
      <c r="AW647" s="1569"/>
      <c r="AX647" s="1569"/>
      <c r="AY647" s="1569"/>
      <c r="AZ647" s="1569"/>
      <c r="BA647" s="1569"/>
      <c r="BB647" s="1569"/>
      <c r="BC647" s="1569"/>
      <c r="BD647" s="1569"/>
      <c r="BE647" s="1569"/>
      <c r="BF647" s="1569"/>
      <c r="BG647" s="1569"/>
    </row>
    <row r="648" spans="2:59" s="1626" customFormat="1">
      <c r="B648" s="1569"/>
      <c r="C648" s="1570"/>
      <c r="D648" s="1569"/>
      <c r="E648" s="1569"/>
      <c r="F648" s="1569"/>
      <c r="G648" s="1569"/>
      <c r="H648" s="1569"/>
      <c r="I648" s="1569"/>
      <c r="J648" s="1569"/>
      <c r="K648" s="1569"/>
      <c r="L648" s="1569"/>
      <c r="M648" s="1569"/>
      <c r="N648" s="1569"/>
      <c r="O648" s="1569"/>
      <c r="P648" s="1569"/>
      <c r="Q648" s="1569"/>
      <c r="R648" s="1569"/>
      <c r="S648" s="1569"/>
      <c r="T648" s="1569"/>
      <c r="U648" s="1569"/>
      <c r="V648" s="1569"/>
      <c r="W648" s="1569"/>
      <c r="X648" s="1569"/>
      <c r="Y648" s="1569"/>
      <c r="Z648" s="1569"/>
      <c r="AA648" s="1569"/>
      <c r="AB648" s="1569"/>
      <c r="AC648" s="1569"/>
      <c r="AD648" s="1569"/>
      <c r="AE648" s="1569"/>
      <c r="AF648" s="1569"/>
      <c r="AG648" s="1569"/>
      <c r="AH648" s="1569"/>
      <c r="AI648" s="1569"/>
      <c r="AJ648" s="1569"/>
      <c r="AK648" s="1569"/>
      <c r="AL648" s="1569"/>
      <c r="AM648" s="1569"/>
      <c r="AN648" s="1569"/>
      <c r="AO648" s="1569"/>
      <c r="AP648" s="1569"/>
      <c r="AQ648" s="1569"/>
      <c r="AR648" s="1569"/>
      <c r="AS648" s="1569"/>
      <c r="AT648" s="1569"/>
      <c r="AU648" s="1569"/>
      <c r="AV648" s="1569"/>
      <c r="AW648" s="1569"/>
      <c r="AX648" s="1569"/>
      <c r="AY648" s="1569"/>
      <c r="AZ648" s="1569"/>
      <c r="BA648" s="1569"/>
      <c r="BB648" s="1569"/>
      <c r="BC648" s="1569"/>
      <c r="BD648" s="1569"/>
      <c r="BE648" s="1569"/>
      <c r="BF648" s="1569"/>
      <c r="BG648" s="1569"/>
    </row>
    <row r="649" spans="2:59" s="1626" customFormat="1">
      <c r="B649" s="1569"/>
      <c r="C649" s="1570"/>
      <c r="D649" s="1569"/>
      <c r="E649" s="1569"/>
      <c r="F649" s="1569"/>
      <c r="G649" s="1569"/>
      <c r="H649" s="1569"/>
      <c r="I649" s="1569"/>
      <c r="J649" s="1569"/>
      <c r="K649" s="1569"/>
      <c r="L649" s="1569"/>
      <c r="M649" s="1569"/>
      <c r="N649" s="1569"/>
      <c r="O649" s="1569"/>
      <c r="P649" s="1569"/>
      <c r="Q649" s="1569"/>
      <c r="R649" s="1569"/>
      <c r="S649" s="1569"/>
      <c r="T649" s="1569"/>
      <c r="U649" s="1569"/>
      <c r="V649" s="1569"/>
      <c r="W649" s="1569"/>
      <c r="X649" s="1569"/>
      <c r="Y649" s="1569"/>
      <c r="Z649" s="1569"/>
      <c r="AA649" s="1569"/>
      <c r="AB649" s="1569"/>
      <c r="AC649" s="1569"/>
      <c r="AD649" s="1569"/>
      <c r="AE649" s="1569"/>
      <c r="AF649" s="1569"/>
      <c r="AG649" s="1569"/>
      <c r="AH649" s="1569"/>
      <c r="AI649" s="1569"/>
      <c r="AJ649" s="1569"/>
      <c r="AK649" s="1569"/>
      <c r="AL649" s="1569"/>
      <c r="AM649" s="1569"/>
      <c r="AN649" s="1569"/>
      <c r="AO649" s="1569"/>
      <c r="AP649" s="1569"/>
      <c r="AQ649" s="1569"/>
      <c r="AR649" s="1569"/>
      <c r="AS649" s="1569"/>
      <c r="AT649" s="1569"/>
      <c r="AU649" s="1569"/>
      <c r="AV649" s="1569"/>
      <c r="AW649" s="1569"/>
      <c r="AX649" s="1569"/>
      <c r="AY649" s="1569"/>
      <c r="AZ649" s="1569"/>
      <c r="BA649" s="1569"/>
      <c r="BB649" s="1569"/>
      <c r="BC649" s="1569"/>
      <c r="BD649" s="1569"/>
      <c r="BE649" s="1569"/>
      <c r="BF649" s="1569"/>
      <c r="BG649" s="1569"/>
    </row>
    <row r="650" spans="2:59" s="1626" customFormat="1">
      <c r="B650" s="1569"/>
      <c r="C650" s="1570"/>
      <c r="D650" s="1569"/>
      <c r="E650" s="1569"/>
      <c r="F650" s="1569"/>
      <c r="G650" s="1569"/>
      <c r="H650" s="1569"/>
      <c r="I650" s="1569"/>
      <c r="J650" s="1569"/>
      <c r="K650" s="1569"/>
      <c r="L650" s="1569"/>
      <c r="M650" s="1569"/>
      <c r="N650" s="1569"/>
      <c r="O650" s="1569"/>
      <c r="P650" s="1569"/>
      <c r="Q650" s="1569"/>
      <c r="R650" s="1569"/>
      <c r="S650" s="1569"/>
      <c r="T650" s="1569"/>
      <c r="U650" s="1569"/>
      <c r="V650" s="1569"/>
      <c r="W650" s="1569"/>
      <c r="X650" s="1569"/>
      <c r="Y650" s="1569"/>
      <c r="Z650" s="1569"/>
      <c r="AA650" s="1569"/>
      <c r="AB650" s="1569"/>
      <c r="AC650" s="1569"/>
      <c r="AD650" s="1569"/>
      <c r="AE650" s="1569"/>
      <c r="AF650" s="1569"/>
      <c r="AG650" s="1569"/>
      <c r="AH650" s="1569"/>
      <c r="AI650" s="1569"/>
      <c r="AJ650" s="1569"/>
      <c r="AK650" s="1569"/>
      <c r="AL650" s="1569"/>
      <c r="AM650" s="1569"/>
      <c r="AN650" s="1569"/>
      <c r="AO650" s="1569"/>
      <c r="AP650" s="1569"/>
      <c r="AQ650" s="1569"/>
      <c r="AR650" s="1569"/>
      <c r="AS650" s="1569"/>
      <c r="AT650" s="1569"/>
      <c r="AU650" s="1569"/>
      <c r="AV650" s="1569"/>
      <c r="AW650" s="1569"/>
      <c r="AX650" s="1569"/>
      <c r="AY650" s="1569"/>
      <c r="AZ650" s="1569"/>
      <c r="BA650" s="1569"/>
      <c r="BB650" s="1569"/>
      <c r="BC650" s="1569"/>
      <c r="BD650" s="1569"/>
      <c r="BE650" s="1569"/>
      <c r="BF650" s="1569"/>
      <c r="BG650" s="1569"/>
    </row>
    <row r="651" spans="2:59" s="1626" customFormat="1">
      <c r="B651" s="1569"/>
      <c r="C651" s="1570"/>
      <c r="D651" s="1569"/>
      <c r="E651" s="1569"/>
      <c r="F651" s="1569"/>
      <c r="G651" s="1569"/>
      <c r="H651" s="1569"/>
      <c r="I651" s="1569"/>
      <c r="J651" s="1569"/>
      <c r="K651" s="1569"/>
      <c r="L651" s="1569"/>
      <c r="M651" s="1569"/>
      <c r="N651" s="1569"/>
      <c r="O651" s="1569"/>
      <c r="P651" s="1569"/>
      <c r="Q651" s="1569"/>
      <c r="R651" s="1569"/>
      <c r="S651" s="1569"/>
      <c r="T651" s="1569"/>
      <c r="U651" s="1569"/>
      <c r="V651" s="1569"/>
      <c r="W651" s="1569"/>
      <c r="X651" s="1569"/>
      <c r="Y651" s="1569"/>
      <c r="Z651" s="1569"/>
      <c r="AA651" s="1569"/>
      <c r="AB651" s="1569"/>
      <c r="AC651" s="1569"/>
      <c r="AD651" s="1569"/>
      <c r="AE651" s="1569"/>
      <c r="AF651" s="1569"/>
      <c r="AG651" s="1569"/>
      <c r="AH651" s="1569"/>
      <c r="AI651" s="1569"/>
      <c r="AJ651" s="1569"/>
      <c r="AK651" s="1569"/>
      <c r="AL651" s="1569"/>
      <c r="AM651" s="1569"/>
      <c r="AN651" s="1569"/>
      <c r="AO651" s="1569"/>
      <c r="AP651" s="1569"/>
      <c r="AQ651" s="1569"/>
      <c r="AR651" s="1569"/>
      <c r="AS651" s="1569"/>
      <c r="AT651" s="1569"/>
      <c r="AU651" s="1569"/>
      <c r="AV651" s="1569"/>
      <c r="AW651" s="1569"/>
      <c r="AX651" s="1569"/>
      <c r="AY651" s="1569"/>
      <c r="AZ651" s="1569"/>
      <c r="BA651" s="1569"/>
      <c r="BB651" s="1569"/>
      <c r="BC651" s="1569"/>
      <c r="BD651" s="1569"/>
      <c r="BE651" s="1569"/>
      <c r="BF651" s="1569"/>
      <c r="BG651" s="1569"/>
    </row>
    <row r="652" spans="2:59" s="1626" customFormat="1">
      <c r="B652" s="1569"/>
      <c r="C652" s="1570"/>
      <c r="D652" s="1569"/>
      <c r="E652" s="1569"/>
      <c r="F652" s="1569"/>
      <c r="G652" s="1569"/>
      <c r="H652" s="1569"/>
      <c r="I652" s="1569"/>
      <c r="J652" s="1569"/>
      <c r="K652" s="1569"/>
      <c r="L652" s="1569"/>
      <c r="M652" s="1569"/>
      <c r="N652" s="1569"/>
      <c r="O652" s="1569"/>
      <c r="P652" s="1569"/>
      <c r="Q652" s="1569"/>
      <c r="R652" s="1569"/>
      <c r="S652" s="1569"/>
      <c r="T652" s="1569"/>
      <c r="U652" s="1569"/>
      <c r="V652" s="1569"/>
      <c r="W652" s="1569"/>
      <c r="X652" s="1569"/>
      <c r="Y652" s="1569"/>
      <c r="Z652" s="1569"/>
      <c r="AA652" s="1569"/>
      <c r="AB652" s="1569"/>
      <c r="AC652" s="1569"/>
      <c r="AD652" s="1569"/>
      <c r="AE652" s="1569"/>
      <c r="AF652" s="1569"/>
      <c r="AG652" s="1569"/>
      <c r="AH652" s="1569"/>
      <c r="AI652" s="1569"/>
      <c r="AJ652" s="1569"/>
      <c r="AK652" s="1569"/>
      <c r="AL652" s="1569"/>
      <c r="AM652" s="1569"/>
      <c r="AN652" s="1569"/>
      <c r="AO652" s="1569"/>
      <c r="AP652" s="1569"/>
      <c r="AQ652" s="1569"/>
      <c r="AR652" s="1569"/>
      <c r="AS652" s="1569"/>
      <c r="AT652" s="1569"/>
      <c r="AU652" s="1569"/>
      <c r="AV652" s="1569"/>
      <c r="AW652" s="1569"/>
      <c r="AX652" s="1569"/>
      <c r="AY652" s="1569"/>
      <c r="AZ652" s="1569"/>
      <c r="BA652" s="1569"/>
      <c r="BB652" s="1569"/>
      <c r="BC652" s="1569"/>
      <c r="BD652" s="1569"/>
      <c r="BE652" s="1569"/>
      <c r="BF652" s="1569"/>
      <c r="BG652" s="1569"/>
    </row>
    <row r="653" spans="2:59" s="1626" customFormat="1">
      <c r="B653" s="1569"/>
      <c r="C653" s="1570"/>
      <c r="D653" s="1569"/>
      <c r="E653" s="1569"/>
      <c r="F653" s="1569"/>
      <c r="G653" s="1569"/>
      <c r="H653" s="1569"/>
      <c r="I653" s="1569"/>
      <c r="J653" s="1569"/>
      <c r="K653" s="1569"/>
      <c r="L653" s="1569"/>
      <c r="M653" s="1569"/>
      <c r="N653" s="1569"/>
      <c r="O653" s="1569"/>
      <c r="P653" s="1569"/>
      <c r="Q653" s="1569"/>
      <c r="R653" s="1569"/>
      <c r="S653" s="1569"/>
      <c r="T653" s="1569"/>
      <c r="U653" s="1569"/>
      <c r="V653" s="1569"/>
      <c r="W653" s="1569"/>
      <c r="X653" s="1569"/>
      <c r="Y653" s="1569"/>
      <c r="Z653" s="1569"/>
      <c r="AA653" s="1569"/>
      <c r="AB653" s="1569"/>
      <c r="AC653" s="1569"/>
      <c r="AD653" s="1569"/>
      <c r="AE653" s="1569"/>
      <c r="AF653" s="1569"/>
      <c r="AG653" s="1569"/>
      <c r="AH653" s="1569"/>
      <c r="AI653" s="1569"/>
      <c r="AJ653" s="1569"/>
      <c r="AK653" s="1569"/>
      <c r="AL653" s="1569"/>
      <c r="AM653" s="1569"/>
      <c r="AN653" s="1569"/>
      <c r="AO653" s="1569"/>
      <c r="AP653" s="1569"/>
      <c r="AQ653" s="1569"/>
      <c r="AR653" s="1569"/>
      <c r="AS653" s="1569"/>
      <c r="AT653" s="1569"/>
      <c r="AU653" s="1569"/>
      <c r="AV653" s="1569"/>
      <c r="AW653" s="1569"/>
      <c r="AX653" s="1569"/>
      <c r="AY653" s="1569"/>
      <c r="AZ653" s="1569"/>
      <c r="BA653" s="1569"/>
      <c r="BB653" s="1569"/>
      <c r="BC653" s="1569"/>
      <c r="BD653" s="1569"/>
      <c r="BE653" s="1569"/>
      <c r="BF653" s="1569"/>
      <c r="BG653" s="1569"/>
    </row>
    <row r="654" spans="2:59" s="1626" customFormat="1">
      <c r="B654" s="1569"/>
      <c r="C654" s="1570"/>
      <c r="D654" s="1569"/>
      <c r="E654" s="1569"/>
      <c r="F654" s="1569"/>
      <c r="G654" s="1569"/>
      <c r="H654" s="1569"/>
      <c r="I654" s="1569"/>
      <c r="J654" s="1569"/>
      <c r="K654" s="1569"/>
      <c r="L654" s="1569"/>
      <c r="M654" s="1569"/>
      <c r="N654" s="1569"/>
      <c r="O654" s="1569"/>
      <c r="P654" s="1569"/>
      <c r="Q654" s="1569"/>
      <c r="R654" s="1569"/>
      <c r="S654" s="1569"/>
      <c r="T654" s="1569"/>
      <c r="U654" s="1569"/>
      <c r="V654" s="1569"/>
      <c r="W654" s="1569"/>
      <c r="X654" s="1569"/>
      <c r="Y654" s="1569"/>
      <c r="Z654" s="1569"/>
      <c r="AA654" s="1569"/>
      <c r="AB654" s="1569"/>
      <c r="AC654" s="1569"/>
      <c r="AD654" s="1569"/>
      <c r="AE654" s="1569"/>
      <c r="AF654" s="1569"/>
      <c r="AG654" s="1569"/>
      <c r="AH654" s="1569"/>
      <c r="AI654" s="1569"/>
      <c r="AJ654" s="1569"/>
      <c r="AK654" s="1569"/>
      <c r="AL654" s="1569"/>
      <c r="AM654" s="1569"/>
      <c r="AN654" s="1569"/>
      <c r="AO654" s="1569"/>
      <c r="AP654" s="1569"/>
      <c r="AQ654" s="1569"/>
      <c r="AR654" s="1569"/>
      <c r="AS654" s="1569"/>
      <c r="AT654" s="1569"/>
      <c r="AU654" s="1569"/>
      <c r="AV654" s="1569"/>
      <c r="AW654" s="1569"/>
      <c r="AX654" s="1569"/>
      <c r="AY654" s="1569"/>
      <c r="AZ654" s="1569"/>
      <c r="BA654" s="1569"/>
      <c r="BB654" s="1569"/>
      <c r="BC654" s="1569"/>
      <c r="BD654" s="1569"/>
      <c r="BE654" s="1569"/>
      <c r="BF654" s="1569"/>
      <c r="BG654" s="1569"/>
    </row>
    <row r="655" spans="2:59" s="1626" customFormat="1">
      <c r="B655" s="1569"/>
      <c r="C655" s="1570"/>
      <c r="D655" s="1569"/>
      <c r="E655" s="1569"/>
      <c r="F655" s="1569"/>
      <c r="G655" s="1569"/>
      <c r="H655" s="1569"/>
      <c r="I655" s="1569"/>
      <c r="J655" s="1569"/>
      <c r="K655" s="1569"/>
      <c r="L655" s="1569"/>
      <c r="M655" s="1569"/>
      <c r="N655" s="1569"/>
      <c r="O655" s="1569"/>
      <c r="P655" s="1569"/>
      <c r="Q655" s="1569"/>
      <c r="R655" s="1569"/>
      <c r="S655" s="1569"/>
      <c r="T655" s="1569"/>
      <c r="U655" s="1569"/>
      <c r="V655" s="1569"/>
      <c r="W655" s="1569"/>
      <c r="X655" s="1569"/>
      <c r="Y655" s="1569"/>
      <c r="Z655" s="1569"/>
      <c r="AA655" s="1569"/>
      <c r="AB655" s="1569"/>
      <c r="AC655" s="1569"/>
      <c r="AD655" s="1569"/>
      <c r="AE655" s="1569"/>
      <c r="AF655" s="1569"/>
      <c r="AG655" s="1569"/>
      <c r="AH655" s="1569"/>
      <c r="AI655" s="1569"/>
      <c r="AJ655" s="1569"/>
      <c r="AK655" s="1569"/>
      <c r="AL655" s="1569"/>
      <c r="AM655" s="1569"/>
      <c r="AN655" s="1569"/>
      <c r="AO655" s="1569"/>
      <c r="AP655" s="1569"/>
      <c r="AQ655" s="1569"/>
      <c r="AR655" s="1569"/>
      <c r="AS655" s="1569"/>
      <c r="AT655" s="1569"/>
      <c r="AU655" s="1569"/>
      <c r="AV655" s="1569"/>
      <c r="AW655" s="1569"/>
      <c r="AX655" s="1569"/>
      <c r="AY655" s="1569"/>
      <c r="AZ655" s="1569"/>
      <c r="BA655" s="1569"/>
      <c r="BB655" s="1569"/>
      <c r="BC655" s="1569"/>
      <c r="BD655" s="1569"/>
      <c r="BE655" s="1569"/>
      <c r="BF655" s="1569"/>
      <c r="BG655" s="1569"/>
    </row>
    <row r="656" spans="2:59" s="1626" customFormat="1">
      <c r="B656" s="1569"/>
      <c r="C656" s="1570"/>
      <c r="D656" s="1569"/>
      <c r="E656" s="1569"/>
      <c r="F656" s="1569"/>
      <c r="G656" s="1569"/>
      <c r="H656" s="1569"/>
      <c r="I656" s="1569"/>
      <c r="J656" s="1569"/>
      <c r="K656" s="1569"/>
      <c r="L656" s="1569"/>
      <c r="M656" s="1569"/>
      <c r="N656" s="1569"/>
      <c r="O656" s="1569"/>
      <c r="P656" s="1569"/>
      <c r="Q656" s="1569"/>
      <c r="R656" s="1569"/>
      <c r="S656" s="1569"/>
      <c r="T656" s="1569"/>
      <c r="U656" s="1569"/>
      <c r="V656" s="1569"/>
      <c r="W656" s="1569"/>
      <c r="X656" s="1569"/>
      <c r="Y656" s="1569"/>
      <c r="Z656" s="1569"/>
      <c r="AA656" s="1569"/>
      <c r="AB656" s="1569"/>
      <c r="AC656" s="1569"/>
      <c r="AD656" s="1569"/>
      <c r="AE656" s="1569"/>
      <c r="AF656" s="1569"/>
      <c r="AG656" s="1569"/>
      <c r="AH656" s="1569"/>
      <c r="AI656" s="1569"/>
      <c r="AJ656" s="1569"/>
      <c r="AK656" s="1569"/>
      <c r="AL656" s="1569"/>
      <c r="AM656" s="1569"/>
      <c r="AN656" s="1569"/>
      <c r="AO656" s="1569"/>
      <c r="AP656" s="1569"/>
      <c r="AQ656" s="1569"/>
      <c r="AR656" s="1569"/>
      <c r="AS656" s="1569"/>
      <c r="AT656" s="1569"/>
      <c r="AU656" s="1569"/>
      <c r="AV656" s="1569"/>
      <c r="AW656" s="1569"/>
      <c r="AX656" s="1569"/>
      <c r="AY656" s="1569"/>
      <c r="AZ656" s="1569"/>
      <c r="BA656" s="1569"/>
      <c r="BB656" s="1569"/>
      <c r="BC656" s="1569"/>
      <c r="BD656" s="1569"/>
      <c r="BE656" s="1569"/>
      <c r="BF656" s="1569"/>
      <c r="BG656" s="1569"/>
    </row>
    <row r="657" spans="2:59" s="1626" customFormat="1">
      <c r="B657" s="1569"/>
      <c r="C657" s="1570"/>
      <c r="D657" s="1569"/>
      <c r="E657" s="1569"/>
      <c r="F657" s="1569"/>
      <c r="G657" s="1569"/>
      <c r="H657" s="1569"/>
      <c r="I657" s="1569"/>
      <c r="J657" s="1569"/>
      <c r="K657" s="1569"/>
      <c r="L657" s="1569"/>
      <c r="M657" s="1569"/>
      <c r="N657" s="1569"/>
      <c r="O657" s="1569"/>
      <c r="P657" s="1569"/>
      <c r="Q657" s="1569"/>
      <c r="R657" s="1569"/>
      <c r="S657" s="1569"/>
      <c r="T657" s="1569"/>
      <c r="U657" s="1569"/>
      <c r="V657" s="1569"/>
      <c r="W657" s="1569"/>
      <c r="X657" s="1569"/>
      <c r="Y657" s="1569"/>
      <c r="Z657" s="1569"/>
      <c r="AA657" s="1569"/>
      <c r="AB657" s="1569"/>
      <c r="AC657" s="1569"/>
      <c r="AD657" s="1569"/>
      <c r="AE657" s="1569"/>
      <c r="AF657" s="1569"/>
      <c r="AG657" s="1569"/>
      <c r="AH657" s="1569"/>
      <c r="AI657" s="1569"/>
      <c r="AJ657" s="1569"/>
      <c r="AK657" s="1569"/>
      <c r="AL657" s="1569"/>
      <c r="AM657" s="1569"/>
      <c r="AN657" s="1569"/>
      <c r="AO657" s="1569"/>
      <c r="AP657" s="1569"/>
      <c r="AQ657" s="1569"/>
      <c r="AR657" s="1569"/>
      <c r="AS657" s="1569"/>
      <c r="AT657" s="1569"/>
      <c r="AU657" s="1569"/>
      <c r="AV657" s="1569"/>
      <c r="AW657" s="1569"/>
      <c r="AX657" s="1569"/>
      <c r="AY657" s="1569"/>
      <c r="AZ657" s="1569"/>
      <c r="BA657" s="1569"/>
      <c r="BB657" s="1569"/>
      <c r="BC657" s="1569"/>
      <c r="BD657" s="1569"/>
      <c r="BE657" s="1569"/>
      <c r="BF657" s="1569"/>
      <c r="BG657" s="1569"/>
    </row>
    <row r="658" spans="2:59" s="1626" customFormat="1">
      <c r="B658" s="1569"/>
      <c r="C658" s="1570"/>
      <c r="D658" s="1569"/>
      <c r="E658" s="1569"/>
      <c r="F658" s="1569"/>
      <c r="G658" s="1569"/>
      <c r="H658" s="1569"/>
      <c r="I658" s="1569"/>
      <c r="J658" s="1569"/>
      <c r="K658" s="1569"/>
      <c r="L658" s="1569"/>
      <c r="M658" s="1569"/>
      <c r="N658" s="1569"/>
      <c r="O658" s="1569"/>
      <c r="P658" s="1569"/>
      <c r="Q658" s="1569"/>
      <c r="R658" s="1569"/>
      <c r="S658" s="1569"/>
      <c r="T658" s="1569"/>
      <c r="U658" s="1569"/>
      <c r="V658" s="1569"/>
      <c r="W658" s="1569"/>
      <c r="X658" s="1569"/>
      <c r="Y658" s="1569"/>
      <c r="Z658" s="1569"/>
      <c r="AA658" s="1569"/>
      <c r="AB658" s="1569"/>
      <c r="AC658" s="1569"/>
      <c r="AD658" s="1569"/>
      <c r="AE658" s="1569"/>
      <c r="AF658" s="1569"/>
      <c r="AG658" s="1569"/>
      <c r="AH658" s="1569"/>
      <c r="AI658" s="1569"/>
      <c r="AJ658" s="1569"/>
      <c r="AK658" s="1569"/>
      <c r="AL658" s="1569"/>
      <c r="AM658" s="1569"/>
      <c r="AN658" s="1569"/>
      <c r="AO658" s="1569"/>
      <c r="AP658" s="1569"/>
      <c r="AQ658" s="1569"/>
      <c r="AR658" s="1569"/>
      <c r="AS658" s="1569"/>
      <c r="AT658" s="1569"/>
      <c r="AU658" s="1569"/>
      <c r="AV658" s="1569"/>
      <c r="AW658" s="1569"/>
      <c r="AX658" s="1569"/>
      <c r="AY658" s="1569"/>
      <c r="AZ658" s="1569"/>
      <c r="BA658" s="1569"/>
      <c r="BB658" s="1569"/>
      <c r="BC658" s="1569"/>
      <c r="BD658" s="1569"/>
      <c r="BE658" s="1569"/>
      <c r="BF658" s="1569"/>
      <c r="BG658" s="1569"/>
    </row>
    <row r="659" spans="2:59" s="1626" customFormat="1">
      <c r="B659" s="1569"/>
      <c r="C659" s="1570"/>
      <c r="D659" s="1569"/>
      <c r="E659" s="1569"/>
      <c r="F659" s="1569"/>
      <c r="G659" s="1569"/>
      <c r="H659" s="1569"/>
      <c r="I659" s="1569"/>
      <c r="J659" s="1569"/>
      <c r="K659" s="1569"/>
      <c r="L659" s="1569"/>
      <c r="M659" s="1569"/>
      <c r="N659" s="1569"/>
      <c r="O659" s="1569"/>
      <c r="P659" s="1569"/>
      <c r="Q659" s="1569"/>
      <c r="R659" s="1569"/>
      <c r="S659" s="1569"/>
      <c r="T659" s="1569"/>
      <c r="U659" s="1569"/>
      <c r="V659" s="1569"/>
      <c r="W659" s="1569"/>
      <c r="X659" s="1569"/>
      <c r="Y659" s="1569"/>
      <c r="Z659" s="1569"/>
      <c r="AA659" s="1569"/>
      <c r="AB659" s="1569"/>
      <c r="AC659" s="1569"/>
      <c r="AD659" s="1569"/>
      <c r="AE659" s="1569"/>
      <c r="AF659" s="1569"/>
      <c r="AG659" s="1569"/>
      <c r="AH659" s="1569"/>
      <c r="AI659" s="1569"/>
      <c r="AJ659" s="1569"/>
      <c r="AK659" s="1569"/>
      <c r="AL659" s="1569"/>
      <c r="AM659" s="1569"/>
      <c r="AN659" s="1569"/>
      <c r="AO659" s="1569"/>
      <c r="AP659" s="1569"/>
      <c r="AQ659" s="1569"/>
      <c r="AR659" s="1569"/>
      <c r="AS659" s="1569"/>
      <c r="AT659" s="1569"/>
      <c r="AU659" s="1569"/>
      <c r="AV659" s="1569"/>
      <c r="AW659" s="1569"/>
      <c r="AX659" s="1569"/>
      <c r="AY659" s="1569"/>
      <c r="AZ659" s="1569"/>
      <c r="BA659" s="1569"/>
      <c r="BB659" s="1569"/>
      <c r="BC659" s="1569"/>
      <c r="BD659" s="1569"/>
      <c r="BE659" s="1569"/>
      <c r="BF659" s="1569"/>
      <c r="BG659" s="1569"/>
    </row>
    <row r="660" spans="2:59" s="1626" customFormat="1">
      <c r="B660" s="1569"/>
      <c r="C660" s="1570"/>
      <c r="D660" s="1569"/>
      <c r="E660" s="1569"/>
      <c r="F660" s="1569"/>
      <c r="G660" s="1569"/>
      <c r="H660" s="1569"/>
      <c r="I660" s="1569"/>
      <c r="J660" s="1569"/>
      <c r="K660" s="1569"/>
      <c r="L660" s="1569"/>
      <c r="M660" s="1569"/>
      <c r="N660" s="1569"/>
      <c r="O660" s="1569"/>
      <c r="P660" s="1569"/>
      <c r="Q660" s="1569"/>
      <c r="R660" s="1569"/>
      <c r="S660" s="1569"/>
      <c r="T660" s="1569"/>
      <c r="U660" s="1569"/>
      <c r="V660" s="1569"/>
      <c r="W660" s="1569"/>
      <c r="X660" s="1569"/>
      <c r="Y660" s="1569"/>
      <c r="Z660" s="1569"/>
      <c r="AA660" s="1569"/>
      <c r="AB660" s="1569"/>
      <c r="AC660" s="1569"/>
      <c r="AD660" s="1569"/>
      <c r="AE660" s="1569"/>
      <c r="AF660" s="1569"/>
      <c r="AG660" s="1569"/>
      <c r="AH660" s="1569"/>
      <c r="AI660" s="1569"/>
      <c r="AJ660" s="1569"/>
      <c r="AK660" s="1569"/>
      <c r="AL660" s="1569"/>
      <c r="AM660" s="1569"/>
      <c r="AN660" s="1569"/>
      <c r="AO660" s="1569"/>
      <c r="AP660" s="1569"/>
      <c r="AQ660" s="1569"/>
      <c r="AR660" s="1569"/>
      <c r="AS660" s="1569"/>
      <c r="AT660" s="1569"/>
      <c r="AU660" s="1569"/>
      <c r="AV660" s="1569"/>
      <c r="AW660" s="1569"/>
      <c r="AX660" s="1569"/>
      <c r="AY660" s="1569"/>
      <c r="AZ660" s="1569"/>
      <c r="BA660" s="1569"/>
      <c r="BB660" s="1569"/>
      <c r="BC660" s="1569"/>
      <c r="BD660" s="1569"/>
      <c r="BE660" s="1569"/>
      <c r="BF660" s="1569"/>
      <c r="BG660" s="1569"/>
    </row>
    <row r="661" spans="2:59" s="1626" customFormat="1">
      <c r="B661" s="1569"/>
      <c r="C661" s="1570"/>
      <c r="D661" s="1569"/>
      <c r="E661" s="1569"/>
      <c r="F661" s="1569"/>
      <c r="G661" s="1569"/>
      <c r="H661" s="1569"/>
      <c r="I661" s="1569"/>
      <c r="J661" s="1569"/>
      <c r="K661" s="1569"/>
      <c r="L661" s="1569"/>
      <c r="M661" s="1569"/>
      <c r="N661" s="1569"/>
      <c r="O661" s="1569"/>
      <c r="P661" s="1569"/>
      <c r="Q661" s="1569"/>
      <c r="R661" s="1569"/>
      <c r="S661" s="1569"/>
      <c r="T661" s="1569"/>
      <c r="U661" s="1569"/>
      <c r="V661" s="1569"/>
      <c r="W661" s="1569"/>
      <c r="X661" s="1569"/>
      <c r="Y661" s="1569"/>
      <c r="Z661" s="1569"/>
      <c r="AA661" s="1569"/>
      <c r="AB661" s="1569"/>
      <c r="AC661" s="1569"/>
      <c r="AD661" s="1569"/>
      <c r="AE661" s="1569"/>
      <c r="AF661" s="1569"/>
      <c r="AG661" s="1569"/>
      <c r="AH661" s="1569"/>
      <c r="AI661" s="1569"/>
      <c r="AJ661" s="1569"/>
      <c r="AK661" s="1569"/>
      <c r="AL661" s="1569"/>
      <c r="AM661" s="1569"/>
      <c r="AN661" s="1569"/>
      <c r="AO661" s="1569"/>
      <c r="AP661" s="1569"/>
      <c r="AQ661" s="1569"/>
      <c r="AR661" s="1569"/>
      <c r="AS661" s="1569"/>
      <c r="AT661" s="1569"/>
      <c r="AU661" s="1569"/>
      <c r="AV661" s="1569"/>
      <c r="AW661" s="1569"/>
      <c r="AX661" s="1569"/>
      <c r="AY661" s="1569"/>
      <c r="AZ661" s="1569"/>
      <c r="BA661" s="1569"/>
      <c r="BB661" s="1569"/>
      <c r="BC661" s="1569"/>
      <c r="BD661" s="1569"/>
      <c r="BE661" s="1569"/>
      <c r="BF661" s="1569"/>
      <c r="BG661" s="1569"/>
    </row>
    <row r="662" spans="2:59" s="1626" customFormat="1">
      <c r="B662" s="1569"/>
      <c r="C662" s="1570"/>
      <c r="D662" s="1569"/>
      <c r="E662" s="1569"/>
      <c r="F662" s="1569"/>
      <c r="G662" s="1569"/>
      <c r="H662" s="1569"/>
      <c r="I662" s="1569"/>
      <c r="J662" s="1569"/>
      <c r="K662" s="1569"/>
      <c r="L662" s="1569"/>
      <c r="M662" s="1569"/>
      <c r="N662" s="1569"/>
      <c r="O662" s="1569"/>
      <c r="P662" s="1569"/>
      <c r="Q662" s="1569"/>
      <c r="R662" s="1569"/>
      <c r="S662" s="1569"/>
      <c r="T662" s="1569"/>
      <c r="U662" s="1569"/>
      <c r="V662" s="1569"/>
      <c r="W662" s="1569"/>
      <c r="X662" s="1569"/>
      <c r="Y662" s="1569"/>
      <c r="Z662" s="1569"/>
      <c r="AA662" s="1569"/>
      <c r="AB662" s="1569"/>
      <c r="AC662" s="1569"/>
      <c r="AD662" s="1569"/>
      <c r="AE662" s="1569"/>
      <c r="AF662" s="1569"/>
      <c r="AG662" s="1569"/>
      <c r="AH662" s="1569"/>
      <c r="AI662" s="1569"/>
      <c r="AJ662" s="1569"/>
      <c r="AK662" s="1569"/>
      <c r="AL662" s="1569"/>
      <c r="AM662" s="1569"/>
      <c r="AN662" s="1569"/>
      <c r="AO662" s="1569"/>
      <c r="AP662" s="1569"/>
      <c r="AQ662" s="1569"/>
      <c r="AR662" s="1569"/>
      <c r="AS662" s="1569"/>
      <c r="AT662" s="1569"/>
      <c r="AU662" s="1569"/>
      <c r="AV662" s="1569"/>
      <c r="AW662" s="1569"/>
      <c r="AX662" s="1569"/>
      <c r="AY662" s="1569"/>
      <c r="AZ662" s="1569"/>
      <c r="BA662" s="1569"/>
      <c r="BB662" s="1569"/>
      <c r="BC662" s="1569"/>
      <c r="BD662" s="1569"/>
      <c r="BE662" s="1569"/>
      <c r="BF662" s="1569"/>
      <c r="BG662" s="1569"/>
    </row>
    <row r="663" spans="2:59" s="1626" customFormat="1">
      <c r="B663" s="1569"/>
      <c r="C663" s="1570"/>
      <c r="D663" s="1569"/>
      <c r="E663" s="1569"/>
      <c r="F663" s="1569"/>
      <c r="G663" s="1569"/>
      <c r="H663" s="1569"/>
      <c r="I663" s="1569"/>
      <c r="J663" s="1569"/>
      <c r="K663" s="1569"/>
      <c r="L663" s="1569"/>
      <c r="M663" s="1569"/>
      <c r="N663" s="1569"/>
      <c r="O663" s="1569"/>
      <c r="P663" s="1569"/>
      <c r="Q663" s="1569"/>
      <c r="R663" s="1569"/>
      <c r="S663" s="1569"/>
      <c r="T663" s="1569"/>
      <c r="U663" s="1569"/>
      <c r="V663" s="1569"/>
      <c r="W663" s="1569"/>
      <c r="X663" s="1569"/>
      <c r="Y663" s="1569"/>
      <c r="Z663" s="1569"/>
      <c r="AA663" s="1569"/>
      <c r="AB663" s="1569"/>
      <c r="AC663" s="1569"/>
      <c r="AD663" s="1569"/>
      <c r="AE663" s="1569"/>
      <c r="AF663" s="1569"/>
      <c r="AG663" s="1569"/>
      <c r="AH663" s="1569"/>
      <c r="AI663" s="1569"/>
      <c r="AJ663" s="1569"/>
      <c r="AK663" s="1569"/>
      <c r="AL663" s="1569"/>
      <c r="AM663" s="1569"/>
      <c r="AN663" s="1569"/>
      <c r="AO663" s="1569"/>
      <c r="AP663" s="1569"/>
      <c r="AQ663" s="1569"/>
      <c r="AR663" s="1569"/>
      <c r="AS663" s="1569"/>
      <c r="AT663" s="1569"/>
      <c r="AU663" s="1569"/>
      <c r="AV663" s="1569"/>
      <c r="AW663" s="1569"/>
      <c r="AX663" s="1569"/>
      <c r="AY663" s="1569"/>
      <c r="AZ663" s="1569"/>
      <c r="BA663" s="1569"/>
      <c r="BB663" s="1569"/>
      <c r="BC663" s="1569"/>
      <c r="BD663" s="1569"/>
      <c r="BE663" s="1569"/>
      <c r="BF663" s="1569"/>
      <c r="BG663" s="1569"/>
    </row>
    <row r="664" spans="2:59" s="1626" customFormat="1">
      <c r="B664" s="1569"/>
      <c r="C664" s="1570"/>
      <c r="D664" s="1569"/>
      <c r="E664" s="1569"/>
      <c r="F664" s="1569"/>
      <c r="G664" s="1569"/>
      <c r="H664" s="1569"/>
      <c r="I664" s="1569"/>
      <c r="J664" s="1569"/>
      <c r="K664" s="1569"/>
      <c r="L664" s="1569"/>
      <c r="M664" s="1569"/>
      <c r="N664" s="1569"/>
      <c r="O664" s="1569"/>
      <c r="P664" s="1569"/>
      <c r="Q664" s="1569"/>
      <c r="R664" s="1569"/>
      <c r="S664" s="1569"/>
      <c r="T664" s="1569"/>
      <c r="U664" s="1569"/>
      <c r="V664" s="1569"/>
      <c r="W664" s="1569"/>
      <c r="X664" s="1569"/>
      <c r="Y664" s="1569"/>
      <c r="Z664" s="1569"/>
      <c r="AA664" s="1569"/>
      <c r="AB664" s="1569"/>
      <c r="AC664" s="1569"/>
      <c r="AD664" s="1569"/>
      <c r="AE664" s="1569"/>
      <c r="AF664" s="1569"/>
      <c r="AG664" s="1569"/>
      <c r="AH664" s="1569"/>
      <c r="AI664" s="1569"/>
      <c r="AJ664" s="1569"/>
      <c r="AK664" s="1569"/>
      <c r="AL664" s="1569"/>
      <c r="AM664" s="1569"/>
      <c r="AN664" s="1569"/>
      <c r="AO664" s="1569"/>
      <c r="AP664" s="1569"/>
      <c r="AQ664" s="1569"/>
      <c r="AR664" s="1569"/>
      <c r="AS664" s="1569"/>
      <c r="AT664" s="1569"/>
      <c r="AU664" s="1569"/>
      <c r="AV664" s="1569"/>
      <c r="AW664" s="1569"/>
      <c r="AX664" s="1569"/>
      <c r="AY664" s="1569"/>
      <c r="AZ664" s="1569"/>
      <c r="BA664" s="1569"/>
      <c r="BB664" s="1569"/>
      <c r="BC664" s="1569"/>
      <c r="BD664" s="1569"/>
      <c r="BE664" s="1569"/>
      <c r="BF664" s="1569"/>
      <c r="BG664" s="1569"/>
    </row>
    <row r="665" spans="2:59" s="1626" customFormat="1">
      <c r="B665" s="1569"/>
      <c r="C665" s="1570"/>
      <c r="D665" s="1569"/>
      <c r="E665" s="1569"/>
      <c r="F665" s="1569"/>
      <c r="G665" s="1569"/>
      <c r="H665" s="1569"/>
      <c r="I665" s="1569"/>
      <c r="J665" s="1569"/>
      <c r="K665" s="1569"/>
      <c r="L665" s="1569"/>
      <c r="M665" s="1569"/>
      <c r="N665" s="1569"/>
      <c r="O665" s="1569"/>
      <c r="P665" s="1569"/>
      <c r="Q665" s="1569"/>
      <c r="R665" s="1569"/>
      <c r="S665" s="1569"/>
      <c r="T665" s="1569"/>
      <c r="U665" s="1569"/>
      <c r="V665" s="1569"/>
      <c r="W665" s="1569"/>
      <c r="X665" s="1569"/>
      <c r="Y665" s="1569"/>
      <c r="Z665" s="1569"/>
      <c r="AA665" s="1569"/>
      <c r="AB665" s="1569"/>
      <c r="AC665" s="1569"/>
      <c r="AD665" s="1569"/>
      <c r="AE665" s="1569"/>
      <c r="AF665" s="1569"/>
      <c r="AG665" s="1569"/>
      <c r="AH665" s="1569"/>
      <c r="AI665" s="1569"/>
      <c r="AJ665" s="1569"/>
      <c r="AK665" s="1569"/>
      <c r="AL665" s="1569"/>
      <c r="AM665" s="1569"/>
      <c r="AN665" s="1569"/>
      <c r="AO665" s="1569"/>
      <c r="AP665" s="1569"/>
      <c r="AQ665" s="1569"/>
      <c r="AR665" s="1569"/>
      <c r="AS665" s="1569"/>
      <c r="AT665" s="1569"/>
      <c r="AU665" s="1569"/>
      <c r="AV665" s="1569"/>
      <c r="AW665" s="1569"/>
      <c r="AX665" s="1569"/>
      <c r="AY665" s="1569"/>
      <c r="AZ665" s="1569"/>
      <c r="BA665" s="1569"/>
      <c r="BB665" s="1569"/>
      <c r="BC665" s="1569"/>
      <c r="BD665" s="1569"/>
      <c r="BE665" s="1569"/>
      <c r="BF665" s="1569"/>
      <c r="BG665" s="1569"/>
    </row>
    <row r="666" spans="2:59" s="1626" customFormat="1">
      <c r="B666" s="1569"/>
      <c r="C666" s="1570"/>
      <c r="D666" s="1569"/>
      <c r="E666" s="1569"/>
      <c r="F666" s="1569"/>
      <c r="G666" s="1569"/>
      <c r="H666" s="1569"/>
      <c r="I666" s="1569"/>
      <c r="J666" s="1569"/>
      <c r="K666" s="1569"/>
      <c r="L666" s="1569"/>
      <c r="M666" s="1569"/>
      <c r="N666" s="1569"/>
      <c r="O666" s="1569"/>
      <c r="P666" s="1569"/>
      <c r="Q666" s="1569"/>
      <c r="R666" s="1569"/>
      <c r="S666" s="1569"/>
      <c r="T666" s="1569"/>
      <c r="U666" s="1569"/>
      <c r="V666" s="1569"/>
      <c r="W666" s="1569"/>
      <c r="X666" s="1569"/>
      <c r="Y666" s="1569"/>
      <c r="Z666" s="1569"/>
      <c r="AA666" s="1569"/>
      <c r="AB666" s="1569"/>
      <c r="AC666" s="1569"/>
      <c r="AD666" s="1569"/>
      <c r="AE666" s="1569"/>
      <c r="AF666" s="1569"/>
      <c r="AG666" s="1569"/>
      <c r="AH666" s="1569"/>
      <c r="AI666" s="1569"/>
      <c r="AJ666" s="1569"/>
      <c r="AK666" s="1569"/>
      <c r="AL666" s="1569"/>
      <c r="AM666" s="1569"/>
      <c r="AN666" s="1569"/>
      <c r="AO666" s="1569"/>
      <c r="AP666" s="1569"/>
      <c r="AQ666" s="1569"/>
      <c r="AR666" s="1569"/>
      <c r="AS666" s="1569"/>
      <c r="AT666" s="1569"/>
      <c r="AU666" s="1569"/>
      <c r="AV666" s="1569"/>
      <c r="AW666" s="1569"/>
      <c r="AX666" s="1569"/>
      <c r="AY666" s="1569"/>
      <c r="AZ666" s="1569"/>
      <c r="BA666" s="1569"/>
      <c r="BB666" s="1569"/>
      <c r="BC666" s="1569"/>
      <c r="BD666" s="1569"/>
      <c r="BE666" s="1569"/>
      <c r="BF666" s="1569"/>
      <c r="BG666" s="1569"/>
    </row>
    <row r="667" spans="2:59" s="1626" customFormat="1">
      <c r="B667" s="1569"/>
      <c r="C667" s="1570"/>
      <c r="D667" s="1569"/>
      <c r="E667" s="1569"/>
      <c r="F667" s="1569"/>
      <c r="G667" s="1569"/>
      <c r="H667" s="1569"/>
      <c r="I667" s="1569"/>
      <c r="J667" s="1569"/>
      <c r="K667" s="1569"/>
      <c r="L667" s="1569"/>
      <c r="M667" s="1569"/>
      <c r="N667" s="1569"/>
      <c r="O667" s="1569"/>
      <c r="P667" s="1569"/>
      <c r="Q667" s="1569"/>
      <c r="R667" s="1569"/>
      <c r="S667" s="1569"/>
      <c r="T667" s="1569"/>
      <c r="U667" s="1569"/>
      <c r="V667" s="1569"/>
      <c r="W667" s="1569"/>
      <c r="X667" s="1569"/>
      <c r="Y667" s="1569"/>
      <c r="Z667" s="1569"/>
      <c r="AA667" s="1569"/>
      <c r="AB667" s="1569"/>
      <c r="AC667" s="1569"/>
      <c r="AD667" s="1569"/>
      <c r="AE667" s="1569"/>
      <c r="AF667" s="1569"/>
      <c r="AG667" s="1569"/>
      <c r="AH667" s="1569"/>
      <c r="AI667" s="1569"/>
      <c r="AJ667" s="1569"/>
      <c r="AK667" s="1569"/>
      <c r="AL667" s="1569"/>
      <c r="AM667" s="1569"/>
      <c r="AN667" s="1569"/>
      <c r="AO667" s="1569"/>
      <c r="AP667" s="1569"/>
      <c r="AQ667" s="1569"/>
      <c r="AR667" s="1569"/>
      <c r="AS667" s="1569"/>
      <c r="AT667" s="1569"/>
      <c r="AU667" s="1569"/>
      <c r="AV667" s="1569"/>
      <c r="AW667" s="1569"/>
      <c r="AX667" s="1569"/>
      <c r="AY667" s="1569"/>
      <c r="AZ667" s="1569"/>
      <c r="BA667" s="1569"/>
      <c r="BB667" s="1569"/>
      <c r="BC667" s="1569"/>
      <c r="BD667" s="1569"/>
      <c r="BE667" s="1569"/>
      <c r="BF667" s="1569"/>
      <c r="BG667" s="1569"/>
    </row>
    <row r="668" spans="2:59" s="1626" customFormat="1">
      <c r="B668" s="1569"/>
      <c r="C668" s="1570"/>
      <c r="D668" s="1569"/>
      <c r="E668" s="1569"/>
      <c r="F668" s="1569"/>
      <c r="G668" s="1569"/>
      <c r="H668" s="1569"/>
      <c r="I668" s="1569"/>
      <c r="J668" s="1569"/>
      <c r="K668" s="1569"/>
      <c r="L668" s="1569"/>
      <c r="M668" s="1569"/>
      <c r="N668" s="1569"/>
      <c r="O668" s="1569"/>
      <c r="P668" s="1569"/>
      <c r="Q668" s="1569"/>
      <c r="R668" s="1569"/>
      <c r="S668" s="1569"/>
      <c r="T668" s="1569"/>
      <c r="U668" s="1569"/>
      <c r="V668" s="1569"/>
      <c r="W668" s="1569"/>
      <c r="X668" s="1569"/>
      <c r="Y668" s="1569"/>
      <c r="Z668" s="1569"/>
      <c r="AA668" s="1569"/>
      <c r="AB668" s="1569"/>
      <c r="AC668" s="1569"/>
      <c r="AD668" s="1569"/>
      <c r="AE668" s="1569"/>
      <c r="AF668" s="1569"/>
      <c r="AG668" s="1569"/>
      <c r="AH668" s="1569"/>
      <c r="AI668" s="1569"/>
      <c r="AJ668" s="1569"/>
      <c r="AK668" s="1569"/>
      <c r="AL668" s="1569"/>
      <c r="AM668" s="1569"/>
      <c r="AN668" s="1569"/>
      <c r="AO668" s="1569"/>
      <c r="AP668" s="1569"/>
      <c r="AQ668" s="1569"/>
      <c r="AR668" s="1569"/>
      <c r="AS668" s="1569"/>
      <c r="AT668" s="1569"/>
      <c r="AU668" s="1569"/>
      <c r="AV668" s="1569"/>
      <c r="AW668" s="1569"/>
      <c r="AX668" s="1569"/>
      <c r="AY668" s="1569"/>
      <c r="AZ668" s="1569"/>
      <c r="BA668" s="1569"/>
      <c r="BB668" s="1569"/>
      <c r="BC668" s="1569"/>
      <c r="BD668" s="1569"/>
      <c r="BE668" s="1569"/>
      <c r="BF668" s="1569"/>
      <c r="BG668" s="1569"/>
    </row>
    <row r="669" spans="2:59" s="1626" customFormat="1">
      <c r="B669" s="1569"/>
      <c r="C669" s="1570"/>
      <c r="D669" s="1569"/>
      <c r="E669" s="1569"/>
      <c r="F669" s="1569"/>
      <c r="G669" s="1569"/>
      <c r="H669" s="1569"/>
      <c r="I669" s="1569"/>
      <c r="J669" s="1569"/>
      <c r="K669" s="1569"/>
      <c r="L669" s="1569"/>
      <c r="M669" s="1569"/>
      <c r="N669" s="1569"/>
      <c r="O669" s="1569"/>
      <c r="P669" s="1569"/>
      <c r="Q669" s="1569"/>
      <c r="R669" s="1569"/>
      <c r="S669" s="1569"/>
      <c r="T669" s="1569"/>
      <c r="U669" s="1569"/>
      <c r="V669" s="1569"/>
      <c r="W669" s="1569"/>
      <c r="X669" s="1569"/>
      <c r="Y669" s="1569"/>
      <c r="Z669" s="1569"/>
      <c r="AA669" s="1569"/>
      <c r="AB669" s="1569"/>
      <c r="AC669" s="1569"/>
      <c r="AD669" s="1569"/>
      <c r="AE669" s="1569"/>
      <c r="AF669" s="1569"/>
      <c r="AG669" s="1569"/>
      <c r="AH669" s="1569"/>
      <c r="AI669" s="1569"/>
      <c r="AJ669" s="1569"/>
      <c r="AK669" s="1569"/>
      <c r="AL669" s="1569"/>
      <c r="AM669" s="1569"/>
      <c r="AN669" s="1569"/>
      <c r="AO669" s="1569"/>
      <c r="AP669" s="1569"/>
      <c r="AQ669" s="1569"/>
      <c r="AR669" s="1569"/>
      <c r="AS669" s="1569"/>
      <c r="AT669" s="1569"/>
      <c r="AU669" s="1569"/>
      <c r="AV669" s="1569"/>
      <c r="AW669" s="1569"/>
      <c r="AX669" s="1569"/>
      <c r="AY669" s="1569"/>
      <c r="AZ669" s="1569"/>
      <c r="BA669" s="1569"/>
      <c r="BB669" s="1569"/>
      <c r="BC669" s="1569"/>
      <c r="BD669" s="1569"/>
      <c r="BE669" s="1569"/>
      <c r="BF669" s="1569"/>
      <c r="BG669" s="1569"/>
    </row>
    <row r="670" spans="2:59" s="1626" customFormat="1">
      <c r="B670" s="1569"/>
      <c r="C670" s="1570"/>
      <c r="D670" s="1569"/>
      <c r="E670" s="1569"/>
      <c r="F670" s="1569"/>
      <c r="G670" s="1569"/>
      <c r="H670" s="1569"/>
      <c r="I670" s="1569"/>
      <c r="J670" s="1569"/>
      <c r="K670" s="1569"/>
      <c r="L670" s="1569"/>
      <c r="M670" s="1569"/>
      <c r="N670" s="1569"/>
      <c r="O670" s="1569"/>
      <c r="P670" s="1569"/>
      <c r="Q670" s="1569"/>
      <c r="R670" s="1569"/>
      <c r="S670" s="1569"/>
      <c r="T670" s="1569"/>
      <c r="U670" s="1569"/>
      <c r="V670" s="1569"/>
      <c r="W670" s="1569"/>
      <c r="X670" s="1569"/>
      <c r="Y670" s="1569"/>
      <c r="Z670" s="1569"/>
      <c r="AA670" s="1569"/>
      <c r="AB670" s="1569"/>
      <c r="AC670" s="1569"/>
      <c r="AD670" s="1569"/>
      <c r="AE670" s="1569"/>
      <c r="AF670" s="1569"/>
      <c r="AG670" s="1569"/>
      <c r="AH670" s="1569"/>
      <c r="AI670" s="1569"/>
      <c r="AJ670" s="1569"/>
      <c r="AK670" s="1569"/>
      <c r="AL670" s="1569"/>
      <c r="AM670" s="1569"/>
      <c r="AN670" s="1569"/>
      <c r="AO670" s="1569"/>
      <c r="AP670" s="1569"/>
      <c r="AQ670" s="1569"/>
      <c r="AR670" s="1569"/>
      <c r="AS670" s="1569"/>
      <c r="AT670" s="1569"/>
      <c r="AU670" s="1569"/>
      <c r="AV670" s="1569"/>
      <c r="AW670" s="1569"/>
      <c r="AX670" s="1569"/>
      <c r="AY670" s="1569"/>
      <c r="AZ670" s="1569"/>
      <c r="BA670" s="1569"/>
      <c r="BB670" s="1569"/>
      <c r="BC670" s="1569"/>
      <c r="BD670" s="1569"/>
      <c r="BE670" s="1569"/>
      <c r="BF670" s="1569"/>
      <c r="BG670" s="1569"/>
    </row>
    <row r="671" spans="2:59" s="1626" customFormat="1">
      <c r="B671" s="1569"/>
      <c r="C671" s="1570"/>
      <c r="D671" s="1569"/>
      <c r="E671" s="1569"/>
      <c r="F671" s="1569"/>
      <c r="G671" s="1569"/>
      <c r="H671" s="1569"/>
      <c r="I671" s="1569"/>
      <c r="J671" s="1569"/>
      <c r="K671" s="1569"/>
      <c r="L671" s="1569"/>
      <c r="M671" s="1569"/>
      <c r="N671" s="1569"/>
      <c r="O671" s="1569"/>
      <c r="P671" s="1569"/>
      <c r="Q671" s="1569"/>
      <c r="R671" s="1569"/>
      <c r="S671" s="1569"/>
      <c r="T671" s="1569"/>
      <c r="U671" s="1569"/>
      <c r="V671" s="1569"/>
      <c r="W671" s="1569"/>
      <c r="X671" s="1569"/>
      <c r="Y671" s="1569"/>
      <c r="Z671" s="1569"/>
      <c r="AA671" s="1569"/>
      <c r="AB671" s="1569"/>
      <c r="AC671" s="1569"/>
      <c r="AD671" s="1569"/>
      <c r="AE671" s="1569"/>
      <c r="AF671" s="1569"/>
      <c r="AG671" s="1569"/>
      <c r="AH671" s="1569"/>
      <c r="AI671" s="1569"/>
      <c r="AJ671" s="1569"/>
      <c r="AK671" s="1569"/>
      <c r="AL671" s="1569"/>
      <c r="AM671" s="1569"/>
      <c r="AN671" s="1569"/>
      <c r="AO671" s="1569"/>
      <c r="AP671" s="1569"/>
      <c r="AQ671" s="1569"/>
      <c r="AR671" s="1569"/>
      <c r="AS671" s="1569"/>
      <c r="AT671" s="1569"/>
      <c r="AU671" s="1569"/>
      <c r="AV671" s="1569"/>
      <c r="AW671" s="1569"/>
      <c r="AX671" s="1569"/>
      <c r="AY671" s="1569"/>
      <c r="AZ671" s="1569"/>
      <c r="BA671" s="1569"/>
      <c r="BB671" s="1569"/>
      <c r="BC671" s="1569"/>
      <c r="BD671" s="1569"/>
      <c r="BE671" s="1569"/>
      <c r="BF671" s="1569"/>
      <c r="BG671" s="1569"/>
    </row>
    <row r="672" spans="2:59" s="1626" customFormat="1">
      <c r="B672" s="1569"/>
      <c r="C672" s="1570"/>
      <c r="D672" s="1569"/>
      <c r="E672" s="1569"/>
      <c r="F672" s="1569"/>
      <c r="G672" s="1569"/>
      <c r="H672" s="1569"/>
      <c r="I672" s="1569"/>
      <c r="J672" s="1569"/>
      <c r="K672" s="1569"/>
      <c r="L672" s="1569"/>
      <c r="M672" s="1569"/>
      <c r="N672" s="1569"/>
      <c r="O672" s="1569"/>
      <c r="P672" s="1569"/>
      <c r="Q672" s="1569"/>
      <c r="R672" s="1569"/>
      <c r="S672" s="1569"/>
      <c r="T672" s="1569"/>
      <c r="U672" s="1569"/>
      <c r="V672" s="1569"/>
      <c r="W672" s="1569"/>
      <c r="X672" s="1569"/>
      <c r="Y672" s="1569"/>
      <c r="Z672" s="1569"/>
      <c r="AA672" s="1569"/>
      <c r="AB672" s="1569"/>
      <c r="AC672" s="1569"/>
      <c r="AD672" s="1569"/>
      <c r="AE672" s="1569"/>
      <c r="AF672" s="1569"/>
      <c r="AG672" s="1569"/>
      <c r="AH672" s="1569"/>
      <c r="AI672" s="1569"/>
      <c r="AJ672" s="1569"/>
      <c r="AK672" s="1569"/>
      <c r="AL672" s="1569"/>
      <c r="AM672" s="1569"/>
      <c r="AN672" s="1569"/>
      <c r="AO672" s="1569"/>
      <c r="AP672" s="1569"/>
      <c r="AQ672" s="1569"/>
      <c r="AR672" s="1569"/>
      <c r="AS672" s="1569"/>
      <c r="AT672" s="1569"/>
      <c r="AU672" s="1569"/>
      <c r="AV672" s="1569"/>
      <c r="AW672" s="1569"/>
      <c r="AX672" s="1569"/>
      <c r="AY672" s="1569"/>
      <c r="AZ672" s="1569"/>
      <c r="BA672" s="1569"/>
      <c r="BB672" s="1569"/>
      <c r="BC672" s="1569"/>
      <c r="BD672" s="1569"/>
      <c r="BE672" s="1569"/>
      <c r="BF672" s="1569"/>
      <c r="BG672" s="1569"/>
    </row>
    <row r="673" spans="2:59" s="1626" customFormat="1">
      <c r="B673" s="1569"/>
      <c r="C673" s="1570"/>
      <c r="D673" s="1569"/>
      <c r="E673" s="1569"/>
      <c r="F673" s="1569"/>
      <c r="G673" s="1569"/>
      <c r="H673" s="1569"/>
      <c r="I673" s="1569"/>
      <c r="J673" s="1569"/>
      <c r="K673" s="1569"/>
      <c r="L673" s="1569"/>
      <c r="M673" s="1569"/>
      <c r="N673" s="1569"/>
      <c r="O673" s="1569"/>
      <c r="P673" s="1569"/>
      <c r="Q673" s="1569"/>
      <c r="R673" s="1569"/>
      <c r="S673" s="1569"/>
      <c r="T673" s="1569"/>
      <c r="U673" s="1569"/>
      <c r="V673" s="1569"/>
      <c r="W673" s="1569"/>
      <c r="X673" s="1569"/>
      <c r="Y673" s="1569"/>
      <c r="Z673" s="1569"/>
      <c r="AA673" s="1569"/>
      <c r="AB673" s="1569"/>
      <c r="AC673" s="1569"/>
      <c r="AD673" s="1569"/>
      <c r="AE673" s="1569"/>
      <c r="AF673" s="1569"/>
      <c r="AG673" s="1569"/>
      <c r="AH673" s="1569"/>
      <c r="AI673" s="1569"/>
      <c r="AJ673" s="1569"/>
      <c r="AK673" s="1569"/>
      <c r="AL673" s="1569"/>
      <c r="AM673" s="1569"/>
      <c r="AN673" s="1569"/>
      <c r="AO673" s="1569"/>
      <c r="AP673" s="1569"/>
      <c r="AQ673" s="1569"/>
      <c r="AR673" s="1569"/>
      <c r="AS673" s="1569"/>
      <c r="AT673" s="1569"/>
      <c r="AU673" s="1569"/>
      <c r="AV673" s="1569"/>
      <c r="AW673" s="1569"/>
      <c r="AX673" s="1569"/>
      <c r="AY673" s="1569"/>
      <c r="AZ673" s="1569"/>
      <c r="BA673" s="1569"/>
      <c r="BB673" s="1569"/>
      <c r="BC673" s="1569"/>
      <c r="BD673" s="1569"/>
      <c r="BE673" s="1569"/>
      <c r="BF673" s="1569"/>
      <c r="BG673" s="1569"/>
    </row>
    <row r="674" spans="2:59" s="1626" customFormat="1">
      <c r="B674" s="1569"/>
      <c r="C674" s="1570"/>
      <c r="D674" s="1569"/>
      <c r="E674" s="1569"/>
      <c r="F674" s="1569"/>
      <c r="G674" s="1569"/>
      <c r="H674" s="1569"/>
      <c r="I674" s="1569"/>
      <c r="J674" s="1569"/>
      <c r="K674" s="1569"/>
      <c r="L674" s="1569"/>
      <c r="M674" s="1569"/>
      <c r="N674" s="1569"/>
      <c r="O674" s="1569"/>
      <c r="P674" s="1569"/>
      <c r="Q674" s="1569"/>
      <c r="R674" s="1569"/>
      <c r="S674" s="1569"/>
      <c r="T674" s="1569"/>
      <c r="U674" s="1569"/>
      <c r="V674" s="1569"/>
      <c r="W674" s="1569"/>
      <c r="X674" s="1569"/>
      <c r="Y674" s="1569"/>
      <c r="Z674" s="1569"/>
      <c r="AA674" s="1569"/>
      <c r="AB674" s="1569"/>
      <c r="AC674" s="1569"/>
      <c r="AD674" s="1569"/>
      <c r="AE674" s="1569"/>
      <c r="AF674" s="1569"/>
      <c r="AG674" s="1569"/>
      <c r="AH674" s="1569"/>
      <c r="AI674" s="1569"/>
      <c r="AJ674" s="1569"/>
      <c r="AK674" s="1569"/>
      <c r="AL674" s="1569"/>
      <c r="AM674" s="1569"/>
      <c r="AN674" s="1569"/>
      <c r="AO674" s="1569"/>
      <c r="AP674" s="1569"/>
      <c r="AQ674" s="1569"/>
      <c r="AR674" s="1569"/>
      <c r="AS674" s="1569"/>
      <c r="AT674" s="1569"/>
      <c r="AU674" s="1569"/>
      <c r="AV674" s="1569"/>
      <c r="AW674" s="1569"/>
      <c r="AX674" s="1569"/>
      <c r="AY674" s="1569"/>
      <c r="AZ674" s="1569"/>
      <c r="BA674" s="1569"/>
      <c r="BB674" s="1569"/>
      <c r="BC674" s="1569"/>
      <c r="BD674" s="1569"/>
      <c r="BE674" s="1569"/>
      <c r="BF674" s="1569"/>
      <c r="BG674" s="1569"/>
    </row>
    <row r="675" spans="2:59" s="1626" customFormat="1">
      <c r="B675" s="1569"/>
      <c r="C675" s="1570"/>
      <c r="D675" s="1569"/>
      <c r="E675" s="1569"/>
      <c r="F675" s="1569"/>
      <c r="G675" s="1569"/>
      <c r="H675" s="1569"/>
      <c r="I675" s="1569"/>
      <c r="J675" s="1569"/>
      <c r="K675" s="1569"/>
      <c r="L675" s="1569"/>
      <c r="M675" s="1569"/>
      <c r="N675" s="1569"/>
      <c r="O675" s="1569"/>
      <c r="P675" s="1569"/>
      <c r="Q675" s="1569"/>
      <c r="R675" s="1569"/>
      <c r="S675" s="1569"/>
      <c r="T675" s="1569"/>
      <c r="U675" s="1569"/>
      <c r="V675" s="1569"/>
      <c r="W675" s="1569"/>
      <c r="X675" s="1569"/>
      <c r="Y675" s="1569"/>
      <c r="Z675" s="1569"/>
      <c r="AA675" s="1569"/>
      <c r="AB675" s="1569"/>
      <c r="AC675" s="1569"/>
      <c r="AD675" s="1569"/>
      <c r="AE675" s="1569"/>
      <c r="AF675" s="1569"/>
      <c r="AG675" s="1569"/>
      <c r="AH675" s="1569"/>
      <c r="AI675" s="1569"/>
      <c r="AJ675" s="1569"/>
      <c r="AK675" s="1569"/>
      <c r="AL675" s="1569"/>
      <c r="AM675" s="1569"/>
      <c r="AN675" s="1569"/>
      <c r="AO675" s="1569"/>
      <c r="AP675" s="1569"/>
      <c r="AQ675" s="1569"/>
      <c r="AR675" s="1569"/>
      <c r="AS675" s="1569"/>
      <c r="AT675" s="1569"/>
      <c r="AU675" s="1569"/>
      <c r="AV675" s="1569"/>
      <c r="AW675" s="1569"/>
      <c r="AX675" s="1569"/>
      <c r="AY675" s="1569"/>
      <c r="AZ675" s="1569"/>
      <c r="BA675" s="1569"/>
      <c r="BB675" s="1569"/>
      <c r="BC675" s="1569"/>
      <c r="BD675" s="1569"/>
      <c r="BE675" s="1569"/>
      <c r="BF675" s="1569"/>
      <c r="BG675" s="1569"/>
    </row>
    <row r="676" spans="2:59" s="1626" customFormat="1">
      <c r="B676" s="1569"/>
      <c r="C676" s="1570"/>
      <c r="D676" s="1569"/>
      <c r="E676" s="1569"/>
      <c r="F676" s="1569"/>
      <c r="G676" s="1569"/>
      <c r="H676" s="1569"/>
      <c r="I676" s="1569"/>
      <c r="J676" s="1569"/>
      <c r="K676" s="1569"/>
      <c r="L676" s="1569"/>
      <c r="M676" s="1569"/>
      <c r="N676" s="1569"/>
      <c r="O676" s="1569"/>
      <c r="P676" s="1569"/>
      <c r="Q676" s="1569"/>
      <c r="R676" s="1569"/>
      <c r="S676" s="1569"/>
      <c r="T676" s="1569"/>
      <c r="U676" s="1569"/>
      <c r="V676" s="1569"/>
      <c r="W676" s="1569"/>
      <c r="X676" s="1569"/>
      <c r="Y676" s="1569"/>
      <c r="Z676" s="1569"/>
      <c r="AA676" s="1569"/>
      <c r="AB676" s="1569"/>
      <c r="AC676" s="1569"/>
      <c r="AD676" s="1569"/>
      <c r="AE676" s="1569"/>
      <c r="AF676" s="1569"/>
      <c r="AG676" s="1569"/>
      <c r="AH676" s="1569"/>
      <c r="AI676" s="1569"/>
      <c r="AJ676" s="1569"/>
      <c r="AK676" s="1569"/>
      <c r="AL676" s="1569"/>
      <c r="AM676" s="1569"/>
      <c r="AN676" s="1569"/>
      <c r="AO676" s="1569"/>
      <c r="AP676" s="1569"/>
      <c r="AQ676" s="1569"/>
      <c r="AR676" s="1569"/>
      <c r="AS676" s="1569"/>
      <c r="AT676" s="1569"/>
      <c r="AU676" s="1569"/>
      <c r="AV676" s="1569"/>
      <c r="AW676" s="1569"/>
      <c r="AX676" s="1569"/>
      <c r="AY676" s="1569"/>
      <c r="AZ676" s="1569"/>
      <c r="BA676" s="1569"/>
      <c r="BB676" s="1569"/>
      <c r="BC676" s="1569"/>
      <c r="BD676" s="1569"/>
      <c r="BE676" s="1569"/>
      <c r="BF676" s="1569"/>
      <c r="BG676" s="1569"/>
    </row>
    <row r="677" spans="2:59" s="1626" customFormat="1">
      <c r="B677" s="1569"/>
      <c r="C677" s="1570"/>
      <c r="D677" s="1569"/>
      <c r="E677" s="1569"/>
      <c r="F677" s="1569"/>
      <c r="G677" s="1569"/>
      <c r="H677" s="1569"/>
      <c r="I677" s="1569"/>
      <c r="J677" s="1569"/>
      <c r="K677" s="1569"/>
      <c r="L677" s="1569"/>
      <c r="M677" s="1569"/>
      <c r="N677" s="1569"/>
      <c r="O677" s="1569"/>
      <c r="P677" s="1569"/>
      <c r="Q677" s="1569"/>
      <c r="R677" s="1569"/>
      <c r="S677" s="1569"/>
      <c r="T677" s="1569"/>
      <c r="U677" s="1569"/>
      <c r="V677" s="1569"/>
      <c r="W677" s="1569"/>
      <c r="X677" s="1569"/>
      <c r="Y677" s="1569"/>
      <c r="Z677" s="1569"/>
      <c r="AA677" s="1569"/>
      <c r="AB677" s="1569"/>
      <c r="AC677" s="1569"/>
      <c r="AD677" s="1569"/>
      <c r="AE677" s="1569"/>
      <c r="AF677" s="1569"/>
      <c r="AG677" s="1569"/>
      <c r="AH677" s="1569"/>
      <c r="AI677" s="1569"/>
      <c r="AJ677" s="1569"/>
      <c r="AK677" s="1569"/>
      <c r="AL677" s="1569"/>
      <c r="AM677" s="1569"/>
      <c r="AN677" s="1569"/>
      <c r="AO677" s="1569"/>
      <c r="AP677" s="1569"/>
      <c r="AQ677" s="1569"/>
      <c r="AR677" s="1569"/>
      <c r="AS677" s="1569"/>
      <c r="AT677" s="1569"/>
      <c r="AU677" s="1569"/>
      <c r="AV677" s="1569"/>
      <c r="AW677" s="1569"/>
      <c r="AX677" s="1569"/>
      <c r="AY677" s="1569"/>
      <c r="AZ677" s="1569"/>
      <c r="BA677" s="1569"/>
      <c r="BB677" s="1569"/>
      <c r="BC677" s="1569"/>
      <c r="BD677" s="1569"/>
      <c r="BE677" s="1569"/>
      <c r="BF677" s="1569"/>
      <c r="BG677" s="1569"/>
    </row>
    <row r="678" spans="2:59" s="1626" customFormat="1">
      <c r="B678" s="1569"/>
      <c r="C678" s="1570"/>
      <c r="D678" s="1569"/>
      <c r="E678" s="1569"/>
      <c r="F678" s="1569"/>
      <c r="G678" s="1569"/>
      <c r="H678" s="1569"/>
      <c r="I678" s="1569"/>
      <c r="J678" s="1569"/>
      <c r="K678" s="1569"/>
      <c r="L678" s="1569"/>
      <c r="M678" s="1569"/>
      <c r="N678" s="1569"/>
      <c r="O678" s="1569"/>
      <c r="P678" s="1569"/>
      <c r="Q678" s="1569"/>
      <c r="R678" s="1569"/>
      <c r="S678" s="1569"/>
      <c r="T678" s="1569"/>
      <c r="U678" s="1569"/>
      <c r="V678" s="1569"/>
      <c r="W678" s="1569"/>
      <c r="X678" s="1569"/>
      <c r="Y678" s="1569"/>
      <c r="Z678" s="1569"/>
      <c r="AA678" s="1569"/>
      <c r="AB678" s="1569"/>
      <c r="AC678" s="1569"/>
      <c r="AD678" s="1569"/>
      <c r="AE678" s="1569"/>
      <c r="AF678" s="1569"/>
      <c r="AG678" s="1569"/>
      <c r="AH678" s="1569"/>
      <c r="AI678" s="1569"/>
      <c r="AJ678" s="1569"/>
      <c r="AK678" s="1569"/>
      <c r="AL678" s="1569"/>
      <c r="AM678" s="1569"/>
      <c r="AN678" s="1569"/>
      <c r="AO678" s="1569"/>
      <c r="AP678" s="1569"/>
      <c r="AQ678" s="1569"/>
      <c r="AR678" s="1569"/>
      <c r="AS678" s="1569"/>
      <c r="AT678" s="1569"/>
      <c r="AU678" s="1569"/>
      <c r="AV678" s="1569"/>
      <c r="AW678" s="1569"/>
      <c r="AX678" s="1569"/>
      <c r="AY678" s="1569"/>
      <c r="AZ678" s="1569"/>
      <c r="BA678" s="1569"/>
      <c r="BB678" s="1569"/>
      <c r="BC678" s="1569"/>
      <c r="BD678" s="1569"/>
      <c r="BE678" s="1569"/>
      <c r="BF678" s="1569"/>
      <c r="BG678" s="1569"/>
    </row>
    <row r="679" spans="2:59" s="1626" customFormat="1">
      <c r="B679" s="1569"/>
      <c r="C679" s="1570"/>
      <c r="D679" s="1569"/>
      <c r="E679" s="1569"/>
      <c r="F679" s="1569"/>
      <c r="G679" s="1569"/>
      <c r="H679" s="1569"/>
      <c r="I679" s="1569"/>
      <c r="J679" s="1569"/>
      <c r="K679" s="1569"/>
      <c r="L679" s="1569"/>
      <c r="M679" s="1569"/>
      <c r="N679" s="1569"/>
      <c r="O679" s="1569"/>
      <c r="P679" s="1569"/>
      <c r="Q679" s="1569"/>
      <c r="R679" s="1569"/>
      <c r="S679" s="1569"/>
      <c r="T679" s="1569"/>
      <c r="U679" s="1569"/>
      <c r="V679" s="1569"/>
      <c r="W679" s="1569"/>
      <c r="X679" s="1569"/>
      <c r="Y679" s="1569"/>
      <c r="Z679" s="1569"/>
      <c r="AA679" s="1569"/>
      <c r="AB679" s="1569"/>
      <c r="AC679" s="1569"/>
      <c r="AD679" s="1569"/>
      <c r="AE679" s="1569"/>
      <c r="AF679" s="1569"/>
      <c r="AG679" s="1569"/>
      <c r="AH679" s="1569"/>
      <c r="AI679" s="1569"/>
      <c r="AJ679" s="1569"/>
      <c r="AK679" s="1569"/>
      <c r="AL679" s="1569"/>
      <c r="AM679" s="1569"/>
      <c r="AN679" s="1569"/>
      <c r="AO679" s="1569"/>
      <c r="AP679" s="1569"/>
      <c r="AQ679" s="1569"/>
      <c r="AR679" s="1569"/>
      <c r="AS679" s="1569"/>
      <c r="AT679" s="1569"/>
      <c r="AU679" s="1569"/>
      <c r="AV679" s="1569"/>
      <c r="AW679" s="1569"/>
      <c r="AX679" s="1569"/>
      <c r="AY679" s="1569"/>
      <c r="AZ679" s="1569"/>
      <c r="BA679" s="1569"/>
      <c r="BB679" s="1569"/>
      <c r="BC679" s="1569"/>
      <c r="BD679" s="1569"/>
      <c r="BE679" s="1569"/>
      <c r="BF679" s="1569"/>
      <c r="BG679" s="1569"/>
    </row>
    <row r="680" spans="2:59" s="1626" customFormat="1">
      <c r="B680" s="1569"/>
      <c r="C680" s="1570"/>
      <c r="D680" s="1569"/>
      <c r="E680" s="1569"/>
      <c r="F680" s="1569"/>
      <c r="G680" s="1569"/>
      <c r="H680" s="1569"/>
      <c r="I680" s="1569"/>
      <c r="J680" s="1569"/>
      <c r="K680" s="1569"/>
      <c r="L680" s="1569"/>
      <c r="M680" s="1569"/>
      <c r="N680" s="1569"/>
      <c r="O680" s="1569"/>
      <c r="P680" s="1569"/>
      <c r="Q680" s="1569"/>
      <c r="R680" s="1569"/>
      <c r="S680" s="1569"/>
      <c r="T680" s="1569"/>
      <c r="U680" s="1569"/>
      <c r="V680" s="1569"/>
      <c r="W680" s="1569"/>
      <c r="X680" s="1569"/>
      <c r="Y680" s="1569"/>
      <c r="Z680" s="1569"/>
      <c r="AA680" s="1569"/>
      <c r="AB680" s="1569"/>
      <c r="AC680" s="1569"/>
      <c r="AD680" s="1569"/>
      <c r="AE680" s="1569"/>
      <c r="AF680" s="1569"/>
      <c r="AG680" s="1569"/>
      <c r="AH680" s="1569"/>
      <c r="AI680" s="1569"/>
      <c r="AJ680" s="1569"/>
      <c r="AK680" s="1569"/>
      <c r="AL680" s="1569"/>
      <c r="AM680" s="1569"/>
      <c r="AN680" s="1569"/>
      <c r="AO680" s="1569"/>
      <c r="AP680" s="1569"/>
      <c r="AQ680" s="1569"/>
      <c r="AR680" s="1569"/>
      <c r="AS680" s="1569"/>
      <c r="AT680" s="1569"/>
      <c r="AU680" s="1569"/>
      <c r="AV680" s="1569"/>
      <c r="AW680" s="1569"/>
      <c r="AX680" s="1569"/>
      <c r="AY680" s="1569"/>
      <c r="AZ680" s="1569"/>
      <c r="BA680" s="1569"/>
      <c r="BB680" s="1569"/>
      <c r="BC680" s="1569"/>
      <c r="BD680" s="1569"/>
      <c r="BE680" s="1569"/>
      <c r="BF680" s="1569"/>
      <c r="BG680" s="1569"/>
    </row>
    <row r="681" spans="2:59" s="1626" customFormat="1">
      <c r="B681" s="1569"/>
      <c r="C681" s="1570"/>
      <c r="D681" s="1569"/>
      <c r="E681" s="1569"/>
      <c r="F681" s="1569"/>
      <c r="G681" s="1569"/>
      <c r="H681" s="1569"/>
      <c r="I681" s="1569"/>
      <c r="J681" s="1569"/>
      <c r="K681" s="1569"/>
      <c r="L681" s="1569"/>
      <c r="M681" s="1569"/>
      <c r="N681" s="1569"/>
      <c r="O681" s="1569"/>
      <c r="P681" s="1569"/>
      <c r="Q681" s="1569"/>
      <c r="R681" s="1569"/>
      <c r="S681" s="1569"/>
      <c r="T681" s="1569"/>
      <c r="U681" s="1569"/>
      <c r="V681" s="1569"/>
      <c r="W681" s="1569"/>
      <c r="X681" s="1569"/>
      <c r="Y681" s="1569"/>
      <c r="Z681" s="1569"/>
      <c r="AA681" s="1569"/>
      <c r="AB681" s="1569"/>
      <c r="AC681" s="1569"/>
      <c r="AD681" s="1569"/>
      <c r="AE681" s="1569"/>
      <c r="AF681" s="1569"/>
      <c r="AG681" s="1569"/>
      <c r="AH681" s="1569"/>
      <c r="AI681" s="1569"/>
      <c r="AJ681" s="1569"/>
      <c r="AK681" s="1569"/>
      <c r="AL681" s="1569"/>
      <c r="AM681" s="1569"/>
      <c r="AN681" s="1569"/>
      <c r="AO681" s="1569"/>
      <c r="AP681" s="1569"/>
      <c r="AQ681" s="1569"/>
      <c r="AR681" s="1569"/>
      <c r="AS681" s="1569"/>
      <c r="AT681" s="1569"/>
      <c r="AU681" s="1569"/>
      <c r="AV681" s="1569"/>
      <c r="AW681" s="1569"/>
      <c r="AX681" s="1569"/>
      <c r="AY681" s="1569"/>
      <c r="AZ681" s="1569"/>
      <c r="BA681" s="1569"/>
      <c r="BB681" s="1569"/>
      <c r="BC681" s="1569"/>
      <c r="BD681" s="1569"/>
      <c r="BE681" s="1569"/>
      <c r="BF681" s="1569"/>
      <c r="BG681" s="1569"/>
    </row>
    <row r="682" spans="2:59" s="1626" customFormat="1">
      <c r="B682" s="1569"/>
      <c r="C682" s="1570"/>
      <c r="D682" s="1569"/>
      <c r="E682" s="1569"/>
      <c r="F682" s="1569"/>
      <c r="G682" s="1569"/>
      <c r="H682" s="1569"/>
      <c r="I682" s="1569"/>
      <c r="J682" s="1569"/>
      <c r="K682" s="1569"/>
      <c r="L682" s="1569"/>
      <c r="M682" s="1569"/>
      <c r="N682" s="1569"/>
      <c r="O682" s="1569"/>
      <c r="P682" s="1569"/>
      <c r="Q682" s="1569"/>
      <c r="R682" s="1569"/>
      <c r="S682" s="1569"/>
      <c r="T682" s="1569"/>
      <c r="U682" s="1569"/>
      <c r="V682" s="1569"/>
      <c r="W682" s="1569"/>
      <c r="X682" s="1569"/>
      <c r="Y682" s="1569"/>
      <c r="Z682" s="1569"/>
      <c r="AA682" s="1569"/>
      <c r="AB682" s="1569"/>
      <c r="AC682" s="1569"/>
      <c r="AD682" s="1569"/>
      <c r="AE682" s="1569"/>
      <c r="AF682" s="1569"/>
      <c r="AG682" s="1569"/>
      <c r="AH682" s="1569"/>
      <c r="AI682" s="1569"/>
      <c r="AJ682" s="1569"/>
      <c r="AK682" s="1569"/>
      <c r="AL682" s="1569"/>
      <c r="AM682" s="1569"/>
      <c r="AN682" s="1569"/>
      <c r="AO682" s="1569"/>
      <c r="AP682" s="1569"/>
      <c r="AQ682" s="1569"/>
      <c r="AR682" s="1569"/>
      <c r="AS682" s="1569"/>
      <c r="AT682" s="1569"/>
      <c r="AU682" s="1569"/>
      <c r="AV682" s="1569"/>
      <c r="AW682" s="1569"/>
      <c r="AX682" s="1569"/>
      <c r="AY682" s="1569"/>
      <c r="AZ682" s="1569"/>
      <c r="BA682" s="1569"/>
      <c r="BB682" s="1569"/>
      <c r="BC682" s="1569"/>
      <c r="BD682" s="1569"/>
      <c r="BE682" s="1569"/>
      <c r="BF682" s="1569"/>
      <c r="BG682" s="1569"/>
    </row>
    <row r="683" spans="2:59" s="1626" customFormat="1">
      <c r="B683" s="1569"/>
      <c r="C683" s="1570"/>
      <c r="D683" s="1569"/>
      <c r="E683" s="1569"/>
      <c r="F683" s="1569"/>
      <c r="G683" s="1569"/>
      <c r="H683" s="1569"/>
      <c r="I683" s="1569"/>
      <c r="J683" s="1569"/>
      <c r="K683" s="1569"/>
      <c r="L683" s="1569"/>
      <c r="M683" s="1569"/>
      <c r="N683" s="1569"/>
      <c r="O683" s="1569"/>
      <c r="P683" s="1569"/>
      <c r="Q683" s="1569"/>
      <c r="R683" s="1569"/>
      <c r="S683" s="1569"/>
      <c r="T683" s="1569"/>
      <c r="U683" s="1569"/>
      <c r="V683" s="1569"/>
      <c r="W683" s="1569"/>
      <c r="X683" s="1569"/>
      <c r="Y683" s="1569"/>
      <c r="Z683" s="1569"/>
      <c r="AA683" s="1569"/>
      <c r="AB683" s="1569"/>
      <c r="AC683" s="1569"/>
      <c r="AD683" s="1569"/>
      <c r="AE683" s="1569"/>
      <c r="AF683" s="1569"/>
      <c r="AG683" s="1569"/>
      <c r="AH683" s="1569"/>
      <c r="AI683" s="1569"/>
      <c r="AJ683" s="1569"/>
      <c r="AK683" s="1569"/>
      <c r="AL683" s="1569"/>
      <c r="AM683" s="1569"/>
      <c r="AN683" s="1569"/>
      <c r="AO683" s="1569"/>
      <c r="AP683" s="1569"/>
      <c r="AQ683" s="1569"/>
      <c r="AR683" s="1569"/>
      <c r="AS683" s="1569"/>
      <c r="AT683" s="1569"/>
      <c r="AU683" s="1569"/>
      <c r="AV683" s="1569"/>
      <c r="AW683" s="1569"/>
      <c r="AX683" s="1569"/>
      <c r="AY683" s="1569"/>
      <c r="AZ683" s="1569"/>
      <c r="BA683" s="1569"/>
      <c r="BB683" s="1569"/>
      <c r="BC683" s="1569"/>
      <c r="BD683" s="1569"/>
      <c r="BE683" s="1569"/>
      <c r="BF683" s="1569"/>
      <c r="BG683" s="1569"/>
    </row>
    <row r="684" spans="2:59" s="1626" customFormat="1">
      <c r="B684" s="1569"/>
      <c r="C684" s="1570"/>
      <c r="D684" s="1569"/>
      <c r="E684" s="1569"/>
      <c r="F684" s="1569"/>
      <c r="G684" s="1569"/>
      <c r="H684" s="1569"/>
      <c r="I684" s="1569"/>
      <c r="J684" s="1569"/>
      <c r="K684" s="1569"/>
      <c r="L684" s="1569"/>
      <c r="M684" s="1569"/>
      <c r="N684" s="1569"/>
      <c r="O684" s="1569"/>
      <c r="P684" s="1569"/>
      <c r="Q684" s="1569"/>
      <c r="R684" s="1569"/>
      <c r="S684" s="1569"/>
      <c r="T684" s="1569"/>
      <c r="U684" s="1569"/>
      <c r="V684" s="1569"/>
      <c r="W684" s="1569"/>
      <c r="X684" s="1569"/>
      <c r="Y684" s="1569"/>
      <c r="Z684" s="1569"/>
      <c r="AA684" s="1569"/>
      <c r="AB684" s="1569"/>
      <c r="AC684" s="1569"/>
      <c r="AD684" s="1569"/>
      <c r="AE684" s="1569"/>
      <c r="AF684" s="1569"/>
      <c r="AG684" s="1569"/>
      <c r="AH684" s="1569"/>
      <c r="AI684" s="1569"/>
      <c r="AJ684" s="1569"/>
      <c r="AK684" s="1569"/>
      <c r="AL684" s="1569"/>
      <c r="AM684" s="1569"/>
      <c r="AN684" s="1569"/>
      <c r="AO684" s="1569"/>
      <c r="AP684" s="1569"/>
      <c r="AQ684" s="1569"/>
      <c r="AR684" s="1569"/>
      <c r="AS684" s="1569"/>
      <c r="AT684" s="1569"/>
      <c r="AU684" s="1569"/>
      <c r="AV684" s="1569"/>
      <c r="AW684" s="1569"/>
      <c r="AX684" s="1569"/>
      <c r="AY684" s="1569"/>
      <c r="AZ684" s="1569"/>
      <c r="BA684" s="1569"/>
      <c r="BB684" s="1569"/>
      <c r="BC684" s="1569"/>
      <c r="BD684" s="1569"/>
      <c r="BE684" s="1569"/>
      <c r="BF684" s="1569"/>
      <c r="BG684" s="1569"/>
    </row>
    <row r="685" spans="2:59" s="1626" customFormat="1">
      <c r="B685" s="1569"/>
      <c r="C685" s="1570"/>
      <c r="D685" s="1569"/>
      <c r="E685" s="1569"/>
      <c r="F685" s="1569"/>
      <c r="G685" s="1569"/>
      <c r="H685" s="1569"/>
      <c r="I685" s="1569"/>
      <c r="J685" s="1569"/>
      <c r="K685" s="1569"/>
      <c r="L685" s="1569"/>
      <c r="M685" s="1569"/>
      <c r="N685" s="1569"/>
      <c r="O685" s="1569"/>
      <c r="P685" s="1569"/>
      <c r="Q685" s="1569"/>
      <c r="R685" s="1569"/>
      <c r="S685" s="1569"/>
      <c r="T685" s="1569"/>
      <c r="U685" s="1569"/>
      <c r="V685" s="1569"/>
      <c r="W685" s="1569"/>
      <c r="X685" s="1569"/>
      <c r="Y685" s="1569"/>
      <c r="Z685" s="1569"/>
      <c r="AA685" s="1569"/>
      <c r="AB685" s="1569"/>
      <c r="AC685" s="1569"/>
      <c r="AD685" s="1569"/>
      <c r="AE685" s="1569"/>
      <c r="AF685" s="1569"/>
      <c r="AG685" s="1569"/>
      <c r="AH685" s="1569"/>
      <c r="AI685" s="1569"/>
      <c r="AJ685" s="1569"/>
      <c r="AK685" s="1569"/>
      <c r="AL685" s="1569"/>
      <c r="AM685" s="1569"/>
      <c r="AN685" s="1569"/>
      <c r="AO685" s="1569"/>
      <c r="AP685" s="1569"/>
      <c r="AQ685" s="1569"/>
      <c r="AR685" s="1569"/>
      <c r="AS685" s="1569"/>
      <c r="AT685" s="1569"/>
      <c r="AU685" s="1569"/>
      <c r="AV685" s="1569"/>
      <c r="AW685" s="1569"/>
      <c r="AX685" s="1569"/>
      <c r="AY685" s="1569"/>
      <c r="AZ685" s="1569"/>
      <c r="BA685" s="1569"/>
      <c r="BB685" s="1569"/>
      <c r="BC685" s="1569"/>
      <c r="BD685" s="1569"/>
      <c r="BE685" s="1569"/>
      <c r="BF685" s="1569"/>
      <c r="BG685" s="1569"/>
    </row>
    <row r="686" spans="2:59" s="1626" customFormat="1">
      <c r="B686" s="1569"/>
      <c r="C686" s="1570"/>
      <c r="D686" s="1569"/>
      <c r="E686" s="1569"/>
      <c r="F686" s="1569"/>
      <c r="G686" s="1569"/>
      <c r="H686" s="1569"/>
      <c r="I686" s="1569"/>
      <c r="J686" s="1569"/>
      <c r="K686" s="1569"/>
      <c r="L686" s="1569"/>
      <c r="M686" s="1569"/>
      <c r="N686" s="1569"/>
      <c r="O686" s="1569"/>
      <c r="P686" s="1569"/>
      <c r="Q686" s="1569"/>
      <c r="R686" s="1569"/>
      <c r="S686" s="1569"/>
      <c r="T686" s="1569"/>
      <c r="U686" s="1569"/>
      <c r="V686" s="1569"/>
      <c r="W686" s="1569"/>
      <c r="X686" s="1569"/>
      <c r="Y686" s="1569"/>
      <c r="Z686" s="1569"/>
      <c r="AA686" s="1569"/>
      <c r="AB686" s="1569"/>
      <c r="AC686" s="1569"/>
      <c r="AD686" s="1569"/>
      <c r="AE686" s="1569"/>
      <c r="AF686" s="1569"/>
      <c r="AG686" s="1569"/>
      <c r="AH686" s="1569"/>
      <c r="AI686" s="1569"/>
      <c r="AJ686" s="1569"/>
      <c r="AK686" s="1569"/>
      <c r="AL686" s="1569"/>
      <c r="AM686" s="1569"/>
      <c r="AN686" s="1569"/>
      <c r="AO686" s="1569"/>
      <c r="AP686" s="1569"/>
      <c r="AQ686" s="1569"/>
      <c r="AR686" s="1569"/>
      <c r="AS686" s="1569"/>
      <c r="AT686" s="1569"/>
      <c r="AU686" s="1569"/>
      <c r="AV686" s="1569"/>
      <c r="AW686" s="1569"/>
      <c r="AX686" s="1569"/>
      <c r="AY686" s="1569"/>
      <c r="AZ686" s="1569"/>
      <c r="BA686" s="1569"/>
      <c r="BB686" s="1569"/>
      <c r="BC686" s="1569"/>
      <c r="BD686" s="1569"/>
      <c r="BE686" s="1569"/>
      <c r="BF686" s="1569"/>
      <c r="BG686" s="1569"/>
    </row>
    <row r="687" spans="2:59" s="1626" customFormat="1">
      <c r="B687" s="1569"/>
      <c r="C687" s="1570"/>
      <c r="D687" s="1569"/>
      <c r="E687" s="1569"/>
      <c r="F687" s="1569"/>
      <c r="G687" s="1569"/>
      <c r="H687" s="1569"/>
      <c r="I687" s="1569"/>
      <c r="J687" s="1569"/>
      <c r="K687" s="1569"/>
      <c r="L687" s="1569"/>
      <c r="M687" s="1569"/>
      <c r="N687" s="1569"/>
      <c r="O687" s="1569"/>
      <c r="P687" s="1569"/>
      <c r="Q687" s="1569"/>
      <c r="R687" s="1569"/>
      <c r="S687" s="1569"/>
      <c r="T687" s="1569"/>
      <c r="U687" s="1569"/>
      <c r="V687" s="1569"/>
      <c r="W687" s="1569"/>
      <c r="X687" s="1569"/>
      <c r="Y687" s="1569"/>
      <c r="Z687" s="1569"/>
      <c r="AA687" s="1569"/>
      <c r="AB687" s="1569"/>
      <c r="AC687" s="1569"/>
      <c r="AD687" s="1569"/>
      <c r="AE687" s="1569"/>
      <c r="AF687" s="1569"/>
      <c r="AG687" s="1569"/>
      <c r="AH687" s="1569"/>
      <c r="AI687" s="1569"/>
      <c r="AJ687" s="1569"/>
      <c r="AK687" s="1569"/>
      <c r="AL687" s="1569"/>
      <c r="AM687" s="1569"/>
      <c r="AN687" s="1569"/>
      <c r="AO687" s="1569"/>
      <c r="AP687" s="1569"/>
      <c r="AQ687" s="1569"/>
      <c r="AR687" s="1569"/>
      <c r="AS687" s="1569"/>
      <c r="AT687" s="1569"/>
      <c r="AU687" s="1569"/>
      <c r="AV687" s="1569"/>
      <c r="AW687" s="1569"/>
      <c r="AX687" s="1569"/>
      <c r="AY687" s="1569"/>
      <c r="AZ687" s="1569"/>
      <c r="BA687" s="1569"/>
      <c r="BB687" s="1569"/>
      <c r="BC687" s="1569"/>
      <c r="BD687" s="1569"/>
      <c r="BE687" s="1569"/>
      <c r="BF687" s="1569"/>
      <c r="BG687" s="1569"/>
    </row>
    <row r="688" spans="2:59" s="1626" customFormat="1">
      <c r="B688" s="1569"/>
      <c r="C688" s="1570"/>
      <c r="D688" s="1569"/>
      <c r="E688" s="1569"/>
      <c r="F688" s="1569"/>
      <c r="G688" s="1569"/>
      <c r="H688" s="1569"/>
      <c r="I688" s="1569"/>
      <c r="J688" s="1569"/>
      <c r="K688" s="1569"/>
      <c r="L688" s="1569"/>
      <c r="M688" s="1569"/>
      <c r="N688" s="1569"/>
      <c r="O688" s="1569"/>
      <c r="P688" s="1569"/>
      <c r="Q688" s="1569"/>
      <c r="R688" s="1569"/>
      <c r="S688" s="1569"/>
      <c r="T688" s="1569"/>
      <c r="U688" s="1569"/>
      <c r="V688" s="1569"/>
      <c r="W688" s="1569"/>
      <c r="X688" s="1569"/>
      <c r="Y688" s="1569"/>
      <c r="Z688" s="1569"/>
      <c r="AA688" s="1569"/>
      <c r="AB688" s="1569"/>
      <c r="AC688" s="1569"/>
      <c r="AD688" s="1569"/>
      <c r="AE688" s="1569"/>
      <c r="AF688" s="1569"/>
      <c r="AG688" s="1569"/>
      <c r="AH688" s="1569"/>
      <c r="AI688" s="1569"/>
      <c r="AJ688" s="1569"/>
      <c r="AK688" s="1569"/>
      <c r="AL688" s="1569"/>
      <c r="AM688" s="1569"/>
      <c r="AN688" s="1569"/>
      <c r="AO688" s="1569"/>
      <c r="AP688" s="1569"/>
      <c r="AQ688" s="1569"/>
      <c r="AR688" s="1569"/>
      <c r="AS688" s="1569"/>
      <c r="AT688" s="1569"/>
      <c r="AU688" s="1569"/>
      <c r="AV688" s="1569"/>
      <c r="AW688" s="1569"/>
      <c r="AX688" s="1569"/>
      <c r="AY688" s="1569"/>
      <c r="AZ688" s="1569"/>
      <c r="BA688" s="1569"/>
      <c r="BB688" s="1569"/>
      <c r="BC688" s="1569"/>
      <c r="BD688" s="1569"/>
      <c r="BE688" s="1569"/>
      <c r="BF688" s="1569"/>
      <c r="BG688" s="1569"/>
    </row>
    <row r="689" spans="2:59" s="1626" customFormat="1">
      <c r="B689" s="1569"/>
      <c r="C689" s="1570"/>
      <c r="D689" s="1569"/>
      <c r="E689" s="1569"/>
      <c r="F689" s="1569"/>
      <c r="G689" s="1569"/>
      <c r="H689" s="1569"/>
      <c r="I689" s="1569"/>
      <c r="J689" s="1569"/>
      <c r="K689" s="1569"/>
      <c r="L689" s="1569"/>
      <c r="M689" s="1569"/>
      <c r="N689" s="1569"/>
      <c r="O689" s="1569"/>
      <c r="P689" s="1569"/>
      <c r="Q689" s="1569"/>
      <c r="R689" s="1569"/>
      <c r="S689" s="1569"/>
      <c r="T689" s="1569"/>
      <c r="U689" s="1569"/>
      <c r="V689" s="1569"/>
      <c r="W689" s="1569"/>
      <c r="X689" s="1569"/>
      <c r="Y689" s="1569"/>
      <c r="Z689" s="1569"/>
      <c r="AA689" s="1569"/>
      <c r="AB689" s="1569"/>
      <c r="AC689" s="1569"/>
      <c r="AD689" s="1569"/>
      <c r="AE689" s="1569"/>
      <c r="AF689" s="1569"/>
      <c r="AG689" s="1569"/>
      <c r="AH689" s="1569"/>
      <c r="AI689" s="1569"/>
      <c r="AJ689" s="1569"/>
      <c r="AK689" s="1569"/>
      <c r="AL689" s="1569"/>
      <c r="AM689" s="1569"/>
      <c r="AN689" s="1569"/>
      <c r="AO689" s="1569"/>
      <c r="AP689" s="1569"/>
      <c r="AQ689" s="1569"/>
      <c r="AR689" s="1569"/>
      <c r="AS689" s="1569"/>
      <c r="AT689" s="1569"/>
      <c r="AU689" s="1569"/>
      <c r="AV689" s="1569"/>
      <c r="AW689" s="1569"/>
      <c r="AX689" s="1569"/>
      <c r="AY689" s="1569"/>
      <c r="AZ689" s="1569"/>
      <c r="BA689" s="1569"/>
      <c r="BB689" s="1569"/>
      <c r="BC689" s="1569"/>
      <c r="BD689" s="1569"/>
      <c r="BE689" s="1569"/>
      <c r="BF689" s="1569"/>
      <c r="BG689" s="1569"/>
    </row>
    <row r="690" spans="2:59" s="1626" customFormat="1">
      <c r="B690" s="1569"/>
      <c r="C690" s="1570"/>
      <c r="D690" s="1569"/>
      <c r="E690" s="1569"/>
      <c r="F690" s="1569"/>
      <c r="G690" s="1569"/>
      <c r="H690" s="1569"/>
      <c r="I690" s="1569"/>
      <c r="J690" s="1569"/>
      <c r="K690" s="1569"/>
      <c r="L690" s="1569"/>
      <c r="M690" s="1569"/>
      <c r="N690" s="1569"/>
      <c r="O690" s="1569"/>
      <c r="P690" s="1569"/>
      <c r="Q690" s="1569"/>
      <c r="R690" s="1569"/>
      <c r="S690" s="1569"/>
      <c r="T690" s="1569"/>
      <c r="U690" s="1569"/>
      <c r="V690" s="1569"/>
      <c r="W690" s="1569"/>
      <c r="X690" s="1569"/>
      <c r="Y690" s="1569"/>
      <c r="Z690" s="1569"/>
      <c r="AA690" s="1569"/>
      <c r="AB690" s="1569"/>
      <c r="AC690" s="1569"/>
      <c r="AD690" s="1569"/>
      <c r="AE690" s="1569"/>
      <c r="AF690" s="1569"/>
      <c r="AG690" s="1569"/>
      <c r="AH690" s="1569"/>
      <c r="AI690" s="1569"/>
      <c r="AJ690" s="1569"/>
      <c r="AK690" s="1569"/>
      <c r="AL690" s="1569"/>
      <c r="AM690" s="1569"/>
      <c r="AN690" s="1569"/>
      <c r="AO690" s="1569"/>
      <c r="AP690" s="1569"/>
      <c r="AQ690" s="1569"/>
      <c r="AR690" s="1569"/>
      <c r="AS690" s="1569"/>
      <c r="AT690" s="1569"/>
      <c r="AU690" s="1569"/>
      <c r="AV690" s="1569"/>
      <c r="AW690" s="1569"/>
      <c r="AX690" s="1569"/>
      <c r="AY690" s="1569"/>
      <c r="AZ690" s="1569"/>
      <c r="BA690" s="1569"/>
      <c r="BB690" s="1569"/>
      <c r="BC690" s="1569"/>
      <c r="BD690" s="1569"/>
      <c r="BE690" s="1569"/>
      <c r="BF690" s="1569"/>
      <c r="BG690" s="1569"/>
    </row>
    <row r="691" spans="2:59" s="1626" customFormat="1">
      <c r="B691" s="1569"/>
      <c r="C691" s="1570"/>
      <c r="D691" s="1569"/>
      <c r="E691" s="1569"/>
      <c r="F691" s="1569"/>
      <c r="G691" s="1569"/>
      <c r="H691" s="1569"/>
      <c r="I691" s="1569"/>
      <c r="J691" s="1569"/>
      <c r="K691" s="1569"/>
      <c r="L691" s="1569"/>
      <c r="M691" s="1569"/>
      <c r="N691" s="1569"/>
      <c r="O691" s="1569"/>
      <c r="P691" s="1569"/>
      <c r="Q691" s="1569"/>
      <c r="R691" s="1569"/>
      <c r="S691" s="1569"/>
      <c r="T691" s="1569"/>
      <c r="U691" s="1569"/>
      <c r="V691" s="1569"/>
      <c r="W691" s="1569"/>
      <c r="X691" s="1569"/>
      <c r="Y691" s="1569"/>
      <c r="Z691" s="1569"/>
      <c r="AA691" s="1569"/>
      <c r="AB691" s="1569"/>
      <c r="AC691" s="1569"/>
      <c r="AD691" s="1569"/>
      <c r="AE691" s="1569"/>
      <c r="AF691" s="1569"/>
      <c r="AG691" s="1569"/>
      <c r="AH691" s="1569"/>
      <c r="AI691" s="1569"/>
      <c r="AJ691" s="1569"/>
      <c r="AK691" s="1569"/>
      <c r="AL691" s="1569"/>
      <c r="AM691" s="1569"/>
      <c r="AN691" s="1569"/>
      <c r="AO691" s="1569"/>
      <c r="AP691" s="1569"/>
      <c r="AQ691" s="1569"/>
      <c r="AR691" s="1569"/>
      <c r="AS691" s="1569"/>
      <c r="AT691" s="1569"/>
      <c r="AU691" s="1569"/>
      <c r="AV691" s="1569"/>
      <c r="AW691" s="1569"/>
      <c r="AX691" s="1569"/>
      <c r="AY691" s="1569"/>
      <c r="AZ691" s="1569"/>
      <c r="BA691" s="1569"/>
      <c r="BB691" s="1569"/>
      <c r="BC691" s="1569"/>
      <c r="BD691" s="1569"/>
      <c r="BE691" s="1569"/>
      <c r="BF691" s="1569"/>
      <c r="BG691" s="1569"/>
    </row>
    <row r="692" spans="2:59" s="1626" customFormat="1">
      <c r="B692" s="1569"/>
      <c r="C692" s="1570"/>
      <c r="D692" s="1569"/>
      <c r="E692" s="1569"/>
      <c r="F692" s="1569"/>
      <c r="G692" s="1569"/>
      <c r="H692" s="1569"/>
      <c r="I692" s="1569"/>
      <c r="J692" s="1569"/>
      <c r="K692" s="1569"/>
      <c r="L692" s="1569"/>
      <c r="M692" s="1569"/>
      <c r="N692" s="1569"/>
      <c r="O692" s="1569"/>
      <c r="P692" s="1569"/>
      <c r="Q692" s="1569"/>
      <c r="R692" s="1569"/>
      <c r="S692" s="1569"/>
      <c r="T692" s="1569"/>
      <c r="U692" s="1569"/>
      <c r="V692" s="1569"/>
      <c r="W692" s="1569"/>
      <c r="X692" s="1569"/>
      <c r="Y692" s="1569"/>
      <c r="Z692" s="1569"/>
      <c r="AA692" s="1569"/>
      <c r="AB692" s="1569"/>
      <c r="AC692" s="1569"/>
      <c r="AD692" s="1569"/>
      <c r="AE692" s="1569"/>
      <c r="AF692" s="1569"/>
      <c r="AG692" s="1569"/>
      <c r="AH692" s="1569"/>
      <c r="AI692" s="1569"/>
      <c r="AJ692" s="1569"/>
      <c r="AK692" s="1569"/>
      <c r="AL692" s="1569"/>
      <c r="AM692" s="1569"/>
      <c r="AN692" s="1569"/>
      <c r="AO692" s="1569"/>
      <c r="AP692" s="1569"/>
      <c r="AQ692" s="1569"/>
      <c r="AR692" s="1569"/>
      <c r="AS692" s="1569"/>
      <c r="AT692" s="1569"/>
      <c r="AU692" s="1569"/>
      <c r="AV692" s="1569"/>
      <c r="AW692" s="1569"/>
      <c r="AX692" s="1569"/>
      <c r="AY692" s="1569"/>
      <c r="AZ692" s="1569"/>
      <c r="BA692" s="1569"/>
      <c r="BB692" s="1569"/>
      <c r="BC692" s="1569"/>
      <c r="BD692" s="1569"/>
      <c r="BE692" s="1569"/>
      <c r="BF692" s="1569"/>
      <c r="BG692" s="1569"/>
    </row>
    <row r="693" spans="2:59" s="1626" customFormat="1">
      <c r="B693" s="1569"/>
      <c r="C693" s="1570"/>
      <c r="D693" s="1569"/>
      <c r="E693" s="1569"/>
      <c r="F693" s="1569"/>
      <c r="G693" s="1569"/>
      <c r="H693" s="1569"/>
      <c r="I693" s="1569"/>
      <c r="J693" s="1569"/>
      <c r="K693" s="1569"/>
      <c r="L693" s="1569"/>
      <c r="M693" s="1569"/>
      <c r="N693" s="1569"/>
      <c r="O693" s="1569"/>
      <c r="P693" s="1569"/>
      <c r="Q693" s="1569"/>
      <c r="R693" s="1569"/>
      <c r="S693" s="1569"/>
      <c r="T693" s="1569"/>
      <c r="U693" s="1569"/>
      <c r="V693" s="1569"/>
      <c r="W693" s="1569"/>
      <c r="X693" s="1569"/>
      <c r="Y693" s="1569"/>
      <c r="Z693" s="1569"/>
      <c r="AA693" s="1569"/>
      <c r="AB693" s="1569"/>
      <c r="AC693" s="1569"/>
      <c r="AD693" s="1569"/>
      <c r="AE693" s="1569"/>
      <c r="AF693" s="1569"/>
      <c r="AG693" s="1569"/>
      <c r="AH693" s="1569"/>
      <c r="AI693" s="1569"/>
      <c r="AJ693" s="1569"/>
      <c r="AK693" s="1569"/>
      <c r="AL693" s="1569"/>
      <c r="AM693" s="1569"/>
      <c r="AN693" s="1569"/>
      <c r="AO693" s="1569"/>
      <c r="AP693" s="1569"/>
      <c r="AQ693" s="1569"/>
      <c r="AR693" s="1569"/>
      <c r="AS693" s="1569"/>
      <c r="AT693" s="1569"/>
      <c r="AU693" s="1569"/>
      <c r="AV693" s="1569"/>
      <c r="AW693" s="1569"/>
      <c r="AX693" s="1569"/>
      <c r="AY693" s="1569"/>
      <c r="AZ693" s="1569"/>
      <c r="BA693" s="1569"/>
      <c r="BB693" s="1569"/>
      <c r="BC693" s="1569"/>
      <c r="BD693" s="1569"/>
      <c r="BE693" s="1569"/>
      <c r="BF693" s="1569"/>
      <c r="BG693" s="1569"/>
    </row>
    <row r="694" spans="2:59" s="1626" customFormat="1">
      <c r="B694" s="1569"/>
      <c r="C694" s="1570"/>
      <c r="D694" s="1569"/>
      <c r="E694" s="1569"/>
      <c r="F694" s="1569"/>
      <c r="G694" s="1569"/>
      <c r="H694" s="1569"/>
      <c r="I694" s="1569"/>
      <c r="J694" s="1569"/>
      <c r="K694" s="1569"/>
      <c r="L694" s="1569"/>
      <c r="M694" s="1569"/>
      <c r="N694" s="1569"/>
      <c r="O694" s="1569"/>
      <c r="P694" s="1569"/>
      <c r="Q694" s="1569"/>
      <c r="R694" s="1569"/>
      <c r="S694" s="1569"/>
      <c r="T694" s="1569"/>
      <c r="U694" s="1569"/>
      <c r="V694" s="1569"/>
      <c r="W694" s="1569"/>
      <c r="X694" s="1569"/>
      <c r="Y694" s="1569"/>
      <c r="Z694" s="1569"/>
      <c r="AA694" s="1569"/>
      <c r="AB694" s="1569"/>
      <c r="AC694" s="1569"/>
      <c r="AD694" s="1569"/>
      <c r="AE694" s="1569"/>
      <c r="AF694" s="1569"/>
      <c r="AG694" s="1569"/>
      <c r="AH694" s="1569"/>
      <c r="AI694" s="1569"/>
      <c r="AJ694" s="1569"/>
      <c r="AK694" s="1569"/>
      <c r="AL694" s="1569"/>
      <c r="AM694" s="1569"/>
      <c r="AN694" s="1569"/>
      <c r="AO694" s="1569"/>
      <c r="AP694" s="1569"/>
      <c r="AQ694" s="1569"/>
      <c r="AR694" s="1569"/>
      <c r="AS694" s="1569"/>
      <c r="AT694" s="1569"/>
      <c r="AU694" s="1569"/>
      <c r="AV694" s="1569"/>
      <c r="AW694" s="1569"/>
      <c r="AX694" s="1569"/>
      <c r="AY694" s="1569"/>
      <c r="AZ694" s="1569"/>
      <c r="BA694" s="1569"/>
      <c r="BB694" s="1569"/>
      <c r="BC694" s="1569"/>
      <c r="BD694" s="1569"/>
      <c r="BE694" s="1569"/>
      <c r="BF694" s="1569"/>
      <c r="BG694" s="1569"/>
    </row>
    <row r="695" spans="2:59" s="1626" customFormat="1">
      <c r="B695" s="1569"/>
      <c r="C695" s="1570"/>
      <c r="D695" s="1569"/>
      <c r="E695" s="1569"/>
      <c r="F695" s="1569"/>
      <c r="G695" s="1569"/>
      <c r="H695" s="1569"/>
      <c r="I695" s="1569"/>
      <c r="J695" s="1569"/>
      <c r="K695" s="1569"/>
      <c r="L695" s="1569"/>
      <c r="M695" s="1569"/>
      <c r="N695" s="1569"/>
      <c r="O695" s="1569"/>
      <c r="P695" s="1569"/>
      <c r="Q695" s="1569"/>
      <c r="R695" s="1569"/>
      <c r="S695" s="1569"/>
      <c r="T695" s="1569"/>
      <c r="U695" s="1569"/>
      <c r="V695" s="1569"/>
      <c r="W695" s="1569"/>
      <c r="X695" s="1569"/>
      <c r="Y695" s="1569"/>
      <c r="Z695" s="1569"/>
      <c r="AA695" s="1569"/>
      <c r="AB695" s="1569"/>
      <c r="AC695" s="1569"/>
      <c r="AD695" s="1569"/>
      <c r="AE695" s="1569"/>
      <c r="AF695" s="1569"/>
      <c r="AG695" s="1569"/>
      <c r="AH695" s="1569"/>
      <c r="AI695" s="1569"/>
      <c r="AJ695" s="1569"/>
      <c r="AK695" s="1569"/>
      <c r="AL695" s="1569"/>
      <c r="AM695" s="1569"/>
      <c r="AN695" s="1569"/>
      <c r="AO695" s="1569"/>
      <c r="AP695" s="1569"/>
      <c r="AQ695" s="1569"/>
      <c r="AR695" s="1569"/>
      <c r="AS695" s="1569"/>
      <c r="AT695" s="1569"/>
      <c r="AU695" s="1569"/>
      <c r="AV695" s="1569"/>
      <c r="AW695" s="1569"/>
      <c r="AX695" s="1569"/>
      <c r="AY695" s="1569"/>
      <c r="AZ695" s="1569"/>
      <c r="BA695" s="1569"/>
      <c r="BB695" s="1569"/>
      <c r="BC695" s="1569"/>
      <c r="BD695" s="1569"/>
      <c r="BE695" s="1569"/>
      <c r="BF695" s="1569"/>
      <c r="BG695" s="1569"/>
    </row>
    <row r="696" spans="2:59" s="1626" customFormat="1">
      <c r="B696" s="1569"/>
      <c r="C696" s="1570"/>
      <c r="D696" s="1569"/>
      <c r="E696" s="1569"/>
      <c r="F696" s="1569"/>
      <c r="G696" s="1569"/>
      <c r="H696" s="1569"/>
      <c r="I696" s="1569"/>
      <c r="J696" s="1569"/>
      <c r="K696" s="1569"/>
      <c r="L696" s="1569"/>
      <c r="M696" s="1569"/>
      <c r="N696" s="1569"/>
      <c r="O696" s="1569"/>
      <c r="P696" s="1569"/>
      <c r="Q696" s="1569"/>
      <c r="R696" s="1569"/>
      <c r="S696" s="1569"/>
      <c r="T696" s="1569"/>
      <c r="U696" s="1569"/>
      <c r="V696" s="1569"/>
      <c r="W696" s="1569"/>
      <c r="X696" s="1569"/>
      <c r="Y696" s="1569"/>
      <c r="Z696" s="1569"/>
      <c r="AA696" s="1569"/>
      <c r="AB696" s="1569"/>
      <c r="AC696" s="1569"/>
      <c r="AD696" s="1569"/>
      <c r="AE696" s="1569"/>
      <c r="AF696" s="1569"/>
      <c r="AG696" s="1569"/>
      <c r="AH696" s="1569"/>
      <c r="AI696" s="1569"/>
      <c r="AJ696" s="1569"/>
      <c r="AK696" s="1569"/>
      <c r="AL696" s="1569"/>
      <c r="AM696" s="1569"/>
      <c r="AN696" s="1569"/>
      <c r="AO696" s="1569"/>
      <c r="AP696" s="1569"/>
      <c r="AQ696" s="1569"/>
      <c r="AR696" s="1569"/>
      <c r="AS696" s="1569"/>
      <c r="AT696" s="1569"/>
      <c r="AU696" s="1569"/>
      <c r="AV696" s="1569"/>
      <c r="AW696" s="1569"/>
      <c r="AX696" s="1569"/>
      <c r="AY696" s="1569"/>
      <c r="AZ696" s="1569"/>
      <c r="BA696" s="1569"/>
      <c r="BB696" s="1569"/>
      <c r="BC696" s="1569"/>
      <c r="BD696" s="1569"/>
      <c r="BE696" s="1569"/>
      <c r="BF696" s="1569"/>
      <c r="BG696" s="1569"/>
    </row>
    <row r="697" spans="2:59" s="1626" customFormat="1">
      <c r="B697" s="1569"/>
      <c r="C697" s="1570"/>
      <c r="D697" s="1569"/>
      <c r="E697" s="1569"/>
      <c r="F697" s="1569"/>
      <c r="G697" s="1569"/>
      <c r="H697" s="1569"/>
      <c r="I697" s="1569"/>
      <c r="J697" s="1569"/>
      <c r="K697" s="1569"/>
      <c r="L697" s="1569"/>
      <c r="M697" s="1569"/>
      <c r="N697" s="1569"/>
      <c r="O697" s="1569"/>
      <c r="P697" s="1569"/>
      <c r="Q697" s="1569"/>
      <c r="R697" s="1569"/>
      <c r="S697" s="1569"/>
      <c r="T697" s="1569"/>
      <c r="U697" s="1569"/>
      <c r="V697" s="1569"/>
      <c r="W697" s="1569"/>
      <c r="X697" s="1569"/>
      <c r="Y697" s="1569"/>
      <c r="Z697" s="1569"/>
      <c r="AA697" s="1569"/>
      <c r="AB697" s="1569"/>
      <c r="AC697" s="1569"/>
      <c r="AD697" s="1569"/>
      <c r="AE697" s="1569"/>
      <c r="AF697" s="1569"/>
      <c r="AG697" s="1569"/>
      <c r="AH697" s="1569"/>
      <c r="AI697" s="1569"/>
      <c r="AJ697" s="1569"/>
      <c r="AK697" s="1569"/>
      <c r="AL697" s="1569"/>
      <c r="AM697" s="1569"/>
      <c r="AN697" s="1569"/>
      <c r="AO697" s="1569"/>
      <c r="AP697" s="1569"/>
      <c r="AQ697" s="1569"/>
      <c r="AR697" s="1569"/>
      <c r="AS697" s="1569"/>
      <c r="AT697" s="1569"/>
      <c r="AU697" s="1569"/>
      <c r="AV697" s="1569"/>
      <c r="AW697" s="1569"/>
      <c r="AX697" s="1569"/>
      <c r="AY697" s="1569"/>
      <c r="AZ697" s="1569"/>
      <c r="BA697" s="1569"/>
      <c r="BB697" s="1569"/>
      <c r="BC697" s="1569"/>
      <c r="BD697" s="1569"/>
      <c r="BE697" s="1569"/>
      <c r="BF697" s="1569"/>
      <c r="BG697" s="1569"/>
    </row>
    <row r="698" spans="2:59" s="1626" customFormat="1">
      <c r="B698" s="1569"/>
      <c r="C698" s="1570"/>
      <c r="D698" s="1569"/>
      <c r="E698" s="1569"/>
      <c r="F698" s="1569"/>
      <c r="G698" s="1569"/>
      <c r="H698" s="1569"/>
      <c r="I698" s="1569"/>
      <c r="J698" s="1569"/>
      <c r="K698" s="1569"/>
      <c r="L698" s="1569"/>
      <c r="M698" s="1569"/>
      <c r="N698" s="1569"/>
      <c r="O698" s="1569"/>
      <c r="P698" s="1569"/>
      <c r="Q698" s="1569"/>
      <c r="R698" s="1569"/>
      <c r="S698" s="1569"/>
      <c r="T698" s="1569"/>
      <c r="U698" s="1569"/>
      <c r="V698" s="1569"/>
      <c r="W698" s="1569"/>
      <c r="X698" s="1569"/>
      <c r="Y698" s="1569"/>
      <c r="Z698" s="1569"/>
      <c r="AA698" s="1569"/>
      <c r="AB698" s="1569"/>
      <c r="AC698" s="1569"/>
      <c r="AD698" s="1569"/>
      <c r="AE698" s="1569"/>
      <c r="AF698" s="1569"/>
      <c r="AG698" s="1569"/>
      <c r="AH698" s="1569"/>
      <c r="AI698" s="1569"/>
      <c r="AJ698" s="1569"/>
      <c r="AK698" s="1569"/>
      <c r="AL698" s="1569"/>
      <c r="AM698" s="1569"/>
      <c r="AN698" s="1569"/>
      <c r="AO698" s="1569"/>
      <c r="AP698" s="1569"/>
      <c r="AQ698" s="1569"/>
      <c r="AR698" s="1569"/>
      <c r="AS698" s="1569"/>
      <c r="AT698" s="1569"/>
      <c r="AU698" s="1569"/>
      <c r="AV698" s="1569"/>
      <c r="AW698" s="1569"/>
      <c r="AX698" s="1569"/>
      <c r="AY698" s="1569"/>
      <c r="AZ698" s="1569"/>
      <c r="BA698" s="1569"/>
      <c r="BB698" s="1569"/>
      <c r="BC698" s="1569"/>
      <c r="BD698" s="1569"/>
      <c r="BE698" s="1569"/>
      <c r="BF698" s="1569"/>
      <c r="BG698" s="1569"/>
    </row>
    <row r="699" spans="2:59" s="1626" customFormat="1">
      <c r="B699" s="1569"/>
      <c r="C699" s="1570"/>
      <c r="D699" s="1569"/>
      <c r="E699" s="1569"/>
      <c r="F699" s="1569"/>
      <c r="G699" s="1569"/>
      <c r="H699" s="1569"/>
      <c r="I699" s="1569"/>
      <c r="J699" s="1569"/>
      <c r="K699" s="1569"/>
      <c r="L699" s="1569"/>
      <c r="M699" s="1569"/>
      <c r="N699" s="1569"/>
      <c r="O699" s="1569"/>
      <c r="P699" s="1569"/>
      <c r="Q699" s="1569"/>
      <c r="R699" s="1569"/>
      <c r="S699" s="1569"/>
      <c r="T699" s="1569"/>
      <c r="U699" s="1569"/>
      <c r="V699" s="1569"/>
      <c r="W699" s="1569"/>
      <c r="X699" s="1569"/>
      <c r="Y699" s="1569"/>
      <c r="Z699" s="1569"/>
      <c r="AA699" s="1569"/>
      <c r="AB699" s="1569"/>
      <c r="AC699" s="1569"/>
      <c r="AD699" s="1569"/>
      <c r="AE699" s="1569"/>
      <c r="AF699" s="1569"/>
      <c r="AG699" s="1569"/>
      <c r="AH699" s="1569"/>
      <c r="AI699" s="1569"/>
      <c r="AJ699" s="1569"/>
      <c r="AK699" s="1569"/>
      <c r="AL699" s="1569"/>
      <c r="AM699" s="1569"/>
      <c r="AN699" s="1569"/>
      <c r="AO699" s="1569"/>
      <c r="AP699" s="1569"/>
      <c r="AQ699" s="1569"/>
      <c r="AR699" s="1569"/>
      <c r="AS699" s="1569"/>
      <c r="AT699" s="1569"/>
      <c r="AU699" s="1569"/>
      <c r="AV699" s="1569"/>
      <c r="AW699" s="1569"/>
      <c r="AX699" s="1569"/>
      <c r="AY699" s="1569"/>
      <c r="AZ699" s="1569"/>
      <c r="BA699" s="1569"/>
      <c r="BB699" s="1569"/>
      <c r="BC699" s="1569"/>
      <c r="BD699" s="1569"/>
      <c r="BE699" s="1569"/>
      <c r="BF699" s="1569"/>
      <c r="BG699" s="1569"/>
    </row>
    <row r="700" spans="2:59" s="1626" customFormat="1">
      <c r="B700" s="1569"/>
      <c r="C700" s="1570"/>
      <c r="D700" s="1569"/>
      <c r="E700" s="1569"/>
      <c r="F700" s="1569"/>
      <c r="G700" s="1569"/>
      <c r="H700" s="1569"/>
      <c r="I700" s="1569"/>
      <c r="J700" s="1569"/>
      <c r="K700" s="1569"/>
      <c r="L700" s="1569"/>
      <c r="M700" s="1569"/>
      <c r="N700" s="1569"/>
      <c r="O700" s="1569"/>
      <c r="P700" s="1569"/>
      <c r="Q700" s="1569"/>
      <c r="R700" s="1569"/>
      <c r="S700" s="1569"/>
      <c r="T700" s="1569"/>
      <c r="U700" s="1569"/>
      <c r="V700" s="1569"/>
      <c r="W700" s="1569"/>
      <c r="X700" s="1569"/>
      <c r="Y700" s="1569"/>
      <c r="Z700" s="1569"/>
      <c r="AA700" s="1569"/>
      <c r="AB700" s="1569"/>
      <c r="AC700" s="1569"/>
      <c r="AD700" s="1569"/>
      <c r="AE700" s="1569"/>
      <c r="AF700" s="1569"/>
      <c r="AG700" s="1569"/>
      <c r="AH700" s="1569"/>
      <c r="AI700" s="1569"/>
      <c r="AJ700" s="1569"/>
      <c r="AK700" s="1569"/>
      <c r="AL700" s="1569"/>
      <c r="AM700" s="1569"/>
      <c r="AN700" s="1569"/>
      <c r="AO700" s="1569"/>
      <c r="AP700" s="1569"/>
      <c r="AQ700" s="1569"/>
      <c r="AR700" s="1569"/>
      <c r="AS700" s="1569"/>
      <c r="AT700" s="1569"/>
      <c r="AU700" s="1569"/>
      <c r="AV700" s="1569"/>
      <c r="AW700" s="1569"/>
      <c r="AX700" s="1569"/>
      <c r="AY700" s="1569"/>
      <c r="AZ700" s="1569"/>
      <c r="BA700" s="1569"/>
      <c r="BB700" s="1569"/>
      <c r="BC700" s="1569"/>
      <c r="BD700" s="1569"/>
      <c r="BE700" s="1569"/>
      <c r="BF700" s="1569"/>
      <c r="BG700" s="1569"/>
    </row>
    <row r="701" spans="2:59" s="1626" customFormat="1">
      <c r="B701" s="1569"/>
      <c r="C701" s="1570"/>
      <c r="D701" s="1569"/>
      <c r="E701" s="1569"/>
      <c r="F701" s="1569"/>
      <c r="G701" s="1569"/>
      <c r="H701" s="1569"/>
      <c r="I701" s="1569"/>
      <c r="J701" s="1569"/>
      <c r="K701" s="1569"/>
      <c r="L701" s="1569"/>
      <c r="M701" s="1569"/>
      <c r="N701" s="1569"/>
      <c r="O701" s="1569"/>
      <c r="P701" s="1569"/>
      <c r="Q701" s="1569"/>
      <c r="R701" s="1569"/>
      <c r="S701" s="1569"/>
      <c r="T701" s="1569"/>
      <c r="U701" s="1569"/>
      <c r="V701" s="1569"/>
      <c r="W701" s="1569"/>
      <c r="X701" s="1569"/>
      <c r="Y701" s="1569"/>
      <c r="Z701" s="1569"/>
      <c r="AA701" s="1569"/>
      <c r="AB701" s="1569"/>
      <c r="AC701" s="1569"/>
      <c r="AD701" s="1569"/>
      <c r="AE701" s="1569"/>
      <c r="AF701" s="1569"/>
      <c r="AG701" s="1569"/>
      <c r="AH701" s="1569"/>
      <c r="AI701" s="1569"/>
      <c r="AJ701" s="1569"/>
      <c r="AK701" s="1569"/>
      <c r="AL701" s="1569"/>
      <c r="AM701" s="1569"/>
      <c r="AN701" s="1569"/>
      <c r="AO701" s="1569"/>
      <c r="AP701" s="1569"/>
      <c r="AQ701" s="1569"/>
      <c r="AR701" s="1569"/>
      <c r="AS701" s="1569"/>
      <c r="AT701" s="1569"/>
      <c r="AU701" s="1569"/>
      <c r="AV701" s="1569"/>
      <c r="AW701" s="1569"/>
      <c r="AX701" s="1569"/>
      <c r="AY701" s="1569"/>
      <c r="AZ701" s="1569"/>
      <c r="BA701" s="1569"/>
      <c r="BB701" s="1569"/>
      <c r="BC701" s="1569"/>
      <c r="BD701" s="1569"/>
      <c r="BE701" s="1569"/>
      <c r="BF701" s="1569"/>
      <c r="BG701" s="1569"/>
    </row>
    <row r="702" spans="2:59" s="1626" customFormat="1">
      <c r="B702" s="1569"/>
      <c r="C702" s="1570"/>
      <c r="D702" s="1569"/>
      <c r="E702" s="1569"/>
      <c r="F702" s="1569"/>
      <c r="G702" s="1569"/>
      <c r="H702" s="1569"/>
      <c r="I702" s="1569"/>
      <c r="J702" s="1569"/>
      <c r="K702" s="1569"/>
      <c r="L702" s="1569"/>
      <c r="M702" s="1569"/>
      <c r="N702" s="1569"/>
      <c r="O702" s="1569"/>
      <c r="P702" s="1569"/>
      <c r="Q702" s="1569"/>
      <c r="R702" s="1569"/>
      <c r="S702" s="1569"/>
      <c r="T702" s="1569"/>
      <c r="U702" s="1569"/>
      <c r="V702" s="1569"/>
      <c r="W702" s="1569"/>
      <c r="X702" s="1569"/>
      <c r="Y702" s="1569"/>
      <c r="Z702" s="1569"/>
      <c r="AA702" s="1569"/>
      <c r="AB702" s="1569"/>
      <c r="AC702" s="1569"/>
      <c r="AD702" s="1569"/>
      <c r="AE702" s="1569"/>
      <c r="AF702" s="1569"/>
      <c r="AG702" s="1569"/>
      <c r="AH702" s="1569"/>
      <c r="AI702" s="1569"/>
      <c r="AJ702" s="1569"/>
      <c r="AK702" s="1569"/>
      <c r="AL702" s="1569"/>
      <c r="AM702" s="1569"/>
      <c r="AN702" s="1569"/>
      <c r="AO702" s="1569"/>
      <c r="AP702" s="1569"/>
      <c r="AQ702" s="1569"/>
      <c r="AR702" s="1569"/>
      <c r="AS702" s="1569"/>
      <c r="AT702" s="1569"/>
      <c r="AU702" s="1569"/>
      <c r="AV702" s="1569"/>
      <c r="AW702" s="1569"/>
      <c r="AX702" s="1569"/>
      <c r="AY702" s="1569"/>
      <c r="AZ702" s="1569"/>
      <c r="BA702" s="1569"/>
      <c r="BB702" s="1569"/>
      <c r="BC702" s="1569"/>
      <c r="BD702" s="1569"/>
      <c r="BE702" s="1569"/>
      <c r="BF702" s="1569"/>
      <c r="BG702" s="1569"/>
    </row>
    <row r="703" spans="2:59" s="1626" customFormat="1">
      <c r="B703" s="1569"/>
      <c r="C703" s="1570"/>
      <c r="D703" s="1569"/>
      <c r="E703" s="1569"/>
      <c r="F703" s="1569"/>
      <c r="G703" s="1569"/>
      <c r="H703" s="1569"/>
      <c r="I703" s="1569"/>
      <c r="J703" s="1569"/>
      <c r="K703" s="1569"/>
      <c r="L703" s="1569"/>
      <c r="M703" s="1569"/>
      <c r="N703" s="1569"/>
      <c r="O703" s="1569"/>
      <c r="P703" s="1569"/>
      <c r="Q703" s="1569"/>
      <c r="R703" s="1569"/>
      <c r="S703" s="1569"/>
      <c r="T703" s="1569"/>
      <c r="U703" s="1569"/>
      <c r="V703" s="1569"/>
      <c r="W703" s="1569"/>
      <c r="X703" s="1569"/>
      <c r="Y703" s="1569"/>
      <c r="Z703" s="1569"/>
      <c r="AA703" s="1569"/>
      <c r="AB703" s="1569"/>
      <c r="AC703" s="1569"/>
      <c r="AD703" s="1569"/>
      <c r="AE703" s="1569"/>
      <c r="AF703" s="1569"/>
      <c r="AG703" s="1569"/>
      <c r="AH703" s="1569"/>
      <c r="AI703" s="1569"/>
      <c r="AJ703" s="1569"/>
      <c r="AK703" s="1569"/>
      <c r="AL703" s="1569"/>
      <c r="AM703" s="1569"/>
      <c r="AN703" s="1569"/>
      <c r="AO703" s="1569"/>
      <c r="AP703" s="1569"/>
      <c r="AQ703" s="1569"/>
      <c r="AR703" s="1569"/>
      <c r="AS703" s="1569"/>
      <c r="AT703" s="1569"/>
      <c r="AU703" s="1569"/>
      <c r="AV703" s="1569"/>
      <c r="AW703" s="1569"/>
      <c r="AX703" s="1569"/>
      <c r="AY703" s="1569"/>
      <c r="AZ703" s="1569"/>
      <c r="BA703" s="1569"/>
      <c r="BB703" s="1569"/>
      <c r="BC703" s="1569"/>
      <c r="BD703" s="1569"/>
      <c r="BE703" s="1569"/>
      <c r="BF703" s="1569"/>
      <c r="BG703" s="1569"/>
    </row>
    <row r="704" spans="2:59" s="1626" customFormat="1">
      <c r="B704" s="1569"/>
      <c r="C704" s="1570"/>
      <c r="D704" s="1569"/>
      <c r="E704" s="1569"/>
      <c r="F704" s="1569"/>
      <c r="G704" s="1569"/>
      <c r="H704" s="1569"/>
      <c r="I704" s="1569"/>
      <c r="J704" s="1569"/>
      <c r="K704" s="1569"/>
      <c r="L704" s="1569"/>
      <c r="M704" s="1569"/>
      <c r="N704" s="1569"/>
      <c r="O704" s="1569"/>
      <c r="P704" s="1569"/>
      <c r="Q704" s="1569"/>
      <c r="R704" s="1569"/>
      <c r="S704" s="1569"/>
      <c r="T704" s="1569"/>
      <c r="U704" s="1569"/>
      <c r="V704" s="1569"/>
      <c r="W704" s="1569"/>
      <c r="X704" s="1569"/>
      <c r="Y704" s="1569"/>
      <c r="Z704" s="1569"/>
      <c r="AA704" s="1569"/>
      <c r="AB704" s="1569"/>
      <c r="AC704" s="1569"/>
      <c r="AD704" s="1569"/>
      <c r="AE704" s="1569"/>
      <c r="AF704" s="1569"/>
      <c r="AG704" s="1569"/>
      <c r="AH704" s="1569"/>
      <c r="AI704" s="1569"/>
      <c r="AJ704" s="1569"/>
      <c r="AK704" s="1569"/>
      <c r="AL704" s="1569"/>
      <c r="AM704" s="1569"/>
      <c r="AN704" s="1569"/>
      <c r="AO704" s="1569"/>
      <c r="AP704" s="1569"/>
      <c r="AQ704" s="1569"/>
      <c r="AR704" s="1569"/>
      <c r="AS704" s="1569"/>
      <c r="AT704" s="1569"/>
      <c r="AU704" s="1569"/>
      <c r="AV704" s="1569"/>
      <c r="AW704" s="1569"/>
      <c r="AX704" s="1569"/>
      <c r="AY704" s="1569"/>
      <c r="AZ704" s="1569"/>
      <c r="BA704" s="1569"/>
      <c r="BB704" s="1569"/>
      <c r="BC704" s="1569"/>
      <c r="BD704" s="1569"/>
      <c r="BE704" s="1569"/>
      <c r="BF704" s="1569"/>
      <c r="BG704" s="1569"/>
    </row>
    <row r="705" spans="2:59" s="1626" customFormat="1">
      <c r="B705" s="1569"/>
      <c r="C705" s="1570"/>
      <c r="D705" s="1569"/>
      <c r="E705" s="1569"/>
      <c r="F705" s="1569"/>
      <c r="G705" s="1569"/>
      <c r="H705" s="1569"/>
      <c r="I705" s="1569"/>
      <c r="J705" s="1569"/>
      <c r="K705" s="1569"/>
      <c r="L705" s="1569"/>
      <c r="M705" s="1569"/>
      <c r="N705" s="1569"/>
      <c r="O705" s="1569"/>
      <c r="P705" s="1569"/>
      <c r="Q705" s="1569"/>
      <c r="R705" s="1569"/>
      <c r="S705" s="1569"/>
      <c r="T705" s="1569"/>
      <c r="U705" s="1569"/>
      <c r="V705" s="1569"/>
      <c r="W705" s="1569"/>
      <c r="X705" s="1569"/>
      <c r="Y705" s="1569"/>
      <c r="Z705" s="1569"/>
      <c r="AA705" s="1569"/>
      <c r="AB705" s="1569"/>
      <c r="AC705" s="1569"/>
      <c r="AD705" s="1569"/>
      <c r="AE705" s="1569"/>
      <c r="AF705" s="1569"/>
      <c r="AG705" s="1569"/>
      <c r="AH705" s="1569"/>
      <c r="AI705" s="1569"/>
      <c r="AJ705" s="1569"/>
      <c r="AK705" s="1569"/>
      <c r="AL705" s="1569"/>
      <c r="AM705" s="1569"/>
      <c r="AN705" s="1569"/>
      <c r="AO705" s="1569"/>
      <c r="AP705" s="1569"/>
      <c r="AQ705" s="1569"/>
      <c r="AR705" s="1569"/>
      <c r="AS705" s="1569"/>
      <c r="AT705" s="1569"/>
      <c r="AU705" s="1569"/>
      <c r="AV705" s="1569"/>
      <c r="AW705" s="1569"/>
      <c r="AX705" s="1569"/>
      <c r="AY705" s="1569"/>
      <c r="AZ705" s="1569"/>
      <c r="BA705" s="1569"/>
      <c r="BB705" s="1569"/>
      <c r="BC705" s="1569"/>
      <c r="BD705" s="1569"/>
      <c r="BE705" s="1569"/>
      <c r="BF705" s="1569"/>
      <c r="BG705" s="1569"/>
    </row>
    <row r="706" spans="2:59" s="1626" customFormat="1">
      <c r="B706" s="1569"/>
      <c r="C706" s="1570"/>
      <c r="D706" s="1569"/>
      <c r="E706" s="1569"/>
      <c r="F706" s="1569"/>
      <c r="G706" s="1569"/>
      <c r="H706" s="1569"/>
      <c r="I706" s="1569"/>
      <c r="J706" s="1569"/>
      <c r="K706" s="1569"/>
      <c r="L706" s="1569"/>
      <c r="M706" s="1569"/>
      <c r="N706" s="1569"/>
      <c r="O706" s="1569"/>
      <c r="P706" s="1569"/>
      <c r="Q706" s="1569"/>
      <c r="R706" s="1569"/>
      <c r="S706" s="1569"/>
      <c r="T706" s="1569"/>
      <c r="U706" s="1569"/>
      <c r="V706" s="1569"/>
      <c r="W706" s="1569"/>
      <c r="X706" s="1569"/>
      <c r="Y706" s="1569"/>
      <c r="Z706" s="1569"/>
      <c r="AA706" s="1569"/>
      <c r="AB706" s="1569"/>
      <c r="AC706" s="1569"/>
      <c r="AD706" s="1569"/>
      <c r="AE706" s="1569"/>
      <c r="AF706" s="1569"/>
      <c r="AG706" s="1569"/>
      <c r="AH706" s="1569"/>
      <c r="AI706" s="1569"/>
      <c r="AJ706" s="1569"/>
      <c r="AK706" s="1569"/>
      <c r="AL706" s="1569"/>
      <c r="AM706" s="1569"/>
      <c r="AN706" s="1569"/>
      <c r="AO706" s="1569"/>
      <c r="AP706" s="1569"/>
      <c r="AQ706" s="1569"/>
      <c r="AR706" s="1569"/>
      <c r="AS706" s="1569"/>
      <c r="AT706" s="1569"/>
      <c r="AU706" s="1569"/>
      <c r="AV706" s="1569"/>
      <c r="AW706" s="1569"/>
      <c r="AX706" s="1569"/>
      <c r="AY706" s="1569"/>
      <c r="AZ706" s="1569"/>
      <c r="BA706" s="1569"/>
      <c r="BB706" s="1569"/>
      <c r="BC706" s="1569"/>
      <c r="BD706" s="1569"/>
      <c r="BE706" s="1569"/>
      <c r="BF706" s="1569"/>
      <c r="BG706" s="1569"/>
    </row>
    <row r="707" spans="2:59" s="1626" customFormat="1">
      <c r="B707" s="1569"/>
      <c r="C707" s="1570"/>
      <c r="D707" s="1569"/>
      <c r="E707" s="1569"/>
      <c r="F707" s="1569"/>
      <c r="G707" s="1569"/>
      <c r="H707" s="1569"/>
      <c r="I707" s="1569"/>
      <c r="J707" s="1569"/>
      <c r="K707" s="1569"/>
      <c r="L707" s="1569"/>
      <c r="M707" s="1569"/>
      <c r="N707" s="1569"/>
      <c r="O707" s="1569"/>
      <c r="P707" s="1569"/>
      <c r="Q707" s="1569"/>
      <c r="R707" s="1569"/>
      <c r="S707" s="1569"/>
      <c r="T707" s="1569"/>
      <c r="U707" s="1569"/>
      <c r="V707" s="1569"/>
      <c r="W707" s="1569"/>
      <c r="X707" s="1569"/>
      <c r="Y707" s="1569"/>
      <c r="Z707" s="1569"/>
      <c r="AA707" s="1569"/>
      <c r="AB707" s="1569"/>
      <c r="AC707" s="1569"/>
      <c r="AD707" s="1569"/>
      <c r="AE707" s="1569"/>
      <c r="AF707" s="1569"/>
      <c r="AG707" s="1569"/>
      <c r="AH707" s="1569"/>
      <c r="AI707" s="1569"/>
      <c r="AJ707" s="1569"/>
      <c r="AK707" s="1569"/>
      <c r="AL707" s="1569"/>
      <c r="AM707" s="1569"/>
      <c r="AN707" s="1569"/>
      <c r="AO707" s="1569"/>
      <c r="AP707" s="1569"/>
      <c r="AQ707" s="1569"/>
      <c r="AR707" s="1569"/>
      <c r="AS707" s="1569"/>
      <c r="AT707" s="1569"/>
      <c r="AU707" s="1569"/>
      <c r="AV707" s="1569"/>
      <c r="AW707" s="1569"/>
      <c r="AX707" s="1569"/>
      <c r="AY707" s="1569"/>
      <c r="AZ707" s="1569"/>
      <c r="BA707" s="1569"/>
      <c r="BB707" s="1569"/>
      <c r="BC707" s="1569"/>
      <c r="BD707" s="1569"/>
      <c r="BE707" s="1569"/>
      <c r="BF707" s="1569"/>
      <c r="BG707" s="1569"/>
    </row>
    <row r="708" spans="2:59" s="1626" customFormat="1">
      <c r="B708" s="1569"/>
      <c r="C708" s="1570"/>
      <c r="D708" s="1569"/>
      <c r="E708" s="1569"/>
      <c r="F708" s="1569"/>
      <c r="G708" s="1569"/>
      <c r="H708" s="1569"/>
      <c r="I708" s="1569"/>
      <c r="J708" s="1569"/>
      <c r="K708" s="1569"/>
      <c r="L708" s="1569"/>
      <c r="M708" s="1569"/>
      <c r="N708" s="1569"/>
      <c r="O708" s="1569"/>
      <c r="P708" s="1569"/>
      <c r="Q708" s="1569"/>
      <c r="R708" s="1569"/>
      <c r="S708" s="1569"/>
      <c r="T708" s="1569"/>
      <c r="U708" s="1569"/>
      <c r="V708" s="1569"/>
      <c r="W708" s="1569"/>
      <c r="X708" s="1569"/>
      <c r="Y708" s="1569"/>
      <c r="Z708" s="1569"/>
      <c r="AA708" s="1569"/>
      <c r="AB708" s="1569"/>
      <c r="AC708" s="1569"/>
      <c r="AD708" s="1569"/>
      <c r="AE708" s="1569"/>
      <c r="AF708" s="1569"/>
      <c r="AG708" s="1569"/>
      <c r="AH708" s="1569"/>
      <c r="AI708" s="1569"/>
      <c r="AJ708" s="1569"/>
      <c r="AK708" s="1569"/>
      <c r="AL708" s="1569"/>
      <c r="AM708" s="1569"/>
      <c r="AN708" s="1569"/>
      <c r="AO708" s="1569"/>
      <c r="AP708" s="1569"/>
      <c r="AQ708" s="1569"/>
      <c r="AR708" s="1569"/>
      <c r="AS708" s="1569"/>
      <c r="AT708" s="1569"/>
      <c r="AU708" s="1569"/>
      <c r="AV708" s="1569"/>
      <c r="AW708" s="1569"/>
      <c r="AX708" s="1569"/>
      <c r="AY708" s="1569"/>
      <c r="AZ708" s="1569"/>
      <c r="BA708" s="1569"/>
      <c r="BB708" s="1569"/>
      <c r="BC708" s="1569"/>
      <c r="BD708" s="1569"/>
      <c r="BE708" s="1569"/>
      <c r="BF708" s="1569"/>
      <c r="BG708" s="1569"/>
    </row>
    <row r="709" spans="2:59" s="1626" customFormat="1">
      <c r="B709" s="1569"/>
      <c r="C709" s="1570"/>
      <c r="D709" s="1569"/>
      <c r="E709" s="1569"/>
      <c r="F709" s="1569"/>
      <c r="G709" s="1569"/>
      <c r="H709" s="1569"/>
      <c r="I709" s="1569"/>
      <c r="J709" s="1569"/>
      <c r="K709" s="1569"/>
      <c r="L709" s="1569"/>
      <c r="M709" s="1569"/>
      <c r="N709" s="1569"/>
      <c r="O709" s="1569"/>
      <c r="P709" s="1569"/>
      <c r="Q709" s="1569"/>
      <c r="R709" s="1569"/>
      <c r="S709" s="1569"/>
      <c r="T709" s="1569"/>
      <c r="U709" s="1569"/>
      <c r="V709" s="1569"/>
      <c r="W709" s="1569"/>
      <c r="X709" s="1569"/>
      <c r="Y709" s="1569"/>
      <c r="Z709" s="1569"/>
      <c r="AA709" s="1569"/>
      <c r="AB709" s="1569"/>
      <c r="AC709" s="1569"/>
      <c r="AD709" s="1569"/>
      <c r="AE709" s="1569"/>
      <c r="AF709" s="1569"/>
      <c r="AG709" s="1569"/>
      <c r="AH709" s="1569"/>
      <c r="AI709" s="1569"/>
      <c r="AJ709" s="1569"/>
      <c r="AK709" s="1569"/>
      <c r="AL709" s="1569"/>
      <c r="AM709" s="1569"/>
      <c r="AN709" s="1569"/>
      <c r="AO709" s="1569"/>
      <c r="AP709" s="1569"/>
      <c r="AQ709" s="1569"/>
      <c r="AR709" s="1569"/>
      <c r="AS709" s="1569"/>
      <c r="AT709" s="1569"/>
      <c r="AU709" s="1569"/>
      <c r="AV709" s="1569"/>
      <c r="AW709" s="1569"/>
      <c r="AX709" s="1569"/>
      <c r="AY709" s="1569"/>
      <c r="AZ709" s="1569"/>
      <c r="BA709" s="1569"/>
      <c r="BB709" s="1569"/>
      <c r="BC709" s="1569"/>
      <c r="BD709" s="1569"/>
      <c r="BE709" s="1569"/>
      <c r="BF709" s="1569"/>
      <c r="BG709" s="1569"/>
    </row>
    <row r="710" spans="2:59" s="1626" customFormat="1">
      <c r="B710" s="1569"/>
      <c r="C710" s="1570"/>
      <c r="D710" s="1569"/>
      <c r="E710" s="1569"/>
      <c r="F710" s="1569"/>
      <c r="G710" s="1569"/>
      <c r="H710" s="1569"/>
      <c r="I710" s="1569"/>
      <c r="J710" s="1569"/>
      <c r="K710" s="1569"/>
      <c r="L710" s="1569"/>
      <c r="M710" s="1569"/>
      <c r="N710" s="1569"/>
      <c r="O710" s="1569"/>
      <c r="P710" s="1569"/>
      <c r="Q710" s="1569"/>
      <c r="R710" s="1569"/>
      <c r="S710" s="1569"/>
      <c r="T710" s="1569"/>
      <c r="U710" s="1569"/>
      <c r="V710" s="1569"/>
      <c r="W710" s="1569"/>
      <c r="X710" s="1569"/>
      <c r="Y710" s="1569"/>
      <c r="Z710" s="1569"/>
      <c r="AA710" s="1569"/>
      <c r="AB710" s="1569"/>
      <c r="AC710" s="1569"/>
      <c r="AD710" s="1569"/>
      <c r="AE710" s="1569"/>
      <c r="AF710" s="1569"/>
      <c r="AG710" s="1569"/>
      <c r="AH710" s="1569"/>
      <c r="AI710" s="1569"/>
      <c r="AJ710" s="1569"/>
      <c r="AK710" s="1569"/>
      <c r="AL710" s="1569"/>
      <c r="AM710" s="1569"/>
      <c r="AN710" s="1569"/>
      <c r="AO710" s="1569"/>
      <c r="AP710" s="1569"/>
      <c r="AQ710" s="1569"/>
      <c r="AR710" s="1569"/>
      <c r="AS710" s="1569"/>
      <c r="AT710" s="1569"/>
      <c r="AU710" s="1569"/>
      <c r="AV710" s="1569"/>
      <c r="AW710" s="1569"/>
      <c r="AX710" s="1569"/>
      <c r="AY710" s="1569"/>
      <c r="AZ710" s="1569"/>
      <c r="BA710" s="1569"/>
      <c r="BB710" s="1569"/>
      <c r="BC710" s="1569"/>
      <c r="BD710" s="1569"/>
      <c r="BE710" s="1569"/>
      <c r="BF710" s="1569"/>
      <c r="BG710" s="1569"/>
    </row>
    <row r="711" spans="2:59" s="1626" customFormat="1">
      <c r="B711" s="1569"/>
      <c r="C711" s="1570"/>
      <c r="D711" s="1569"/>
      <c r="E711" s="1569"/>
      <c r="F711" s="1569"/>
      <c r="G711" s="1569"/>
      <c r="H711" s="1569"/>
      <c r="I711" s="1569"/>
      <c r="J711" s="1569"/>
      <c r="K711" s="1569"/>
      <c r="L711" s="1569"/>
      <c r="M711" s="1569"/>
      <c r="N711" s="1569"/>
      <c r="O711" s="1569"/>
      <c r="P711" s="1569"/>
      <c r="Q711" s="1569"/>
      <c r="R711" s="1569"/>
      <c r="S711" s="1569"/>
      <c r="T711" s="1569"/>
      <c r="U711" s="1569"/>
      <c r="V711" s="1569"/>
      <c r="W711" s="1569"/>
      <c r="X711" s="1569"/>
      <c r="Y711" s="1569"/>
      <c r="Z711" s="1569"/>
      <c r="AA711" s="1569"/>
      <c r="AB711" s="1569"/>
      <c r="AC711" s="1569"/>
      <c r="AD711" s="1569"/>
      <c r="AE711" s="1569"/>
      <c r="AF711" s="1569"/>
      <c r="AG711" s="1569"/>
      <c r="AH711" s="1569"/>
      <c r="AI711" s="1569"/>
      <c r="AJ711" s="1569"/>
      <c r="AK711" s="1569"/>
      <c r="AL711" s="1569"/>
      <c r="AM711" s="1569"/>
      <c r="AN711" s="1569"/>
      <c r="AO711" s="1569"/>
      <c r="AP711" s="1569"/>
      <c r="AQ711" s="1569"/>
      <c r="AR711" s="1569"/>
      <c r="AS711" s="1569"/>
      <c r="AT711" s="1569"/>
      <c r="AU711" s="1569"/>
      <c r="AV711" s="1569"/>
      <c r="AW711" s="1569"/>
      <c r="AX711" s="1569"/>
      <c r="AY711" s="1569"/>
      <c r="AZ711" s="1569"/>
      <c r="BA711" s="1569"/>
      <c r="BB711" s="1569"/>
      <c r="BC711" s="1569"/>
      <c r="BD711" s="1569"/>
      <c r="BE711" s="1569"/>
      <c r="BF711" s="1569"/>
      <c r="BG711" s="1569"/>
    </row>
    <row r="712" spans="2:59"/>
  </sheetData>
  <mergeCells count="14">
    <mergeCell ref="B26:G26"/>
    <mergeCell ref="C2:D2"/>
    <mergeCell ref="C3:D3"/>
    <mergeCell ref="C4:D4"/>
    <mergeCell ref="C5:D5"/>
    <mergeCell ref="D21:F21"/>
    <mergeCell ref="R8:BG8"/>
    <mergeCell ref="B9:B10"/>
    <mergeCell ref="C9:C10"/>
    <mergeCell ref="F9:F10"/>
    <mergeCell ref="G9:G10"/>
    <mergeCell ref="H9:H10"/>
    <mergeCell ref="I9:I10"/>
    <mergeCell ref="J9:J10"/>
  </mergeCells>
  <pageMargins left="0.21" right="0.17" top="0.75" bottom="0.75" header="0.3" footer="0.3"/>
  <pageSetup scale="43" orientation="landscape" r:id="rId1"/>
  <rowBreaks count="1" manualBreakCount="1">
    <brk id="184" max="16383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933FF"/>
  </sheetPr>
  <dimension ref="A1:CQ82"/>
  <sheetViews>
    <sheetView topLeftCell="Y1" zoomScale="96" zoomScaleNormal="96" zoomScaleSheetLayoutView="41" workbookViewId="0">
      <selection activeCell="J18" sqref="J18"/>
    </sheetView>
  </sheetViews>
  <sheetFormatPr defaultColWidth="9.28515625" defaultRowHeight="12.75"/>
  <cols>
    <col min="1" max="1" width="19.5703125" style="1082" customWidth="1"/>
    <col min="2" max="2" width="22.7109375" style="1082" customWidth="1"/>
    <col min="3" max="3" width="20.42578125" style="1082" customWidth="1"/>
    <col min="4" max="4" width="12.5703125" style="1082" customWidth="1"/>
    <col min="5" max="5" width="28.5703125" style="1082" customWidth="1"/>
    <col min="6" max="6" width="12.5703125" style="1082" customWidth="1"/>
    <col min="7" max="7" width="9.42578125" style="1082" customWidth="1"/>
    <col min="8" max="8" width="13.42578125" style="1082" customWidth="1"/>
    <col min="9" max="9" width="6.7109375" style="1082" customWidth="1"/>
    <col min="10" max="10" width="12.7109375" style="1082" customWidth="1"/>
    <col min="11" max="11" width="8.28515625" style="1082" customWidth="1"/>
    <col min="12" max="12" width="14.5703125" style="1082" customWidth="1"/>
    <col min="13" max="13" width="12.5703125" style="1082" customWidth="1"/>
    <col min="14" max="14" width="16.7109375" style="1082" customWidth="1"/>
    <col min="15" max="15" width="10.28515625" style="1082" customWidth="1"/>
    <col min="16" max="16" width="14.28515625" style="1082" customWidth="1"/>
    <col min="17" max="29" width="4" style="1082" customWidth="1"/>
    <col min="30" max="30" width="4.140625" style="1082" customWidth="1"/>
    <col min="31" max="41" width="4" style="1082" customWidth="1"/>
    <col min="42" max="42" width="4.140625" style="1082" customWidth="1"/>
    <col min="43" max="58" width="4" style="1082" customWidth="1"/>
    <col min="59" max="16384" width="9.28515625" style="1082"/>
  </cols>
  <sheetData>
    <row r="1" spans="1:95" s="1632" customFormat="1" ht="17.25" customHeight="1">
      <c r="A1" s="1632" t="s">
        <v>735</v>
      </c>
      <c r="B1" s="1632" t="s">
        <v>399</v>
      </c>
      <c r="E1" s="1633"/>
      <c r="F1" s="1633"/>
      <c r="G1" s="1633"/>
      <c r="H1" s="1633"/>
      <c r="I1" s="1634"/>
      <c r="J1" s="1633"/>
      <c r="K1" s="1635"/>
      <c r="L1" s="1636"/>
      <c r="M1" s="1637"/>
      <c r="N1" s="1636"/>
      <c r="BG1" s="1638"/>
      <c r="BH1" s="1638"/>
      <c r="BI1" s="1638"/>
      <c r="BJ1" s="1638"/>
      <c r="BK1" s="1638"/>
      <c r="BL1" s="1638"/>
      <c r="BM1" s="1638"/>
      <c r="BN1" s="1638"/>
      <c r="BO1" s="1638"/>
      <c r="BP1" s="1638"/>
      <c r="BQ1" s="1638"/>
      <c r="BR1" s="1638"/>
      <c r="BS1" s="1638"/>
      <c r="BT1" s="1638"/>
      <c r="BU1" s="1638"/>
      <c r="BV1" s="1638"/>
      <c r="BW1" s="1638"/>
      <c r="BX1" s="1638"/>
      <c r="BY1" s="1638"/>
      <c r="BZ1" s="1638"/>
      <c r="CA1" s="1638"/>
      <c r="CB1" s="1638"/>
      <c r="CC1" s="1638"/>
      <c r="CD1" s="1638"/>
      <c r="CE1" s="1638"/>
      <c r="CF1" s="1638"/>
      <c r="CG1" s="1638"/>
      <c r="CH1" s="1638"/>
      <c r="CI1" s="1638"/>
      <c r="CJ1" s="1638"/>
      <c r="CK1" s="1638"/>
      <c r="CL1" s="1638"/>
      <c r="CM1" s="1638"/>
      <c r="CN1" s="1638"/>
      <c r="CO1" s="1638"/>
      <c r="CP1" s="1638"/>
      <c r="CQ1" s="1638"/>
    </row>
    <row r="2" spans="1:95" s="1632" customFormat="1" ht="17.25" customHeight="1">
      <c r="A2" s="1632" t="s">
        <v>690</v>
      </c>
      <c r="B2" s="1632" t="s">
        <v>736</v>
      </c>
      <c r="E2" s="1633"/>
      <c r="F2" s="1633"/>
      <c r="G2" s="1633"/>
      <c r="H2" s="1633"/>
      <c r="I2" s="1634"/>
      <c r="J2" s="1633"/>
      <c r="K2" s="1635"/>
      <c r="L2" s="1636"/>
      <c r="M2" s="1637"/>
      <c r="N2" s="1636"/>
      <c r="BG2" s="1638"/>
      <c r="BH2" s="1638"/>
      <c r="BI2" s="1638"/>
      <c r="BJ2" s="1638"/>
      <c r="BK2" s="1638"/>
      <c r="BL2" s="1638"/>
      <c r="BM2" s="1638"/>
      <c r="BN2" s="1638"/>
      <c r="BO2" s="1638"/>
      <c r="BP2" s="1638"/>
      <c r="BQ2" s="1638"/>
      <c r="BR2" s="1638"/>
      <c r="BS2" s="1638"/>
      <c r="BT2" s="1638"/>
      <c r="BU2" s="1638"/>
      <c r="BV2" s="1638"/>
      <c r="BW2" s="1638"/>
      <c r="BX2" s="1638"/>
      <c r="BY2" s="1638"/>
      <c r="BZ2" s="1638"/>
      <c r="CA2" s="1638"/>
      <c r="CB2" s="1638"/>
      <c r="CC2" s="1638"/>
      <c r="CD2" s="1638"/>
      <c r="CE2" s="1638"/>
      <c r="CF2" s="1638"/>
      <c r="CG2" s="1638"/>
      <c r="CH2" s="1638"/>
      <c r="CI2" s="1638"/>
      <c r="CJ2" s="1638"/>
      <c r="CK2" s="1638"/>
      <c r="CL2" s="1638"/>
      <c r="CM2" s="1638"/>
      <c r="CN2" s="1638"/>
      <c r="CO2" s="1638"/>
      <c r="CP2" s="1638"/>
      <c r="CQ2" s="1638"/>
    </row>
    <row r="3" spans="1:95" s="1632" customFormat="1" ht="17.25" customHeight="1">
      <c r="A3" s="1632" t="s">
        <v>737</v>
      </c>
      <c r="B3" s="1632" t="s">
        <v>738</v>
      </c>
      <c r="C3" s="1639"/>
      <c r="E3" s="1633"/>
      <c r="F3" s="1633"/>
      <c r="G3" s="1633"/>
      <c r="H3" s="1633"/>
      <c r="I3" s="1634"/>
      <c r="J3" s="1633"/>
      <c r="K3" s="1635"/>
      <c r="L3" s="1636"/>
      <c r="M3" s="1637"/>
      <c r="N3" s="1636"/>
      <c r="O3" s="1640"/>
      <c r="P3" s="1641"/>
      <c r="BG3" s="1638"/>
      <c r="BH3" s="1638"/>
      <c r="BI3" s="1638"/>
      <c r="BJ3" s="1638"/>
      <c r="BK3" s="1638"/>
      <c r="BL3" s="1638"/>
      <c r="BM3" s="1638"/>
      <c r="BN3" s="1638"/>
      <c r="BO3" s="1638"/>
      <c r="BP3" s="1638"/>
      <c r="BQ3" s="1638"/>
      <c r="BR3" s="1638"/>
      <c r="BS3" s="1638"/>
      <c r="BT3" s="1638"/>
      <c r="BU3" s="1638"/>
      <c r="BV3" s="1638"/>
      <c r="BW3" s="1638"/>
      <c r="BX3" s="1638"/>
      <c r="BY3" s="1638"/>
      <c r="BZ3" s="1638"/>
      <c r="CA3" s="1638"/>
      <c r="CB3" s="1638"/>
      <c r="CC3" s="1638"/>
      <c r="CD3" s="1638"/>
      <c r="CE3" s="1638"/>
      <c r="CF3" s="1638"/>
      <c r="CG3" s="1638"/>
      <c r="CH3" s="1638"/>
      <c r="CI3" s="1638"/>
      <c r="CJ3" s="1638"/>
      <c r="CK3" s="1638"/>
      <c r="CL3" s="1638"/>
      <c r="CM3" s="1638"/>
      <c r="CN3" s="1638"/>
      <c r="CO3" s="1638"/>
      <c r="CP3" s="1638"/>
      <c r="CQ3" s="1638"/>
    </row>
    <row r="4" spans="1:95" s="1632" customFormat="1" ht="17.25" customHeight="1">
      <c r="A4" s="1632" t="s">
        <v>739</v>
      </c>
      <c r="E4" s="1633"/>
      <c r="F4" s="1633"/>
      <c r="G4" s="1633"/>
      <c r="H4" s="1633"/>
      <c r="I4" s="1634"/>
      <c r="J4" s="1633"/>
      <c r="K4" s="1635"/>
      <c r="L4" s="1636"/>
      <c r="M4" s="1637"/>
      <c r="N4" s="1636"/>
      <c r="BG4" s="1638"/>
      <c r="BH4" s="1638"/>
      <c r="BI4" s="1638"/>
      <c r="BJ4" s="1638"/>
      <c r="BK4" s="1638"/>
      <c r="BL4" s="1638"/>
      <c r="BM4" s="1638"/>
      <c r="BN4" s="1638"/>
      <c r="BO4" s="1638"/>
      <c r="BP4" s="1638"/>
      <c r="BQ4" s="1638"/>
      <c r="BR4" s="1638"/>
      <c r="BS4" s="1638"/>
      <c r="BT4" s="1638"/>
      <c r="BU4" s="1638"/>
      <c r="BV4" s="1638"/>
      <c r="BW4" s="1638"/>
      <c r="BX4" s="1638"/>
      <c r="BY4" s="1638"/>
      <c r="BZ4" s="1638"/>
      <c r="CA4" s="1638"/>
      <c r="CB4" s="1638"/>
      <c r="CC4" s="1638"/>
      <c r="CD4" s="1638"/>
      <c r="CE4" s="1638"/>
      <c r="CF4" s="1638"/>
      <c r="CG4" s="1638"/>
      <c r="CH4" s="1638"/>
      <c r="CI4" s="1638"/>
      <c r="CJ4" s="1638"/>
      <c r="CK4" s="1638"/>
      <c r="CL4" s="1638"/>
      <c r="CM4" s="1638"/>
      <c r="CN4" s="1638"/>
      <c r="CO4" s="1638"/>
      <c r="CP4" s="1638"/>
      <c r="CQ4" s="1638"/>
    </row>
    <row r="5" spans="1:95" ht="12.6" customHeight="1" thickBot="1">
      <c r="A5" s="1642"/>
      <c r="B5" s="1642"/>
      <c r="C5" s="1642"/>
      <c r="D5" s="1642"/>
      <c r="E5" s="1643"/>
      <c r="F5" s="1643"/>
      <c r="G5" s="1643"/>
      <c r="H5" s="1643"/>
      <c r="I5" s="1644"/>
      <c r="J5" s="1643"/>
      <c r="K5" s="1645"/>
      <c r="L5" s="1646"/>
      <c r="M5" s="1647"/>
      <c r="N5" s="1646"/>
      <c r="O5" s="1642"/>
      <c r="P5" s="1642"/>
      <c r="Q5" s="1642"/>
      <c r="R5" s="1642"/>
      <c r="S5" s="1642"/>
      <c r="T5" s="1642"/>
      <c r="U5" s="1642"/>
      <c r="V5" s="1642"/>
      <c r="W5" s="1642"/>
      <c r="X5" s="1642"/>
      <c r="Y5" s="1642"/>
      <c r="Z5" s="1642"/>
      <c r="AA5" s="1642"/>
      <c r="AB5" s="1642"/>
      <c r="AC5" s="1642"/>
      <c r="AD5" s="1642"/>
      <c r="AE5" s="1642"/>
      <c r="AF5" s="1642"/>
      <c r="AG5" s="1642"/>
      <c r="AH5" s="1642"/>
      <c r="AI5" s="1642"/>
      <c r="AJ5" s="1642"/>
      <c r="AK5" s="1642"/>
      <c r="AL5" s="1642"/>
      <c r="AM5" s="1642"/>
      <c r="AN5" s="1642"/>
      <c r="AO5" s="1642"/>
      <c r="AP5" s="1642"/>
      <c r="AQ5" s="1642"/>
      <c r="AR5" s="1642"/>
      <c r="AS5" s="1642"/>
      <c r="AT5" s="1642"/>
      <c r="AU5" s="1642"/>
      <c r="AV5" s="1642"/>
      <c r="AW5" s="1642"/>
      <c r="AX5" s="1642"/>
      <c r="AY5" s="1642"/>
      <c r="AZ5" s="1642"/>
      <c r="BA5" s="1642"/>
      <c r="BB5" s="1642"/>
      <c r="BC5" s="1642"/>
      <c r="BD5" s="1642"/>
      <c r="BE5" s="1642"/>
      <c r="BF5" s="1642"/>
      <c r="BG5" s="1648"/>
      <c r="BH5" s="1648"/>
      <c r="BI5" s="1648"/>
      <c r="BJ5" s="1648"/>
      <c r="BK5" s="1648"/>
      <c r="BL5" s="1648"/>
      <c r="BM5" s="1648"/>
      <c r="BN5" s="1648"/>
      <c r="BO5" s="1648"/>
      <c r="BP5" s="1648"/>
      <c r="BQ5" s="1648"/>
      <c r="BR5" s="1648"/>
      <c r="BS5" s="1648"/>
      <c r="BT5" s="1648"/>
      <c r="BU5" s="1648"/>
      <c r="BV5" s="1648"/>
      <c r="BW5" s="1648"/>
      <c r="BX5" s="1648"/>
      <c r="BY5" s="1648"/>
      <c r="BZ5" s="1648"/>
      <c r="CA5" s="1648"/>
      <c r="CB5" s="1648"/>
      <c r="CC5" s="1648"/>
      <c r="CD5" s="1648"/>
      <c r="CE5" s="1648"/>
      <c r="CF5" s="1648"/>
      <c r="CG5" s="1648"/>
      <c r="CH5" s="1648"/>
      <c r="CI5" s="1648"/>
      <c r="CJ5" s="1648"/>
      <c r="CK5" s="1648"/>
      <c r="CL5" s="1648"/>
      <c r="CM5" s="1648"/>
      <c r="CN5" s="1648"/>
      <c r="CO5" s="1648"/>
      <c r="CP5" s="1648"/>
      <c r="CQ5" s="1648"/>
    </row>
    <row r="6" spans="1:95" ht="12.6" customHeight="1" thickBot="1">
      <c r="A6" s="1642"/>
      <c r="B6" s="1642"/>
      <c r="C6" s="1642"/>
      <c r="D6" s="1642"/>
      <c r="E6" s="1643"/>
      <c r="F6" s="1649"/>
      <c r="G6" s="1643"/>
      <c r="H6" s="1643"/>
      <c r="I6" s="1644"/>
      <c r="J6" s="1643"/>
      <c r="K6" s="1645"/>
      <c r="L6" s="1646"/>
      <c r="M6" s="1647"/>
      <c r="N6" s="1646"/>
      <c r="O6" s="1642"/>
      <c r="P6" s="1642"/>
      <c r="Q6" s="2312" t="s">
        <v>740</v>
      </c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  <c r="BB6" s="2313"/>
      <c r="BC6" s="2313"/>
      <c r="BD6" s="2313"/>
      <c r="BE6" s="2313"/>
      <c r="BF6" s="2314"/>
      <c r="BG6" s="1648"/>
      <c r="BH6" s="1648"/>
      <c r="BI6" s="1648"/>
      <c r="BJ6" s="1648"/>
      <c r="BK6" s="1648"/>
      <c r="BL6" s="1648"/>
      <c r="BM6" s="1648"/>
      <c r="BN6" s="1648"/>
      <c r="BO6" s="1648"/>
      <c r="BP6" s="1648"/>
      <c r="BQ6" s="1648"/>
      <c r="BR6" s="1648"/>
      <c r="BS6" s="1648"/>
      <c r="BT6" s="1648"/>
      <c r="BU6" s="1648"/>
      <c r="BV6" s="1648"/>
      <c r="BW6" s="1648"/>
      <c r="BX6" s="1648"/>
      <c r="BY6" s="1648"/>
      <c r="BZ6" s="1648"/>
      <c r="CA6" s="1648"/>
      <c r="CB6" s="1648"/>
      <c r="CC6" s="1648"/>
      <c r="CD6" s="1648"/>
      <c r="CE6" s="1648"/>
      <c r="CF6" s="1648"/>
      <c r="CG6" s="1648"/>
      <c r="CH6" s="1648"/>
      <c r="CI6" s="1648"/>
      <c r="CJ6" s="1648"/>
      <c r="CK6" s="1648"/>
      <c r="CL6" s="1648"/>
      <c r="CM6" s="1648"/>
      <c r="CN6" s="1648"/>
      <c r="CO6" s="1648"/>
      <c r="CP6" s="1648"/>
      <c r="CQ6" s="1648"/>
    </row>
    <row r="7" spans="1:95" s="1659" customFormat="1" ht="36" customHeight="1" thickBot="1">
      <c r="A7" s="1650" t="s">
        <v>741</v>
      </c>
      <c r="B7" s="1651" t="s">
        <v>742</v>
      </c>
      <c r="C7" s="1651" t="s">
        <v>743</v>
      </c>
      <c r="D7" s="1651" t="s">
        <v>744</v>
      </c>
      <c r="E7" s="1651" t="s">
        <v>745</v>
      </c>
      <c r="F7" s="1652" t="s">
        <v>746</v>
      </c>
      <c r="G7" s="1651" t="s">
        <v>747</v>
      </c>
      <c r="H7" s="1652" t="s">
        <v>748</v>
      </c>
      <c r="I7" s="1652" t="s">
        <v>749</v>
      </c>
      <c r="J7" s="1652" t="s">
        <v>750</v>
      </c>
      <c r="K7" s="1653" t="s">
        <v>751</v>
      </c>
      <c r="L7" s="1654" t="s">
        <v>752</v>
      </c>
      <c r="M7" s="1655" t="s">
        <v>753</v>
      </c>
      <c r="N7" s="1654" t="s">
        <v>754</v>
      </c>
      <c r="O7" s="1652" t="s">
        <v>755</v>
      </c>
      <c r="P7" s="1656" t="s">
        <v>756</v>
      </c>
      <c r="Q7" s="1650" t="s">
        <v>26</v>
      </c>
      <c r="R7" s="1651" t="s">
        <v>359</v>
      </c>
      <c r="S7" s="1651" t="s">
        <v>336</v>
      </c>
      <c r="T7" s="1651" t="s">
        <v>757</v>
      </c>
      <c r="U7" s="1651" t="s">
        <v>11</v>
      </c>
      <c r="V7" s="1657" t="s">
        <v>12</v>
      </c>
      <c r="W7" s="1651" t="s">
        <v>13</v>
      </c>
      <c r="X7" s="1657" t="s">
        <v>26</v>
      </c>
      <c r="Y7" s="1651" t="s">
        <v>359</v>
      </c>
      <c r="Z7" s="1651" t="s">
        <v>336</v>
      </c>
      <c r="AA7" s="1651" t="s">
        <v>757</v>
      </c>
      <c r="AB7" s="1651" t="s">
        <v>11</v>
      </c>
      <c r="AC7" s="1657" t="s">
        <v>12</v>
      </c>
      <c r="AD7" s="1651" t="s">
        <v>13</v>
      </c>
      <c r="AE7" s="1657" t="s">
        <v>26</v>
      </c>
      <c r="AF7" s="1651" t="s">
        <v>359</v>
      </c>
      <c r="AG7" s="1651" t="s">
        <v>336</v>
      </c>
      <c r="AH7" s="1651" t="s">
        <v>757</v>
      </c>
      <c r="AI7" s="1651" t="s">
        <v>11</v>
      </c>
      <c r="AJ7" s="1657" t="s">
        <v>12</v>
      </c>
      <c r="AK7" s="1651" t="s">
        <v>13</v>
      </c>
      <c r="AL7" s="1657" t="s">
        <v>26</v>
      </c>
      <c r="AM7" s="1651" t="s">
        <v>359</v>
      </c>
      <c r="AN7" s="1651" t="s">
        <v>336</v>
      </c>
      <c r="AO7" s="1651" t="s">
        <v>757</v>
      </c>
      <c r="AP7" s="1651" t="s">
        <v>11</v>
      </c>
      <c r="AQ7" s="1657" t="s">
        <v>12</v>
      </c>
      <c r="AR7" s="1651" t="s">
        <v>13</v>
      </c>
      <c r="AS7" s="1657" t="s">
        <v>26</v>
      </c>
      <c r="AT7" s="1651" t="s">
        <v>359</v>
      </c>
      <c r="AU7" s="1651" t="s">
        <v>336</v>
      </c>
      <c r="AV7" s="1651" t="s">
        <v>757</v>
      </c>
      <c r="AW7" s="1651" t="s">
        <v>11</v>
      </c>
      <c r="AX7" s="1657" t="s">
        <v>12</v>
      </c>
      <c r="AY7" s="1651" t="s">
        <v>13</v>
      </c>
      <c r="AZ7" s="1657" t="s">
        <v>26</v>
      </c>
      <c r="BA7" s="1651" t="s">
        <v>359</v>
      </c>
      <c r="BB7" s="1651" t="s">
        <v>336</v>
      </c>
      <c r="BC7" s="1651" t="s">
        <v>757</v>
      </c>
      <c r="BD7" s="1651" t="s">
        <v>11</v>
      </c>
      <c r="BE7" s="1657" t="s">
        <v>12</v>
      </c>
      <c r="BF7" s="1651" t="s">
        <v>13</v>
      </c>
      <c r="BG7" s="1658"/>
      <c r="BH7" s="1658"/>
      <c r="BI7" s="1658"/>
      <c r="BJ7" s="1658"/>
      <c r="BK7" s="1658"/>
      <c r="BL7" s="1658"/>
      <c r="BM7" s="1658"/>
      <c r="BN7" s="1658"/>
      <c r="BO7" s="1658"/>
      <c r="BP7" s="1658"/>
      <c r="BQ7" s="1658"/>
      <c r="BR7" s="1658"/>
      <c r="BS7" s="1658"/>
      <c r="BT7" s="1658"/>
      <c r="BU7" s="1658"/>
      <c r="BV7" s="1658"/>
      <c r="BW7" s="1658"/>
      <c r="BX7" s="1658"/>
      <c r="BY7" s="1658"/>
      <c r="BZ7" s="1658"/>
      <c r="CA7" s="1658"/>
      <c r="CB7" s="1658"/>
      <c r="CC7" s="1658"/>
      <c r="CD7" s="1658"/>
      <c r="CE7" s="1658"/>
      <c r="CF7" s="1658"/>
      <c r="CG7" s="1658"/>
      <c r="CH7" s="1658"/>
      <c r="CI7" s="1658"/>
      <c r="CJ7" s="1658"/>
      <c r="CK7" s="1658"/>
      <c r="CL7" s="1658"/>
      <c r="CM7" s="1658"/>
      <c r="CN7" s="1658"/>
      <c r="CO7" s="1658"/>
      <c r="CP7" s="1658"/>
      <c r="CQ7" s="1658"/>
    </row>
    <row r="8" spans="1:95" s="1632" customFormat="1" ht="24" customHeight="1">
      <c r="A8" s="1660" t="s">
        <v>758</v>
      </c>
      <c r="B8" s="1661"/>
      <c r="C8" s="1661"/>
      <c r="D8" s="1661"/>
      <c r="E8" s="1661"/>
      <c r="F8" s="1661"/>
      <c r="G8" s="1661"/>
      <c r="H8" s="1661"/>
      <c r="I8" s="1661"/>
      <c r="J8" s="1661"/>
      <c r="K8" s="1661"/>
      <c r="L8" s="1661"/>
      <c r="M8" s="1661"/>
      <c r="N8" s="1661"/>
      <c r="O8" s="1661"/>
      <c r="P8" s="1661"/>
      <c r="Q8" s="1662">
        <v>9</v>
      </c>
      <c r="R8" s="1662">
        <v>10</v>
      </c>
      <c r="S8" s="1662">
        <f t="shared" ref="S8:BA8" si="0">R8+1</f>
        <v>11</v>
      </c>
      <c r="T8" s="1662">
        <f t="shared" si="0"/>
        <v>12</v>
      </c>
      <c r="U8" s="1662">
        <f t="shared" si="0"/>
        <v>13</v>
      </c>
      <c r="V8" s="1662">
        <f t="shared" si="0"/>
        <v>14</v>
      </c>
      <c r="W8" s="1662">
        <f>V8+1</f>
        <v>15</v>
      </c>
      <c r="X8" s="1662">
        <v>16</v>
      </c>
      <c r="Y8" s="1662">
        <v>17</v>
      </c>
      <c r="Z8" s="1662">
        <f t="shared" ref="Z8:AH8" si="1">Y8+1</f>
        <v>18</v>
      </c>
      <c r="AA8" s="1662">
        <f t="shared" si="1"/>
        <v>19</v>
      </c>
      <c r="AB8" s="1662">
        <f t="shared" si="1"/>
        <v>20</v>
      </c>
      <c r="AC8" s="1662">
        <f t="shared" si="1"/>
        <v>21</v>
      </c>
      <c r="AD8" s="1662">
        <f t="shared" si="1"/>
        <v>22</v>
      </c>
      <c r="AE8" s="1662">
        <f t="shared" si="1"/>
        <v>23</v>
      </c>
      <c r="AF8" s="1662">
        <f t="shared" si="1"/>
        <v>24</v>
      </c>
      <c r="AG8" s="1662">
        <f t="shared" si="1"/>
        <v>25</v>
      </c>
      <c r="AH8" s="1662">
        <f t="shared" si="1"/>
        <v>26</v>
      </c>
      <c r="AI8" s="1662">
        <v>27</v>
      </c>
      <c r="AJ8" s="1662">
        <v>28</v>
      </c>
      <c r="AK8" s="1662">
        <v>29</v>
      </c>
      <c r="AL8" s="1662">
        <f t="shared" si="0"/>
        <v>30</v>
      </c>
      <c r="AM8" s="1662">
        <f t="shared" si="0"/>
        <v>31</v>
      </c>
      <c r="AN8" s="1662">
        <v>1</v>
      </c>
      <c r="AO8" s="1662">
        <f t="shared" si="0"/>
        <v>2</v>
      </c>
      <c r="AP8" s="1662">
        <f t="shared" si="0"/>
        <v>3</v>
      </c>
      <c r="AQ8" s="1662">
        <f t="shared" si="0"/>
        <v>4</v>
      </c>
      <c r="AR8" s="1662">
        <f t="shared" si="0"/>
        <v>5</v>
      </c>
      <c r="AS8" s="1662">
        <f t="shared" si="0"/>
        <v>6</v>
      </c>
      <c r="AT8" s="1662">
        <f t="shared" si="0"/>
        <v>7</v>
      </c>
      <c r="AU8" s="1662">
        <v>8</v>
      </c>
      <c r="AV8" s="1662">
        <f t="shared" si="0"/>
        <v>9</v>
      </c>
      <c r="AW8" s="1662">
        <f t="shared" si="0"/>
        <v>10</v>
      </c>
      <c r="AX8" s="1662">
        <f t="shared" si="0"/>
        <v>11</v>
      </c>
      <c r="AY8" s="1662">
        <f t="shared" si="0"/>
        <v>12</v>
      </c>
      <c r="AZ8" s="1662">
        <f t="shared" si="0"/>
        <v>13</v>
      </c>
      <c r="BA8" s="1662">
        <f t="shared" si="0"/>
        <v>14</v>
      </c>
      <c r="BB8" s="1662">
        <v>15</v>
      </c>
      <c r="BC8" s="1662">
        <v>16</v>
      </c>
      <c r="BD8" s="1662">
        <v>17</v>
      </c>
      <c r="BE8" s="1662">
        <v>18</v>
      </c>
      <c r="BF8" s="1662">
        <v>19</v>
      </c>
      <c r="BG8" s="1638"/>
      <c r="BH8" s="1638"/>
      <c r="BI8" s="1638"/>
      <c r="BJ8" s="1638"/>
      <c r="BK8" s="1638"/>
      <c r="BL8" s="1638"/>
      <c r="BM8" s="1638"/>
      <c r="BN8" s="1638"/>
      <c r="BO8" s="1638"/>
      <c r="BP8" s="1638"/>
      <c r="BQ8" s="1638"/>
      <c r="BR8" s="1638"/>
      <c r="BS8" s="1638"/>
      <c r="BT8" s="1638"/>
      <c r="BU8" s="1638"/>
      <c r="BV8" s="1638"/>
      <c r="BW8" s="1638"/>
      <c r="BX8" s="1638"/>
      <c r="BY8" s="1638"/>
      <c r="BZ8" s="1638"/>
      <c r="CA8" s="1638"/>
      <c r="CB8" s="1638"/>
      <c r="CC8" s="1638"/>
      <c r="CD8" s="1638"/>
      <c r="CE8" s="1638"/>
      <c r="CF8" s="1638"/>
      <c r="CG8" s="1638"/>
      <c r="CH8" s="1638"/>
      <c r="CI8" s="1638"/>
      <c r="CJ8" s="1638"/>
      <c r="CK8" s="1638"/>
      <c r="CL8" s="1638"/>
      <c r="CM8" s="1638"/>
      <c r="CN8" s="1638"/>
      <c r="CO8" s="1638"/>
      <c r="CP8" s="1638"/>
      <c r="CQ8" s="1638"/>
    </row>
    <row r="9" spans="1:95" ht="26.25" customHeight="1">
      <c r="A9" s="2315" t="s">
        <v>759</v>
      </c>
      <c r="B9" s="1663" t="s">
        <v>760</v>
      </c>
      <c r="C9" s="1663" t="s">
        <v>761</v>
      </c>
      <c r="D9" s="1663" t="s">
        <v>762</v>
      </c>
      <c r="E9" s="1664" t="s">
        <v>763</v>
      </c>
      <c r="F9" s="1665">
        <v>2000000</v>
      </c>
      <c r="G9" s="1666">
        <v>1.6E-2</v>
      </c>
      <c r="H9" s="1665">
        <f>F9*G9</f>
        <v>32000</v>
      </c>
      <c r="I9" s="1665">
        <f t="shared" ref="I9:I35" si="2">SUM(Q9:BF9)</f>
        <v>10</v>
      </c>
      <c r="J9" s="1665">
        <f>H9*I9</f>
        <v>320000</v>
      </c>
      <c r="K9" s="1667">
        <v>30</v>
      </c>
      <c r="L9" s="1667">
        <f t="shared" ref="L9:L24" si="3">J9*K9/1000</f>
        <v>9600</v>
      </c>
      <c r="M9" s="1666">
        <v>0.39</v>
      </c>
      <c r="N9" s="1668">
        <f t="shared" ref="N9:N25" si="4">L9-L9*M9</f>
        <v>5856</v>
      </c>
      <c r="O9" s="1669">
        <v>0</v>
      </c>
      <c r="P9" s="1670">
        <f t="shared" ref="P9:P25" si="5">J9+J9*O9</f>
        <v>320000</v>
      </c>
      <c r="Q9" s="1671">
        <v>1</v>
      </c>
      <c r="R9" s="1671">
        <v>1</v>
      </c>
      <c r="S9" s="1671">
        <v>1</v>
      </c>
      <c r="T9" s="1672">
        <v>1</v>
      </c>
      <c r="U9" s="1671">
        <v>1</v>
      </c>
      <c r="V9" s="1673"/>
      <c r="W9" s="1674"/>
      <c r="X9" s="1675">
        <v>1</v>
      </c>
      <c r="Y9" s="1671">
        <v>1</v>
      </c>
      <c r="Z9" s="1671">
        <v>1</v>
      </c>
      <c r="AA9" s="1671">
        <v>1</v>
      </c>
      <c r="AB9" s="1671">
        <v>1</v>
      </c>
      <c r="AC9" s="1673"/>
      <c r="AD9" s="1674"/>
      <c r="AE9" s="1675"/>
      <c r="AF9" s="1672"/>
      <c r="AG9" s="1671"/>
      <c r="AH9" s="1671"/>
      <c r="AI9" s="1671"/>
      <c r="AJ9" s="1673"/>
      <c r="AK9" s="1674"/>
      <c r="AL9" s="1671"/>
      <c r="AM9" s="1671"/>
      <c r="AN9" s="1671"/>
      <c r="AO9" s="1675"/>
      <c r="AP9" s="1671"/>
      <c r="AQ9" s="1673"/>
      <c r="AR9" s="1674"/>
      <c r="AS9" s="1671"/>
      <c r="AT9" s="1671"/>
      <c r="AU9" s="1671"/>
      <c r="AV9" s="1675"/>
      <c r="AW9" s="1671"/>
      <c r="AX9" s="1673"/>
      <c r="AY9" s="1674"/>
      <c r="AZ9" s="1671"/>
      <c r="BA9" s="1671"/>
      <c r="BB9" s="1675"/>
      <c r="BC9" s="1675"/>
      <c r="BD9" s="1674"/>
      <c r="BE9" s="1674"/>
      <c r="BF9" s="1673"/>
      <c r="BG9" s="1648"/>
      <c r="BH9" s="1648"/>
      <c r="BI9" s="1648"/>
      <c r="BJ9" s="1648"/>
      <c r="BK9" s="1648"/>
      <c r="BL9" s="1648"/>
      <c r="BM9" s="1648"/>
      <c r="BN9" s="1648"/>
      <c r="BO9" s="1648"/>
      <c r="BP9" s="1648"/>
      <c r="BQ9" s="1648"/>
      <c r="BR9" s="1648"/>
      <c r="BS9" s="1648"/>
      <c r="BT9" s="1648"/>
      <c r="BU9" s="1648"/>
      <c r="BV9" s="1648"/>
      <c r="BW9" s="1648"/>
      <c r="BX9" s="1648"/>
      <c r="BY9" s="1648"/>
      <c r="BZ9" s="1648"/>
      <c r="CA9" s="1648"/>
      <c r="CB9" s="1648"/>
      <c r="CC9" s="1648"/>
      <c r="CD9" s="1648"/>
      <c r="CE9" s="1648"/>
      <c r="CF9" s="1648"/>
      <c r="CG9" s="1648"/>
      <c r="CH9" s="1648"/>
      <c r="CI9" s="1648"/>
      <c r="CJ9" s="1648"/>
      <c r="CK9" s="1648"/>
      <c r="CL9" s="1648"/>
      <c r="CM9" s="1648"/>
      <c r="CN9" s="1648"/>
      <c r="CO9" s="1648"/>
      <c r="CP9" s="1648"/>
      <c r="CQ9" s="1648"/>
    </row>
    <row r="10" spans="1:95" ht="26.25" customHeight="1">
      <c r="A10" s="2316"/>
      <c r="B10" s="1663" t="s">
        <v>760</v>
      </c>
      <c r="C10" s="1663" t="s">
        <v>761</v>
      </c>
      <c r="D10" s="1663" t="s">
        <v>762</v>
      </c>
      <c r="E10" s="1664" t="s">
        <v>764</v>
      </c>
      <c r="F10" s="1665">
        <v>2000000</v>
      </c>
      <c r="G10" s="1666">
        <v>0.01</v>
      </c>
      <c r="H10" s="1665">
        <f>F10*G10</f>
        <v>20000</v>
      </c>
      <c r="I10" s="1665">
        <f t="shared" si="2"/>
        <v>8</v>
      </c>
      <c r="J10" s="1665">
        <f>H10*I10</f>
        <v>160000</v>
      </c>
      <c r="K10" s="1667">
        <v>18</v>
      </c>
      <c r="L10" s="1667">
        <f t="shared" si="3"/>
        <v>2880</v>
      </c>
      <c r="M10" s="1666">
        <v>1</v>
      </c>
      <c r="N10" s="1668">
        <f t="shared" si="4"/>
        <v>0</v>
      </c>
      <c r="O10" s="1669">
        <v>0</v>
      </c>
      <c r="P10" s="1670">
        <f t="shared" si="5"/>
        <v>160000</v>
      </c>
      <c r="Q10" s="1671"/>
      <c r="R10" s="1671"/>
      <c r="S10" s="1671"/>
      <c r="T10" s="1672"/>
      <c r="U10" s="1671"/>
      <c r="V10" s="1673"/>
      <c r="W10" s="1674"/>
      <c r="X10" s="1675"/>
      <c r="Y10" s="1671"/>
      <c r="Z10" s="1671"/>
      <c r="AA10" s="1671"/>
      <c r="AB10" s="1671"/>
      <c r="AC10" s="1673"/>
      <c r="AD10" s="1674"/>
      <c r="AE10" s="1675">
        <v>1</v>
      </c>
      <c r="AF10" s="1672">
        <v>1</v>
      </c>
      <c r="AG10" s="1671">
        <v>1</v>
      </c>
      <c r="AH10" s="1671">
        <v>1</v>
      </c>
      <c r="AI10" s="1671">
        <v>1</v>
      </c>
      <c r="AJ10" s="1673"/>
      <c r="AK10" s="1674"/>
      <c r="AL10" s="1671">
        <v>1</v>
      </c>
      <c r="AM10" s="1671">
        <v>1</v>
      </c>
      <c r="AN10" s="1671">
        <v>1</v>
      </c>
      <c r="AO10" s="1675"/>
      <c r="AP10" s="1671"/>
      <c r="AQ10" s="1673"/>
      <c r="AR10" s="1674"/>
      <c r="AS10" s="1671"/>
      <c r="AT10" s="1671"/>
      <c r="AU10" s="1671"/>
      <c r="AV10" s="1675"/>
      <c r="AW10" s="1671"/>
      <c r="AX10" s="1673"/>
      <c r="AY10" s="1674"/>
      <c r="AZ10" s="1671"/>
      <c r="BA10" s="1671"/>
      <c r="BB10" s="1675"/>
      <c r="BC10" s="1675"/>
      <c r="BD10" s="1674"/>
      <c r="BE10" s="1674"/>
      <c r="BF10" s="1673"/>
      <c r="BG10" s="1648"/>
      <c r="BH10" s="1648"/>
      <c r="BI10" s="1648"/>
      <c r="BJ10" s="1648"/>
      <c r="BK10" s="1648"/>
      <c r="BL10" s="1648"/>
      <c r="BM10" s="1648"/>
      <c r="BN10" s="1648"/>
      <c r="BO10" s="1648"/>
      <c r="BP10" s="1648"/>
      <c r="BQ10" s="1648"/>
      <c r="BR10" s="1648"/>
      <c r="BS10" s="1648"/>
      <c r="BT10" s="1648"/>
      <c r="BU10" s="1648"/>
      <c r="BV10" s="1648"/>
      <c r="BW10" s="1648"/>
      <c r="BX10" s="1648"/>
      <c r="BY10" s="1648"/>
      <c r="BZ10" s="1648"/>
      <c r="CA10" s="1648"/>
      <c r="CB10" s="1648"/>
      <c r="CC10" s="1648"/>
      <c r="CD10" s="1648"/>
      <c r="CE10" s="1648"/>
      <c r="CF10" s="1648"/>
      <c r="CG10" s="1648"/>
      <c r="CH10" s="1648"/>
      <c r="CI10" s="1648"/>
      <c r="CJ10" s="1648"/>
      <c r="CK10" s="1648"/>
      <c r="CL10" s="1648"/>
      <c r="CM10" s="1648"/>
      <c r="CN10" s="1648"/>
      <c r="CO10" s="1648"/>
      <c r="CP10" s="1648"/>
      <c r="CQ10" s="1648"/>
    </row>
    <row r="11" spans="1:95" ht="26.25" customHeight="1">
      <c r="A11" s="2316"/>
      <c r="B11" s="1663" t="s">
        <v>765</v>
      </c>
      <c r="C11" s="1663" t="s">
        <v>761</v>
      </c>
      <c r="D11" s="1663" t="s">
        <v>762</v>
      </c>
      <c r="E11" s="1664" t="s">
        <v>763</v>
      </c>
      <c r="F11" s="1665">
        <v>600000</v>
      </c>
      <c r="G11" s="1666">
        <v>3.3333333E-2</v>
      </c>
      <c r="H11" s="1665">
        <f t="shared" ref="H11:H25" si="6">F11*G11</f>
        <v>19999.999800000001</v>
      </c>
      <c r="I11" s="1665">
        <f t="shared" si="2"/>
        <v>10</v>
      </c>
      <c r="J11" s="1665">
        <f t="shared" ref="J11:J12" si="7">H11*I11</f>
        <v>199999.99800000002</v>
      </c>
      <c r="K11" s="1667">
        <v>30</v>
      </c>
      <c r="L11" s="1667">
        <f t="shared" si="3"/>
        <v>5999.9999400000006</v>
      </c>
      <c r="M11" s="1666">
        <v>0.39</v>
      </c>
      <c r="N11" s="1668">
        <f t="shared" si="4"/>
        <v>3659.9999634000001</v>
      </c>
      <c r="O11" s="1669">
        <v>0</v>
      </c>
      <c r="P11" s="1670">
        <f t="shared" si="5"/>
        <v>199999.99800000002</v>
      </c>
      <c r="Q11" s="1671"/>
      <c r="R11" s="1671"/>
      <c r="S11" s="1671"/>
      <c r="T11" s="1672"/>
      <c r="U11" s="1671"/>
      <c r="V11" s="2310"/>
      <c r="W11" s="2311"/>
      <c r="X11" s="1675"/>
      <c r="Y11" s="1671"/>
      <c r="Z11" s="1671"/>
      <c r="AA11" s="1671"/>
      <c r="AB11" s="1671"/>
      <c r="AC11" s="1673"/>
      <c r="AD11" s="1674"/>
      <c r="AE11" s="1675"/>
      <c r="AF11" s="1672"/>
      <c r="AG11" s="1671"/>
      <c r="AH11" s="1671"/>
      <c r="AI11" s="1671"/>
      <c r="AJ11" s="1673"/>
      <c r="AK11" s="1674"/>
      <c r="AL11" s="1671"/>
      <c r="AM11" s="1671"/>
      <c r="AN11" s="1671"/>
      <c r="AO11" s="1675"/>
      <c r="AP11" s="1671">
        <v>1</v>
      </c>
      <c r="AQ11" s="1673"/>
      <c r="AR11" s="1674"/>
      <c r="AS11" s="1671">
        <v>1</v>
      </c>
      <c r="AT11" s="1671">
        <v>1</v>
      </c>
      <c r="AU11" s="1671">
        <v>1</v>
      </c>
      <c r="AV11" s="1675">
        <v>1</v>
      </c>
      <c r="AW11" s="1671">
        <v>1</v>
      </c>
      <c r="AX11" s="1673"/>
      <c r="AY11" s="1674"/>
      <c r="AZ11" s="1671">
        <v>1</v>
      </c>
      <c r="BA11" s="1671">
        <v>1</v>
      </c>
      <c r="BB11" s="1675">
        <v>1</v>
      </c>
      <c r="BC11" s="1675">
        <v>1</v>
      </c>
      <c r="BD11" s="1674"/>
      <c r="BE11" s="1674"/>
      <c r="BF11" s="1673"/>
      <c r="BG11" s="1648"/>
      <c r="BH11" s="1648"/>
      <c r="BI11" s="1648"/>
      <c r="BJ11" s="1648"/>
      <c r="BK11" s="1648"/>
      <c r="BL11" s="1648"/>
      <c r="BM11" s="1648"/>
      <c r="BN11" s="1648"/>
      <c r="BO11" s="1648"/>
      <c r="BP11" s="1648"/>
      <c r="BQ11" s="1648"/>
      <c r="BR11" s="1648"/>
      <c r="BS11" s="1648"/>
      <c r="BT11" s="1648"/>
      <c r="BU11" s="1648"/>
      <c r="BV11" s="1648"/>
      <c r="BW11" s="1648"/>
      <c r="BX11" s="1648"/>
      <c r="BY11" s="1648"/>
      <c r="BZ11" s="1648"/>
      <c r="CA11" s="1648"/>
      <c r="CB11" s="1648"/>
      <c r="CC11" s="1648"/>
      <c r="CD11" s="1648"/>
      <c r="CE11" s="1648"/>
      <c r="CF11" s="1648"/>
      <c r="CG11" s="1648"/>
      <c r="CH11" s="1648"/>
      <c r="CI11" s="1648"/>
      <c r="CJ11" s="1648"/>
      <c r="CK11" s="1648"/>
      <c r="CL11" s="1648"/>
      <c r="CM11" s="1648"/>
      <c r="CN11" s="1648"/>
      <c r="CO11" s="1648"/>
      <c r="CP11" s="1648"/>
      <c r="CQ11" s="1648"/>
    </row>
    <row r="12" spans="1:95" ht="26.25" customHeight="1">
      <c r="A12" s="2316"/>
      <c r="B12" s="1663" t="s">
        <v>765</v>
      </c>
      <c r="C12" s="1663" t="s">
        <v>761</v>
      </c>
      <c r="D12" s="1663" t="s">
        <v>762</v>
      </c>
      <c r="E12" s="1664" t="s">
        <v>764</v>
      </c>
      <c r="F12" s="1665">
        <v>600000</v>
      </c>
      <c r="G12" s="1666">
        <v>1.6666666E-2</v>
      </c>
      <c r="H12" s="1665">
        <f t="shared" si="6"/>
        <v>9999.9995999999992</v>
      </c>
      <c r="I12" s="1665">
        <f t="shared" si="2"/>
        <v>10</v>
      </c>
      <c r="J12" s="1665">
        <f t="shared" si="7"/>
        <v>99999.995999999985</v>
      </c>
      <c r="K12" s="1667">
        <v>18</v>
      </c>
      <c r="L12" s="1667">
        <f t="shared" si="3"/>
        <v>1799.9999279999997</v>
      </c>
      <c r="M12" s="1666">
        <v>1</v>
      </c>
      <c r="N12" s="1668">
        <f t="shared" si="4"/>
        <v>0</v>
      </c>
      <c r="O12" s="1669">
        <v>0</v>
      </c>
      <c r="P12" s="1670">
        <f t="shared" si="5"/>
        <v>99999.995999999985</v>
      </c>
      <c r="Q12" s="1671"/>
      <c r="R12" s="1671"/>
      <c r="S12" s="1671"/>
      <c r="T12" s="1672"/>
      <c r="U12" s="1671"/>
      <c r="V12" s="1676"/>
      <c r="W12" s="1673"/>
      <c r="X12" s="1675"/>
      <c r="Y12" s="1671"/>
      <c r="Z12" s="1671"/>
      <c r="AA12" s="1671"/>
      <c r="AB12" s="1671"/>
      <c r="AC12" s="1673"/>
      <c r="AD12" s="1674"/>
      <c r="AE12" s="1675">
        <v>1</v>
      </c>
      <c r="AF12" s="1672">
        <v>1</v>
      </c>
      <c r="AG12" s="1671">
        <v>1</v>
      </c>
      <c r="AH12" s="1671">
        <v>1</v>
      </c>
      <c r="AI12" s="1671">
        <v>1</v>
      </c>
      <c r="AJ12" s="1673"/>
      <c r="AK12" s="1674"/>
      <c r="AL12" s="1671">
        <v>1</v>
      </c>
      <c r="AM12" s="1671">
        <v>1</v>
      </c>
      <c r="AN12" s="1671">
        <v>1</v>
      </c>
      <c r="AO12" s="1675">
        <v>1</v>
      </c>
      <c r="AP12" s="1671">
        <v>1</v>
      </c>
      <c r="AQ12" s="1673"/>
      <c r="AR12" s="1674"/>
      <c r="AS12" s="1671"/>
      <c r="AT12" s="1671"/>
      <c r="AU12" s="1671"/>
      <c r="AV12" s="1675"/>
      <c r="AW12" s="1671"/>
      <c r="AX12" s="1673"/>
      <c r="AY12" s="1674"/>
      <c r="AZ12" s="1671"/>
      <c r="BA12" s="1671"/>
      <c r="BB12" s="1675"/>
      <c r="BC12" s="1675"/>
      <c r="BD12" s="1674"/>
      <c r="BE12" s="1674"/>
      <c r="BF12" s="1673"/>
      <c r="BG12" s="1648"/>
      <c r="BH12" s="1648"/>
      <c r="BI12" s="1648"/>
      <c r="BJ12" s="1648"/>
      <c r="BK12" s="1648"/>
      <c r="BL12" s="1648"/>
      <c r="BM12" s="1648"/>
      <c r="BN12" s="1648"/>
      <c r="BO12" s="1648"/>
      <c r="BP12" s="1648"/>
      <c r="BQ12" s="1648"/>
      <c r="BR12" s="1648"/>
      <c r="BS12" s="1648"/>
      <c r="BT12" s="1648"/>
      <c r="BU12" s="1648"/>
      <c r="BV12" s="1648"/>
      <c r="BW12" s="1648"/>
      <c r="BX12" s="1648"/>
      <c r="BY12" s="1648"/>
      <c r="BZ12" s="1648"/>
      <c r="CA12" s="1648"/>
      <c r="CB12" s="1648"/>
      <c r="CC12" s="1648"/>
      <c r="CD12" s="1648"/>
      <c r="CE12" s="1648"/>
      <c r="CF12" s="1648"/>
      <c r="CG12" s="1648"/>
      <c r="CH12" s="1648"/>
      <c r="CI12" s="1648"/>
      <c r="CJ12" s="1648"/>
      <c r="CK12" s="1648"/>
      <c r="CL12" s="1648"/>
      <c r="CM12" s="1648"/>
      <c r="CN12" s="1648"/>
      <c r="CO12" s="1648"/>
      <c r="CP12" s="1648"/>
      <c r="CQ12" s="1648"/>
    </row>
    <row r="13" spans="1:95" ht="26.25" customHeight="1">
      <c r="A13" s="2316"/>
      <c r="B13" s="1663" t="s">
        <v>766</v>
      </c>
      <c r="C13" s="1663" t="s">
        <v>761</v>
      </c>
      <c r="D13" s="1663" t="s">
        <v>767</v>
      </c>
      <c r="E13" s="1664" t="s">
        <v>768</v>
      </c>
      <c r="F13" s="1665">
        <v>50000</v>
      </c>
      <c r="G13" s="1666">
        <v>0.1</v>
      </c>
      <c r="H13" s="1665">
        <f t="shared" si="6"/>
        <v>5000</v>
      </c>
      <c r="I13" s="1665">
        <f t="shared" si="2"/>
        <v>5</v>
      </c>
      <c r="J13" s="1665">
        <f>H13*I13</f>
        <v>25000</v>
      </c>
      <c r="K13" s="1667">
        <v>30</v>
      </c>
      <c r="L13" s="1667">
        <f t="shared" si="3"/>
        <v>750</v>
      </c>
      <c r="M13" s="1666">
        <v>0.39</v>
      </c>
      <c r="N13" s="1668">
        <f t="shared" si="4"/>
        <v>457.5</v>
      </c>
      <c r="O13" s="1669">
        <v>0</v>
      </c>
      <c r="P13" s="1670">
        <f t="shared" si="5"/>
        <v>25000</v>
      </c>
      <c r="Q13" s="1671">
        <v>1</v>
      </c>
      <c r="R13" s="1671">
        <v>1</v>
      </c>
      <c r="S13" s="1671">
        <v>1</v>
      </c>
      <c r="T13" s="1672">
        <v>1</v>
      </c>
      <c r="U13" s="1671">
        <v>1</v>
      </c>
      <c r="V13" s="2310"/>
      <c r="W13" s="2311"/>
      <c r="X13" s="1675"/>
      <c r="Y13" s="1671"/>
      <c r="Z13" s="1671"/>
      <c r="AA13" s="1671"/>
      <c r="AB13" s="1671"/>
      <c r="AC13" s="1673"/>
      <c r="AD13" s="1674"/>
      <c r="AE13" s="1675"/>
      <c r="AF13" s="1672"/>
      <c r="AG13" s="1671"/>
      <c r="AH13" s="1671"/>
      <c r="AI13" s="1671"/>
      <c r="AJ13" s="1673"/>
      <c r="AK13" s="1674"/>
      <c r="AL13" s="1671"/>
      <c r="AM13" s="1671"/>
      <c r="AN13" s="1671"/>
      <c r="AO13" s="1675"/>
      <c r="AP13" s="1671"/>
      <c r="AQ13" s="1673"/>
      <c r="AR13" s="1674"/>
      <c r="AS13" s="1671"/>
      <c r="AT13" s="1671"/>
      <c r="AU13" s="1671"/>
      <c r="AV13" s="1675"/>
      <c r="AW13" s="1671"/>
      <c r="AX13" s="1673"/>
      <c r="AY13" s="1674"/>
      <c r="AZ13" s="1671"/>
      <c r="BA13" s="1671"/>
      <c r="BB13" s="1675"/>
      <c r="BC13" s="1675"/>
      <c r="BD13" s="1674"/>
      <c r="BE13" s="1674"/>
      <c r="BF13" s="1673"/>
      <c r="BG13" s="1648"/>
      <c r="BH13" s="1648"/>
      <c r="BI13" s="1648"/>
      <c r="BJ13" s="1648"/>
      <c r="BK13" s="1648"/>
      <c r="BL13" s="1648"/>
      <c r="BM13" s="1648"/>
      <c r="BN13" s="1648"/>
      <c r="BO13" s="1648"/>
      <c r="BP13" s="1648"/>
      <c r="BQ13" s="1648"/>
      <c r="BR13" s="1648"/>
      <c r="BS13" s="1648"/>
      <c r="BT13" s="1648"/>
      <c r="BU13" s="1648"/>
      <c r="BV13" s="1648"/>
      <c r="BW13" s="1648"/>
      <c r="BX13" s="1648"/>
      <c r="BY13" s="1648"/>
      <c r="BZ13" s="1648"/>
      <c r="CA13" s="1648"/>
      <c r="CB13" s="1648"/>
      <c r="CC13" s="1648"/>
      <c r="CD13" s="1648"/>
      <c r="CE13" s="1648"/>
      <c r="CF13" s="1648"/>
      <c r="CG13" s="1648"/>
      <c r="CH13" s="1648"/>
      <c r="CI13" s="1648"/>
      <c r="CJ13" s="1648"/>
      <c r="CK13" s="1648"/>
      <c r="CL13" s="1648"/>
      <c r="CM13" s="1648"/>
      <c r="CN13" s="1648"/>
      <c r="CO13" s="1648"/>
      <c r="CP13" s="1648"/>
      <c r="CQ13" s="1648"/>
    </row>
    <row r="14" spans="1:95" ht="26.25" customHeight="1">
      <c r="A14" s="2316"/>
      <c r="B14" s="1663" t="s">
        <v>766</v>
      </c>
      <c r="C14" s="1663" t="s">
        <v>761</v>
      </c>
      <c r="D14" s="1663" t="s">
        <v>767</v>
      </c>
      <c r="E14" s="1664" t="s">
        <v>769</v>
      </c>
      <c r="F14" s="1665">
        <v>50000</v>
      </c>
      <c r="G14" s="1666">
        <v>0.05</v>
      </c>
      <c r="H14" s="1665">
        <f t="shared" si="6"/>
        <v>2500</v>
      </c>
      <c r="I14" s="1665">
        <f t="shared" si="2"/>
        <v>5</v>
      </c>
      <c r="J14" s="1665">
        <f>H14*I14</f>
        <v>12500</v>
      </c>
      <c r="K14" s="1667">
        <v>20</v>
      </c>
      <c r="L14" s="1667">
        <f t="shared" si="3"/>
        <v>250</v>
      </c>
      <c r="M14" s="1666">
        <v>1</v>
      </c>
      <c r="N14" s="1668">
        <f t="shared" si="4"/>
        <v>0</v>
      </c>
      <c r="O14" s="1669">
        <v>0</v>
      </c>
      <c r="P14" s="1670">
        <f t="shared" si="5"/>
        <v>12500</v>
      </c>
      <c r="Q14" s="1671"/>
      <c r="R14" s="1671"/>
      <c r="S14" s="1671"/>
      <c r="T14" s="1672"/>
      <c r="U14" s="1671"/>
      <c r="V14" s="2310"/>
      <c r="W14" s="2311"/>
      <c r="X14" s="1675"/>
      <c r="Y14" s="1671"/>
      <c r="Z14" s="1671"/>
      <c r="AA14" s="1671"/>
      <c r="AB14" s="1671"/>
      <c r="AC14" s="1673"/>
      <c r="AD14" s="1674"/>
      <c r="AE14" s="1675">
        <v>1</v>
      </c>
      <c r="AF14" s="1672">
        <v>1</v>
      </c>
      <c r="AG14" s="1671">
        <v>1</v>
      </c>
      <c r="AH14" s="1671">
        <v>1</v>
      </c>
      <c r="AI14" s="1671">
        <v>1</v>
      </c>
      <c r="AJ14" s="1673"/>
      <c r="AK14" s="1674"/>
      <c r="AL14" s="1671"/>
      <c r="AM14" s="1671"/>
      <c r="AN14" s="1671"/>
      <c r="AO14" s="1675"/>
      <c r="AP14" s="1671"/>
      <c r="AQ14" s="1673"/>
      <c r="AR14" s="1674"/>
      <c r="AS14" s="1671"/>
      <c r="AT14" s="1671"/>
      <c r="AU14" s="1671"/>
      <c r="AV14" s="1675"/>
      <c r="AW14" s="1671"/>
      <c r="AX14" s="1673"/>
      <c r="AY14" s="1674"/>
      <c r="AZ14" s="1671"/>
      <c r="BA14" s="1671"/>
      <c r="BB14" s="1675"/>
      <c r="BC14" s="1675"/>
      <c r="BD14" s="1674"/>
      <c r="BE14" s="1674"/>
      <c r="BF14" s="1673"/>
      <c r="BG14" s="1648"/>
      <c r="BH14" s="1648"/>
      <c r="BI14" s="1648"/>
      <c r="BJ14" s="1648"/>
      <c r="BK14" s="1648"/>
      <c r="BL14" s="1648"/>
      <c r="BM14" s="1648"/>
      <c r="BN14" s="1648"/>
      <c r="BO14" s="1648"/>
      <c r="BP14" s="1648"/>
      <c r="BQ14" s="1648"/>
      <c r="BR14" s="1648"/>
      <c r="BS14" s="1648"/>
      <c r="BT14" s="1648"/>
      <c r="BU14" s="1648"/>
      <c r="BV14" s="1648"/>
      <c r="BW14" s="1648"/>
      <c r="BX14" s="1648"/>
      <c r="BY14" s="1648"/>
      <c r="BZ14" s="1648"/>
      <c r="CA14" s="1648"/>
      <c r="CB14" s="1648"/>
      <c r="CC14" s="1648"/>
      <c r="CD14" s="1648"/>
      <c r="CE14" s="1648"/>
      <c r="CF14" s="1648"/>
      <c r="CG14" s="1648"/>
      <c r="CH14" s="1648"/>
      <c r="CI14" s="1648"/>
      <c r="CJ14" s="1648"/>
      <c r="CK14" s="1648"/>
      <c r="CL14" s="1648"/>
      <c r="CM14" s="1648"/>
      <c r="CN14" s="1648"/>
      <c r="CO14" s="1648"/>
      <c r="CP14" s="1648"/>
      <c r="CQ14" s="1648"/>
    </row>
    <row r="15" spans="1:95" ht="25.9" customHeight="1">
      <c r="A15" s="1677" t="s">
        <v>770</v>
      </c>
      <c r="B15" s="1677" t="s">
        <v>771</v>
      </c>
      <c r="C15" s="1677" t="s">
        <v>772</v>
      </c>
      <c r="D15" s="1677" t="s">
        <v>762</v>
      </c>
      <c r="E15" s="1678" t="s">
        <v>773</v>
      </c>
      <c r="F15" s="1679">
        <v>150000</v>
      </c>
      <c r="G15" s="1680">
        <v>0.1</v>
      </c>
      <c r="H15" s="1679">
        <f t="shared" si="6"/>
        <v>15000</v>
      </c>
      <c r="I15" s="1679">
        <f t="shared" si="2"/>
        <v>20</v>
      </c>
      <c r="J15" s="1679">
        <f>H15*I15</f>
        <v>300000</v>
      </c>
      <c r="K15" s="1681">
        <v>25</v>
      </c>
      <c r="L15" s="1681">
        <f t="shared" si="3"/>
        <v>7500</v>
      </c>
      <c r="M15" s="1680">
        <v>0.37</v>
      </c>
      <c r="N15" s="1682">
        <f t="shared" si="4"/>
        <v>4725</v>
      </c>
      <c r="O15" s="1683">
        <v>0.2</v>
      </c>
      <c r="P15" s="1684">
        <f t="shared" si="5"/>
        <v>360000</v>
      </c>
      <c r="Q15" s="1671">
        <v>1</v>
      </c>
      <c r="R15" s="1671">
        <v>1</v>
      </c>
      <c r="S15" s="1671">
        <v>1</v>
      </c>
      <c r="T15" s="1672">
        <v>1</v>
      </c>
      <c r="U15" s="1671">
        <v>1</v>
      </c>
      <c r="V15" s="2310"/>
      <c r="W15" s="2311"/>
      <c r="X15" s="1675">
        <v>1</v>
      </c>
      <c r="Y15" s="1671">
        <v>1</v>
      </c>
      <c r="Z15" s="1671">
        <v>1</v>
      </c>
      <c r="AA15" s="1671">
        <v>1</v>
      </c>
      <c r="AB15" s="1671">
        <v>1</v>
      </c>
      <c r="AC15" s="2310"/>
      <c r="AD15" s="2311"/>
      <c r="AE15" s="1675"/>
      <c r="AF15" s="1672"/>
      <c r="AG15" s="1671"/>
      <c r="AH15" s="1671"/>
      <c r="AI15" s="1671"/>
      <c r="AJ15" s="1673"/>
      <c r="AK15" s="1674"/>
      <c r="AL15" s="1671"/>
      <c r="AM15" s="1671"/>
      <c r="AN15" s="1671"/>
      <c r="AO15" s="1685"/>
      <c r="AP15" s="1685"/>
      <c r="AQ15" s="1673"/>
      <c r="AR15" s="1674"/>
      <c r="AS15" s="1671">
        <v>1</v>
      </c>
      <c r="AT15" s="1671">
        <v>1</v>
      </c>
      <c r="AU15" s="1671">
        <v>1</v>
      </c>
      <c r="AV15" s="1675">
        <v>1</v>
      </c>
      <c r="AW15" s="1671">
        <v>1</v>
      </c>
      <c r="AX15" s="2310">
        <v>1</v>
      </c>
      <c r="AY15" s="2311"/>
      <c r="AZ15" s="1671">
        <v>1</v>
      </c>
      <c r="BA15" s="1671">
        <v>1</v>
      </c>
      <c r="BB15" s="1675">
        <v>1</v>
      </c>
      <c r="BC15" s="1675">
        <v>1</v>
      </c>
      <c r="BD15" s="1674"/>
      <c r="BE15" s="1674"/>
      <c r="BF15" s="1673"/>
      <c r="BG15" s="1648"/>
      <c r="BH15" s="1648"/>
      <c r="BI15" s="1648"/>
      <c r="BJ15" s="1648"/>
      <c r="BK15" s="1648"/>
      <c r="BL15" s="1648"/>
      <c r="BM15" s="1648"/>
      <c r="BN15" s="1648"/>
      <c r="BO15" s="1648"/>
      <c r="BP15" s="1648"/>
      <c r="BQ15" s="1648"/>
      <c r="BR15" s="1648"/>
      <c r="BS15" s="1648"/>
      <c r="BT15" s="1648"/>
      <c r="BU15" s="1648"/>
      <c r="BV15" s="1648"/>
      <c r="BW15" s="1648"/>
      <c r="BX15" s="1648"/>
      <c r="BY15" s="1648"/>
      <c r="BZ15" s="1648"/>
      <c r="CA15" s="1648"/>
      <c r="CB15" s="1648"/>
      <c r="CC15" s="1648"/>
      <c r="CD15" s="1648"/>
      <c r="CE15" s="1648"/>
      <c r="CF15" s="1648"/>
      <c r="CG15" s="1648"/>
      <c r="CH15" s="1648"/>
      <c r="CI15" s="1648"/>
      <c r="CJ15" s="1648"/>
      <c r="CK15" s="1648"/>
      <c r="CL15" s="1648"/>
      <c r="CM15" s="1648"/>
      <c r="CN15" s="1648"/>
      <c r="CO15" s="1648"/>
      <c r="CP15" s="1648"/>
      <c r="CQ15" s="1648"/>
    </row>
    <row r="16" spans="1:95" s="1688" customFormat="1" ht="15" hidden="1" customHeight="1">
      <c r="A16" s="2315" t="s">
        <v>774</v>
      </c>
      <c r="B16" s="1686" t="s">
        <v>775</v>
      </c>
      <c r="C16" s="1663" t="s">
        <v>776</v>
      </c>
      <c r="D16" s="1663" t="s">
        <v>777</v>
      </c>
      <c r="E16" s="1664" t="s">
        <v>778</v>
      </c>
      <c r="F16" s="1665">
        <v>90000</v>
      </c>
      <c r="G16" s="1666">
        <v>2.1000000000000001E-2</v>
      </c>
      <c r="H16" s="1665">
        <f t="shared" si="6"/>
        <v>1890.0000000000002</v>
      </c>
      <c r="I16" s="1665">
        <f t="shared" si="2"/>
        <v>0</v>
      </c>
      <c r="J16" s="1665">
        <f t="shared" ref="J16:J35" si="8">H16*I16</f>
        <v>0</v>
      </c>
      <c r="K16" s="1667">
        <v>50</v>
      </c>
      <c r="L16" s="1667">
        <f t="shared" si="3"/>
        <v>0</v>
      </c>
      <c r="M16" s="1666">
        <v>0.38</v>
      </c>
      <c r="N16" s="1668">
        <f t="shared" si="4"/>
        <v>0</v>
      </c>
      <c r="O16" s="1669">
        <v>0.25</v>
      </c>
      <c r="P16" s="1670">
        <f t="shared" si="5"/>
        <v>0</v>
      </c>
      <c r="Q16" s="1672"/>
      <c r="R16" s="1672"/>
      <c r="S16" s="1672"/>
      <c r="T16" s="1672"/>
      <c r="U16" s="1672"/>
      <c r="V16" s="1673"/>
      <c r="W16" s="1674"/>
      <c r="X16" s="1687"/>
      <c r="Y16" s="1672"/>
      <c r="Z16" s="1672"/>
      <c r="AA16" s="1672"/>
      <c r="AB16" s="1672"/>
      <c r="AC16" s="1673"/>
      <c r="AD16" s="1674"/>
      <c r="AE16" s="1687"/>
      <c r="AF16" s="1672"/>
      <c r="AG16" s="1672"/>
      <c r="AH16" s="1672"/>
      <c r="AI16" s="1672"/>
      <c r="AJ16" s="1673"/>
      <c r="AK16" s="1674"/>
      <c r="AL16" s="1672"/>
      <c r="AM16" s="1672"/>
      <c r="AN16" s="1672"/>
      <c r="AO16" s="1675"/>
      <c r="AP16" s="1671"/>
      <c r="AQ16" s="1673"/>
      <c r="AR16" s="1674"/>
      <c r="AS16" s="1671"/>
      <c r="AT16" s="1671"/>
      <c r="AU16" s="1671"/>
      <c r="AV16" s="1685"/>
      <c r="AW16" s="1685"/>
      <c r="AX16" s="1673"/>
      <c r="AY16" s="1674"/>
      <c r="AZ16" s="1671"/>
      <c r="BA16" s="1671"/>
      <c r="BB16" s="1675"/>
      <c r="BC16" s="1675"/>
      <c r="BD16" s="1674"/>
      <c r="BE16" s="1674"/>
      <c r="BF16" s="1673"/>
      <c r="BG16" s="1648"/>
      <c r="BH16" s="1648"/>
      <c r="BI16" s="1648"/>
      <c r="BJ16" s="1648"/>
      <c r="BK16" s="1648"/>
      <c r="BL16" s="1648"/>
      <c r="BM16" s="1648"/>
      <c r="BN16" s="1648"/>
      <c r="BO16" s="1648"/>
      <c r="BP16" s="1648"/>
      <c r="BQ16" s="1648"/>
      <c r="BR16" s="1648"/>
      <c r="BS16" s="1648"/>
      <c r="BT16" s="1648"/>
      <c r="BU16" s="1648"/>
      <c r="BV16" s="1648"/>
      <c r="BW16" s="1648"/>
      <c r="BX16" s="1648"/>
      <c r="BY16" s="1648"/>
      <c r="BZ16" s="1648"/>
      <c r="CA16" s="1648"/>
      <c r="CB16" s="1648"/>
      <c r="CC16" s="1648"/>
      <c r="CD16" s="1648"/>
      <c r="CE16" s="1648"/>
      <c r="CF16" s="1648"/>
      <c r="CG16" s="1648"/>
      <c r="CH16" s="1648"/>
      <c r="CI16" s="1648"/>
      <c r="CJ16" s="1648"/>
      <c r="CK16" s="1648"/>
      <c r="CL16" s="1648"/>
      <c r="CM16" s="1648"/>
      <c r="CN16" s="1648"/>
      <c r="CO16" s="1648"/>
      <c r="CP16" s="1648"/>
      <c r="CQ16" s="1648"/>
    </row>
    <row r="17" spans="1:95" s="1688" customFormat="1" ht="30" customHeight="1">
      <c r="A17" s="2316"/>
      <c r="B17" s="1686" t="s">
        <v>779</v>
      </c>
      <c r="C17" s="1663" t="s">
        <v>761</v>
      </c>
      <c r="D17" s="1663" t="s">
        <v>767</v>
      </c>
      <c r="E17" s="1664" t="s">
        <v>780</v>
      </c>
      <c r="F17" s="1665">
        <v>1300000</v>
      </c>
      <c r="G17" s="1666">
        <v>0.02</v>
      </c>
      <c r="H17" s="1665">
        <f t="shared" si="6"/>
        <v>26000</v>
      </c>
      <c r="I17" s="1665">
        <f t="shared" si="2"/>
        <v>10</v>
      </c>
      <c r="J17" s="1665">
        <f t="shared" si="8"/>
        <v>260000</v>
      </c>
      <c r="K17" s="1667">
        <v>24</v>
      </c>
      <c r="L17" s="1667">
        <f t="shared" si="3"/>
        <v>6240</v>
      </c>
      <c r="M17" s="1666">
        <v>0.38</v>
      </c>
      <c r="N17" s="1668">
        <f t="shared" si="4"/>
        <v>3868.8</v>
      </c>
      <c r="O17" s="1669">
        <v>0.25</v>
      </c>
      <c r="P17" s="1670">
        <f t="shared" si="5"/>
        <v>325000</v>
      </c>
      <c r="Q17" s="1672">
        <v>1</v>
      </c>
      <c r="R17" s="1672">
        <v>1</v>
      </c>
      <c r="S17" s="1672">
        <v>1</v>
      </c>
      <c r="T17" s="1672">
        <v>1</v>
      </c>
      <c r="U17" s="1672">
        <v>1</v>
      </c>
      <c r="V17" s="1673"/>
      <c r="W17" s="1674"/>
      <c r="X17" s="1687">
        <v>1</v>
      </c>
      <c r="Y17" s="1672">
        <v>1</v>
      </c>
      <c r="Z17" s="1672">
        <v>1</v>
      </c>
      <c r="AA17" s="1672">
        <v>1</v>
      </c>
      <c r="AB17" s="1672">
        <v>1</v>
      </c>
      <c r="AC17" s="1673"/>
      <c r="AD17" s="1674"/>
      <c r="AE17" s="1687"/>
      <c r="AF17" s="1672"/>
      <c r="AG17" s="1672"/>
      <c r="AH17" s="1672"/>
      <c r="AI17" s="1672"/>
      <c r="AJ17" s="1673"/>
      <c r="AK17" s="1674"/>
      <c r="AL17" s="1672"/>
      <c r="AM17" s="1672"/>
      <c r="AN17" s="1672"/>
      <c r="AO17" s="1675"/>
      <c r="AP17" s="1671"/>
      <c r="AQ17" s="1673"/>
      <c r="AR17" s="1674"/>
      <c r="AS17" s="1671"/>
      <c r="AT17" s="1671"/>
      <c r="AU17" s="1671"/>
      <c r="AV17" s="1685"/>
      <c r="AW17" s="1685"/>
      <c r="AX17" s="1673"/>
      <c r="AY17" s="1674"/>
      <c r="AZ17" s="1671"/>
      <c r="BA17" s="1671"/>
      <c r="BB17" s="1675"/>
      <c r="BC17" s="1675"/>
      <c r="BD17" s="1674"/>
      <c r="BE17" s="1674"/>
      <c r="BF17" s="1673"/>
      <c r="BG17" s="1648"/>
      <c r="BH17" s="1648"/>
      <c r="BI17" s="1648"/>
      <c r="BJ17" s="1648"/>
      <c r="BK17" s="1648"/>
      <c r="BL17" s="1648"/>
      <c r="BM17" s="1648"/>
      <c r="BN17" s="1648"/>
      <c r="BO17" s="1648"/>
      <c r="BP17" s="1648"/>
      <c r="BQ17" s="1648"/>
      <c r="BR17" s="1648"/>
      <c r="BS17" s="1648"/>
      <c r="BT17" s="1648"/>
      <c r="BU17" s="1648"/>
      <c r="BV17" s="1648"/>
      <c r="BW17" s="1648"/>
      <c r="BX17" s="1648"/>
      <c r="BY17" s="1648"/>
      <c r="BZ17" s="1648"/>
      <c r="CA17" s="1648"/>
      <c r="CB17" s="1648"/>
      <c r="CC17" s="1648"/>
      <c r="CD17" s="1648"/>
      <c r="CE17" s="1648"/>
      <c r="CF17" s="1648"/>
      <c r="CG17" s="1648"/>
      <c r="CH17" s="1648"/>
      <c r="CI17" s="1648"/>
      <c r="CJ17" s="1648"/>
      <c r="CK17" s="1648"/>
      <c r="CL17" s="1648"/>
      <c r="CM17" s="1648"/>
      <c r="CN17" s="1648"/>
      <c r="CO17" s="1648"/>
      <c r="CP17" s="1648"/>
      <c r="CQ17" s="1648"/>
    </row>
    <row r="18" spans="1:95" s="1688" customFormat="1" ht="30" customHeight="1">
      <c r="A18" s="2316"/>
      <c r="B18" s="1686" t="s">
        <v>779</v>
      </c>
      <c r="C18" s="1663" t="s">
        <v>761</v>
      </c>
      <c r="D18" s="1663" t="s">
        <v>767</v>
      </c>
      <c r="E18" s="1664" t="s">
        <v>780</v>
      </c>
      <c r="F18" s="1665">
        <v>1300000</v>
      </c>
      <c r="G18" s="1666">
        <v>0.02</v>
      </c>
      <c r="H18" s="1665">
        <f t="shared" si="6"/>
        <v>26000</v>
      </c>
      <c r="I18" s="1665">
        <f t="shared" ref="I18:I19" si="9">SUM(Q18:BF18)</f>
        <v>10</v>
      </c>
      <c r="J18" s="1665">
        <f t="shared" si="8"/>
        <v>260000</v>
      </c>
      <c r="K18" s="1667">
        <v>26.4</v>
      </c>
      <c r="L18" s="1667">
        <f t="shared" si="3"/>
        <v>6864</v>
      </c>
      <c r="M18" s="1666">
        <v>0.38</v>
      </c>
      <c r="N18" s="1668">
        <f t="shared" si="4"/>
        <v>4255.68</v>
      </c>
      <c r="O18" s="1669">
        <v>0.25</v>
      </c>
      <c r="P18" s="1670">
        <f t="shared" si="5"/>
        <v>325000</v>
      </c>
      <c r="Q18" s="1672"/>
      <c r="R18" s="1672"/>
      <c r="S18" s="1672"/>
      <c r="T18" s="1672"/>
      <c r="U18" s="1672"/>
      <c r="V18" s="1673"/>
      <c r="W18" s="1674"/>
      <c r="X18" s="1687"/>
      <c r="Y18" s="1672"/>
      <c r="Z18" s="1672"/>
      <c r="AA18" s="1672"/>
      <c r="AB18" s="1672"/>
      <c r="AC18" s="1673"/>
      <c r="AD18" s="1674"/>
      <c r="AE18" s="1687"/>
      <c r="AF18" s="1672"/>
      <c r="AG18" s="1672"/>
      <c r="AH18" s="1672"/>
      <c r="AI18" s="1672"/>
      <c r="AJ18" s="1673"/>
      <c r="AK18" s="1674"/>
      <c r="AL18" s="1672"/>
      <c r="AM18" s="1672"/>
      <c r="AN18" s="1672"/>
      <c r="AO18" s="1675"/>
      <c r="AP18" s="1671"/>
      <c r="AQ18" s="1673"/>
      <c r="AR18" s="1674"/>
      <c r="AS18" s="1671">
        <v>1</v>
      </c>
      <c r="AT18" s="1671">
        <v>1</v>
      </c>
      <c r="AU18" s="1671">
        <v>1</v>
      </c>
      <c r="AV18" s="1685">
        <v>1</v>
      </c>
      <c r="AW18" s="1685">
        <v>1</v>
      </c>
      <c r="AX18" s="2310">
        <v>1</v>
      </c>
      <c r="AY18" s="2311"/>
      <c r="AZ18" s="1671">
        <v>1</v>
      </c>
      <c r="BA18" s="1671">
        <v>1</v>
      </c>
      <c r="BB18" s="1675">
        <v>1</v>
      </c>
      <c r="BC18" s="1675">
        <v>1</v>
      </c>
      <c r="BD18" s="1674"/>
      <c r="BE18" s="1674"/>
      <c r="BF18" s="1673"/>
      <c r="BG18" s="1648"/>
      <c r="BH18" s="1648"/>
      <c r="BI18" s="1648"/>
      <c r="BJ18" s="1648"/>
      <c r="BK18" s="1648"/>
      <c r="BL18" s="1648"/>
      <c r="BM18" s="1648"/>
      <c r="BN18" s="1648"/>
      <c r="BO18" s="1648"/>
      <c r="BP18" s="1648"/>
      <c r="BQ18" s="1648"/>
      <c r="BR18" s="1648"/>
      <c r="BS18" s="1648"/>
      <c r="BT18" s="1648"/>
      <c r="BU18" s="1648"/>
      <c r="BV18" s="1648"/>
      <c r="BW18" s="1648"/>
      <c r="BX18" s="1648"/>
      <c r="BY18" s="1648"/>
      <c r="BZ18" s="1648"/>
      <c r="CA18" s="1648"/>
      <c r="CB18" s="1648"/>
      <c r="CC18" s="1648"/>
      <c r="CD18" s="1648"/>
      <c r="CE18" s="1648"/>
      <c r="CF18" s="1648"/>
      <c r="CG18" s="1648"/>
      <c r="CH18" s="1648"/>
      <c r="CI18" s="1648"/>
      <c r="CJ18" s="1648"/>
      <c r="CK18" s="1648"/>
      <c r="CL18" s="1648"/>
      <c r="CM18" s="1648"/>
      <c r="CN18" s="1648"/>
      <c r="CO18" s="1648"/>
      <c r="CP18" s="1648"/>
      <c r="CQ18" s="1648"/>
    </row>
    <row r="19" spans="1:95" s="1688" customFormat="1" ht="15" customHeight="1">
      <c r="A19" s="2316"/>
      <c r="B19" s="1686" t="s">
        <v>781</v>
      </c>
      <c r="C19" s="1663" t="s">
        <v>772</v>
      </c>
      <c r="D19" s="1663" t="s">
        <v>777</v>
      </c>
      <c r="E19" s="1664" t="s">
        <v>782</v>
      </c>
      <c r="F19" s="1665">
        <v>400000</v>
      </c>
      <c r="G19" s="1666">
        <v>1.4719049999999999E-2</v>
      </c>
      <c r="H19" s="1665">
        <f t="shared" si="6"/>
        <v>5887.62</v>
      </c>
      <c r="I19" s="1665">
        <f t="shared" si="9"/>
        <v>21</v>
      </c>
      <c r="J19" s="1665">
        <f t="shared" si="8"/>
        <v>123640.02</v>
      </c>
      <c r="K19" s="1667">
        <v>50</v>
      </c>
      <c r="L19" s="1667">
        <f t="shared" si="3"/>
        <v>6182.0010000000002</v>
      </c>
      <c r="M19" s="1666">
        <v>0.38</v>
      </c>
      <c r="N19" s="1668">
        <f t="shared" si="4"/>
        <v>3832.8406199999999</v>
      </c>
      <c r="O19" s="1669">
        <v>0.25</v>
      </c>
      <c r="P19" s="1670">
        <f t="shared" si="5"/>
        <v>154550.02499999999</v>
      </c>
      <c r="Q19" s="1672">
        <v>1</v>
      </c>
      <c r="R19" s="1672">
        <v>1</v>
      </c>
      <c r="S19" s="1672">
        <v>1</v>
      </c>
      <c r="T19" s="1672">
        <v>1</v>
      </c>
      <c r="U19" s="1672">
        <v>1</v>
      </c>
      <c r="V19" s="1673"/>
      <c r="W19" s="1674"/>
      <c r="X19" s="1687">
        <v>1</v>
      </c>
      <c r="Y19" s="1672">
        <v>1</v>
      </c>
      <c r="Z19" s="1672">
        <v>1</v>
      </c>
      <c r="AA19" s="1672">
        <v>1</v>
      </c>
      <c r="AB19" s="1672">
        <v>1</v>
      </c>
      <c r="AC19" s="1673"/>
      <c r="AD19" s="1674"/>
      <c r="AE19" s="1687">
        <v>1</v>
      </c>
      <c r="AF19" s="1672">
        <v>1</v>
      </c>
      <c r="AG19" s="1672">
        <v>1</v>
      </c>
      <c r="AH19" s="1672">
        <v>1</v>
      </c>
      <c r="AI19" s="1672">
        <v>1</v>
      </c>
      <c r="AJ19" s="1673"/>
      <c r="AK19" s="1674"/>
      <c r="AL19" s="1672"/>
      <c r="AM19" s="1672"/>
      <c r="AN19" s="1672"/>
      <c r="AO19" s="1675"/>
      <c r="AP19" s="1671"/>
      <c r="AQ19" s="1673"/>
      <c r="AR19" s="1674"/>
      <c r="AS19" s="1671">
        <v>1</v>
      </c>
      <c r="AT19" s="1671">
        <v>1</v>
      </c>
      <c r="AU19" s="1671">
        <v>1</v>
      </c>
      <c r="AV19" s="1685">
        <v>1</v>
      </c>
      <c r="AW19" s="1685">
        <v>1</v>
      </c>
      <c r="AX19" s="2310">
        <v>1</v>
      </c>
      <c r="AY19" s="2311"/>
      <c r="AZ19" s="1671"/>
      <c r="BA19" s="1671"/>
      <c r="BB19" s="1675"/>
      <c r="BC19" s="1675"/>
      <c r="BD19" s="1674"/>
      <c r="BE19" s="1674"/>
      <c r="BF19" s="1673"/>
      <c r="BG19" s="1648"/>
      <c r="BH19" s="1648"/>
      <c r="BI19" s="1648"/>
      <c r="BJ19" s="1648"/>
      <c r="BK19" s="1648"/>
      <c r="BL19" s="1648"/>
      <c r="BM19" s="1648"/>
      <c r="BN19" s="1648"/>
      <c r="BO19" s="1648"/>
      <c r="BP19" s="1648"/>
      <c r="BQ19" s="1648"/>
      <c r="BR19" s="1648"/>
      <c r="BS19" s="1648"/>
      <c r="BT19" s="1648"/>
      <c r="BU19" s="1648"/>
      <c r="BV19" s="1648"/>
      <c r="BW19" s="1648"/>
      <c r="BX19" s="1648"/>
      <c r="BY19" s="1648"/>
      <c r="BZ19" s="1648"/>
      <c r="CA19" s="1648"/>
      <c r="CB19" s="1648"/>
      <c r="CC19" s="1648"/>
      <c r="CD19" s="1648"/>
      <c r="CE19" s="1648"/>
      <c r="CF19" s="1648"/>
      <c r="CG19" s="1648"/>
      <c r="CH19" s="1648"/>
      <c r="CI19" s="1648"/>
      <c r="CJ19" s="1648"/>
      <c r="CK19" s="1648"/>
      <c r="CL19" s="1648"/>
      <c r="CM19" s="1648"/>
      <c r="CN19" s="1648"/>
      <c r="CO19" s="1648"/>
      <c r="CP19" s="1648"/>
      <c r="CQ19" s="1648"/>
    </row>
    <row r="20" spans="1:95" s="1688" customFormat="1" ht="15" customHeight="1">
      <c r="A20" s="2317"/>
      <c r="B20" s="1686" t="s">
        <v>783</v>
      </c>
      <c r="C20" s="1663" t="s">
        <v>761</v>
      </c>
      <c r="D20" s="1663" t="s">
        <v>762</v>
      </c>
      <c r="E20" s="1664" t="s">
        <v>764</v>
      </c>
      <c r="F20" s="1665">
        <v>65000</v>
      </c>
      <c r="G20" s="1666">
        <v>0.1</v>
      </c>
      <c r="H20" s="1665">
        <f t="shared" si="6"/>
        <v>6500</v>
      </c>
      <c r="I20" s="1665">
        <f t="shared" si="2"/>
        <v>16</v>
      </c>
      <c r="J20" s="1665">
        <f t="shared" si="8"/>
        <v>104000</v>
      </c>
      <c r="K20" s="1667">
        <v>18.75</v>
      </c>
      <c r="L20" s="1667">
        <f t="shared" si="3"/>
        <v>1950</v>
      </c>
      <c r="M20" s="1666">
        <v>0.38</v>
      </c>
      <c r="N20" s="1668">
        <f t="shared" si="4"/>
        <v>1209</v>
      </c>
      <c r="O20" s="1669">
        <v>0.25</v>
      </c>
      <c r="P20" s="1670">
        <f t="shared" si="5"/>
        <v>130000</v>
      </c>
      <c r="Q20" s="1672"/>
      <c r="R20" s="1672"/>
      <c r="S20" s="1672"/>
      <c r="T20" s="1672"/>
      <c r="U20" s="1672"/>
      <c r="V20" s="1673"/>
      <c r="W20" s="1674"/>
      <c r="X20" s="1687">
        <v>1</v>
      </c>
      <c r="Y20" s="1672">
        <v>1</v>
      </c>
      <c r="Z20" s="1672">
        <v>1</v>
      </c>
      <c r="AA20" s="1672">
        <v>1</v>
      </c>
      <c r="AB20" s="1672">
        <v>1</v>
      </c>
      <c r="AC20" s="1673"/>
      <c r="AD20" s="1674"/>
      <c r="AE20" s="1687">
        <v>1</v>
      </c>
      <c r="AF20" s="1672">
        <v>1</v>
      </c>
      <c r="AG20" s="1672">
        <v>1</v>
      </c>
      <c r="AH20" s="1672">
        <v>1</v>
      </c>
      <c r="AI20" s="1672">
        <v>1</v>
      </c>
      <c r="AJ20" s="1673"/>
      <c r="AK20" s="1674"/>
      <c r="AL20" s="1672"/>
      <c r="AM20" s="1672"/>
      <c r="AN20" s="1672"/>
      <c r="AO20" s="1675"/>
      <c r="AP20" s="1671"/>
      <c r="AQ20" s="1673"/>
      <c r="AR20" s="1674"/>
      <c r="AS20" s="1671">
        <v>1</v>
      </c>
      <c r="AT20" s="1671">
        <v>1</v>
      </c>
      <c r="AU20" s="1671">
        <v>1</v>
      </c>
      <c r="AV20" s="1685">
        <v>1</v>
      </c>
      <c r="AW20" s="1685">
        <v>1</v>
      </c>
      <c r="AX20" s="2310">
        <v>1</v>
      </c>
      <c r="AY20" s="2311"/>
      <c r="AZ20" s="1671"/>
      <c r="BA20" s="1671"/>
      <c r="BB20" s="1675"/>
      <c r="BC20" s="1675"/>
      <c r="BD20" s="1674"/>
      <c r="BE20" s="1674"/>
      <c r="BF20" s="1673"/>
      <c r="BG20" s="1648"/>
      <c r="BH20" s="1648"/>
      <c r="BI20" s="1648"/>
      <c r="BJ20" s="1648"/>
      <c r="BK20" s="1648"/>
      <c r="BL20" s="1648"/>
      <c r="BM20" s="1648"/>
      <c r="BN20" s="1648"/>
      <c r="BO20" s="1648"/>
      <c r="BP20" s="1648"/>
      <c r="BQ20" s="1648"/>
      <c r="BR20" s="1648"/>
      <c r="BS20" s="1648"/>
      <c r="BT20" s="1648"/>
      <c r="BU20" s="1648"/>
      <c r="BV20" s="1648"/>
      <c r="BW20" s="1648"/>
      <c r="BX20" s="1648"/>
      <c r="BY20" s="1648"/>
      <c r="BZ20" s="1648"/>
      <c r="CA20" s="1648"/>
      <c r="CB20" s="1648"/>
      <c r="CC20" s="1648"/>
      <c r="CD20" s="1648"/>
      <c r="CE20" s="1648"/>
      <c r="CF20" s="1648"/>
      <c r="CG20" s="1648"/>
      <c r="CH20" s="1648"/>
      <c r="CI20" s="1648"/>
      <c r="CJ20" s="1648"/>
      <c r="CK20" s="1648"/>
      <c r="CL20" s="1648"/>
      <c r="CM20" s="1648"/>
      <c r="CN20" s="1648"/>
      <c r="CO20" s="1648"/>
      <c r="CP20" s="1648"/>
      <c r="CQ20" s="1648"/>
    </row>
    <row r="21" spans="1:95" s="1695" customFormat="1" ht="15">
      <c r="A21" s="1677" t="s">
        <v>784</v>
      </c>
      <c r="B21" s="1677" t="s">
        <v>785</v>
      </c>
      <c r="C21" s="1677" t="s">
        <v>761</v>
      </c>
      <c r="D21" s="1677" t="s">
        <v>762</v>
      </c>
      <c r="E21" s="1678" t="s">
        <v>786</v>
      </c>
      <c r="F21" s="1679">
        <v>450000</v>
      </c>
      <c r="G21" s="1680">
        <v>0.03</v>
      </c>
      <c r="H21" s="1679">
        <f>F21*G21</f>
        <v>13500</v>
      </c>
      <c r="I21" s="1679">
        <f t="shared" si="2"/>
        <v>19</v>
      </c>
      <c r="J21" s="1679">
        <f>H21*I21</f>
        <v>256500</v>
      </c>
      <c r="K21" s="1681">
        <v>24</v>
      </c>
      <c r="L21" s="1681">
        <f>J21*K21/1000</f>
        <v>6156</v>
      </c>
      <c r="M21" s="1680">
        <v>0.38</v>
      </c>
      <c r="N21" s="1682">
        <f>L21-L21*M21</f>
        <v>3816.72</v>
      </c>
      <c r="O21" s="1683">
        <v>0.4</v>
      </c>
      <c r="P21" s="1684">
        <f>J21+J21*O21</f>
        <v>359100</v>
      </c>
      <c r="Q21" s="1672"/>
      <c r="R21" s="1672"/>
      <c r="S21" s="1672"/>
      <c r="T21" s="1672"/>
      <c r="U21" s="1672"/>
      <c r="V21" s="2310"/>
      <c r="W21" s="2311"/>
      <c r="X21" s="1687"/>
      <c r="Y21" s="1672"/>
      <c r="Z21" s="1672"/>
      <c r="AA21" s="1672"/>
      <c r="AB21" s="1672"/>
      <c r="AC21" s="2310"/>
      <c r="AD21" s="2311"/>
      <c r="AE21" s="1689">
        <v>1</v>
      </c>
      <c r="AF21" s="1690">
        <v>1</v>
      </c>
      <c r="AG21" s="1690">
        <v>1</v>
      </c>
      <c r="AH21" s="1690">
        <v>1</v>
      </c>
      <c r="AI21" s="1690">
        <v>1</v>
      </c>
      <c r="AJ21" s="1691"/>
      <c r="AK21" s="1692"/>
      <c r="AL21" s="1690">
        <v>1</v>
      </c>
      <c r="AM21" s="1690">
        <v>1</v>
      </c>
      <c r="AN21" s="1690">
        <v>1</v>
      </c>
      <c r="AO21" s="1685">
        <v>1</v>
      </c>
      <c r="AP21" s="1685">
        <v>1</v>
      </c>
      <c r="AQ21" s="1691"/>
      <c r="AR21" s="1692"/>
      <c r="AS21" s="1685">
        <v>1</v>
      </c>
      <c r="AT21" s="1685">
        <v>1</v>
      </c>
      <c r="AU21" s="1685">
        <v>1</v>
      </c>
      <c r="AV21" s="1693">
        <v>1</v>
      </c>
      <c r="AW21" s="1685">
        <v>1</v>
      </c>
      <c r="AX21" s="1691"/>
      <c r="AY21" s="1692"/>
      <c r="AZ21" s="1685">
        <v>1</v>
      </c>
      <c r="BA21" s="1685">
        <v>1</v>
      </c>
      <c r="BB21" s="1693">
        <v>1</v>
      </c>
      <c r="BC21" s="1693">
        <v>1</v>
      </c>
      <c r="BD21" s="1692"/>
      <c r="BE21" s="1692"/>
      <c r="BF21" s="1691"/>
      <c r="BG21" s="1694"/>
      <c r="BH21" s="1694"/>
      <c r="BI21" s="1694"/>
      <c r="BJ21" s="1694"/>
      <c r="BK21" s="1694"/>
      <c r="BL21" s="1694"/>
      <c r="BM21" s="1694"/>
      <c r="BN21" s="1694"/>
      <c r="BO21" s="1694"/>
      <c r="BP21" s="1694"/>
      <c r="BQ21" s="1694"/>
      <c r="BR21" s="1694"/>
      <c r="BS21" s="1694"/>
      <c r="BT21" s="1694"/>
      <c r="BU21" s="1694"/>
      <c r="BV21" s="1694"/>
      <c r="BW21" s="1694"/>
      <c r="BX21" s="1694"/>
      <c r="BY21" s="1694"/>
      <c r="BZ21" s="1694"/>
      <c r="CA21" s="1694"/>
      <c r="CB21" s="1694"/>
      <c r="CC21" s="1694"/>
      <c r="CD21" s="1694"/>
      <c r="CE21" s="1694"/>
      <c r="CF21" s="1694"/>
      <c r="CG21" s="1694"/>
      <c r="CH21" s="1694"/>
      <c r="CI21" s="1694"/>
      <c r="CJ21" s="1694"/>
      <c r="CK21" s="1694"/>
      <c r="CL21" s="1694"/>
      <c r="CM21" s="1694"/>
      <c r="CN21" s="1694"/>
      <c r="CO21" s="1694"/>
      <c r="CP21" s="1694"/>
      <c r="CQ21" s="1694"/>
    </row>
    <row r="22" spans="1:95" s="1695" customFormat="1" ht="75">
      <c r="A22" s="1663" t="s">
        <v>787</v>
      </c>
      <c r="B22" s="1663" t="s">
        <v>788</v>
      </c>
      <c r="C22" s="1686" t="s">
        <v>789</v>
      </c>
      <c r="D22" s="1663" t="s">
        <v>762</v>
      </c>
      <c r="E22" s="1664" t="s">
        <v>790</v>
      </c>
      <c r="F22" s="1665">
        <v>80000</v>
      </c>
      <c r="G22" s="1666">
        <v>0.08</v>
      </c>
      <c r="H22" s="1665">
        <f t="shared" si="6"/>
        <v>6400</v>
      </c>
      <c r="I22" s="1665">
        <f t="shared" si="2"/>
        <v>22</v>
      </c>
      <c r="J22" s="1665">
        <f t="shared" si="8"/>
        <v>140800</v>
      </c>
      <c r="K22" s="1667">
        <v>40</v>
      </c>
      <c r="L22" s="1667">
        <f t="shared" si="3"/>
        <v>5632</v>
      </c>
      <c r="M22" s="1666">
        <v>0.35</v>
      </c>
      <c r="N22" s="1668">
        <f t="shared" si="4"/>
        <v>3660.8</v>
      </c>
      <c r="O22" s="1669">
        <v>0.2</v>
      </c>
      <c r="P22" s="1670">
        <f t="shared" si="5"/>
        <v>168960</v>
      </c>
      <c r="Q22" s="1672">
        <v>1</v>
      </c>
      <c r="R22" s="1672">
        <v>1</v>
      </c>
      <c r="S22" s="1672">
        <v>1</v>
      </c>
      <c r="T22" s="1672">
        <v>1</v>
      </c>
      <c r="U22" s="1672">
        <v>1</v>
      </c>
      <c r="V22" s="2310">
        <v>1</v>
      </c>
      <c r="W22" s="2311"/>
      <c r="X22" s="1687"/>
      <c r="Y22" s="1672"/>
      <c r="Z22" s="1672"/>
      <c r="AA22" s="1672"/>
      <c r="AB22" s="1672"/>
      <c r="AC22" s="2310"/>
      <c r="AD22" s="2311"/>
      <c r="AE22" s="1689">
        <v>1</v>
      </c>
      <c r="AF22" s="1690">
        <v>1</v>
      </c>
      <c r="AG22" s="1690">
        <v>1</v>
      </c>
      <c r="AH22" s="1690">
        <v>1</v>
      </c>
      <c r="AI22" s="1690">
        <v>1</v>
      </c>
      <c r="AJ22" s="2310">
        <v>1</v>
      </c>
      <c r="AK22" s="2311"/>
      <c r="AL22" s="1690">
        <v>1</v>
      </c>
      <c r="AM22" s="1690">
        <v>1</v>
      </c>
      <c r="AN22" s="1690">
        <v>1</v>
      </c>
      <c r="AO22" s="1685">
        <v>1</v>
      </c>
      <c r="AP22" s="1685">
        <v>1</v>
      </c>
      <c r="AQ22" s="1691"/>
      <c r="AR22" s="1692"/>
      <c r="AS22" s="1685"/>
      <c r="AT22" s="1685"/>
      <c r="AU22" s="1685"/>
      <c r="AV22" s="1685"/>
      <c r="AW22" s="1693"/>
      <c r="AX22" s="2310">
        <v>1</v>
      </c>
      <c r="AY22" s="2311"/>
      <c r="AZ22" s="1685">
        <v>1</v>
      </c>
      <c r="BA22" s="1685">
        <v>1</v>
      </c>
      <c r="BB22" s="1685">
        <v>1</v>
      </c>
      <c r="BC22" s="1685">
        <v>1</v>
      </c>
      <c r="BD22" s="1691"/>
      <c r="BE22" s="1692"/>
      <c r="BF22" s="1692"/>
      <c r="BG22" s="1694"/>
      <c r="BH22" s="1694"/>
      <c r="BI22" s="1694"/>
      <c r="BJ22" s="1694"/>
      <c r="BK22" s="1694"/>
      <c r="BL22" s="1694"/>
      <c r="BM22" s="1694"/>
      <c r="BN22" s="1694"/>
      <c r="BO22" s="1694"/>
      <c r="BP22" s="1694"/>
      <c r="BQ22" s="1694"/>
      <c r="BR22" s="1694"/>
      <c r="BS22" s="1694"/>
      <c r="BT22" s="1694"/>
      <c r="BU22" s="1694"/>
      <c r="BV22" s="1694"/>
      <c r="BW22" s="1694"/>
      <c r="BX22" s="1694"/>
      <c r="BY22" s="1694"/>
      <c r="BZ22" s="1694"/>
      <c r="CA22" s="1694"/>
      <c r="CB22" s="1694"/>
      <c r="CC22" s="1694"/>
      <c r="CD22" s="1694"/>
      <c r="CE22" s="1694"/>
      <c r="CF22" s="1694"/>
      <c r="CG22" s="1694"/>
      <c r="CH22" s="1694"/>
      <c r="CI22" s="1694"/>
      <c r="CJ22" s="1694"/>
      <c r="CK22" s="1694"/>
      <c r="CL22" s="1694"/>
      <c r="CM22" s="1694"/>
      <c r="CN22" s="1694"/>
      <c r="CO22" s="1694"/>
      <c r="CP22" s="1694"/>
      <c r="CQ22" s="1694"/>
    </row>
    <row r="23" spans="1:95" ht="15">
      <c r="A23" s="2318" t="s">
        <v>791</v>
      </c>
      <c r="B23" s="1696" t="s">
        <v>792</v>
      </c>
      <c r="C23" s="1696" t="s">
        <v>761</v>
      </c>
      <c r="D23" s="1677" t="s">
        <v>767</v>
      </c>
      <c r="E23" s="1697" t="s">
        <v>793</v>
      </c>
      <c r="F23" s="1679">
        <v>16666.650000000001</v>
      </c>
      <c r="G23" s="1680">
        <v>1</v>
      </c>
      <c r="H23" s="1679">
        <v>21269.828570000001</v>
      </c>
      <c r="I23" s="1679">
        <f t="shared" si="2"/>
        <v>35</v>
      </c>
      <c r="J23" s="1679">
        <f t="shared" si="8"/>
        <v>744443.99995000008</v>
      </c>
      <c r="K23" s="1681">
        <v>9</v>
      </c>
      <c r="L23" s="1681">
        <f t="shared" si="3"/>
        <v>6699.9959995500012</v>
      </c>
      <c r="M23" s="1680">
        <v>0</v>
      </c>
      <c r="N23" s="1682">
        <f>L23-L23*M23</f>
        <v>6699.9959995500012</v>
      </c>
      <c r="O23" s="1683">
        <v>0</v>
      </c>
      <c r="P23" s="1684">
        <f>J23+J23*O23</f>
        <v>744443.99995000008</v>
      </c>
      <c r="Q23" s="1672">
        <v>1</v>
      </c>
      <c r="R23" s="1672">
        <v>1</v>
      </c>
      <c r="S23" s="1672">
        <v>1</v>
      </c>
      <c r="T23" s="1672">
        <v>1</v>
      </c>
      <c r="U23" s="1672">
        <v>1</v>
      </c>
      <c r="V23" s="1673">
        <v>1</v>
      </c>
      <c r="W23" s="1674">
        <v>1</v>
      </c>
      <c r="X23" s="1687">
        <v>1</v>
      </c>
      <c r="Y23" s="1672">
        <v>1</v>
      </c>
      <c r="Z23" s="1672">
        <v>1</v>
      </c>
      <c r="AA23" s="1672">
        <v>1</v>
      </c>
      <c r="AB23" s="1672">
        <v>1</v>
      </c>
      <c r="AC23" s="1673">
        <v>1</v>
      </c>
      <c r="AD23" s="1674"/>
      <c r="AE23" s="1687">
        <v>1</v>
      </c>
      <c r="AF23" s="1672">
        <v>1</v>
      </c>
      <c r="AG23" s="1672">
        <v>1</v>
      </c>
      <c r="AH23" s="1672">
        <v>1</v>
      </c>
      <c r="AI23" s="1672">
        <v>1</v>
      </c>
      <c r="AJ23" s="2310">
        <v>1</v>
      </c>
      <c r="AK23" s="2311"/>
      <c r="AL23" s="1672">
        <v>1</v>
      </c>
      <c r="AM23" s="1672">
        <v>1</v>
      </c>
      <c r="AN23" s="1672">
        <v>1</v>
      </c>
      <c r="AO23" s="1675">
        <v>1</v>
      </c>
      <c r="AP23" s="1671">
        <v>1</v>
      </c>
      <c r="AQ23" s="2310">
        <v>1</v>
      </c>
      <c r="AR23" s="2311"/>
      <c r="AS23" s="1671">
        <v>1</v>
      </c>
      <c r="AT23" s="1671">
        <v>1</v>
      </c>
      <c r="AU23" s="1671">
        <v>1</v>
      </c>
      <c r="AV23" s="1675">
        <v>1</v>
      </c>
      <c r="AW23" s="1671">
        <v>1</v>
      </c>
      <c r="AX23" s="2310">
        <v>1</v>
      </c>
      <c r="AY23" s="2311"/>
      <c r="AZ23" s="1671">
        <v>1</v>
      </c>
      <c r="BA23" s="1671">
        <v>1</v>
      </c>
      <c r="BB23" s="1675">
        <v>1</v>
      </c>
      <c r="BC23" s="1675">
        <v>1</v>
      </c>
      <c r="BD23" s="1692"/>
      <c r="BE23" s="1692"/>
      <c r="BF23" s="1673"/>
      <c r="BG23" s="1648"/>
      <c r="BH23" s="1648"/>
      <c r="BI23" s="1648"/>
      <c r="BJ23" s="1648"/>
      <c r="BK23" s="1648"/>
      <c r="BL23" s="1648"/>
      <c r="BM23" s="1648"/>
      <c r="BN23" s="1648"/>
      <c r="BO23" s="1648"/>
      <c r="BP23" s="1648"/>
      <c r="BQ23" s="1648"/>
      <c r="BR23" s="1648"/>
      <c r="BS23" s="1648"/>
      <c r="BT23" s="1648"/>
      <c r="BU23" s="1648"/>
      <c r="BV23" s="1648"/>
      <c r="BW23" s="1648"/>
      <c r="BX23" s="1648"/>
      <c r="BY23" s="1648"/>
      <c r="BZ23" s="1648"/>
      <c r="CA23" s="1648"/>
      <c r="CB23" s="1648"/>
      <c r="CC23" s="1648"/>
      <c r="CD23" s="1648"/>
      <c r="CE23" s="1648"/>
      <c r="CF23" s="1648"/>
      <c r="CG23" s="1648"/>
      <c r="CH23" s="1648"/>
      <c r="CI23" s="1648"/>
      <c r="CJ23" s="1648"/>
      <c r="CK23" s="1648"/>
      <c r="CL23" s="1648"/>
      <c r="CM23" s="1648"/>
      <c r="CN23" s="1648"/>
      <c r="CO23" s="1648"/>
      <c r="CP23" s="1648"/>
      <c r="CQ23" s="1648"/>
    </row>
    <row r="24" spans="1:95" ht="90">
      <c r="A24" s="2319"/>
      <c r="B24" s="1696" t="s">
        <v>794</v>
      </c>
      <c r="C24" s="1696" t="s">
        <v>795</v>
      </c>
      <c r="D24" s="1677" t="s">
        <v>767</v>
      </c>
      <c r="E24" s="1698" t="s">
        <v>764</v>
      </c>
      <c r="F24" s="1679">
        <v>8571.4285710000004</v>
      </c>
      <c r="G24" s="1680">
        <v>1</v>
      </c>
      <c r="H24" s="1679">
        <f>F24*G24</f>
        <v>8571.4285710000004</v>
      </c>
      <c r="I24" s="1679">
        <f t="shared" si="2"/>
        <v>35</v>
      </c>
      <c r="J24" s="1679">
        <f t="shared" si="8"/>
        <v>299999.999985</v>
      </c>
      <c r="K24" s="1681">
        <v>11</v>
      </c>
      <c r="L24" s="1681">
        <f t="shared" si="3"/>
        <v>3299.9999998349999</v>
      </c>
      <c r="M24" s="1680">
        <v>0</v>
      </c>
      <c r="N24" s="1682">
        <f>L24-L24*M24</f>
        <v>3299.9999998349999</v>
      </c>
      <c r="O24" s="1683">
        <v>0</v>
      </c>
      <c r="P24" s="1684">
        <f>J24+J24*O24</f>
        <v>299999.999985</v>
      </c>
      <c r="Q24" s="1672"/>
      <c r="R24" s="1672"/>
      <c r="S24" s="1672"/>
      <c r="T24" s="1672"/>
      <c r="U24" s="1672">
        <v>1</v>
      </c>
      <c r="V24" s="1673">
        <v>1</v>
      </c>
      <c r="W24" s="1674">
        <v>1</v>
      </c>
      <c r="X24" s="1687">
        <v>1</v>
      </c>
      <c r="Y24" s="1672">
        <v>1</v>
      </c>
      <c r="Z24" s="1672">
        <v>1</v>
      </c>
      <c r="AA24" s="1672">
        <v>1</v>
      </c>
      <c r="AB24" s="1672">
        <v>1</v>
      </c>
      <c r="AC24" s="1673">
        <v>1</v>
      </c>
      <c r="AD24" s="1674">
        <v>1</v>
      </c>
      <c r="AE24" s="1687">
        <v>1</v>
      </c>
      <c r="AF24" s="1672">
        <v>1</v>
      </c>
      <c r="AG24" s="1672">
        <v>1</v>
      </c>
      <c r="AH24" s="1672">
        <v>1</v>
      </c>
      <c r="AI24" s="1672">
        <v>1</v>
      </c>
      <c r="AJ24" s="1673">
        <v>1</v>
      </c>
      <c r="AK24" s="1674">
        <v>1</v>
      </c>
      <c r="AL24" s="1672">
        <v>1</v>
      </c>
      <c r="AM24" s="1672">
        <v>1</v>
      </c>
      <c r="AN24" s="1672">
        <v>1</v>
      </c>
      <c r="AO24" s="1675">
        <v>1</v>
      </c>
      <c r="AP24" s="1671">
        <v>1</v>
      </c>
      <c r="AQ24" s="1673">
        <v>1</v>
      </c>
      <c r="AR24" s="1674">
        <v>1</v>
      </c>
      <c r="AS24" s="1671">
        <v>1</v>
      </c>
      <c r="AT24" s="1671">
        <v>1</v>
      </c>
      <c r="AU24" s="1671">
        <v>1</v>
      </c>
      <c r="AV24" s="1675">
        <v>1</v>
      </c>
      <c r="AW24" s="1671">
        <v>1</v>
      </c>
      <c r="AX24" s="1673">
        <v>1</v>
      </c>
      <c r="AY24" s="1674">
        <v>1</v>
      </c>
      <c r="AZ24" s="1671">
        <v>1</v>
      </c>
      <c r="BA24" s="1671">
        <v>1</v>
      </c>
      <c r="BB24" s="1675">
        <v>1</v>
      </c>
      <c r="BC24" s="1675">
        <v>1</v>
      </c>
      <c r="BD24" s="1674"/>
      <c r="BE24" s="1674"/>
      <c r="BF24" s="1673"/>
      <c r="BG24" s="1648"/>
      <c r="BH24" s="1648"/>
      <c r="BI24" s="1648"/>
      <c r="BJ24" s="1648"/>
      <c r="BK24" s="1648"/>
      <c r="BL24" s="1648"/>
      <c r="BM24" s="1648"/>
      <c r="BN24" s="1648"/>
      <c r="BO24" s="1648"/>
      <c r="BP24" s="1648"/>
      <c r="BQ24" s="1648"/>
      <c r="BR24" s="1648"/>
      <c r="BS24" s="1648"/>
      <c r="BT24" s="1648"/>
      <c r="BU24" s="1648"/>
      <c r="BV24" s="1648"/>
      <c r="BW24" s="1648"/>
      <c r="BX24" s="1648"/>
      <c r="BY24" s="1648"/>
      <c r="BZ24" s="1648"/>
      <c r="CA24" s="1648"/>
      <c r="CB24" s="1648"/>
      <c r="CC24" s="1648"/>
      <c r="CD24" s="1648"/>
      <c r="CE24" s="1648"/>
      <c r="CF24" s="1648"/>
      <c r="CG24" s="1648"/>
      <c r="CH24" s="1648"/>
      <c r="CI24" s="1648"/>
      <c r="CJ24" s="1648"/>
      <c r="CK24" s="1648"/>
      <c r="CL24" s="1648"/>
      <c r="CM24" s="1648"/>
      <c r="CN24" s="1648"/>
      <c r="CO24" s="1648"/>
      <c r="CP24" s="1648"/>
      <c r="CQ24" s="1648"/>
    </row>
    <row r="25" spans="1:95" ht="15">
      <c r="A25" s="1663" t="s">
        <v>796</v>
      </c>
      <c r="B25" s="1663" t="s">
        <v>797</v>
      </c>
      <c r="C25" s="1663" t="s">
        <v>761</v>
      </c>
      <c r="D25" s="1663" t="s">
        <v>762</v>
      </c>
      <c r="E25" s="1699" t="s">
        <v>798</v>
      </c>
      <c r="F25" s="1665">
        <v>80000</v>
      </c>
      <c r="G25" s="1666">
        <v>0.25</v>
      </c>
      <c r="H25" s="1665">
        <f t="shared" si="6"/>
        <v>20000</v>
      </c>
      <c r="I25" s="1665">
        <f t="shared" si="2"/>
        <v>22</v>
      </c>
      <c r="J25" s="1665">
        <f t="shared" si="8"/>
        <v>440000</v>
      </c>
      <c r="K25" s="1667">
        <v>12</v>
      </c>
      <c r="L25" s="1667">
        <f>J25*K25/1000</f>
        <v>5280</v>
      </c>
      <c r="M25" s="1666">
        <v>0.4</v>
      </c>
      <c r="N25" s="1668">
        <f t="shared" si="4"/>
        <v>3168</v>
      </c>
      <c r="O25" s="1669">
        <v>0.5</v>
      </c>
      <c r="P25" s="1670">
        <f t="shared" si="5"/>
        <v>660000</v>
      </c>
      <c r="Q25" s="1671">
        <v>1</v>
      </c>
      <c r="R25" s="1671">
        <v>1</v>
      </c>
      <c r="S25" s="1671">
        <v>1</v>
      </c>
      <c r="T25" s="1672">
        <v>1</v>
      </c>
      <c r="U25" s="1671">
        <v>1</v>
      </c>
      <c r="V25" s="2310">
        <v>1</v>
      </c>
      <c r="W25" s="2311"/>
      <c r="X25" s="1675">
        <v>1</v>
      </c>
      <c r="Y25" s="1671">
        <v>1</v>
      </c>
      <c r="Z25" s="1671">
        <v>1</v>
      </c>
      <c r="AA25" s="1671">
        <v>1</v>
      </c>
      <c r="AB25" s="1671">
        <v>1</v>
      </c>
      <c r="AC25" s="1673"/>
      <c r="AD25" s="1674"/>
      <c r="AE25" s="1675"/>
      <c r="AF25" s="1672"/>
      <c r="AG25" s="1671"/>
      <c r="AH25" s="1671"/>
      <c r="AI25" s="1671"/>
      <c r="AJ25" s="1673"/>
      <c r="AK25" s="1674"/>
      <c r="AL25" s="1671">
        <v>1</v>
      </c>
      <c r="AM25" s="1671">
        <v>1</v>
      </c>
      <c r="AN25" s="1671">
        <v>1</v>
      </c>
      <c r="AO25" s="1675">
        <v>1</v>
      </c>
      <c r="AP25" s="1671">
        <v>1</v>
      </c>
      <c r="AQ25" s="2310">
        <v>1</v>
      </c>
      <c r="AR25" s="2311"/>
      <c r="AS25" s="1671"/>
      <c r="AT25" s="1671"/>
      <c r="AU25" s="1671"/>
      <c r="AV25" s="1685"/>
      <c r="AW25" s="1685"/>
      <c r="AX25" s="2310">
        <v>1</v>
      </c>
      <c r="AY25" s="2311"/>
      <c r="AZ25" s="1671">
        <v>1</v>
      </c>
      <c r="BA25" s="1671">
        <v>1</v>
      </c>
      <c r="BB25" s="1685">
        <v>1</v>
      </c>
      <c r="BC25" s="1685">
        <v>1</v>
      </c>
      <c r="BD25" s="1692"/>
      <c r="BE25" s="1674"/>
      <c r="BF25" s="1674"/>
      <c r="BG25" s="1648"/>
      <c r="BH25" s="1648"/>
      <c r="BI25" s="1648"/>
      <c r="BJ25" s="1648"/>
      <c r="BK25" s="1648"/>
      <c r="BL25" s="1648"/>
      <c r="BM25" s="1648"/>
      <c r="BN25" s="1648"/>
      <c r="BO25" s="1648"/>
      <c r="BP25" s="1648"/>
      <c r="BQ25" s="1648"/>
      <c r="BR25" s="1648"/>
      <c r="BS25" s="1648"/>
      <c r="BT25" s="1648"/>
      <c r="BU25" s="1648"/>
      <c r="BV25" s="1648"/>
      <c r="BW25" s="1648"/>
      <c r="BX25" s="1648"/>
      <c r="BY25" s="1648"/>
      <c r="BZ25" s="1648"/>
      <c r="CA25" s="1648"/>
      <c r="CB25" s="1648"/>
      <c r="CC25" s="1648"/>
      <c r="CD25" s="1648"/>
      <c r="CE25" s="1648"/>
      <c r="CF25" s="1648"/>
      <c r="CG25" s="1648"/>
      <c r="CH25" s="1648"/>
      <c r="CI25" s="1648"/>
      <c r="CJ25" s="1648"/>
      <c r="CK25" s="1648"/>
      <c r="CL25" s="1648"/>
      <c r="CM25" s="1648"/>
      <c r="CN25" s="1648"/>
      <c r="CO25" s="1648"/>
      <c r="CP25" s="1648"/>
      <c r="CQ25" s="1648"/>
    </row>
    <row r="26" spans="1:95" ht="15">
      <c r="A26" s="1677" t="s">
        <v>799</v>
      </c>
      <c r="B26" s="1677" t="s">
        <v>800</v>
      </c>
      <c r="C26" s="1677" t="s">
        <v>761</v>
      </c>
      <c r="D26" s="1677" t="s">
        <v>801</v>
      </c>
      <c r="E26" s="1700" t="s">
        <v>802</v>
      </c>
      <c r="F26" s="1679">
        <v>40000</v>
      </c>
      <c r="G26" s="1680">
        <v>0.22</v>
      </c>
      <c r="H26" s="1679">
        <f>F26*G26</f>
        <v>8800</v>
      </c>
      <c r="I26" s="1679">
        <f t="shared" si="2"/>
        <v>20</v>
      </c>
      <c r="J26" s="1679">
        <f>H26*I26</f>
        <v>176000</v>
      </c>
      <c r="K26" s="1681">
        <v>30</v>
      </c>
      <c r="L26" s="1681">
        <f>J26*K26/1000</f>
        <v>5280</v>
      </c>
      <c r="M26" s="1680">
        <v>0.35</v>
      </c>
      <c r="N26" s="1682">
        <f>L26-L26*M26</f>
        <v>3432</v>
      </c>
      <c r="O26" s="1683">
        <v>0.2</v>
      </c>
      <c r="P26" s="1684">
        <f>J26+J26*O26</f>
        <v>211200</v>
      </c>
      <c r="Q26" s="1671">
        <v>1</v>
      </c>
      <c r="R26" s="1671">
        <v>1</v>
      </c>
      <c r="S26" s="1671">
        <v>1</v>
      </c>
      <c r="T26" s="1672">
        <v>1</v>
      </c>
      <c r="U26" s="1671">
        <v>1</v>
      </c>
      <c r="V26" s="1673"/>
      <c r="W26" s="1674"/>
      <c r="X26" s="1675">
        <v>1</v>
      </c>
      <c r="Y26" s="1671">
        <v>1</v>
      </c>
      <c r="Z26" s="1671">
        <v>1</v>
      </c>
      <c r="AA26" s="1671">
        <v>1</v>
      </c>
      <c r="AB26" s="1671">
        <v>1</v>
      </c>
      <c r="AC26" s="1673"/>
      <c r="AD26" s="1674"/>
      <c r="AE26" s="1675">
        <v>1</v>
      </c>
      <c r="AF26" s="1672">
        <v>1</v>
      </c>
      <c r="AG26" s="1671">
        <v>1</v>
      </c>
      <c r="AH26" s="1671">
        <v>1</v>
      </c>
      <c r="AI26" s="1671">
        <v>1</v>
      </c>
      <c r="AJ26" s="1673"/>
      <c r="AK26" s="1674"/>
      <c r="AL26" s="1671">
        <v>1</v>
      </c>
      <c r="AM26" s="1671">
        <v>1</v>
      </c>
      <c r="AN26" s="1671">
        <v>1</v>
      </c>
      <c r="AO26" s="1675">
        <v>1</v>
      </c>
      <c r="AP26" s="1671">
        <v>1</v>
      </c>
      <c r="AQ26" s="1673"/>
      <c r="AR26" s="1674"/>
      <c r="AS26" s="1671"/>
      <c r="AT26" s="1671"/>
      <c r="AU26" s="1671"/>
      <c r="AV26" s="1685"/>
      <c r="AW26" s="1685"/>
      <c r="AX26" s="1673"/>
      <c r="AY26" s="1674"/>
      <c r="AZ26" s="1671"/>
      <c r="BA26" s="1671"/>
      <c r="BB26" s="1685"/>
      <c r="BC26" s="1685"/>
      <c r="BD26" s="1692"/>
      <c r="BE26" s="1674"/>
      <c r="BF26" s="1674"/>
      <c r="BG26" s="1648"/>
      <c r="BH26" s="1648"/>
      <c r="BI26" s="1648"/>
      <c r="BJ26" s="1648"/>
      <c r="BK26" s="1648"/>
      <c r="BL26" s="1648"/>
      <c r="BM26" s="1648"/>
      <c r="BN26" s="1648"/>
      <c r="BO26" s="1648"/>
      <c r="BP26" s="1648"/>
      <c r="BQ26" s="1648"/>
      <c r="BR26" s="1648"/>
      <c r="BS26" s="1648"/>
      <c r="BT26" s="1648"/>
      <c r="BU26" s="1648"/>
      <c r="BV26" s="1648"/>
      <c r="BW26" s="1648"/>
      <c r="BX26" s="1648"/>
      <c r="BY26" s="1648"/>
      <c r="BZ26" s="1648"/>
      <c r="CA26" s="1648"/>
      <c r="CB26" s="1648"/>
      <c r="CC26" s="1648"/>
      <c r="CD26" s="1648"/>
      <c r="CE26" s="1648"/>
      <c r="CF26" s="1648"/>
      <c r="CG26" s="1648"/>
      <c r="CH26" s="1648"/>
      <c r="CI26" s="1648"/>
      <c r="CJ26" s="1648"/>
      <c r="CK26" s="1648"/>
      <c r="CL26" s="1648"/>
      <c r="CM26" s="1648"/>
      <c r="CN26" s="1648"/>
      <c r="CO26" s="1648"/>
      <c r="CP26" s="1648"/>
      <c r="CQ26" s="1648"/>
    </row>
    <row r="27" spans="1:95" s="1695" customFormat="1" ht="30">
      <c r="A27" s="2315" t="s">
        <v>803</v>
      </c>
      <c r="B27" s="1686" t="s">
        <v>804</v>
      </c>
      <c r="C27" s="1686" t="s">
        <v>805</v>
      </c>
      <c r="D27" s="1663" t="s">
        <v>762</v>
      </c>
      <c r="E27" s="1701" t="s">
        <v>806</v>
      </c>
      <c r="F27" s="1665">
        <v>22142.85714</v>
      </c>
      <c r="G27" s="1666">
        <v>1</v>
      </c>
      <c r="H27" s="1665">
        <f t="shared" ref="H27:H35" si="10">F27*G27</f>
        <v>22142.85714</v>
      </c>
      <c r="I27" s="1665">
        <f t="shared" si="2"/>
        <v>35</v>
      </c>
      <c r="J27" s="1665">
        <f t="shared" ref="J27:J34" si="11">H27*I27</f>
        <v>774999.99990000005</v>
      </c>
      <c r="K27" s="1667">
        <v>2</v>
      </c>
      <c r="L27" s="1667">
        <f>J27*K27/1000</f>
        <v>1549.9999998000001</v>
      </c>
      <c r="M27" s="1666">
        <v>0</v>
      </c>
      <c r="N27" s="1668">
        <f t="shared" ref="N27:N35" si="12">L27-L27*M27</f>
        <v>1549.9999998000001</v>
      </c>
      <c r="O27" s="1669">
        <v>0</v>
      </c>
      <c r="P27" s="1670">
        <f t="shared" ref="P27:P35" si="13">J27+J27*O27</f>
        <v>774999.99990000005</v>
      </c>
      <c r="Q27" s="1672">
        <v>1</v>
      </c>
      <c r="R27" s="1672">
        <v>1</v>
      </c>
      <c r="S27" s="1672">
        <v>1</v>
      </c>
      <c r="T27" s="1672">
        <v>1</v>
      </c>
      <c r="U27" s="1672">
        <v>1</v>
      </c>
      <c r="V27" s="1674">
        <v>1</v>
      </c>
      <c r="W27" s="1674">
        <v>1</v>
      </c>
      <c r="X27" s="1687">
        <v>1</v>
      </c>
      <c r="Y27" s="1672">
        <v>1</v>
      </c>
      <c r="Z27" s="1672">
        <v>1</v>
      </c>
      <c r="AA27" s="1672">
        <v>1</v>
      </c>
      <c r="AB27" s="1672">
        <v>1</v>
      </c>
      <c r="AC27" s="2310">
        <v>1</v>
      </c>
      <c r="AD27" s="2311"/>
      <c r="AE27" s="1687">
        <v>1</v>
      </c>
      <c r="AF27" s="1672">
        <v>1</v>
      </c>
      <c r="AG27" s="1672">
        <v>1</v>
      </c>
      <c r="AH27" s="1672">
        <v>1</v>
      </c>
      <c r="AI27" s="1672">
        <v>1</v>
      </c>
      <c r="AJ27" s="2310">
        <v>1</v>
      </c>
      <c r="AK27" s="2311"/>
      <c r="AL27" s="1672">
        <v>1</v>
      </c>
      <c r="AM27" s="1672">
        <v>1</v>
      </c>
      <c r="AN27" s="1672">
        <v>1</v>
      </c>
      <c r="AO27" s="1685">
        <v>1</v>
      </c>
      <c r="AP27" s="1685">
        <v>1</v>
      </c>
      <c r="AQ27" s="2310">
        <v>1</v>
      </c>
      <c r="AR27" s="2311"/>
      <c r="AS27" s="1671">
        <v>1</v>
      </c>
      <c r="AT27" s="1671">
        <v>1</v>
      </c>
      <c r="AU27" s="1671">
        <v>1</v>
      </c>
      <c r="AV27" s="1675">
        <v>1</v>
      </c>
      <c r="AW27" s="1671">
        <v>1</v>
      </c>
      <c r="AX27" s="2310">
        <v>1</v>
      </c>
      <c r="AY27" s="2311"/>
      <c r="AZ27" s="1671">
        <v>1</v>
      </c>
      <c r="BA27" s="1671">
        <v>1</v>
      </c>
      <c r="BB27" s="1685">
        <v>1</v>
      </c>
      <c r="BC27" s="1685">
        <v>1</v>
      </c>
      <c r="BD27" s="1691"/>
      <c r="BE27" s="1674"/>
      <c r="BF27" s="1692"/>
      <c r="BG27" s="1694"/>
      <c r="BH27" s="1694"/>
      <c r="BI27" s="1694"/>
      <c r="BJ27" s="1694"/>
      <c r="BK27" s="1694"/>
      <c r="BL27" s="1694"/>
      <c r="BM27" s="1694"/>
      <c r="BN27" s="1694"/>
      <c r="BO27" s="1694"/>
      <c r="BP27" s="1694"/>
      <c r="BQ27" s="1694"/>
      <c r="BR27" s="1694"/>
      <c r="BS27" s="1694"/>
      <c r="BT27" s="1694"/>
      <c r="BU27" s="1694"/>
      <c r="BV27" s="1694"/>
      <c r="BW27" s="1694"/>
      <c r="BX27" s="1694"/>
      <c r="BY27" s="1694"/>
      <c r="BZ27" s="1694"/>
      <c r="CA27" s="1694"/>
      <c r="CB27" s="1694"/>
      <c r="CC27" s="1694"/>
      <c r="CD27" s="1694"/>
      <c r="CE27" s="1694"/>
      <c r="CF27" s="1694"/>
      <c r="CG27" s="1694"/>
      <c r="CH27" s="1694"/>
      <c r="CI27" s="1694"/>
      <c r="CJ27" s="1694"/>
      <c r="CK27" s="1694"/>
      <c r="CL27" s="1694"/>
      <c r="CM27" s="1694"/>
      <c r="CN27" s="1694"/>
      <c r="CO27" s="1694"/>
      <c r="CP27" s="1694"/>
      <c r="CQ27" s="1694"/>
    </row>
    <row r="28" spans="1:95" s="1695" customFormat="1" ht="30" customHeight="1">
      <c r="A28" s="2317"/>
      <c r="B28" s="1686" t="s">
        <v>807</v>
      </c>
      <c r="C28" s="1686" t="s">
        <v>808</v>
      </c>
      <c r="D28" s="1663" t="s">
        <v>767</v>
      </c>
      <c r="E28" s="1701" t="s">
        <v>809</v>
      </c>
      <c r="F28" s="1665">
        <v>9257.1428570000007</v>
      </c>
      <c r="G28" s="1666">
        <v>1</v>
      </c>
      <c r="H28" s="1665">
        <f t="shared" si="10"/>
        <v>9257.1428570000007</v>
      </c>
      <c r="I28" s="1665">
        <f t="shared" si="2"/>
        <v>35</v>
      </c>
      <c r="J28" s="1665">
        <f t="shared" si="11"/>
        <v>323999.99999500002</v>
      </c>
      <c r="K28" s="1667">
        <v>0.05</v>
      </c>
      <c r="L28" s="1667">
        <v>3600</v>
      </c>
      <c r="M28" s="1666">
        <v>0.22</v>
      </c>
      <c r="N28" s="1668">
        <f t="shared" si="12"/>
        <v>2808</v>
      </c>
      <c r="O28" s="1669">
        <v>0</v>
      </c>
      <c r="P28" s="1670">
        <f t="shared" si="13"/>
        <v>323999.99999500002</v>
      </c>
      <c r="Q28" s="1690">
        <v>1</v>
      </c>
      <c r="R28" s="1690">
        <v>1</v>
      </c>
      <c r="S28" s="1690">
        <v>1</v>
      </c>
      <c r="T28" s="1690">
        <v>1</v>
      </c>
      <c r="U28" s="1690">
        <v>1</v>
      </c>
      <c r="V28" s="1692">
        <v>1</v>
      </c>
      <c r="W28" s="1692">
        <v>1</v>
      </c>
      <c r="X28" s="1689">
        <v>1</v>
      </c>
      <c r="Y28" s="1690">
        <v>1</v>
      </c>
      <c r="Z28" s="1690">
        <v>1</v>
      </c>
      <c r="AA28" s="1690">
        <v>1</v>
      </c>
      <c r="AB28" s="1690">
        <v>1</v>
      </c>
      <c r="AC28" s="2310">
        <v>1</v>
      </c>
      <c r="AD28" s="2311"/>
      <c r="AE28" s="1687">
        <v>1</v>
      </c>
      <c r="AF28" s="1672">
        <v>1</v>
      </c>
      <c r="AG28" s="1672">
        <v>1</v>
      </c>
      <c r="AH28" s="1672">
        <v>1</v>
      </c>
      <c r="AI28" s="1672">
        <v>1</v>
      </c>
      <c r="AJ28" s="2310">
        <v>1</v>
      </c>
      <c r="AK28" s="2311"/>
      <c r="AL28" s="1672">
        <v>1</v>
      </c>
      <c r="AM28" s="1672">
        <v>1</v>
      </c>
      <c r="AN28" s="1672">
        <v>1</v>
      </c>
      <c r="AO28" s="1685">
        <v>1</v>
      </c>
      <c r="AP28" s="1685">
        <v>1</v>
      </c>
      <c r="AQ28" s="2310">
        <v>1</v>
      </c>
      <c r="AR28" s="2311"/>
      <c r="AS28" s="1671">
        <v>1</v>
      </c>
      <c r="AT28" s="1671">
        <v>1</v>
      </c>
      <c r="AU28" s="1671">
        <v>1</v>
      </c>
      <c r="AV28" s="1675">
        <v>1</v>
      </c>
      <c r="AW28" s="1671">
        <v>1</v>
      </c>
      <c r="AX28" s="2310">
        <v>1</v>
      </c>
      <c r="AY28" s="2311"/>
      <c r="AZ28" s="1671">
        <v>1</v>
      </c>
      <c r="BA28" s="1671">
        <v>1</v>
      </c>
      <c r="BB28" s="1685">
        <v>1</v>
      </c>
      <c r="BC28" s="1685">
        <v>1</v>
      </c>
      <c r="BD28" s="1691"/>
      <c r="BE28" s="1674"/>
      <c r="BF28" s="1692"/>
      <c r="BG28" s="1694"/>
      <c r="BH28" s="1694"/>
      <c r="BI28" s="1694"/>
      <c r="BJ28" s="1694"/>
      <c r="BK28" s="1694"/>
      <c r="BL28" s="1694"/>
      <c r="BM28" s="1694"/>
      <c r="BN28" s="1694"/>
      <c r="BO28" s="1694"/>
      <c r="BP28" s="1694"/>
      <c r="BQ28" s="1694"/>
      <c r="BR28" s="1694"/>
      <c r="BS28" s="1694"/>
      <c r="BT28" s="1694"/>
      <c r="BU28" s="1694"/>
      <c r="BV28" s="1694"/>
      <c r="BW28" s="1694"/>
      <c r="BX28" s="1694"/>
      <c r="BY28" s="1694"/>
      <c r="BZ28" s="1694"/>
      <c r="CA28" s="1694"/>
      <c r="CB28" s="1694"/>
      <c r="CC28" s="1694"/>
      <c r="CD28" s="1694"/>
      <c r="CE28" s="1694"/>
      <c r="CF28" s="1694"/>
      <c r="CG28" s="1694"/>
      <c r="CH28" s="1694"/>
      <c r="CI28" s="1694"/>
      <c r="CJ28" s="1694"/>
      <c r="CK28" s="1694"/>
      <c r="CL28" s="1694"/>
      <c r="CM28" s="1694"/>
      <c r="CN28" s="1694"/>
      <c r="CO28" s="1694"/>
      <c r="CP28" s="1694"/>
      <c r="CQ28" s="1694"/>
    </row>
    <row r="29" spans="1:95" ht="15">
      <c r="A29" s="1677" t="s">
        <v>810</v>
      </c>
      <c r="B29" s="1677" t="s">
        <v>811</v>
      </c>
      <c r="C29" s="1677" t="s">
        <v>812</v>
      </c>
      <c r="D29" s="1677" t="s">
        <v>767</v>
      </c>
      <c r="E29" s="1700" t="s">
        <v>813</v>
      </c>
      <c r="F29" s="1679">
        <v>150000</v>
      </c>
      <c r="G29" s="1680">
        <v>0.05</v>
      </c>
      <c r="H29" s="1679">
        <f t="shared" si="10"/>
        <v>7500</v>
      </c>
      <c r="I29" s="1679">
        <f t="shared" si="2"/>
        <v>21</v>
      </c>
      <c r="J29" s="1679">
        <f t="shared" si="11"/>
        <v>157500</v>
      </c>
      <c r="K29" s="1681">
        <v>35</v>
      </c>
      <c r="L29" s="1681">
        <f t="shared" ref="L29:L35" si="14">J29*K29/1000</f>
        <v>5512.5</v>
      </c>
      <c r="M29" s="1680">
        <v>0.33</v>
      </c>
      <c r="N29" s="1682">
        <f t="shared" si="12"/>
        <v>3693.375</v>
      </c>
      <c r="O29" s="1683">
        <v>0.3</v>
      </c>
      <c r="P29" s="1684">
        <f t="shared" si="13"/>
        <v>204750</v>
      </c>
      <c r="Q29" s="1671">
        <v>1</v>
      </c>
      <c r="R29" s="1671">
        <v>1</v>
      </c>
      <c r="S29" s="1671">
        <v>1</v>
      </c>
      <c r="T29" s="1672">
        <v>1</v>
      </c>
      <c r="U29" s="1671">
        <v>1</v>
      </c>
      <c r="V29" s="2310">
        <v>1</v>
      </c>
      <c r="W29" s="2311"/>
      <c r="X29" s="1675">
        <v>1</v>
      </c>
      <c r="Y29" s="1671">
        <v>1</v>
      </c>
      <c r="Z29" s="1671">
        <v>1</v>
      </c>
      <c r="AA29" s="1671">
        <v>1</v>
      </c>
      <c r="AB29" s="1671">
        <v>1</v>
      </c>
      <c r="AC29" s="1673"/>
      <c r="AD29" s="1674"/>
      <c r="AE29" s="1675"/>
      <c r="AF29" s="1672"/>
      <c r="AG29" s="1671"/>
      <c r="AH29" s="1671"/>
      <c r="AI29" s="1671"/>
      <c r="AJ29" s="1673"/>
      <c r="AK29" s="1674"/>
      <c r="AL29" s="1671">
        <v>1</v>
      </c>
      <c r="AM29" s="1671">
        <v>1</v>
      </c>
      <c r="AN29" s="1671">
        <v>1</v>
      </c>
      <c r="AO29" s="1675">
        <v>1</v>
      </c>
      <c r="AP29" s="1671">
        <v>1</v>
      </c>
      <c r="AQ29" s="1673"/>
      <c r="AR29" s="1674"/>
      <c r="AS29" s="1671">
        <v>1</v>
      </c>
      <c r="AT29" s="1671">
        <v>1</v>
      </c>
      <c r="AU29" s="1671">
        <v>1</v>
      </c>
      <c r="AV29" s="1675">
        <v>1</v>
      </c>
      <c r="AW29" s="1671">
        <v>1</v>
      </c>
      <c r="AX29" s="1673"/>
      <c r="AY29" s="1674"/>
      <c r="AZ29" s="1671"/>
      <c r="BA29" s="1671"/>
      <c r="BB29" s="1675"/>
      <c r="BC29" s="1675"/>
      <c r="BD29" s="1674"/>
      <c r="BE29" s="1674"/>
      <c r="BF29" s="1673"/>
      <c r="BG29" s="1648"/>
      <c r="BH29" s="1648"/>
      <c r="BI29" s="1648"/>
      <c r="BJ29" s="1648"/>
      <c r="BK29" s="1648"/>
      <c r="BL29" s="1648"/>
      <c r="BM29" s="1648"/>
      <c r="BN29" s="1648"/>
      <c r="BO29" s="1648"/>
      <c r="BP29" s="1648"/>
      <c r="BQ29" s="1648"/>
      <c r="BR29" s="1648"/>
      <c r="BS29" s="1648"/>
      <c r="BT29" s="1648"/>
      <c r="BU29" s="1648"/>
      <c r="BV29" s="1648"/>
      <c r="BW29" s="1648"/>
      <c r="BX29" s="1648"/>
      <c r="BY29" s="1648"/>
      <c r="BZ29" s="1648"/>
      <c r="CA29" s="1648"/>
      <c r="CB29" s="1648"/>
      <c r="CC29" s="1648"/>
      <c r="CD29" s="1648"/>
      <c r="CE29" s="1648"/>
      <c r="CF29" s="1648"/>
      <c r="CG29" s="1648"/>
      <c r="CH29" s="1648"/>
      <c r="CI29" s="1648"/>
      <c r="CJ29" s="1648"/>
      <c r="CK29" s="1648"/>
      <c r="CL29" s="1648"/>
      <c r="CM29" s="1648"/>
      <c r="CN29" s="1648"/>
      <c r="CO29" s="1648"/>
      <c r="CP29" s="1648"/>
      <c r="CQ29" s="1648"/>
    </row>
    <row r="30" spans="1:95" ht="15">
      <c r="A30" s="1663" t="s">
        <v>721</v>
      </c>
      <c r="B30" s="1663" t="s">
        <v>814</v>
      </c>
      <c r="C30" s="1663" t="s">
        <v>761</v>
      </c>
      <c r="D30" s="1663" t="s">
        <v>762</v>
      </c>
      <c r="E30" s="1699" t="s">
        <v>815</v>
      </c>
      <c r="F30" s="1665">
        <v>6000</v>
      </c>
      <c r="G30" s="1666">
        <v>1</v>
      </c>
      <c r="H30" s="1665">
        <f t="shared" si="10"/>
        <v>6000</v>
      </c>
      <c r="I30" s="1665">
        <f t="shared" ref="I30" si="15">SUM(Q30:BF30)</f>
        <v>38</v>
      </c>
      <c r="J30" s="1665">
        <f t="shared" si="11"/>
        <v>228000</v>
      </c>
      <c r="K30" s="1667">
        <v>15</v>
      </c>
      <c r="L30" s="1667">
        <f t="shared" si="14"/>
        <v>3420</v>
      </c>
      <c r="M30" s="1666">
        <v>0.12</v>
      </c>
      <c r="N30" s="1668">
        <f t="shared" si="12"/>
        <v>3009.6</v>
      </c>
      <c r="O30" s="1669">
        <v>0</v>
      </c>
      <c r="P30" s="1670">
        <f t="shared" si="13"/>
        <v>228000</v>
      </c>
      <c r="Q30" s="1671">
        <v>1</v>
      </c>
      <c r="R30" s="1671">
        <v>1</v>
      </c>
      <c r="S30" s="1671">
        <v>1</v>
      </c>
      <c r="T30" s="1672">
        <v>1</v>
      </c>
      <c r="U30" s="1671">
        <v>1</v>
      </c>
      <c r="V30" s="2310">
        <v>1</v>
      </c>
      <c r="W30" s="2311"/>
      <c r="X30" s="1675">
        <v>1</v>
      </c>
      <c r="Y30" s="1671">
        <v>1</v>
      </c>
      <c r="Z30" s="1671">
        <v>1</v>
      </c>
      <c r="AA30" s="1671">
        <v>1</v>
      </c>
      <c r="AB30" s="1671">
        <v>1</v>
      </c>
      <c r="AC30" s="1673">
        <v>1</v>
      </c>
      <c r="AD30" s="1674">
        <v>1</v>
      </c>
      <c r="AE30" s="1675">
        <v>1</v>
      </c>
      <c r="AF30" s="1672">
        <v>1</v>
      </c>
      <c r="AG30" s="1671">
        <v>1</v>
      </c>
      <c r="AH30" s="1671">
        <v>1</v>
      </c>
      <c r="AI30" s="1671">
        <v>1</v>
      </c>
      <c r="AJ30" s="1673">
        <v>1</v>
      </c>
      <c r="AK30" s="1674">
        <v>1</v>
      </c>
      <c r="AL30" s="1671">
        <v>1</v>
      </c>
      <c r="AM30" s="1671">
        <v>1</v>
      </c>
      <c r="AN30" s="1671">
        <v>1</v>
      </c>
      <c r="AO30" s="1675">
        <v>1</v>
      </c>
      <c r="AP30" s="1671">
        <v>1</v>
      </c>
      <c r="AQ30" s="1673">
        <v>1</v>
      </c>
      <c r="AR30" s="1674">
        <v>1</v>
      </c>
      <c r="AS30" s="1671">
        <v>1</v>
      </c>
      <c r="AT30" s="1671">
        <v>1</v>
      </c>
      <c r="AU30" s="1671">
        <v>1</v>
      </c>
      <c r="AV30" s="1675">
        <v>1</v>
      </c>
      <c r="AW30" s="1671">
        <v>1</v>
      </c>
      <c r="AX30" s="1673">
        <v>1</v>
      </c>
      <c r="AY30" s="1674">
        <v>1</v>
      </c>
      <c r="AZ30" s="1671">
        <v>1</v>
      </c>
      <c r="BA30" s="1671">
        <v>1</v>
      </c>
      <c r="BB30" s="1675">
        <v>1</v>
      </c>
      <c r="BC30" s="1675">
        <v>1</v>
      </c>
      <c r="BD30" s="1674"/>
      <c r="BE30" s="1674"/>
      <c r="BF30" s="1673"/>
      <c r="BG30" s="1648"/>
      <c r="BH30" s="1648"/>
      <c r="BI30" s="1648"/>
      <c r="BJ30" s="1648"/>
      <c r="BK30" s="1648"/>
      <c r="BL30" s="1648"/>
      <c r="BM30" s="1648"/>
      <c r="BN30" s="1648"/>
      <c r="BO30" s="1648"/>
      <c r="BP30" s="1648"/>
      <c r="BQ30" s="1648"/>
      <c r="BR30" s="1648"/>
      <c r="BS30" s="1648"/>
      <c r="BT30" s="1648"/>
      <c r="BU30" s="1648"/>
      <c r="BV30" s="1648"/>
      <c r="BW30" s="1648"/>
      <c r="BX30" s="1648"/>
      <c r="BY30" s="1648"/>
      <c r="BZ30" s="1648"/>
      <c r="CA30" s="1648"/>
      <c r="CB30" s="1648"/>
      <c r="CC30" s="1648"/>
      <c r="CD30" s="1648"/>
      <c r="CE30" s="1648"/>
      <c r="CF30" s="1648"/>
      <c r="CG30" s="1648"/>
      <c r="CH30" s="1648"/>
      <c r="CI30" s="1648"/>
      <c r="CJ30" s="1648"/>
      <c r="CK30" s="1648"/>
      <c r="CL30" s="1648"/>
      <c r="CM30" s="1648"/>
      <c r="CN30" s="1648"/>
      <c r="CO30" s="1648"/>
      <c r="CP30" s="1648"/>
      <c r="CQ30" s="1648"/>
    </row>
    <row r="31" spans="1:95" ht="15">
      <c r="A31" s="1677" t="s">
        <v>816</v>
      </c>
      <c r="B31" s="1677" t="s">
        <v>817</v>
      </c>
      <c r="C31" s="1677" t="s">
        <v>818</v>
      </c>
      <c r="D31" s="1677" t="s">
        <v>762</v>
      </c>
      <c r="E31" s="1700" t="s">
        <v>764</v>
      </c>
      <c r="F31" s="1679">
        <v>340000</v>
      </c>
      <c r="G31" s="1680">
        <v>2.5000000000000001E-2</v>
      </c>
      <c r="H31" s="1679">
        <f t="shared" si="10"/>
        <v>8500</v>
      </c>
      <c r="I31" s="1679">
        <f t="shared" si="2"/>
        <v>20</v>
      </c>
      <c r="J31" s="1679">
        <f t="shared" si="11"/>
        <v>170000</v>
      </c>
      <c r="K31" s="1681">
        <v>26</v>
      </c>
      <c r="L31" s="1681">
        <f t="shared" si="14"/>
        <v>4420</v>
      </c>
      <c r="M31" s="1680">
        <v>0.27</v>
      </c>
      <c r="N31" s="1682">
        <f t="shared" si="12"/>
        <v>3226.6</v>
      </c>
      <c r="O31" s="1683">
        <v>0.2</v>
      </c>
      <c r="P31" s="1684">
        <f t="shared" si="13"/>
        <v>204000</v>
      </c>
      <c r="Q31" s="1671">
        <v>1</v>
      </c>
      <c r="R31" s="1671">
        <v>1</v>
      </c>
      <c r="S31" s="1671">
        <v>1</v>
      </c>
      <c r="T31" s="1672">
        <v>1</v>
      </c>
      <c r="U31" s="1671">
        <v>1</v>
      </c>
      <c r="V31" s="1692"/>
      <c r="W31" s="1692"/>
      <c r="X31" s="1675">
        <v>1</v>
      </c>
      <c r="Y31" s="1671">
        <v>1</v>
      </c>
      <c r="Z31" s="1671">
        <v>1</v>
      </c>
      <c r="AA31" s="1671">
        <v>1</v>
      </c>
      <c r="AB31" s="1671">
        <v>1</v>
      </c>
      <c r="AC31" s="1673"/>
      <c r="AD31" s="1674"/>
      <c r="AE31" s="1675"/>
      <c r="AF31" s="1672"/>
      <c r="AG31" s="1671"/>
      <c r="AH31" s="1671"/>
      <c r="AI31" s="1671"/>
      <c r="AJ31" s="1673"/>
      <c r="AK31" s="1674"/>
      <c r="AL31" s="1671">
        <v>1</v>
      </c>
      <c r="AM31" s="1671">
        <v>1</v>
      </c>
      <c r="AN31" s="1671">
        <v>1</v>
      </c>
      <c r="AO31" s="1675">
        <v>1</v>
      </c>
      <c r="AP31" s="1671">
        <v>1</v>
      </c>
      <c r="AQ31" s="1673"/>
      <c r="AR31" s="1674"/>
      <c r="AS31" s="1671"/>
      <c r="AT31" s="1671"/>
      <c r="AU31" s="1671"/>
      <c r="AV31" s="1675"/>
      <c r="AW31" s="1671"/>
      <c r="AX31" s="2310">
        <v>1</v>
      </c>
      <c r="AY31" s="2311"/>
      <c r="AZ31" s="1671">
        <v>1</v>
      </c>
      <c r="BA31" s="1671">
        <v>1</v>
      </c>
      <c r="BB31" s="1675">
        <v>1</v>
      </c>
      <c r="BC31" s="1675">
        <v>1</v>
      </c>
      <c r="BD31" s="1674"/>
      <c r="BE31" s="1674"/>
      <c r="BF31" s="1673"/>
      <c r="BG31" s="1648"/>
      <c r="BH31" s="1648"/>
      <c r="BI31" s="1648"/>
      <c r="BJ31" s="1648"/>
      <c r="BK31" s="1648"/>
      <c r="BL31" s="1648"/>
      <c r="BM31" s="1648"/>
      <c r="BN31" s="1648"/>
      <c r="BO31" s="1648"/>
      <c r="BP31" s="1648"/>
      <c r="BQ31" s="1648"/>
      <c r="BR31" s="1648"/>
      <c r="BS31" s="1648"/>
      <c r="BT31" s="1648"/>
      <c r="BU31" s="1648"/>
      <c r="BV31" s="1648"/>
      <c r="BW31" s="1648"/>
      <c r="BX31" s="1648"/>
      <c r="BY31" s="1648"/>
      <c r="BZ31" s="1648"/>
      <c r="CA31" s="1648"/>
      <c r="CB31" s="1648"/>
      <c r="CC31" s="1648"/>
      <c r="CD31" s="1648"/>
      <c r="CE31" s="1648"/>
      <c r="CF31" s="1648"/>
      <c r="CG31" s="1648"/>
      <c r="CH31" s="1648"/>
      <c r="CI31" s="1648"/>
      <c r="CJ31" s="1648"/>
      <c r="CK31" s="1648"/>
      <c r="CL31" s="1648"/>
      <c r="CM31" s="1648"/>
      <c r="CN31" s="1648"/>
      <c r="CO31" s="1648"/>
      <c r="CP31" s="1648"/>
      <c r="CQ31" s="1648"/>
    </row>
    <row r="32" spans="1:95" ht="15">
      <c r="A32" s="1702" t="s">
        <v>727</v>
      </c>
      <c r="B32" s="1702" t="s">
        <v>819</v>
      </c>
      <c r="C32" s="1702" t="s">
        <v>761</v>
      </c>
      <c r="D32" s="1702" t="s">
        <v>762</v>
      </c>
      <c r="E32" s="1702" t="s">
        <v>764</v>
      </c>
      <c r="F32" s="1703">
        <v>3000</v>
      </c>
      <c r="G32" s="1704">
        <v>1</v>
      </c>
      <c r="H32" s="1703">
        <f t="shared" si="10"/>
        <v>3000</v>
      </c>
      <c r="I32" s="1703">
        <f t="shared" ref="I32:I33" si="16">SUM(Q32:BF32)</f>
        <v>10</v>
      </c>
      <c r="J32" s="1703">
        <f t="shared" si="11"/>
        <v>30000</v>
      </c>
      <c r="K32" s="1705">
        <v>0</v>
      </c>
      <c r="L32" s="1705">
        <f t="shared" si="14"/>
        <v>0</v>
      </c>
      <c r="M32" s="1704">
        <v>1</v>
      </c>
      <c r="N32" s="1706">
        <f t="shared" si="12"/>
        <v>0</v>
      </c>
      <c r="O32" s="1704">
        <v>0</v>
      </c>
      <c r="P32" s="1707">
        <f t="shared" si="13"/>
        <v>30000</v>
      </c>
      <c r="Q32" s="1671"/>
      <c r="R32" s="1671"/>
      <c r="S32" s="1671"/>
      <c r="T32" s="1672"/>
      <c r="U32" s="1671"/>
      <c r="V32" s="2310"/>
      <c r="W32" s="2311"/>
      <c r="X32" s="1675">
        <v>1</v>
      </c>
      <c r="Y32" s="1671">
        <v>1</v>
      </c>
      <c r="Z32" s="1671">
        <v>1</v>
      </c>
      <c r="AA32" s="1671">
        <v>1</v>
      </c>
      <c r="AB32" s="1671">
        <v>1</v>
      </c>
      <c r="AC32" s="1673"/>
      <c r="AD32" s="1674"/>
      <c r="AE32" s="1675"/>
      <c r="AF32" s="1672"/>
      <c r="AG32" s="1671"/>
      <c r="AH32" s="1671"/>
      <c r="AI32" s="1671"/>
      <c r="AJ32" s="1673"/>
      <c r="AK32" s="1674"/>
      <c r="AL32" s="1671">
        <v>1</v>
      </c>
      <c r="AM32" s="1671">
        <v>1</v>
      </c>
      <c r="AN32" s="1671">
        <v>1</v>
      </c>
      <c r="AO32" s="1675">
        <v>1</v>
      </c>
      <c r="AP32" s="1671">
        <v>1</v>
      </c>
      <c r="AQ32" s="1673"/>
      <c r="AR32" s="1674"/>
      <c r="AS32" s="1671"/>
      <c r="AT32" s="1671"/>
      <c r="AU32" s="1671"/>
      <c r="AV32" s="1675"/>
      <c r="AW32" s="1671"/>
      <c r="AX32" s="1673"/>
      <c r="AY32" s="1674"/>
      <c r="AZ32" s="1671"/>
      <c r="BA32" s="1671"/>
      <c r="BB32" s="1675"/>
      <c r="BC32" s="1675"/>
      <c r="BD32" s="1674"/>
      <c r="BE32" s="1674"/>
      <c r="BF32" s="1673"/>
      <c r="BG32" s="1648"/>
      <c r="BH32" s="1648"/>
      <c r="BI32" s="1648"/>
      <c r="BJ32" s="1648"/>
      <c r="BK32" s="1648"/>
      <c r="BL32" s="1648"/>
      <c r="BM32" s="1648"/>
      <c r="BN32" s="1648"/>
      <c r="BO32" s="1648"/>
      <c r="BP32" s="1648"/>
      <c r="BQ32" s="1648"/>
      <c r="BR32" s="1648"/>
      <c r="BS32" s="1648"/>
      <c r="BT32" s="1648"/>
      <c r="BU32" s="1648"/>
      <c r="BV32" s="1648"/>
      <c r="BW32" s="1648"/>
      <c r="BX32" s="1648"/>
      <c r="BY32" s="1648"/>
      <c r="BZ32" s="1648"/>
      <c r="CA32" s="1648"/>
      <c r="CB32" s="1648"/>
      <c r="CC32" s="1648"/>
      <c r="CD32" s="1648"/>
      <c r="CE32" s="1648"/>
      <c r="CF32" s="1648"/>
      <c r="CG32" s="1648"/>
      <c r="CH32" s="1648"/>
      <c r="CI32" s="1648"/>
      <c r="CJ32" s="1648"/>
      <c r="CK32" s="1648"/>
      <c r="CL32" s="1648"/>
      <c r="CM32" s="1648"/>
      <c r="CN32" s="1648"/>
      <c r="CO32" s="1648"/>
      <c r="CP32" s="1648"/>
      <c r="CQ32" s="1648"/>
    </row>
    <row r="33" spans="1:95" ht="15">
      <c r="A33" s="1677" t="s">
        <v>820</v>
      </c>
      <c r="B33" s="1677" t="s">
        <v>821</v>
      </c>
      <c r="C33" s="1677" t="s">
        <v>761</v>
      </c>
      <c r="D33" s="1677" t="s">
        <v>801</v>
      </c>
      <c r="E33" s="1700" t="s">
        <v>786</v>
      </c>
      <c r="F33" s="1679">
        <v>100000</v>
      </c>
      <c r="G33" s="1680">
        <v>0.125</v>
      </c>
      <c r="H33" s="1679">
        <f t="shared" si="10"/>
        <v>12500</v>
      </c>
      <c r="I33" s="1679">
        <f t="shared" si="16"/>
        <v>10</v>
      </c>
      <c r="J33" s="1679">
        <f t="shared" si="11"/>
        <v>125000</v>
      </c>
      <c r="K33" s="1681">
        <v>30</v>
      </c>
      <c r="L33" s="1681">
        <f t="shared" si="14"/>
        <v>3750</v>
      </c>
      <c r="M33" s="1680">
        <v>0.33</v>
      </c>
      <c r="N33" s="1682">
        <f t="shared" si="12"/>
        <v>2512.5</v>
      </c>
      <c r="O33" s="1683">
        <v>0</v>
      </c>
      <c r="P33" s="1684">
        <f t="shared" si="13"/>
        <v>125000</v>
      </c>
      <c r="Q33" s="1671"/>
      <c r="R33" s="1671"/>
      <c r="S33" s="1671"/>
      <c r="T33" s="1672"/>
      <c r="U33" s="1671"/>
      <c r="V33" s="2310"/>
      <c r="W33" s="2311"/>
      <c r="X33" s="1675"/>
      <c r="Y33" s="1671"/>
      <c r="Z33" s="1671"/>
      <c r="AA33" s="1671"/>
      <c r="AB33" s="1671"/>
      <c r="AC33" s="1673"/>
      <c r="AD33" s="1674"/>
      <c r="AE33" s="1675">
        <v>1</v>
      </c>
      <c r="AF33" s="1672">
        <v>1</v>
      </c>
      <c r="AG33" s="1671">
        <v>1</v>
      </c>
      <c r="AH33" s="1671">
        <v>1</v>
      </c>
      <c r="AI33" s="1671">
        <v>1</v>
      </c>
      <c r="AJ33" s="1673"/>
      <c r="AK33" s="1674"/>
      <c r="AL33" s="1671"/>
      <c r="AM33" s="1671"/>
      <c r="AN33" s="1671"/>
      <c r="AO33" s="1675"/>
      <c r="AP33" s="1671"/>
      <c r="AQ33" s="1673"/>
      <c r="AR33" s="1674"/>
      <c r="AS33" s="1671">
        <v>1</v>
      </c>
      <c r="AT33" s="1671">
        <v>1</v>
      </c>
      <c r="AU33" s="1671">
        <v>1</v>
      </c>
      <c r="AV33" s="1675">
        <v>1</v>
      </c>
      <c r="AW33" s="1671">
        <v>1</v>
      </c>
      <c r="AX33" s="1673"/>
      <c r="AY33" s="1674"/>
      <c r="AZ33" s="1671"/>
      <c r="BA33" s="1671"/>
      <c r="BB33" s="1675"/>
      <c r="BC33" s="1675"/>
      <c r="BD33" s="1674"/>
      <c r="BE33" s="1674"/>
      <c r="BF33" s="1673"/>
      <c r="BG33" s="1648"/>
      <c r="BH33" s="1648"/>
      <c r="BI33" s="1648"/>
      <c r="BJ33" s="1648"/>
      <c r="BK33" s="1648"/>
      <c r="BL33" s="1648"/>
      <c r="BM33" s="1648"/>
      <c r="BN33" s="1648"/>
      <c r="BO33" s="1648"/>
      <c r="BP33" s="1648"/>
      <c r="BQ33" s="1648"/>
      <c r="BR33" s="1648"/>
      <c r="BS33" s="1648"/>
      <c r="BT33" s="1648"/>
      <c r="BU33" s="1648"/>
      <c r="BV33" s="1648"/>
      <c r="BW33" s="1648"/>
      <c r="BX33" s="1648"/>
      <c r="BY33" s="1648"/>
      <c r="BZ33" s="1648"/>
      <c r="CA33" s="1648"/>
      <c r="CB33" s="1648"/>
      <c r="CC33" s="1648"/>
      <c r="CD33" s="1648"/>
      <c r="CE33" s="1648"/>
      <c r="CF33" s="1648"/>
      <c r="CG33" s="1648"/>
      <c r="CH33" s="1648"/>
      <c r="CI33" s="1648"/>
      <c r="CJ33" s="1648"/>
      <c r="CK33" s="1648"/>
      <c r="CL33" s="1648"/>
      <c r="CM33" s="1648"/>
      <c r="CN33" s="1648"/>
      <c r="CO33" s="1648"/>
      <c r="CP33" s="1648"/>
      <c r="CQ33" s="1648"/>
    </row>
    <row r="34" spans="1:95" ht="15">
      <c r="A34" s="1663" t="s">
        <v>822</v>
      </c>
      <c r="B34" s="1663" t="s">
        <v>823</v>
      </c>
      <c r="C34" s="1663" t="s">
        <v>761</v>
      </c>
      <c r="D34" s="1663" t="s">
        <v>801</v>
      </c>
      <c r="E34" s="1699" t="s">
        <v>824</v>
      </c>
      <c r="F34" s="1665">
        <v>100000</v>
      </c>
      <c r="G34" s="1666">
        <v>0.1</v>
      </c>
      <c r="H34" s="1665">
        <f t="shared" si="10"/>
        <v>10000</v>
      </c>
      <c r="I34" s="1665">
        <f t="shared" si="2"/>
        <v>15</v>
      </c>
      <c r="J34" s="1665">
        <f t="shared" si="11"/>
        <v>150000</v>
      </c>
      <c r="K34" s="1667">
        <v>20</v>
      </c>
      <c r="L34" s="1667">
        <f t="shared" si="14"/>
        <v>3000</v>
      </c>
      <c r="M34" s="1666">
        <v>0.33</v>
      </c>
      <c r="N34" s="1668">
        <f t="shared" si="12"/>
        <v>2010</v>
      </c>
      <c r="O34" s="1669">
        <v>0.6</v>
      </c>
      <c r="P34" s="1670">
        <f t="shared" si="13"/>
        <v>240000</v>
      </c>
      <c r="Q34" s="1671">
        <v>1</v>
      </c>
      <c r="R34" s="1671">
        <v>1</v>
      </c>
      <c r="S34" s="1671">
        <v>1</v>
      </c>
      <c r="T34" s="1672">
        <v>1</v>
      </c>
      <c r="U34" s="1671">
        <v>1</v>
      </c>
      <c r="V34" s="2310"/>
      <c r="W34" s="2311"/>
      <c r="X34" s="1675"/>
      <c r="Y34" s="1671"/>
      <c r="Z34" s="1671"/>
      <c r="AA34" s="1671"/>
      <c r="AB34" s="1671"/>
      <c r="AC34" s="1673"/>
      <c r="AD34" s="1674"/>
      <c r="AE34" s="1675">
        <v>1</v>
      </c>
      <c r="AF34" s="1672">
        <v>1</v>
      </c>
      <c r="AG34" s="1671">
        <v>1</v>
      </c>
      <c r="AH34" s="1671">
        <v>1</v>
      </c>
      <c r="AI34" s="1671">
        <v>1</v>
      </c>
      <c r="AJ34" s="1673"/>
      <c r="AK34" s="1674"/>
      <c r="AL34" s="1671">
        <v>1</v>
      </c>
      <c r="AM34" s="1671">
        <v>1</v>
      </c>
      <c r="AN34" s="1671">
        <v>1</v>
      </c>
      <c r="AO34" s="1675">
        <v>1</v>
      </c>
      <c r="AP34" s="1671">
        <v>1</v>
      </c>
      <c r="AQ34" s="1673"/>
      <c r="AR34" s="1674"/>
      <c r="AS34" s="1671"/>
      <c r="AT34" s="1671"/>
      <c r="AU34" s="1671"/>
      <c r="AV34" s="1675"/>
      <c r="AW34" s="1671"/>
      <c r="AX34" s="1673"/>
      <c r="AY34" s="1674"/>
      <c r="AZ34" s="1671"/>
      <c r="BA34" s="1671"/>
      <c r="BB34" s="1675"/>
      <c r="BC34" s="1675"/>
      <c r="BD34" s="1674"/>
      <c r="BE34" s="1674"/>
      <c r="BF34" s="1673"/>
      <c r="BG34" s="1648"/>
      <c r="BH34" s="1648"/>
      <c r="BI34" s="1648"/>
      <c r="BJ34" s="1648"/>
      <c r="BK34" s="1648"/>
      <c r="BL34" s="1648"/>
      <c r="BM34" s="1648"/>
      <c r="BN34" s="1648"/>
      <c r="BO34" s="1648"/>
      <c r="BP34" s="1648"/>
      <c r="BQ34" s="1648"/>
      <c r="BR34" s="1648"/>
      <c r="BS34" s="1648"/>
      <c r="BT34" s="1648"/>
      <c r="BU34" s="1648"/>
      <c r="BV34" s="1648"/>
      <c r="BW34" s="1648"/>
      <c r="BX34" s="1648"/>
      <c r="BY34" s="1648"/>
      <c r="BZ34" s="1648"/>
      <c r="CA34" s="1648"/>
      <c r="CB34" s="1648"/>
      <c r="CC34" s="1648"/>
      <c r="CD34" s="1648"/>
      <c r="CE34" s="1648"/>
      <c r="CF34" s="1648"/>
      <c r="CG34" s="1648"/>
      <c r="CH34" s="1648"/>
      <c r="CI34" s="1648"/>
      <c r="CJ34" s="1648"/>
      <c r="CK34" s="1648"/>
      <c r="CL34" s="1648"/>
      <c r="CM34" s="1648"/>
      <c r="CN34" s="1648"/>
      <c r="CO34" s="1648"/>
      <c r="CP34" s="1648"/>
      <c r="CQ34" s="1648"/>
    </row>
    <row r="35" spans="1:95" ht="15">
      <c r="A35" s="1663" t="s">
        <v>822</v>
      </c>
      <c r="B35" s="1663" t="s">
        <v>825</v>
      </c>
      <c r="C35" s="1663" t="s">
        <v>761</v>
      </c>
      <c r="D35" s="1663" t="s">
        <v>801</v>
      </c>
      <c r="E35" s="1699" t="s">
        <v>824</v>
      </c>
      <c r="F35" s="1665">
        <v>250000</v>
      </c>
      <c r="G35" s="1666">
        <v>0.09</v>
      </c>
      <c r="H35" s="1665">
        <f t="shared" si="10"/>
        <v>22500</v>
      </c>
      <c r="I35" s="1665">
        <f t="shared" si="2"/>
        <v>10</v>
      </c>
      <c r="J35" s="1665">
        <f t="shared" si="8"/>
        <v>225000</v>
      </c>
      <c r="K35" s="1667">
        <v>20</v>
      </c>
      <c r="L35" s="1667">
        <f t="shared" si="14"/>
        <v>4500</v>
      </c>
      <c r="M35" s="1666">
        <v>0.33</v>
      </c>
      <c r="N35" s="1668">
        <f t="shared" si="12"/>
        <v>3015</v>
      </c>
      <c r="O35" s="1669">
        <v>0.6</v>
      </c>
      <c r="P35" s="1670">
        <f t="shared" si="13"/>
        <v>360000</v>
      </c>
      <c r="Q35" s="1671">
        <v>1</v>
      </c>
      <c r="R35" s="1671">
        <v>1</v>
      </c>
      <c r="S35" s="1671">
        <v>1</v>
      </c>
      <c r="T35" s="1672">
        <v>1</v>
      </c>
      <c r="U35" s="1671">
        <v>1</v>
      </c>
      <c r="V35" s="2310"/>
      <c r="W35" s="2311"/>
      <c r="X35" s="1675">
        <v>1</v>
      </c>
      <c r="Y35" s="1671">
        <v>1</v>
      </c>
      <c r="Z35" s="1671">
        <v>1</v>
      </c>
      <c r="AA35" s="1671">
        <v>1</v>
      </c>
      <c r="AB35" s="1671">
        <v>1</v>
      </c>
      <c r="AC35" s="1673"/>
      <c r="AD35" s="1674"/>
      <c r="AE35" s="1675"/>
      <c r="AF35" s="1672"/>
      <c r="AG35" s="1671"/>
      <c r="AH35" s="1671"/>
      <c r="AI35" s="1671"/>
      <c r="AJ35" s="1673"/>
      <c r="AK35" s="1674"/>
      <c r="AL35" s="1671"/>
      <c r="AM35" s="1671"/>
      <c r="AN35" s="1671"/>
      <c r="AO35" s="1675"/>
      <c r="AP35" s="1671"/>
      <c r="AQ35" s="1673"/>
      <c r="AR35" s="1674"/>
      <c r="AS35" s="1671"/>
      <c r="AT35" s="1671"/>
      <c r="AU35" s="1671"/>
      <c r="AV35" s="1675"/>
      <c r="AW35" s="1671"/>
      <c r="AX35" s="1673"/>
      <c r="AY35" s="1674"/>
      <c r="AZ35" s="1671"/>
      <c r="BA35" s="1671"/>
      <c r="BB35" s="1675"/>
      <c r="BC35" s="1675"/>
      <c r="BD35" s="1674"/>
      <c r="BE35" s="1674"/>
      <c r="BF35" s="1673"/>
      <c r="BG35" s="1648"/>
      <c r="BH35" s="1648"/>
      <c r="BI35" s="1648"/>
      <c r="BJ35" s="1648"/>
      <c r="BK35" s="1648"/>
      <c r="BL35" s="1648"/>
      <c r="BM35" s="1648"/>
      <c r="BN35" s="1648"/>
      <c r="BO35" s="1648"/>
      <c r="BP35" s="1648"/>
      <c r="BQ35" s="1648"/>
      <c r="BR35" s="1648"/>
      <c r="BS35" s="1648"/>
      <c r="BT35" s="1648"/>
      <c r="BU35" s="1648"/>
      <c r="BV35" s="1648"/>
      <c r="BW35" s="1648"/>
      <c r="BX35" s="1648"/>
      <c r="BY35" s="1648"/>
      <c r="BZ35" s="1648"/>
      <c r="CA35" s="1648"/>
      <c r="CB35" s="1648"/>
      <c r="CC35" s="1648"/>
      <c r="CD35" s="1648"/>
      <c r="CE35" s="1648"/>
      <c r="CF35" s="1648"/>
      <c r="CG35" s="1648"/>
      <c r="CH35" s="1648"/>
      <c r="CI35" s="1648"/>
      <c r="CJ35" s="1648"/>
      <c r="CK35" s="1648"/>
      <c r="CL35" s="1648"/>
      <c r="CM35" s="1648"/>
      <c r="CN35" s="1648"/>
      <c r="CO35" s="1648"/>
      <c r="CP35" s="1648"/>
      <c r="CQ35" s="1648"/>
    </row>
    <row r="36" spans="1:95" s="1721" customFormat="1" ht="15.75">
      <c r="A36" s="1708" t="s">
        <v>826</v>
      </c>
      <c r="B36" s="1709"/>
      <c r="C36" s="1709"/>
      <c r="D36" s="1709"/>
      <c r="E36" s="1709"/>
      <c r="F36" s="1709"/>
      <c r="G36" s="1709"/>
      <c r="H36" s="1709"/>
      <c r="I36" s="1710"/>
      <c r="J36" s="1711">
        <f>SUM(J9:J35)</f>
        <v>6107384.0138299996</v>
      </c>
      <c r="K36" s="1712"/>
      <c r="L36" s="1712">
        <f>SUM(L9:L35)</f>
        <v>112116.49686718499</v>
      </c>
      <c r="M36" s="1713"/>
      <c r="N36" s="1714">
        <f>SUM(N9:N35)</f>
        <v>73767.411582585002</v>
      </c>
      <c r="O36" s="1715"/>
      <c r="P36" s="1716">
        <f>SUM(P9:P35)</f>
        <v>7046504.0188300004</v>
      </c>
      <c r="Q36" s="1717"/>
      <c r="R36" s="1718"/>
      <c r="S36" s="1718"/>
      <c r="T36" s="1718"/>
      <c r="U36" s="1718"/>
      <c r="V36" s="1718"/>
      <c r="W36" s="1718"/>
      <c r="X36" s="1718"/>
      <c r="Y36" s="1718"/>
      <c r="Z36" s="1718"/>
      <c r="AA36" s="1718"/>
      <c r="AB36" s="1718"/>
      <c r="AC36" s="1718"/>
      <c r="AD36" s="1718"/>
      <c r="AE36" s="1718"/>
      <c r="AF36" s="1718"/>
      <c r="AG36" s="1718"/>
      <c r="AH36" s="1718"/>
      <c r="AI36" s="1718"/>
      <c r="AJ36" s="1718"/>
      <c r="AK36" s="1718"/>
      <c r="AL36" s="1718"/>
      <c r="AM36" s="1718"/>
      <c r="AN36" s="1718"/>
      <c r="AO36" s="1718"/>
      <c r="AP36" s="1718"/>
      <c r="AQ36" s="1718"/>
      <c r="AR36" s="1718"/>
      <c r="AS36" s="1718"/>
      <c r="AT36" s="1718"/>
      <c r="AU36" s="1718"/>
      <c r="AV36" s="1718"/>
      <c r="AW36" s="1718"/>
      <c r="AX36" s="1718"/>
      <c r="AY36" s="1718"/>
      <c r="AZ36" s="1718"/>
      <c r="BA36" s="1718"/>
      <c r="BB36" s="1718"/>
      <c r="BC36" s="1718"/>
      <c r="BD36" s="1718"/>
      <c r="BE36" s="1718"/>
      <c r="BF36" s="1719"/>
      <c r="BG36" s="1720"/>
      <c r="BH36" s="1720"/>
      <c r="BI36" s="1720"/>
      <c r="BJ36" s="1720"/>
      <c r="BK36" s="1720"/>
      <c r="BL36" s="1720"/>
      <c r="BM36" s="1720"/>
      <c r="BN36" s="1720"/>
      <c r="BO36" s="1720"/>
      <c r="BP36" s="1720"/>
      <c r="BQ36" s="1720"/>
      <c r="BR36" s="1720"/>
      <c r="BS36" s="1720"/>
      <c r="BT36" s="1720"/>
      <c r="BU36" s="1720"/>
      <c r="BV36" s="1720"/>
      <c r="BW36" s="1720"/>
      <c r="BX36" s="1720"/>
      <c r="BY36" s="1720"/>
      <c r="BZ36" s="1720"/>
      <c r="CA36" s="1720"/>
      <c r="CB36" s="1720"/>
      <c r="CC36" s="1720"/>
      <c r="CD36" s="1720"/>
      <c r="CE36" s="1720"/>
      <c r="CF36" s="1720"/>
      <c r="CG36" s="1720"/>
      <c r="CH36" s="1720"/>
      <c r="CI36" s="1720"/>
      <c r="CJ36" s="1720"/>
      <c r="CK36" s="1720"/>
      <c r="CL36" s="1720"/>
      <c r="CM36" s="1720"/>
      <c r="CN36" s="1720"/>
      <c r="CO36" s="1720"/>
      <c r="CP36" s="1720"/>
      <c r="CQ36" s="1720"/>
    </row>
    <row r="37" spans="1:95" ht="15">
      <c r="A37" s="1677" t="s">
        <v>820</v>
      </c>
      <c r="B37" s="1677" t="s">
        <v>827</v>
      </c>
      <c r="C37" s="1677" t="s">
        <v>761</v>
      </c>
      <c r="D37" s="1677" t="s">
        <v>762</v>
      </c>
      <c r="E37" s="1700" t="s">
        <v>828</v>
      </c>
      <c r="F37" s="1679">
        <v>120000</v>
      </c>
      <c r="G37" s="1680">
        <v>0.05</v>
      </c>
      <c r="H37" s="1679">
        <f>F37*G37</f>
        <v>6000</v>
      </c>
      <c r="I37" s="1679">
        <f>SUM(Q37:BF37)</f>
        <v>15</v>
      </c>
      <c r="J37" s="1679">
        <f>H37*I37</f>
        <v>90000</v>
      </c>
      <c r="K37" s="1681">
        <v>18</v>
      </c>
      <c r="L37" s="1681">
        <f>J37*K37/1000</f>
        <v>1620</v>
      </c>
      <c r="M37" s="1680">
        <v>1</v>
      </c>
      <c r="N37" s="1682">
        <f>L37-L37*M37</f>
        <v>0</v>
      </c>
      <c r="O37" s="1683">
        <v>0</v>
      </c>
      <c r="P37" s="1684">
        <f>J37+J37*O37</f>
        <v>90000</v>
      </c>
      <c r="Q37" s="1671"/>
      <c r="R37" s="1671"/>
      <c r="S37" s="1671"/>
      <c r="T37" s="1672"/>
      <c r="U37" s="1671"/>
      <c r="V37" s="1722"/>
      <c r="W37" s="1723"/>
      <c r="X37" s="1675"/>
      <c r="Y37" s="1671"/>
      <c r="Z37" s="1671"/>
      <c r="AA37" s="1671"/>
      <c r="AB37" s="1671"/>
      <c r="AC37" s="1722"/>
      <c r="AD37" s="1723"/>
      <c r="AE37" s="1675"/>
      <c r="AF37" s="1672"/>
      <c r="AG37" s="1671"/>
      <c r="AH37" s="1671"/>
      <c r="AI37" s="1671"/>
      <c r="AJ37" s="1673"/>
      <c r="AK37" s="1674"/>
      <c r="AL37" s="1671">
        <v>1</v>
      </c>
      <c r="AM37" s="1671">
        <v>1</v>
      </c>
      <c r="AN37" s="1671">
        <v>1</v>
      </c>
      <c r="AO37" s="1675">
        <v>1</v>
      </c>
      <c r="AP37" s="1671">
        <v>1</v>
      </c>
      <c r="AQ37" s="1673"/>
      <c r="AR37" s="1674"/>
      <c r="AS37" s="1685">
        <v>1</v>
      </c>
      <c r="AT37" s="1685">
        <v>1</v>
      </c>
      <c r="AU37" s="1685">
        <v>1</v>
      </c>
      <c r="AV37" s="1685">
        <v>1</v>
      </c>
      <c r="AW37" s="1685">
        <v>1</v>
      </c>
      <c r="AX37" s="2310">
        <v>1</v>
      </c>
      <c r="AY37" s="2311"/>
      <c r="AZ37" s="1685">
        <v>1</v>
      </c>
      <c r="BA37" s="1685">
        <v>1</v>
      </c>
      <c r="BB37" s="1685">
        <v>1</v>
      </c>
      <c r="BC37" s="1685">
        <v>1</v>
      </c>
      <c r="BD37" s="1692"/>
      <c r="BE37" s="1674"/>
      <c r="BF37" s="1674"/>
      <c r="BG37" s="1648"/>
      <c r="BH37" s="1648"/>
      <c r="BI37" s="1648"/>
      <c r="BJ37" s="1648"/>
      <c r="BK37" s="1648"/>
      <c r="BL37" s="1648"/>
      <c r="BM37" s="1648"/>
      <c r="BN37" s="1648"/>
      <c r="BO37" s="1648"/>
      <c r="BP37" s="1648"/>
      <c r="BQ37" s="1648"/>
      <c r="BR37" s="1648"/>
      <c r="BS37" s="1648"/>
      <c r="BT37" s="1648"/>
      <c r="BU37" s="1648"/>
      <c r="BV37" s="1648"/>
      <c r="BW37" s="1648"/>
      <c r="BX37" s="1648"/>
      <c r="BY37" s="1648"/>
      <c r="BZ37" s="1648"/>
      <c r="CA37" s="1648"/>
      <c r="CB37" s="1648"/>
      <c r="CC37" s="1648"/>
      <c r="CD37" s="1648"/>
      <c r="CE37" s="1648"/>
      <c r="CF37" s="1648"/>
      <c r="CG37" s="1648"/>
      <c r="CH37" s="1648"/>
      <c r="CI37" s="1648"/>
      <c r="CJ37" s="1648"/>
      <c r="CK37" s="1648"/>
      <c r="CL37" s="1648"/>
      <c r="CM37" s="1648"/>
      <c r="CN37" s="1648"/>
      <c r="CO37" s="1648"/>
      <c r="CP37" s="1648"/>
      <c r="CQ37" s="1648"/>
    </row>
    <row r="38" spans="1:95" ht="15">
      <c r="A38" s="1677" t="s">
        <v>796</v>
      </c>
      <c r="B38" s="1677" t="s">
        <v>829</v>
      </c>
      <c r="C38" s="1677" t="s">
        <v>761</v>
      </c>
      <c r="D38" s="1677" t="s">
        <v>762</v>
      </c>
      <c r="E38" s="1700" t="s">
        <v>830</v>
      </c>
      <c r="F38" s="1679">
        <v>110000</v>
      </c>
      <c r="G38" s="1680">
        <v>0.2</v>
      </c>
      <c r="H38" s="1679">
        <f>F38*G38</f>
        <v>22000</v>
      </c>
      <c r="I38" s="1679">
        <f>SUM(Q38:BF38)</f>
        <v>20</v>
      </c>
      <c r="J38" s="1679">
        <f>H38*I38</f>
        <v>440000</v>
      </c>
      <c r="K38" s="1681">
        <v>18</v>
      </c>
      <c r="L38" s="1681">
        <f>J38*K38/1000</f>
        <v>7920</v>
      </c>
      <c r="M38" s="1680">
        <v>0.4</v>
      </c>
      <c r="N38" s="1682">
        <f>L38-L38*M38</f>
        <v>4752</v>
      </c>
      <c r="O38" s="1683">
        <v>0.5</v>
      </c>
      <c r="P38" s="1684">
        <f>J38+J38*O38</f>
        <v>660000</v>
      </c>
      <c r="Q38" s="1671">
        <v>1</v>
      </c>
      <c r="R38" s="1671">
        <v>1</v>
      </c>
      <c r="S38" s="1671">
        <v>1</v>
      </c>
      <c r="T38" s="1672">
        <v>1</v>
      </c>
      <c r="U38" s="1671">
        <v>1</v>
      </c>
      <c r="V38" s="1722"/>
      <c r="W38" s="1723"/>
      <c r="X38" s="1675">
        <v>1</v>
      </c>
      <c r="Y38" s="1671">
        <v>1</v>
      </c>
      <c r="Z38" s="1671">
        <v>1</v>
      </c>
      <c r="AA38" s="1671">
        <v>1</v>
      </c>
      <c r="AB38" s="1671">
        <v>1</v>
      </c>
      <c r="AC38" s="1722"/>
      <c r="AD38" s="1723"/>
      <c r="AE38" s="1675"/>
      <c r="AF38" s="1672"/>
      <c r="AG38" s="1671"/>
      <c r="AH38" s="1671"/>
      <c r="AI38" s="1671"/>
      <c r="AJ38" s="1673"/>
      <c r="AK38" s="1674"/>
      <c r="AL38" s="1671">
        <v>1</v>
      </c>
      <c r="AM38" s="1671">
        <v>1</v>
      </c>
      <c r="AN38" s="1671">
        <v>1</v>
      </c>
      <c r="AO38" s="1675">
        <v>1</v>
      </c>
      <c r="AP38" s="1671">
        <v>1</v>
      </c>
      <c r="AQ38" s="1673"/>
      <c r="AR38" s="1674"/>
      <c r="AS38" s="1685">
        <v>1</v>
      </c>
      <c r="AT38" s="1685">
        <v>1</v>
      </c>
      <c r="AU38" s="1685">
        <v>1</v>
      </c>
      <c r="AV38" s="1685">
        <v>1</v>
      </c>
      <c r="AW38" s="1685">
        <v>1</v>
      </c>
      <c r="AX38" s="1673"/>
      <c r="AY38" s="1674"/>
      <c r="AZ38" s="1671"/>
      <c r="BA38" s="1671"/>
      <c r="BB38" s="1685"/>
      <c r="BC38" s="1685"/>
      <c r="BD38" s="1692"/>
      <c r="BE38" s="1674"/>
      <c r="BF38" s="1674"/>
      <c r="BG38" s="1648"/>
      <c r="BH38" s="1648"/>
      <c r="BI38" s="1648"/>
      <c r="BJ38" s="1648"/>
      <c r="BK38" s="1648"/>
      <c r="BL38" s="1648"/>
      <c r="BM38" s="1648"/>
      <c r="BN38" s="1648"/>
      <c r="BO38" s="1648"/>
      <c r="BP38" s="1648"/>
      <c r="BQ38" s="1648"/>
      <c r="BR38" s="1648"/>
      <c r="BS38" s="1648"/>
      <c r="BT38" s="1648"/>
      <c r="BU38" s="1648"/>
      <c r="BV38" s="1648"/>
      <c r="BW38" s="1648"/>
      <c r="BX38" s="1648"/>
      <c r="BY38" s="1648"/>
      <c r="BZ38" s="1648"/>
      <c r="CA38" s="1648"/>
      <c r="CB38" s="1648"/>
      <c r="CC38" s="1648"/>
      <c r="CD38" s="1648"/>
      <c r="CE38" s="1648"/>
      <c r="CF38" s="1648"/>
      <c r="CG38" s="1648"/>
      <c r="CH38" s="1648"/>
      <c r="CI38" s="1648"/>
      <c r="CJ38" s="1648"/>
      <c r="CK38" s="1648"/>
      <c r="CL38" s="1648"/>
      <c r="CM38" s="1648"/>
      <c r="CN38" s="1648"/>
      <c r="CO38" s="1648"/>
      <c r="CP38" s="1648"/>
      <c r="CQ38" s="1648"/>
    </row>
    <row r="39" spans="1:95" s="1721" customFormat="1" ht="15.75" thickBot="1">
      <c r="A39" s="1724"/>
      <c r="B39" s="1725"/>
      <c r="C39" s="1725"/>
      <c r="D39" s="1725"/>
      <c r="E39" s="1725"/>
      <c r="F39" s="1725"/>
      <c r="G39" s="1725"/>
      <c r="H39" s="1725"/>
      <c r="I39" s="1726"/>
      <c r="J39" s="1727">
        <f>SUM(J38:J38)</f>
        <v>440000</v>
      </c>
      <c r="K39" s="1728"/>
      <c r="L39" s="1728">
        <f>SUM(L38:L38)</f>
        <v>7920</v>
      </c>
      <c r="M39" s="1729"/>
      <c r="N39" s="1730">
        <f>SUM(N37:N38)</f>
        <v>4752</v>
      </c>
      <c r="O39" s="1729"/>
      <c r="P39" s="1731">
        <f>SUM(P37:P38)</f>
        <v>750000</v>
      </c>
      <c r="Q39" s="1732"/>
      <c r="R39" s="1733"/>
      <c r="S39" s="1733"/>
      <c r="T39" s="1733"/>
      <c r="U39" s="1733"/>
      <c r="V39" s="1733"/>
      <c r="W39" s="1733"/>
      <c r="X39" s="1733"/>
      <c r="Y39" s="1733"/>
      <c r="Z39" s="1733"/>
      <c r="AA39" s="1733"/>
      <c r="AB39" s="1733"/>
      <c r="AC39" s="1733"/>
      <c r="AD39" s="1733"/>
      <c r="AE39" s="1733"/>
      <c r="AF39" s="1733"/>
      <c r="AG39" s="1733"/>
      <c r="AH39" s="1733"/>
      <c r="AI39" s="1733"/>
      <c r="AJ39" s="1733"/>
      <c r="AK39" s="1733"/>
      <c r="AL39" s="1733"/>
      <c r="AM39" s="1733"/>
      <c r="AN39" s="1733"/>
      <c r="AO39" s="1733"/>
      <c r="AP39" s="1733"/>
      <c r="AQ39" s="1733"/>
      <c r="AR39" s="1733"/>
      <c r="AS39" s="1733"/>
      <c r="AT39" s="1733"/>
      <c r="AU39" s="1733"/>
      <c r="AV39" s="1733"/>
      <c r="AW39" s="1733"/>
      <c r="AX39" s="1733"/>
      <c r="AY39" s="1733"/>
      <c r="AZ39" s="1733"/>
      <c r="BA39" s="1733"/>
      <c r="BB39" s="1733"/>
      <c r="BC39" s="1733"/>
      <c r="BD39" s="1733"/>
      <c r="BE39" s="1733"/>
      <c r="BF39" s="1734"/>
      <c r="BG39" s="1720"/>
      <c r="BH39" s="1720"/>
      <c r="BI39" s="1720"/>
      <c r="BJ39" s="1720"/>
      <c r="BK39" s="1720"/>
      <c r="BL39" s="1720"/>
      <c r="BM39" s="1720"/>
      <c r="BN39" s="1720"/>
      <c r="BO39" s="1720"/>
      <c r="BP39" s="1720"/>
      <c r="BQ39" s="1720"/>
      <c r="BR39" s="1720"/>
      <c r="BS39" s="1720"/>
      <c r="BT39" s="1720"/>
      <c r="BU39" s="1720"/>
      <c r="BV39" s="1720"/>
      <c r="BW39" s="1720"/>
      <c r="BX39" s="1720"/>
      <c r="BY39" s="1720"/>
      <c r="BZ39" s="1720"/>
      <c r="CA39" s="1720"/>
      <c r="CB39" s="1720"/>
      <c r="CC39" s="1720"/>
      <c r="CD39" s="1720"/>
      <c r="CE39" s="1720"/>
      <c r="CF39" s="1720"/>
      <c r="CG39" s="1720"/>
      <c r="CH39" s="1720"/>
      <c r="CI39" s="1720"/>
      <c r="CJ39" s="1720"/>
      <c r="CK39" s="1720"/>
      <c r="CL39" s="1720"/>
      <c r="CM39" s="1720"/>
      <c r="CN39" s="1720"/>
      <c r="CO39" s="1720"/>
      <c r="CP39" s="1720"/>
      <c r="CQ39" s="1720"/>
    </row>
    <row r="40" spans="1:95" s="1632" customFormat="1" ht="16.5" thickBot="1">
      <c r="A40" s="1735" t="s">
        <v>831</v>
      </c>
      <c r="B40" s="1736"/>
      <c r="C40" s="1736"/>
      <c r="D40" s="1736"/>
      <c r="E40" s="1736"/>
      <c r="F40" s="1736"/>
      <c r="G40" s="1736"/>
      <c r="H40" s="1736"/>
      <c r="I40" s="1737"/>
      <c r="J40" s="1738">
        <f>J36+J39</f>
        <v>6547384.0138299996</v>
      </c>
      <c r="K40" s="1739"/>
      <c r="L40" s="1739">
        <f>L36+L39</f>
        <v>120036.49686718499</v>
      </c>
      <c r="M40" s="1739"/>
      <c r="N40" s="1740">
        <f>N36+N39</f>
        <v>78519.411582585002</v>
      </c>
      <c r="O40" s="1741"/>
      <c r="P40" s="1742">
        <f>P36+P39</f>
        <v>7796504.0188300004</v>
      </c>
      <c r="Q40" s="1743"/>
      <c r="R40" s="1744"/>
      <c r="S40" s="1744"/>
      <c r="T40" s="1744"/>
      <c r="U40" s="1744"/>
      <c r="V40" s="1744"/>
      <c r="W40" s="1744"/>
      <c r="X40" s="1744"/>
      <c r="Y40" s="1744"/>
      <c r="Z40" s="1744"/>
      <c r="AA40" s="1745"/>
      <c r="AB40" s="1745"/>
      <c r="AC40" s="1745"/>
      <c r="AD40" s="1745"/>
      <c r="AE40" s="1745"/>
      <c r="AF40" s="1745"/>
      <c r="AG40" s="1745"/>
      <c r="AH40" s="1745"/>
      <c r="AI40" s="1745"/>
      <c r="AJ40" s="1744"/>
      <c r="AK40" s="1744"/>
      <c r="AL40" s="1744"/>
      <c r="AM40" s="1745"/>
      <c r="AN40" s="1745"/>
      <c r="AO40" s="1745"/>
      <c r="AP40" s="1745"/>
      <c r="AQ40" s="1745"/>
      <c r="AR40" s="1745"/>
      <c r="AS40" s="1745"/>
      <c r="AT40" s="1745"/>
      <c r="AU40" s="1745"/>
      <c r="AV40" s="1745"/>
      <c r="AW40" s="1745"/>
      <c r="AX40" s="1745"/>
      <c r="AY40" s="1745"/>
      <c r="AZ40" s="1745"/>
      <c r="BA40" s="1745"/>
      <c r="BB40" s="1745"/>
      <c r="BC40" s="1745"/>
      <c r="BD40" s="1745"/>
      <c r="BE40" s="1745"/>
      <c r="BF40" s="1746"/>
      <c r="BG40" s="1638"/>
      <c r="BH40" s="1638"/>
      <c r="BI40" s="1638"/>
      <c r="BJ40" s="1638"/>
      <c r="BK40" s="1638"/>
      <c r="BL40" s="1638"/>
      <c r="BM40" s="1638"/>
      <c r="BN40" s="1638"/>
      <c r="BO40" s="1638"/>
      <c r="BP40" s="1638"/>
      <c r="BQ40" s="1638"/>
      <c r="BR40" s="1638"/>
      <c r="BS40" s="1638"/>
      <c r="BT40" s="1638"/>
      <c r="BU40" s="1638"/>
      <c r="BV40" s="1638"/>
      <c r="BW40" s="1638"/>
      <c r="BX40" s="1638"/>
      <c r="BY40" s="1638"/>
      <c r="BZ40" s="1638"/>
      <c r="CA40" s="1638"/>
      <c r="CB40" s="1638"/>
      <c r="CC40" s="1638"/>
      <c r="CD40" s="1638"/>
      <c r="CE40" s="1638"/>
      <c r="CF40" s="1638"/>
      <c r="CG40" s="1638"/>
      <c r="CH40" s="1638"/>
      <c r="CI40" s="1638"/>
      <c r="CJ40" s="1638"/>
      <c r="CK40" s="1638"/>
      <c r="CL40" s="1638"/>
      <c r="CM40" s="1638"/>
      <c r="CN40" s="1638"/>
      <c r="CO40" s="1638"/>
      <c r="CP40" s="1638"/>
      <c r="CQ40" s="1638"/>
    </row>
    <row r="41" spans="1:95" s="1721" customFormat="1" ht="15.75">
      <c r="A41" s="1747" t="s">
        <v>832</v>
      </c>
      <c r="B41" s="1661"/>
      <c r="C41" s="1661"/>
      <c r="D41" s="1661"/>
      <c r="E41" s="1661"/>
      <c r="F41" s="1661"/>
      <c r="G41" s="1661"/>
      <c r="H41" s="1661"/>
      <c r="I41" s="1661"/>
      <c r="J41" s="1661"/>
      <c r="K41" s="1661"/>
      <c r="L41" s="1661"/>
      <c r="M41" s="1661"/>
      <c r="N41" s="1661"/>
      <c r="O41" s="1661"/>
      <c r="P41" s="1661"/>
      <c r="Q41" s="1662"/>
      <c r="R41" s="1662"/>
      <c r="S41" s="1662"/>
      <c r="T41" s="1662"/>
      <c r="U41" s="1662"/>
      <c r="V41" s="1662"/>
      <c r="W41" s="1662"/>
      <c r="X41" s="1662"/>
      <c r="Y41" s="1662"/>
      <c r="Z41" s="1662"/>
      <c r="AA41" s="1662"/>
      <c r="AB41" s="1662"/>
      <c r="AC41" s="1662"/>
      <c r="AD41" s="1662"/>
      <c r="AE41" s="1662"/>
      <c r="AF41" s="1662"/>
      <c r="AG41" s="1662"/>
      <c r="AH41" s="1662"/>
      <c r="AI41" s="1662"/>
      <c r="AJ41" s="1662"/>
      <c r="AK41" s="1662"/>
      <c r="AL41" s="1662"/>
      <c r="AM41" s="1662"/>
      <c r="AN41" s="1662"/>
      <c r="AO41" s="1662"/>
      <c r="AP41" s="1662"/>
      <c r="AQ41" s="1662"/>
      <c r="AR41" s="1662"/>
      <c r="AS41" s="1662"/>
      <c r="AT41" s="1662"/>
      <c r="AU41" s="1662"/>
      <c r="AV41" s="1662"/>
      <c r="AW41" s="1662"/>
      <c r="AX41" s="1662"/>
      <c r="AY41" s="1662"/>
      <c r="AZ41" s="1662"/>
      <c r="BA41" s="1662"/>
      <c r="BB41" s="1662"/>
      <c r="BC41" s="1662"/>
      <c r="BD41" s="1662"/>
      <c r="BE41" s="1662"/>
      <c r="BF41" s="1662"/>
      <c r="BG41" s="1720"/>
      <c r="BH41" s="1720"/>
      <c r="BI41" s="1720"/>
      <c r="BJ41" s="1720"/>
      <c r="BK41" s="1720"/>
      <c r="BL41" s="1720"/>
      <c r="BM41" s="1720"/>
      <c r="BN41" s="1720"/>
      <c r="BO41" s="1720"/>
      <c r="BP41" s="1720"/>
      <c r="BQ41" s="1720"/>
      <c r="BR41" s="1720"/>
      <c r="BS41" s="1720"/>
      <c r="BT41" s="1720"/>
      <c r="BU41" s="1720"/>
      <c r="BV41" s="1720"/>
      <c r="BW41" s="1720"/>
      <c r="BX41" s="1720"/>
      <c r="BY41" s="1720"/>
      <c r="BZ41" s="1720"/>
      <c r="CA41" s="1720"/>
      <c r="CB41" s="1720"/>
      <c r="CC41" s="1720"/>
      <c r="CD41" s="1720"/>
      <c r="CE41" s="1720"/>
      <c r="CF41" s="1720"/>
      <c r="CG41" s="1720"/>
      <c r="CH41" s="1720"/>
      <c r="CI41" s="1720"/>
      <c r="CJ41" s="1720"/>
      <c r="CK41" s="1720"/>
      <c r="CL41" s="1720"/>
      <c r="CM41" s="1720"/>
      <c r="CN41" s="1720"/>
      <c r="CO41" s="1720"/>
      <c r="CP41" s="1720"/>
      <c r="CQ41" s="1720"/>
    </row>
    <row r="42" spans="1:95" ht="30">
      <c r="A42" s="2322" t="s">
        <v>833</v>
      </c>
      <c r="B42" s="1663" t="s">
        <v>834</v>
      </c>
      <c r="C42" s="1748" t="s">
        <v>835</v>
      </c>
      <c r="D42" s="1686" t="s">
        <v>836</v>
      </c>
      <c r="E42" s="1686" t="s">
        <v>837</v>
      </c>
      <c r="F42" s="1665"/>
      <c r="G42" s="1666"/>
      <c r="H42" s="1665"/>
      <c r="I42" s="1665">
        <f>SUM(Q42:BF42)</f>
        <v>39</v>
      </c>
      <c r="J42" s="1665">
        <f>N42/K42</f>
        <v>26315.78947368421</v>
      </c>
      <c r="K42" s="1749">
        <v>0.19</v>
      </c>
      <c r="L42" s="1667">
        <v>5000</v>
      </c>
      <c r="M42" s="1667" t="s">
        <v>838</v>
      </c>
      <c r="N42" s="1668">
        <f>L42</f>
        <v>5000</v>
      </c>
      <c r="O42" s="1665" t="s">
        <v>838</v>
      </c>
      <c r="P42" s="1670" t="s">
        <v>838</v>
      </c>
      <c r="Q42" s="1672">
        <v>1</v>
      </c>
      <c r="R42" s="1687">
        <v>1</v>
      </c>
      <c r="S42" s="1687">
        <v>1</v>
      </c>
      <c r="T42" s="1687">
        <v>1</v>
      </c>
      <c r="U42" s="1671">
        <v>1</v>
      </c>
      <c r="V42" s="1673">
        <v>1</v>
      </c>
      <c r="W42" s="1674">
        <v>1</v>
      </c>
      <c r="X42" s="1675">
        <v>1</v>
      </c>
      <c r="Y42" s="1671">
        <v>1</v>
      </c>
      <c r="Z42" s="1671">
        <v>1</v>
      </c>
      <c r="AA42" s="1671">
        <v>1</v>
      </c>
      <c r="AB42" s="1671">
        <v>1</v>
      </c>
      <c r="AC42" s="1673">
        <v>1</v>
      </c>
      <c r="AD42" s="1674">
        <v>1</v>
      </c>
      <c r="AE42" s="1675">
        <v>1</v>
      </c>
      <c r="AF42" s="1672">
        <v>1</v>
      </c>
      <c r="AG42" s="1671">
        <v>1</v>
      </c>
      <c r="AH42" s="1671">
        <v>1</v>
      </c>
      <c r="AI42" s="1671">
        <v>1</v>
      </c>
      <c r="AJ42" s="1673">
        <v>1</v>
      </c>
      <c r="AK42" s="1674">
        <v>1</v>
      </c>
      <c r="AL42" s="1671">
        <v>1</v>
      </c>
      <c r="AM42" s="1671">
        <v>1</v>
      </c>
      <c r="AN42" s="1671">
        <v>1</v>
      </c>
      <c r="AO42" s="1675">
        <v>1</v>
      </c>
      <c r="AP42" s="1671">
        <v>1</v>
      </c>
      <c r="AQ42" s="1673">
        <v>1</v>
      </c>
      <c r="AR42" s="1674">
        <v>1</v>
      </c>
      <c r="AS42" s="1671">
        <v>1</v>
      </c>
      <c r="AT42" s="1671">
        <v>1</v>
      </c>
      <c r="AU42" s="1671">
        <v>1</v>
      </c>
      <c r="AV42" s="1675">
        <v>1</v>
      </c>
      <c r="AW42" s="1671">
        <v>1</v>
      </c>
      <c r="AX42" s="1673">
        <v>1</v>
      </c>
      <c r="AY42" s="1674">
        <v>1</v>
      </c>
      <c r="AZ42" s="1671">
        <v>1</v>
      </c>
      <c r="BA42" s="1671">
        <v>1</v>
      </c>
      <c r="BB42" s="1675">
        <v>1</v>
      </c>
      <c r="BC42" s="1675">
        <v>1</v>
      </c>
      <c r="BD42" s="1674"/>
      <c r="BE42" s="1674"/>
      <c r="BF42" s="1673"/>
      <c r="BG42" s="1648"/>
      <c r="BH42" s="1648"/>
      <c r="BI42" s="1648"/>
      <c r="BJ42" s="1648"/>
      <c r="BK42" s="1648"/>
      <c r="BL42" s="1648"/>
      <c r="BM42" s="1648"/>
      <c r="BN42" s="1648"/>
      <c r="BO42" s="1648"/>
      <c r="BP42" s="1648"/>
      <c r="BQ42" s="1648"/>
      <c r="BR42" s="1648"/>
      <c r="BS42" s="1648"/>
      <c r="BT42" s="1648"/>
      <c r="BU42" s="1648"/>
      <c r="BV42" s="1648"/>
      <c r="BW42" s="1648"/>
      <c r="BX42" s="1648"/>
      <c r="BY42" s="1648"/>
      <c r="BZ42" s="1648"/>
      <c r="CA42" s="1648"/>
      <c r="CB42" s="1648"/>
      <c r="CC42" s="1648"/>
      <c r="CD42" s="1648"/>
      <c r="CE42" s="1648"/>
      <c r="CF42" s="1648"/>
      <c r="CG42" s="1648"/>
      <c r="CH42" s="1648"/>
      <c r="CI42" s="1648"/>
      <c r="CJ42" s="1648"/>
      <c r="CK42" s="1648"/>
      <c r="CL42" s="1648"/>
      <c r="CM42" s="1648"/>
      <c r="CN42" s="1648"/>
      <c r="CO42" s="1648"/>
      <c r="CP42" s="1648"/>
      <c r="CQ42" s="1648"/>
    </row>
    <row r="43" spans="1:95" ht="45.75" thickBot="1">
      <c r="A43" s="2323"/>
      <c r="B43" s="1663" t="s">
        <v>839</v>
      </c>
      <c r="C43" s="1686" t="s">
        <v>840</v>
      </c>
      <c r="D43" s="1663" t="s">
        <v>767</v>
      </c>
      <c r="E43" s="1686" t="s">
        <v>841</v>
      </c>
      <c r="F43" s="1665"/>
      <c r="G43" s="1666"/>
      <c r="H43" s="1665"/>
      <c r="I43" s="1665">
        <f>SUM(Q43:BF43)</f>
        <v>39</v>
      </c>
      <c r="J43" s="1665">
        <f>N43/K43</f>
        <v>200000</v>
      </c>
      <c r="K43" s="1750">
        <v>0.01</v>
      </c>
      <c r="L43" s="1667">
        <v>2000</v>
      </c>
      <c r="M43" s="1667" t="s">
        <v>838</v>
      </c>
      <c r="N43" s="1668">
        <f>L43</f>
        <v>2000</v>
      </c>
      <c r="O43" s="1665" t="s">
        <v>838</v>
      </c>
      <c r="P43" s="1670" t="s">
        <v>838</v>
      </c>
      <c r="Q43" s="1751">
        <v>1</v>
      </c>
      <c r="R43" s="1752">
        <v>1</v>
      </c>
      <c r="S43" s="1752">
        <v>1</v>
      </c>
      <c r="T43" s="1752">
        <v>1</v>
      </c>
      <c r="U43" s="1753">
        <v>1</v>
      </c>
      <c r="V43" s="1754">
        <v>1</v>
      </c>
      <c r="W43" s="1755">
        <v>1</v>
      </c>
      <c r="X43" s="1756">
        <v>1</v>
      </c>
      <c r="Y43" s="1753">
        <v>1</v>
      </c>
      <c r="Z43" s="1753">
        <v>1</v>
      </c>
      <c r="AA43" s="1753">
        <v>1</v>
      </c>
      <c r="AB43" s="1753">
        <v>1</v>
      </c>
      <c r="AC43" s="1754">
        <v>1</v>
      </c>
      <c r="AD43" s="1755">
        <v>1</v>
      </c>
      <c r="AE43" s="1756">
        <v>1</v>
      </c>
      <c r="AF43" s="1751">
        <v>1</v>
      </c>
      <c r="AG43" s="1753">
        <v>1</v>
      </c>
      <c r="AH43" s="1753">
        <v>1</v>
      </c>
      <c r="AI43" s="1753">
        <v>1</v>
      </c>
      <c r="AJ43" s="1754">
        <v>1</v>
      </c>
      <c r="AK43" s="1755">
        <v>1</v>
      </c>
      <c r="AL43" s="1753">
        <v>1</v>
      </c>
      <c r="AM43" s="1753">
        <v>1</v>
      </c>
      <c r="AN43" s="1753">
        <v>1</v>
      </c>
      <c r="AO43" s="1756">
        <v>1</v>
      </c>
      <c r="AP43" s="1753">
        <v>1</v>
      </c>
      <c r="AQ43" s="1754">
        <v>1</v>
      </c>
      <c r="AR43" s="1755">
        <v>1</v>
      </c>
      <c r="AS43" s="1753">
        <v>1</v>
      </c>
      <c r="AT43" s="1753">
        <v>1</v>
      </c>
      <c r="AU43" s="1753">
        <v>1</v>
      </c>
      <c r="AV43" s="1756">
        <v>1</v>
      </c>
      <c r="AW43" s="1753">
        <v>1</v>
      </c>
      <c r="AX43" s="1754">
        <v>1</v>
      </c>
      <c r="AY43" s="1755">
        <v>1</v>
      </c>
      <c r="AZ43" s="1753">
        <v>1</v>
      </c>
      <c r="BA43" s="1753">
        <v>1</v>
      </c>
      <c r="BB43" s="1756">
        <v>1</v>
      </c>
      <c r="BC43" s="1756">
        <v>1</v>
      </c>
      <c r="BD43" s="1755"/>
      <c r="BE43" s="1755"/>
      <c r="BF43" s="1754"/>
      <c r="BG43" s="1648"/>
      <c r="BH43" s="1648"/>
      <c r="BI43" s="1648"/>
      <c r="BJ43" s="1648"/>
      <c r="BK43" s="1648"/>
      <c r="BL43" s="1648"/>
      <c r="BM43" s="1648"/>
      <c r="BN43" s="1648"/>
      <c r="BO43" s="1648"/>
      <c r="BP43" s="1648"/>
      <c r="BQ43" s="1648"/>
      <c r="BR43" s="1648"/>
      <c r="BS43" s="1648"/>
      <c r="BT43" s="1648"/>
      <c r="BU43" s="1648"/>
      <c r="BV43" s="1648"/>
      <c r="BW43" s="1648"/>
      <c r="BX43" s="1648"/>
      <c r="BY43" s="1648"/>
      <c r="BZ43" s="1648"/>
      <c r="CA43" s="1648"/>
      <c r="CB43" s="1648"/>
      <c r="CC43" s="1648"/>
      <c r="CD43" s="1648"/>
      <c r="CE43" s="1648"/>
      <c r="CF43" s="1648"/>
      <c r="CG43" s="1648"/>
      <c r="CH43" s="1648"/>
      <c r="CI43" s="1648"/>
      <c r="CJ43" s="1648"/>
      <c r="CK43" s="1648"/>
      <c r="CL43" s="1648"/>
      <c r="CM43" s="1648"/>
      <c r="CN43" s="1648"/>
      <c r="CO43" s="1648"/>
      <c r="CP43" s="1648"/>
      <c r="CQ43" s="1648"/>
    </row>
    <row r="44" spans="1:95" s="1632" customFormat="1" ht="16.5" thickBot="1">
      <c r="A44" s="1757" t="s">
        <v>842</v>
      </c>
      <c r="B44" s="1736"/>
      <c r="C44" s="1736"/>
      <c r="D44" s="1736"/>
      <c r="E44" s="1736"/>
      <c r="F44" s="1736"/>
      <c r="G44" s="1736"/>
      <c r="H44" s="1736"/>
      <c r="I44" s="1737"/>
      <c r="J44" s="1738"/>
      <c r="K44" s="1758"/>
      <c r="L44" s="1739"/>
      <c r="M44" s="1759"/>
      <c r="N44" s="1740">
        <v>7000</v>
      </c>
      <c r="O44" s="1738"/>
      <c r="P44" s="1742"/>
      <c r="Q44" s="1743"/>
      <c r="R44" s="1744"/>
      <c r="S44" s="1744"/>
      <c r="T44" s="1744"/>
      <c r="U44" s="1744"/>
      <c r="V44" s="1744"/>
      <c r="W44" s="1744"/>
      <c r="X44" s="1744"/>
      <c r="Y44" s="1744"/>
      <c r="Z44" s="1744"/>
      <c r="AA44" s="1744"/>
      <c r="AB44" s="1744"/>
      <c r="AC44" s="1744"/>
      <c r="AD44" s="1744"/>
      <c r="AE44" s="1744"/>
      <c r="AF44" s="1744"/>
      <c r="AG44" s="1744"/>
      <c r="AH44" s="1744"/>
      <c r="AI44" s="1744"/>
      <c r="AJ44" s="1744"/>
      <c r="AK44" s="1744"/>
      <c r="AL44" s="1744"/>
      <c r="AM44" s="1744"/>
      <c r="AN44" s="1744"/>
      <c r="AO44" s="1744"/>
      <c r="AP44" s="1744"/>
      <c r="AQ44" s="1744"/>
      <c r="AR44" s="2324"/>
      <c r="AS44" s="2324"/>
      <c r="AT44" s="2324"/>
      <c r="AU44" s="2324"/>
      <c r="AV44" s="2324"/>
      <c r="AW44" s="2324"/>
      <c r="AX44" s="2324"/>
      <c r="AY44" s="2324"/>
      <c r="AZ44" s="2324"/>
      <c r="BA44" s="2324"/>
      <c r="BB44" s="2324"/>
      <c r="BC44" s="2324"/>
      <c r="BD44" s="2324"/>
      <c r="BE44" s="2324"/>
      <c r="BF44" s="2325"/>
      <c r="BG44" s="1638"/>
      <c r="BH44" s="1638"/>
      <c r="BI44" s="1638"/>
      <c r="BJ44" s="1638"/>
      <c r="BK44" s="1638"/>
      <c r="BL44" s="1638"/>
      <c r="BM44" s="1638"/>
      <c r="BN44" s="1638"/>
      <c r="BO44" s="1638"/>
      <c r="BP44" s="1638"/>
      <c r="BQ44" s="1638"/>
      <c r="BR44" s="1638"/>
      <c r="BS44" s="1638"/>
      <c r="BT44" s="1638"/>
      <c r="BU44" s="1638"/>
      <c r="BV44" s="1638"/>
      <c r="BW44" s="1638"/>
      <c r="BX44" s="1638"/>
      <c r="BY44" s="1638"/>
      <c r="BZ44" s="1638"/>
      <c r="CA44" s="1638"/>
      <c r="CB44" s="1638"/>
      <c r="CC44" s="1638"/>
      <c r="CD44" s="1638"/>
      <c r="CE44" s="1638"/>
      <c r="CF44" s="1638"/>
      <c r="CG44" s="1638"/>
      <c r="CH44" s="1638"/>
      <c r="CI44" s="1638"/>
      <c r="CJ44" s="1638"/>
      <c r="CK44" s="1638"/>
      <c r="CL44" s="1638"/>
      <c r="CM44" s="1638"/>
      <c r="CN44" s="1638"/>
      <c r="CO44" s="1638"/>
      <c r="CP44" s="1638"/>
      <c r="CQ44" s="1638"/>
    </row>
    <row r="45" spans="1:95" s="1721" customFormat="1" ht="15.75">
      <c r="A45" s="1708" t="s">
        <v>843</v>
      </c>
      <c r="B45" s="1709"/>
      <c r="C45" s="1709"/>
      <c r="D45" s="1709"/>
      <c r="E45" s="1709"/>
      <c r="F45" s="1709"/>
      <c r="G45" s="1709"/>
      <c r="H45" s="1709"/>
      <c r="I45" s="1710"/>
      <c r="J45" s="1711"/>
      <c r="K45" s="1712"/>
      <c r="L45" s="1712"/>
      <c r="M45" s="1713"/>
      <c r="N45" s="1714"/>
      <c r="O45" s="1715"/>
      <c r="P45" s="1716"/>
      <c r="Q45" s="1662"/>
      <c r="R45" s="1662"/>
      <c r="S45" s="1662"/>
      <c r="T45" s="1662"/>
      <c r="U45" s="1662"/>
      <c r="V45" s="1662"/>
      <c r="W45" s="1662"/>
      <c r="X45" s="1662"/>
      <c r="Y45" s="1662"/>
      <c r="Z45" s="1662"/>
      <c r="AA45" s="1662"/>
      <c r="AB45" s="1662"/>
      <c r="AC45" s="1662"/>
      <c r="AD45" s="1662"/>
      <c r="AE45" s="1662"/>
      <c r="AF45" s="1662"/>
      <c r="AG45" s="1662"/>
      <c r="AH45" s="1662"/>
      <c r="AI45" s="1662"/>
      <c r="AJ45" s="1662"/>
      <c r="AK45" s="1662"/>
      <c r="AL45" s="1662"/>
      <c r="AM45" s="1662"/>
      <c r="AN45" s="1662"/>
      <c r="AO45" s="1662"/>
      <c r="AP45" s="1662"/>
      <c r="AQ45" s="1662"/>
      <c r="AR45" s="1662"/>
      <c r="AS45" s="1662"/>
      <c r="AT45" s="1662"/>
      <c r="AU45" s="1662"/>
      <c r="AV45" s="1662"/>
      <c r="AW45" s="1662"/>
      <c r="AX45" s="1662"/>
      <c r="AY45" s="1662"/>
      <c r="AZ45" s="1662"/>
      <c r="BA45" s="1662"/>
      <c r="BB45" s="1662"/>
      <c r="BC45" s="1662"/>
      <c r="BD45" s="1662"/>
      <c r="BE45" s="1662"/>
      <c r="BF45" s="1662"/>
      <c r="BG45" s="1720"/>
      <c r="BH45" s="1720"/>
      <c r="BI45" s="1720"/>
      <c r="BJ45" s="1720"/>
      <c r="BK45" s="1720"/>
      <c r="BL45" s="1720"/>
      <c r="BM45" s="1720"/>
      <c r="BN45" s="1720"/>
      <c r="BO45" s="1720"/>
      <c r="BP45" s="1720"/>
      <c r="BQ45" s="1720"/>
      <c r="BR45" s="1720"/>
      <c r="BS45" s="1720"/>
      <c r="BT45" s="1720"/>
      <c r="BU45" s="1720"/>
      <c r="BV45" s="1720"/>
      <c r="BW45" s="1720"/>
      <c r="BX45" s="1720"/>
      <c r="BY45" s="1720"/>
      <c r="BZ45" s="1720"/>
      <c r="CA45" s="1720"/>
      <c r="CB45" s="1720"/>
      <c r="CC45" s="1720"/>
      <c r="CD45" s="1720"/>
      <c r="CE45" s="1720"/>
      <c r="CF45" s="1720"/>
      <c r="CG45" s="1720"/>
      <c r="CH45" s="1720"/>
      <c r="CI45" s="1720"/>
      <c r="CJ45" s="1720"/>
      <c r="CK45" s="1720"/>
      <c r="CL45" s="1720"/>
      <c r="CM45" s="1720"/>
      <c r="CN45" s="1720"/>
      <c r="CO45" s="1720"/>
      <c r="CP45" s="1720"/>
      <c r="CQ45" s="1720"/>
    </row>
    <row r="46" spans="1:95" ht="60">
      <c r="A46" s="1760" t="s">
        <v>844</v>
      </c>
      <c r="B46" s="1696" t="s">
        <v>845</v>
      </c>
      <c r="C46" s="1696" t="s">
        <v>846</v>
      </c>
      <c r="D46" s="1677" t="s">
        <v>801</v>
      </c>
      <c r="E46" s="1700" t="s">
        <v>847</v>
      </c>
      <c r="F46" s="1679"/>
      <c r="G46" s="1680"/>
      <c r="H46" s="1679">
        <v>315.78947360000001</v>
      </c>
      <c r="I46" s="1679">
        <f>SUM(Q46:BF46)</f>
        <v>38</v>
      </c>
      <c r="J46" s="1679">
        <v>12000</v>
      </c>
      <c r="K46" s="1681">
        <v>0.25</v>
      </c>
      <c r="L46" s="1681">
        <f>J46*K46</f>
        <v>3000</v>
      </c>
      <c r="M46" s="1680" t="s">
        <v>838</v>
      </c>
      <c r="N46" s="1682">
        <f>L46</f>
        <v>3000</v>
      </c>
      <c r="O46" s="1683">
        <v>0</v>
      </c>
      <c r="P46" s="1684">
        <f>J46+J46*O46</f>
        <v>12000</v>
      </c>
      <c r="Q46" s="1671">
        <v>1</v>
      </c>
      <c r="R46" s="1671">
        <v>1</v>
      </c>
      <c r="S46" s="1671">
        <v>1</v>
      </c>
      <c r="T46" s="1672">
        <v>1</v>
      </c>
      <c r="U46" s="1671">
        <v>1</v>
      </c>
      <c r="V46" s="1673">
        <v>1</v>
      </c>
      <c r="W46" s="1674">
        <v>1</v>
      </c>
      <c r="X46" s="1675">
        <v>1</v>
      </c>
      <c r="Y46" s="1671">
        <v>1</v>
      </c>
      <c r="Z46" s="1671">
        <v>1</v>
      </c>
      <c r="AA46" s="1671">
        <v>1</v>
      </c>
      <c r="AB46" s="1671">
        <v>1</v>
      </c>
      <c r="AC46" s="1673">
        <v>1</v>
      </c>
      <c r="AD46" s="1674">
        <v>1</v>
      </c>
      <c r="AE46" s="1675">
        <v>1</v>
      </c>
      <c r="AF46" s="1672">
        <v>1</v>
      </c>
      <c r="AG46" s="1671">
        <v>1</v>
      </c>
      <c r="AH46" s="1671">
        <v>1</v>
      </c>
      <c r="AI46" s="1671">
        <v>1</v>
      </c>
      <c r="AJ46" s="1673">
        <v>1</v>
      </c>
      <c r="AK46" s="1674">
        <v>1</v>
      </c>
      <c r="AL46" s="1671">
        <v>1</v>
      </c>
      <c r="AM46" s="1671">
        <v>1</v>
      </c>
      <c r="AN46" s="1671">
        <v>1</v>
      </c>
      <c r="AO46" s="1675">
        <v>1</v>
      </c>
      <c r="AP46" s="1671">
        <v>1</v>
      </c>
      <c r="AQ46" s="1673">
        <v>1</v>
      </c>
      <c r="AR46" s="1674">
        <v>1</v>
      </c>
      <c r="AS46" s="1671">
        <v>1</v>
      </c>
      <c r="AT46" s="1671">
        <v>1</v>
      </c>
      <c r="AU46" s="1671">
        <v>1</v>
      </c>
      <c r="AV46" s="1675">
        <v>1</v>
      </c>
      <c r="AW46" s="1671">
        <v>1</v>
      </c>
      <c r="AX46" s="1673">
        <v>1</v>
      </c>
      <c r="AY46" s="1674"/>
      <c r="AZ46" s="1671">
        <v>1</v>
      </c>
      <c r="BA46" s="1671">
        <v>1</v>
      </c>
      <c r="BB46" s="1675">
        <v>1</v>
      </c>
      <c r="BC46" s="1675">
        <v>1</v>
      </c>
      <c r="BD46" s="1674"/>
      <c r="BE46" s="1674"/>
      <c r="BF46" s="1673"/>
      <c r="BG46" s="1648"/>
      <c r="BH46" s="1648"/>
      <c r="BI46" s="1648"/>
      <c r="BJ46" s="1648"/>
      <c r="BK46" s="1648"/>
      <c r="BL46" s="1648"/>
      <c r="BM46" s="1648"/>
      <c r="BN46" s="1648"/>
      <c r="BO46" s="1648"/>
      <c r="BP46" s="1648"/>
      <c r="BQ46" s="1648"/>
      <c r="BR46" s="1648"/>
      <c r="BS46" s="1648"/>
      <c r="BT46" s="1648"/>
      <c r="BU46" s="1648"/>
      <c r="BV46" s="1648"/>
      <c r="BW46" s="1648"/>
      <c r="BX46" s="1648"/>
      <c r="BY46" s="1648"/>
      <c r="BZ46" s="1648"/>
      <c r="CA46" s="1648"/>
      <c r="CB46" s="1648"/>
      <c r="CC46" s="1648"/>
      <c r="CD46" s="1648"/>
      <c r="CE46" s="1648"/>
      <c r="CF46" s="1648"/>
      <c r="CG46" s="1648"/>
      <c r="CH46" s="1648"/>
      <c r="CI46" s="1648"/>
      <c r="CJ46" s="1648"/>
      <c r="CK46" s="1648"/>
      <c r="CL46" s="1648"/>
      <c r="CM46" s="1648"/>
      <c r="CN46" s="1648"/>
      <c r="CO46" s="1648"/>
      <c r="CP46" s="1648"/>
      <c r="CQ46" s="1648"/>
    </row>
    <row r="47" spans="1:95" s="1721" customFormat="1" ht="15.75" thickBot="1">
      <c r="A47" s="1724"/>
      <c r="B47" s="1725"/>
      <c r="C47" s="1725"/>
      <c r="D47" s="1725"/>
      <c r="E47" s="1725"/>
      <c r="F47" s="1725"/>
      <c r="G47" s="1725"/>
      <c r="H47" s="1725"/>
      <c r="I47" s="1726"/>
      <c r="J47" s="1727">
        <f>SUM(J46:J46)</f>
        <v>12000</v>
      </c>
      <c r="K47" s="1728"/>
      <c r="L47" s="1728">
        <f>SUM(L46:L46)</f>
        <v>3000</v>
      </c>
      <c r="M47" s="1729"/>
      <c r="N47" s="1730">
        <f>N46</f>
        <v>3000</v>
      </c>
      <c r="O47" s="1729"/>
      <c r="P47" s="1731">
        <f>SUM(P46:P46)</f>
        <v>12000</v>
      </c>
      <c r="Q47" s="1732"/>
      <c r="R47" s="1733"/>
      <c r="S47" s="1733"/>
      <c r="T47" s="1733"/>
      <c r="U47" s="1733"/>
      <c r="V47" s="1733"/>
      <c r="W47" s="1733"/>
      <c r="X47" s="1733"/>
      <c r="Y47" s="1733"/>
      <c r="Z47" s="1733"/>
      <c r="AA47" s="1733"/>
      <c r="AB47" s="1733"/>
      <c r="AC47" s="1733"/>
      <c r="AD47" s="1733"/>
      <c r="AE47" s="1733"/>
      <c r="AF47" s="1733"/>
      <c r="AG47" s="1733"/>
      <c r="AH47" s="1733"/>
      <c r="AI47" s="1733"/>
      <c r="AJ47" s="1733"/>
      <c r="AK47" s="1733"/>
      <c r="AL47" s="1733"/>
      <c r="AM47" s="1733"/>
      <c r="AN47" s="1733"/>
      <c r="AO47" s="1733"/>
      <c r="AP47" s="1733"/>
      <c r="AQ47" s="1733"/>
      <c r="AR47" s="1733"/>
      <c r="AS47" s="1733"/>
      <c r="AT47" s="1733"/>
      <c r="AU47" s="1733"/>
      <c r="AV47" s="1733"/>
      <c r="AW47" s="1733"/>
      <c r="AX47" s="1733"/>
      <c r="AY47" s="1733"/>
      <c r="AZ47" s="1733"/>
      <c r="BA47" s="1733"/>
      <c r="BB47" s="1733"/>
      <c r="BC47" s="1733"/>
      <c r="BD47" s="1733"/>
      <c r="BE47" s="1733"/>
      <c r="BF47" s="1734"/>
      <c r="BG47" s="1720"/>
      <c r="BH47" s="1720"/>
      <c r="BI47" s="1720"/>
      <c r="BJ47" s="1720"/>
      <c r="BK47" s="1720"/>
      <c r="BL47" s="1720"/>
      <c r="BM47" s="1720"/>
      <c r="BN47" s="1720"/>
      <c r="BO47" s="1720"/>
      <c r="BP47" s="1720"/>
      <c r="BQ47" s="1720"/>
      <c r="BR47" s="1720"/>
      <c r="BS47" s="1720"/>
      <c r="BT47" s="1720"/>
      <c r="BU47" s="1720"/>
      <c r="BV47" s="1720"/>
      <c r="BW47" s="1720"/>
      <c r="BX47" s="1720"/>
      <c r="BY47" s="1720"/>
      <c r="BZ47" s="1720"/>
      <c r="CA47" s="1720"/>
      <c r="CB47" s="1720"/>
      <c r="CC47" s="1720"/>
      <c r="CD47" s="1720"/>
      <c r="CE47" s="1720"/>
      <c r="CF47" s="1720"/>
      <c r="CG47" s="1720"/>
      <c r="CH47" s="1720"/>
      <c r="CI47" s="1720"/>
      <c r="CJ47" s="1720"/>
      <c r="CK47" s="1720"/>
      <c r="CL47" s="1720"/>
      <c r="CM47" s="1720"/>
      <c r="CN47" s="1720"/>
      <c r="CO47" s="1720"/>
      <c r="CP47" s="1720"/>
      <c r="CQ47" s="1720"/>
    </row>
    <row r="48" spans="1:95" s="1632" customFormat="1" ht="16.5" thickBot="1">
      <c r="A48" s="1735" t="s">
        <v>848</v>
      </c>
      <c r="B48" s="1736"/>
      <c r="C48" s="1736"/>
      <c r="D48" s="1736"/>
      <c r="E48" s="1736"/>
      <c r="F48" s="1736"/>
      <c r="G48" s="1736"/>
      <c r="H48" s="1736"/>
      <c r="I48" s="1737"/>
      <c r="J48" s="1738">
        <f>J45+J47</f>
        <v>12000</v>
      </c>
      <c r="K48" s="1739"/>
      <c r="L48" s="1739">
        <f>L45+L47</f>
        <v>3000</v>
      </c>
      <c r="M48" s="1739"/>
      <c r="N48" s="1740"/>
      <c r="O48" s="1741"/>
      <c r="P48" s="1742">
        <f>P45+P47</f>
        <v>12000</v>
      </c>
      <c r="Q48" s="1761"/>
      <c r="R48" s="1744"/>
      <c r="S48" s="1744"/>
      <c r="T48" s="1744"/>
      <c r="U48" s="1744"/>
      <c r="V48" s="1744"/>
      <c r="W48" s="1744"/>
      <c r="X48" s="1744"/>
      <c r="Y48" s="1744"/>
      <c r="Z48" s="1744"/>
      <c r="AA48" s="1744"/>
      <c r="AB48" s="1744"/>
      <c r="AC48" s="1744"/>
      <c r="AD48" s="1744"/>
      <c r="AE48" s="1744"/>
      <c r="AF48" s="1744"/>
      <c r="AG48" s="1744"/>
      <c r="AH48" s="1744"/>
      <c r="AI48" s="1744"/>
      <c r="AJ48" s="1744"/>
      <c r="AK48" s="1744"/>
      <c r="AL48" s="1744"/>
      <c r="AM48" s="1745"/>
      <c r="AN48" s="1745"/>
      <c r="AO48" s="1745"/>
      <c r="AP48" s="1745"/>
      <c r="AQ48" s="1745"/>
      <c r="AR48" s="1745"/>
      <c r="AS48" s="1745"/>
      <c r="AT48" s="1745"/>
      <c r="AU48" s="1745"/>
      <c r="AV48" s="1745"/>
      <c r="AW48" s="1745"/>
      <c r="AX48" s="1745"/>
      <c r="AY48" s="1745"/>
      <c r="AZ48" s="1745"/>
      <c r="BA48" s="1745"/>
      <c r="BB48" s="1745"/>
      <c r="BC48" s="1745"/>
      <c r="BD48" s="1745"/>
      <c r="BE48" s="1745"/>
      <c r="BF48" s="1746"/>
      <c r="BG48" s="1638"/>
      <c r="BH48" s="1638"/>
      <c r="BI48" s="1638"/>
      <c r="BJ48" s="1638"/>
      <c r="BK48" s="1638"/>
      <c r="BL48" s="1638"/>
      <c r="BM48" s="1638"/>
      <c r="BN48" s="1638"/>
      <c r="BO48" s="1638"/>
      <c r="BP48" s="1638"/>
      <c r="BQ48" s="1638"/>
      <c r="BR48" s="1638"/>
      <c r="BS48" s="1638"/>
      <c r="BT48" s="1638"/>
      <c r="BU48" s="1638"/>
      <c r="BV48" s="1638"/>
      <c r="BW48" s="1638"/>
      <c r="BX48" s="1638"/>
      <c r="BY48" s="1638"/>
      <c r="BZ48" s="1638"/>
      <c r="CA48" s="1638"/>
      <c r="CB48" s="1638"/>
      <c r="CC48" s="1638"/>
      <c r="CD48" s="1638"/>
      <c r="CE48" s="1638"/>
      <c r="CF48" s="1638"/>
      <c r="CG48" s="1638"/>
      <c r="CH48" s="1638"/>
      <c r="CI48" s="1638"/>
      <c r="CJ48" s="1638"/>
      <c r="CK48" s="1638"/>
      <c r="CL48" s="1638"/>
      <c r="CM48" s="1638"/>
      <c r="CN48" s="1638"/>
      <c r="CO48" s="1638"/>
      <c r="CP48" s="1638"/>
      <c r="CQ48" s="1638"/>
    </row>
    <row r="49" spans="1:95" s="1771" customFormat="1" ht="15">
      <c r="A49" s="1762" t="s">
        <v>849</v>
      </c>
      <c r="B49" s="1763"/>
      <c r="C49" s="1763"/>
      <c r="D49" s="1763"/>
      <c r="E49" s="1764"/>
      <c r="F49" s="1764"/>
      <c r="G49" s="1764"/>
      <c r="H49" s="1764"/>
      <c r="I49" s="1765"/>
      <c r="J49" s="1764"/>
      <c r="K49" s="1766"/>
      <c r="L49" s="1767"/>
      <c r="M49" s="1768"/>
      <c r="N49" s="1769">
        <f>N40+N44+N47</f>
        <v>88519.411582585002</v>
      </c>
      <c r="O49" s="1770"/>
      <c r="P49" s="1770"/>
      <c r="U49" s="1772"/>
      <c r="V49" s="1772"/>
      <c r="W49" s="1772"/>
      <c r="X49" s="1772"/>
      <c r="Y49" s="1772"/>
      <c r="Z49" s="1772"/>
      <c r="AA49" s="1772"/>
      <c r="AB49" s="1772"/>
      <c r="AC49" s="1772"/>
      <c r="AD49" s="1772"/>
      <c r="AE49" s="1772"/>
      <c r="AF49" s="1772"/>
      <c r="AG49" s="1772"/>
      <c r="AH49" s="1772"/>
      <c r="AI49" s="1772"/>
      <c r="AJ49" s="1772"/>
      <c r="AK49" s="1772"/>
      <c r="AL49" s="1772"/>
      <c r="AM49" s="1772"/>
      <c r="AN49" s="1772"/>
      <c r="AO49" s="1772"/>
      <c r="AP49" s="1772"/>
      <c r="AQ49" s="1772"/>
      <c r="AR49" s="1772"/>
      <c r="AS49" s="1772"/>
      <c r="AT49" s="1772"/>
      <c r="AU49" s="1772"/>
      <c r="AV49" s="1772"/>
      <c r="AW49" s="1772"/>
      <c r="AX49" s="1772"/>
      <c r="AY49" s="1772"/>
      <c r="AZ49" s="1772"/>
      <c r="BA49" s="1772"/>
      <c r="BB49" s="1772"/>
      <c r="BC49" s="1772"/>
      <c r="BD49" s="1772"/>
      <c r="BE49" s="1773"/>
      <c r="BF49" s="1772"/>
      <c r="BG49" s="1774"/>
      <c r="BH49" s="1774"/>
      <c r="BI49" s="1774"/>
      <c r="BJ49" s="1774"/>
      <c r="BK49" s="1774"/>
      <c r="BL49" s="1774"/>
      <c r="BM49" s="1774"/>
      <c r="BN49" s="1774"/>
      <c r="BO49" s="1774"/>
      <c r="BP49" s="1774"/>
      <c r="BQ49" s="1774"/>
      <c r="BR49" s="1774"/>
      <c r="BS49" s="1774"/>
      <c r="BT49" s="1774"/>
      <c r="BU49" s="1774"/>
      <c r="BV49" s="1774"/>
      <c r="BW49" s="1774"/>
      <c r="BX49" s="1774"/>
      <c r="BY49" s="1774"/>
      <c r="BZ49" s="1774"/>
      <c r="CA49" s="1774"/>
      <c r="CB49" s="1774"/>
      <c r="CC49" s="1774"/>
      <c r="CD49" s="1774"/>
      <c r="CE49" s="1774"/>
      <c r="CF49" s="1774"/>
      <c r="CG49" s="1774"/>
      <c r="CH49" s="1774"/>
      <c r="CI49" s="1774"/>
      <c r="CJ49" s="1774"/>
      <c r="CK49" s="1774"/>
      <c r="CL49" s="1774"/>
      <c r="CM49" s="1774"/>
      <c r="CN49" s="1774"/>
      <c r="CO49" s="1774"/>
      <c r="CP49" s="1774"/>
      <c r="CQ49" s="1774"/>
    </row>
    <row r="50" spans="1:95" s="1771" customFormat="1" ht="15">
      <c r="A50" s="1775" t="s">
        <v>850</v>
      </c>
      <c r="B50" s="1776"/>
      <c r="C50" s="1776"/>
      <c r="D50" s="1776"/>
      <c r="E50" s="1777"/>
      <c r="F50" s="1778"/>
      <c r="G50" s="1779"/>
      <c r="H50" s="1778"/>
      <c r="I50" s="1777"/>
      <c r="J50" s="1778"/>
      <c r="K50" s="1780"/>
      <c r="L50" s="1781"/>
      <c r="M50" s="1782"/>
      <c r="N50" s="1783">
        <f>SUM((P40/1000*0.13))</f>
        <v>1013.5455224479001</v>
      </c>
      <c r="O50" s="1770">
        <f>N40+N50</f>
        <v>79532.957105032896</v>
      </c>
      <c r="P50" s="1770"/>
      <c r="Q50" s="1772">
        <f t="shared" ref="Q50:BF50" si="17">SUM(Q9:Q38)+SUM(Q42:Q43)+SUM(Q46)</f>
        <v>20</v>
      </c>
      <c r="R50" s="1772">
        <f t="shared" si="17"/>
        <v>20</v>
      </c>
      <c r="S50" s="1772">
        <f t="shared" si="17"/>
        <v>20</v>
      </c>
      <c r="T50" s="1772">
        <f t="shared" si="17"/>
        <v>20</v>
      </c>
      <c r="U50" s="1772">
        <f t="shared" si="17"/>
        <v>21</v>
      </c>
      <c r="V50" s="1772">
        <f t="shared" si="17"/>
        <v>11</v>
      </c>
      <c r="W50" s="1772">
        <f t="shared" si="17"/>
        <v>7</v>
      </c>
      <c r="X50" s="1772">
        <f t="shared" si="17"/>
        <v>20</v>
      </c>
      <c r="Y50" s="1772">
        <f t="shared" si="17"/>
        <v>20</v>
      </c>
      <c r="Z50" s="1772">
        <f t="shared" si="17"/>
        <v>20</v>
      </c>
      <c r="AA50" s="1772">
        <f t="shared" si="17"/>
        <v>20</v>
      </c>
      <c r="AB50" s="1772">
        <f t="shared" si="17"/>
        <v>20</v>
      </c>
      <c r="AC50" s="1772">
        <f t="shared" si="17"/>
        <v>8</v>
      </c>
      <c r="AD50" s="1772">
        <f t="shared" si="17"/>
        <v>5</v>
      </c>
      <c r="AE50" s="1772">
        <f t="shared" si="17"/>
        <v>18</v>
      </c>
      <c r="AF50" s="1772">
        <f t="shared" si="17"/>
        <v>18</v>
      </c>
      <c r="AG50" s="1772">
        <f t="shared" si="17"/>
        <v>18</v>
      </c>
      <c r="AH50" s="1772">
        <f t="shared" si="17"/>
        <v>18</v>
      </c>
      <c r="AI50" s="1772">
        <f t="shared" si="17"/>
        <v>18</v>
      </c>
      <c r="AJ50" s="1772">
        <f t="shared" si="17"/>
        <v>9</v>
      </c>
      <c r="AK50" s="1772">
        <f t="shared" si="17"/>
        <v>5</v>
      </c>
      <c r="AL50" s="1772">
        <f t="shared" si="17"/>
        <v>20</v>
      </c>
      <c r="AM50" s="1772">
        <f t="shared" si="17"/>
        <v>20</v>
      </c>
      <c r="AN50" s="1772">
        <f t="shared" si="17"/>
        <v>20</v>
      </c>
      <c r="AO50" s="1772">
        <f t="shared" si="17"/>
        <v>19</v>
      </c>
      <c r="AP50" s="1772">
        <f t="shared" si="17"/>
        <v>20</v>
      </c>
      <c r="AQ50" s="1772">
        <f t="shared" si="17"/>
        <v>9</v>
      </c>
      <c r="AR50" s="1772">
        <f t="shared" si="17"/>
        <v>5</v>
      </c>
      <c r="AS50" s="1772">
        <f t="shared" si="17"/>
        <v>18</v>
      </c>
      <c r="AT50" s="1772">
        <f t="shared" si="17"/>
        <v>18</v>
      </c>
      <c r="AU50" s="1772">
        <f t="shared" si="17"/>
        <v>18</v>
      </c>
      <c r="AV50" s="1772">
        <f t="shared" si="17"/>
        <v>18</v>
      </c>
      <c r="AW50" s="1772">
        <f t="shared" si="17"/>
        <v>18</v>
      </c>
      <c r="AX50" s="1772">
        <f t="shared" si="17"/>
        <v>16</v>
      </c>
      <c r="AY50" s="1772">
        <f t="shared" si="17"/>
        <v>4</v>
      </c>
      <c r="AZ50" s="1772">
        <f t="shared" si="17"/>
        <v>16</v>
      </c>
      <c r="BA50" s="1772">
        <f t="shared" si="17"/>
        <v>16</v>
      </c>
      <c r="BB50" s="1772">
        <f t="shared" si="17"/>
        <v>16</v>
      </c>
      <c r="BC50" s="1772">
        <f t="shared" si="17"/>
        <v>16</v>
      </c>
      <c r="BD50" s="1772">
        <f t="shared" si="17"/>
        <v>0</v>
      </c>
      <c r="BE50" s="1772">
        <f t="shared" si="17"/>
        <v>0</v>
      </c>
      <c r="BF50" s="1772">
        <f t="shared" si="17"/>
        <v>0</v>
      </c>
      <c r="BG50" s="1774"/>
      <c r="BH50" s="1774"/>
      <c r="BI50" s="1774"/>
      <c r="BJ50" s="1774"/>
      <c r="BK50" s="1774"/>
      <c r="BL50" s="1774"/>
      <c r="BM50" s="1774"/>
      <c r="BN50" s="1774"/>
      <c r="BO50" s="1774"/>
      <c r="BP50" s="1774"/>
      <c r="BQ50" s="1774"/>
      <c r="BR50" s="1774"/>
      <c r="BS50" s="1774"/>
      <c r="BT50" s="1774"/>
      <c r="BU50" s="1774"/>
      <c r="BV50" s="1774"/>
      <c r="BW50" s="1774"/>
      <c r="BX50" s="1774"/>
      <c r="BY50" s="1774"/>
      <c r="BZ50" s="1774"/>
      <c r="CA50" s="1774"/>
      <c r="CB50" s="1774"/>
      <c r="CC50" s="1774"/>
      <c r="CD50" s="1774"/>
      <c r="CE50" s="1774"/>
      <c r="CF50" s="1774"/>
      <c r="CG50" s="1774"/>
      <c r="CH50" s="1774"/>
      <c r="CI50" s="1774"/>
      <c r="CJ50" s="1774"/>
      <c r="CK50" s="1774"/>
      <c r="CL50" s="1774"/>
      <c r="CM50" s="1774"/>
      <c r="CN50" s="1774"/>
      <c r="CO50" s="1774"/>
      <c r="CP50" s="1774"/>
      <c r="CQ50" s="1774"/>
    </row>
    <row r="51" spans="1:95" s="1771" customFormat="1" ht="15">
      <c r="A51" s="1775" t="s">
        <v>851</v>
      </c>
      <c r="B51" s="1776"/>
      <c r="C51" s="1776"/>
      <c r="D51" s="1776"/>
      <c r="E51" s="1777"/>
      <c r="F51" s="1778"/>
      <c r="G51" s="1779"/>
      <c r="H51" s="1778"/>
      <c r="I51" s="1777"/>
      <c r="J51" s="1778"/>
      <c r="K51" s="1780"/>
      <c r="L51" s="1781"/>
      <c r="M51" s="1782"/>
      <c r="N51" s="1783">
        <f>P48*0.02</f>
        <v>240</v>
      </c>
      <c r="O51" s="1770"/>
      <c r="P51" s="1770"/>
    </row>
    <row r="52" spans="1:95" s="1771" customFormat="1" ht="15">
      <c r="A52" s="1775" t="s">
        <v>852</v>
      </c>
      <c r="B52" s="1776"/>
      <c r="C52" s="1776"/>
      <c r="D52" s="1776"/>
      <c r="E52" s="1777"/>
      <c r="F52" s="1778"/>
      <c r="G52" s="1779"/>
      <c r="H52" s="1778"/>
      <c r="I52" s="1777"/>
      <c r="J52" s="1778"/>
      <c r="K52" s="1780"/>
      <c r="L52" s="1781"/>
      <c r="M52" s="1782"/>
      <c r="N52" s="1783">
        <f>N50+N51</f>
        <v>1253.5455224479001</v>
      </c>
      <c r="O52" s="1770"/>
      <c r="P52" s="1770"/>
    </row>
    <row r="53" spans="1:95" s="1771" customFormat="1" ht="15">
      <c r="A53" s="2320" t="s">
        <v>853</v>
      </c>
      <c r="B53" s="2321"/>
      <c r="C53" s="1784"/>
      <c r="D53" s="1784"/>
      <c r="E53" s="1785"/>
      <c r="F53" s="1786"/>
      <c r="G53" s="1787"/>
      <c r="H53" s="1786"/>
      <c r="I53" s="1785"/>
      <c r="J53" s="1786"/>
      <c r="K53" s="1788"/>
      <c r="L53" s="1789"/>
      <c r="M53" s="1790"/>
      <c r="N53" s="1791">
        <f>N49+N52</f>
        <v>89772.957105032896</v>
      </c>
      <c r="O53" s="1770"/>
      <c r="P53" s="1770"/>
      <c r="BG53" s="1774"/>
      <c r="BH53" s="1774"/>
      <c r="BI53" s="1774"/>
      <c r="BJ53" s="1774"/>
      <c r="BK53" s="1774"/>
      <c r="BL53" s="1774"/>
      <c r="BM53" s="1774"/>
      <c r="BN53" s="1774"/>
      <c r="BO53" s="1774"/>
      <c r="BP53" s="1774"/>
      <c r="BQ53" s="1774"/>
      <c r="BR53" s="1774"/>
      <c r="BS53" s="1774"/>
      <c r="BT53" s="1774"/>
      <c r="BU53" s="1774"/>
      <c r="BV53" s="1774"/>
      <c r="BW53" s="1774"/>
      <c r="BX53" s="1774"/>
      <c r="BY53" s="1774"/>
      <c r="BZ53" s="1774"/>
      <c r="CA53" s="1774"/>
      <c r="CB53" s="1774"/>
      <c r="CC53" s="1774"/>
      <c r="CD53" s="1774"/>
      <c r="CE53" s="1774"/>
      <c r="CF53" s="1774"/>
      <c r="CG53" s="1774"/>
      <c r="CH53" s="1774"/>
      <c r="CI53" s="1774"/>
      <c r="CJ53" s="1774"/>
      <c r="CK53" s="1774"/>
      <c r="CL53" s="1774"/>
      <c r="CM53" s="1774"/>
      <c r="CN53" s="1774"/>
      <c r="CO53" s="1774"/>
      <c r="CP53" s="1774"/>
      <c r="CQ53" s="1774"/>
    </row>
    <row r="54" spans="1:95" s="1771" customFormat="1" ht="15.75" thickBot="1">
      <c r="A54" s="1792" t="s">
        <v>854</v>
      </c>
      <c r="B54" s="1793"/>
      <c r="C54" s="1784"/>
      <c r="D54" s="1784"/>
      <c r="E54" s="1785"/>
      <c r="F54" s="1786"/>
      <c r="G54" s="1787"/>
      <c r="H54" s="1786"/>
      <c r="I54" s="1785"/>
      <c r="J54" s="1786"/>
      <c r="K54" s="1788"/>
      <c r="L54" s="1789"/>
      <c r="M54" s="1790"/>
      <c r="N54" s="1794">
        <f>N49*10%</f>
        <v>8851.9411582584999</v>
      </c>
      <c r="O54" s="1770"/>
      <c r="P54" s="1770"/>
      <c r="BG54" s="1774"/>
      <c r="BH54" s="1774"/>
      <c r="BI54" s="1774"/>
      <c r="BJ54" s="1774"/>
      <c r="BK54" s="1774"/>
      <c r="BL54" s="1774"/>
      <c r="BM54" s="1774"/>
      <c r="BN54" s="1774"/>
      <c r="BO54" s="1774"/>
      <c r="BP54" s="1774"/>
      <c r="BQ54" s="1774"/>
      <c r="BR54" s="1774"/>
      <c r="BS54" s="1774"/>
      <c r="BT54" s="1774"/>
      <c r="BU54" s="1774"/>
      <c r="BV54" s="1774"/>
      <c r="BW54" s="1774"/>
      <c r="BX54" s="1774"/>
      <c r="BY54" s="1774"/>
      <c r="BZ54" s="1774"/>
      <c r="CA54" s="1774"/>
      <c r="CB54" s="1774"/>
      <c r="CC54" s="1774"/>
      <c r="CD54" s="1774"/>
      <c r="CE54" s="1774"/>
      <c r="CF54" s="1774"/>
      <c r="CG54" s="1774"/>
      <c r="CH54" s="1774"/>
      <c r="CI54" s="1774"/>
      <c r="CJ54" s="1774"/>
      <c r="CK54" s="1774"/>
      <c r="CL54" s="1774"/>
      <c r="CM54" s="1774"/>
      <c r="CN54" s="1774"/>
      <c r="CO54" s="1774"/>
      <c r="CP54" s="1774"/>
      <c r="CQ54" s="1774"/>
    </row>
    <row r="55" spans="1:95" ht="15.75" thickBot="1">
      <c r="A55" s="1795" t="s">
        <v>855</v>
      </c>
      <c r="B55" s="1796"/>
      <c r="C55" s="1796"/>
      <c r="D55" s="1796"/>
      <c r="E55" s="1797"/>
      <c r="F55" s="1797"/>
      <c r="G55" s="1797"/>
      <c r="H55" s="1797"/>
      <c r="I55" s="1798"/>
      <c r="J55" s="1797"/>
      <c r="K55" s="1799"/>
      <c r="L55" s="1800"/>
      <c r="M55" s="1801"/>
      <c r="N55" s="1802">
        <f>SUM(N49+N52+N54)</f>
        <v>98624.898263291398</v>
      </c>
      <c r="O55" s="1803"/>
      <c r="P55" s="1803"/>
      <c r="Q55" s="1642"/>
      <c r="R55" s="1642"/>
      <c r="S55" s="1642"/>
      <c r="T55" s="1642"/>
      <c r="U55" s="1642"/>
      <c r="V55" s="1642"/>
      <c r="W55" s="1642"/>
      <c r="X55" s="1642"/>
      <c r="Y55" s="1642"/>
      <c r="Z55" s="1642"/>
      <c r="AA55" s="1642"/>
      <c r="AB55" s="1642"/>
      <c r="AC55" s="1642"/>
      <c r="AD55" s="1642"/>
      <c r="AE55" s="1642"/>
      <c r="AF55" s="1642"/>
      <c r="AG55" s="1642"/>
      <c r="AH55" s="1642"/>
      <c r="AI55" s="1642"/>
      <c r="AJ55" s="1642"/>
      <c r="AK55" s="1642"/>
      <c r="AL55" s="1642"/>
      <c r="AM55" s="1642"/>
      <c r="AN55" s="1642"/>
      <c r="AO55" s="1642"/>
      <c r="AP55" s="1642"/>
      <c r="AQ55" s="1642"/>
      <c r="AR55" s="1642"/>
      <c r="AS55" s="1642"/>
      <c r="AT55" s="1642"/>
      <c r="AU55" s="1642"/>
      <c r="AV55" s="1642"/>
      <c r="AW55" s="1642"/>
      <c r="AX55" s="1642"/>
      <c r="AY55" s="1642"/>
      <c r="AZ55" s="1642"/>
      <c r="BA55" s="1642"/>
      <c r="BB55" s="1642"/>
      <c r="BC55" s="1642"/>
      <c r="BD55" s="1642"/>
      <c r="BE55" s="1642"/>
      <c r="BF55" s="1642"/>
      <c r="BG55" s="1648"/>
      <c r="BH55" s="1648"/>
      <c r="BI55" s="1648"/>
      <c r="BJ55" s="1648"/>
      <c r="BK55" s="1648"/>
      <c r="BL55" s="1648"/>
      <c r="BM55" s="1648"/>
      <c r="BN55" s="1648"/>
      <c r="BO55" s="1648"/>
      <c r="BP55" s="1648"/>
      <c r="BQ55" s="1648"/>
      <c r="BR55" s="1648"/>
      <c r="BS55" s="1648"/>
      <c r="BT55" s="1648"/>
      <c r="BU55" s="1648"/>
      <c r="BV55" s="1648"/>
      <c r="BW55" s="1648"/>
      <c r="BX55" s="1648"/>
      <c r="BY55" s="1648"/>
      <c r="BZ55" s="1648"/>
      <c r="CA55" s="1648"/>
      <c r="CB55" s="1648"/>
      <c r="CC55" s="1648"/>
      <c r="CD55" s="1648"/>
      <c r="CE55" s="1648"/>
      <c r="CF55" s="1648"/>
      <c r="CG55" s="1648"/>
      <c r="CH55" s="1648"/>
      <c r="CI55" s="1648"/>
      <c r="CJ55" s="1648"/>
      <c r="CK55" s="1648"/>
      <c r="CL55" s="1648"/>
      <c r="CM55" s="1648"/>
      <c r="CN55" s="1648"/>
      <c r="CO55" s="1648"/>
      <c r="CP55" s="1648"/>
      <c r="CQ55" s="1648"/>
    </row>
    <row r="56" spans="1:95" ht="15">
      <c r="A56" s="1804" t="s">
        <v>856</v>
      </c>
      <c r="B56" s="1642"/>
      <c r="C56" s="1642"/>
      <c r="D56" s="1642"/>
      <c r="E56" s="1643"/>
      <c r="F56" s="1643"/>
      <c r="G56" s="1643"/>
      <c r="H56" s="1643"/>
      <c r="I56" s="1644"/>
      <c r="J56" s="1643"/>
      <c r="K56" s="1645"/>
      <c r="L56" s="1646"/>
      <c r="M56" s="1647"/>
      <c r="N56" s="1646"/>
      <c r="O56" s="1642"/>
      <c r="P56" s="1642"/>
      <c r="Q56" s="1642"/>
      <c r="R56" s="1642"/>
      <c r="S56" s="1642"/>
      <c r="T56" s="1642"/>
      <c r="U56" s="1642"/>
      <c r="V56" s="1642"/>
      <c r="W56" s="1642"/>
      <c r="X56" s="1642"/>
      <c r="Y56" s="1642"/>
      <c r="Z56" s="1642"/>
      <c r="AA56" s="1642"/>
      <c r="AB56" s="1642"/>
      <c r="AC56" s="1642"/>
      <c r="AD56" s="1642"/>
      <c r="AE56" s="1642"/>
      <c r="AF56" s="1642"/>
      <c r="AG56" s="1642"/>
      <c r="AH56" s="1642"/>
      <c r="AI56" s="1642"/>
      <c r="AJ56" s="1642"/>
      <c r="AK56" s="1642"/>
      <c r="AL56" s="1642"/>
      <c r="AM56" s="1642"/>
      <c r="AN56" s="1642"/>
      <c r="AO56" s="1642"/>
      <c r="AP56" s="1642"/>
      <c r="AQ56" s="1642"/>
      <c r="AR56" s="1642"/>
      <c r="AS56" s="1642"/>
      <c r="AT56" s="1642"/>
      <c r="AU56" s="1642"/>
      <c r="AV56" s="1642"/>
      <c r="AW56" s="1642"/>
      <c r="AX56" s="1642"/>
      <c r="AY56" s="1642"/>
      <c r="AZ56" s="1642"/>
      <c r="BA56" s="1642"/>
      <c r="BB56" s="1642"/>
      <c r="BC56" s="1642"/>
      <c r="BD56" s="1642"/>
      <c r="BE56" s="1642"/>
      <c r="BF56" s="1642"/>
      <c r="BG56" s="1648"/>
      <c r="BH56" s="1648"/>
      <c r="BI56" s="1648"/>
      <c r="BJ56" s="1648"/>
      <c r="BK56" s="1648"/>
      <c r="BL56" s="1648"/>
      <c r="BM56" s="1648"/>
      <c r="BN56" s="1648"/>
      <c r="BO56" s="1648"/>
      <c r="BP56" s="1648"/>
      <c r="BQ56" s="1648"/>
      <c r="BR56" s="1648"/>
      <c r="BS56" s="1648"/>
      <c r="BT56" s="1648"/>
      <c r="BU56" s="1648"/>
      <c r="BV56" s="1648"/>
      <c r="BW56" s="1648"/>
      <c r="BX56" s="1648"/>
      <c r="BY56" s="1648"/>
      <c r="BZ56" s="1648"/>
      <c r="CA56" s="1648"/>
      <c r="CB56" s="1648"/>
      <c r="CC56" s="1648"/>
      <c r="CD56" s="1648"/>
      <c r="CE56" s="1648"/>
      <c r="CF56" s="1648"/>
      <c r="CG56" s="1648"/>
      <c r="CH56" s="1648"/>
      <c r="CI56" s="1648"/>
      <c r="CJ56" s="1648"/>
      <c r="CK56" s="1648"/>
      <c r="CL56" s="1648"/>
      <c r="CM56" s="1648"/>
      <c r="CN56" s="1648"/>
      <c r="CO56" s="1648"/>
      <c r="CP56" s="1648"/>
      <c r="CQ56" s="1648"/>
    </row>
    <row r="57" spans="1:95" s="1643" customFormat="1" ht="15" hidden="1">
      <c r="A57" s="1642"/>
      <c r="B57" s="1642"/>
      <c r="C57" s="1642"/>
      <c r="D57" s="1642"/>
      <c r="I57" s="1644"/>
      <c r="K57" s="1645"/>
      <c r="L57" s="1646"/>
      <c r="M57" s="1805"/>
      <c r="N57" s="1646"/>
      <c r="O57" s="1642"/>
      <c r="P57" s="1642"/>
      <c r="Q57" s="1642"/>
      <c r="R57" s="1642"/>
      <c r="S57" s="1642"/>
      <c r="T57" s="1642"/>
      <c r="U57" s="1642"/>
      <c r="V57" s="1642"/>
      <c r="W57" s="1642"/>
      <c r="X57" s="1642"/>
      <c r="Y57" s="1642"/>
      <c r="Z57" s="1642"/>
      <c r="AA57" s="1642"/>
      <c r="AB57" s="1642"/>
      <c r="AC57" s="1642"/>
      <c r="AD57" s="1642"/>
      <c r="AE57" s="1642"/>
      <c r="AF57" s="1642"/>
      <c r="AG57" s="1642"/>
      <c r="AH57" s="1642"/>
      <c r="AI57" s="1642"/>
      <c r="AJ57" s="1642"/>
      <c r="AK57" s="1642"/>
      <c r="AL57" s="1642"/>
      <c r="AM57" s="1642"/>
      <c r="AN57" s="1642"/>
      <c r="AO57" s="1642"/>
      <c r="AP57" s="1642"/>
      <c r="AQ57" s="1642"/>
      <c r="AR57" s="1642"/>
      <c r="AS57" s="1642"/>
      <c r="AT57" s="1642"/>
      <c r="AU57" s="1642"/>
      <c r="AV57" s="1642"/>
      <c r="AW57" s="1642"/>
      <c r="AX57" s="1642"/>
      <c r="AY57" s="1642"/>
      <c r="AZ57" s="1642"/>
      <c r="BA57" s="1642"/>
      <c r="BB57" s="1642"/>
      <c r="BC57" s="1642"/>
      <c r="BD57" s="1642"/>
      <c r="BE57" s="1642"/>
      <c r="BF57" s="1642"/>
      <c r="BG57" s="1694"/>
      <c r="BH57" s="1694"/>
      <c r="BI57" s="1694"/>
      <c r="BJ57" s="1694"/>
      <c r="BK57" s="1694"/>
      <c r="BL57" s="1694"/>
      <c r="BM57" s="1694"/>
      <c r="BN57" s="1694"/>
      <c r="BO57" s="1694"/>
      <c r="BP57" s="1694"/>
      <c r="BQ57" s="1694"/>
      <c r="BR57" s="1694"/>
      <c r="BS57" s="1694"/>
      <c r="BT57" s="1694"/>
      <c r="BU57" s="1694"/>
      <c r="BV57" s="1694"/>
      <c r="BW57" s="1694"/>
      <c r="BX57" s="1694"/>
      <c r="BY57" s="1694"/>
      <c r="BZ57" s="1694"/>
      <c r="CA57" s="1694"/>
      <c r="CB57" s="1694"/>
      <c r="CC57" s="1694"/>
      <c r="CD57" s="1694"/>
      <c r="CE57" s="1694"/>
      <c r="CF57" s="1694"/>
      <c r="CG57" s="1694"/>
      <c r="CH57" s="1694"/>
      <c r="CI57" s="1694"/>
      <c r="CJ57" s="1694"/>
      <c r="CK57" s="1694"/>
      <c r="CL57" s="1694"/>
      <c r="CM57" s="1694"/>
      <c r="CN57" s="1694"/>
      <c r="CO57" s="1694"/>
      <c r="CP57" s="1694"/>
      <c r="CQ57" s="1694"/>
    </row>
    <row r="58" spans="1:95" s="1643" customFormat="1" ht="15" hidden="1">
      <c r="A58" s="1642"/>
      <c r="B58" s="1642"/>
      <c r="C58" s="1642"/>
      <c r="D58" s="1642"/>
      <c r="I58" s="1644"/>
      <c r="K58" s="1645"/>
      <c r="L58" s="1646"/>
      <c r="M58" s="1647"/>
      <c r="N58" s="1646"/>
      <c r="O58" s="1642"/>
      <c r="P58" s="1642"/>
      <c r="Q58" s="1642"/>
      <c r="R58" s="1642"/>
      <c r="S58" s="1642"/>
      <c r="T58" s="1642"/>
      <c r="U58" s="1642"/>
      <c r="V58" s="1642"/>
      <c r="W58" s="1642"/>
      <c r="X58" s="1642"/>
      <c r="Y58" s="1642"/>
      <c r="Z58" s="1642"/>
      <c r="AA58" s="1642"/>
      <c r="AB58" s="1642"/>
      <c r="AC58" s="1642"/>
      <c r="AD58" s="1642"/>
      <c r="AE58" s="1642"/>
      <c r="AF58" s="1642"/>
      <c r="AG58" s="1642"/>
      <c r="AH58" s="1642"/>
      <c r="AI58" s="1642"/>
      <c r="AJ58" s="1642"/>
      <c r="AK58" s="1642"/>
      <c r="AL58" s="1642"/>
      <c r="AM58" s="1642"/>
      <c r="AN58" s="1642"/>
      <c r="AO58" s="1642"/>
      <c r="AP58" s="1642"/>
      <c r="AQ58" s="1642"/>
      <c r="AR58" s="1642"/>
      <c r="AS58" s="1642"/>
      <c r="AT58" s="1642"/>
      <c r="AU58" s="1642"/>
      <c r="AV58" s="1642"/>
      <c r="AW58" s="1642"/>
      <c r="AX58" s="1642"/>
      <c r="AY58" s="1642"/>
      <c r="AZ58" s="1642"/>
      <c r="BA58" s="1642"/>
      <c r="BB58" s="1642"/>
      <c r="BC58" s="1642"/>
      <c r="BD58" s="1642"/>
      <c r="BE58" s="1642"/>
      <c r="BF58" s="1642"/>
      <c r="BG58" s="1694"/>
      <c r="BH58" s="1694"/>
      <c r="BI58" s="1694"/>
      <c r="BJ58" s="1694"/>
      <c r="BK58" s="1694"/>
      <c r="BL58" s="1694"/>
      <c r="BM58" s="1694"/>
      <c r="BN58" s="1694"/>
      <c r="BO58" s="1694"/>
      <c r="BP58" s="1694"/>
      <c r="BQ58" s="1694"/>
      <c r="BR58" s="1694"/>
      <c r="BS58" s="1694"/>
      <c r="BT58" s="1694"/>
      <c r="BU58" s="1694"/>
      <c r="BV58" s="1694"/>
      <c r="BW58" s="1694"/>
      <c r="BX58" s="1694"/>
      <c r="BY58" s="1694"/>
      <c r="BZ58" s="1694"/>
      <c r="CA58" s="1694"/>
      <c r="CB58" s="1694"/>
      <c r="CC58" s="1694"/>
      <c r="CD58" s="1694"/>
      <c r="CE58" s="1694"/>
      <c r="CF58" s="1694"/>
      <c r="CG58" s="1694"/>
      <c r="CH58" s="1694"/>
      <c r="CI58" s="1694"/>
      <c r="CJ58" s="1694"/>
      <c r="CK58" s="1694"/>
      <c r="CL58" s="1694"/>
      <c r="CM58" s="1694"/>
      <c r="CN58" s="1694"/>
      <c r="CO58" s="1694"/>
      <c r="CP58" s="1694"/>
      <c r="CQ58" s="1694"/>
    </row>
    <row r="59" spans="1:95" s="1643" customFormat="1" ht="15.75" hidden="1" thickBot="1">
      <c r="A59" s="1806" t="s">
        <v>857</v>
      </c>
      <c r="B59" s="1807">
        <f>SUM(B60:B74)</f>
        <v>81519.411582585017</v>
      </c>
      <c r="C59" s="1808">
        <f>N44</f>
        <v>7000</v>
      </c>
      <c r="D59" s="1809">
        <f>B59+C59</f>
        <v>88519.411582585017</v>
      </c>
      <c r="I59" s="1644"/>
      <c r="K59" s="1645"/>
      <c r="L59" s="1646"/>
      <c r="M59" s="1647"/>
      <c r="N59" s="1646"/>
      <c r="O59" s="1642"/>
      <c r="P59" s="1642"/>
      <c r="Q59" s="1642"/>
      <c r="R59" s="1642"/>
      <c r="S59" s="1642"/>
      <c r="T59" s="1642"/>
      <c r="U59" s="1642"/>
      <c r="V59" s="1642"/>
      <c r="W59" s="1642"/>
      <c r="X59" s="1642"/>
      <c r="Y59" s="1642"/>
      <c r="Z59" s="1642"/>
      <c r="AA59" s="1642"/>
      <c r="AB59" s="1642"/>
      <c r="AC59" s="1642"/>
      <c r="AD59" s="1642"/>
      <c r="AE59" s="1642"/>
      <c r="AF59" s="1642"/>
      <c r="AG59" s="1642"/>
      <c r="AH59" s="1642"/>
      <c r="AI59" s="1642"/>
      <c r="AJ59" s="1642"/>
      <c r="AK59" s="1642"/>
      <c r="AL59" s="1642"/>
      <c r="AM59" s="1642"/>
      <c r="AN59" s="1642"/>
      <c r="AO59" s="1642"/>
      <c r="AP59" s="1642"/>
      <c r="AQ59" s="1642"/>
      <c r="AR59" s="1642"/>
      <c r="AS59" s="1642"/>
      <c r="AT59" s="1642"/>
      <c r="AU59" s="1642"/>
      <c r="AV59" s="1642"/>
      <c r="AW59" s="1642"/>
      <c r="AX59" s="1642"/>
      <c r="AY59" s="1642"/>
      <c r="AZ59" s="1642"/>
      <c r="BA59" s="1642"/>
      <c r="BB59" s="1642"/>
      <c r="BC59" s="1642"/>
      <c r="BD59" s="1642"/>
      <c r="BE59" s="1642"/>
      <c r="BF59" s="1642"/>
      <c r="BG59" s="1694"/>
      <c r="BH59" s="1694"/>
      <c r="BI59" s="1694"/>
      <c r="BJ59" s="1694"/>
      <c r="BK59" s="1694"/>
      <c r="BL59" s="1694"/>
      <c r="BM59" s="1694"/>
      <c r="BN59" s="1694"/>
      <c r="BO59" s="1694"/>
      <c r="BP59" s="1694"/>
      <c r="BQ59" s="1694"/>
      <c r="BR59" s="1694"/>
      <c r="BS59" s="1694"/>
      <c r="BT59" s="1694"/>
      <c r="BU59" s="1694"/>
      <c r="BV59" s="1694"/>
      <c r="BW59" s="1694"/>
      <c r="BX59" s="1694"/>
      <c r="BY59" s="1694"/>
      <c r="BZ59" s="1694"/>
      <c r="CA59" s="1694"/>
      <c r="CB59" s="1694"/>
      <c r="CC59" s="1694"/>
      <c r="CD59" s="1694"/>
      <c r="CE59" s="1694"/>
      <c r="CF59" s="1694"/>
      <c r="CG59" s="1694"/>
      <c r="CH59" s="1694"/>
      <c r="CI59" s="1694"/>
      <c r="CJ59" s="1694"/>
      <c r="CK59" s="1694"/>
      <c r="CL59" s="1694"/>
      <c r="CM59" s="1694"/>
      <c r="CN59" s="1694"/>
      <c r="CO59" s="1694"/>
      <c r="CP59" s="1694"/>
      <c r="CQ59" s="1694"/>
    </row>
    <row r="60" spans="1:95" ht="15" hidden="1">
      <c r="A60" s="1810" t="s">
        <v>858</v>
      </c>
      <c r="B60" s="1811">
        <f>N16+N17+N20+N18+N19</f>
        <v>13166.320619999999</v>
      </c>
      <c r="C60" s="1642"/>
      <c r="D60" s="1642"/>
      <c r="E60" s="1643"/>
      <c r="F60" s="1643"/>
      <c r="G60" s="1643"/>
      <c r="H60" s="1643"/>
      <c r="I60" s="1644"/>
      <c r="J60" s="1643"/>
      <c r="K60" s="1645"/>
      <c r="L60" s="1646"/>
      <c r="M60" s="1647"/>
      <c r="N60" s="1646"/>
      <c r="O60" s="1642"/>
      <c r="P60" s="1642"/>
      <c r="Q60" s="1642"/>
      <c r="R60" s="1642"/>
      <c r="S60" s="1642"/>
      <c r="T60" s="1642"/>
      <c r="U60" s="1642"/>
      <c r="V60" s="1642"/>
      <c r="W60" s="1642"/>
      <c r="X60" s="1642"/>
      <c r="Y60" s="1642"/>
      <c r="Z60" s="1642"/>
      <c r="AA60" s="1642"/>
      <c r="AB60" s="1642"/>
      <c r="AC60" s="1642"/>
      <c r="AD60" s="1642"/>
      <c r="AE60" s="1642"/>
      <c r="AF60" s="1642"/>
      <c r="AG60" s="1642"/>
      <c r="AH60" s="1642"/>
      <c r="AI60" s="1642"/>
      <c r="AJ60" s="1642"/>
      <c r="AK60" s="1642"/>
      <c r="AL60" s="1642"/>
      <c r="AM60" s="1642"/>
      <c r="AN60" s="1642"/>
      <c r="AO60" s="1642"/>
      <c r="AP60" s="1642"/>
      <c r="AQ60" s="1642"/>
      <c r="AR60" s="1642"/>
      <c r="AS60" s="1642"/>
      <c r="AT60" s="1642"/>
      <c r="AU60" s="1642"/>
      <c r="AV60" s="1642"/>
      <c r="AW60" s="1642"/>
      <c r="AX60" s="1642"/>
      <c r="AY60" s="1642"/>
      <c r="AZ60" s="1642"/>
      <c r="BA60" s="1642"/>
      <c r="BB60" s="1642"/>
      <c r="BC60" s="1642"/>
      <c r="BD60" s="1642"/>
      <c r="BE60" s="1642"/>
      <c r="BF60" s="1642"/>
      <c r="BG60" s="1648"/>
      <c r="BH60" s="1648"/>
      <c r="BI60" s="1648"/>
      <c r="BJ60" s="1648"/>
      <c r="BK60" s="1648"/>
      <c r="BL60" s="1648"/>
      <c r="BM60" s="1648"/>
      <c r="BN60" s="1648"/>
      <c r="BO60" s="1648"/>
      <c r="BP60" s="1648"/>
      <c r="BQ60" s="1648"/>
      <c r="BR60" s="1648"/>
      <c r="BS60" s="1648"/>
      <c r="BT60" s="1648"/>
      <c r="BU60" s="1648"/>
      <c r="BV60" s="1648"/>
      <c r="BW60" s="1648"/>
      <c r="BX60" s="1648"/>
      <c r="BY60" s="1648"/>
      <c r="BZ60" s="1648"/>
      <c r="CA60" s="1648"/>
      <c r="CB60" s="1648"/>
      <c r="CC60" s="1648"/>
      <c r="CD60" s="1648"/>
      <c r="CE60" s="1648"/>
      <c r="CF60" s="1648"/>
      <c r="CG60" s="1648"/>
      <c r="CH60" s="1648"/>
      <c r="CI60" s="1648"/>
      <c r="CJ60" s="1648"/>
      <c r="CK60" s="1648"/>
      <c r="CL60" s="1648"/>
      <c r="CM60" s="1648"/>
      <c r="CN60" s="1648"/>
      <c r="CO60" s="1648"/>
      <c r="CP60" s="1648"/>
      <c r="CQ60" s="1648"/>
    </row>
    <row r="61" spans="1:95" ht="15" hidden="1">
      <c r="A61" s="1810" t="s">
        <v>760</v>
      </c>
      <c r="B61" s="1811">
        <f>N9+N10+N11+N12+N13+N14</f>
        <v>9973.4999633999996</v>
      </c>
      <c r="C61" s="1642"/>
      <c r="D61" s="1642"/>
      <c r="E61" s="1643"/>
      <c r="F61" s="1643"/>
      <c r="G61" s="1643"/>
      <c r="H61" s="1643"/>
      <c r="I61" s="1644"/>
      <c r="J61" s="1643"/>
      <c r="K61" s="1645"/>
      <c r="L61" s="1646"/>
      <c r="M61" s="1647"/>
      <c r="N61" s="1646"/>
      <c r="O61" s="1642"/>
      <c r="P61" s="1642"/>
      <c r="Q61" s="1642"/>
      <c r="R61" s="1642"/>
      <c r="S61" s="1642"/>
      <c r="T61" s="1642"/>
      <c r="U61" s="1642"/>
      <c r="V61" s="1642"/>
      <c r="W61" s="1642"/>
      <c r="X61" s="1642"/>
      <c r="Y61" s="1642"/>
      <c r="Z61" s="1642"/>
      <c r="AA61" s="1642"/>
      <c r="AB61" s="1642"/>
      <c r="AC61" s="1642"/>
      <c r="AD61" s="1642"/>
      <c r="AE61" s="1642"/>
      <c r="AF61" s="1642"/>
      <c r="AG61" s="1642"/>
      <c r="AH61" s="1642"/>
      <c r="AI61" s="1642"/>
      <c r="AJ61" s="1642"/>
      <c r="AK61" s="1642"/>
      <c r="AL61" s="1642"/>
      <c r="AM61" s="1642"/>
      <c r="AN61" s="1642"/>
      <c r="AO61" s="1642"/>
      <c r="AP61" s="1642"/>
      <c r="AQ61" s="1642"/>
      <c r="AR61" s="1642"/>
      <c r="AS61" s="1642"/>
      <c r="AT61" s="1642"/>
      <c r="AU61" s="1642"/>
      <c r="AV61" s="1642"/>
      <c r="AW61" s="1642"/>
      <c r="AX61" s="1642"/>
      <c r="AY61" s="1642"/>
      <c r="AZ61" s="1642"/>
      <c r="BA61" s="1642"/>
      <c r="BB61" s="1642"/>
      <c r="BC61" s="1642"/>
      <c r="BD61" s="1642"/>
      <c r="BE61" s="1642"/>
      <c r="BF61" s="1642"/>
      <c r="BG61" s="1648"/>
      <c r="BH61" s="1648"/>
      <c r="BI61" s="1648"/>
      <c r="BJ61" s="1648"/>
      <c r="BK61" s="1648"/>
      <c r="BL61" s="1648"/>
      <c r="BM61" s="1648"/>
      <c r="BN61" s="1648"/>
      <c r="BO61" s="1648"/>
      <c r="BP61" s="1648"/>
      <c r="BQ61" s="1648"/>
      <c r="BR61" s="1648"/>
      <c r="BS61" s="1648"/>
      <c r="BT61" s="1648"/>
      <c r="BU61" s="1648"/>
      <c r="BV61" s="1648"/>
      <c r="BW61" s="1648"/>
      <c r="BX61" s="1648"/>
      <c r="BY61" s="1648"/>
      <c r="BZ61" s="1648"/>
      <c r="CA61" s="1648"/>
      <c r="CB61" s="1648"/>
      <c r="CC61" s="1648"/>
      <c r="CD61" s="1648"/>
      <c r="CE61" s="1648"/>
      <c r="CF61" s="1648"/>
      <c r="CG61" s="1648"/>
      <c r="CH61" s="1648"/>
      <c r="CI61" s="1648"/>
      <c r="CJ61" s="1648"/>
      <c r="CK61" s="1648"/>
      <c r="CL61" s="1648"/>
      <c r="CM61" s="1648"/>
      <c r="CN61" s="1648"/>
      <c r="CO61" s="1648"/>
      <c r="CP61" s="1648"/>
      <c r="CQ61" s="1648"/>
    </row>
    <row r="62" spans="1:95" ht="15" hidden="1">
      <c r="A62" s="1810" t="s">
        <v>859</v>
      </c>
      <c r="B62" s="1811">
        <f>N25+N38</f>
        <v>7920</v>
      </c>
      <c r="C62" s="1809"/>
      <c r="D62" s="1642"/>
      <c r="E62" s="1643"/>
      <c r="F62" s="1643"/>
      <c r="G62" s="1643"/>
      <c r="H62" s="1643"/>
      <c r="I62" s="1644"/>
      <c r="J62" s="1643"/>
      <c r="K62" s="1645"/>
      <c r="L62" s="1646"/>
      <c r="M62" s="1647"/>
      <c r="N62" s="1646"/>
      <c r="O62" s="1642"/>
      <c r="P62" s="1642"/>
      <c r="Q62" s="1642"/>
      <c r="R62" s="1642"/>
      <c r="S62" s="1642"/>
      <c r="T62" s="1642"/>
      <c r="U62" s="1642"/>
      <c r="V62" s="1642"/>
      <c r="W62" s="1642"/>
      <c r="X62" s="1642"/>
      <c r="Y62" s="1642"/>
      <c r="Z62" s="1642"/>
      <c r="AA62" s="1642"/>
      <c r="AB62" s="1642"/>
      <c r="AC62" s="1642"/>
      <c r="AD62" s="1642"/>
      <c r="AE62" s="1642"/>
      <c r="AF62" s="1642"/>
      <c r="AG62" s="1642"/>
      <c r="AH62" s="1642"/>
      <c r="AI62" s="1642"/>
      <c r="AJ62" s="1642"/>
      <c r="AK62" s="1642"/>
      <c r="AL62" s="1642"/>
      <c r="AM62" s="1642"/>
      <c r="AN62" s="1642"/>
      <c r="AO62" s="1642"/>
      <c r="AP62" s="1642"/>
      <c r="AQ62" s="1642"/>
      <c r="AR62" s="1642"/>
      <c r="AS62" s="1642"/>
      <c r="AT62" s="1642"/>
      <c r="AU62" s="1642"/>
      <c r="AV62" s="1642"/>
      <c r="AW62" s="1642"/>
      <c r="AX62" s="1642"/>
      <c r="AY62" s="1642"/>
      <c r="AZ62" s="1642"/>
      <c r="BA62" s="1642"/>
      <c r="BB62" s="1642"/>
      <c r="BC62" s="1642"/>
      <c r="BD62" s="1642"/>
      <c r="BE62" s="1642"/>
      <c r="BF62" s="1642"/>
      <c r="BG62" s="1648"/>
      <c r="BH62" s="1648"/>
      <c r="BI62" s="1648"/>
      <c r="BJ62" s="1648"/>
      <c r="BK62" s="1648"/>
      <c r="BL62" s="1648"/>
      <c r="BM62" s="1648"/>
      <c r="BN62" s="1648"/>
      <c r="BO62" s="1648"/>
      <c r="BP62" s="1648"/>
      <c r="BQ62" s="1648"/>
      <c r="BR62" s="1648"/>
      <c r="BS62" s="1648"/>
      <c r="BT62" s="1648"/>
      <c r="BU62" s="1648"/>
      <c r="BV62" s="1648"/>
      <c r="BW62" s="1648"/>
      <c r="BX62" s="1648"/>
      <c r="BY62" s="1648"/>
      <c r="BZ62" s="1648"/>
      <c r="CA62" s="1648"/>
      <c r="CB62" s="1648"/>
      <c r="CC62" s="1648"/>
      <c r="CD62" s="1648"/>
      <c r="CE62" s="1648"/>
      <c r="CF62" s="1648"/>
      <c r="CG62" s="1648"/>
      <c r="CH62" s="1648"/>
      <c r="CI62" s="1648"/>
      <c r="CJ62" s="1648"/>
      <c r="CK62" s="1648"/>
      <c r="CL62" s="1648"/>
      <c r="CM62" s="1648"/>
      <c r="CN62" s="1648"/>
      <c r="CO62" s="1648"/>
      <c r="CP62" s="1648"/>
      <c r="CQ62" s="1648"/>
    </row>
    <row r="63" spans="1:95" ht="15" hidden="1">
      <c r="A63" s="1810" t="s">
        <v>791</v>
      </c>
      <c r="B63" s="1811">
        <f>N23+N24</f>
        <v>9999.9959993850007</v>
      </c>
      <c r="C63" s="1642"/>
      <c r="D63" s="1642"/>
      <c r="E63" s="1643"/>
      <c r="F63" s="1643"/>
      <c r="G63" s="1643"/>
      <c r="H63" s="1643"/>
      <c r="I63" s="1644"/>
      <c r="J63" s="1643"/>
      <c r="K63" s="1645"/>
      <c r="L63" s="1646"/>
      <c r="M63" s="1647"/>
      <c r="N63" s="1646"/>
      <c r="O63" s="1642"/>
      <c r="P63" s="1642"/>
      <c r="Q63" s="1642"/>
      <c r="R63" s="1642"/>
      <c r="S63" s="1642"/>
      <c r="T63" s="1642"/>
      <c r="U63" s="1642"/>
      <c r="V63" s="1642"/>
      <c r="W63" s="1642"/>
      <c r="X63" s="1642"/>
      <c r="Y63" s="1642"/>
      <c r="Z63" s="1642"/>
      <c r="AA63" s="1642"/>
      <c r="AB63" s="1642"/>
      <c r="AC63" s="1642"/>
      <c r="AD63" s="1642"/>
      <c r="AE63" s="1642"/>
      <c r="AF63" s="1642"/>
      <c r="AG63" s="1642"/>
      <c r="AH63" s="1642"/>
      <c r="AI63" s="1642"/>
      <c r="AJ63" s="1642"/>
      <c r="AK63" s="1642"/>
      <c r="AL63" s="1642"/>
      <c r="AM63" s="1642"/>
      <c r="AN63" s="1642"/>
      <c r="AO63" s="1642"/>
      <c r="AP63" s="1642"/>
      <c r="AQ63" s="1642"/>
      <c r="AR63" s="1642"/>
      <c r="AS63" s="1642"/>
      <c r="AT63" s="1642"/>
      <c r="AU63" s="1642"/>
      <c r="AV63" s="1642"/>
      <c r="AW63" s="1642"/>
      <c r="AX63" s="1642"/>
      <c r="AY63" s="1642"/>
      <c r="AZ63" s="1642"/>
      <c r="BA63" s="1642"/>
      <c r="BB63" s="1642"/>
      <c r="BC63" s="1642"/>
      <c r="BD63" s="1642"/>
      <c r="BE63" s="1642"/>
      <c r="BF63" s="1642"/>
      <c r="BG63" s="1648"/>
      <c r="BH63" s="1648"/>
      <c r="BI63" s="1648"/>
      <c r="BJ63" s="1648"/>
      <c r="BK63" s="1648"/>
      <c r="BL63" s="1648"/>
      <c r="BM63" s="1648"/>
      <c r="BN63" s="1648"/>
      <c r="BO63" s="1648"/>
      <c r="BP63" s="1648"/>
      <c r="BQ63" s="1648"/>
      <c r="BR63" s="1648"/>
      <c r="BS63" s="1648"/>
      <c r="BT63" s="1648"/>
      <c r="BU63" s="1648"/>
      <c r="BV63" s="1648"/>
      <c r="BW63" s="1648"/>
      <c r="BX63" s="1648"/>
      <c r="BY63" s="1648"/>
      <c r="BZ63" s="1648"/>
      <c r="CA63" s="1648"/>
      <c r="CB63" s="1648"/>
      <c r="CC63" s="1648"/>
      <c r="CD63" s="1648"/>
      <c r="CE63" s="1648"/>
      <c r="CF63" s="1648"/>
      <c r="CG63" s="1648"/>
      <c r="CH63" s="1648"/>
      <c r="CI63" s="1648"/>
      <c r="CJ63" s="1648"/>
      <c r="CK63" s="1648"/>
      <c r="CL63" s="1648"/>
      <c r="CM63" s="1648"/>
      <c r="CN63" s="1648"/>
      <c r="CO63" s="1648"/>
      <c r="CP63" s="1648"/>
      <c r="CQ63" s="1648"/>
    </row>
    <row r="64" spans="1:95" ht="15" hidden="1">
      <c r="A64" s="1810" t="s">
        <v>820</v>
      </c>
      <c r="B64" s="1811">
        <f>N33</f>
        <v>2512.5</v>
      </c>
      <c r="C64" s="1642"/>
      <c r="D64" s="1642"/>
      <c r="E64" s="1643"/>
      <c r="F64" s="1643"/>
      <c r="G64" s="1643"/>
      <c r="H64" s="1643"/>
      <c r="I64" s="1644"/>
      <c r="J64" s="1643"/>
      <c r="K64" s="1645"/>
      <c r="L64" s="1646"/>
      <c r="M64" s="1647"/>
      <c r="N64" s="1646"/>
      <c r="O64" s="1642"/>
      <c r="P64" s="1642"/>
      <c r="Q64" s="1642"/>
      <c r="R64" s="1642"/>
      <c r="S64" s="1642"/>
      <c r="T64" s="1642"/>
      <c r="U64" s="1642"/>
      <c r="V64" s="1642"/>
      <c r="W64" s="1642"/>
      <c r="X64" s="1642"/>
      <c r="Y64" s="1642"/>
      <c r="Z64" s="1642"/>
      <c r="AA64" s="1642"/>
      <c r="AB64" s="1642"/>
      <c r="AC64" s="1642"/>
      <c r="AD64" s="1642"/>
      <c r="AE64" s="1642"/>
      <c r="AF64" s="1642"/>
      <c r="AG64" s="1642"/>
      <c r="AH64" s="1642"/>
      <c r="AI64" s="1642"/>
      <c r="AJ64" s="1642"/>
      <c r="AK64" s="1642"/>
      <c r="AL64" s="1642"/>
      <c r="AM64" s="1642"/>
      <c r="AN64" s="1642"/>
      <c r="AO64" s="1642"/>
      <c r="AP64" s="1642"/>
      <c r="AQ64" s="1642"/>
      <c r="AR64" s="1642"/>
      <c r="AS64" s="1642"/>
      <c r="AT64" s="1642"/>
      <c r="AU64" s="1642"/>
      <c r="AV64" s="1642"/>
      <c r="AW64" s="1642"/>
      <c r="AX64" s="1642"/>
      <c r="AY64" s="1642"/>
      <c r="AZ64" s="1642"/>
      <c r="BA64" s="1642"/>
      <c r="BB64" s="1642"/>
      <c r="BC64" s="1642"/>
      <c r="BD64" s="1642"/>
      <c r="BE64" s="1642"/>
      <c r="BF64" s="1642"/>
      <c r="BG64" s="1648"/>
      <c r="BH64" s="1648"/>
      <c r="BI64" s="1648"/>
      <c r="BJ64" s="1648"/>
      <c r="BK64" s="1648"/>
      <c r="BL64" s="1648"/>
      <c r="BM64" s="1648"/>
      <c r="BN64" s="1648"/>
      <c r="BO64" s="1648"/>
      <c r="BP64" s="1648"/>
      <c r="BQ64" s="1648"/>
      <c r="BR64" s="1648"/>
      <c r="BS64" s="1648"/>
      <c r="BT64" s="1648"/>
      <c r="BU64" s="1648"/>
      <c r="BV64" s="1648"/>
      <c r="BW64" s="1648"/>
      <c r="BX64" s="1648"/>
      <c r="BY64" s="1648"/>
      <c r="BZ64" s="1648"/>
      <c r="CA64" s="1648"/>
      <c r="CB64" s="1648"/>
      <c r="CC64" s="1648"/>
      <c r="CD64" s="1648"/>
      <c r="CE64" s="1648"/>
      <c r="CF64" s="1648"/>
      <c r="CG64" s="1648"/>
      <c r="CH64" s="1648"/>
      <c r="CI64" s="1648"/>
      <c r="CJ64" s="1648"/>
      <c r="CK64" s="1648"/>
      <c r="CL64" s="1648"/>
      <c r="CM64" s="1648"/>
      <c r="CN64" s="1648"/>
      <c r="CO64" s="1648"/>
      <c r="CP64" s="1648"/>
      <c r="CQ64" s="1648"/>
    </row>
    <row r="65" spans="1:95" ht="15" hidden="1">
      <c r="A65" s="1810" t="s">
        <v>822</v>
      </c>
      <c r="B65" s="1811">
        <f>N34+N35</f>
        <v>5025</v>
      </c>
      <c r="C65" s="1642"/>
      <c r="D65" s="1642"/>
      <c r="E65" s="1643"/>
      <c r="F65" s="1643"/>
      <c r="G65" s="1643"/>
      <c r="H65" s="1643"/>
      <c r="I65" s="1644"/>
      <c r="J65" s="1643"/>
      <c r="K65" s="1645"/>
      <c r="L65" s="1646"/>
      <c r="M65" s="1647"/>
      <c r="N65" s="1646"/>
      <c r="O65" s="1642"/>
      <c r="P65" s="1642"/>
      <c r="Q65" s="1642"/>
      <c r="R65" s="1642"/>
      <c r="S65" s="1642"/>
      <c r="T65" s="1642"/>
      <c r="U65" s="1642"/>
      <c r="V65" s="1642"/>
      <c r="W65" s="1642"/>
      <c r="X65" s="1642"/>
      <c r="Y65" s="1642"/>
      <c r="Z65" s="1642"/>
      <c r="AA65" s="1642"/>
      <c r="AB65" s="1642"/>
      <c r="AC65" s="1642"/>
      <c r="AD65" s="1642"/>
      <c r="AE65" s="1642"/>
      <c r="AF65" s="1642"/>
      <c r="AG65" s="1642"/>
      <c r="AH65" s="1642"/>
      <c r="AI65" s="1642"/>
      <c r="AJ65" s="1642"/>
      <c r="AK65" s="1642"/>
      <c r="AL65" s="1642"/>
      <c r="AM65" s="1642"/>
      <c r="AN65" s="1642"/>
      <c r="AO65" s="1642"/>
      <c r="AP65" s="1642"/>
      <c r="AQ65" s="1642"/>
      <c r="AR65" s="1642"/>
      <c r="AS65" s="1642"/>
      <c r="AT65" s="1642"/>
      <c r="AU65" s="1642"/>
      <c r="AV65" s="1642"/>
      <c r="AW65" s="1642"/>
      <c r="AX65" s="1642"/>
      <c r="AY65" s="1642"/>
      <c r="AZ65" s="1642"/>
      <c r="BA65" s="1642"/>
      <c r="BB65" s="1642"/>
      <c r="BC65" s="1642"/>
      <c r="BD65" s="1642"/>
      <c r="BE65" s="1642"/>
      <c r="BF65" s="1642"/>
      <c r="BG65" s="1648"/>
      <c r="BH65" s="1648"/>
      <c r="BI65" s="1648"/>
      <c r="BJ65" s="1648"/>
      <c r="BK65" s="1648"/>
      <c r="BL65" s="1648"/>
      <c r="BM65" s="1648"/>
      <c r="BN65" s="1648"/>
      <c r="BO65" s="1648"/>
      <c r="BP65" s="1648"/>
      <c r="BQ65" s="1648"/>
      <c r="BR65" s="1648"/>
      <c r="BS65" s="1648"/>
      <c r="BT65" s="1648"/>
      <c r="BU65" s="1648"/>
      <c r="BV65" s="1648"/>
      <c r="BW65" s="1648"/>
      <c r="BX65" s="1648"/>
      <c r="BY65" s="1648"/>
      <c r="BZ65" s="1648"/>
      <c r="CA65" s="1648"/>
      <c r="CB65" s="1648"/>
      <c r="CC65" s="1648"/>
      <c r="CD65" s="1648"/>
      <c r="CE65" s="1648"/>
      <c r="CF65" s="1648"/>
      <c r="CG65" s="1648"/>
      <c r="CH65" s="1648"/>
      <c r="CI65" s="1648"/>
      <c r="CJ65" s="1648"/>
      <c r="CK65" s="1648"/>
      <c r="CL65" s="1648"/>
      <c r="CM65" s="1648"/>
      <c r="CN65" s="1648"/>
      <c r="CO65" s="1648"/>
      <c r="CP65" s="1648"/>
      <c r="CQ65" s="1648"/>
    </row>
    <row r="66" spans="1:95" ht="15" hidden="1">
      <c r="A66" s="1810" t="s">
        <v>860</v>
      </c>
      <c r="B66" s="1811">
        <f>N15</f>
        <v>4725</v>
      </c>
      <c r="C66" s="1642"/>
      <c r="D66" s="1642"/>
      <c r="E66" s="1643"/>
      <c r="F66" s="1643"/>
      <c r="G66" s="1643"/>
      <c r="H66" s="1643"/>
      <c r="I66" s="1644"/>
      <c r="J66" s="1643"/>
      <c r="K66" s="1645"/>
      <c r="L66" s="1646"/>
      <c r="M66" s="1647"/>
      <c r="N66" s="1646"/>
      <c r="O66" s="1642"/>
      <c r="P66" s="1642"/>
      <c r="Q66" s="1642"/>
      <c r="R66" s="1642"/>
      <c r="S66" s="1642"/>
      <c r="T66" s="1642"/>
      <c r="U66" s="1642"/>
      <c r="V66" s="1642"/>
      <c r="W66" s="1642"/>
      <c r="X66" s="1642"/>
      <c r="Y66" s="1642"/>
      <c r="Z66" s="1642"/>
      <c r="AA66" s="1642"/>
      <c r="AB66" s="1642"/>
      <c r="AC66" s="1642"/>
      <c r="AD66" s="1642"/>
      <c r="AE66" s="1642"/>
      <c r="AF66" s="1642"/>
      <c r="AG66" s="1642"/>
      <c r="AH66" s="1642"/>
      <c r="AI66" s="1642"/>
      <c r="AJ66" s="1642"/>
      <c r="AK66" s="1642"/>
      <c r="AL66" s="1642"/>
      <c r="AM66" s="1642"/>
      <c r="AN66" s="1642"/>
      <c r="AO66" s="1642"/>
      <c r="AP66" s="1642"/>
      <c r="AQ66" s="1642"/>
      <c r="AR66" s="1642"/>
      <c r="AS66" s="1642"/>
      <c r="AT66" s="1642"/>
      <c r="AU66" s="1642"/>
      <c r="AV66" s="1642"/>
      <c r="AW66" s="1642"/>
      <c r="AX66" s="1642"/>
      <c r="AY66" s="1642"/>
      <c r="AZ66" s="1642"/>
      <c r="BA66" s="1642"/>
      <c r="BB66" s="1642"/>
      <c r="BC66" s="1642"/>
      <c r="BD66" s="1642"/>
      <c r="BE66" s="1642"/>
      <c r="BF66" s="1642"/>
      <c r="BG66" s="1648"/>
      <c r="BH66" s="1648"/>
      <c r="BI66" s="1648"/>
      <c r="BJ66" s="1648"/>
      <c r="BK66" s="1648"/>
      <c r="BL66" s="1648"/>
      <c r="BM66" s="1648"/>
      <c r="BN66" s="1648"/>
      <c r="BO66" s="1648"/>
      <c r="BP66" s="1648"/>
      <c r="BQ66" s="1648"/>
      <c r="BR66" s="1648"/>
      <c r="BS66" s="1648"/>
      <c r="BT66" s="1648"/>
      <c r="BU66" s="1648"/>
      <c r="BV66" s="1648"/>
      <c r="BW66" s="1648"/>
      <c r="BX66" s="1648"/>
      <c r="BY66" s="1648"/>
      <c r="BZ66" s="1648"/>
      <c r="CA66" s="1648"/>
      <c r="CB66" s="1648"/>
      <c r="CC66" s="1648"/>
      <c r="CD66" s="1648"/>
      <c r="CE66" s="1648"/>
      <c r="CF66" s="1648"/>
      <c r="CG66" s="1648"/>
      <c r="CH66" s="1648"/>
      <c r="CI66" s="1648"/>
      <c r="CJ66" s="1648"/>
      <c r="CK66" s="1648"/>
      <c r="CL66" s="1648"/>
      <c r="CM66" s="1648"/>
      <c r="CN66" s="1648"/>
      <c r="CO66" s="1648"/>
      <c r="CP66" s="1648"/>
      <c r="CQ66" s="1648"/>
    </row>
    <row r="67" spans="1:95" ht="15" hidden="1">
      <c r="A67" s="1810" t="s">
        <v>799</v>
      </c>
      <c r="B67" s="1811">
        <f>N26</f>
        <v>3432</v>
      </c>
      <c r="C67" s="1642"/>
      <c r="D67" s="1642"/>
      <c r="E67" s="1643"/>
      <c r="F67" s="1643"/>
      <c r="G67" s="1643"/>
      <c r="H67" s="1643"/>
      <c r="I67" s="1644"/>
      <c r="J67" s="1643"/>
      <c r="K67" s="1645"/>
      <c r="L67" s="1646"/>
      <c r="M67" s="1647"/>
      <c r="N67" s="1646"/>
      <c r="O67" s="1642"/>
      <c r="P67" s="1642"/>
      <c r="Q67" s="1642"/>
      <c r="R67" s="1642"/>
      <c r="S67" s="1642"/>
      <c r="T67" s="1642"/>
      <c r="U67" s="1642"/>
      <c r="V67" s="1642"/>
      <c r="W67" s="1642"/>
      <c r="X67" s="1642"/>
      <c r="Y67" s="1642"/>
      <c r="Z67" s="1642"/>
      <c r="AA67" s="1642"/>
      <c r="AB67" s="1642"/>
      <c r="AC67" s="1642"/>
      <c r="AD67" s="1642"/>
      <c r="AE67" s="1642"/>
      <c r="AF67" s="1642"/>
      <c r="AG67" s="1642"/>
      <c r="AH67" s="1642"/>
      <c r="AI67" s="1642"/>
      <c r="AJ67" s="1642"/>
      <c r="AK67" s="1642"/>
      <c r="AL67" s="1642"/>
      <c r="AM67" s="1642"/>
      <c r="AN67" s="1642"/>
      <c r="AO67" s="1642"/>
      <c r="AP67" s="1642"/>
      <c r="AQ67" s="1642"/>
      <c r="AR67" s="1642"/>
      <c r="AS67" s="1642"/>
      <c r="AT67" s="1642"/>
      <c r="AU67" s="1642"/>
      <c r="AV67" s="1642"/>
      <c r="AW67" s="1642"/>
      <c r="AX67" s="1642"/>
      <c r="AY67" s="1642"/>
      <c r="AZ67" s="1642"/>
      <c r="BA67" s="1642"/>
      <c r="BB67" s="1642"/>
      <c r="BC67" s="1642"/>
      <c r="BD67" s="1642"/>
      <c r="BE67" s="1642"/>
      <c r="BF67" s="1642"/>
      <c r="BG67" s="1648"/>
      <c r="BH67" s="1648"/>
      <c r="BI67" s="1648"/>
      <c r="BJ67" s="1648"/>
      <c r="BK67" s="1648"/>
      <c r="BL67" s="1648"/>
      <c r="BM67" s="1648"/>
      <c r="BN67" s="1648"/>
      <c r="BO67" s="1648"/>
      <c r="BP67" s="1648"/>
      <c r="BQ67" s="1648"/>
      <c r="BR67" s="1648"/>
      <c r="BS67" s="1648"/>
      <c r="BT67" s="1648"/>
      <c r="BU67" s="1648"/>
      <c r="BV67" s="1648"/>
      <c r="BW67" s="1648"/>
      <c r="BX67" s="1648"/>
      <c r="BY67" s="1648"/>
      <c r="BZ67" s="1648"/>
      <c r="CA67" s="1648"/>
      <c r="CB67" s="1648"/>
      <c r="CC67" s="1648"/>
      <c r="CD67" s="1648"/>
      <c r="CE67" s="1648"/>
      <c r="CF67" s="1648"/>
      <c r="CG67" s="1648"/>
      <c r="CH67" s="1648"/>
      <c r="CI67" s="1648"/>
      <c r="CJ67" s="1648"/>
      <c r="CK67" s="1648"/>
      <c r="CL67" s="1648"/>
      <c r="CM67" s="1648"/>
      <c r="CN67" s="1648"/>
      <c r="CO67" s="1648"/>
      <c r="CP67" s="1648"/>
      <c r="CQ67" s="1648"/>
    </row>
    <row r="68" spans="1:95" ht="15" hidden="1">
      <c r="A68" s="1810" t="s">
        <v>861</v>
      </c>
      <c r="B68" s="1811">
        <f>N22</f>
        <v>3660.8</v>
      </c>
      <c r="C68" s="1642"/>
      <c r="D68" s="1642"/>
      <c r="E68" s="1643"/>
      <c r="F68" s="1643"/>
      <c r="G68" s="1643"/>
      <c r="H68" s="1643"/>
      <c r="I68" s="1644"/>
      <c r="J68" s="1643"/>
      <c r="K68" s="1645"/>
      <c r="L68" s="1646"/>
      <c r="M68" s="1647"/>
      <c r="N68" s="1646"/>
      <c r="O68" s="1642"/>
      <c r="P68" s="1642"/>
      <c r="Q68" s="1642"/>
      <c r="R68" s="1642"/>
      <c r="S68" s="1642"/>
      <c r="T68" s="1642"/>
      <c r="U68" s="1642"/>
      <c r="V68" s="1642"/>
      <c r="W68" s="1642"/>
      <c r="X68" s="1642"/>
      <c r="Y68" s="1642"/>
      <c r="Z68" s="1642"/>
      <c r="AA68" s="1642"/>
      <c r="AB68" s="1642"/>
      <c r="AC68" s="1642"/>
      <c r="AD68" s="1642"/>
      <c r="AE68" s="1642"/>
      <c r="AF68" s="1642"/>
      <c r="AG68" s="1642"/>
      <c r="AH68" s="1642"/>
      <c r="AI68" s="1642"/>
      <c r="AJ68" s="1642"/>
      <c r="AK68" s="1642"/>
      <c r="AL68" s="1642"/>
      <c r="AM68" s="1642"/>
      <c r="AN68" s="1642"/>
      <c r="AO68" s="1642"/>
      <c r="AP68" s="1642"/>
      <c r="AQ68" s="1642"/>
      <c r="AR68" s="1642"/>
      <c r="AS68" s="1642"/>
      <c r="AT68" s="1642"/>
      <c r="AU68" s="1642"/>
      <c r="AV68" s="1642"/>
      <c r="AW68" s="1642"/>
      <c r="AX68" s="1642"/>
      <c r="AY68" s="1642"/>
      <c r="AZ68" s="1642"/>
      <c r="BA68" s="1642"/>
      <c r="BB68" s="1642"/>
      <c r="BC68" s="1642"/>
      <c r="BD68" s="1642"/>
      <c r="BE68" s="1642"/>
      <c r="BF68" s="1642"/>
      <c r="BG68" s="1648"/>
      <c r="BH68" s="1648"/>
      <c r="BI68" s="1648"/>
      <c r="BJ68" s="1648"/>
      <c r="BK68" s="1648"/>
      <c r="BL68" s="1648"/>
      <c r="BM68" s="1648"/>
      <c r="BN68" s="1648"/>
      <c r="BO68" s="1648"/>
      <c r="BP68" s="1648"/>
      <c r="BQ68" s="1648"/>
      <c r="BR68" s="1648"/>
      <c r="BS68" s="1648"/>
      <c r="BT68" s="1648"/>
      <c r="BU68" s="1648"/>
      <c r="BV68" s="1648"/>
      <c r="BW68" s="1648"/>
      <c r="BX68" s="1648"/>
      <c r="BY68" s="1648"/>
      <c r="BZ68" s="1648"/>
      <c r="CA68" s="1648"/>
      <c r="CB68" s="1648"/>
      <c r="CC68" s="1648"/>
      <c r="CD68" s="1648"/>
      <c r="CE68" s="1648"/>
      <c r="CF68" s="1648"/>
      <c r="CG68" s="1648"/>
      <c r="CH68" s="1648"/>
      <c r="CI68" s="1648"/>
      <c r="CJ68" s="1648"/>
      <c r="CK68" s="1648"/>
      <c r="CL68" s="1648"/>
      <c r="CM68" s="1648"/>
      <c r="CN68" s="1648"/>
      <c r="CO68" s="1648"/>
      <c r="CP68" s="1648"/>
      <c r="CQ68" s="1648"/>
    </row>
    <row r="69" spans="1:95" ht="15" hidden="1">
      <c r="A69" s="1810" t="s">
        <v>784</v>
      </c>
      <c r="B69" s="1811">
        <f>N21</f>
        <v>3816.72</v>
      </c>
      <c r="C69" s="1642"/>
      <c r="D69" s="1642"/>
      <c r="E69" s="1643"/>
      <c r="F69" s="1643"/>
      <c r="G69" s="1643"/>
      <c r="H69" s="1643"/>
      <c r="I69" s="1644"/>
      <c r="J69" s="1643"/>
      <c r="K69" s="1645"/>
      <c r="L69" s="1646"/>
      <c r="M69" s="1647"/>
      <c r="N69" s="1646"/>
      <c r="O69" s="1642"/>
      <c r="P69" s="1642"/>
      <c r="Q69" s="1642"/>
      <c r="R69" s="1642"/>
      <c r="S69" s="1642"/>
      <c r="T69" s="1642"/>
      <c r="U69" s="1642"/>
      <c r="V69" s="1642"/>
      <c r="W69" s="1642"/>
      <c r="X69" s="1642"/>
      <c r="Y69" s="1642"/>
      <c r="Z69" s="1642"/>
      <c r="AA69" s="1642"/>
      <c r="AB69" s="1642"/>
      <c r="AC69" s="1642"/>
      <c r="AD69" s="1642"/>
      <c r="AE69" s="1642"/>
      <c r="AF69" s="1642"/>
      <c r="AG69" s="1642"/>
      <c r="AH69" s="1642"/>
      <c r="AI69" s="1642"/>
      <c r="AJ69" s="1642"/>
      <c r="AK69" s="1642"/>
      <c r="AL69" s="1642"/>
      <c r="AM69" s="1642"/>
      <c r="AN69" s="1642"/>
      <c r="AO69" s="1642"/>
      <c r="AP69" s="1642"/>
      <c r="AQ69" s="1642"/>
      <c r="AR69" s="1642"/>
      <c r="AS69" s="1642"/>
      <c r="AT69" s="1642"/>
      <c r="AU69" s="1642"/>
      <c r="AV69" s="1642"/>
      <c r="AW69" s="1642"/>
      <c r="AX69" s="1642"/>
      <c r="AY69" s="1642"/>
      <c r="AZ69" s="1642"/>
      <c r="BA69" s="1642"/>
      <c r="BB69" s="1642"/>
      <c r="BC69" s="1642"/>
      <c r="BD69" s="1642"/>
      <c r="BE69" s="1642"/>
      <c r="BF69" s="1642"/>
      <c r="BG69" s="1648"/>
      <c r="BH69" s="1648"/>
      <c r="BI69" s="1648"/>
      <c r="BJ69" s="1648"/>
      <c r="BK69" s="1648"/>
      <c r="BL69" s="1648"/>
      <c r="BM69" s="1648"/>
      <c r="BN69" s="1648"/>
      <c r="BO69" s="1648"/>
      <c r="BP69" s="1648"/>
      <c r="BQ69" s="1648"/>
      <c r="BR69" s="1648"/>
      <c r="BS69" s="1648"/>
      <c r="BT69" s="1648"/>
      <c r="BU69" s="1648"/>
      <c r="BV69" s="1648"/>
      <c r="BW69" s="1648"/>
      <c r="BX69" s="1648"/>
      <c r="BY69" s="1648"/>
      <c r="BZ69" s="1648"/>
      <c r="CA69" s="1648"/>
      <c r="CB69" s="1648"/>
      <c r="CC69" s="1648"/>
      <c r="CD69" s="1648"/>
      <c r="CE69" s="1648"/>
      <c r="CF69" s="1648"/>
      <c r="CG69" s="1648"/>
      <c r="CH69" s="1648"/>
      <c r="CI69" s="1648"/>
      <c r="CJ69" s="1648"/>
      <c r="CK69" s="1648"/>
      <c r="CL69" s="1648"/>
      <c r="CM69" s="1648"/>
      <c r="CN69" s="1648"/>
      <c r="CO69" s="1648"/>
      <c r="CP69" s="1648"/>
      <c r="CQ69" s="1648"/>
    </row>
    <row r="70" spans="1:95" ht="15" hidden="1">
      <c r="A70" s="1810" t="s">
        <v>844</v>
      </c>
      <c r="B70" s="1811">
        <f>N46</f>
        <v>3000</v>
      </c>
      <c r="C70" s="1642"/>
      <c r="D70" s="1642"/>
      <c r="E70" s="1643"/>
      <c r="F70" s="1643"/>
      <c r="G70" s="1643"/>
      <c r="H70" s="1643"/>
      <c r="I70" s="1644"/>
      <c r="J70" s="1643"/>
      <c r="K70" s="1645"/>
      <c r="L70" s="1646"/>
      <c r="M70" s="1647"/>
      <c r="N70" s="1646"/>
      <c r="O70" s="1642"/>
      <c r="P70" s="1642"/>
      <c r="Q70" s="1642"/>
      <c r="R70" s="1642"/>
      <c r="S70" s="1642"/>
      <c r="T70" s="1642"/>
      <c r="U70" s="1642"/>
      <c r="V70" s="1642"/>
      <c r="W70" s="1642"/>
      <c r="X70" s="1642"/>
      <c r="Y70" s="1642"/>
      <c r="Z70" s="1642"/>
      <c r="AA70" s="1642"/>
      <c r="AB70" s="1642"/>
      <c r="AC70" s="1642"/>
      <c r="AD70" s="1642"/>
      <c r="AE70" s="1642"/>
      <c r="AF70" s="1642"/>
      <c r="AG70" s="1642"/>
      <c r="AH70" s="1642"/>
      <c r="AI70" s="1642"/>
      <c r="AJ70" s="1642"/>
      <c r="AK70" s="1642"/>
      <c r="AL70" s="1642"/>
      <c r="AM70" s="1642"/>
      <c r="AN70" s="1642"/>
      <c r="AO70" s="1642"/>
      <c r="AP70" s="1642"/>
      <c r="AQ70" s="1642"/>
      <c r="AR70" s="1642"/>
      <c r="AS70" s="1642"/>
      <c r="AT70" s="1642"/>
      <c r="AU70" s="1642"/>
      <c r="AV70" s="1642"/>
      <c r="AW70" s="1642"/>
      <c r="AX70" s="1642"/>
      <c r="AY70" s="1642"/>
      <c r="AZ70" s="1642"/>
      <c r="BA70" s="1642"/>
      <c r="BB70" s="1642"/>
      <c r="BC70" s="1642"/>
      <c r="BD70" s="1642"/>
      <c r="BE70" s="1642"/>
      <c r="BF70" s="1642"/>
      <c r="BG70" s="1648"/>
      <c r="BH70" s="1648"/>
      <c r="BI70" s="1648"/>
      <c r="BJ70" s="1648"/>
      <c r="BK70" s="1648"/>
      <c r="BL70" s="1648"/>
      <c r="BM70" s="1648"/>
      <c r="BN70" s="1648"/>
      <c r="BO70" s="1648"/>
      <c r="BP70" s="1648"/>
      <c r="BQ70" s="1648"/>
      <c r="BR70" s="1648"/>
      <c r="BS70" s="1648"/>
      <c r="BT70" s="1648"/>
      <c r="BU70" s="1648"/>
      <c r="BV70" s="1648"/>
      <c r="BW70" s="1648"/>
      <c r="BX70" s="1648"/>
      <c r="BY70" s="1648"/>
      <c r="BZ70" s="1648"/>
      <c r="CA70" s="1648"/>
      <c r="CB70" s="1648"/>
      <c r="CC70" s="1648"/>
      <c r="CD70" s="1648"/>
      <c r="CE70" s="1648"/>
      <c r="CF70" s="1648"/>
      <c r="CG70" s="1648"/>
      <c r="CH70" s="1648"/>
      <c r="CI70" s="1648"/>
      <c r="CJ70" s="1648"/>
      <c r="CK70" s="1648"/>
      <c r="CL70" s="1648"/>
      <c r="CM70" s="1648"/>
      <c r="CN70" s="1648"/>
      <c r="CO70" s="1648"/>
      <c r="CP70" s="1648"/>
      <c r="CQ70" s="1648"/>
    </row>
    <row r="71" spans="1:95" ht="15" hidden="1">
      <c r="A71" s="1810" t="s">
        <v>862</v>
      </c>
      <c r="B71" s="1811">
        <f>N30</f>
        <v>3009.6</v>
      </c>
      <c r="C71" s="1812"/>
    </row>
    <row r="72" spans="1:95" ht="15" hidden="1">
      <c r="A72" s="1810" t="s">
        <v>816</v>
      </c>
      <c r="B72" s="1811">
        <f>N31</f>
        <v>3226.6</v>
      </c>
      <c r="C72" s="1812"/>
    </row>
    <row r="73" spans="1:95" ht="15" hidden="1">
      <c r="A73" s="1810" t="s">
        <v>810</v>
      </c>
      <c r="B73" s="1811">
        <f>N29</f>
        <v>3693.375</v>
      </c>
      <c r="C73" s="1812"/>
    </row>
    <row r="74" spans="1:95" ht="15" hidden="1">
      <c r="A74" s="1810" t="s">
        <v>863</v>
      </c>
      <c r="B74" s="1811">
        <f>N27+N28</f>
        <v>4357.9999998000003</v>
      </c>
      <c r="C74" s="1812"/>
    </row>
    <row r="75" spans="1:95" hidden="1"/>
    <row r="76" spans="1:95" hidden="1"/>
    <row r="77" spans="1:95" hidden="1"/>
    <row r="78" spans="1:95" hidden="1">
      <c r="B78" s="1812">
        <f>B70+B67</f>
        <v>6432</v>
      </c>
    </row>
    <row r="79" spans="1:95" hidden="1"/>
    <row r="80" spans="1:95" hidden="1"/>
    <row r="81" hidden="1"/>
    <row r="82" hidden="1"/>
  </sheetData>
  <mergeCells count="45">
    <mergeCell ref="A53:B53"/>
    <mergeCell ref="V33:W33"/>
    <mergeCell ref="V34:W34"/>
    <mergeCell ref="V35:W35"/>
    <mergeCell ref="AX37:AY37"/>
    <mergeCell ref="A42:A43"/>
    <mergeCell ref="AR44:BF44"/>
    <mergeCell ref="V32:W32"/>
    <mergeCell ref="V25:W25"/>
    <mergeCell ref="AQ25:AR25"/>
    <mergeCell ref="AX25:AY25"/>
    <mergeCell ref="A27:A28"/>
    <mergeCell ref="AC27:AD27"/>
    <mergeCell ref="AJ27:AK27"/>
    <mergeCell ref="AQ27:AR27"/>
    <mergeCell ref="AX27:AY27"/>
    <mergeCell ref="AC28:AD28"/>
    <mergeCell ref="AJ28:AK28"/>
    <mergeCell ref="AQ28:AR28"/>
    <mergeCell ref="AX28:AY28"/>
    <mergeCell ref="V29:W29"/>
    <mergeCell ref="V30:W30"/>
    <mergeCell ref="AX31:AY31"/>
    <mergeCell ref="V22:W22"/>
    <mergeCell ref="AC22:AD22"/>
    <mergeCell ref="AJ22:AK22"/>
    <mergeCell ref="AX22:AY22"/>
    <mergeCell ref="A23:A24"/>
    <mergeCell ref="AJ23:AK23"/>
    <mergeCell ref="AQ23:AR23"/>
    <mergeCell ref="AX23:AY23"/>
    <mergeCell ref="A16:A20"/>
    <mergeCell ref="AX18:AY18"/>
    <mergeCell ref="AX19:AY19"/>
    <mergeCell ref="AX20:AY20"/>
    <mergeCell ref="V21:W21"/>
    <mergeCell ref="AC21:AD21"/>
    <mergeCell ref="V15:W15"/>
    <mergeCell ref="AC15:AD15"/>
    <mergeCell ref="AX15:AY15"/>
    <mergeCell ref="Q6:BF6"/>
    <mergeCell ref="A9:A14"/>
    <mergeCell ref="V11:W11"/>
    <mergeCell ref="V13:W13"/>
    <mergeCell ref="V14:W14"/>
  </mergeCells>
  <pageMargins left="0.25" right="0.19" top="0.75" bottom="0.75" header="0.3" footer="0.3"/>
  <pageSetup scale="35" orientation="landscape" horizontalDpi="4294967295" verticalDpi="4294967295" r:id="rId1"/>
  <colBreaks count="1" manualBreakCount="1">
    <brk id="60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51"/>
    <pageSetUpPr fitToPage="1"/>
  </sheetPr>
  <dimension ref="A1:B181"/>
  <sheetViews>
    <sheetView zoomScale="85" workbookViewId="0">
      <pane ySplit="1" topLeftCell="A2" activePane="bottomLeft" state="frozen"/>
      <selection activeCell="T27" sqref="T27"/>
      <selection pane="bottomLeft" activeCell="G31" sqref="G31"/>
    </sheetView>
  </sheetViews>
  <sheetFormatPr defaultRowHeight="12.75"/>
  <cols>
    <col min="1" max="1" width="8.5703125" style="1" customWidth="1"/>
    <col min="2" max="2" width="9.140625" style="1"/>
  </cols>
  <sheetData>
    <row r="1" spans="1:2" ht="23.25" customHeight="1">
      <c r="A1" s="2" t="s">
        <v>19</v>
      </c>
      <c r="B1" s="2" t="s">
        <v>20</v>
      </c>
    </row>
    <row r="2" spans="1:2">
      <c r="A2" s="1">
        <v>1</v>
      </c>
      <c r="B2" s="3">
        <v>0.5</v>
      </c>
    </row>
    <row r="3" spans="1:2">
      <c r="A3" s="1">
        <v>2</v>
      </c>
      <c r="B3" s="3">
        <v>0.5</v>
      </c>
    </row>
    <row r="4" spans="1:2">
      <c r="A4" s="1">
        <v>3</v>
      </c>
      <c r="B4" s="3">
        <v>0.5</v>
      </c>
    </row>
    <row r="5" spans="1:2">
      <c r="A5" s="1">
        <v>4</v>
      </c>
      <c r="B5" s="3">
        <v>0.5</v>
      </c>
    </row>
    <row r="6" spans="1:2">
      <c r="A6" s="1">
        <v>5</v>
      </c>
      <c r="B6" s="3">
        <v>0.5</v>
      </c>
    </row>
    <row r="7" spans="1:2">
      <c r="A7" s="1">
        <v>6</v>
      </c>
      <c r="B7" s="3">
        <v>0.5</v>
      </c>
    </row>
    <row r="8" spans="1:2">
      <c r="A8" s="1">
        <v>7</v>
      </c>
      <c r="B8" s="3">
        <v>0.5</v>
      </c>
    </row>
    <row r="9" spans="1:2">
      <c r="A9" s="1">
        <v>8</v>
      </c>
      <c r="B9" s="3">
        <v>0.6</v>
      </c>
    </row>
    <row r="10" spans="1:2">
      <c r="A10" s="1">
        <v>9</v>
      </c>
      <c r="B10" s="3">
        <v>0.6</v>
      </c>
    </row>
    <row r="11" spans="1:2">
      <c r="A11" s="1">
        <v>10</v>
      </c>
      <c r="B11" s="3">
        <v>0.6</v>
      </c>
    </row>
    <row r="12" spans="1:2">
      <c r="A12" s="1">
        <v>11</v>
      </c>
      <c r="B12" s="3">
        <v>0.6</v>
      </c>
    </row>
    <row r="13" spans="1:2">
      <c r="A13" s="1">
        <v>12</v>
      </c>
      <c r="B13" s="3">
        <v>0.6</v>
      </c>
    </row>
    <row r="14" spans="1:2">
      <c r="A14" s="1">
        <v>13</v>
      </c>
      <c r="B14" s="3">
        <v>0.75</v>
      </c>
    </row>
    <row r="15" spans="1:2">
      <c r="A15" s="1">
        <v>14</v>
      </c>
      <c r="B15" s="3">
        <v>0.75</v>
      </c>
    </row>
    <row r="16" spans="1:2">
      <c r="A16" s="1">
        <v>15</v>
      </c>
      <c r="B16" s="3">
        <v>0.75</v>
      </c>
    </row>
    <row r="17" spans="1:2">
      <c r="A17" s="1">
        <v>16</v>
      </c>
      <c r="B17" s="3">
        <v>0.75</v>
      </c>
    </row>
    <row r="18" spans="1:2">
      <c r="A18" s="1">
        <v>17</v>
      </c>
      <c r="B18" s="3">
        <v>0.75</v>
      </c>
    </row>
    <row r="19" spans="1:2">
      <c r="A19" s="1">
        <v>18</v>
      </c>
      <c r="B19" s="3">
        <v>0.9</v>
      </c>
    </row>
    <row r="20" spans="1:2">
      <c r="A20" s="1">
        <v>19</v>
      </c>
      <c r="B20" s="3">
        <v>0.9</v>
      </c>
    </row>
    <row r="21" spans="1:2">
      <c r="A21" s="1">
        <v>20</v>
      </c>
      <c r="B21" s="3">
        <v>0.9</v>
      </c>
    </row>
    <row r="22" spans="1:2">
      <c r="A22" s="1">
        <v>21</v>
      </c>
      <c r="B22" s="3">
        <v>0.9</v>
      </c>
    </row>
    <row r="23" spans="1:2">
      <c r="A23" s="1">
        <v>22</v>
      </c>
      <c r="B23" s="3">
        <v>0.9</v>
      </c>
    </row>
    <row r="24" spans="1:2">
      <c r="A24" s="1">
        <v>23</v>
      </c>
      <c r="B24" s="3">
        <v>0.95</v>
      </c>
    </row>
    <row r="25" spans="1:2">
      <c r="A25" s="1">
        <v>24</v>
      </c>
      <c r="B25" s="3">
        <v>0.95</v>
      </c>
    </row>
    <row r="26" spans="1:2">
      <c r="A26" s="1">
        <v>25</v>
      </c>
      <c r="B26" s="3">
        <v>0.95</v>
      </c>
    </row>
    <row r="27" spans="1:2">
      <c r="A27" s="1">
        <v>26</v>
      </c>
      <c r="B27" s="3">
        <v>0.95</v>
      </c>
    </row>
    <row r="28" spans="1:2">
      <c r="A28" s="1">
        <v>27</v>
      </c>
      <c r="B28" s="3">
        <v>0.95</v>
      </c>
    </row>
    <row r="29" spans="1:2">
      <c r="A29" s="1">
        <v>28</v>
      </c>
      <c r="B29" s="3">
        <v>1</v>
      </c>
    </row>
    <row r="30" spans="1:2">
      <c r="A30" s="1">
        <v>29</v>
      </c>
      <c r="B30" s="3">
        <v>1</v>
      </c>
    </row>
    <row r="31" spans="1:2">
      <c r="A31" s="1">
        <v>30</v>
      </c>
      <c r="B31" s="3">
        <v>1</v>
      </c>
    </row>
    <row r="32" spans="1:2">
      <c r="A32" s="1">
        <v>31</v>
      </c>
      <c r="B32" s="3">
        <v>1</v>
      </c>
    </row>
    <row r="33" spans="1:2">
      <c r="A33" s="1">
        <v>32</v>
      </c>
      <c r="B33" s="3">
        <v>1</v>
      </c>
    </row>
    <row r="34" spans="1:2">
      <c r="A34" s="1">
        <v>33</v>
      </c>
      <c r="B34" s="3">
        <v>1.2</v>
      </c>
    </row>
    <row r="35" spans="1:2">
      <c r="A35" s="1">
        <v>34</v>
      </c>
      <c r="B35" s="3">
        <v>1.2</v>
      </c>
    </row>
    <row r="36" spans="1:2">
      <c r="A36" s="1">
        <v>35</v>
      </c>
      <c r="B36" s="3">
        <v>1.2</v>
      </c>
    </row>
    <row r="37" spans="1:2">
      <c r="A37" s="1">
        <v>36</v>
      </c>
      <c r="B37" s="3">
        <v>1.2</v>
      </c>
    </row>
    <row r="38" spans="1:2">
      <c r="A38" s="1">
        <v>37</v>
      </c>
      <c r="B38" s="3">
        <v>1.2</v>
      </c>
    </row>
    <row r="39" spans="1:2">
      <c r="A39" s="1">
        <v>38</v>
      </c>
      <c r="B39" s="3">
        <v>1.4</v>
      </c>
    </row>
    <row r="40" spans="1:2">
      <c r="A40" s="1">
        <v>39</v>
      </c>
      <c r="B40" s="3">
        <v>1.4</v>
      </c>
    </row>
    <row r="41" spans="1:2">
      <c r="A41" s="1">
        <v>40</v>
      </c>
      <c r="B41" s="3">
        <v>1.4</v>
      </c>
    </row>
    <row r="42" spans="1:2">
      <c r="A42" s="1">
        <v>41</v>
      </c>
      <c r="B42" s="3">
        <v>1.4</v>
      </c>
    </row>
    <row r="43" spans="1:2">
      <c r="A43" s="1">
        <v>42</v>
      </c>
      <c r="B43" s="3">
        <v>1.4</v>
      </c>
    </row>
    <row r="44" spans="1:2">
      <c r="A44" s="1">
        <v>43</v>
      </c>
      <c r="B44" s="3">
        <v>1.6</v>
      </c>
    </row>
    <row r="45" spans="1:2">
      <c r="A45" s="1">
        <v>44</v>
      </c>
      <c r="B45" s="3">
        <v>1.6</v>
      </c>
    </row>
    <row r="46" spans="1:2">
      <c r="A46" s="1">
        <v>45</v>
      </c>
      <c r="B46" s="3">
        <v>1.6</v>
      </c>
    </row>
    <row r="47" spans="1:2">
      <c r="A47" s="1">
        <v>46</v>
      </c>
      <c r="B47" s="3">
        <v>1.6</v>
      </c>
    </row>
    <row r="48" spans="1:2">
      <c r="A48" s="1">
        <v>47</v>
      </c>
      <c r="B48" s="3">
        <v>1.6</v>
      </c>
    </row>
    <row r="49" spans="1:2">
      <c r="A49" s="1">
        <v>48</v>
      </c>
      <c r="B49" s="3">
        <v>1.8</v>
      </c>
    </row>
    <row r="50" spans="1:2">
      <c r="A50" s="1">
        <v>49</v>
      </c>
      <c r="B50" s="3">
        <v>1.8</v>
      </c>
    </row>
    <row r="51" spans="1:2">
      <c r="A51" s="1">
        <v>50</v>
      </c>
      <c r="B51" s="3">
        <v>1.8</v>
      </c>
    </row>
    <row r="52" spans="1:2">
      <c r="A52" s="1">
        <v>51</v>
      </c>
      <c r="B52" s="3">
        <v>1.8</v>
      </c>
    </row>
    <row r="53" spans="1:2">
      <c r="A53" s="1">
        <v>52</v>
      </c>
      <c r="B53" s="3">
        <v>1.8</v>
      </c>
    </row>
    <row r="54" spans="1:2">
      <c r="A54" s="1">
        <v>53</v>
      </c>
      <c r="B54" s="3">
        <v>1.9</v>
      </c>
    </row>
    <row r="55" spans="1:2">
      <c r="A55" s="1">
        <v>54</v>
      </c>
      <c r="B55" s="3">
        <v>1.9</v>
      </c>
    </row>
    <row r="56" spans="1:2">
      <c r="A56" s="1">
        <v>55</v>
      </c>
      <c r="B56" s="3">
        <v>1.9</v>
      </c>
    </row>
    <row r="57" spans="1:2">
      <c r="A57" s="1">
        <v>56</v>
      </c>
      <c r="B57" s="3">
        <v>1.9</v>
      </c>
    </row>
    <row r="58" spans="1:2">
      <c r="A58" s="1">
        <v>57</v>
      </c>
      <c r="B58" s="3">
        <v>1.9</v>
      </c>
    </row>
    <row r="59" spans="1:2">
      <c r="A59" s="1">
        <v>58</v>
      </c>
      <c r="B59" s="3">
        <v>2</v>
      </c>
    </row>
    <row r="60" spans="1:2">
      <c r="A60" s="1">
        <v>59</v>
      </c>
      <c r="B60" s="3">
        <v>2</v>
      </c>
    </row>
    <row r="61" spans="1:2">
      <c r="A61" s="1">
        <v>60</v>
      </c>
      <c r="B61" s="3">
        <v>2</v>
      </c>
    </row>
    <row r="62" spans="1:2">
      <c r="A62" s="1">
        <v>61</v>
      </c>
      <c r="B62" s="3">
        <v>2</v>
      </c>
    </row>
    <row r="63" spans="1:2">
      <c r="A63" s="1">
        <v>62</v>
      </c>
      <c r="B63" s="3">
        <v>2</v>
      </c>
    </row>
    <row r="64" spans="1:2">
      <c r="A64" s="1">
        <v>63</v>
      </c>
      <c r="B64" s="4">
        <v>2.4</v>
      </c>
    </row>
    <row r="65" spans="1:2">
      <c r="A65" s="1">
        <v>64</v>
      </c>
      <c r="B65" s="4">
        <v>2.4</v>
      </c>
    </row>
    <row r="66" spans="1:2">
      <c r="A66" s="1">
        <v>65</v>
      </c>
      <c r="B66" s="4">
        <v>2.4</v>
      </c>
    </row>
    <row r="67" spans="1:2">
      <c r="A67" s="1">
        <v>66</v>
      </c>
      <c r="B67" s="4">
        <v>2.4</v>
      </c>
    </row>
    <row r="68" spans="1:2">
      <c r="A68" s="1">
        <v>67</v>
      </c>
      <c r="B68" s="4">
        <v>2.4</v>
      </c>
    </row>
    <row r="69" spans="1:2">
      <c r="A69" s="1">
        <v>68</v>
      </c>
      <c r="B69" s="4">
        <v>2.6</v>
      </c>
    </row>
    <row r="70" spans="1:2">
      <c r="A70" s="1">
        <v>69</v>
      </c>
      <c r="B70" s="4">
        <v>2.6</v>
      </c>
    </row>
    <row r="71" spans="1:2">
      <c r="A71" s="1">
        <v>70</v>
      </c>
      <c r="B71" s="4">
        <v>2.6</v>
      </c>
    </row>
    <row r="72" spans="1:2">
      <c r="A72" s="1">
        <v>71</v>
      </c>
      <c r="B72" s="4">
        <v>2.6</v>
      </c>
    </row>
    <row r="73" spans="1:2">
      <c r="A73" s="1">
        <v>72</v>
      </c>
      <c r="B73" s="4">
        <v>2.6</v>
      </c>
    </row>
    <row r="74" spans="1:2">
      <c r="A74" s="1">
        <v>73</v>
      </c>
      <c r="B74" s="4">
        <v>2.75</v>
      </c>
    </row>
    <row r="75" spans="1:2">
      <c r="A75" s="1">
        <v>74</v>
      </c>
      <c r="B75" s="4">
        <v>2.75</v>
      </c>
    </row>
    <row r="76" spans="1:2">
      <c r="A76" s="1">
        <v>75</v>
      </c>
      <c r="B76" s="4">
        <v>2.75</v>
      </c>
    </row>
    <row r="77" spans="1:2">
      <c r="A77" s="1">
        <v>76</v>
      </c>
      <c r="B77" s="4">
        <v>2.75</v>
      </c>
    </row>
    <row r="78" spans="1:2">
      <c r="A78" s="1">
        <v>77</v>
      </c>
      <c r="B78" s="4">
        <v>2.75</v>
      </c>
    </row>
    <row r="79" spans="1:2">
      <c r="A79" s="1">
        <v>78</v>
      </c>
      <c r="B79" s="4">
        <v>2.9</v>
      </c>
    </row>
    <row r="80" spans="1:2">
      <c r="A80" s="1">
        <v>79</v>
      </c>
      <c r="B80" s="4">
        <v>2.9</v>
      </c>
    </row>
    <row r="81" spans="1:2">
      <c r="A81" s="1">
        <v>80</v>
      </c>
      <c r="B81" s="4">
        <v>2.9</v>
      </c>
    </row>
    <row r="82" spans="1:2">
      <c r="A82" s="1">
        <v>81</v>
      </c>
      <c r="B82" s="4">
        <v>2.9</v>
      </c>
    </row>
    <row r="83" spans="1:2">
      <c r="A83" s="1">
        <v>82</v>
      </c>
      <c r="B83" s="4">
        <v>2.9</v>
      </c>
    </row>
    <row r="84" spans="1:2">
      <c r="A84" s="1">
        <v>83</v>
      </c>
      <c r="B84" s="4">
        <v>2.95</v>
      </c>
    </row>
    <row r="85" spans="1:2">
      <c r="A85" s="1">
        <v>84</v>
      </c>
      <c r="B85" s="4">
        <v>2.95</v>
      </c>
    </row>
    <row r="86" spans="1:2">
      <c r="A86" s="1">
        <v>85</v>
      </c>
      <c r="B86" s="4">
        <v>2.95</v>
      </c>
    </row>
    <row r="87" spans="1:2">
      <c r="A87" s="1">
        <v>86</v>
      </c>
      <c r="B87" s="4">
        <v>2.95</v>
      </c>
    </row>
    <row r="88" spans="1:2">
      <c r="A88" s="1">
        <v>87</v>
      </c>
      <c r="B88" s="4">
        <v>2.95</v>
      </c>
    </row>
    <row r="89" spans="1:2">
      <c r="A89" s="1">
        <v>88</v>
      </c>
      <c r="B89" s="4">
        <v>3</v>
      </c>
    </row>
    <row r="90" spans="1:2">
      <c r="A90" s="1">
        <v>89</v>
      </c>
      <c r="B90" s="4">
        <v>3</v>
      </c>
    </row>
    <row r="91" spans="1:2">
      <c r="A91" s="1">
        <v>90</v>
      </c>
      <c r="B91" s="4">
        <v>3</v>
      </c>
    </row>
    <row r="92" spans="1:2">
      <c r="A92" s="1">
        <v>91</v>
      </c>
      <c r="B92" s="4">
        <v>3</v>
      </c>
    </row>
    <row r="93" spans="1:2">
      <c r="A93" s="1">
        <v>92</v>
      </c>
      <c r="B93" s="4">
        <v>3</v>
      </c>
    </row>
    <row r="94" spans="1:2">
      <c r="A94" s="1">
        <v>93</v>
      </c>
      <c r="B94" s="4">
        <v>3.2</v>
      </c>
    </row>
    <row r="95" spans="1:2">
      <c r="A95" s="1">
        <v>94</v>
      </c>
      <c r="B95" s="4">
        <v>3.2</v>
      </c>
    </row>
    <row r="96" spans="1:2">
      <c r="A96" s="1">
        <v>95</v>
      </c>
      <c r="B96" s="4">
        <v>3.2</v>
      </c>
    </row>
    <row r="97" spans="1:2">
      <c r="A97" s="1">
        <v>96</v>
      </c>
      <c r="B97" s="4">
        <v>3.2</v>
      </c>
    </row>
    <row r="98" spans="1:2">
      <c r="A98" s="1">
        <v>97</v>
      </c>
      <c r="B98" s="4">
        <v>3.2</v>
      </c>
    </row>
    <row r="99" spans="1:2">
      <c r="A99" s="1">
        <v>98</v>
      </c>
      <c r="B99" s="4">
        <v>3.4</v>
      </c>
    </row>
    <row r="100" spans="1:2">
      <c r="A100" s="1">
        <v>99</v>
      </c>
      <c r="B100" s="4">
        <v>3.4</v>
      </c>
    </row>
    <row r="101" spans="1:2">
      <c r="A101" s="1">
        <v>100</v>
      </c>
      <c r="B101" s="4">
        <v>3.4</v>
      </c>
    </row>
    <row r="102" spans="1:2">
      <c r="A102" s="1">
        <v>101</v>
      </c>
      <c r="B102" s="4">
        <v>3.4</v>
      </c>
    </row>
    <row r="103" spans="1:2">
      <c r="A103" s="1">
        <v>102</v>
      </c>
      <c r="B103" s="4">
        <v>3.4</v>
      </c>
    </row>
    <row r="104" spans="1:2">
      <c r="A104" s="1">
        <v>103</v>
      </c>
      <c r="B104" s="4">
        <v>3.6</v>
      </c>
    </row>
    <row r="105" spans="1:2">
      <c r="A105" s="1">
        <v>104</v>
      </c>
      <c r="B105" s="4">
        <v>3.6</v>
      </c>
    </row>
    <row r="106" spans="1:2">
      <c r="A106" s="1">
        <v>105</v>
      </c>
      <c r="B106" s="4">
        <v>3.6</v>
      </c>
    </row>
    <row r="107" spans="1:2">
      <c r="A107" s="1">
        <v>106</v>
      </c>
      <c r="B107" s="4">
        <v>3.6</v>
      </c>
    </row>
    <row r="108" spans="1:2">
      <c r="A108" s="1">
        <v>107</v>
      </c>
      <c r="B108" s="4">
        <v>3.6</v>
      </c>
    </row>
    <row r="109" spans="1:2">
      <c r="A109" s="1">
        <v>108</v>
      </c>
      <c r="B109" s="4">
        <v>3.8</v>
      </c>
    </row>
    <row r="110" spans="1:2">
      <c r="A110" s="1">
        <v>109</v>
      </c>
      <c r="B110" s="4">
        <v>3.8</v>
      </c>
    </row>
    <row r="111" spans="1:2">
      <c r="A111" s="1">
        <v>110</v>
      </c>
      <c r="B111" s="4">
        <v>3.8</v>
      </c>
    </row>
    <row r="112" spans="1:2">
      <c r="A112" s="1">
        <v>111</v>
      </c>
      <c r="B112" s="4">
        <v>3.8</v>
      </c>
    </row>
    <row r="113" spans="1:2">
      <c r="A113" s="1">
        <v>112</v>
      </c>
      <c r="B113" s="4">
        <v>3.8</v>
      </c>
    </row>
    <row r="114" spans="1:2">
      <c r="A114" s="1">
        <v>113</v>
      </c>
      <c r="B114" s="4">
        <v>3.9</v>
      </c>
    </row>
    <row r="115" spans="1:2">
      <c r="A115" s="1">
        <v>114</v>
      </c>
      <c r="B115" s="4">
        <v>3.9</v>
      </c>
    </row>
    <row r="116" spans="1:2">
      <c r="A116" s="1">
        <v>115</v>
      </c>
      <c r="B116" s="4">
        <v>3.9</v>
      </c>
    </row>
    <row r="117" spans="1:2">
      <c r="A117" s="1">
        <v>116</v>
      </c>
      <c r="B117" s="4">
        <v>3.9</v>
      </c>
    </row>
    <row r="118" spans="1:2">
      <c r="A118" s="1">
        <v>117</v>
      </c>
      <c r="B118" s="4">
        <v>3.9</v>
      </c>
    </row>
    <row r="119" spans="1:2">
      <c r="A119" s="1">
        <v>118</v>
      </c>
      <c r="B119" s="4">
        <v>4</v>
      </c>
    </row>
    <row r="120" spans="1:2">
      <c r="A120" s="1">
        <v>119</v>
      </c>
      <c r="B120" s="4">
        <v>4</v>
      </c>
    </row>
    <row r="121" spans="1:2">
      <c r="A121" s="1">
        <v>120</v>
      </c>
      <c r="B121" s="4">
        <v>4</v>
      </c>
    </row>
    <row r="122" spans="1:2">
      <c r="A122" s="1">
        <v>121</v>
      </c>
      <c r="B122" s="4">
        <v>4</v>
      </c>
    </row>
    <row r="123" spans="1:2">
      <c r="A123" s="1">
        <v>122</v>
      </c>
      <c r="B123" s="4">
        <v>4</v>
      </c>
    </row>
    <row r="124" spans="1:2">
      <c r="A124" s="1">
        <v>123</v>
      </c>
      <c r="B124" s="4">
        <v>4.4000000000000004</v>
      </c>
    </row>
    <row r="125" spans="1:2">
      <c r="A125" s="1">
        <v>124</v>
      </c>
      <c r="B125" s="4">
        <v>4.4000000000000004</v>
      </c>
    </row>
    <row r="126" spans="1:2">
      <c r="A126" s="1">
        <v>125</v>
      </c>
      <c r="B126" s="4">
        <v>4.4000000000000004</v>
      </c>
    </row>
    <row r="127" spans="1:2">
      <c r="A127" s="1">
        <v>126</v>
      </c>
      <c r="B127" s="4">
        <v>4.4000000000000004</v>
      </c>
    </row>
    <row r="128" spans="1:2">
      <c r="A128" s="1">
        <v>127</v>
      </c>
      <c r="B128" s="4">
        <v>4.4000000000000004</v>
      </c>
    </row>
    <row r="129" spans="1:2">
      <c r="A129" s="1">
        <v>128</v>
      </c>
      <c r="B129" s="4">
        <v>4.5999999999999996</v>
      </c>
    </row>
    <row r="130" spans="1:2">
      <c r="A130" s="1">
        <v>129</v>
      </c>
      <c r="B130" s="4">
        <v>4.5999999999999996</v>
      </c>
    </row>
    <row r="131" spans="1:2">
      <c r="A131" s="1">
        <v>130</v>
      </c>
      <c r="B131" s="4">
        <v>4.5999999999999996</v>
      </c>
    </row>
    <row r="132" spans="1:2">
      <c r="A132" s="1">
        <v>131</v>
      </c>
      <c r="B132" s="4">
        <v>4.5999999999999996</v>
      </c>
    </row>
    <row r="133" spans="1:2">
      <c r="A133" s="1">
        <v>132</v>
      </c>
      <c r="B133" s="4">
        <v>4.5999999999999996</v>
      </c>
    </row>
    <row r="134" spans="1:2">
      <c r="A134" s="1">
        <v>133</v>
      </c>
      <c r="B134" s="4">
        <v>4.75</v>
      </c>
    </row>
    <row r="135" spans="1:2">
      <c r="A135" s="1">
        <v>134</v>
      </c>
      <c r="B135" s="4">
        <v>4.75</v>
      </c>
    </row>
    <row r="136" spans="1:2">
      <c r="A136" s="1">
        <v>135</v>
      </c>
      <c r="B136" s="4">
        <v>4.75</v>
      </c>
    </row>
    <row r="137" spans="1:2">
      <c r="A137" s="1">
        <v>136</v>
      </c>
      <c r="B137" s="4">
        <v>4.75</v>
      </c>
    </row>
    <row r="138" spans="1:2">
      <c r="A138" s="1">
        <v>137</v>
      </c>
      <c r="B138" s="4">
        <v>4.75</v>
      </c>
    </row>
    <row r="139" spans="1:2">
      <c r="A139" s="1">
        <v>138</v>
      </c>
      <c r="B139" s="4">
        <v>4.9000000000000004</v>
      </c>
    </row>
    <row r="140" spans="1:2">
      <c r="A140" s="1">
        <v>139</v>
      </c>
      <c r="B140" s="4">
        <v>4.9000000000000004</v>
      </c>
    </row>
    <row r="141" spans="1:2">
      <c r="A141" s="1">
        <v>140</v>
      </c>
      <c r="B141" s="4">
        <v>4.9000000000000004</v>
      </c>
    </row>
    <row r="142" spans="1:2">
      <c r="A142" s="1">
        <v>141</v>
      </c>
      <c r="B142" s="4">
        <v>4.9000000000000004</v>
      </c>
    </row>
    <row r="143" spans="1:2">
      <c r="A143" s="1">
        <v>142</v>
      </c>
      <c r="B143" s="4">
        <v>4.9000000000000004</v>
      </c>
    </row>
    <row r="144" spans="1:2">
      <c r="A144" s="1">
        <v>143</v>
      </c>
      <c r="B144" s="4">
        <v>4.95</v>
      </c>
    </row>
    <row r="145" spans="1:2">
      <c r="A145" s="1">
        <v>144</v>
      </c>
      <c r="B145" s="4">
        <v>4.95</v>
      </c>
    </row>
    <row r="146" spans="1:2">
      <c r="A146" s="1">
        <v>145</v>
      </c>
      <c r="B146" s="4">
        <v>4.95</v>
      </c>
    </row>
    <row r="147" spans="1:2">
      <c r="A147" s="1">
        <v>146</v>
      </c>
      <c r="B147" s="4">
        <v>4.95</v>
      </c>
    </row>
    <row r="148" spans="1:2">
      <c r="A148" s="1">
        <v>147</v>
      </c>
      <c r="B148" s="4">
        <v>4.95</v>
      </c>
    </row>
    <row r="149" spans="1:2">
      <c r="A149" s="1">
        <v>148</v>
      </c>
      <c r="B149" s="4">
        <v>5</v>
      </c>
    </row>
    <row r="150" spans="1:2">
      <c r="A150" s="1">
        <v>149</v>
      </c>
      <c r="B150" s="4">
        <v>5</v>
      </c>
    </row>
    <row r="151" spans="1:2">
      <c r="A151" s="1">
        <v>150</v>
      </c>
      <c r="B151" s="4">
        <v>5</v>
      </c>
    </row>
    <row r="152" spans="1:2">
      <c r="A152" s="1">
        <v>151</v>
      </c>
      <c r="B152" s="4">
        <v>5</v>
      </c>
    </row>
    <row r="153" spans="1:2">
      <c r="A153" s="1">
        <v>152</v>
      </c>
      <c r="B153" s="4">
        <v>5</v>
      </c>
    </row>
    <row r="154" spans="1:2">
      <c r="A154" s="1">
        <v>153</v>
      </c>
      <c r="B154" s="4">
        <v>5.2</v>
      </c>
    </row>
    <row r="155" spans="1:2">
      <c r="A155" s="1">
        <v>154</v>
      </c>
      <c r="B155" s="4">
        <v>5.2</v>
      </c>
    </row>
    <row r="156" spans="1:2">
      <c r="A156" s="1">
        <v>155</v>
      </c>
      <c r="B156" s="4">
        <v>5.2</v>
      </c>
    </row>
    <row r="157" spans="1:2">
      <c r="A157" s="1">
        <v>156</v>
      </c>
      <c r="B157" s="4">
        <v>5.2</v>
      </c>
    </row>
    <row r="158" spans="1:2">
      <c r="A158" s="1">
        <v>157</v>
      </c>
      <c r="B158" s="4">
        <v>5.2</v>
      </c>
    </row>
    <row r="159" spans="1:2">
      <c r="A159" s="1">
        <v>158</v>
      </c>
      <c r="B159" s="4">
        <v>5.4</v>
      </c>
    </row>
    <row r="160" spans="1:2">
      <c r="A160" s="1">
        <v>159</v>
      </c>
      <c r="B160" s="4">
        <v>5.4</v>
      </c>
    </row>
    <row r="161" spans="1:2">
      <c r="A161" s="1">
        <v>160</v>
      </c>
      <c r="B161" s="4">
        <v>5.4</v>
      </c>
    </row>
    <row r="162" spans="1:2">
      <c r="A162" s="1">
        <v>161</v>
      </c>
      <c r="B162" s="4">
        <v>5.4</v>
      </c>
    </row>
    <row r="163" spans="1:2">
      <c r="A163" s="1">
        <v>162</v>
      </c>
      <c r="B163" s="4">
        <v>5.4</v>
      </c>
    </row>
    <row r="164" spans="1:2">
      <c r="A164" s="1">
        <v>163</v>
      </c>
      <c r="B164" s="4">
        <v>5.6</v>
      </c>
    </row>
    <row r="165" spans="1:2">
      <c r="A165" s="1">
        <v>164</v>
      </c>
      <c r="B165" s="4">
        <v>5.6</v>
      </c>
    </row>
    <row r="166" spans="1:2">
      <c r="A166" s="1">
        <v>165</v>
      </c>
      <c r="B166" s="4">
        <v>5.6</v>
      </c>
    </row>
    <row r="167" spans="1:2">
      <c r="A167" s="1">
        <v>166</v>
      </c>
      <c r="B167" s="4">
        <v>5.6</v>
      </c>
    </row>
    <row r="168" spans="1:2">
      <c r="A168" s="1">
        <v>167</v>
      </c>
      <c r="B168" s="4">
        <v>5.6</v>
      </c>
    </row>
    <row r="169" spans="1:2">
      <c r="A169" s="1">
        <v>168</v>
      </c>
      <c r="B169" s="4">
        <v>5.8</v>
      </c>
    </row>
    <row r="170" spans="1:2">
      <c r="A170" s="1">
        <v>169</v>
      </c>
      <c r="B170" s="4">
        <v>5.8</v>
      </c>
    </row>
    <row r="171" spans="1:2">
      <c r="A171" s="1">
        <v>170</v>
      </c>
      <c r="B171" s="4">
        <v>5.8</v>
      </c>
    </row>
    <row r="172" spans="1:2">
      <c r="A172" s="1">
        <v>171</v>
      </c>
      <c r="B172" s="4">
        <v>5.8</v>
      </c>
    </row>
    <row r="173" spans="1:2">
      <c r="A173" s="1">
        <v>172</v>
      </c>
      <c r="B173" s="4">
        <v>5.8</v>
      </c>
    </row>
    <row r="174" spans="1:2">
      <c r="A174" s="1">
        <v>173</v>
      </c>
      <c r="B174" s="4">
        <v>5.9</v>
      </c>
    </row>
    <row r="175" spans="1:2">
      <c r="A175" s="1">
        <v>174</v>
      </c>
      <c r="B175" s="4">
        <v>5.9</v>
      </c>
    </row>
    <row r="176" spans="1:2">
      <c r="A176" s="1">
        <v>175</v>
      </c>
      <c r="B176" s="4">
        <v>5.9</v>
      </c>
    </row>
    <row r="177" spans="1:2">
      <c r="A177" s="1">
        <v>176</v>
      </c>
      <c r="B177" s="4">
        <v>5.9</v>
      </c>
    </row>
    <row r="178" spans="1:2">
      <c r="A178" s="1">
        <v>177</v>
      </c>
      <c r="B178" s="4">
        <v>5.9</v>
      </c>
    </row>
    <row r="179" spans="1:2">
      <c r="A179" s="1">
        <v>178</v>
      </c>
      <c r="B179" s="4">
        <v>6</v>
      </c>
    </row>
    <row r="180" spans="1:2">
      <c r="A180" s="1">
        <v>179</v>
      </c>
      <c r="B180" s="4">
        <v>6</v>
      </c>
    </row>
    <row r="181" spans="1:2">
      <c r="A181" s="1">
        <v>180</v>
      </c>
      <c r="B181" s="4">
        <v>6</v>
      </c>
    </row>
  </sheetData>
  <sheetProtection formatCells="0" formatColumns="0" formatRows="0" insertColumns="0" insertRows="0" insertHyperlinks="0" deleteColumns="0" deleteRows="0" sort="0" autoFilter="0" pivotTables="0"/>
  <phoneticPr fontId="0" type="noConversion"/>
  <printOptions gridLines="1"/>
  <pageMargins left="0.28999999999999998" right="0.13" top="0.28999999999999998" bottom="0.21" header="0.5" footer="0.51"/>
  <pageSetup paperSize="9" scale="34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00"/>
  </sheetPr>
  <dimension ref="B2:J107"/>
  <sheetViews>
    <sheetView showGridLines="0" tabSelected="1" topLeftCell="A79" zoomScaleNormal="100" workbookViewId="0">
      <selection activeCell="E20" sqref="E20"/>
    </sheetView>
  </sheetViews>
  <sheetFormatPr defaultColWidth="45.42578125" defaultRowHeight="12.75"/>
  <cols>
    <col min="1" max="1" width="3.28515625" style="1082" customWidth="1"/>
    <col min="2" max="2" width="31.42578125" style="1082" customWidth="1"/>
    <col min="3" max="3" width="20.85546875" style="1082" customWidth="1"/>
    <col min="4" max="4" width="16.85546875" style="1082" customWidth="1"/>
    <col min="5" max="5" width="14.5703125" style="1082" customWidth="1"/>
    <col min="6" max="6" width="12" style="1082" customWidth="1"/>
    <col min="7" max="7" width="16" style="1082" customWidth="1"/>
    <col min="8" max="8" width="12" style="1082" customWidth="1"/>
    <col min="9" max="9" width="13.28515625" style="1082" customWidth="1"/>
    <col min="10" max="10" width="20.7109375" style="1082" customWidth="1"/>
    <col min="11" max="248" width="8.85546875" style="1082" customWidth="1"/>
    <col min="249" max="249" width="45.42578125" style="1082"/>
    <col min="250" max="250" width="49.5703125" style="1082" customWidth="1"/>
    <col min="251" max="251" width="25.140625" style="1082" customWidth="1"/>
    <col min="252" max="252" width="19.28515625" style="1082" customWidth="1"/>
    <col min="253" max="253" width="18.7109375" style="1082" customWidth="1"/>
    <col min="254" max="254" width="23.140625" style="1082" customWidth="1"/>
    <col min="255" max="255" width="16.42578125" style="1082" customWidth="1"/>
    <col min="256" max="256" width="31" style="1082" customWidth="1"/>
    <col min="257" max="257" width="25.5703125" style="1082" customWidth="1"/>
    <col min="258" max="504" width="8.85546875" style="1082" customWidth="1"/>
    <col min="505" max="505" width="45.42578125" style="1082"/>
    <col min="506" max="506" width="49.5703125" style="1082" customWidth="1"/>
    <col min="507" max="507" width="25.140625" style="1082" customWidth="1"/>
    <col min="508" max="508" width="19.28515625" style="1082" customWidth="1"/>
    <col min="509" max="509" width="18.7109375" style="1082" customWidth="1"/>
    <col min="510" max="510" width="23.140625" style="1082" customWidth="1"/>
    <col min="511" max="511" width="16.42578125" style="1082" customWidth="1"/>
    <col min="512" max="512" width="31" style="1082" customWidth="1"/>
    <col min="513" max="513" width="25.5703125" style="1082" customWidth="1"/>
    <col min="514" max="760" width="8.85546875" style="1082" customWidth="1"/>
    <col min="761" max="761" width="45.42578125" style="1082"/>
    <col min="762" max="762" width="49.5703125" style="1082" customWidth="1"/>
    <col min="763" max="763" width="25.140625" style="1082" customWidth="1"/>
    <col min="764" max="764" width="19.28515625" style="1082" customWidth="1"/>
    <col min="765" max="765" width="18.7109375" style="1082" customWidth="1"/>
    <col min="766" max="766" width="23.140625" style="1082" customWidth="1"/>
    <col min="767" max="767" width="16.42578125" style="1082" customWidth="1"/>
    <col min="768" max="768" width="31" style="1082" customWidth="1"/>
    <col min="769" max="769" width="25.5703125" style="1082" customWidth="1"/>
    <col min="770" max="1016" width="8.85546875" style="1082" customWidth="1"/>
    <col min="1017" max="1017" width="45.42578125" style="1082"/>
    <col min="1018" max="1018" width="49.5703125" style="1082" customWidth="1"/>
    <col min="1019" max="1019" width="25.140625" style="1082" customWidth="1"/>
    <col min="1020" max="1020" width="19.28515625" style="1082" customWidth="1"/>
    <col min="1021" max="1021" width="18.7109375" style="1082" customWidth="1"/>
    <col min="1022" max="1022" width="23.140625" style="1082" customWidth="1"/>
    <col min="1023" max="1023" width="16.42578125" style="1082" customWidth="1"/>
    <col min="1024" max="1024" width="31" style="1082" customWidth="1"/>
    <col min="1025" max="1025" width="25.5703125" style="1082" customWidth="1"/>
    <col min="1026" max="1272" width="8.85546875" style="1082" customWidth="1"/>
    <col min="1273" max="1273" width="45.42578125" style="1082"/>
    <col min="1274" max="1274" width="49.5703125" style="1082" customWidth="1"/>
    <col min="1275" max="1275" width="25.140625" style="1082" customWidth="1"/>
    <col min="1276" max="1276" width="19.28515625" style="1082" customWidth="1"/>
    <col min="1277" max="1277" width="18.7109375" style="1082" customWidth="1"/>
    <col min="1278" max="1278" width="23.140625" style="1082" customWidth="1"/>
    <col min="1279" max="1279" width="16.42578125" style="1082" customWidth="1"/>
    <col min="1280" max="1280" width="31" style="1082" customWidth="1"/>
    <col min="1281" max="1281" width="25.5703125" style="1082" customWidth="1"/>
    <col min="1282" max="1528" width="8.85546875" style="1082" customWidth="1"/>
    <col min="1529" max="1529" width="45.42578125" style="1082"/>
    <col min="1530" max="1530" width="49.5703125" style="1082" customWidth="1"/>
    <col min="1531" max="1531" width="25.140625" style="1082" customWidth="1"/>
    <col min="1532" max="1532" width="19.28515625" style="1082" customWidth="1"/>
    <col min="1533" max="1533" width="18.7109375" style="1082" customWidth="1"/>
    <col min="1534" max="1534" width="23.140625" style="1082" customWidth="1"/>
    <col min="1535" max="1535" width="16.42578125" style="1082" customWidth="1"/>
    <col min="1536" max="1536" width="31" style="1082" customWidth="1"/>
    <col min="1537" max="1537" width="25.5703125" style="1082" customWidth="1"/>
    <col min="1538" max="1784" width="8.85546875" style="1082" customWidth="1"/>
    <col min="1785" max="1785" width="45.42578125" style="1082"/>
    <col min="1786" max="1786" width="49.5703125" style="1082" customWidth="1"/>
    <col min="1787" max="1787" width="25.140625" style="1082" customWidth="1"/>
    <col min="1788" max="1788" width="19.28515625" style="1082" customWidth="1"/>
    <col min="1789" max="1789" width="18.7109375" style="1082" customWidth="1"/>
    <col min="1790" max="1790" width="23.140625" style="1082" customWidth="1"/>
    <col min="1791" max="1791" width="16.42578125" style="1082" customWidth="1"/>
    <col min="1792" max="1792" width="31" style="1082" customWidth="1"/>
    <col min="1793" max="1793" width="25.5703125" style="1082" customWidth="1"/>
    <col min="1794" max="2040" width="8.85546875" style="1082" customWidth="1"/>
    <col min="2041" max="2041" width="45.42578125" style="1082"/>
    <col min="2042" max="2042" width="49.5703125" style="1082" customWidth="1"/>
    <col min="2043" max="2043" width="25.140625" style="1082" customWidth="1"/>
    <col min="2044" max="2044" width="19.28515625" style="1082" customWidth="1"/>
    <col min="2045" max="2045" width="18.7109375" style="1082" customWidth="1"/>
    <col min="2046" max="2046" width="23.140625" style="1082" customWidth="1"/>
    <col min="2047" max="2047" width="16.42578125" style="1082" customWidth="1"/>
    <col min="2048" max="2048" width="31" style="1082" customWidth="1"/>
    <col min="2049" max="2049" width="25.5703125" style="1082" customWidth="1"/>
    <col min="2050" max="2296" width="8.85546875" style="1082" customWidth="1"/>
    <col min="2297" max="2297" width="45.42578125" style="1082"/>
    <col min="2298" max="2298" width="49.5703125" style="1082" customWidth="1"/>
    <col min="2299" max="2299" width="25.140625" style="1082" customWidth="1"/>
    <col min="2300" max="2300" width="19.28515625" style="1082" customWidth="1"/>
    <col min="2301" max="2301" width="18.7109375" style="1082" customWidth="1"/>
    <col min="2302" max="2302" width="23.140625" style="1082" customWidth="1"/>
    <col min="2303" max="2303" width="16.42578125" style="1082" customWidth="1"/>
    <col min="2304" max="2304" width="31" style="1082" customWidth="1"/>
    <col min="2305" max="2305" width="25.5703125" style="1082" customWidth="1"/>
    <col min="2306" max="2552" width="8.85546875" style="1082" customWidth="1"/>
    <col min="2553" max="2553" width="45.42578125" style="1082"/>
    <col min="2554" max="2554" width="49.5703125" style="1082" customWidth="1"/>
    <col min="2555" max="2555" width="25.140625" style="1082" customWidth="1"/>
    <col min="2556" max="2556" width="19.28515625" style="1082" customWidth="1"/>
    <col min="2557" max="2557" width="18.7109375" style="1082" customWidth="1"/>
    <col min="2558" max="2558" width="23.140625" style="1082" customWidth="1"/>
    <col min="2559" max="2559" width="16.42578125" style="1082" customWidth="1"/>
    <col min="2560" max="2560" width="31" style="1082" customWidth="1"/>
    <col min="2561" max="2561" width="25.5703125" style="1082" customWidth="1"/>
    <col min="2562" max="2808" width="8.85546875" style="1082" customWidth="1"/>
    <col min="2809" max="2809" width="45.42578125" style="1082"/>
    <col min="2810" max="2810" width="49.5703125" style="1082" customWidth="1"/>
    <col min="2811" max="2811" width="25.140625" style="1082" customWidth="1"/>
    <col min="2812" max="2812" width="19.28515625" style="1082" customWidth="1"/>
    <col min="2813" max="2813" width="18.7109375" style="1082" customWidth="1"/>
    <col min="2814" max="2814" width="23.140625" style="1082" customWidth="1"/>
    <col min="2815" max="2815" width="16.42578125" style="1082" customWidth="1"/>
    <col min="2816" max="2816" width="31" style="1082" customWidth="1"/>
    <col min="2817" max="2817" width="25.5703125" style="1082" customWidth="1"/>
    <col min="2818" max="3064" width="8.85546875" style="1082" customWidth="1"/>
    <col min="3065" max="3065" width="45.42578125" style="1082"/>
    <col min="3066" max="3066" width="49.5703125" style="1082" customWidth="1"/>
    <col min="3067" max="3067" width="25.140625" style="1082" customWidth="1"/>
    <col min="3068" max="3068" width="19.28515625" style="1082" customWidth="1"/>
    <col min="3069" max="3069" width="18.7109375" style="1082" customWidth="1"/>
    <col min="3070" max="3070" width="23.140625" style="1082" customWidth="1"/>
    <col min="3071" max="3071" width="16.42578125" style="1082" customWidth="1"/>
    <col min="3072" max="3072" width="31" style="1082" customWidth="1"/>
    <col min="3073" max="3073" width="25.5703125" style="1082" customWidth="1"/>
    <col min="3074" max="3320" width="8.85546875" style="1082" customWidth="1"/>
    <col min="3321" max="3321" width="45.42578125" style="1082"/>
    <col min="3322" max="3322" width="49.5703125" style="1082" customWidth="1"/>
    <col min="3323" max="3323" width="25.140625" style="1082" customWidth="1"/>
    <col min="3324" max="3324" width="19.28515625" style="1082" customWidth="1"/>
    <col min="3325" max="3325" width="18.7109375" style="1082" customWidth="1"/>
    <col min="3326" max="3326" width="23.140625" style="1082" customWidth="1"/>
    <col min="3327" max="3327" width="16.42578125" style="1082" customWidth="1"/>
    <col min="3328" max="3328" width="31" style="1082" customWidth="1"/>
    <col min="3329" max="3329" width="25.5703125" style="1082" customWidth="1"/>
    <col min="3330" max="3576" width="8.85546875" style="1082" customWidth="1"/>
    <col min="3577" max="3577" width="45.42578125" style="1082"/>
    <col min="3578" max="3578" width="49.5703125" style="1082" customWidth="1"/>
    <col min="3579" max="3579" width="25.140625" style="1082" customWidth="1"/>
    <col min="3580" max="3580" width="19.28515625" style="1082" customWidth="1"/>
    <col min="3581" max="3581" width="18.7109375" style="1082" customWidth="1"/>
    <col min="3582" max="3582" width="23.140625" style="1082" customWidth="1"/>
    <col min="3583" max="3583" width="16.42578125" style="1082" customWidth="1"/>
    <col min="3584" max="3584" width="31" style="1082" customWidth="1"/>
    <col min="3585" max="3585" width="25.5703125" style="1082" customWidth="1"/>
    <col min="3586" max="3832" width="8.85546875" style="1082" customWidth="1"/>
    <col min="3833" max="3833" width="45.42578125" style="1082"/>
    <col min="3834" max="3834" width="49.5703125" style="1082" customWidth="1"/>
    <col min="3835" max="3835" width="25.140625" style="1082" customWidth="1"/>
    <col min="3836" max="3836" width="19.28515625" style="1082" customWidth="1"/>
    <col min="3837" max="3837" width="18.7109375" style="1082" customWidth="1"/>
    <col min="3838" max="3838" width="23.140625" style="1082" customWidth="1"/>
    <col min="3839" max="3839" width="16.42578125" style="1082" customWidth="1"/>
    <col min="3840" max="3840" width="31" style="1082" customWidth="1"/>
    <col min="3841" max="3841" width="25.5703125" style="1082" customWidth="1"/>
    <col min="3842" max="4088" width="8.85546875" style="1082" customWidth="1"/>
    <col min="4089" max="4089" width="45.42578125" style="1082"/>
    <col min="4090" max="4090" width="49.5703125" style="1082" customWidth="1"/>
    <col min="4091" max="4091" width="25.140625" style="1082" customWidth="1"/>
    <col min="4092" max="4092" width="19.28515625" style="1082" customWidth="1"/>
    <col min="4093" max="4093" width="18.7109375" style="1082" customWidth="1"/>
    <col min="4094" max="4094" width="23.140625" style="1082" customWidth="1"/>
    <col min="4095" max="4095" width="16.42578125" style="1082" customWidth="1"/>
    <col min="4096" max="4096" width="31" style="1082" customWidth="1"/>
    <col min="4097" max="4097" width="25.5703125" style="1082" customWidth="1"/>
    <col min="4098" max="4344" width="8.85546875" style="1082" customWidth="1"/>
    <col min="4345" max="4345" width="45.42578125" style="1082"/>
    <col min="4346" max="4346" width="49.5703125" style="1082" customWidth="1"/>
    <col min="4347" max="4347" width="25.140625" style="1082" customWidth="1"/>
    <col min="4348" max="4348" width="19.28515625" style="1082" customWidth="1"/>
    <col min="4349" max="4349" width="18.7109375" style="1082" customWidth="1"/>
    <col min="4350" max="4350" width="23.140625" style="1082" customWidth="1"/>
    <col min="4351" max="4351" width="16.42578125" style="1082" customWidth="1"/>
    <col min="4352" max="4352" width="31" style="1082" customWidth="1"/>
    <col min="4353" max="4353" width="25.5703125" style="1082" customWidth="1"/>
    <col min="4354" max="4600" width="8.85546875" style="1082" customWidth="1"/>
    <col min="4601" max="4601" width="45.42578125" style="1082"/>
    <col min="4602" max="4602" width="49.5703125" style="1082" customWidth="1"/>
    <col min="4603" max="4603" width="25.140625" style="1082" customWidth="1"/>
    <col min="4604" max="4604" width="19.28515625" style="1082" customWidth="1"/>
    <col min="4605" max="4605" width="18.7109375" style="1082" customWidth="1"/>
    <col min="4606" max="4606" width="23.140625" style="1082" customWidth="1"/>
    <col min="4607" max="4607" width="16.42578125" style="1082" customWidth="1"/>
    <col min="4608" max="4608" width="31" style="1082" customWidth="1"/>
    <col min="4609" max="4609" width="25.5703125" style="1082" customWidth="1"/>
    <col min="4610" max="4856" width="8.85546875" style="1082" customWidth="1"/>
    <col min="4857" max="4857" width="45.42578125" style="1082"/>
    <col min="4858" max="4858" width="49.5703125" style="1082" customWidth="1"/>
    <col min="4859" max="4859" width="25.140625" style="1082" customWidth="1"/>
    <col min="4860" max="4860" width="19.28515625" style="1082" customWidth="1"/>
    <col min="4861" max="4861" width="18.7109375" style="1082" customWidth="1"/>
    <col min="4862" max="4862" width="23.140625" style="1082" customWidth="1"/>
    <col min="4863" max="4863" width="16.42578125" style="1082" customWidth="1"/>
    <col min="4864" max="4864" width="31" style="1082" customWidth="1"/>
    <col min="4865" max="4865" width="25.5703125" style="1082" customWidth="1"/>
    <col min="4866" max="5112" width="8.85546875" style="1082" customWidth="1"/>
    <col min="5113" max="5113" width="45.42578125" style="1082"/>
    <col min="5114" max="5114" width="49.5703125" style="1082" customWidth="1"/>
    <col min="5115" max="5115" width="25.140625" style="1082" customWidth="1"/>
    <col min="5116" max="5116" width="19.28515625" style="1082" customWidth="1"/>
    <col min="5117" max="5117" width="18.7109375" style="1082" customWidth="1"/>
    <col min="5118" max="5118" width="23.140625" style="1082" customWidth="1"/>
    <col min="5119" max="5119" width="16.42578125" style="1082" customWidth="1"/>
    <col min="5120" max="5120" width="31" style="1082" customWidth="1"/>
    <col min="5121" max="5121" width="25.5703125" style="1082" customWidth="1"/>
    <col min="5122" max="5368" width="8.85546875" style="1082" customWidth="1"/>
    <col min="5369" max="5369" width="45.42578125" style="1082"/>
    <col min="5370" max="5370" width="49.5703125" style="1082" customWidth="1"/>
    <col min="5371" max="5371" width="25.140625" style="1082" customWidth="1"/>
    <col min="5372" max="5372" width="19.28515625" style="1082" customWidth="1"/>
    <col min="5373" max="5373" width="18.7109375" style="1082" customWidth="1"/>
    <col min="5374" max="5374" width="23.140625" style="1082" customWidth="1"/>
    <col min="5375" max="5375" width="16.42578125" style="1082" customWidth="1"/>
    <col min="5376" max="5376" width="31" style="1082" customWidth="1"/>
    <col min="5377" max="5377" width="25.5703125" style="1082" customWidth="1"/>
    <col min="5378" max="5624" width="8.85546875" style="1082" customWidth="1"/>
    <col min="5625" max="5625" width="45.42578125" style="1082"/>
    <col min="5626" max="5626" width="49.5703125" style="1082" customWidth="1"/>
    <col min="5627" max="5627" width="25.140625" style="1082" customWidth="1"/>
    <col min="5628" max="5628" width="19.28515625" style="1082" customWidth="1"/>
    <col min="5629" max="5629" width="18.7109375" style="1082" customWidth="1"/>
    <col min="5630" max="5630" width="23.140625" style="1082" customWidth="1"/>
    <col min="5631" max="5631" width="16.42578125" style="1082" customWidth="1"/>
    <col min="5632" max="5632" width="31" style="1082" customWidth="1"/>
    <col min="5633" max="5633" width="25.5703125" style="1082" customWidth="1"/>
    <col min="5634" max="5880" width="8.85546875" style="1082" customWidth="1"/>
    <col min="5881" max="5881" width="45.42578125" style="1082"/>
    <col min="5882" max="5882" width="49.5703125" style="1082" customWidth="1"/>
    <col min="5883" max="5883" width="25.140625" style="1082" customWidth="1"/>
    <col min="5884" max="5884" width="19.28515625" style="1082" customWidth="1"/>
    <col min="5885" max="5885" width="18.7109375" style="1082" customWidth="1"/>
    <col min="5886" max="5886" width="23.140625" style="1082" customWidth="1"/>
    <col min="5887" max="5887" width="16.42578125" style="1082" customWidth="1"/>
    <col min="5888" max="5888" width="31" style="1082" customWidth="1"/>
    <col min="5889" max="5889" width="25.5703125" style="1082" customWidth="1"/>
    <col min="5890" max="6136" width="8.85546875" style="1082" customWidth="1"/>
    <col min="6137" max="6137" width="45.42578125" style="1082"/>
    <col min="6138" max="6138" width="49.5703125" style="1082" customWidth="1"/>
    <col min="6139" max="6139" width="25.140625" style="1082" customWidth="1"/>
    <col min="6140" max="6140" width="19.28515625" style="1082" customWidth="1"/>
    <col min="6141" max="6141" width="18.7109375" style="1082" customWidth="1"/>
    <col min="6142" max="6142" width="23.140625" style="1082" customWidth="1"/>
    <col min="6143" max="6143" width="16.42578125" style="1082" customWidth="1"/>
    <col min="6144" max="6144" width="31" style="1082" customWidth="1"/>
    <col min="6145" max="6145" width="25.5703125" style="1082" customWidth="1"/>
    <col min="6146" max="6392" width="8.85546875" style="1082" customWidth="1"/>
    <col min="6393" max="6393" width="45.42578125" style="1082"/>
    <col min="6394" max="6394" width="49.5703125" style="1082" customWidth="1"/>
    <col min="6395" max="6395" width="25.140625" style="1082" customWidth="1"/>
    <col min="6396" max="6396" width="19.28515625" style="1082" customWidth="1"/>
    <col min="6397" max="6397" width="18.7109375" style="1082" customWidth="1"/>
    <col min="6398" max="6398" width="23.140625" style="1082" customWidth="1"/>
    <col min="6399" max="6399" width="16.42578125" style="1082" customWidth="1"/>
    <col min="6400" max="6400" width="31" style="1082" customWidth="1"/>
    <col min="6401" max="6401" width="25.5703125" style="1082" customWidth="1"/>
    <col min="6402" max="6648" width="8.85546875" style="1082" customWidth="1"/>
    <col min="6649" max="6649" width="45.42578125" style="1082"/>
    <col min="6650" max="6650" width="49.5703125" style="1082" customWidth="1"/>
    <col min="6651" max="6651" width="25.140625" style="1082" customWidth="1"/>
    <col min="6652" max="6652" width="19.28515625" style="1082" customWidth="1"/>
    <col min="6653" max="6653" width="18.7109375" style="1082" customWidth="1"/>
    <col min="6654" max="6654" width="23.140625" style="1082" customWidth="1"/>
    <col min="6655" max="6655" width="16.42578125" style="1082" customWidth="1"/>
    <col min="6656" max="6656" width="31" style="1082" customWidth="1"/>
    <col min="6657" max="6657" width="25.5703125" style="1082" customWidth="1"/>
    <col min="6658" max="6904" width="8.85546875" style="1082" customWidth="1"/>
    <col min="6905" max="6905" width="45.42578125" style="1082"/>
    <col min="6906" max="6906" width="49.5703125" style="1082" customWidth="1"/>
    <col min="6907" max="6907" width="25.140625" style="1082" customWidth="1"/>
    <col min="6908" max="6908" width="19.28515625" style="1082" customWidth="1"/>
    <col min="6909" max="6909" width="18.7109375" style="1082" customWidth="1"/>
    <col min="6910" max="6910" width="23.140625" style="1082" customWidth="1"/>
    <col min="6911" max="6911" width="16.42578125" style="1082" customWidth="1"/>
    <col min="6912" max="6912" width="31" style="1082" customWidth="1"/>
    <col min="6913" max="6913" width="25.5703125" style="1082" customWidth="1"/>
    <col min="6914" max="7160" width="8.85546875" style="1082" customWidth="1"/>
    <col min="7161" max="7161" width="45.42578125" style="1082"/>
    <col min="7162" max="7162" width="49.5703125" style="1082" customWidth="1"/>
    <col min="7163" max="7163" width="25.140625" style="1082" customWidth="1"/>
    <col min="7164" max="7164" width="19.28515625" style="1082" customWidth="1"/>
    <col min="7165" max="7165" width="18.7109375" style="1082" customWidth="1"/>
    <col min="7166" max="7166" width="23.140625" style="1082" customWidth="1"/>
    <col min="7167" max="7167" width="16.42578125" style="1082" customWidth="1"/>
    <col min="7168" max="7168" width="31" style="1082" customWidth="1"/>
    <col min="7169" max="7169" width="25.5703125" style="1082" customWidth="1"/>
    <col min="7170" max="7416" width="8.85546875" style="1082" customWidth="1"/>
    <col min="7417" max="7417" width="45.42578125" style="1082"/>
    <col min="7418" max="7418" width="49.5703125" style="1082" customWidth="1"/>
    <col min="7419" max="7419" width="25.140625" style="1082" customWidth="1"/>
    <col min="7420" max="7420" width="19.28515625" style="1082" customWidth="1"/>
    <col min="7421" max="7421" width="18.7109375" style="1082" customWidth="1"/>
    <col min="7422" max="7422" width="23.140625" style="1082" customWidth="1"/>
    <col min="7423" max="7423" width="16.42578125" style="1082" customWidth="1"/>
    <col min="7424" max="7424" width="31" style="1082" customWidth="1"/>
    <col min="7425" max="7425" width="25.5703125" style="1082" customWidth="1"/>
    <col min="7426" max="7672" width="8.85546875" style="1082" customWidth="1"/>
    <col min="7673" max="7673" width="45.42578125" style="1082"/>
    <col min="7674" max="7674" width="49.5703125" style="1082" customWidth="1"/>
    <col min="7675" max="7675" width="25.140625" style="1082" customWidth="1"/>
    <col min="7676" max="7676" width="19.28515625" style="1082" customWidth="1"/>
    <col min="7677" max="7677" width="18.7109375" style="1082" customWidth="1"/>
    <col min="7678" max="7678" width="23.140625" style="1082" customWidth="1"/>
    <col min="7679" max="7679" width="16.42578125" style="1082" customWidth="1"/>
    <col min="7680" max="7680" width="31" style="1082" customWidth="1"/>
    <col min="7681" max="7681" width="25.5703125" style="1082" customWidth="1"/>
    <col min="7682" max="7928" width="8.85546875" style="1082" customWidth="1"/>
    <col min="7929" max="7929" width="45.42578125" style="1082"/>
    <col min="7930" max="7930" width="49.5703125" style="1082" customWidth="1"/>
    <col min="7931" max="7931" width="25.140625" style="1082" customWidth="1"/>
    <col min="7932" max="7932" width="19.28515625" style="1082" customWidth="1"/>
    <col min="7933" max="7933" width="18.7109375" style="1082" customWidth="1"/>
    <col min="7934" max="7934" width="23.140625" style="1082" customWidth="1"/>
    <col min="7935" max="7935" width="16.42578125" style="1082" customWidth="1"/>
    <col min="7936" max="7936" width="31" style="1082" customWidth="1"/>
    <col min="7937" max="7937" width="25.5703125" style="1082" customWidth="1"/>
    <col min="7938" max="8184" width="8.85546875" style="1082" customWidth="1"/>
    <col min="8185" max="8185" width="45.42578125" style="1082"/>
    <col min="8186" max="8186" width="49.5703125" style="1082" customWidth="1"/>
    <col min="8187" max="8187" width="25.140625" style="1082" customWidth="1"/>
    <col min="8188" max="8188" width="19.28515625" style="1082" customWidth="1"/>
    <col min="8189" max="8189" width="18.7109375" style="1082" customWidth="1"/>
    <col min="8190" max="8190" width="23.140625" style="1082" customWidth="1"/>
    <col min="8191" max="8191" width="16.42578125" style="1082" customWidth="1"/>
    <col min="8192" max="8192" width="31" style="1082" customWidth="1"/>
    <col min="8193" max="8193" width="25.5703125" style="1082" customWidth="1"/>
    <col min="8194" max="8440" width="8.85546875" style="1082" customWidth="1"/>
    <col min="8441" max="8441" width="45.42578125" style="1082"/>
    <col min="8442" max="8442" width="49.5703125" style="1082" customWidth="1"/>
    <col min="8443" max="8443" width="25.140625" style="1082" customWidth="1"/>
    <col min="8444" max="8444" width="19.28515625" style="1082" customWidth="1"/>
    <col min="8445" max="8445" width="18.7109375" style="1082" customWidth="1"/>
    <col min="8446" max="8446" width="23.140625" style="1082" customWidth="1"/>
    <col min="8447" max="8447" width="16.42578125" style="1082" customWidth="1"/>
    <col min="8448" max="8448" width="31" style="1082" customWidth="1"/>
    <col min="8449" max="8449" width="25.5703125" style="1082" customWidth="1"/>
    <col min="8450" max="8696" width="8.85546875" style="1082" customWidth="1"/>
    <col min="8697" max="8697" width="45.42578125" style="1082"/>
    <col min="8698" max="8698" width="49.5703125" style="1082" customWidth="1"/>
    <col min="8699" max="8699" width="25.140625" style="1082" customWidth="1"/>
    <col min="8700" max="8700" width="19.28515625" style="1082" customWidth="1"/>
    <col min="8701" max="8701" width="18.7109375" style="1082" customWidth="1"/>
    <col min="8702" max="8702" width="23.140625" style="1082" customWidth="1"/>
    <col min="8703" max="8703" width="16.42578125" style="1082" customWidth="1"/>
    <col min="8704" max="8704" width="31" style="1082" customWidth="1"/>
    <col min="8705" max="8705" width="25.5703125" style="1082" customWidth="1"/>
    <col min="8706" max="8952" width="8.85546875" style="1082" customWidth="1"/>
    <col min="8953" max="8953" width="45.42578125" style="1082"/>
    <col min="8954" max="8954" width="49.5703125" style="1082" customWidth="1"/>
    <col min="8955" max="8955" width="25.140625" style="1082" customWidth="1"/>
    <col min="8956" max="8956" width="19.28515625" style="1082" customWidth="1"/>
    <col min="8957" max="8957" width="18.7109375" style="1082" customWidth="1"/>
    <col min="8958" max="8958" width="23.140625" style="1082" customWidth="1"/>
    <col min="8959" max="8959" width="16.42578125" style="1082" customWidth="1"/>
    <col min="8960" max="8960" width="31" style="1082" customWidth="1"/>
    <col min="8961" max="8961" width="25.5703125" style="1082" customWidth="1"/>
    <col min="8962" max="9208" width="8.85546875" style="1082" customWidth="1"/>
    <col min="9209" max="9209" width="45.42578125" style="1082"/>
    <col min="9210" max="9210" width="49.5703125" style="1082" customWidth="1"/>
    <col min="9211" max="9211" width="25.140625" style="1082" customWidth="1"/>
    <col min="9212" max="9212" width="19.28515625" style="1082" customWidth="1"/>
    <col min="9213" max="9213" width="18.7109375" style="1082" customWidth="1"/>
    <col min="9214" max="9214" width="23.140625" style="1082" customWidth="1"/>
    <col min="9215" max="9215" width="16.42578125" style="1082" customWidth="1"/>
    <col min="9216" max="9216" width="31" style="1082" customWidth="1"/>
    <col min="9217" max="9217" width="25.5703125" style="1082" customWidth="1"/>
    <col min="9218" max="9464" width="8.85546875" style="1082" customWidth="1"/>
    <col min="9465" max="9465" width="45.42578125" style="1082"/>
    <col min="9466" max="9466" width="49.5703125" style="1082" customWidth="1"/>
    <col min="9467" max="9467" width="25.140625" style="1082" customWidth="1"/>
    <col min="9468" max="9468" width="19.28515625" style="1082" customWidth="1"/>
    <col min="9469" max="9469" width="18.7109375" style="1082" customWidth="1"/>
    <col min="9470" max="9470" width="23.140625" style="1082" customWidth="1"/>
    <col min="9471" max="9471" width="16.42578125" style="1082" customWidth="1"/>
    <col min="9472" max="9472" width="31" style="1082" customWidth="1"/>
    <col min="9473" max="9473" width="25.5703125" style="1082" customWidth="1"/>
    <col min="9474" max="9720" width="8.85546875" style="1082" customWidth="1"/>
    <col min="9721" max="9721" width="45.42578125" style="1082"/>
    <col min="9722" max="9722" width="49.5703125" style="1082" customWidth="1"/>
    <col min="9723" max="9723" width="25.140625" style="1082" customWidth="1"/>
    <col min="9724" max="9724" width="19.28515625" style="1082" customWidth="1"/>
    <col min="9725" max="9725" width="18.7109375" style="1082" customWidth="1"/>
    <col min="9726" max="9726" width="23.140625" style="1082" customWidth="1"/>
    <col min="9727" max="9727" width="16.42578125" style="1082" customWidth="1"/>
    <col min="9728" max="9728" width="31" style="1082" customWidth="1"/>
    <col min="9729" max="9729" width="25.5703125" style="1082" customWidth="1"/>
    <col min="9730" max="9976" width="8.85546875" style="1082" customWidth="1"/>
    <col min="9977" max="9977" width="45.42578125" style="1082"/>
    <col min="9978" max="9978" width="49.5703125" style="1082" customWidth="1"/>
    <col min="9979" max="9979" width="25.140625" style="1082" customWidth="1"/>
    <col min="9980" max="9980" width="19.28515625" style="1082" customWidth="1"/>
    <col min="9981" max="9981" width="18.7109375" style="1082" customWidth="1"/>
    <col min="9982" max="9982" width="23.140625" style="1082" customWidth="1"/>
    <col min="9983" max="9983" width="16.42578125" style="1082" customWidth="1"/>
    <col min="9984" max="9984" width="31" style="1082" customWidth="1"/>
    <col min="9985" max="9985" width="25.5703125" style="1082" customWidth="1"/>
    <col min="9986" max="10232" width="8.85546875" style="1082" customWidth="1"/>
    <col min="10233" max="10233" width="45.42578125" style="1082"/>
    <col min="10234" max="10234" width="49.5703125" style="1082" customWidth="1"/>
    <col min="10235" max="10235" width="25.140625" style="1082" customWidth="1"/>
    <col min="10236" max="10236" width="19.28515625" style="1082" customWidth="1"/>
    <col min="10237" max="10237" width="18.7109375" style="1082" customWidth="1"/>
    <col min="10238" max="10238" width="23.140625" style="1082" customWidth="1"/>
    <col min="10239" max="10239" width="16.42578125" style="1082" customWidth="1"/>
    <col min="10240" max="10240" width="31" style="1082" customWidth="1"/>
    <col min="10241" max="10241" width="25.5703125" style="1082" customWidth="1"/>
    <col min="10242" max="10488" width="8.85546875" style="1082" customWidth="1"/>
    <col min="10489" max="10489" width="45.42578125" style="1082"/>
    <col min="10490" max="10490" width="49.5703125" style="1082" customWidth="1"/>
    <col min="10491" max="10491" width="25.140625" style="1082" customWidth="1"/>
    <col min="10492" max="10492" width="19.28515625" style="1082" customWidth="1"/>
    <col min="10493" max="10493" width="18.7109375" style="1082" customWidth="1"/>
    <col min="10494" max="10494" width="23.140625" style="1082" customWidth="1"/>
    <col min="10495" max="10495" width="16.42578125" style="1082" customWidth="1"/>
    <col min="10496" max="10496" width="31" style="1082" customWidth="1"/>
    <col min="10497" max="10497" width="25.5703125" style="1082" customWidth="1"/>
    <col min="10498" max="10744" width="8.85546875" style="1082" customWidth="1"/>
    <col min="10745" max="10745" width="45.42578125" style="1082"/>
    <col min="10746" max="10746" width="49.5703125" style="1082" customWidth="1"/>
    <col min="10747" max="10747" width="25.140625" style="1082" customWidth="1"/>
    <col min="10748" max="10748" width="19.28515625" style="1082" customWidth="1"/>
    <col min="10749" max="10749" width="18.7109375" style="1082" customWidth="1"/>
    <col min="10750" max="10750" width="23.140625" style="1082" customWidth="1"/>
    <col min="10751" max="10751" width="16.42578125" style="1082" customWidth="1"/>
    <col min="10752" max="10752" width="31" style="1082" customWidth="1"/>
    <col min="10753" max="10753" width="25.5703125" style="1082" customWidth="1"/>
    <col min="10754" max="11000" width="8.85546875" style="1082" customWidth="1"/>
    <col min="11001" max="11001" width="45.42578125" style="1082"/>
    <col min="11002" max="11002" width="49.5703125" style="1082" customWidth="1"/>
    <col min="11003" max="11003" width="25.140625" style="1082" customWidth="1"/>
    <col min="11004" max="11004" width="19.28515625" style="1082" customWidth="1"/>
    <col min="11005" max="11005" width="18.7109375" style="1082" customWidth="1"/>
    <col min="11006" max="11006" width="23.140625" style="1082" customWidth="1"/>
    <col min="11007" max="11007" width="16.42578125" style="1082" customWidth="1"/>
    <col min="11008" max="11008" width="31" style="1082" customWidth="1"/>
    <col min="11009" max="11009" width="25.5703125" style="1082" customWidth="1"/>
    <col min="11010" max="11256" width="8.85546875" style="1082" customWidth="1"/>
    <col min="11257" max="11257" width="45.42578125" style="1082"/>
    <col min="11258" max="11258" width="49.5703125" style="1082" customWidth="1"/>
    <col min="11259" max="11259" width="25.140625" style="1082" customWidth="1"/>
    <col min="11260" max="11260" width="19.28515625" style="1082" customWidth="1"/>
    <col min="11261" max="11261" width="18.7109375" style="1082" customWidth="1"/>
    <col min="11262" max="11262" width="23.140625" style="1082" customWidth="1"/>
    <col min="11263" max="11263" width="16.42578125" style="1082" customWidth="1"/>
    <col min="11264" max="11264" width="31" style="1082" customWidth="1"/>
    <col min="11265" max="11265" width="25.5703125" style="1082" customWidth="1"/>
    <col min="11266" max="11512" width="8.85546875" style="1082" customWidth="1"/>
    <col min="11513" max="11513" width="45.42578125" style="1082"/>
    <col min="11514" max="11514" width="49.5703125" style="1082" customWidth="1"/>
    <col min="11515" max="11515" width="25.140625" style="1082" customWidth="1"/>
    <col min="11516" max="11516" width="19.28515625" style="1082" customWidth="1"/>
    <col min="11517" max="11517" width="18.7109375" style="1082" customWidth="1"/>
    <col min="11518" max="11518" width="23.140625" style="1082" customWidth="1"/>
    <col min="11519" max="11519" width="16.42578125" style="1082" customWidth="1"/>
    <col min="11520" max="11520" width="31" style="1082" customWidth="1"/>
    <col min="11521" max="11521" width="25.5703125" style="1082" customWidth="1"/>
    <col min="11522" max="11768" width="8.85546875" style="1082" customWidth="1"/>
    <col min="11769" max="11769" width="45.42578125" style="1082"/>
    <col min="11770" max="11770" width="49.5703125" style="1082" customWidth="1"/>
    <col min="11771" max="11771" width="25.140625" style="1082" customWidth="1"/>
    <col min="11772" max="11772" width="19.28515625" style="1082" customWidth="1"/>
    <col min="11773" max="11773" width="18.7109375" style="1082" customWidth="1"/>
    <col min="11774" max="11774" width="23.140625" style="1082" customWidth="1"/>
    <col min="11775" max="11775" width="16.42578125" style="1082" customWidth="1"/>
    <col min="11776" max="11776" width="31" style="1082" customWidth="1"/>
    <col min="11777" max="11777" width="25.5703125" style="1082" customWidth="1"/>
    <col min="11778" max="12024" width="8.85546875" style="1082" customWidth="1"/>
    <col min="12025" max="12025" width="45.42578125" style="1082"/>
    <col min="12026" max="12026" width="49.5703125" style="1082" customWidth="1"/>
    <col min="12027" max="12027" width="25.140625" style="1082" customWidth="1"/>
    <col min="12028" max="12028" width="19.28515625" style="1082" customWidth="1"/>
    <col min="12029" max="12029" width="18.7109375" style="1082" customWidth="1"/>
    <col min="12030" max="12030" width="23.140625" style="1082" customWidth="1"/>
    <col min="12031" max="12031" width="16.42578125" style="1082" customWidth="1"/>
    <col min="12032" max="12032" width="31" style="1082" customWidth="1"/>
    <col min="12033" max="12033" width="25.5703125" style="1082" customWidth="1"/>
    <col min="12034" max="12280" width="8.85546875" style="1082" customWidth="1"/>
    <col min="12281" max="12281" width="45.42578125" style="1082"/>
    <col min="12282" max="12282" width="49.5703125" style="1082" customWidth="1"/>
    <col min="12283" max="12283" width="25.140625" style="1082" customWidth="1"/>
    <col min="12284" max="12284" width="19.28515625" style="1082" customWidth="1"/>
    <col min="12285" max="12285" width="18.7109375" style="1082" customWidth="1"/>
    <col min="12286" max="12286" width="23.140625" style="1082" customWidth="1"/>
    <col min="12287" max="12287" width="16.42578125" style="1082" customWidth="1"/>
    <col min="12288" max="12288" width="31" style="1082" customWidth="1"/>
    <col min="12289" max="12289" width="25.5703125" style="1082" customWidth="1"/>
    <col min="12290" max="12536" width="8.85546875" style="1082" customWidth="1"/>
    <col min="12537" max="12537" width="45.42578125" style="1082"/>
    <col min="12538" max="12538" width="49.5703125" style="1082" customWidth="1"/>
    <col min="12539" max="12539" width="25.140625" style="1082" customWidth="1"/>
    <col min="12540" max="12540" width="19.28515625" style="1082" customWidth="1"/>
    <col min="12541" max="12541" width="18.7109375" style="1082" customWidth="1"/>
    <col min="12542" max="12542" width="23.140625" style="1082" customWidth="1"/>
    <col min="12543" max="12543" width="16.42578125" style="1082" customWidth="1"/>
    <col min="12544" max="12544" width="31" style="1082" customWidth="1"/>
    <col min="12545" max="12545" width="25.5703125" style="1082" customWidth="1"/>
    <col min="12546" max="12792" width="8.85546875" style="1082" customWidth="1"/>
    <col min="12793" max="12793" width="45.42578125" style="1082"/>
    <col min="12794" max="12794" width="49.5703125" style="1082" customWidth="1"/>
    <col min="12795" max="12795" width="25.140625" style="1082" customWidth="1"/>
    <col min="12796" max="12796" width="19.28515625" style="1082" customWidth="1"/>
    <col min="12797" max="12797" width="18.7109375" style="1082" customWidth="1"/>
    <col min="12798" max="12798" width="23.140625" style="1082" customWidth="1"/>
    <col min="12799" max="12799" width="16.42578125" style="1082" customWidth="1"/>
    <col min="12800" max="12800" width="31" style="1082" customWidth="1"/>
    <col min="12801" max="12801" width="25.5703125" style="1082" customWidth="1"/>
    <col min="12802" max="13048" width="8.85546875" style="1082" customWidth="1"/>
    <col min="13049" max="13049" width="45.42578125" style="1082"/>
    <col min="13050" max="13050" width="49.5703125" style="1082" customWidth="1"/>
    <col min="13051" max="13051" width="25.140625" style="1082" customWidth="1"/>
    <col min="13052" max="13052" width="19.28515625" style="1082" customWidth="1"/>
    <col min="13053" max="13053" width="18.7109375" style="1082" customWidth="1"/>
    <col min="13054" max="13054" width="23.140625" style="1082" customWidth="1"/>
    <col min="13055" max="13055" width="16.42578125" style="1082" customWidth="1"/>
    <col min="13056" max="13056" width="31" style="1082" customWidth="1"/>
    <col min="13057" max="13057" width="25.5703125" style="1082" customWidth="1"/>
    <col min="13058" max="13304" width="8.85546875" style="1082" customWidth="1"/>
    <col min="13305" max="13305" width="45.42578125" style="1082"/>
    <col min="13306" max="13306" width="49.5703125" style="1082" customWidth="1"/>
    <col min="13307" max="13307" width="25.140625" style="1082" customWidth="1"/>
    <col min="13308" max="13308" width="19.28515625" style="1082" customWidth="1"/>
    <col min="13309" max="13309" width="18.7109375" style="1082" customWidth="1"/>
    <col min="13310" max="13310" width="23.140625" style="1082" customWidth="1"/>
    <col min="13311" max="13311" width="16.42578125" style="1082" customWidth="1"/>
    <col min="13312" max="13312" width="31" style="1082" customWidth="1"/>
    <col min="13313" max="13313" width="25.5703125" style="1082" customWidth="1"/>
    <col min="13314" max="13560" width="8.85546875" style="1082" customWidth="1"/>
    <col min="13561" max="13561" width="45.42578125" style="1082"/>
    <col min="13562" max="13562" width="49.5703125" style="1082" customWidth="1"/>
    <col min="13563" max="13563" width="25.140625" style="1082" customWidth="1"/>
    <col min="13564" max="13564" width="19.28515625" style="1082" customWidth="1"/>
    <col min="13565" max="13565" width="18.7109375" style="1082" customWidth="1"/>
    <col min="13566" max="13566" width="23.140625" style="1082" customWidth="1"/>
    <col min="13567" max="13567" width="16.42578125" style="1082" customWidth="1"/>
    <col min="13568" max="13568" width="31" style="1082" customWidth="1"/>
    <col min="13569" max="13569" width="25.5703125" style="1082" customWidth="1"/>
    <col min="13570" max="13816" width="8.85546875" style="1082" customWidth="1"/>
    <col min="13817" max="13817" width="45.42578125" style="1082"/>
    <col min="13818" max="13818" width="49.5703125" style="1082" customWidth="1"/>
    <col min="13819" max="13819" width="25.140625" style="1082" customWidth="1"/>
    <col min="13820" max="13820" width="19.28515625" style="1082" customWidth="1"/>
    <col min="13821" max="13821" width="18.7109375" style="1082" customWidth="1"/>
    <col min="13822" max="13822" width="23.140625" style="1082" customWidth="1"/>
    <col min="13823" max="13823" width="16.42578125" style="1082" customWidth="1"/>
    <col min="13824" max="13824" width="31" style="1082" customWidth="1"/>
    <col min="13825" max="13825" width="25.5703125" style="1082" customWidth="1"/>
    <col min="13826" max="14072" width="8.85546875" style="1082" customWidth="1"/>
    <col min="14073" max="14073" width="45.42578125" style="1082"/>
    <col min="14074" max="14074" width="49.5703125" style="1082" customWidth="1"/>
    <col min="14075" max="14075" width="25.140625" style="1082" customWidth="1"/>
    <col min="14076" max="14076" width="19.28515625" style="1082" customWidth="1"/>
    <col min="14077" max="14077" width="18.7109375" style="1082" customWidth="1"/>
    <col min="14078" max="14078" width="23.140625" style="1082" customWidth="1"/>
    <col min="14079" max="14079" width="16.42578125" style="1082" customWidth="1"/>
    <col min="14080" max="14080" width="31" style="1082" customWidth="1"/>
    <col min="14081" max="14081" width="25.5703125" style="1082" customWidth="1"/>
    <col min="14082" max="14328" width="8.85546875" style="1082" customWidth="1"/>
    <col min="14329" max="14329" width="45.42578125" style="1082"/>
    <col min="14330" max="14330" width="49.5703125" style="1082" customWidth="1"/>
    <col min="14331" max="14331" width="25.140625" style="1082" customWidth="1"/>
    <col min="14332" max="14332" width="19.28515625" style="1082" customWidth="1"/>
    <col min="14333" max="14333" width="18.7109375" style="1082" customWidth="1"/>
    <col min="14334" max="14334" width="23.140625" style="1082" customWidth="1"/>
    <col min="14335" max="14335" width="16.42578125" style="1082" customWidth="1"/>
    <col min="14336" max="14336" width="31" style="1082" customWidth="1"/>
    <col min="14337" max="14337" width="25.5703125" style="1082" customWidth="1"/>
    <col min="14338" max="14584" width="8.85546875" style="1082" customWidth="1"/>
    <col min="14585" max="14585" width="45.42578125" style="1082"/>
    <col min="14586" max="14586" width="49.5703125" style="1082" customWidth="1"/>
    <col min="14587" max="14587" width="25.140625" style="1082" customWidth="1"/>
    <col min="14588" max="14588" width="19.28515625" style="1082" customWidth="1"/>
    <col min="14589" max="14589" width="18.7109375" style="1082" customWidth="1"/>
    <col min="14590" max="14590" width="23.140625" style="1082" customWidth="1"/>
    <col min="14591" max="14591" width="16.42578125" style="1082" customWidth="1"/>
    <col min="14592" max="14592" width="31" style="1082" customWidth="1"/>
    <col min="14593" max="14593" width="25.5703125" style="1082" customWidth="1"/>
    <col min="14594" max="14840" width="8.85546875" style="1082" customWidth="1"/>
    <col min="14841" max="14841" width="45.42578125" style="1082"/>
    <col min="14842" max="14842" width="49.5703125" style="1082" customWidth="1"/>
    <col min="14843" max="14843" width="25.140625" style="1082" customWidth="1"/>
    <col min="14844" max="14844" width="19.28515625" style="1082" customWidth="1"/>
    <col min="14845" max="14845" width="18.7109375" style="1082" customWidth="1"/>
    <col min="14846" max="14846" width="23.140625" style="1082" customWidth="1"/>
    <col min="14847" max="14847" width="16.42578125" style="1082" customWidth="1"/>
    <col min="14848" max="14848" width="31" style="1082" customWidth="1"/>
    <col min="14849" max="14849" width="25.5703125" style="1082" customWidth="1"/>
    <col min="14850" max="15096" width="8.85546875" style="1082" customWidth="1"/>
    <col min="15097" max="15097" width="45.42578125" style="1082"/>
    <col min="15098" max="15098" width="49.5703125" style="1082" customWidth="1"/>
    <col min="15099" max="15099" width="25.140625" style="1082" customWidth="1"/>
    <col min="15100" max="15100" width="19.28515625" style="1082" customWidth="1"/>
    <col min="15101" max="15101" width="18.7109375" style="1082" customWidth="1"/>
    <col min="15102" max="15102" width="23.140625" style="1082" customWidth="1"/>
    <col min="15103" max="15103" width="16.42578125" style="1082" customWidth="1"/>
    <col min="15104" max="15104" width="31" style="1082" customWidth="1"/>
    <col min="15105" max="15105" width="25.5703125" style="1082" customWidth="1"/>
    <col min="15106" max="15352" width="8.85546875" style="1082" customWidth="1"/>
    <col min="15353" max="15353" width="45.42578125" style="1082"/>
    <col min="15354" max="15354" width="49.5703125" style="1082" customWidth="1"/>
    <col min="15355" max="15355" width="25.140625" style="1082" customWidth="1"/>
    <col min="15356" max="15356" width="19.28515625" style="1082" customWidth="1"/>
    <col min="15357" max="15357" width="18.7109375" style="1082" customWidth="1"/>
    <col min="15358" max="15358" width="23.140625" style="1082" customWidth="1"/>
    <col min="15359" max="15359" width="16.42578125" style="1082" customWidth="1"/>
    <col min="15360" max="15360" width="31" style="1082" customWidth="1"/>
    <col min="15361" max="15361" width="25.5703125" style="1082" customWidth="1"/>
    <col min="15362" max="15608" width="8.85546875" style="1082" customWidth="1"/>
    <col min="15609" max="15609" width="45.42578125" style="1082"/>
    <col min="15610" max="15610" width="49.5703125" style="1082" customWidth="1"/>
    <col min="15611" max="15611" width="25.140625" style="1082" customWidth="1"/>
    <col min="15612" max="15612" width="19.28515625" style="1082" customWidth="1"/>
    <col min="15613" max="15613" width="18.7109375" style="1082" customWidth="1"/>
    <col min="15614" max="15614" width="23.140625" style="1082" customWidth="1"/>
    <col min="15615" max="15615" width="16.42578125" style="1082" customWidth="1"/>
    <col min="15616" max="15616" width="31" style="1082" customWidth="1"/>
    <col min="15617" max="15617" width="25.5703125" style="1082" customWidth="1"/>
    <col min="15618" max="15864" width="8.85546875" style="1082" customWidth="1"/>
    <col min="15865" max="15865" width="45.42578125" style="1082"/>
    <col min="15866" max="15866" width="49.5703125" style="1082" customWidth="1"/>
    <col min="15867" max="15867" width="25.140625" style="1082" customWidth="1"/>
    <col min="15868" max="15868" width="19.28515625" style="1082" customWidth="1"/>
    <col min="15869" max="15869" width="18.7109375" style="1082" customWidth="1"/>
    <col min="15870" max="15870" width="23.140625" style="1082" customWidth="1"/>
    <col min="15871" max="15871" width="16.42578125" style="1082" customWidth="1"/>
    <col min="15872" max="15872" width="31" style="1082" customWidth="1"/>
    <col min="15873" max="15873" width="25.5703125" style="1082" customWidth="1"/>
    <col min="15874" max="16120" width="8.85546875" style="1082" customWidth="1"/>
    <col min="16121" max="16121" width="45.42578125" style="1082"/>
    <col min="16122" max="16122" width="49.5703125" style="1082" customWidth="1"/>
    <col min="16123" max="16123" width="25.140625" style="1082" customWidth="1"/>
    <col min="16124" max="16124" width="19.28515625" style="1082" customWidth="1"/>
    <col min="16125" max="16125" width="18.7109375" style="1082" customWidth="1"/>
    <col min="16126" max="16126" width="23.140625" style="1082" customWidth="1"/>
    <col min="16127" max="16127" width="16.42578125" style="1082" customWidth="1"/>
    <col min="16128" max="16128" width="31" style="1082" customWidth="1"/>
    <col min="16129" max="16129" width="25.5703125" style="1082" customWidth="1"/>
    <col min="16130" max="16384" width="8.85546875" style="1082" customWidth="1"/>
  </cols>
  <sheetData>
    <row r="2" spans="2:10" ht="15.75">
      <c r="B2" s="2326" t="s">
        <v>864</v>
      </c>
      <c r="C2" s="2326"/>
      <c r="D2" s="2326"/>
      <c r="E2" s="2326"/>
      <c r="F2" s="2326"/>
      <c r="G2" s="2326"/>
      <c r="H2" s="2326"/>
      <c r="I2" s="2326"/>
      <c r="J2" s="2326"/>
    </row>
    <row r="3" spans="2:10" ht="15.75">
      <c r="B3" s="2326" t="s">
        <v>865</v>
      </c>
      <c r="C3" s="2326"/>
      <c r="D3" s="2326"/>
      <c r="E3" s="2326"/>
      <c r="F3" s="2326"/>
      <c r="G3" s="2326"/>
      <c r="H3" s="2326"/>
      <c r="I3" s="2326"/>
      <c r="J3" s="2326"/>
    </row>
    <row r="4" spans="2:10" ht="16.5" thickBot="1">
      <c r="B4" s="1814"/>
      <c r="C4" s="1814"/>
      <c r="D4" s="1814"/>
      <c r="E4" s="1814"/>
      <c r="F4" s="1814"/>
      <c r="G4" s="1814"/>
      <c r="H4" s="1814"/>
      <c r="I4" s="1814"/>
      <c r="J4" s="1814"/>
    </row>
    <row r="5" spans="2:10" ht="15.75">
      <c r="B5" s="1816" t="s">
        <v>866</v>
      </c>
      <c r="C5" s="1817" t="s">
        <v>867</v>
      </c>
      <c r="D5" s="1817" t="s">
        <v>101</v>
      </c>
      <c r="E5" s="1817" t="s">
        <v>111</v>
      </c>
      <c r="F5" s="1818" t="s">
        <v>868</v>
      </c>
      <c r="G5" s="1819" t="s">
        <v>869</v>
      </c>
      <c r="H5" s="1820" t="s">
        <v>870</v>
      </c>
      <c r="I5" s="1821" t="s">
        <v>871</v>
      </c>
      <c r="J5" s="1822" t="s">
        <v>872</v>
      </c>
    </row>
    <row r="6" spans="2:10" ht="16.5" thickBot="1">
      <c r="B6" s="1823"/>
      <c r="C6" s="1824" t="s">
        <v>712</v>
      </c>
      <c r="D6" s="1824"/>
      <c r="E6" s="1824" t="s">
        <v>712</v>
      </c>
      <c r="F6" s="1825">
        <v>2.5000000000000001E-2</v>
      </c>
      <c r="G6" s="1826">
        <v>7.4999999999999997E-2</v>
      </c>
      <c r="H6" s="1827">
        <v>2.5000000000000001E-2</v>
      </c>
      <c r="I6" s="1824" t="s">
        <v>712</v>
      </c>
      <c r="J6" s="1828" t="s">
        <v>873</v>
      </c>
    </row>
    <row r="7" spans="2:10" ht="15.75">
      <c r="B7" s="1829"/>
      <c r="C7" s="1830"/>
      <c r="D7" s="1831">
        <v>0.55000000000000004</v>
      </c>
      <c r="E7" s="1832"/>
      <c r="F7" s="1833"/>
      <c r="G7" s="1834"/>
      <c r="H7" s="1833"/>
      <c r="I7" s="1832"/>
      <c r="J7" s="1835"/>
    </row>
    <row r="8" spans="2:10" ht="15.75">
      <c r="B8" s="1836" t="s">
        <v>253</v>
      </c>
      <c r="C8" s="1837">
        <f>SUMMARY_TV!B62</f>
        <v>205165.19999999998</v>
      </c>
      <c r="D8" s="1838">
        <f>SUM(C8*D7)</f>
        <v>112840.86</v>
      </c>
      <c r="E8" s="1839">
        <f>SUM(C8-D8)</f>
        <v>92324.339999999982</v>
      </c>
      <c r="F8" s="1837">
        <f>SUM(E8*F6)</f>
        <v>2308.1084999999998</v>
      </c>
      <c r="G8" s="1837">
        <f>E8*G6</f>
        <v>6924.3254999999981</v>
      </c>
      <c r="H8" s="1837">
        <f>E8*H6</f>
        <v>2308.1084999999998</v>
      </c>
      <c r="I8" s="1840">
        <f>SUM(E8+G8+F8+H8)</f>
        <v>103864.88249999998</v>
      </c>
      <c r="J8" s="1841">
        <f>SUM(I8+I8*20/100)</f>
        <v>124637.85899999997</v>
      </c>
    </row>
    <row r="9" spans="2:10" ht="16.5" thickBot="1">
      <c r="B9" s="1843"/>
      <c r="C9" s="1844"/>
      <c r="D9" s="1845"/>
      <c r="E9" s="1846"/>
      <c r="F9" s="1847"/>
      <c r="G9" s="1847"/>
      <c r="H9" s="1847"/>
      <c r="I9" s="1848"/>
      <c r="J9" s="1849"/>
    </row>
    <row r="10" spans="2:10" ht="15.75">
      <c r="B10" s="1850"/>
      <c r="C10" s="1851"/>
      <c r="D10" s="1852">
        <v>0.49</v>
      </c>
      <c r="E10" s="1853"/>
      <c r="F10" s="1854"/>
      <c r="G10" s="1854"/>
      <c r="H10" s="1854"/>
      <c r="I10" s="1853"/>
      <c r="J10" s="1855"/>
    </row>
    <row r="11" spans="2:10" ht="15.75">
      <c r="B11" s="1856" t="s">
        <v>874</v>
      </c>
      <c r="C11" s="1837">
        <f ca="1">SUMMARY_TV!B78-SUMMARY_TV!B63</f>
        <v>151911.31500000006</v>
      </c>
      <c r="D11" s="1838">
        <f ca="1">SUM(C11*D10)</f>
        <v>74436.544350000026</v>
      </c>
      <c r="E11" s="1839">
        <f ca="1">SUM(C11-D11)</f>
        <v>77474.770650000035</v>
      </c>
      <c r="F11" s="1837">
        <f ca="1">SUM(E11*F6)</f>
        <v>1936.8692662500009</v>
      </c>
      <c r="G11" s="1837">
        <f ca="1">E11*G6</f>
        <v>5810.6077987500021</v>
      </c>
      <c r="H11" s="1837">
        <f ca="1">E11*H6</f>
        <v>1936.8692662500009</v>
      </c>
      <c r="I11" s="1840">
        <f ca="1">SUM(E11+F11+G11+H11)</f>
        <v>87159.11698125003</v>
      </c>
      <c r="J11" s="1857">
        <f ca="1">SUM(I11+I11*20/100)</f>
        <v>104590.94037750004</v>
      </c>
    </row>
    <row r="12" spans="2:10" ht="16.5" thickBot="1">
      <c r="B12" s="1858"/>
      <c r="C12" s="1859"/>
      <c r="D12" s="1860"/>
      <c r="E12" s="1861"/>
      <c r="F12" s="1862"/>
      <c r="G12" s="1862"/>
      <c r="H12" s="1862"/>
      <c r="I12" s="1863"/>
      <c r="J12" s="1864"/>
    </row>
    <row r="13" spans="2:10" ht="15.75">
      <c r="B13" s="1850"/>
      <c r="C13" s="1851"/>
      <c r="D13" s="1852">
        <v>0.5</v>
      </c>
      <c r="E13" s="1853"/>
      <c r="F13" s="1854"/>
      <c r="G13" s="1854"/>
      <c r="H13" s="1854"/>
      <c r="I13" s="1853"/>
      <c r="J13" s="1855"/>
    </row>
    <row r="14" spans="2:10" ht="15.75">
      <c r="B14" s="1856" t="s">
        <v>875</v>
      </c>
      <c r="C14" s="1837">
        <f ca="1">SUMMARY_TV!B63</f>
        <v>27136.799999999999</v>
      </c>
      <c r="D14" s="1838">
        <f ca="1">SUM(C14*D13)</f>
        <v>13568.4</v>
      </c>
      <c r="E14" s="1839">
        <f ca="1">SUM(C14-D14)</f>
        <v>13568.4</v>
      </c>
      <c r="F14" s="1837">
        <f ca="1">SUM(E14*F6)</f>
        <v>339.21000000000004</v>
      </c>
      <c r="G14" s="1837">
        <f ca="1">E14*G6</f>
        <v>1017.6299999999999</v>
      </c>
      <c r="H14" s="1837">
        <f ca="1">E14*H6</f>
        <v>339.21000000000004</v>
      </c>
      <c r="I14" s="1840">
        <f ca="1">SUM(E14+F14+G14+H14)</f>
        <v>15264.45</v>
      </c>
      <c r="J14" s="1857">
        <f ca="1">SUM(I14+I14*20/100)</f>
        <v>18317.34</v>
      </c>
    </row>
    <row r="15" spans="2:10" ht="16.5" thickBot="1">
      <c r="B15" s="1858"/>
      <c r="C15" s="1859"/>
      <c r="D15" s="1860"/>
      <c r="E15" s="1861"/>
      <c r="F15" s="1862"/>
      <c r="G15" s="1862"/>
      <c r="H15" s="1862"/>
      <c r="I15" s="1863"/>
      <c r="J15" s="1864"/>
    </row>
    <row r="16" spans="2:10" ht="16.5" hidden="1" thickBot="1">
      <c r="B16" s="1829"/>
      <c r="C16" s="1830"/>
      <c r="D16" s="1831">
        <v>0.15</v>
      </c>
      <c r="E16" s="1832"/>
      <c r="F16" s="1832"/>
      <c r="G16" s="1832"/>
      <c r="H16" s="1832"/>
      <c r="I16" s="1832"/>
      <c r="J16" s="1835"/>
    </row>
    <row r="17" spans="2:10" ht="16.5" hidden="1" thickBot="1">
      <c r="B17" s="1836" t="s">
        <v>876</v>
      </c>
      <c r="C17" s="1837"/>
      <c r="D17" s="1838">
        <f>SUM(C17*D16)</f>
        <v>0</v>
      </c>
      <c r="E17" s="1839">
        <f>SUM(C17-D17)</f>
        <v>0</v>
      </c>
      <c r="F17" s="1837">
        <f>SUM(E17*F6)</f>
        <v>0</v>
      </c>
      <c r="G17" s="1837"/>
      <c r="H17" s="1837"/>
      <c r="I17" s="1840">
        <f>SUM(E17+F17)</f>
        <v>0</v>
      </c>
      <c r="J17" s="1841">
        <f>SUM(I17+I17*20/100)</f>
        <v>0</v>
      </c>
    </row>
    <row r="18" spans="2:10" ht="16.5" hidden="1" thickBot="1">
      <c r="B18" s="1843"/>
      <c r="C18" s="1844"/>
      <c r="D18" s="1845"/>
      <c r="E18" s="1846"/>
      <c r="F18" s="1847"/>
      <c r="G18" s="1847"/>
      <c r="H18" s="1847"/>
      <c r="I18" s="1848"/>
      <c r="J18" s="1849"/>
    </row>
    <row r="19" spans="2:10" ht="15.75">
      <c r="B19" s="1850"/>
      <c r="C19" s="1851"/>
      <c r="D19" s="1865">
        <v>0</v>
      </c>
      <c r="E19" s="1853"/>
      <c r="F19" s="1854"/>
      <c r="G19" s="1854"/>
      <c r="H19" s="1854"/>
      <c r="I19" s="1853"/>
      <c r="J19" s="1855"/>
    </row>
    <row r="20" spans="2:10" ht="15.75">
      <c r="B20" s="1856" t="s">
        <v>221</v>
      </c>
      <c r="C20" s="1837">
        <f>SUMMARY_TV!B86</f>
        <v>9499.4100000000017</v>
      </c>
      <c r="D20" s="1838">
        <f>SUM(C20*D19)</f>
        <v>0</v>
      </c>
      <c r="E20" s="1839">
        <f>SUM(C20-D20)</f>
        <v>9499.4100000000017</v>
      </c>
      <c r="F20" s="1837">
        <f>SUM(E20*F6)</f>
        <v>237.48525000000006</v>
      </c>
      <c r="G20" s="1837">
        <f>E20*G6</f>
        <v>712.45575000000008</v>
      </c>
      <c r="H20" s="1837">
        <f>E20*H6</f>
        <v>237.48525000000006</v>
      </c>
      <c r="I20" s="1840">
        <f>SUM(E20+F20+G20+H20)</f>
        <v>10686.836250000002</v>
      </c>
      <c r="J20" s="1857">
        <f>SUM(I20+I20*20/100)</f>
        <v>12824.203500000003</v>
      </c>
    </row>
    <row r="21" spans="2:10" ht="16.5" thickBot="1">
      <c r="B21" s="1858"/>
      <c r="C21" s="1859"/>
      <c r="D21" s="1860"/>
      <c r="E21" s="1861"/>
      <c r="F21" s="1862"/>
      <c r="G21" s="1862"/>
      <c r="H21" s="1862"/>
      <c r="I21" s="1863"/>
      <c r="J21" s="1864"/>
    </row>
    <row r="22" spans="2:10" ht="6" customHeight="1" thickBot="1">
      <c r="B22" s="1866"/>
      <c r="C22" s="1867"/>
      <c r="D22" s="1814"/>
      <c r="E22" s="1867"/>
      <c r="F22" s="1867"/>
      <c r="G22" s="1867"/>
      <c r="H22" s="1867"/>
      <c r="I22" s="1814"/>
      <c r="J22" s="1814"/>
    </row>
    <row r="23" spans="2:10" ht="16.5" thickBot="1">
      <c r="B23" s="1868" t="s">
        <v>60</v>
      </c>
      <c r="C23" s="1869" t="s">
        <v>868</v>
      </c>
      <c r="D23" s="1870" t="s">
        <v>712</v>
      </c>
      <c r="E23" s="1871">
        <f t="shared" ref="E23:J23" ca="1" si="0">SUM(E7:E21)</f>
        <v>192866.92065000001</v>
      </c>
      <c r="F23" s="1871">
        <f ca="1">SUM(F7:F21)</f>
        <v>4821.6730162500007</v>
      </c>
      <c r="G23" s="1871">
        <f t="shared" ca="1" si="0"/>
        <v>14465.01904875</v>
      </c>
      <c r="H23" s="1871">
        <f t="shared" ca="1" si="0"/>
        <v>4821.6730162500007</v>
      </c>
      <c r="I23" s="1871">
        <f t="shared" ca="1" si="0"/>
        <v>216975.28573125001</v>
      </c>
      <c r="J23" s="1872">
        <f t="shared" ca="1" si="0"/>
        <v>260370.34287750002</v>
      </c>
    </row>
    <row r="24" spans="2:10" ht="16.5" thickBot="1">
      <c r="B24" s="1873"/>
      <c r="C24" s="1867"/>
      <c r="D24" s="1874"/>
      <c r="E24" s="1875"/>
      <c r="F24" s="1876"/>
      <c r="G24" s="1876"/>
      <c r="H24" s="1876"/>
      <c r="I24" s="1875"/>
      <c r="J24" s="1875"/>
    </row>
    <row r="25" spans="2:10" ht="16.5" thickBot="1">
      <c r="B25" s="1877" t="s">
        <v>877</v>
      </c>
      <c r="C25" s="1878">
        <v>2.5000000000000001E-2</v>
      </c>
      <c r="D25" s="1879" t="s">
        <v>712</v>
      </c>
      <c r="E25" s="1880">
        <f>'CinemaCity '!H33+Arena!C33</f>
        <v>19375.840288306998</v>
      </c>
      <c r="F25" s="1880">
        <f>E25*C25</f>
        <v>484.39600720767498</v>
      </c>
      <c r="G25" s="1880">
        <f>E25*G6</f>
        <v>1453.1880216230247</v>
      </c>
      <c r="H25" s="1880">
        <f>E25*H6</f>
        <v>484.39600720767498</v>
      </c>
      <c r="I25" s="1880">
        <f>E25+F25+G25+H25</f>
        <v>21797.820324345368</v>
      </c>
      <c r="J25" s="1881">
        <f>SUM(I25+I25*20/100)</f>
        <v>26157.384389214443</v>
      </c>
    </row>
    <row r="26" spans="2:10" ht="16.5" thickBot="1">
      <c r="B26" s="1873"/>
      <c r="C26" s="1882"/>
      <c r="D26" s="1874"/>
      <c r="E26" s="1883"/>
      <c r="F26" s="1884"/>
      <c r="G26" s="1884"/>
      <c r="H26" s="1884"/>
      <c r="I26" s="1885"/>
      <c r="J26" s="1886"/>
    </row>
    <row r="27" spans="2:10" ht="16.5" thickBot="1">
      <c r="B27" s="1877" t="s">
        <v>878</v>
      </c>
      <c r="C27" s="1878">
        <v>2.5000000000000001E-2</v>
      </c>
      <c r="D27" s="1879" t="s">
        <v>712</v>
      </c>
      <c r="E27" s="1880">
        <f>Presa!P17</f>
        <v>7384.3159999999998</v>
      </c>
      <c r="F27" s="1880">
        <f>E27*C27</f>
        <v>184.6079</v>
      </c>
      <c r="G27" s="1880">
        <f>E27*G6</f>
        <v>553.82369999999992</v>
      </c>
      <c r="H27" s="1880">
        <f>E27*H6</f>
        <v>184.6079</v>
      </c>
      <c r="I27" s="1880">
        <f>E27+F27+H27+G27</f>
        <v>8307.3554999999997</v>
      </c>
      <c r="J27" s="1881">
        <f>SUM(I27+I27*20/100)</f>
        <v>9968.8266000000003</v>
      </c>
    </row>
    <row r="28" spans="2:10" ht="16.5" thickBot="1">
      <c r="B28" s="1873"/>
      <c r="C28" s="1882"/>
      <c r="D28" s="1874"/>
      <c r="E28" s="1883"/>
      <c r="F28" s="1887"/>
      <c r="G28" s="1888"/>
      <c r="H28" s="1888"/>
      <c r="I28" s="1889"/>
      <c r="J28" s="1886"/>
    </row>
    <row r="29" spans="2:10" ht="16.5" thickBot="1">
      <c r="B29" s="1890" t="s">
        <v>879</v>
      </c>
      <c r="C29" s="1891">
        <v>2.5000000000000001E-2</v>
      </c>
      <c r="D29" s="1892" t="s">
        <v>712</v>
      </c>
      <c r="E29" s="1880">
        <f>Metro!D53</f>
        <v>10522.2676085</v>
      </c>
      <c r="F29" s="1880">
        <f>E29*C29</f>
        <v>263.05669021250003</v>
      </c>
      <c r="G29" s="1880">
        <f>E29*G6</f>
        <v>789.17007063749998</v>
      </c>
      <c r="H29" s="1880">
        <f>E29*H6</f>
        <v>263.05669021250003</v>
      </c>
      <c r="I29" s="1880">
        <f>E29+F29+G29+H29</f>
        <v>11837.551059562498</v>
      </c>
      <c r="J29" s="1881">
        <f>SUM(I29+I29*20/100)</f>
        <v>14205.061271474999</v>
      </c>
    </row>
    <row r="30" spans="2:10" ht="16.5" thickBot="1">
      <c r="B30" s="1873"/>
      <c r="C30" s="1882"/>
      <c r="D30" s="1874"/>
      <c r="E30" s="1883"/>
      <c r="F30" s="1893"/>
      <c r="G30" s="1893"/>
      <c r="H30" s="1893"/>
      <c r="I30" s="1885"/>
      <c r="J30" s="1886"/>
    </row>
    <row r="31" spans="2:10" ht="16.5" thickBot="1">
      <c r="B31" s="1890" t="s">
        <v>880</v>
      </c>
      <c r="C31" s="1891">
        <v>0.1</v>
      </c>
      <c r="D31" s="1892" t="s">
        <v>712</v>
      </c>
      <c r="E31" s="1880">
        <f>Display!N49</f>
        <v>88519.411582585002</v>
      </c>
      <c r="F31" s="1880">
        <f>E31*C31</f>
        <v>8851.9411582584999</v>
      </c>
      <c r="G31" s="1880">
        <f>E31*G6</f>
        <v>6638.9558686938753</v>
      </c>
      <c r="H31" s="1880">
        <f>E31*H6</f>
        <v>2212.985289564625</v>
      </c>
      <c r="I31" s="1880">
        <f>E31+F31+H31+G31</f>
        <v>106223.29389910199</v>
      </c>
      <c r="J31" s="1881">
        <f>SUM(I31+I31*20/100)</f>
        <v>127467.95267892239</v>
      </c>
    </row>
    <row r="32" spans="2:10" ht="16.5" thickBot="1">
      <c r="B32" s="1868"/>
      <c r="C32" s="1894"/>
      <c r="D32" s="1895"/>
      <c r="E32" s="1885"/>
      <c r="F32" s="1885"/>
      <c r="G32" s="1885"/>
      <c r="H32" s="1885"/>
      <c r="I32" s="1885"/>
      <c r="J32" s="1886"/>
    </row>
    <row r="33" spans="2:10" ht="16.5" thickBot="1">
      <c r="B33" s="1868" t="s">
        <v>898</v>
      </c>
      <c r="C33" s="1891">
        <v>0</v>
      </c>
      <c r="D33" s="1892" t="s">
        <v>712</v>
      </c>
      <c r="E33" s="1885">
        <f>Display!N52</f>
        <v>1253.5455224479001</v>
      </c>
      <c r="F33" s="1880">
        <f>C33*E33</f>
        <v>0</v>
      </c>
      <c r="G33" s="1880">
        <f>E33*C33</f>
        <v>0</v>
      </c>
      <c r="H33" s="1880">
        <f>E33*C33</f>
        <v>0</v>
      </c>
      <c r="I33" s="1880">
        <f>E33+F33+H33+G33</f>
        <v>1253.5455224479001</v>
      </c>
      <c r="J33" s="1881">
        <f>SUM(I33+I33*20/100)</f>
        <v>1504.2546269374802</v>
      </c>
    </row>
    <row r="34" spans="2:10" ht="16.5" thickBot="1">
      <c r="B34" s="1868"/>
      <c r="C34" s="1894"/>
      <c r="D34" s="1895"/>
      <c r="E34" s="1885"/>
      <c r="F34" s="1885"/>
      <c r="G34" s="1885"/>
      <c r="H34" s="1885"/>
      <c r="I34" s="1885"/>
      <c r="J34" s="1886"/>
    </row>
    <row r="35" spans="2:10" ht="16.5" thickBot="1">
      <c r="B35" s="1896" t="s">
        <v>881</v>
      </c>
      <c r="C35" s="1897"/>
      <c r="D35" s="1898" t="s">
        <v>712</v>
      </c>
      <c r="E35" s="1899">
        <f t="shared" ref="E35:J35" ca="1" si="1">SUM(E23:E34)</f>
        <v>319922.30165183992</v>
      </c>
      <c r="F35" s="1899">
        <f ca="1">SUM(F23:F34)</f>
        <v>14605.674771928676</v>
      </c>
      <c r="G35" s="1899">
        <f ca="1">SUM(G23:G34)</f>
        <v>23900.156709704403</v>
      </c>
      <c r="H35" s="1899">
        <f ca="1">SUM(H23:H34)</f>
        <v>7966.7189032348015</v>
      </c>
      <c r="I35" s="1899">
        <f ca="1">SUM(I23:I34)</f>
        <v>366394.8520367078</v>
      </c>
      <c r="J35" s="1900">
        <f t="shared" ca="1" si="1"/>
        <v>439673.82244404935</v>
      </c>
    </row>
    <row r="36" spans="2:10" ht="15.75">
      <c r="B36" s="1901"/>
      <c r="C36" s="1901"/>
      <c r="D36" s="1901"/>
      <c r="E36" s="1902"/>
      <c r="F36" s="1867"/>
      <c r="G36" s="1867"/>
      <c r="H36" s="1867"/>
      <c r="I36" s="1902"/>
      <c r="J36" s="1902"/>
    </row>
    <row r="37" spans="2:10" ht="15.75">
      <c r="B37" s="1901"/>
      <c r="C37" s="1867"/>
      <c r="D37" s="1867"/>
      <c r="E37" s="1867"/>
      <c r="F37" s="1867"/>
      <c r="G37" s="1867"/>
      <c r="H37" s="1867"/>
      <c r="I37" s="1867"/>
      <c r="J37" s="1903"/>
    </row>
    <row r="38" spans="2:10" ht="15.75">
      <c r="B38" s="1813"/>
      <c r="C38" s="1904" t="s">
        <v>882</v>
      </c>
      <c r="D38" s="1905">
        <f ca="1">E35</f>
        <v>319922.30165183992</v>
      </c>
      <c r="E38" s="1842"/>
      <c r="F38" s="1842"/>
      <c r="G38" s="1842"/>
      <c r="H38" s="1842"/>
      <c r="I38" s="1842"/>
      <c r="J38" s="1842"/>
    </row>
    <row r="39" spans="2:10" ht="15.75">
      <c r="B39" s="1813"/>
      <c r="C39" s="1906" t="s">
        <v>60</v>
      </c>
      <c r="D39" s="1905">
        <f ca="1">E23</f>
        <v>192866.92065000001</v>
      </c>
      <c r="E39" s="1813"/>
      <c r="F39" s="1813"/>
      <c r="G39" s="1813"/>
      <c r="H39" s="1813"/>
      <c r="I39" s="1813"/>
      <c r="J39" s="1813"/>
    </row>
    <row r="40" spans="2:10" ht="15.75">
      <c r="B40" s="1813"/>
      <c r="C40" s="1906" t="s">
        <v>877</v>
      </c>
      <c r="D40" s="1905">
        <f>E25</f>
        <v>19375.840288306998</v>
      </c>
      <c r="E40" s="1813"/>
      <c r="F40" s="1813"/>
      <c r="G40" s="1813"/>
      <c r="H40" s="1813"/>
      <c r="I40" s="1813"/>
      <c r="J40" s="1813"/>
    </row>
    <row r="41" spans="2:10" ht="15.75">
      <c r="B41" s="1813"/>
      <c r="C41" s="1906" t="s">
        <v>878</v>
      </c>
      <c r="D41" s="1905">
        <f>E27</f>
        <v>7384.3159999999998</v>
      </c>
      <c r="E41" s="1813"/>
      <c r="F41" s="1813"/>
      <c r="G41" s="1813"/>
      <c r="H41" s="1813"/>
      <c r="I41" s="1813"/>
      <c r="J41" s="1813"/>
    </row>
    <row r="42" spans="2:10" ht="15.75">
      <c r="B42" s="1813"/>
      <c r="C42" s="1906" t="s">
        <v>879</v>
      </c>
      <c r="D42" s="1905">
        <f>E29</f>
        <v>10522.2676085</v>
      </c>
      <c r="E42" s="1813"/>
      <c r="F42" s="1813"/>
      <c r="G42" s="1813"/>
      <c r="H42" s="1813"/>
      <c r="I42" s="1813"/>
      <c r="J42" s="1813"/>
    </row>
    <row r="43" spans="2:10" ht="15.75">
      <c r="B43" s="1813"/>
      <c r="C43" s="1906" t="s">
        <v>880</v>
      </c>
      <c r="D43" s="1905">
        <f>E31</f>
        <v>88519.411582585002</v>
      </c>
      <c r="E43" s="1813"/>
      <c r="F43" s="1813"/>
      <c r="G43" s="1813"/>
      <c r="H43" s="1813"/>
      <c r="I43" s="1813"/>
      <c r="J43" s="1813"/>
    </row>
    <row r="44" spans="2:10" ht="15.75">
      <c r="B44" s="1813"/>
      <c r="C44" s="1906"/>
      <c r="D44" s="1905"/>
      <c r="E44" s="1813"/>
      <c r="F44" s="1813"/>
      <c r="G44" s="1813"/>
      <c r="H44" s="1813"/>
      <c r="I44" s="1813"/>
      <c r="J44" s="1813"/>
    </row>
    <row r="45" spans="2:10" ht="15.75">
      <c r="B45" s="1813"/>
      <c r="C45" s="1906"/>
      <c r="D45" s="1905"/>
      <c r="E45" s="1813"/>
      <c r="F45" s="1813"/>
      <c r="G45" s="1813"/>
      <c r="H45" s="1813"/>
      <c r="I45" s="1813"/>
      <c r="J45" s="1813"/>
    </row>
    <row r="46" spans="2:10" ht="13.5" customHeight="1">
      <c r="B46" s="1813"/>
      <c r="C46" s="1906"/>
      <c r="D46" s="1905"/>
      <c r="E46" s="1813"/>
      <c r="F46" s="1813"/>
      <c r="G46" s="1813"/>
      <c r="H46" s="1813"/>
      <c r="I46" s="1813"/>
      <c r="J46" s="1813"/>
    </row>
    <row r="47" spans="2:10" ht="15.75">
      <c r="B47" s="1813"/>
      <c r="C47" s="1906"/>
      <c r="D47" s="1905"/>
      <c r="E47" s="1813"/>
      <c r="F47" s="1813"/>
      <c r="G47" s="1813"/>
      <c r="H47" s="1813"/>
      <c r="I47" s="1813"/>
      <c r="J47" s="1813"/>
    </row>
    <row r="48" spans="2:10" ht="15.75">
      <c r="B48" s="1813"/>
      <c r="C48" s="1906"/>
      <c r="D48" s="1905"/>
      <c r="E48" s="1813"/>
      <c r="F48" s="1813"/>
      <c r="G48" s="1813"/>
      <c r="H48" s="1813"/>
      <c r="I48" s="1813"/>
      <c r="J48" s="1813"/>
    </row>
    <row r="49" spans="2:10" ht="15.75">
      <c r="B49" s="1813"/>
      <c r="C49" s="1813"/>
      <c r="D49" s="1907"/>
      <c r="E49" s="1813"/>
      <c r="F49" s="1813"/>
      <c r="G49" s="1813"/>
      <c r="H49" s="1813"/>
      <c r="I49" s="1813"/>
      <c r="J49" s="1813"/>
    </row>
    <row r="50" spans="2:10" ht="15.75">
      <c r="B50" s="1813"/>
      <c r="C50" s="1813"/>
      <c r="D50" s="1907"/>
      <c r="E50" s="1813"/>
      <c r="F50" s="1813"/>
      <c r="G50" s="1813"/>
      <c r="H50" s="1813"/>
      <c r="I50" s="1813"/>
      <c r="J50" s="1813"/>
    </row>
    <row r="51" spans="2:10" ht="15.75">
      <c r="C51" s="1813"/>
      <c r="D51" s="1907"/>
      <c r="E51" s="1813"/>
    </row>
    <row r="52" spans="2:10" ht="15.75">
      <c r="C52" s="1813"/>
      <c r="D52" s="1907"/>
      <c r="E52" s="1813"/>
    </row>
    <row r="53" spans="2:10" ht="15.75">
      <c r="C53" s="1813"/>
      <c r="D53" s="1907"/>
      <c r="E53" s="1813"/>
    </row>
    <row r="54" spans="2:10" ht="15.75">
      <c r="C54" s="1904" t="s">
        <v>883</v>
      </c>
      <c r="D54" s="1905">
        <f ca="1">E23</f>
        <v>192866.92065000001</v>
      </c>
      <c r="E54" s="1813"/>
    </row>
    <row r="55" spans="2:10" ht="15.75">
      <c r="C55" s="1904" t="s">
        <v>884</v>
      </c>
      <c r="D55" s="1905">
        <f>SUM(E8)</f>
        <v>92324.339999999982</v>
      </c>
      <c r="E55" s="1815"/>
    </row>
    <row r="56" spans="2:10" ht="15.75">
      <c r="C56" s="1906" t="s">
        <v>80</v>
      </c>
      <c r="D56" s="1905">
        <f ca="1">E14+E11</f>
        <v>91043.170650000029</v>
      </c>
      <c r="E56" s="1815"/>
    </row>
    <row r="57" spans="2:10" ht="15.75" hidden="1">
      <c r="C57" s="1906" t="s">
        <v>876</v>
      </c>
      <c r="D57" s="1905">
        <f>E17</f>
        <v>0</v>
      </c>
      <c r="E57" s="1815"/>
    </row>
    <row r="58" spans="2:10" ht="15.75">
      <c r="C58" s="1906" t="s">
        <v>221</v>
      </c>
      <c r="D58" s="1905">
        <f>E20</f>
        <v>9499.4100000000017</v>
      </c>
      <c r="E58" s="1815"/>
    </row>
    <row r="59" spans="2:10" ht="15.75">
      <c r="C59" s="1906" t="s">
        <v>877</v>
      </c>
      <c r="D59" s="1905">
        <f>E25</f>
        <v>19375.840288306998</v>
      </c>
      <c r="E59" s="1815"/>
    </row>
    <row r="60" spans="2:10" ht="15.75">
      <c r="C60" s="1906"/>
      <c r="D60" s="1905"/>
      <c r="E60" s="1815"/>
    </row>
    <row r="61" spans="2:10" ht="15.75">
      <c r="C61" s="1813"/>
      <c r="D61" s="1907"/>
      <c r="E61" s="1813"/>
    </row>
    <row r="62" spans="2:10" ht="15.75">
      <c r="C62" s="1813"/>
      <c r="D62" s="1907"/>
      <c r="E62" s="1813"/>
    </row>
    <row r="63" spans="2:10" ht="15.75">
      <c r="C63" s="1813"/>
      <c r="D63" s="1907"/>
      <c r="E63" s="1813"/>
    </row>
    <row r="64" spans="2:10" ht="15.75">
      <c r="C64" s="1813"/>
      <c r="D64" s="1907"/>
      <c r="E64" s="1813"/>
    </row>
    <row r="65" spans="3:5" ht="15.75">
      <c r="C65" s="1813"/>
      <c r="D65" s="1907"/>
      <c r="E65" s="1813"/>
    </row>
    <row r="66" spans="3:5" ht="15.75">
      <c r="C66" s="1813"/>
      <c r="D66" s="1907"/>
      <c r="E66" s="1813"/>
    </row>
    <row r="67" spans="3:5" ht="15.75">
      <c r="C67" s="1813"/>
      <c r="D67" s="1907"/>
    </row>
    <row r="68" spans="3:5" ht="15.75">
      <c r="C68" s="1813"/>
      <c r="D68" s="1907"/>
    </row>
    <row r="69" spans="3:5" ht="15.75">
      <c r="C69" s="1813"/>
      <c r="D69" s="1907"/>
    </row>
    <row r="70" spans="3:5" ht="15.75">
      <c r="C70" s="1813"/>
      <c r="D70" s="1907"/>
    </row>
    <row r="71" spans="3:5" ht="15.75">
      <c r="C71" s="1906" t="s">
        <v>885</v>
      </c>
      <c r="D71" s="1905">
        <f>Display!N53</f>
        <v>89772.957105032896</v>
      </c>
    </row>
    <row r="72" spans="3:5" ht="15.75">
      <c r="C72" s="1906" t="s">
        <v>886</v>
      </c>
      <c r="D72" s="1905">
        <f>Display!N40</f>
        <v>78519.411582585002</v>
      </c>
    </row>
    <row r="73" spans="3:5" ht="15.75">
      <c r="C73" s="1906" t="s">
        <v>887</v>
      </c>
      <c r="D73" s="1905">
        <f>Display!N44</f>
        <v>7000</v>
      </c>
    </row>
    <row r="74" spans="3:5" ht="15.75" hidden="1">
      <c r="C74" s="1906" t="s">
        <v>888</v>
      </c>
      <c r="D74" s="1905"/>
    </row>
    <row r="75" spans="3:5" ht="15.75">
      <c r="C75" s="1906" t="s">
        <v>889</v>
      </c>
      <c r="D75" s="1905">
        <f>Display!N47</f>
        <v>3000</v>
      </c>
    </row>
    <row r="76" spans="3:5" ht="15.75">
      <c r="C76" s="1906" t="s">
        <v>890</v>
      </c>
      <c r="D76" s="1905">
        <f>Display!N52</f>
        <v>1253.5455224479001</v>
      </c>
    </row>
    <row r="88" spans="2:5" ht="15.75">
      <c r="B88" s="1813"/>
      <c r="C88" s="1813"/>
      <c r="D88" s="1813"/>
      <c r="E88" s="1813"/>
    </row>
    <row r="89" spans="2:5" ht="15.75" hidden="1">
      <c r="B89" s="1813"/>
      <c r="C89" s="1813"/>
      <c r="D89" s="1813"/>
      <c r="E89" s="1813"/>
    </row>
    <row r="90" spans="2:5" hidden="1"/>
    <row r="91" spans="2:5" hidden="1"/>
    <row r="92" spans="2:5" hidden="1"/>
    <row r="93" spans="2:5" hidden="1"/>
    <row r="94" spans="2:5" hidden="1"/>
    <row r="95" spans="2:5" hidden="1"/>
    <row r="96" spans="2:5" hidden="1"/>
    <row r="97" spans="2:6" hidden="1">
      <c r="D97" s="1082" t="s">
        <v>895</v>
      </c>
      <c r="E97" s="1082" t="s">
        <v>896</v>
      </c>
      <c r="F97" s="1082" t="s">
        <v>897</v>
      </c>
    </row>
    <row r="98" spans="2:6" ht="15.75" hidden="1">
      <c r="B98" s="1082" t="s">
        <v>891</v>
      </c>
      <c r="C98" s="1905">
        <f ca="1">D98+E98+F98</f>
        <v>327225.13903780427</v>
      </c>
      <c r="D98" s="1905">
        <f ca="1">E35</f>
        <v>319922.30165183992</v>
      </c>
      <c r="E98" s="1905">
        <f ca="1">SUM(F23+F25+F27+F29)/2</f>
        <v>2876.866806835088</v>
      </c>
      <c r="F98" s="1905">
        <f>F31/2</f>
        <v>4425.9705791292499</v>
      </c>
    </row>
    <row r="99" spans="2:6" ht="15.75" hidden="1">
      <c r="B99" s="1082" t="s">
        <v>892</v>
      </c>
      <c r="C99" s="1905">
        <f ca="1">D99+E99</f>
        <v>7302.837385964338</v>
      </c>
      <c r="D99" s="1905">
        <f ca="1">SUM(F23+F25+F27+F29)/2</f>
        <v>2876.866806835088</v>
      </c>
      <c r="E99" s="1905">
        <f>F31/2</f>
        <v>4425.9705791292499</v>
      </c>
    </row>
    <row r="100" spans="2:6" ht="15.75" hidden="1">
      <c r="B100" s="1082" t="s">
        <v>893</v>
      </c>
      <c r="C100" s="1905">
        <f ca="1">C98+C99</f>
        <v>334527.97642376862</v>
      </c>
      <c r="D100" s="1905"/>
      <c r="E100" s="1905"/>
    </row>
    <row r="101" spans="2:6" ht="15.75" hidden="1">
      <c r="B101" s="1082" t="s">
        <v>894</v>
      </c>
      <c r="C101" s="1905">
        <f ca="1">C100*1.2</f>
        <v>401433.57170852233</v>
      </c>
    </row>
    <row r="102" spans="2:6" hidden="1"/>
    <row r="103" spans="2:6" hidden="1"/>
    <row r="104" spans="2:6" hidden="1"/>
    <row r="105" spans="2:6" hidden="1"/>
    <row r="106" spans="2:6" hidden="1"/>
    <row r="107" spans="2:6" hidden="1"/>
  </sheetData>
  <mergeCells count="2">
    <mergeCell ref="B2:J2"/>
    <mergeCell ref="B3:J3"/>
  </mergeCells>
  <pageMargins left="0.39" right="0.17" top="0.37" bottom="0.41" header="0.18" footer="0.3"/>
  <pageSetup scale="78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  <pageSetUpPr fitToPage="1"/>
  </sheetPr>
  <dimension ref="A1:DA141"/>
  <sheetViews>
    <sheetView showGridLines="0" showZeros="0" defaultGridColor="0" topLeftCell="A34" colorId="23" zoomScale="80" zoomScaleNormal="80" workbookViewId="0">
      <selection activeCell="F5" sqref="F5"/>
    </sheetView>
  </sheetViews>
  <sheetFormatPr defaultColWidth="9.140625" defaultRowHeight="12.75"/>
  <cols>
    <col min="1" max="1" width="15.85546875" style="12" customWidth="1"/>
    <col min="2" max="2" width="5.7109375" style="12" customWidth="1"/>
    <col min="3" max="3" width="40.5703125" style="5" bestFit="1" customWidth="1"/>
    <col min="4" max="4" width="6.28515625" style="12" customWidth="1"/>
    <col min="5" max="6" width="7.5703125" style="5" customWidth="1"/>
    <col min="7" max="7" width="9.28515625" style="5" customWidth="1"/>
    <col min="8" max="8" width="9" style="6" customWidth="1"/>
    <col min="9" max="9" width="13.140625" style="6" bestFit="1" customWidth="1"/>
    <col min="10" max="10" width="12.7109375" style="8" customWidth="1"/>
    <col min="11" max="12" width="12.85546875" style="8" customWidth="1"/>
    <col min="13" max="13" width="5.7109375" style="8" customWidth="1"/>
    <col min="14" max="14" width="5.5703125" style="8" customWidth="1"/>
    <col min="15" max="15" width="4.7109375" style="8" customWidth="1"/>
    <col min="16" max="19" width="4.7109375" style="8" hidden="1" customWidth="1"/>
    <col min="20" max="20" width="6" style="8" customWidth="1"/>
    <col min="21" max="21" width="14.85546875" style="8" customWidth="1"/>
    <col min="22" max="22" width="13.85546875" style="8" customWidth="1"/>
    <col min="23" max="23" width="12.85546875" style="8" customWidth="1"/>
    <col min="24" max="24" width="12.7109375" style="8" bestFit="1" customWidth="1"/>
    <col min="25" max="25" width="9.7109375" style="8" customWidth="1"/>
    <col min="26" max="29" width="9.7109375" style="8" hidden="1" customWidth="1"/>
    <col min="30" max="30" width="13.85546875" style="8" customWidth="1"/>
    <col min="31" max="31" width="3" customWidth="1"/>
    <col min="32" max="54" width="3" style="5" customWidth="1"/>
    <col min="55" max="94" width="3" style="5" hidden="1" customWidth="1"/>
    <col min="95" max="95" width="27.28515625" style="5" bestFit="1" customWidth="1"/>
    <col min="96" max="16384" width="9.140625" style="5"/>
  </cols>
  <sheetData>
    <row r="1" spans="1:105" ht="13.5" thickBot="1">
      <c r="C1" s="207" t="s">
        <v>22</v>
      </c>
      <c r="D1" s="208" t="s">
        <v>41</v>
      </c>
      <c r="E1" s="209" t="s">
        <v>45</v>
      </c>
      <c r="F1" s="209" t="s">
        <v>20</v>
      </c>
      <c r="G1" s="208" t="s">
        <v>42</v>
      </c>
      <c r="H1" s="209" t="s">
        <v>4</v>
      </c>
      <c r="I1" s="210" t="s">
        <v>43</v>
      </c>
      <c r="J1" s="7"/>
      <c r="K1" s="7"/>
      <c r="L1" s="7"/>
      <c r="Q1" s="6"/>
      <c r="S1" s="6"/>
      <c r="T1" s="9"/>
    </row>
    <row r="2" spans="1:105">
      <c r="C2" s="200" t="str">
        <f>SUMMARY_TV!B2</f>
        <v>Consumer Loan</v>
      </c>
      <c r="D2" s="510" t="str">
        <f>IF(E2&lt;&gt;0,"A","-")</f>
        <v>A</v>
      </c>
      <c r="E2" s="511">
        <v>32</v>
      </c>
      <c r="F2" s="1009">
        <f>SUMIF('bTV Coeff'!$A$2:$A$181,'bTV March'!E2,'bTV Coeff'!$B$2:$B$181)</f>
        <v>1</v>
      </c>
      <c r="G2" s="54">
        <f>SUMPRODUCT(M12:M106,W12:W106)</f>
        <v>78679</v>
      </c>
      <c r="H2" s="513">
        <f>SUM(M12:M106)</f>
        <v>15</v>
      </c>
      <c r="I2" s="177">
        <f>H2/$H$9</f>
        <v>0.6</v>
      </c>
      <c r="J2" s="7" t="s">
        <v>104</v>
      </c>
      <c r="K2" s="7"/>
      <c r="L2" s="7"/>
      <c r="Q2" s="6"/>
      <c r="S2" s="6"/>
      <c r="U2" s="217" t="str">
        <f>SUMMARY_TV!B1</f>
        <v>DSK</v>
      </c>
    </row>
    <row r="3" spans="1:105">
      <c r="C3" s="27" t="s">
        <v>300</v>
      </c>
      <c r="D3" s="28" t="s">
        <v>147</v>
      </c>
      <c r="E3" s="84" t="s">
        <v>210</v>
      </c>
      <c r="F3" s="30">
        <v>1.3</v>
      </c>
      <c r="G3" s="202">
        <f>SUMPRODUCT(N12:N106,X12:X106)</f>
        <v>0</v>
      </c>
      <c r="H3" s="25">
        <f>SUM(N12:N106)</f>
        <v>0</v>
      </c>
      <c r="I3" s="82">
        <f t="shared" ref="I3:I8" si="0">H3/$H$9</f>
        <v>0</v>
      </c>
      <c r="J3" s="7" t="s">
        <v>105</v>
      </c>
      <c r="K3" s="7"/>
      <c r="L3" s="7"/>
      <c r="Q3" s="6"/>
      <c r="S3" s="6"/>
      <c r="U3" s="217" t="str">
        <f>SUMMARY_TV!B2</f>
        <v>Consumer Loan</v>
      </c>
    </row>
    <row r="4" spans="1:105">
      <c r="C4" s="27" t="s">
        <v>299</v>
      </c>
      <c r="D4" s="28" t="s">
        <v>161</v>
      </c>
      <c r="E4" s="84">
        <v>10</v>
      </c>
      <c r="F4" s="30">
        <v>0.8</v>
      </c>
      <c r="G4" s="202">
        <f>SUMPRODUCT(O12:O106,Y12:Y106)</f>
        <v>76492.800000000003</v>
      </c>
      <c r="H4" s="25">
        <f>SUM(O12:O106)</f>
        <v>10</v>
      </c>
      <c r="I4" s="82">
        <f t="shared" si="0"/>
        <v>0.4</v>
      </c>
      <c r="J4" s="7" t="s">
        <v>106</v>
      </c>
      <c r="K4" s="7"/>
      <c r="L4" s="7"/>
      <c r="U4" s="217" t="str">
        <f>SUMMARY_TV!B3</f>
        <v>Café Commucations</v>
      </c>
    </row>
    <row r="5" spans="1:105" ht="13.5" thickBot="1">
      <c r="C5" s="27"/>
      <c r="D5" s="28"/>
      <c r="E5" s="84"/>
      <c r="F5" s="30">
        <f>SUMIF('bTV Coeff'!$A$2:$A$181,'bTV March'!E5,'bTV Coeff'!$B$2:$B$181)</f>
        <v>0</v>
      </c>
      <c r="G5" s="202">
        <f>SUMPRODUCT(P12:P106,Z12:Z106)</f>
        <v>0</v>
      </c>
      <c r="H5" s="25">
        <f>SUM(P12:P106)</f>
        <v>0</v>
      </c>
      <c r="I5" s="82">
        <f t="shared" si="0"/>
        <v>0</v>
      </c>
      <c r="J5" s="7" t="s">
        <v>107</v>
      </c>
      <c r="K5" s="7"/>
      <c r="L5" s="7"/>
      <c r="U5" s="217" t="str">
        <f>SUMMARY_TV!B4</f>
        <v>09 Mar 2020 -  05 Apr 2020</v>
      </c>
      <c r="AF5" s="336"/>
      <c r="AG5" s="336"/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BA5" s="336"/>
      <c r="BB5" s="336"/>
      <c r="BC5" s="336"/>
      <c r="BD5" s="336"/>
      <c r="BE5" s="336"/>
      <c r="BF5" s="336"/>
      <c r="BG5" s="336"/>
      <c r="BH5" s="336"/>
      <c r="BI5" s="336"/>
      <c r="BJ5" s="336"/>
      <c r="BK5" s="336"/>
      <c r="BL5" s="336"/>
      <c r="BM5" s="336"/>
      <c r="BN5" s="336"/>
      <c r="BV5" s="336"/>
      <c r="BW5" s="336"/>
      <c r="BX5" s="336"/>
      <c r="BY5" s="336"/>
      <c r="BZ5" s="336"/>
      <c r="CA5" s="336"/>
      <c r="CB5" s="336"/>
      <c r="CC5" s="336"/>
      <c r="CD5" s="336"/>
      <c r="CE5" s="336"/>
      <c r="CF5" s="336"/>
      <c r="CG5" s="336"/>
      <c r="CH5" s="336"/>
      <c r="CI5" s="336"/>
    </row>
    <row r="6" spans="1:105" ht="13.5" thickBot="1">
      <c r="B6" s="462" t="s">
        <v>135</v>
      </c>
      <c r="C6" s="27"/>
      <c r="D6" s="28" t="str">
        <f>IF(E6&lt;&gt;0,"E","-")</f>
        <v>-</v>
      </c>
      <c r="E6" s="29">
        <v>0</v>
      </c>
      <c r="F6" s="30">
        <f>SUMIF('bTV Coeff'!$A$2:$A$181,'bTV March'!E6,'bTV Coeff'!$B$2:$B$181)</f>
        <v>0</v>
      </c>
      <c r="G6" s="58"/>
      <c r="H6" s="25">
        <f>SUM(Q12:Q106)</f>
        <v>0</v>
      </c>
      <c r="I6" s="82">
        <f t="shared" si="0"/>
        <v>0</v>
      </c>
      <c r="J6" s="10"/>
      <c r="K6" s="10"/>
      <c r="L6" s="10"/>
      <c r="U6" s="9"/>
      <c r="AD6" s="183"/>
      <c r="AF6" s="374">
        <v>11</v>
      </c>
      <c r="AG6" s="368" t="s">
        <v>59</v>
      </c>
      <c r="AH6" s="469"/>
      <c r="AI6" s="369"/>
      <c r="AJ6" s="369"/>
      <c r="AK6" s="369"/>
      <c r="AL6" s="370"/>
      <c r="AM6" s="371">
        <f>AF6+1</f>
        <v>12</v>
      </c>
      <c r="AN6" s="368" t="s">
        <v>59</v>
      </c>
      <c r="AO6" s="369"/>
      <c r="AP6" s="369"/>
      <c r="AQ6" s="369"/>
      <c r="AR6" s="369"/>
      <c r="AS6" s="370"/>
      <c r="AT6" s="371">
        <f>AM6+1</f>
        <v>13</v>
      </c>
      <c r="AU6" s="372" t="s">
        <v>59</v>
      </c>
      <c r="AV6" s="368"/>
      <c r="AW6" s="369"/>
      <c r="AX6" s="369"/>
      <c r="AY6" s="369"/>
      <c r="AZ6" s="369"/>
      <c r="BA6" s="371">
        <f>AT6+1</f>
        <v>14</v>
      </c>
      <c r="BB6" s="368" t="s">
        <v>59</v>
      </c>
      <c r="BC6" s="369"/>
      <c r="BD6" s="369"/>
      <c r="BE6" s="369"/>
      <c r="BF6" s="369"/>
      <c r="BG6" s="370"/>
      <c r="BH6" s="371">
        <f>BA6+1</f>
        <v>15</v>
      </c>
      <c r="BI6" s="368" t="s">
        <v>59</v>
      </c>
      <c r="BJ6" s="369"/>
      <c r="BK6" s="369"/>
      <c r="BL6" s="369"/>
      <c r="BM6" s="369"/>
      <c r="BN6" s="369"/>
      <c r="BO6" s="371">
        <f>BH6+1</f>
        <v>16</v>
      </c>
      <c r="BP6" s="368" t="s">
        <v>59</v>
      </c>
      <c r="BQ6" s="369"/>
      <c r="BR6" s="369"/>
      <c r="BS6" s="369"/>
      <c r="BT6" s="369"/>
      <c r="BU6" s="369"/>
      <c r="BV6" s="371">
        <f>BO6+1</f>
        <v>17</v>
      </c>
      <c r="BW6" s="368" t="s">
        <v>59</v>
      </c>
      <c r="BX6" s="369"/>
      <c r="BY6" s="369"/>
      <c r="BZ6" s="369"/>
      <c r="CA6" s="369"/>
      <c r="CB6" s="369"/>
      <c r="CC6" s="371">
        <f>BV6+1</f>
        <v>18</v>
      </c>
      <c r="CD6" s="368" t="s">
        <v>59</v>
      </c>
      <c r="CE6" s="369"/>
      <c r="CF6" s="369"/>
      <c r="CG6" s="369"/>
      <c r="CH6" s="369"/>
      <c r="CI6" s="369"/>
      <c r="CJ6" s="535">
        <f>CC6+1</f>
        <v>19</v>
      </c>
      <c r="CK6" s="368" t="s">
        <v>59</v>
      </c>
      <c r="CL6" s="369"/>
      <c r="CM6" s="369"/>
      <c r="CN6" s="369"/>
      <c r="CO6" s="369"/>
      <c r="CP6" s="373"/>
      <c r="CQ6" s="586"/>
      <c r="CR6" s="586"/>
      <c r="CS6" s="586"/>
      <c r="CT6" s="586"/>
      <c r="CU6" s="587"/>
      <c r="CV6" s="586"/>
      <c r="CW6" s="586"/>
      <c r="CX6" s="586"/>
      <c r="CY6" s="586"/>
      <c r="CZ6" s="586"/>
      <c r="DA6" s="586"/>
    </row>
    <row r="7" spans="1:105" ht="13.5" thickBot="1">
      <c r="C7" s="200"/>
      <c r="D7" s="28" t="str">
        <f>IF(E7&lt;&gt;0,"F","-")</f>
        <v>-</v>
      </c>
      <c r="E7" s="29">
        <v>0</v>
      </c>
      <c r="F7" s="30">
        <f>SUMIF('bTV Coeff'!$A$2:$A$181,'bTV March'!E7,'bTV Coeff'!$B$2:$B$181)</f>
        <v>0</v>
      </c>
      <c r="G7" s="58"/>
      <c r="H7" s="25">
        <f>SUM(R12:R109)</f>
        <v>0</v>
      </c>
      <c r="I7" s="82">
        <f t="shared" si="0"/>
        <v>0</v>
      </c>
      <c r="J7" s="10" t="s">
        <v>108</v>
      </c>
      <c r="K7" s="10"/>
      <c r="L7" s="10"/>
      <c r="U7" s="214" t="s">
        <v>131</v>
      </c>
      <c r="V7" s="549"/>
      <c r="AF7" s="1941" t="s">
        <v>325</v>
      </c>
      <c r="AG7" s="1942"/>
      <c r="AH7" s="1942"/>
      <c r="AI7" s="1942"/>
      <c r="AJ7" s="1942"/>
      <c r="AK7" s="1942"/>
      <c r="AL7" s="1942"/>
      <c r="AM7" s="1942"/>
      <c r="AN7" s="1942"/>
      <c r="AO7" s="1942"/>
      <c r="AP7" s="1942"/>
      <c r="AQ7" s="1942"/>
      <c r="AR7" s="1942"/>
      <c r="AS7" s="1942"/>
      <c r="AT7" s="1942"/>
      <c r="AU7" s="1942"/>
      <c r="AV7" s="1942"/>
      <c r="AW7" s="1942"/>
      <c r="AX7" s="1942"/>
      <c r="AY7" s="1942"/>
      <c r="AZ7" s="1942"/>
      <c r="BA7" s="1942"/>
      <c r="BB7" s="1942"/>
      <c r="BC7" s="1943" t="s">
        <v>326</v>
      </c>
      <c r="BD7" s="1943"/>
      <c r="BE7" s="1943"/>
      <c r="BF7" s="1943"/>
      <c r="BG7" s="1943"/>
      <c r="BH7" s="1943"/>
      <c r="BI7" s="1943"/>
      <c r="BJ7" s="1943"/>
      <c r="BK7" s="1943"/>
      <c r="BL7" s="1943"/>
      <c r="BM7" s="1943"/>
      <c r="BN7" s="1943"/>
      <c r="BO7" s="1943"/>
      <c r="BP7" s="1943"/>
      <c r="BQ7" s="1943"/>
      <c r="BR7" s="1943"/>
      <c r="BS7" s="1943"/>
      <c r="BT7" s="1943"/>
      <c r="BU7" s="1943"/>
      <c r="BV7" s="1943"/>
      <c r="BW7" s="1943"/>
      <c r="BX7" s="1943"/>
      <c r="BY7" s="1943"/>
      <c r="BZ7" s="1943"/>
      <c r="CA7" s="1943"/>
      <c r="CB7" s="1943"/>
      <c r="CC7" s="1943"/>
      <c r="CD7" s="1943"/>
      <c r="CE7" s="1943"/>
      <c r="CF7" s="1943"/>
      <c r="CG7" s="1944" t="s">
        <v>327</v>
      </c>
      <c r="CH7" s="1944"/>
      <c r="CI7" s="1944"/>
      <c r="CJ7" s="1944"/>
      <c r="CK7" s="1944"/>
      <c r="CL7" s="1944"/>
      <c r="CM7" s="1944"/>
      <c r="CN7" s="1944"/>
      <c r="CO7" s="1944"/>
      <c r="CP7" s="1945"/>
      <c r="CQ7" s="607"/>
      <c r="CR7" s="607"/>
      <c r="CS7" s="607"/>
      <c r="CT7" s="607"/>
      <c r="CU7" s="607"/>
      <c r="CV7" s="607"/>
      <c r="CW7" s="607"/>
      <c r="CX7" s="607"/>
      <c r="CY7" s="607"/>
      <c r="CZ7" s="607"/>
      <c r="DA7" s="607"/>
    </row>
    <row r="8" spans="1:105" ht="13.5" thickBot="1">
      <c r="C8" s="31"/>
      <c r="D8" s="32" t="str">
        <f>IF(E8&lt;&gt;0,"G","-")</f>
        <v>-</v>
      </c>
      <c r="E8" s="33">
        <v>0</v>
      </c>
      <c r="F8" s="34">
        <f>SUMIF('bTV Coeff'!$A$2:$A$181,'bTV March'!E8,'bTV Coeff'!$B$2:$B$181)</f>
        <v>0</v>
      </c>
      <c r="G8" s="62"/>
      <c r="H8" s="197">
        <f>SUM(S12:S109)</f>
        <v>0</v>
      </c>
      <c r="I8" s="86">
        <f t="shared" si="0"/>
        <v>0</v>
      </c>
      <c r="J8" s="10" t="str">
        <f>SUMMARY_TV!A4</f>
        <v>PERIOD</v>
      </c>
      <c r="K8" s="10"/>
      <c r="L8" s="10"/>
      <c r="U8" s="90" t="s">
        <v>83</v>
      </c>
      <c r="AF8" s="383" t="s">
        <v>64</v>
      </c>
      <c r="AG8" s="382" t="s">
        <v>65</v>
      </c>
      <c r="AH8" s="447" t="s">
        <v>66</v>
      </c>
      <c r="AI8" s="447" t="s">
        <v>67</v>
      </c>
      <c r="AJ8" s="447" t="s">
        <v>68</v>
      </c>
      <c r="AK8" s="449" t="s">
        <v>62</v>
      </c>
      <c r="AL8" s="471" t="s">
        <v>63</v>
      </c>
      <c r="AM8" s="382" t="s">
        <v>64</v>
      </c>
      <c r="AN8" s="447" t="s">
        <v>65</v>
      </c>
      <c r="AO8" s="447" t="s">
        <v>66</v>
      </c>
      <c r="AP8" s="382" t="s">
        <v>67</v>
      </c>
      <c r="AQ8" s="447" t="s">
        <v>68</v>
      </c>
      <c r="AR8" s="540" t="s">
        <v>62</v>
      </c>
      <c r="AS8" s="471" t="s">
        <v>63</v>
      </c>
      <c r="AT8" s="447" t="s">
        <v>64</v>
      </c>
      <c r="AU8" s="447" t="s">
        <v>65</v>
      </c>
      <c r="AV8" s="447" t="s">
        <v>66</v>
      </c>
      <c r="AW8" s="577" t="s">
        <v>67</v>
      </c>
      <c r="AX8" s="541" t="s">
        <v>68</v>
      </c>
      <c r="AY8" s="451" t="s">
        <v>62</v>
      </c>
      <c r="AZ8" s="451" t="s">
        <v>63</v>
      </c>
      <c r="BA8" s="450" t="s">
        <v>64</v>
      </c>
      <c r="BB8" s="448" t="s">
        <v>65</v>
      </c>
      <c r="BC8" s="450" t="s">
        <v>66</v>
      </c>
      <c r="BD8" s="450" t="s">
        <v>67</v>
      </c>
      <c r="BE8" s="448" t="s">
        <v>68</v>
      </c>
      <c r="BF8" s="451" t="s">
        <v>62</v>
      </c>
      <c r="BG8" s="451" t="s">
        <v>63</v>
      </c>
      <c r="BH8" s="448" t="s">
        <v>64</v>
      </c>
      <c r="BI8" s="450" t="s">
        <v>65</v>
      </c>
      <c r="BJ8" s="448" t="s">
        <v>66</v>
      </c>
      <c r="BK8" s="578" t="s">
        <v>67</v>
      </c>
      <c r="BL8" s="450" t="s">
        <v>68</v>
      </c>
      <c r="BM8" s="451" t="s">
        <v>62</v>
      </c>
      <c r="BN8" s="451" t="s">
        <v>63</v>
      </c>
      <c r="BO8" s="450" t="s">
        <v>64</v>
      </c>
      <c r="BP8" s="448" t="s">
        <v>65</v>
      </c>
      <c r="BQ8" s="450" t="s">
        <v>66</v>
      </c>
      <c r="BR8" s="450" t="s">
        <v>67</v>
      </c>
      <c r="BS8" s="448" t="s">
        <v>68</v>
      </c>
      <c r="BT8" s="451" t="s">
        <v>62</v>
      </c>
      <c r="BU8" s="451" t="s">
        <v>63</v>
      </c>
      <c r="BV8" s="541" t="s">
        <v>64</v>
      </c>
      <c r="BW8" s="450" t="s">
        <v>65</v>
      </c>
      <c r="BX8" s="450" t="s">
        <v>66</v>
      </c>
      <c r="BY8" s="450" t="s">
        <v>67</v>
      </c>
      <c r="BZ8" s="450" t="s">
        <v>68</v>
      </c>
      <c r="CA8" s="451" t="s">
        <v>62</v>
      </c>
      <c r="CB8" s="451" t="s">
        <v>63</v>
      </c>
      <c r="CC8" s="541" t="s">
        <v>64</v>
      </c>
      <c r="CD8" s="450" t="s">
        <v>65</v>
      </c>
      <c r="CE8" s="450" t="s">
        <v>66</v>
      </c>
      <c r="CF8" s="450" t="s">
        <v>67</v>
      </c>
      <c r="CG8" s="450" t="s">
        <v>68</v>
      </c>
      <c r="CH8" s="451" t="s">
        <v>62</v>
      </c>
      <c r="CI8" s="451" t="s">
        <v>63</v>
      </c>
      <c r="CJ8" s="448" t="s">
        <v>64</v>
      </c>
      <c r="CK8" s="450" t="s">
        <v>65</v>
      </c>
      <c r="CL8" s="450" t="s">
        <v>66</v>
      </c>
      <c r="CM8" s="450" t="s">
        <v>67</v>
      </c>
      <c r="CN8" s="450" t="s">
        <v>68</v>
      </c>
      <c r="CO8" s="451" t="s">
        <v>62</v>
      </c>
      <c r="CP8" s="452" t="s">
        <v>63</v>
      </c>
      <c r="CQ8" s="608"/>
      <c r="CR8" s="588"/>
      <c r="CS8" s="589"/>
      <c r="CT8" s="589"/>
      <c r="CU8" s="588"/>
      <c r="CV8" s="588"/>
      <c r="CW8" s="588"/>
      <c r="CX8" s="588"/>
      <c r="CY8" s="588"/>
      <c r="CZ8" s="589"/>
      <c r="DA8" s="589"/>
    </row>
    <row r="9" spans="1:105" ht="13.5" thickBot="1">
      <c r="C9" s="11"/>
      <c r="H9" s="425">
        <f>SUM(H2:H8)</f>
        <v>25</v>
      </c>
      <c r="I9" s="5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5"/>
      <c r="V9" s="5"/>
      <c r="W9" s="5"/>
      <c r="X9" s="5"/>
      <c r="Y9" s="5"/>
      <c r="Z9" s="5"/>
      <c r="AA9" s="5"/>
      <c r="AB9" s="5"/>
      <c r="AC9" s="5"/>
      <c r="AD9" s="6"/>
      <c r="AF9" s="626">
        <v>43899</v>
      </c>
      <c r="AG9" s="627">
        <v>43900</v>
      </c>
      <c r="AH9" s="627">
        <v>43901</v>
      </c>
      <c r="AI9" s="627">
        <v>43902</v>
      </c>
      <c r="AJ9" s="628">
        <v>43903</v>
      </c>
      <c r="AK9" s="629">
        <v>43904</v>
      </c>
      <c r="AL9" s="627">
        <v>43905</v>
      </c>
      <c r="AM9" s="627">
        <v>43906</v>
      </c>
      <c r="AN9" s="627">
        <v>43907</v>
      </c>
      <c r="AO9" s="627">
        <v>43908</v>
      </c>
      <c r="AP9" s="628">
        <v>43909</v>
      </c>
      <c r="AQ9" s="629">
        <v>43910</v>
      </c>
      <c r="AR9" s="627">
        <v>43911</v>
      </c>
      <c r="AS9" s="627">
        <v>43912</v>
      </c>
      <c r="AT9" s="627">
        <v>43913</v>
      </c>
      <c r="AU9" s="627">
        <v>43914</v>
      </c>
      <c r="AV9" s="627">
        <v>43915</v>
      </c>
      <c r="AW9" s="627">
        <v>43916</v>
      </c>
      <c r="AX9" s="629">
        <v>43917</v>
      </c>
      <c r="AY9" s="627">
        <v>43918</v>
      </c>
      <c r="AZ9" s="627">
        <v>43919</v>
      </c>
      <c r="BA9" s="627">
        <v>43920</v>
      </c>
      <c r="BB9" s="627">
        <v>43921</v>
      </c>
      <c r="BC9" s="627">
        <v>43922</v>
      </c>
      <c r="BD9" s="628">
        <v>43923</v>
      </c>
      <c r="BE9" s="629">
        <v>43924</v>
      </c>
      <c r="BF9" s="627">
        <v>43925</v>
      </c>
      <c r="BG9" s="627">
        <v>43926</v>
      </c>
      <c r="BH9" s="627">
        <v>43927</v>
      </c>
      <c r="BI9" s="627">
        <v>43928</v>
      </c>
      <c r="BJ9" s="627">
        <v>43929</v>
      </c>
      <c r="BK9" s="630">
        <v>43930</v>
      </c>
      <c r="BL9" s="631">
        <v>43931</v>
      </c>
      <c r="BM9" s="631">
        <v>43932</v>
      </c>
      <c r="BN9" s="631">
        <v>43933</v>
      </c>
      <c r="BO9" s="631">
        <v>43934</v>
      </c>
      <c r="BP9" s="631">
        <v>43935</v>
      </c>
      <c r="BQ9" s="631">
        <v>43936</v>
      </c>
      <c r="BR9" s="631">
        <v>43937</v>
      </c>
      <c r="BS9" s="631">
        <v>43938</v>
      </c>
      <c r="BT9" s="631">
        <v>43939</v>
      </c>
      <c r="BU9" s="631">
        <v>43940</v>
      </c>
      <c r="BV9" s="632">
        <v>43941</v>
      </c>
      <c r="BW9" s="631">
        <v>43942</v>
      </c>
      <c r="BX9" s="631">
        <v>43943</v>
      </c>
      <c r="BY9" s="631">
        <v>43944</v>
      </c>
      <c r="BZ9" s="631">
        <v>43945</v>
      </c>
      <c r="CA9" s="631">
        <v>43946</v>
      </c>
      <c r="CB9" s="631">
        <v>43947</v>
      </c>
      <c r="CC9" s="631">
        <v>43948</v>
      </c>
      <c r="CD9" s="631">
        <v>43949</v>
      </c>
      <c r="CE9" s="631">
        <v>43950</v>
      </c>
      <c r="CF9" s="631">
        <v>43951</v>
      </c>
      <c r="CG9" s="631">
        <v>43952</v>
      </c>
      <c r="CH9" s="631">
        <v>43953</v>
      </c>
      <c r="CI9" s="631">
        <v>43954</v>
      </c>
      <c r="CJ9" s="631">
        <v>43955</v>
      </c>
      <c r="CK9" s="631">
        <v>43956</v>
      </c>
      <c r="CL9" s="631">
        <v>43957</v>
      </c>
      <c r="CM9" s="631">
        <v>43958</v>
      </c>
      <c r="CN9" s="631">
        <v>43959</v>
      </c>
      <c r="CO9" s="631">
        <v>43960</v>
      </c>
      <c r="CP9" s="633">
        <v>43961</v>
      </c>
      <c r="CQ9" s="609"/>
      <c r="CR9" s="585"/>
      <c r="CS9" s="585"/>
      <c r="CT9" s="585"/>
      <c r="CU9" s="585"/>
      <c r="CV9" s="585"/>
      <c r="CW9" s="585"/>
      <c r="CX9" s="585"/>
      <c r="CY9" s="585"/>
      <c r="CZ9" s="585"/>
      <c r="DA9" s="585"/>
    </row>
    <row r="10" spans="1:105" ht="12.75" customHeight="1" thickBot="1">
      <c r="A10" s="36" t="s">
        <v>49</v>
      </c>
      <c r="B10" s="163"/>
      <c r="C10" s="601" t="s">
        <v>1</v>
      </c>
      <c r="D10" s="603" t="s">
        <v>2</v>
      </c>
      <c r="E10" s="603" t="s">
        <v>3</v>
      </c>
      <c r="F10" s="37" t="s">
        <v>2</v>
      </c>
      <c r="G10" s="38" t="s">
        <v>46</v>
      </c>
      <c r="H10" s="2126" t="str">
        <f>U7</f>
        <v>W25-54</v>
      </c>
      <c r="I10" s="2127"/>
      <c r="J10" s="2128"/>
      <c r="K10" s="2129" t="s">
        <v>243</v>
      </c>
      <c r="L10" s="2130"/>
      <c r="M10" s="2131" t="s">
        <v>4</v>
      </c>
      <c r="N10" s="2132"/>
      <c r="O10" s="2132"/>
      <c r="P10" s="2132"/>
      <c r="Q10" s="2132"/>
      <c r="R10" s="2132"/>
      <c r="S10" s="2133"/>
      <c r="T10" s="66" t="s">
        <v>4</v>
      </c>
      <c r="U10" s="2134" t="s">
        <v>5</v>
      </c>
      <c r="V10" s="2135"/>
      <c r="W10" s="2135"/>
      <c r="X10" s="2135"/>
      <c r="Y10" s="2135"/>
      <c r="Z10" s="2135"/>
      <c r="AA10" s="2135"/>
      <c r="AB10" s="2135"/>
      <c r="AC10" s="2135"/>
      <c r="AD10" s="604" t="s">
        <v>0</v>
      </c>
      <c r="AF10" s="383" t="s">
        <v>64</v>
      </c>
      <c r="AG10" s="382" t="s">
        <v>65</v>
      </c>
      <c r="AH10" s="447" t="s">
        <v>66</v>
      </c>
      <c r="AI10" s="447" t="s">
        <v>67</v>
      </c>
      <c r="AJ10" s="447" t="s">
        <v>68</v>
      </c>
      <c r="AK10" s="449" t="s">
        <v>62</v>
      </c>
      <c r="AL10" s="471" t="s">
        <v>63</v>
      </c>
      <c r="AM10" s="382" t="s">
        <v>64</v>
      </c>
      <c r="AN10" s="447" t="s">
        <v>65</v>
      </c>
      <c r="AO10" s="447" t="s">
        <v>66</v>
      </c>
      <c r="AP10" s="382" t="s">
        <v>67</v>
      </c>
      <c r="AQ10" s="447" t="s">
        <v>68</v>
      </c>
      <c r="AR10" s="540" t="s">
        <v>62</v>
      </c>
      <c r="AS10" s="471" t="s">
        <v>63</v>
      </c>
      <c r="AT10" s="447" t="s">
        <v>64</v>
      </c>
      <c r="AU10" s="447" t="s">
        <v>65</v>
      </c>
      <c r="AV10" s="447" t="s">
        <v>66</v>
      </c>
      <c r="AW10" s="577" t="s">
        <v>67</v>
      </c>
      <c r="AX10" s="541" t="s">
        <v>68</v>
      </c>
      <c r="AY10" s="451" t="s">
        <v>62</v>
      </c>
      <c r="AZ10" s="451" t="s">
        <v>63</v>
      </c>
      <c r="BA10" s="450" t="s">
        <v>64</v>
      </c>
      <c r="BB10" s="448" t="s">
        <v>65</v>
      </c>
      <c r="BC10" s="450" t="s">
        <v>66</v>
      </c>
      <c r="BD10" s="450" t="s">
        <v>67</v>
      </c>
      <c r="BE10" s="448" t="s">
        <v>68</v>
      </c>
      <c r="BF10" s="451" t="s">
        <v>62</v>
      </c>
      <c r="BG10" s="451" t="s">
        <v>63</v>
      </c>
      <c r="BH10" s="448" t="s">
        <v>64</v>
      </c>
      <c r="BI10" s="450" t="s">
        <v>65</v>
      </c>
      <c r="BJ10" s="448" t="s">
        <v>66</v>
      </c>
      <c r="BK10" s="578" t="s">
        <v>67</v>
      </c>
      <c r="BL10" s="450" t="s">
        <v>68</v>
      </c>
      <c r="BM10" s="451" t="s">
        <v>62</v>
      </c>
      <c r="BN10" s="451" t="s">
        <v>63</v>
      </c>
      <c r="BO10" s="450" t="s">
        <v>64</v>
      </c>
      <c r="BP10" s="448" t="s">
        <v>65</v>
      </c>
      <c r="BQ10" s="450" t="s">
        <v>66</v>
      </c>
      <c r="BR10" s="450" t="s">
        <v>67</v>
      </c>
      <c r="BS10" s="448" t="s">
        <v>68</v>
      </c>
      <c r="BT10" s="451" t="s">
        <v>62</v>
      </c>
      <c r="BU10" s="451" t="s">
        <v>63</v>
      </c>
      <c r="BV10" s="541" t="s">
        <v>64</v>
      </c>
      <c r="BW10" s="450" t="s">
        <v>65</v>
      </c>
      <c r="BX10" s="450" t="s">
        <v>66</v>
      </c>
      <c r="BY10" s="450" t="s">
        <v>67</v>
      </c>
      <c r="BZ10" s="450" t="s">
        <v>68</v>
      </c>
      <c r="CA10" s="451" t="s">
        <v>62</v>
      </c>
      <c r="CB10" s="451" t="s">
        <v>63</v>
      </c>
      <c r="CC10" s="541" t="s">
        <v>64</v>
      </c>
      <c r="CD10" s="450" t="s">
        <v>65</v>
      </c>
      <c r="CE10" s="450" t="s">
        <v>66</v>
      </c>
      <c r="CF10" s="450" t="s">
        <v>67</v>
      </c>
      <c r="CG10" s="450" t="s">
        <v>68</v>
      </c>
      <c r="CH10" s="451" t="s">
        <v>62</v>
      </c>
      <c r="CI10" s="451" t="s">
        <v>63</v>
      </c>
      <c r="CJ10" s="448" t="s">
        <v>64</v>
      </c>
      <c r="CK10" s="450" t="s">
        <v>65</v>
      </c>
      <c r="CL10" s="450" t="s">
        <v>66</v>
      </c>
      <c r="CM10" s="450" t="s">
        <v>67</v>
      </c>
      <c r="CN10" s="450" t="s">
        <v>68</v>
      </c>
      <c r="CO10" s="451" t="s">
        <v>62</v>
      </c>
      <c r="CP10" s="452" t="s">
        <v>63</v>
      </c>
      <c r="CQ10" s="608"/>
      <c r="CR10" s="588"/>
      <c r="CS10" s="589"/>
      <c r="CT10" s="589"/>
      <c r="CU10" s="588"/>
      <c r="CV10" s="588"/>
      <c r="CW10" s="588"/>
      <c r="CX10" s="588"/>
      <c r="CY10" s="588"/>
      <c r="CZ10" s="589"/>
      <c r="DA10" s="589"/>
    </row>
    <row r="11" spans="1:105" s="8" customFormat="1" ht="12.75" customHeight="1" thickBot="1">
      <c r="A11" s="42" t="s">
        <v>48</v>
      </c>
      <c r="B11" s="164"/>
      <c r="C11" s="602"/>
      <c r="D11" s="43"/>
      <c r="E11" s="44"/>
      <c r="F11" s="45" t="s">
        <v>25</v>
      </c>
      <c r="G11" s="46" t="s">
        <v>21</v>
      </c>
      <c r="H11" s="47" t="s">
        <v>6</v>
      </c>
      <c r="I11" s="48" t="s">
        <v>7</v>
      </c>
      <c r="J11" s="49" t="s">
        <v>8</v>
      </c>
      <c r="K11" s="47" t="s">
        <v>6</v>
      </c>
      <c r="L11" s="49" t="s">
        <v>8</v>
      </c>
      <c r="M11" s="184" t="str">
        <f>D2</f>
        <v>A</v>
      </c>
      <c r="N11" s="185" t="str">
        <f>D3</f>
        <v>B</v>
      </c>
      <c r="O11" s="185" t="str">
        <f>D4</f>
        <v>C</v>
      </c>
      <c r="P11" s="185">
        <f>D5</f>
        <v>0</v>
      </c>
      <c r="Q11" s="186" t="str">
        <f>D6</f>
        <v>-</v>
      </c>
      <c r="R11" s="187" t="str">
        <f>D7</f>
        <v>-</v>
      </c>
      <c r="S11" s="188" t="str">
        <f>D8</f>
        <v>-</v>
      </c>
      <c r="T11" s="67" t="s">
        <v>0</v>
      </c>
      <c r="U11" s="70">
        <v>30</v>
      </c>
      <c r="V11" s="68" t="s">
        <v>21</v>
      </c>
      <c r="W11" s="221" t="str">
        <f>D2</f>
        <v>A</v>
      </c>
      <c r="X11" s="221" t="s">
        <v>147</v>
      </c>
      <c r="Y11" s="185" t="str">
        <f>$D$4</f>
        <v>C</v>
      </c>
      <c r="Z11" s="185">
        <f>$D$5</f>
        <v>0</v>
      </c>
      <c r="AA11" s="185" t="str">
        <f>$D$6</f>
        <v>-</v>
      </c>
      <c r="AB11" s="185" t="str">
        <f>$D$7</f>
        <v>-</v>
      </c>
      <c r="AC11" s="185" t="str">
        <f>D8</f>
        <v>-</v>
      </c>
      <c r="AD11" s="579"/>
      <c r="AE11"/>
      <c r="AF11" s="626">
        <v>43899</v>
      </c>
      <c r="AG11" s="627">
        <v>43900</v>
      </c>
      <c r="AH11" s="627">
        <v>43901</v>
      </c>
      <c r="AI11" s="627">
        <v>43902</v>
      </c>
      <c r="AJ11" s="628">
        <v>43903</v>
      </c>
      <c r="AK11" s="629">
        <v>43904</v>
      </c>
      <c r="AL11" s="627">
        <v>43905</v>
      </c>
      <c r="AM11" s="627">
        <v>43906</v>
      </c>
      <c r="AN11" s="627">
        <v>43907</v>
      </c>
      <c r="AO11" s="627">
        <v>43908</v>
      </c>
      <c r="AP11" s="628">
        <v>43909</v>
      </c>
      <c r="AQ11" s="629">
        <v>43910</v>
      </c>
      <c r="AR11" s="627">
        <v>43911</v>
      </c>
      <c r="AS11" s="627">
        <v>43912</v>
      </c>
      <c r="AT11" s="627">
        <v>43913</v>
      </c>
      <c r="AU11" s="627">
        <v>43914</v>
      </c>
      <c r="AV11" s="627">
        <v>43915</v>
      </c>
      <c r="AW11" s="627">
        <v>43916</v>
      </c>
      <c r="AX11" s="629">
        <v>43917</v>
      </c>
      <c r="AY11" s="627">
        <v>43918</v>
      </c>
      <c r="AZ11" s="627">
        <v>43919</v>
      </c>
      <c r="BA11" s="627">
        <v>43920</v>
      </c>
      <c r="BB11" s="627">
        <v>43921</v>
      </c>
      <c r="BC11" s="627">
        <v>43922</v>
      </c>
      <c r="BD11" s="628">
        <v>43923</v>
      </c>
      <c r="BE11" s="629">
        <v>43924</v>
      </c>
      <c r="BF11" s="627">
        <v>43925</v>
      </c>
      <c r="BG11" s="627">
        <v>43926</v>
      </c>
      <c r="BH11" s="627">
        <v>43927</v>
      </c>
      <c r="BI11" s="627">
        <v>43928</v>
      </c>
      <c r="BJ11" s="627">
        <v>43929</v>
      </c>
      <c r="BK11" s="630">
        <v>43930</v>
      </c>
      <c r="BL11" s="631">
        <v>43931</v>
      </c>
      <c r="BM11" s="631">
        <v>43932</v>
      </c>
      <c r="BN11" s="631">
        <v>43933</v>
      </c>
      <c r="BO11" s="631">
        <v>43934</v>
      </c>
      <c r="BP11" s="631">
        <v>43935</v>
      </c>
      <c r="BQ11" s="631">
        <v>43936</v>
      </c>
      <c r="BR11" s="631">
        <v>43937</v>
      </c>
      <c r="BS11" s="631">
        <v>43938</v>
      </c>
      <c r="BT11" s="631">
        <v>43939</v>
      </c>
      <c r="BU11" s="631">
        <v>43940</v>
      </c>
      <c r="BV11" s="632">
        <v>43941</v>
      </c>
      <c r="BW11" s="631">
        <v>43942</v>
      </c>
      <c r="BX11" s="631">
        <v>43943</v>
      </c>
      <c r="BY11" s="631">
        <v>43944</v>
      </c>
      <c r="BZ11" s="631">
        <v>43945</v>
      </c>
      <c r="CA11" s="631">
        <v>43946</v>
      </c>
      <c r="CB11" s="631">
        <v>43947</v>
      </c>
      <c r="CC11" s="631">
        <v>43948</v>
      </c>
      <c r="CD11" s="631">
        <v>43949</v>
      </c>
      <c r="CE11" s="631">
        <v>43950</v>
      </c>
      <c r="CF11" s="631">
        <v>43951</v>
      </c>
      <c r="CG11" s="631">
        <v>43952</v>
      </c>
      <c r="CH11" s="631">
        <v>43953</v>
      </c>
      <c r="CI11" s="631">
        <v>43954</v>
      </c>
      <c r="CJ11" s="631">
        <v>43955</v>
      </c>
      <c r="CK11" s="631">
        <v>43956</v>
      </c>
      <c r="CL11" s="631">
        <v>43957</v>
      </c>
      <c r="CM11" s="631">
        <v>43958</v>
      </c>
      <c r="CN11" s="631">
        <v>43959</v>
      </c>
      <c r="CO11" s="631">
        <v>43960</v>
      </c>
      <c r="CP11" s="633">
        <v>43961</v>
      </c>
      <c r="CQ11" s="609"/>
      <c r="CR11" s="585"/>
      <c r="CS11" s="585"/>
      <c r="CT11" s="585"/>
      <c r="CU11" s="585"/>
      <c r="CV11" s="585"/>
      <c r="CW11" s="585"/>
      <c r="CX11" s="585"/>
      <c r="CY11" s="585"/>
      <c r="CZ11" s="585"/>
      <c r="DA11" s="585"/>
    </row>
    <row r="12" spans="1:105" ht="12.75" customHeight="1">
      <c r="A12" s="1099">
        <v>0</v>
      </c>
      <c r="B12" s="165"/>
      <c r="C12" s="189" t="s">
        <v>120</v>
      </c>
      <c r="D12" s="24" t="s">
        <v>9</v>
      </c>
      <c r="E12" s="190">
        <v>0.27083333333333331</v>
      </c>
      <c r="F12" s="24" t="s">
        <v>27</v>
      </c>
      <c r="G12" s="191"/>
      <c r="H12" s="100">
        <v>5</v>
      </c>
      <c r="I12" s="192">
        <v>695</v>
      </c>
      <c r="J12" s="63">
        <f t="shared" ref="J12:J106" si="1">T12*H12</f>
        <v>20</v>
      </c>
      <c r="K12" s="100">
        <v>4.7</v>
      </c>
      <c r="L12" s="63">
        <f>K12*T12</f>
        <v>18.8</v>
      </c>
      <c r="M12" s="25">
        <f>COUNTIF(AF12:CP12,"A")</f>
        <v>2</v>
      </c>
      <c r="N12" s="25">
        <f>COUNTIF(AF12:CP12,"B")</f>
        <v>0</v>
      </c>
      <c r="O12" s="25">
        <f>COUNTIF(AF12:CP12,"C")</f>
        <v>2</v>
      </c>
      <c r="P12" s="25">
        <f t="shared" ref="P12:P70" si="2">COUNTIF(BV12:CP12,"D")</f>
        <v>0</v>
      </c>
      <c r="Q12" s="25">
        <f t="shared" ref="Q12:Q70" si="3">COUNTIF(BV12:CP12,"E")</f>
        <v>0</v>
      </c>
      <c r="R12" s="25">
        <f t="shared" ref="R12:R70" si="4">COUNTIF(BV12:CP12,"F")</f>
        <v>0</v>
      </c>
      <c r="S12" s="25">
        <f t="shared" ref="S12:S70" si="5">COUNTIF(BV12:CP12,"G")</f>
        <v>0</v>
      </c>
      <c r="T12" s="193">
        <f>SUM(M12:S12)</f>
        <v>4</v>
      </c>
      <c r="U12" s="638">
        <v>3456</v>
      </c>
      <c r="V12" s="639">
        <f t="shared" ref="V12:V75" si="6">IF(G12="",U12,IF(G12="Break",U12*1.1,IF(G12="T&amp;T",U12*1.25,IF(OR(G12="FIB",G12="LIB"),U12*1.2,U12*1.3))))</f>
        <v>3456</v>
      </c>
      <c r="W12" s="640">
        <f>V12*$F$2</f>
        <v>3456</v>
      </c>
      <c r="X12" s="65">
        <f>V12*$F$3</f>
        <v>4492.8</v>
      </c>
      <c r="Y12" s="195">
        <f>V12*$F$4</f>
        <v>2764.8</v>
      </c>
      <c r="Z12" s="195">
        <f>V12*$F$5</f>
        <v>0</v>
      </c>
      <c r="AA12" s="195">
        <f>V12*$F$6</f>
        <v>0</v>
      </c>
      <c r="AB12" s="195">
        <f>V12*$F$7</f>
        <v>0</v>
      </c>
      <c r="AC12" s="195">
        <f>V12*$F$8</f>
        <v>0</v>
      </c>
      <c r="AD12" s="196">
        <f>SUMPRODUCT(M12:S12,W12:AC12)</f>
        <v>12441.6</v>
      </c>
      <c r="AF12" s="1101"/>
      <c r="AG12" s="1101" t="s">
        <v>384</v>
      </c>
      <c r="AH12" s="1101"/>
      <c r="AI12" s="1101"/>
      <c r="AJ12" s="1101"/>
      <c r="AK12" s="1078"/>
      <c r="AL12" s="1078"/>
      <c r="AM12" s="1101"/>
      <c r="AN12" s="1101"/>
      <c r="AO12" s="1101" t="s">
        <v>347</v>
      </c>
      <c r="AP12" s="1101"/>
      <c r="AQ12" s="1101"/>
      <c r="AR12" s="1078"/>
      <c r="AS12" s="1078"/>
      <c r="AT12" s="1101"/>
      <c r="AU12" s="1101"/>
      <c r="AV12" s="1101"/>
      <c r="AW12" s="1101" t="s">
        <v>384</v>
      </c>
      <c r="AX12" s="1101"/>
      <c r="AY12" s="1078"/>
      <c r="AZ12" s="1078"/>
      <c r="BA12" s="1101"/>
      <c r="BB12" s="1101" t="s">
        <v>347</v>
      </c>
      <c r="BC12" s="1101"/>
      <c r="BD12" s="1101"/>
      <c r="BE12" s="1101"/>
      <c r="BF12" s="1078"/>
      <c r="BG12" s="1078"/>
      <c r="BH12" s="1101"/>
      <c r="BI12" s="1101"/>
      <c r="BJ12" s="1101"/>
      <c r="BK12" s="1101"/>
      <c r="BL12" s="1101"/>
      <c r="BM12" s="1078"/>
      <c r="BN12" s="1078"/>
      <c r="BO12" s="1101"/>
      <c r="BP12" s="1101"/>
      <c r="BQ12" s="1101"/>
      <c r="BR12" s="1101"/>
      <c r="BS12" s="1101"/>
      <c r="BT12" s="1078"/>
      <c r="BU12" s="1078"/>
      <c r="BV12" s="1101"/>
      <c r="BW12" s="1101"/>
      <c r="BX12" s="1101"/>
      <c r="BY12" s="1101"/>
      <c r="BZ12" s="1101"/>
      <c r="CA12" s="1078"/>
      <c r="CB12" s="1078"/>
      <c r="CC12" s="1101"/>
      <c r="CD12" s="1101"/>
      <c r="CE12" s="1101"/>
      <c r="CF12" s="1101"/>
      <c r="CG12" s="1101"/>
      <c r="CH12" s="1078"/>
      <c r="CI12" s="1078"/>
      <c r="CJ12" s="1101"/>
      <c r="CK12" s="1101"/>
      <c r="CL12" s="1045"/>
      <c r="CM12" s="1045"/>
      <c r="CN12" s="1045"/>
      <c r="CO12" s="543"/>
      <c r="CP12" s="1019"/>
    </row>
    <row r="13" spans="1:105" ht="12.75" customHeight="1">
      <c r="A13" s="1099">
        <v>0</v>
      </c>
      <c r="B13" s="165"/>
      <c r="C13" s="189" t="s">
        <v>121</v>
      </c>
      <c r="D13" s="24" t="s">
        <v>9</v>
      </c>
      <c r="E13" s="190">
        <v>0.39583333333333331</v>
      </c>
      <c r="F13" s="24" t="s">
        <v>27</v>
      </c>
      <c r="G13" s="191"/>
      <c r="H13" s="100">
        <v>4.4000000000000004</v>
      </c>
      <c r="I13" s="192">
        <v>695</v>
      </c>
      <c r="J13" s="63">
        <f t="shared" si="1"/>
        <v>13.200000000000001</v>
      </c>
      <c r="K13" s="100">
        <v>4.0999999999999996</v>
      </c>
      <c r="L13" s="63">
        <f t="shared" ref="L13:L76" si="7">K13*T13</f>
        <v>12.299999999999999</v>
      </c>
      <c r="M13" s="25">
        <f t="shared" ref="M13:M77" si="8">COUNTIF(AF13:CP13,"A")</f>
        <v>3</v>
      </c>
      <c r="N13" s="25">
        <f t="shared" ref="N13:N70" si="9">COUNTIF(AF13:CP13,"B")</f>
        <v>0</v>
      </c>
      <c r="O13" s="25">
        <f t="shared" ref="O13:O70" si="10">COUNTIF(AF13:CP13,"C")</f>
        <v>0</v>
      </c>
      <c r="P13" s="25">
        <f t="shared" si="2"/>
        <v>0</v>
      </c>
      <c r="Q13" s="25">
        <f t="shared" si="3"/>
        <v>0</v>
      </c>
      <c r="R13" s="397">
        <f t="shared" si="4"/>
        <v>0</v>
      </c>
      <c r="S13" s="397">
        <f t="shared" si="5"/>
        <v>0</v>
      </c>
      <c r="T13" s="193">
        <f t="shared" ref="T13:T105" si="11">SUM(M13:S13)</f>
        <v>3</v>
      </c>
      <c r="U13" s="638">
        <v>3024</v>
      </c>
      <c r="V13" s="639">
        <f t="shared" si="6"/>
        <v>3024</v>
      </c>
      <c r="W13" s="640">
        <f t="shared" ref="W13:W66" si="12">V13*$F$2</f>
        <v>3024</v>
      </c>
      <c r="X13" s="65">
        <f t="shared" ref="X13:X66" si="13">V13*$F$3</f>
        <v>3931.2000000000003</v>
      </c>
      <c r="Y13" s="195">
        <f>V13*$F$4</f>
        <v>2419.2000000000003</v>
      </c>
      <c r="Z13" s="195">
        <f>V13*$F$5</f>
        <v>0</v>
      </c>
      <c r="AA13" s="195">
        <f>V13*$F$6</f>
        <v>0</v>
      </c>
      <c r="AB13" s="195">
        <f>V13*$F$7</f>
        <v>0</v>
      </c>
      <c r="AC13" s="195">
        <f>V13*$F$8</f>
        <v>0</v>
      </c>
      <c r="AD13" s="196">
        <f t="shared" ref="AD13:AD66" si="14">SUMPRODUCT(M13:S13,W13:AC13)</f>
        <v>9072</v>
      </c>
      <c r="AF13" s="545"/>
      <c r="AG13" s="545"/>
      <c r="AH13" s="545" t="s">
        <v>347</v>
      </c>
      <c r="AI13" s="545"/>
      <c r="AJ13" s="545"/>
      <c r="AK13" s="544"/>
      <c r="AL13" s="544"/>
      <c r="AM13" s="545"/>
      <c r="AN13" s="545" t="s">
        <v>347</v>
      </c>
      <c r="AO13" s="545"/>
      <c r="AP13" s="545"/>
      <c r="AQ13" s="545"/>
      <c r="AR13" s="544"/>
      <c r="AS13" s="544"/>
      <c r="AT13" s="545"/>
      <c r="AU13" s="545"/>
      <c r="AV13" s="545" t="s">
        <v>347</v>
      </c>
      <c r="AW13" s="545"/>
      <c r="AX13" s="545"/>
      <c r="AY13" s="544"/>
      <c r="AZ13" s="544"/>
      <c r="BA13" s="545"/>
      <c r="BB13" s="545"/>
      <c r="BC13" s="545"/>
      <c r="BD13" s="545"/>
      <c r="BE13" s="545"/>
      <c r="BF13" s="544"/>
      <c r="BG13" s="544"/>
      <c r="BH13" s="545"/>
      <c r="BI13" s="545"/>
      <c r="BJ13" s="545"/>
      <c r="BK13" s="545"/>
      <c r="BL13" s="545"/>
      <c r="BM13" s="544"/>
      <c r="BN13" s="544"/>
      <c r="BO13" s="545"/>
      <c r="BP13" s="545"/>
      <c r="BQ13" s="545"/>
      <c r="BR13" s="545"/>
      <c r="BS13" s="545"/>
      <c r="BT13" s="544"/>
      <c r="BU13" s="544"/>
      <c r="BV13" s="545"/>
      <c r="BW13" s="545"/>
      <c r="BX13" s="545"/>
      <c r="BY13" s="545"/>
      <c r="BZ13" s="545"/>
      <c r="CA13" s="544"/>
      <c r="CB13" s="544"/>
      <c r="CC13" s="545"/>
      <c r="CD13" s="545"/>
      <c r="CE13" s="545"/>
      <c r="CF13" s="545"/>
      <c r="CG13" s="545"/>
      <c r="CH13" s="544"/>
      <c r="CI13" s="544"/>
      <c r="CJ13" s="545"/>
      <c r="CK13" s="545"/>
      <c r="CL13" s="546"/>
      <c r="CM13" s="546"/>
      <c r="CN13" s="546"/>
      <c r="CO13" s="544"/>
      <c r="CP13" s="1020"/>
    </row>
    <row r="14" spans="1:105" ht="12.75" hidden="1" customHeight="1">
      <c r="A14" s="1099">
        <v>0</v>
      </c>
      <c r="B14" s="165"/>
      <c r="C14" s="189" t="s">
        <v>119</v>
      </c>
      <c r="D14" s="24" t="s">
        <v>9</v>
      </c>
      <c r="E14" s="190">
        <v>0.5</v>
      </c>
      <c r="F14" s="24" t="s">
        <v>27</v>
      </c>
      <c r="G14" s="191"/>
      <c r="H14" s="100">
        <v>5.6</v>
      </c>
      <c r="I14" s="192">
        <v>695</v>
      </c>
      <c r="J14" s="63">
        <f t="shared" si="1"/>
        <v>0</v>
      </c>
      <c r="K14" s="100">
        <v>5.3</v>
      </c>
      <c r="L14" s="63">
        <f t="shared" si="7"/>
        <v>0</v>
      </c>
      <c r="M14" s="25">
        <f t="shared" si="8"/>
        <v>0</v>
      </c>
      <c r="N14" s="25">
        <f t="shared" si="9"/>
        <v>0</v>
      </c>
      <c r="O14" s="25">
        <f t="shared" si="10"/>
        <v>0</v>
      </c>
      <c r="P14" s="25">
        <f t="shared" si="2"/>
        <v>0</v>
      </c>
      <c r="Q14" s="25">
        <f t="shared" si="3"/>
        <v>0</v>
      </c>
      <c r="R14" s="397">
        <f t="shared" si="4"/>
        <v>0</v>
      </c>
      <c r="S14" s="397">
        <f t="shared" si="5"/>
        <v>0</v>
      </c>
      <c r="T14" s="193">
        <f t="shared" si="11"/>
        <v>0</v>
      </c>
      <c r="U14" s="638">
        <v>3888</v>
      </c>
      <c r="V14" s="639">
        <f t="shared" si="6"/>
        <v>3888</v>
      </c>
      <c r="W14" s="639">
        <f t="shared" si="12"/>
        <v>3888</v>
      </c>
      <c r="X14" s="65">
        <f t="shared" si="13"/>
        <v>5054.4000000000005</v>
      </c>
      <c r="Y14" s="195">
        <f>V14*$F$4</f>
        <v>3110.4</v>
      </c>
      <c r="Z14" s="195">
        <f>V14*$F$5</f>
        <v>0</v>
      </c>
      <c r="AA14" s="195">
        <f>V14*$F$6</f>
        <v>0</v>
      </c>
      <c r="AB14" s="195">
        <f>V14*$F$7</f>
        <v>0</v>
      </c>
      <c r="AC14" s="195">
        <f>V14*$F$8</f>
        <v>0</v>
      </c>
      <c r="AD14" s="196">
        <f t="shared" si="14"/>
        <v>0</v>
      </c>
      <c r="AF14" s="545"/>
      <c r="AG14" s="545"/>
      <c r="AH14" s="545"/>
      <c r="AI14" s="545"/>
      <c r="AJ14" s="545"/>
      <c r="AK14" s="544"/>
      <c r="AL14" s="544"/>
      <c r="AM14" s="545"/>
      <c r="AN14" s="545"/>
      <c r="AO14" s="545"/>
      <c r="AP14" s="545"/>
      <c r="AQ14" s="545"/>
      <c r="AR14" s="544"/>
      <c r="AS14" s="544"/>
      <c r="AT14" s="545"/>
      <c r="AU14" s="545"/>
      <c r="AV14" s="545"/>
      <c r="AW14" s="545"/>
      <c r="AX14" s="545"/>
      <c r="AY14" s="544"/>
      <c r="AZ14" s="544"/>
      <c r="BA14" s="545"/>
      <c r="BB14" s="545"/>
      <c r="BC14" s="545"/>
      <c r="BD14" s="545"/>
      <c r="BE14" s="545"/>
      <c r="BF14" s="544"/>
      <c r="BG14" s="544"/>
      <c r="BH14" s="545"/>
      <c r="BI14" s="545"/>
      <c r="BJ14" s="545"/>
      <c r="BK14" s="545"/>
      <c r="BL14" s="545"/>
      <c r="BM14" s="544"/>
      <c r="BN14" s="544"/>
      <c r="BO14" s="545"/>
      <c r="BP14" s="545"/>
      <c r="BQ14" s="545"/>
      <c r="BR14" s="545"/>
      <c r="BS14" s="545"/>
      <c r="BT14" s="544"/>
      <c r="BU14" s="544"/>
      <c r="BV14" s="545"/>
      <c r="BW14" s="545"/>
      <c r="BX14" s="545"/>
      <c r="BY14" s="545"/>
      <c r="BZ14" s="545"/>
      <c r="CA14" s="544"/>
      <c r="CB14" s="544"/>
      <c r="CC14" s="545"/>
      <c r="CD14" s="545"/>
      <c r="CE14" s="545"/>
      <c r="CF14" s="545"/>
      <c r="CG14" s="545"/>
      <c r="CH14" s="544"/>
      <c r="CI14" s="544"/>
      <c r="CJ14" s="545"/>
      <c r="CK14" s="545"/>
      <c r="CL14" s="545"/>
      <c r="CM14" s="545"/>
      <c r="CN14" s="545"/>
      <c r="CO14" s="544"/>
      <c r="CP14" s="1020"/>
    </row>
    <row r="15" spans="1:105" ht="12.75" hidden="1" customHeight="1">
      <c r="A15" s="1100">
        <v>43892</v>
      </c>
      <c r="B15" s="165"/>
      <c r="C15" s="189" t="s">
        <v>329</v>
      </c>
      <c r="D15" s="24" t="s">
        <v>9</v>
      </c>
      <c r="E15" s="190">
        <v>0.52083333333333337</v>
      </c>
      <c r="F15" s="24" t="s">
        <v>27</v>
      </c>
      <c r="G15" s="191"/>
      <c r="H15" s="100">
        <v>5</v>
      </c>
      <c r="I15" s="192">
        <v>695</v>
      </c>
      <c r="J15" s="63">
        <f t="shared" si="1"/>
        <v>0</v>
      </c>
      <c r="K15" s="100">
        <v>4.7</v>
      </c>
      <c r="L15" s="63">
        <f t="shared" si="7"/>
        <v>0</v>
      </c>
      <c r="M15" s="25">
        <f t="shared" si="8"/>
        <v>0</v>
      </c>
      <c r="N15" s="25">
        <f t="shared" si="9"/>
        <v>0</v>
      </c>
      <c r="O15" s="25">
        <f t="shared" si="10"/>
        <v>0</v>
      </c>
      <c r="P15" s="25">
        <f t="shared" si="2"/>
        <v>0</v>
      </c>
      <c r="Q15" s="25">
        <f t="shared" si="3"/>
        <v>0</v>
      </c>
      <c r="R15" s="397">
        <f t="shared" si="4"/>
        <v>0</v>
      </c>
      <c r="S15" s="397">
        <f t="shared" si="5"/>
        <v>0</v>
      </c>
      <c r="T15" s="193">
        <f t="shared" si="11"/>
        <v>0</v>
      </c>
      <c r="U15" s="638">
        <v>3456</v>
      </c>
      <c r="V15" s="639">
        <f t="shared" si="6"/>
        <v>3456</v>
      </c>
      <c r="W15" s="639">
        <f t="shared" si="12"/>
        <v>3456</v>
      </c>
      <c r="X15" s="65">
        <f t="shared" si="13"/>
        <v>4492.8</v>
      </c>
      <c r="Y15" s="195">
        <f t="shared" ref="Y15:Y62" si="15">V15*$F$4</f>
        <v>2764.8</v>
      </c>
      <c r="Z15" s="195">
        <f t="shared" ref="Z15:Z62" si="16">V15*$F$5</f>
        <v>0</v>
      </c>
      <c r="AA15" s="195">
        <f t="shared" ref="AA15:AA62" si="17">V15*$F$6</f>
        <v>0</v>
      </c>
      <c r="AB15" s="195">
        <f t="shared" ref="AB15:AB62" si="18">V15*$F$7</f>
        <v>0</v>
      </c>
      <c r="AC15" s="195">
        <f t="shared" ref="AC15:AC62" si="19">V15*$F$8</f>
        <v>0</v>
      </c>
      <c r="AD15" s="196">
        <f t="shared" si="14"/>
        <v>0</v>
      </c>
      <c r="AF15" s="545"/>
      <c r="AG15" s="545"/>
      <c r="AH15" s="545"/>
      <c r="AI15" s="545"/>
      <c r="AJ15" s="545"/>
      <c r="AK15" s="544"/>
      <c r="AL15" s="544"/>
      <c r="AM15" s="545"/>
      <c r="AN15" s="545"/>
      <c r="AO15" s="545"/>
      <c r="AP15" s="545"/>
      <c r="AQ15" s="545"/>
      <c r="AR15" s="544"/>
      <c r="AS15" s="544"/>
      <c r="AT15" s="545"/>
      <c r="AU15" s="545"/>
      <c r="AV15" s="545"/>
      <c r="AW15" s="545"/>
      <c r="AX15" s="545"/>
      <c r="AY15" s="544"/>
      <c r="AZ15" s="544"/>
      <c r="BA15" s="545"/>
      <c r="BB15" s="545"/>
      <c r="BC15" s="545"/>
      <c r="BD15" s="545"/>
      <c r="BE15" s="545"/>
      <c r="BF15" s="544"/>
      <c r="BG15" s="544"/>
      <c r="BH15" s="545"/>
      <c r="BI15" s="545"/>
      <c r="BJ15" s="545"/>
      <c r="BK15" s="545"/>
      <c r="BL15" s="545"/>
      <c r="BM15" s="544"/>
      <c r="BN15" s="544"/>
      <c r="BO15" s="545"/>
      <c r="BP15" s="545"/>
      <c r="BQ15" s="545"/>
      <c r="BR15" s="545"/>
      <c r="BS15" s="545"/>
      <c r="BT15" s="544"/>
      <c r="BU15" s="544"/>
      <c r="BV15" s="545"/>
      <c r="BW15" s="545"/>
      <c r="BX15" s="545"/>
      <c r="BY15" s="545"/>
      <c r="BZ15" s="545"/>
      <c r="CA15" s="544"/>
      <c r="CB15" s="544"/>
      <c r="CC15" s="545"/>
      <c r="CD15" s="545"/>
      <c r="CE15" s="545"/>
      <c r="CF15" s="545"/>
      <c r="CG15" s="545"/>
      <c r="CH15" s="544"/>
      <c r="CI15" s="544"/>
      <c r="CJ15" s="545"/>
      <c r="CK15" s="545"/>
      <c r="CL15" s="546"/>
      <c r="CM15" s="546"/>
      <c r="CN15" s="546"/>
      <c r="CO15" s="544"/>
      <c r="CP15" s="1020"/>
    </row>
    <row r="16" spans="1:105" ht="12.75" hidden="1" customHeight="1">
      <c r="A16" s="1099">
        <v>0</v>
      </c>
      <c r="B16" s="165"/>
      <c r="C16" s="189" t="s">
        <v>117</v>
      </c>
      <c r="D16" s="24" t="s">
        <v>9</v>
      </c>
      <c r="E16" s="190">
        <v>0.5625</v>
      </c>
      <c r="F16" s="24" t="s">
        <v>27</v>
      </c>
      <c r="G16" s="191"/>
      <c r="H16" s="100">
        <v>3.7</v>
      </c>
      <c r="I16" s="192">
        <v>695</v>
      </c>
      <c r="J16" s="63">
        <f t="shared" si="1"/>
        <v>0</v>
      </c>
      <c r="K16" s="100">
        <v>3.5</v>
      </c>
      <c r="L16" s="63">
        <f t="shared" si="7"/>
        <v>0</v>
      </c>
      <c r="M16" s="25">
        <f t="shared" si="8"/>
        <v>0</v>
      </c>
      <c r="N16" s="25">
        <f t="shared" si="9"/>
        <v>0</v>
      </c>
      <c r="O16" s="25">
        <f t="shared" si="10"/>
        <v>0</v>
      </c>
      <c r="P16" s="25">
        <f t="shared" si="2"/>
        <v>0</v>
      </c>
      <c r="Q16" s="25">
        <f t="shared" si="3"/>
        <v>0</v>
      </c>
      <c r="R16" s="397">
        <f t="shared" si="4"/>
        <v>0</v>
      </c>
      <c r="S16" s="397">
        <f t="shared" si="5"/>
        <v>0</v>
      </c>
      <c r="T16" s="193">
        <f t="shared" si="11"/>
        <v>0</v>
      </c>
      <c r="U16" s="638">
        <v>2592</v>
      </c>
      <c r="V16" s="639">
        <f t="shared" si="6"/>
        <v>2592</v>
      </c>
      <c r="W16" s="639">
        <f t="shared" si="12"/>
        <v>2592</v>
      </c>
      <c r="X16" s="65">
        <f t="shared" si="13"/>
        <v>3369.6</v>
      </c>
      <c r="Y16" s="195">
        <f t="shared" si="15"/>
        <v>2073.6</v>
      </c>
      <c r="Z16" s="195">
        <f t="shared" si="16"/>
        <v>0</v>
      </c>
      <c r="AA16" s="195">
        <f t="shared" si="17"/>
        <v>0</v>
      </c>
      <c r="AB16" s="195">
        <f t="shared" si="18"/>
        <v>0</v>
      </c>
      <c r="AC16" s="195">
        <f t="shared" si="19"/>
        <v>0</v>
      </c>
      <c r="AD16" s="196">
        <f t="shared" si="14"/>
        <v>0</v>
      </c>
      <c r="AF16" s="545"/>
      <c r="AG16" s="545"/>
      <c r="AH16" s="546"/>
      <c r="AI16" s="545"/>
      <c r="AJ16" s="545"/>
      <c r="AK16" s="544"/>
      <c r="AL16" s="544"/>
      <c r="AM16" s="545"/>
      <c r="AN16" s="545"/>
      <c r="AO16" s="545"/>
      <c r="AP16" s="545"/>
      <c r="AQ16" s="545"/>
      <c r="AR16" s="544"/>
      <c r="AS16" s="544"/>
      <c r="AT16" s="545"/>
      <c r="AU16" s="545"/>
      <c r="AV16" s="545"/>
      <c r="AW16" s="545"/>
      <c r="AX16" s="545"/>
      <c r="AY16" s="544"/>
      <c r="AZ16" s="544"/>
      <c r="BA16" s="545"/>
      <c r="BB16" s="545"/>
      <c r="BC16" s="545"/>
      <c r="BD16" s="545"/>
      <c r="BE16" s="545"/>
      <c r="BF16" s="544"/>
      <c r="BG16" s="544"/>
      <c r="BH16" s="545"/>
      <c r="BI16" s="545"/>
      <c r="BJ16" s="546"/>
      <c r="BK16" s="545"/>
      <c r="BL16" s="545"/>
      <c r="BM16" s="544"/>
      <c r="BN16" s="544"/>
      <c r="BO16" s="545"/>
      <c r="BP16" s="545"/>
      <c r="BQ16" s="545"/>
      <c r="BR16" s="545"/>
      <c r="BS16" s="545"/>
      <c r="BT16" s="544"/>
      <c r="BU16" s="544"/>
      <c r="BV16" s="545"/>
      <c r="BW16" s="545"/>
      <c r="BX16" s="545"/>
      <c r="BY16" s="545"/>
      <c r="BZ16" s="545"/>
      <c r="CA16" s="544"/>
      <c r="CB16" s="544"/>
      <c r="CC16" s="545"/>
      <c r="CD16" s="545"/>
      <c r="CE16" s="545"/>
      <c r="CF16" s="545"/>
      <c r="CG16" s="545"/>
      <c r="CH16" s="544"/>
      <c r="CI16" s="544"/>
      <c r="CJ16" s="545"/>
      <c r="CK16" s="545"/>
      <c r="CL16" s="545"/>
      <c r="CM16" s="545"/>
      <c r="CN16" s="545"/>
      <c r="CO16" s="544"/>
      <c r="CP16" s="1020"/>
    </row>
    <row r="17" spans="1:94" ht="15" hidden="1">
      <c r="A17" s="1099">
        <v>43893</v>
      </c>
      <c r="B17" s="165"/>
      <c r="C17" s="189" t="s">
        <v>330</v>
      </c>
      <c r="D17" s="24" t="s">
        <v>65</v>
      </c>
      <c r="E17" s="190">
        <v>0.5625</v>
      </c>
      <c r="F17" s="24" t="s">
        <v>27</v>
      </c>
      <c r="G17" s="191"/>
      <c r="H17" s="100">
        <v>5.6</v>
      </c>
      <c r="I17" s="192">
        <v>695</v>
      </c>
      <c r="J17" s="63">
        <f t="shared" si="1"/>
        <v>0</v>
      </c>
      <c r="K17" s="100">
        <v>5.3</v>
      </c>
      <c r="L17" s="63">
        <f t="shared" si="7"/>
        <v>0</v>
      </c>
      <c r="M17" s="25">
        <f t="shared" si="8"/>
        <v>0</v>
      </c>
      <c r="N17" s="25">
        <f t="shared" si="9"/>
        <v>0</v>
      </c>
      <c r="O17" s="25">
        <f t="shared" si="10"/>
        <v>0</v>
      </c>
      <c r="P17" s="25">
        <f t="shared" si="2"/>
        <v>0</v>
      </c>
      <c r="Q17" s="25">
        <f t="shared" si="3"/>
        <v>0</v>
      </c>
      <c r="R17" s="397">
        <f t="shared" si="4"/>
        <v>0</v>
      </c>
      <c r="S17" s="397">
        <f t="shared" si="5"/>
        <v>0</v>
      </c>
      <c r="T17" s="193">
        <f t="shared" si="11"/>
        <v>0</v>
      </c>
      <c r="U17" s="638">
        <v>3888</v>
      </c>
      <c r="V17" s="639">
        <f t="shared" si="6"/>
        <v>3888</v>
      </c>
      <c r="W17" s="639">
        <f t="shared" si="12"/>
        <v>3888</v>
      </c>
      <c r="X17" s="65">
        <f t="shared" si="13"/>
        <v>5054.4000000000005</v>
      </c>
      <c r="Y17" s="195">
        <f t="shared" si="15"/>
        <v>3110.4</v>
      </c>
      <c r="Z17" s="195">
        <f t="shared" si="16"/>
        <v>0</v>
      </c>
      <c r="AA17" s="195">
        <f t="shared" si="17"/>
        <v>0</v>
      </c>
      <c r="AB17" s="195">
        <f t="shared" si="18"/>
        <v>0</v>
      </c>
      <c r="AC17" s="195">
        <f t="shared" si="19"/>
        <v>0</v>
      </c>
      <c r="AD17" s="196">
        <f t="shared" si="14"/>
        <v>0</v>
      </c>
      <c r="AF17" s="546"/>
      <c r="AG17" s="546"/>
      <c r="AH17" s="545"/>
      <c r="AI17" s="546"/>
      <c r="AJ17" s="546"/>
      <c r="AK17" s="544"/>
      <c r="AL17" s="544"/>
      <c r="AM17" s="546"/>
      <c r="AN17" s="546"/>
      <c r="AO17" s="546"/>
      <c r="AP17" s="546"/>
      <c r="AQ17" s="546"/>
      <c r="AR17" s="544"/>
      <c r="AS17" s="544"/>
      <c r="AT17" s="546"/>
      <c r="AU17" s="546"/>
      <c r="AV17" s="546"/>
      <c r="AW17" s="546"/>
      <c r="AX17" s="546"/>
      <c r="AY17" s="544"/>
      <c r="AZ17" s="544"/>
      <c r="BA17" s="546"/>
      <c r="BB17" s="546"/>
      <c r="BC17" s="546"/>
      <c r="BD17" s="546"/>
      <c r="BE17" s="546"/>
      <c r="BF17" s="544"/>
      <c r="BG17" s="544"/>
      <c r="BH17" s="546"/>
      <c r="BI17" s="546"/>
      <c r="BJ17" s="545"/>
      <c r="BK17" s="546"/>
      <c r="BL17" s="546"/>
      <c r="BM17" s="544"/>
      <c r="BN17" s="544"/>
      <c r="BO17" s="546"/>
      <c r="BP17" s="546"/>
      <c r="BQ17" s="546"/>
      <c r="BR17" s="546"/>
      <c r="BS17" s="546"/>
      <c r="BT17" s="544"/>
      <c r="BU17" s="544"/>
      <c r="BV17" s="546"/>
      <c r="BW17" s="546"/>
      <c r="BX17" s="546"/>
      <c r="BY17" s="546"/>
      <c r="BZ17" s="546"/>
      <c r="CA17" s="544"/>
      <c r="CB17" s="544"/>
      <c r="CC17" s="546"/>
      <c r="CD17" s="546"/>
      <c r="CE17" s="546"/>
      <c r="CF17" s="546"/>
      <c r="CG17" s="546"/>
      <c r="CH17" s="544"/>
      <c r="CI17" s="544"/>
      <c r="CJ17" s="546"/>
      <c r="CK17" s="546"/>
      <c r="CL17" s="545"/>
      <c r="CM17" s="545"/>
      <c r="CN17" s="545"/>
      <c r="CO17" s="544"/>
      <c r="CP17" s="1020"/>
    </row>
    <row r="18" spans="1:94" ht="12.75" hidden="1" customHeight="1">
      <c r="A18" s="1099">
        <v>0</v>
      </c>
      <c r="B18" s="165"/>
      <c r="C18" s="189" t="s">
        <v>117</v>
      </c>
      <c r="D18" s="24" t="s">
        <v>9</v>
      </c>
      <c r="E18" s="190">
        <v>0.625</v>
      </c>
      <c r="F18" s="24" t="s">
        <v>27</v>
      </c>
      <c r="G18" s="191"/>
      <c r="H18" s="100">
        <v>3.7</v>
      </c>
      <c r="I18" s="192">
        <v>695</v>
      </c>
      <c r="J18" s="63">
        <f t="shared" si="1"/>
        <v>0</v>
      </c>
      <c r="K18" s="100">
        <v>3.5</v>
      </c>
      <c r="L18" s="63">
        <f t="shared" si="7"/>
        <v>0</v>
      </c>
      <c r="M18" s="25">
        <f t="shared" si="8"/>
        <v>0</v>
      </c>
      <c r="N18" s="25">
        <f t="shared" si="9"/>
        <v>0</v>
      </c>
      <c r="O18" s="25">
        <f t="shared" si="10"/>
        <v>0</v>
      </c>
      <c r="P18" s="25">
        <f t="shared" si="2"/>
        <v>0</v>
      </c>
      <c r="Q18" s="25">
        <f t="shared" si="3"/>
        <v>0</v>
      </c>
      <c r="R18" s="397">
        <f t="shared" si="4"/>
        <v>0</v>
      </c>
      <c r="S18" s="397">
        <f t="shared" si="5"/>
        <v>0</v>
      </c>
      <c r="T18" s="193">
        <f t="shared" si="11"/>
        <v>0</v>
      </c>
      <c r="U18" s="638">
        <v>2592</v>
      </c>
      <c r="V18" s="639">
        <f t="shared" si="6"/>
        <v>2592</v>
      </c>
      <c r="W18" s="639">
        <f t="shared" si="12"/>
        <v>2592</v>
      </c>
      <c r="X18" s="65">
        <f t="shared" si="13"/>
        <v>3369.6</v>
      </c>
      <c r="Y18" s="195">
        <f t="shared" si="15"/>
        <v>2073.6</v>
      </c>
      <c r="Z18" s="195">
        <f t="shared" si="16"/>
        <v>0</v>
      </c>
      <c r="AA18" s="195">
        <f t="shared" si="17"/>
        <v>0</v>
      </c>
      <c r="AB18" s="195">
        <f t="shared" si="18"/>
        <v>0</v>
      </c>
      <c r="AC18" s="195">
        <f t="shared" si="19"/>
        <v>0</v>
      </c>
      <c r="AD18" s="196">
        <f t="shared" si="14"/>
        <v>0</v>
      </c>
      <c r="AF18" s="545"/>
      <c r="AG18" s="545"/>
      <c r="AH18" s="546"/>
      <c r="AI18" s="545"/>
      <c r="AJ18" s="545"/>
      <c r="AK18" s="544"/>
      <c r="AL18" s="544"/>
      <c r="AM18" s="545"/>
      <c r="AN18" s="545"/>
      <c r="AO18" s="545"/>
      <c r="AP18" s="545"/>
      <c r="AQ18" s="545"/>
      <c r="AR18" s="544"/>
      <c r="AS18" s="544"/>
      <c r="AT18" s="545"/>
      <c r="AU18" s="545"/>
      <c r="AV18" s="545"/>
      <c r="AW18" s="545"/>
      <c r="AX18" s="545"/>
      <c r="AY18" s="544"/>
      <c r="AZ18" s="544"/>
      <c r="BA18" s="545"/>
      <c r="BB18" s="545"/>
      <c r="BC18" s="545"/>
      <c r="BD18" s="545"/>
      <c r="BE18" s="545"/>
      <c r="BF18" s="544"/>
      <c r="BG18" s="544"/>
      <c r="BH18" s="545"/>
      <c r="BI18" s="545"/>
      <c r="BJ18" s="546"/>
      <c r="BK18" s="545"/>
      <c r="BL18" s="545"/>
      <c r="BM18" s="544"/>
      <c r="BN18" s="544"/>
      <c r="BO18" s="545"/>
      <c r="BP18" s="545"/>
      <c r="BQ18" s="545"/>
      <c r="BR18" s="545"/>
      <c r="BS18" s="545"/>
      <c r="BT18" s="544"/>
      <c r="BU18" s="544"/>
      <c r="BV18" s="545"/>
      <c r="BW18" s="545"/>
      <c r="BX18" s="545"/>
      <c r="BY18" s="545"/>
      <c r="BZ18" s="545"/>
      <c r="CA18" s="544"/>
      <c r="CB18" s="544"/>
      <c r="CC18" s="545"/>
      <c r="CD18" s="545"/>
      <c r="CE18" s="545"/>
      <c r="CF18" s="545"/>
      <c r="CG18" s="545"/>
      <c r="CH18" s="544"/>
      <c r="CI18" s="544"/>
      <c r="CJ18" s="545"/>
      <c r="CK18" s="545"/>
      <c r="CL18" s="545"/>
      <c r="CM18" s="545"/>
      <c r="CN18" s="545"/>
      <c r="CO18" s="544"/>
      <c r="CP18" s="1020"/>
    </row>
    <row r="19" spans="1:94" ht="12.75" hidden="1" customHeight="1">
      <c r="A19" s="1099">
        <v>43893</v>
      </c>
      <c r="B19" s="165"/>
      <c r="C19" s="189" t="s">
        <v>10</v>
      </c>
      <c r="D19" s="24" t="s">
        <v>65</v>
      </c>
      <c r="E19" s="190">
        <v>0.64583333333333337</v>
      </c>
      <c r="F19" s="24" t="s">
        <v>27</v>
      </c>
      <c r="G19" s="191"/>
      <c r="H19" s="100">
        <v>5.6</v>
      </c>
      <c r="I19" s="192">
        <v>695</v>
      </c>
      <c r="J19" s="63">
        <f t="shared" si="1"/>
        <v>0</v>
      </c>
      <c r="K19" s="100">
        <v>5.3</v>
      </c>
      <c r="L19" s="63">
        <f t="shared" si="7"/>
        <v>0</v>
      </c>
      <c r="M19" s="25">
        <f t="shared" si="8"/>
        <v>0</v>
      </c>
      <c r="N19" s="25">
        <f t="shared" si="9"/>
        <v>0</v>
      </c>
      <c r="O19" s="25">
        <f t="shared" si="10"/>
        <v>0</v>
      </c>
      <c r="P19" s="25">
        <f t="shared" si="2"/>
        <v>0</v>
      </c>
      <c r="Q19" s="25">
        <f t="shared" si="3"/>
        <v>0</v>
      </c>
      <c r="R19" s="397">
        <f t="shared" si="4"/>
        <v>0</v>
      </c>
      <c r="S19" s="397">
        <f t="shared" si="5"/>
        <v>0</v>
      </c>
      <c r="T19" s="193">
        <f t="shared" si="11"/>
        <v>0</v>
      </c>
      <c r="U19" s="638">
        <v>3888</v>
      </c>
      <c r="V19" s="639">
        <f t="shared" si="6"/>
        <v>3888</v>
      </c>
      <c r="W19" s="639">
        <f t="shared" si="12"/>
        <v>3888</v>
      </c>
      <c r="X19" s="65">
        <f t="shared" si="13"/>
        <v>5054.4000000000005</v>
      </c>
      <c r="Y19" s="195">
        <f t="shared" si="15"/>
        <v>3110.4</v>
      </c>
      <c r="Z19" s="195">
        <f t="shared" si="16"/>
        <v>0</v>
      </c>
      <c r="AA19" s="195">
        <f t="shared" si="17"/>
        <v>0</v>
      </c>
      <c r="AB19" s="195">
        <f t="shared" si="18"/>
        <v>0</v>
      </c>
      <c r="AC19" s="195">
        <f t="shared" si="19"/>
        <v>0</v>
      </c>
      <c r="AD19" s="196">
        <f t="shared" si="14"/>
        <v>0</v>
      </c>
      <c r="AF19" s="546"/>
      <c r="AG19" s="546"/>
      <c r="AH19" s="546"/>
      <c r="AI19" s="546"/>
      <c r="AJ19" s="546"/>
      <c r="AK19" s="544"/>
      <c r="AL19" s="544"/>
      <c r="AM19" s="546"/>
      <c r="AN19" s="546"/>
      <c r="AO19" s="546"/>
      <c r="AP19" s="546"/>
      <c r="AQ19" s="546"/>
      <c r="AR19" s="544"/>
      <c r="AS19" s="544"/>
      <c r="AT19" s="546"/>
      <c r="AU19" s="546"/>
      <c r="AV19" s="546"/>
      <c r="AW19" s="546"/>
      <c r="AX19" s="546"/>
      <c r="AY19" s="544"/>
      <c r="AZ19" s="544"/>
      <c r="BA19" s="546"/>
      <c r="BB19" s="546"/>
      <c r="BC19" s="546"/>
      <c r="BD19" s="546"/>
      <c r="BE19" s="546"/>
      <c r="BF19" s="544"/>
      <c r="BG19" s="544"/>
      <c r="BH19" s="546"/>
      <c r="BI19" s="546"/>
      <c r="BJ19" s="546"/>
      <c r="BK19" s="546"/>
      <c r="BL19" s="546"/>
      <c r="BM19" s="544"/>
      <c r="BN19" s="544"/>
      <c r="BO19" s="546"/>
      <c r="BP19" s="546"/>
      <c r="BQ19" s="546"/>
      <c r="BR19" s="546"/>
      <c r="BS19" s="546"/>
      <c r="BT19" s="544"/>
      <c r="BU19" s="544"/>
      <c r="BV19" s="546"/>
      <c r="BW19" s="546"/>
      <c r="BX19" s="546"/>
      <c r="BY19" s="546"/>
      <c r="BZ19" s="546"/>
      <c r="CA19" s="544"/>
      <c r="CB19" s="544"/>
      <c r="CC19" s="546"/>
      <c r="CD19" s="546"/>
      <c r="CE19" s="546"/>
      <c r="CF19" s="546"/>
      <c r="CG19" s="546"/>
      <c r="CH19" s="544"/>
      <c r="CI19" s="544"/>
      <c r="CJ19" s="546"/>
      <c r="CK19" s="546"/>
      <c r="CL19" s="546"/>
      <c r="CM19" s="546"/>
      <c r="CN19" s="546"/>
      <c r="CO19" s="544"/>
      <c r="CP19" s="1020"/>
    </row>
    <row r="20" spans="1:94" ht="12.75" hidden="1" customHeight="1">
      <c r="A20" s="1099">
        <v>0</v>
      </c>
      <c r="B20" s="165"/>
      <c r="C20" s="189" t="s">
        <v>117</v>
      </c>
      <c r="D20" s="24" t="s">
        <v>9</v>
      </c>
      <c r="E20" s="190">
        <v>0.66666666666666663</v>
      </c>
      <c r="F20" s="24" t="s">
        <v>27</v>
      </c>
      <c r="G20" s="191"/>
      <c r="H20" s="100">
        <v>3.7</v>
      </c>
      <c r="I20" s="192">
        <v>695</v>
      </c>
      <c r="J20" s="63">
        <f t="shared" si="1"/>
        <v>0</v>
      </c>
      <c r="K20" s="934">
        <v>3.5</v>
      </c>
      <c r="L20" s="63">
        <f t="shared" si="7"/>
        <v>0</v>
      </c>
      <c r="M20" s="25">
        <f t="shared" si="8"/>
        <v>0</v>
      </c>
      <c r="N20" s="25">
        <f t="shared" si="9"/>
        <v>0</v>
      </c>
      <c r="O20" s="25">
        <f t="shared" si="10"/>
        <v>0</v>
      </c>
      <c r="P20" s="25">
        <f t="shared" si="2"/>
        <v>0</v>
      </c>
      <c r="Q20" s="25">
        <f t="shared" si="3"/>
        <v>0</v>
      </c>
      <c r="R20" s="397">
        <f t="shared" si="4"/>
        <v>0</v>
      </c>
      <c r="S20" s="397">
        <f t="shared" si="5"/>
        <v>0</v>
      </c>
      <c r="T20" s="193">
        <f t="shared" si="11"/>
        <v>0</v>
      </c>
      <c r="U20" s="638">
        <v>2592</v>
      </c>
      <c r="V20" s="639">
        <f t="shared" si="6"/>
        <v>2592</v>
      </c>
      <c r="W20" s="639">
        <f t="shared" si="12"/>
        <v>2592</v>
      </c>
      <c r="X20" s="65">
        <f t="shared" si="13"/>
        <v>3369.6</v>
      </c>
      <c r="Y20" s="195">
        <f t="shared" si="15"/>
        <v>2073.6</v>
      </c>
      <c r="Z20" s="195">
        <f t="shared" si="16"/>
        <v>0</v>
      </c>
      <c r="AA20" s="195">
        <f t="shared" si="17"/>
        <v>0</v>
      </c>
      <c r="AB20" s="195">
        <f t="shared" si="18"/>
        <v>0</v>
      </c>
      <c r="AC20" s="195">
        <f t="shared" si="19"/>
        <v>0</v>
      </c>
      <c r="AD20" s="196">
        <f t="shared" si="14"/>
        <v>0</v>
      </c>
      <c r="AF20" s="545"/>
      <c r="AG20" s="545"/>
      <c r="AH20" s="546"/>
      <c r="AI20" s="545"/>
      <c r="AJ20" s="545"/>
      <c r="AK20" s="544"/>
      <c r="AL20" s="544"/>
      <c r="AM20" s="545"/>
      <c r="AN20" s="545"/>
      <c r="AO20" s="545"/>
      <c r="AP20" s="545"/>
      <c r="AQ20" s="545"/>
      <c r="AR20" s="544"/>
      <c r="AS20" s="544"/>
      <c r="AT20" s="545"/>
      <c r="AU20" s="545"/>
      <c r="AV20" s="545"/>
      <c r="AW20" s="545"/>
      <c r="AX20" s="545"/>
      <c r="AY20" s="544"/>
      <c r="AZ20" s="544"/>
      <c r="BA20" s="545"/>
      <c r="BB20" s="545"/>
      <c r="BC20" s="545"/>
      <c r="BD20" s="545"/>
      <c r="BE20" s="545"/>
      <c r="BF20" s="544"/>
      <c r="BG20" s="544"/>
      <c r="BH20" s="545"/>
      <c r="BI20" s="545"/>
      <c r="BJ20" s="546"/>
      <c r="BK20" s="545"/>
      <c r="BL20" s="545"/>
      <c r="BM20" s="544"/>
      <c r="BN20" s="544"/>
      <c r="BO20" s="545"/>
      <c r="BP20" s="545"/>
      <c r="BQ20" s="545"/>
      <c r="BR20" s="545"/>
      <c r="BS20" s="545"/>
      <c r="BT20" s="544"/>
      <c r="BU20" s="544"/>
      <c r="BV20" s="545"/>
      <c r="BW20" s="545"/>
      <c r="BX20" s="545"/>
      <c r="BY20" s="545"/>
      <c r="BZ20" s="545"/>
      <c r="CA20" s="544"/>
      <c r="CB20" s="544"/>
      <c r="CC20" s="545"/>
      <c r="CD20" s="545"/>
      <c r="CE20" s="545"/>
      <c r="CF20" s="545"/>
      <c r="CG20" s="545"/>
      <c r="CH20" s="544"/>
      <c r="CI20" s="544"/>
      <c r="CJ20" s="545"/>
      <c r="CK20" s="545"/>
      <c r="CL20" s="546"/>
      <c r="CM20" s="546"/>
      <c r="CN20" s="546"/>
      <c r="CO20" s="544"/>
      <c r="CP20" s="1020"/>
    </row>
    <row r="21" spans="1:94" ht="15" hidden="1">
      <c r="A21" s="1099">
        <v>0</v>
      </c>
      <c r="B21" s="165"/>
      <c r="C21" s="189" t="s">
        <v>122</v>
      </c>
      <c r="D21" s="24" t="s">
        <v>9</v>
      </c>
      <c r="E21" s="190">
        <v>0.70833333333333337</v>
      </c>
      <c r="F21" s="24" t="s">
        <v>28</v>
      </c>
      <c r="G21" s="191"/>
      <c r="H21" s="100">
        <v>6.6</v>
      </c>
      <c r="I21" s="192">
        <v>811</v>
      </c>
      <c r="J21" s="63">
        <f t="shared" si="1"/>
        <v>0</v>
      </c>
      <c r="K21" s="934">
        <v>6.3</v>
      </c>
      <c r="L21" s="63">
        <f t="shared" si="7"/>
        <v>0</v>
      </c>
      <c r="M21" s="25">
        <f t="shared" si="8"/>
        <v>0</v>
      </c>
      <c r="N21" s="25">
        <f t="shared" si="9"/>
        <v>0</v>
      </c>
      <c r="O21" s="25">
        <f t="shared" si="10"/>
        <v>0</v>
      </c>
      <c r="P21" s="25">
        <f t="shared" si="2"/>
        <v>0</v>
      </c>
      <c r="Q21" s="25">
        <f t="shared" si="3"/>
        <v>0</v>
      </c>
      <c r="R21" s="397">
        <f t="shared" si="4"/>
        <v>0</v>
      </c>
      <c r="S21" s="397">
        <f t="shared" si="5"/>
        <v>0</v>
      </c>
      <c r="T21" s="193">
        <f t="shared" si="11"/>
        <v>0</v>
      </c>
      <c r="U21" s="638">
        <v>5385</v>
      </c>
      <c r="V21" s="639">
        <f t="shared" si="6"/>
        <v>5385</v>
      </c>
      <c r="W21" s="639">
        <f t="shared" si="12"/>
        <v>5385</v>
      </c>
      <c r="X21" s="65">
        <f t="shared" si="13"/>
        <v>7000.5</v>
      </c>
      <c r="Y21" s="195">
        <f t="shared" si="15"/>
        <v>4308</v>
      </c>
      <c r="Z21" s="195">
        <f t="shared" si="16"/>
        <v>0</v>
      </c>
      <c r="AA21" s="195">
        <f t="shared" si="17"/>
        <v>0</v>
      </c>
      <c r="AB21" s="195">
        <f t="shared" si="18"/>
        <v>0</v>
      </c>
      <c r="AC21" s="195">
        <f t="shared" si="19"/>
        <v>0</v>
      </c>
      <c r="AD21" s="196">
        <f t="shared" si="14"/>
        <v>0</v>
      </c>
      <c r="AF21" s="545"/>
      <c r="AG21" s="545"/>
      <c r="AH21" s="545"/>
      <c r="AI21" s="545"/>
      <c r="AJ21" s="545"/>
      <c r="AK21" s="544"/>
      <c r="AL21" s="544"/>
      <c r="AM21" s="545"/>
      <c r="AN21" s="545"/>
      <c r="AO21" s="545"/>
      <c r="AP21" s="545"/>
      <c r="AQ21" s="545"/>
      <c r="AR21" s="544"/>
      <c r="AS21" s="544"/>
      <c r="AT21" s="545"/>
      <c r="AU21" s="545"/>
      <c r="AV21" s="545"/>
      <c r="AW21" s="545"/>
      <c r="AX21" s="545"/>
      <c r="AY21" s="544"/>
      <c r="AZ21" s="544"/>
      <c r="BA21" s="545"/>
      <c r="BB21" s="545"/>
      <c r="BC21" s="545"/>
      <c r="BD21" s="545"/>
      <c r="BE21" s="545"/>
      <c r="BF21" s="544"/>
      <c r="BG21" s="544"/>
      <c r="BH21" s="545"/>
      <c r="BI21" s="545"/>
      <c r="BJ21" s="545"/>
      <c r="BK21" s="545"/>
      <c r="BL21" s="545"/>
      <c r="BM21" s="544"/>
      <c r="BN21" s="544"/>
      <c r="BO21" s="545"/>
      <c r="BP21" s="545"/>
      <c r="BQ21" s="545"/>
      <c r="BR21" s="545"/>
      <c r="BS21" s="545"/>
      <c r="BT21" s="544"/>
      <c r="BU21" s="544"/>
      <c r="BV21" s="545"/>
      <c r="BW21" s="545"/>
      <c r="BX21" s="545"/>
      <c r="BY21" s="545"/>
      <c r="BZ21" s="545"/>
      <c r="CA21" s="544"/>
      <c r="CB21" s="544"/>
      <c r="CC21" s="545"/>
      <c r="CD21" s="545"/>
      <c r="CE21" s="545"/>
      <c r="CF21" s="545"/>
      <c r="CG21" s="545"/>
      <c r="CH21" s="544"/>
      <c r="CI21" s="544"/>
      <c r="CJ21" s="545"/>
      <c r="CK21" s="545"/>
      <c r="CL21" s="545"/>
      <c r="CM21" s="545"/>
      <c r="CN21" s="545"/>
      <c r="CO21" s="544"/>
      <c r="CP21" s="1020"/>
    </row>
    <row r="22" spans="1:94" ht="12.75" hidden="1" customHeight="1">
      <c r="A22" s="1099">
        <v>43893</v>
      </c>
      <c r="B22" s="165"/>
      <c r="C22" s="189" t="s">
        <v>10</v>
      </c>
      <c r="D22" s="24" t="s">
        <v>331</v>
      </c>
      <c r="E22" s="190">
        <v>0.70833333333333337</v>
      </c>
      <c r="F22" s="24" t="s">
        <v>28</v>
      </c>
      <c r="G22" s="191"/>
      <c r="H22" s="100">
        <v>7.2</v>
      </c>
      <c r="I22" s="192">
        <v>811</v>
      </c>
      <c r="J22" s="63">
        <f t="shared" si="1"/>
        <v>0</v>
      </c>
      <c r="K22" s="934">
        <v>6.9</v>
      </c>
      <c r="L22" s="63">
        <f t="shared" si="7"/>
        <v>0</v>
      </c>
      <c r="M22" s="25">
        <f t="shared" si="8"/>
        <v>0</v>
      </c>
      <c r="N22" s="25">
        <f t="shared" si="9"/>
        <v>0</v>
      </c>
      <c r="O22" s="25">
        <f t="shared" si="10"/>
        <v>0</v>
      </c>
      <c r="P22" s="25">
        <f t="shared" si="2"/>
        <v>0</v>
      </c>
      <c r="Q22" s="25">
        <f t="shared" si="3"/>
        <v>0</v>
      </c>
      <c r="R22" s="397">
        <f t="shared" si="4"/>
        <v>0</v>
      </c>
      <c r="S22" s="397">
        <f t="shared" si="5"/>
        <v>0</v>
      </c>
      <c r="T22" s="193">
        <f t="shared" si="11"/>
        <v>0</v>
      </c>
      <c r="U22" s="638">
        <v>5874</v>
      </c>
      <c r="V22" s="639">
        <f t="shared" si="6"/>
        <v>5874</v>
      </c>
      <c r="W22" s="639">
        <f t="shared" si="12"/>
        <v>5874</v>
      </c>
      <c r="X22" s="65">
        <f t="shared" si="13"/>
        <v>7636.2</v>
      </c>
      <c r="Y22" s="195">
        <f t="shared" si="15"/>
        <v>4699.2</v>
      </c>
      <c r="Z22" s="195">
        <f t="shared" si="16"/>
        <v>0</v>
      </c>
      <c r="AA22" s="195">
        <f t="shared" si="17"/>
        <v>0</v>
      </c>
      <c r="AB22" s="195">
        <f t="shared" si="18"/>
        <v>0</v>
      </c>
      <c r="AC22" s="195">
        <f t="shared" si="19"/>
        <v>0</v>
      </c>
      <c r="AD22" s="196">
        <f t="shared" si="14"/>
        <v>0</v>
      </c>
      <c r="AF22" s="546"/>
      <c r="AG22" s="546"/>
      <c r="AH22" s="546"/>
      <c r="AI22" s="546"/>
      <c r="AJ22" s="546"/>
      <c r="AK22" s="544"/>
      <c r="AL22" s="544"/>
      <c r="AM22" s="546"/>
      <c r="AN22" s="546"/>
      <c r="AO22" s="546"/>
      <c r="AP22" s="546"/>
      <c r="AQ22" s="546"/>
      <c r="AR22" s="544"/>
      <c r="AS22" s="544"/>
      <c r="AT22" s="546"/>
      <c r="AU22" s="546"/>
      <c r="AV22" s="546"/>
      <c r="AW22" s="546"/>
      <c r="AX22" s="546"/>
      <c r="AY22" s="544"/>
      <c r="AZ22" s="544"/>
      <c r="BA22" s="546"/>
      <c r="BB22" s="546"/>
      <c r="BC22" s="546"/>
      <c r="BD22" s="546"/>
      <c r="BE22" s="546"/>
      <c r="BF22" s="544"/>
      <c r="BG22" s="544"/>
      <c r="BH22" s="546"/>
      <c r="BI22" s="546"/>
      <c r="BJ22" s="546"/>
      <c r="BK22" s="546"/>
      <c r="BL22" s="546"/>
      <c r="BM22" s="544"/>
      <c r="BN22" s="544"/>
      <c r="BO22" s="546"/>
      <c r="BP22" s="546"/>
      <c r="BQ22" s="546"/>
      <c r="BR22" s="546"/>
      <c r="BS22" s="546"/>
      <c r="BT22" s="544"/>
      <c r="BU22" s="544"/>
      <c r="BV22" s="546"/>
      <c r="BW22" s="546"/>
      <c r="BX22" s="546"/>
      <c r="BY22" s="546"/>
      <c r="BZ22" s="546"/>
      <c r="CA22" s="544"/>
      <c r="CB22" s="544"/>
      <c r="CC22" s="546"/>
      <c r="CD22" s="546"/>
      <c r="CE22" s="546"/>
      <c r="CF22" s="546"/>
      <c r="CG22" s="546"/>
      <c r="CH22" s="544"/>
      <c r="CI22" s="544"/>
      <c r="CJ22" s="546"/>
      <c r="CK22" s="546"/>
      <c r="CL22" s="546"/>
      <c r="CM22" s="546"/>
      <c r="CN22" s="546"/>
      <c r="CO22" s="544"/>
      <c r="CP22" s="1020"/>
    </row>
    <row r="23" spans="1:94" ht="12.75" customHeight="1">
      <c r="A23" s="1099">
        <v>0</v>
      </c>
      <c r="B23" s="165"/>
      <c r="C23" s="189" t="s">
        <v>133</v>
      </c>
      <c r="D23" s="24" t="s">
        <v>9</v>
      </c>
      <c r="E23" s="190">
        <v>0.72916666666666663</v>
      </c>
      <c r="F23" s="24" t="s">
        <v>28</v>
      </c>
      <c r="G23" s="191"/>
      <c r="H23" s="100">
        <v>7.2</v>
      </c>
      <c r="I23" s="192">
        <v>811</v>
      </c>
      <c r="J23" s="63">
        <f t="shared" si="1"/>
        <v>7.2</v>
      </c>
      <c r="K23" s="934">
        <v>6.9</v>
      </c>
      <c r="L23" s="63">
        <f t="shared" si="7"/>
        <v>6.9</v>
      </c>
      <c r="M23" s="25">
        <f t="shared" si="8"/>
        <v>1</v>
      </c>
      <c r="N23" s="25">
        <f t="shared" si="9"/>
        <v>0</v>
      </c>
      <c r="O23" s="25">
        <f t="shared" si="10"/>
        <v>0</v>
      </c>
      <c r="P23" s="25">
        <f t="shared" si="2"/>
        <v>0</v>
      </c>
      <c r="Q23" s="25">
        <f t="shared" si="3"/>
        <v>0</v>
      </c>
      <c r="R23" s="397">
        <f t="shared" si="4"/>
        <v>0</v>
      </c>
      <c r="S23" s="397">
        <f t="shared" si="5"/>
        <v>0</v>
      </c>
      <c r="T23" s="193">
        <f t="shared" si="11"/>
        <v>1</v>
      </c>
      <c r="U23" s="638">
        <v>5874</v>
      </c>
      <c r="V23" s="639">
        <f t="shared" si="6"/>
        <v>5874</v>
      </c>
      <c r="W23" s="639">
        <f t="shared" si="12"/>
        <v>5874</v>
      </c>
      <c r="X23" s="65">
        <f t="shared" si="13"/>
        <v>7636.2</v>
      </c>
      <c r="Y23" s="195">
        <f t="shared" si="15"/>
        <v>4699.2</v>
      </c>
      <c r="Z23" s="195">
        <f t="shared" si="16"/>
        <v>0</v>
      </c>
      <c r="AA23" s="195">
        <f t="shared" si="17"/>
        <v>0</v>
      </c>
      <c r="AB23" s="195">
        <f t="shared" si="18"/>
        <v>0</v>
      </c>
      <c r="AC23" s="195">
        <f t="shared" si="19"/>
        <v>0</v>
      </c>
      <c r="AD23" s="196">
        <f t="shared" si="14"/>
        <v>5874</v>
      </c>
      <c r="AF23" s="545"/>
      <c r="AG23" s="545" t="s">
        <v>347</v>
      </c>
      <c r="AH23" s="545"/>
      <c r="AI23" s="545"/>
      <c r="AJ23" s="545"/>
      <c r="AK23" s="544"/>
      <c r="AL23" s="544"/>
      <c r="AM23" s="545"/>
      <c r="AN23" s="545"/>
      <c r="AO23" s="545"/>
      <c r="AP23" s="545"/>
      <c r="AQ23" s="545"/>
      <c r="AR23" s="544"/>
      <c r="AS23" s="544"/>
      <c r="AT23" s="545"/>
      <c r="AU23" s="545"/>
      <c r="AV23" s="545"/>
      <c r="AW23" s="545"/>
      <c r="AX23" s="545"/>
      <c r="AY23" s="544"/>
      <c r="AZ23" s="544"/>
      <c r="BA23" s="545"/>
      <c r="BB23" s="545"/>
      <c r="BC23" s="545"/>
      <c r="BD23" s="545"/>
      <c r="BE23" s="545"/>
      <c r="BF23" s="544"/>
      <c r="BG23" s="544"/>
      <c r="BH23" s="545"/>
      <c r="BI23" s="545"/>
      <c r="BJ23" s="545"/>
      <c r="BK23" s="545"/>
      <c r="BL23" s="545"/>
      <c r="BM23" s="544"/>
      <c r="BN23" s="544"/>
      <c r="BO23" s="545"/>
      <c r="BP23" s="545"/>
      <c r="BQ23" s="545"/>
      <c r="BR23" s="545"/>
      <c r="BS23" s="545"/>
      <c r="BT23" s="544"/>
      <c r="BU23" s="544"/>
      <c r="BV23" s="545"/>
      <c r="BW23" s="545"/>
      <c r="BX23" s="545"/>
      <c r="BY23" s="545"/>
      <c r="BZ23" s="545"/>
      <c r="CA23" s="544"/>
      <c r="CB23" s="544"/>
      <c r="CC23" s="545"/>
      <c r="CD23" s="545"/>
      <c r="CE23" s="545"/>
      <c r="CF23" s="545"/>
      <c r="CG23" s="545"/>
      <c r="CH23" s="544"/>
      <c r="CI23" s="544"/>
      <c r="CJ23" s="545"/>
      <c r="CK23" s="545"/>
      <c r="CL23" s="545"/>
      <c r="CM23" s="545"/>
      <c r="CN23" s="545"/>
      <c r="CO23" s="544"/>
      <c r="CP23" s="1020"/>
    </row>
    <row r="24" spans="1:94" ht="12.75" hidden="1" customHeight="1">
      <c r="A24" s="1099">
        <v>0</v>
      </c>
      <c r="B24" s="165"/>
      <c r="C24" s="189" t="s">
        <v>117</v>
      </c>
      <c r="D24" s="24" t="s">
        <v>9</v>
      </c>
      <c r="E24" s="190">
        <v>0.75</v>
      </c>
      <c r="F24" s="24" t="s">
        <v>28</v>
      </c>
      <c r="G24" s="191"/>
      <c r="H24" s="993">
        <v>7.8</v>
      </c>
      <c r="I24" s="994">
        <v>811</v>
      </c>
      <c r="J24" s="995">
        <f t="shared" si="1"/>
        <v>0</v>
      </c>
      <c r="K24" s="996">
        <v>7.5</v>
      </c>
      <c r="L24" s="995">
        <f t="shared" si="7"/>
        <v>0</v>
      </c>
      <c r="M24" s="397">
        <f t="shared" si="8"/>
        <v>0</v>
      </c>
      <c r="N24" s="397">
        <f t="shared" si="9"/>
        <v>0</v>
      </c>
      <c r="O24" s="397">
        <f t="shared" si="10"/>
        <v>0</v>
      </c>
      <c r="P24" s="397">
        <f t="shared" si="2"/>
        <v>0</v>
      </c>
      <c r="Q24" s="397">
        <f t="shared" si="3"/>
        <v>0</v>
      </c>
      <c r="R24" s="397">
        <f t="shared" si="4"/>
        <v>0</v>
      </c>
      <c r="S24" s="397">
        <f t="shared" si="5"/>
        <v>0</v>
      </c>
      <c r="T24" s="400">
        <f t="shared" si="11"/>
        <v>0</v>
      </c>
      <c r="U24" s="997">
        <v>6364</v>
      </c>
      <c r="V24" s="639">
        <f t="shared" si="6"/>
        <v>6364</v>
      </c>
      <c r="W24" s="639">
        <f t="shared" si="12"/>
        <v>6364</v>
      </c>
      <c r="X24" s="65">
        <f t="shared" si="13"/>
        <v>8273.2000000000007</v>
      </c>
      <c r="Y24" s="195">
        <f t="shared" si="15"/>
        <v>5091.2000000000007</v>
      </c>
      <c r="Z24" s="195">
        <f t="shared" si="16"/>
        <v>0</v>
      </c>
      <c r="AA24" s="195">
        <f t="shared" si="17"/>
        <v>0</v>
      </c>
      <c r="AB24" s="195">
        <f t="shared" si="18"/>
        <v>0</v>
      </c>
      <c r="AC24" s="195">
        <f t="shared" si="19"/>
        <v>0</v>
      </c>
      <c r="AD24" s="196">
        <f t="shared" si="14"/>
        <v>0</v>
      </c>
      <c r="AF24" s="545"/>
      <c r="AG24" s="545"/>
      <c r="AH24" s="545"/>
      <c r="AI24" s="545"/>
      <c r="AJ24" s="545"/>
      <c r="AK24" s="544"/>
      <c r="AL24" s="544"/>
      <c r="AM24" s="545"/>
      <c r="AN24" s="545"/>
      <c r="AO24" s="545"/>
      <c r="AP24" s="545"/>
      <c r="AQ24" s="545"/>
      <c r="AR24" s="544"/>
      <c r="AS24" s="544"/>
      <c r="AT24" s="545"/>
      <c r="AU24" s="545"/>
      <c r="AV24" s="545"/>
      <c r="AW24" s="545"/>
      <c r="AX24" s="545"/>
      <c r="AY24" s="544"/>
      <c r="AZ24" s="544"/>
      <c r="BA24" s="545"/>
      <c r="BB24" s="545"/>
      <c r="BC24" s="545"/>
      <c r="BD24" s="545"/>
      <c r="BE24" s="545"/>
      <c r="BF24" s="544"/>
      <c r="BG24" s="544"/>
      <c r="BH24" s="545"/>
      <c r="BI24" s="545"/>
      <c r="BJ24" s="545"/>
      <c r="BK24" s="545"/>
      <c r="BL24" s="545"/>
      <c r="BM24" s="544"/>
      <c r="BN24" s="544"/>
      <c r="BO24" s="545"/>
      <c r="BP24" s="545"/>
      <c r="BQ24" s="545"/>
      <c r="BR24" s="545"/>
      <c r="BS24" s="545"/>
      <c r="BT24" s="544"/>
      <c r="BU24" s="544"/>
      <c r="BV24" s="545"/>
      <c r="BW24" s="545"/>
      <c r="BX24" s="545"/>
      <c r="BY24" s="545"/>
      <c r="BZ24" s="545"/>
      <c r="CA24" s="544"/>
      <c r="CB24" s="544"/>
      <c r="CC24" s="545"/>
      <c r="CD24" s="545"/>
      <c r="CE24" s="545"/>
      <c r="CF24" s="545"/>
      <c r="CG24" s="545"/>
      <c r="CH24" s="544"/>
      <c r="CI24" s="544"/>
      <c r="CJ24" s="545"/>
      <c r="CK24" s="545"/>
      <c r="CL24" s="545"/>
      <c r="CM24" s="545"/>
      <c r="CN24" s="545"/>
      <c r="CO24" s="544"/>
      <c r="CP24" s="1020"/>
    </row>
    <row r="25" spans="1:94" ht="15">
      <c r="A25" s="1099">
        <v>0</v>
      </c>
      <c r="B25" s="165"/>
      <c r="C25" s="189" t="s">
        <v>50</v>
      </c>
      <c r="D25" s="24" t="s">
        <v>9</v>
      </c>
      <c r="E25" s="190">
        <v>0.79166666666666663</v>
      </c>
      <c r="F25" s="24" t="s">
        <v>31</v>
      </c>
      <c r="G25" s="191"/>
      <c r="H25" s="100">
        <v>14.3</v>
      </c>
      <c r="I25" s="192">
        <v>967</v>
      </c>
      <c r="J25" s="63">
        <f t="shared" si="1"/>
        <v>14.3</v>
      </c>
      <c r="K25" s="934">
        <v>13.5</v>
      </c>
      <c r="L25" s="63">
        <f t="shared" si="7"/>
        <v>13.5</v>
      </c>
      <c r="M25" s="25">
        <f t="shared" si="8"/>
        <v>0</v>
      </c>
      <c r="N25" s="25">
        <f t="shared" si="9"/>
        <v>0</v>
      </c>
      <c r="O25" s="25">
        <f t="shared" si="10"/>
        <v>1</v>
      </c>
      <c r="P25" s="25">
        <f t="shared" si="2"/>
        <v>0</v>
      </c>
      <c r="Q25" s="25">
        <f t="shared" si="3"/>
        <v>0</v>
      </c>
      <c r="R25" s="397">
        <f t="shared" si="4"/>
        <v>0</v>
      </c>
      <c r="S25" s="397">
        <f t="shared" si="5"/>
        <v>0</v>
      </c>
      <c r="T25" s="193">
        <f t="shared" si="11"/>
        <v>1</v>
      </c>
      <c r="U25" s="638">
        <v>13824</v>
      </c>
      <c r="V25" s="639">
        <f t="shared" si="6"/>
        <v>13824</v>
      </c>
      <c r="W25" s="639">
        <f t="shared" si="12"/>
        <v>13824</v>
      </c>
      <c r="X25" s="65">
        <f t="shared" si="13"/>
        <v>17971.2</v>
      </c>
      <c r="Y25" s="195">
        <f t="shared" si="15"/>
        <v>11059.2</v>
      </c>
      <c r="Z25" s="195">
        <f t="shared" si="16"/>
        <v>0</v>
      </c>
      <c r="AA25" s="195">
        <f t="shared" si="17"/>
        <v>0</v>
      </c>
      <c r="AB25" s="195">
        <f t="shared" si="18"/>
        <v>0</v>
      </c>
      <c r="AC25" s="195">
        <f t="shared" si="19"/>
        <v>0</v>
      </c>
      <c r="AD25" s="196">
        <f t="shared" si="14"/>
        <v>11059.2</v>
      </c>
      <c r="AF25" s="545"/>
      <c r="AG25" s="545"/>
      <c r="AH25" s="1101"/>
      <c r="AI25" s="545"/>
      <c r="AJ25" s="545"/>
      <c r="AK25" s="544"/>
      <c r="AL25" s="544"/>
      <c r="AM25" s="545"/>
      <c r="AN25" s="545"/>
      <c r="AO25" s="545"/>
      <c r="AP25" s="545"/>
      <c r="AQ25" s="545"/>
      <c r="AR25" s="544"/>
      <c r="AS25" s="544"/>
      <c r="AT25" s="545"/>
      <c r="AU25" s="545" t="s">
        <v>384</v>
      </c>
      <c r="AV25" s="545"/>
      <c r="AW25" s="545"/>
      <c r="AX25" s="545"/>
      <c r="AY25" s="544"/>
      <c r="AZ25" s="544"/>
      <c r="BA25" s="545"/>
      <c r="BB25" s="545"/>
      <c r="BC25" s="545"/>
      <c r="BD25" s="545"/>
      <c r="BE25" s="545"/>
      <c r="BF25" s="544"/>
      <c r="BG25" s="544"/>
      <c r="BH25" s="545"/>
      <c r="BI25" s="545"/>
      <c r="BJ25" s="1101"/>
      <c r="BK25" s="545"/>
      <c r="BL25" s="545"/>
      <c r="BM25" s="544"/>
      <c r="BN25" s="544"/>
      <c r="BO25" s="545"/>
      <c r="BP25" s="545"/>
      <c r="BQ25" s="545"/>
      <c r="BR25" s="545"/>
      <c r="BS25" s="545"/>
      <c r="BT25" s="544"/>
      <c r="BU25" s="544"/>
      <c r="BV25" s="545"/>
      <c r="BW25" s="545"/>
      <c r="BX25" s="545"/>
      <c r="BY25" s="545"/>
      <c r="BZ25" s="545"/>
      <c r="CA25" s="544"/>
      <c r="CB25" s="544"/>
      <c r="CC25" s="545"/>
      <c r="CD25" s="545"/>
      <c r="CE25" s="545"/>
      <c r="CF25" s="545"/>
      <c r="CG25" s="545"/>
      <c r="CH25" s="544"/>
      <c r="CI25" s="544"/>
      <c r="CJ25" s="545"/>
      <c r="CK25" s="545"/>
      <c r="CL25" s="546"/>
      <c r="CM25" s="546"/>
      <c r="CN25" s="546"/>
      <c r="CO25" s="544"/>
      <c r="CP25" s="1020"/>
    </row>
    <row r="26" spans="1:94" ht="12.75" hidden="1" customHeight="1">
      <c r="A26" s="1099">
        <v>0</v>
      </c>
      <c r="B26" s="165"/>
      <c r="C26" s="189" t="s">
        <v>301</v>
      </c>
      <c r="D26" s="24" t="s">
        <v>9</v>
      </c>
      <c r="E26" s="190">
        <v>0.83333333333333337</v>
      </c>
      <c r="F26" s="24" t="s">
        <v>31</v>
      </c>
      <c r="G26" s="191"/>
      <c r="H26" s="993">
        <v>13.7</v>
      </c>
      <c r="I26" s="994">
        <v>967</v>
      </c>
      <c r="J26" s="995">
        <f t="shared" si="1"/>
        <v>0</v>
      </c>
      <c r="K26" s="996">
        <v>13</v>
      </c>
      <c r="L26" s="995">
        <f t="shared" si="7"/>
        <v>0</v>
      </c>
      <c r="M26" s="397">
        <f t="shared" si="8"/>
        <v>0</v>
      </c>
      <c r="N26" s="397">
        <f t="shared" si="9"/>
        <v>0</v>
      </c>
      <c r="O26" s="397">
        <f t="shared" si="10"/>
        <v>0</v>
      </c>
      <c r="P26" s="397">
        <f t="shared" si="2"/>
        <v>0</v>
      </c>
      <c r="Q26" s="397">
        <f t="shared" si="3"/>
        <v>0</v>
      </c>
      <c r="R26" s="397">
        <f t="shared" si="4"/>
        <v>0</v>
      </c>
      <c r="S26" s="397">
        <f t="shared" si="5"/>
        <v>0</v>
      </c>
      <c r="T26" s="400">
        <f t="shared" si="11"/>
        <v>0</v>
      </c>
      <c r="U26" s="997">
        <v>13248</v>
      </c>
      <c r="V26" s="639">
        <f t="shared" si="6"/>
        <v>13248</v>
      </c>
      <c r="W26" s="639">
        <f t="shared" si="12"/>
        <v>13248</v>
      </c>
      <c r="X26" s="65">
        <f t="shared" si="13"/>
        <v>17222.400000000001</v>
      </c>
      <c r="Y26" s="195">
        <f t="shared" si="15"/>
        <v>10598.400000000001</v>
      </c>
      <c r="Z26" s="195">
        <f t="shared" si="16"/>
        <v>0</v>
      </c>
      <c r="AA26" s="195">
        <f t="shared" si="17"/>
        <v>0</v>
      </c>
      <c r="AB26" s="195">
        <f t="shared" si="18"/>
        <v>0</v>
      </c>
      <c r="AC26" s="195">
        <f t="shared" si="19"/>
        <v>0</v>
      </c>
      <c r="AD26" s="196">
        <f t="shared" si="14"/>
        <v>0</v>
      </c>
      <c r="AF26" s="545"/>
      <c r="AG26" s="545"/>
      <c r="AH26" s="545"/>
      <c r="AI26" s="545"/>
      <c r="AJ26" s="545"/>
      <c r="AK26" s="544"/>
      <c r="AL26" s="544"/>
      <c r="AM26" s="545"/>
      <c r="AN26" s="545"/>
      <c r="AO26" s="545"/>
      <c r="AP26" s="545"/>
      <c r="AQ26" s="545"/>
      <c r="AR26" s="544"/>
      <c r="AS26" s="544"/>
      <c r="AT26" s="545"/>
      <c r="AU26" s="545"/>
      <c r="AV26" s="545"/>
      <c r="AW26" s="545"/>
      <c r="AX26" s="545"/>
      <c r="AY26" s="544"/>
      <c r="AZ26" s="544"/>
      <c r="BA26" s="545"/>
      <c r="BB26" s="545"/>
      <c r="BC26" s="545"/>
      <c r="BD26" s="545"/>
      <c r="BE26" s="545"/>
      <c r="BF26" s="544"/>
      <c r="BG26" s="544"/>
      <c r="BH26" s="545"/>
      <c r="BI26" s="545"/>
      <c r="BJ26" s="545"/>
      <c r="BK26" s="545"/>
      <c r="BL26" s="545"/>
      <c r="BM26" s="544"/>
      <c r="BN26" s="544"/>
      <c r="BO26" s="545"/>
      <c r="BP26" s="545"/>
      <c r="BQ26" s="545"/>
      <c r="BR26" s="545"/>
      <c r="BS26" s="545"/>
      <c r="BT26" s="544"/>
      <c r="BU26" s="544"/>
      <c r="BV26" s="545"/>
      <c r="BW26" s="545"/>
      <c r="BX26" s="545"/>
      <c r="BY26" s="545"/>
      <c r="BZ26" s="545"/>
      <c r="CA26" s="544"/>
      <c r="CB26" s="544"/>
      <c r="CC26" s="545"/>
      <c r="CD26" s="545"/>
      <c r="CE26" s="545"/>
      <c r="CF26" s="545"/>
      <c r="CG26" s="545"/>
      <c r="CH26" s="544"/>
      <c r="CI26" s="544"/>
      <c r="CJ26" s="545"/>
      <c r="CK26" s="545"/>
      <c r="CL26" s="545"/>
      <c r="CM26" s="545"/>
      <c r="CN26" s="545"/>
      <c r="CO26" s="544"/>
      <c r="CP26" s="1020"/>
    </row>
    <row r="27" spans="1:94" ht="12.75" hidden="1" customHeight="1">
      <c r="A27" s="1099">
        <v>43893</v>
      </c>
      <c r="B27" s="165"/>
      <c r="C27" s="189" t="s">
        <v>332</v>
      </c>
      <c r="D27" s="24" t="s">
        <v>65</v>
      </c>
      <c r="E27" s="190">
        <v>0.83333333333333337</v>
      </c>
      <c r="F27" s="24" t="s">
        <v>31</v>
      </c>
      <c r="G27" s="191"/>
      <c r="H27" s="100">
        <v>11.3</v>
      </c>
      <c r="I27" s="192">
        <v>967</v>
      </c>
      <c r="J27" s="63">
        <f t="shared" si="1"/>
        <v>0</v>
      </c>
      <c r="K27" s="934">
        <v>10.7</v>
      </c>
      <c r="L27" s="63">
        <f t="shared" si="7"/>
        <v>0</v>
      </c>
      <c r="M27" s="25">
        <f t="shared" si="8"/>
        <v>0</v>
      </c>
      <c r="N27" s="25">
        <f t="shared" si="9"/>
        <v>0</v>
      </c>
      <c r="O27" s="25">
        <f t="shared" si="10"/>
        <v>0</v>
      </c>
      <c r="P27" s="25">
        <f t="shared" si="2"/>
        <v>0</v>
      </c>
      <c r="Q27" s="25">
        <f t="shared" si="3"/>
        <v>0</v>
      </c>
      <c r="R27" s="397">
        <f t="shared" si="4"/>
        <v>0</v>
      </c>
      <c r="S27" s="397">
        <f t="shared" si="5"/>
        <v>0</v>
      </c>
      <c r="T27" s="193">
        <f t="shared" si="11"/>
        <v>0</v>
      </c>
      <c r="U27" s="638">
        <v>10944</v>
      </c>
      <c r="V27" s="639">
        <f t="shared" si="6"/>
        <v>10944</v>
      </c>
      <c r="W27" s="639">
        <f t="shared" si="12"/>
        <v>10944</v>
      </c>
      <c r="X27" s="65">
        <f>V27*$F$3</f>
        <v>14227.2</v>
      </c>
      <c r="Y27" s="195">
        <f t="shared" si="15"/>
        <v>8755.2000000000007</v>
      </c>
      <c r="Z27" s="195">
        <f t="shared" si="16"/>
        <v>0</v>
      </c>
      <c r="AA27" s="195">
        <f t="shared" si="17"/>
        <v>0</v>
      </c>
      <c r="AB27" s="195">
        <f t="shared" si="18"/>
        <v>0</v>
      </c>
      <c r="AC27" s="195">
        <f t="shared" si="19"/>
        <v>0</v>
      </c>
      <c r="AD27" s="196">
        <f t="shared" si="14"/>
        <v>0</v>
      </c>
      <c r="AF27" s="546"/>
      <c r="AG27" s="546"/>
      <c r="AH27" s="545"/>
      <c r="AI27" s="546"/>
      <c r="AJ27" s="546"/>
      <c r="AK27" s="544"/>
      <c r="AL27" s="544"/>
      <c r="AM27" s="546"/>
      <c r="AN27" s="546"/>
      <c r="AO27" s="546"/>
      <c r="AP27" s="546"/>
      <c r="AQ27" s="546"/>
      <c r="AR27" s="544"/>
      <c r="AS27" s="544"/>
      <c r="AT27" s="546"/>
      <c r="AU27" s="546"/>
      <c r="AV27" s="546"/>
      <c r="AW27" s="546"/>
      <c r="AX27" s="546"/>
      <c r="AY27" s="544"/>
      <c r="AZ27" s="544"/>
      <c r="BA27" s="546"/>
      <c r="BB27" s="546"/>
      <c r="BC27" s="546"/>
      <c r="BD27" s="546"/>
      <c r="BE27" s="546"/>
      <c r="BF27" s="544"/>
      <c r="BG27" s="544"/>
      <c r="BH27" s="546"/>
      <c r="BI27" s="546"/>
      <c r="BJ27" s="545"/>
      <c r="BK27" s="546"/>
      <c r="BL27" s="546"/>
      <c r="BM27" s="544"/>
      <c r="BN27" s="544"/>
      <c r="BO27" s="546"/>
      <c r="BP27" s="546"/>
      <c r="BQ27" s="546"/>
      <c r="BR27" s="546"/>
      <c r="BS27" s="546"/>
      <c r="BT27" s="544"/>
      <c r="BU27" s="544"/>
      <c r="BV27" s="546"/>
      <c r="BW27" s="546"/>
      <c r="BX27" s="546"/>
      <c r="BY27" s="546"/>
      <c r="BZ27" s="546"/>
      <c r="CA27" s="544"/>
      <c r="CB27" s="544"/>
      <c r="CC27" s="546"/>
      <c r="CD27" s="546"/>
      <c r="CE27" s="546"/>
      <c r="CF27" s="546"/>
      <c r="CG27" s="546"/>
      <c r="CH27" s="544"/>
      <c r="CI27" s="544"/>
      <c r="CJ27" s="546"/>
      <c r="CK27" s="546"/>
      <c r="CL27" s="546"/>
      <c r="CM27" s="546"/>
      <c r="CN27" s="546"/>
      <c r="CO27" s="544"/>
      <c r="CP27" s="1020"/>
    </row>
    <row r="28" spans="1:94" ht="12.75" customHeight="1">
      <c r="A28" s="1099">
        <v>0</v>
      </c>
      <c r="B28" s="165"/>
      <c r="C28" s="189" t="s">
        <v>333</v>
      </c>
      <c r="D28" s="24" t="s">
        <v>334</v>
      </c>
      <c r="E28" s="190">
        <v>0.875</v>
      </c>
      <c r="F28" s="24" t="s">
        <v>31</v>
      </c>
      <c r="G28" s="191"/>
      <c r="H28" s="100">
        <v>13.1</v>
      </c>
      <c r="I28" s="192">
        <v>967</v>
      </c>
      <c r="J28" s="63">
        <f t="shared" si="1"/>
        <v>26.2</v>
      </c>
      <c r="K28" s="934">
        <v>12.4</v>
      </c>
      <c r="L28" s="63">
        <f t="shared" si="7"/>
        <v>24.8</v>
      </c>
      <c r="M28" s="25">
        <f t="shared" si="8"/>
        <v>1</v>
      </c>
      <c r="N28" s="25">
        <f t="shared" si="9"/>
        <v>0</v>
      </c>
      <c r="O28" s="25">
        <f t="shared" si="10"/>
        <v>1</v>
      </c>
      <c r="P28" s="25">
        <f t="shared" si="2"/>
        <v>0</v>
      </c>
      <c r="Q28" s="25">
        <f t="shared" si="3"/>
        <v>0</v>
      </c>
      <c r="R28" s="397">
        <f t="shared" si="4"/>
        <v>0</v>
      </c>
      <c r="S28" s="397">
        <f t="shared" si="5"/>
        <v>0</v>
      </c>
      <c r="T28" s="193">
        <f t="shared" si="11"/>
        <v>2</v>
      </c>
      <c r="U28" s="638">
        <v>12672</v>
      </c>
      <c r="V28" s="639">
        <f t="shared" si="6"/>
        <v>12672</v>
      </c>
      <c r="W28" s="639">
        <f t="shared" si="12"/>
        <v>12672</v>
      </c>
      <c r="X28" s="65">
        <f t="shared" si="13"/>
        <v>16473.600000000002</v>
      </c>
      <c r="Y28" s="195">
        <f t="shared" si="15"/>
        <v>10137.6</v>
      </c>
      <c r="Z28" s="195">
        <f t="shared" si="16"/>
        <v>0</v>
      </c>
      <c r="AA28" s="195">
        <f t="shared" si="17"/>
        <v>0</v>
      </c>
      <c r="AB28" s="195">
        <f t="shared" si="18"/>
        <v>0</v>
      </c>
      <c r="AC28" s="195">
        <f t="shared" si="19"/>
        <v>0</v>
      </c>
      <c r="AD28" s="196">
        <f t="shared" si="14"/>
        <v>22809.599999999999</v>
      </c>
      <c r="AF28" s="545"/>
      <c r="AG28" s="545"/>
      <c r="AH28" s="546"/>
      <c r="AI28" s="546"/>
      <c r="AJ28" s="546"/>
      <c r="AK28" s="544"/>
      <c r="AL28" s="544"/>
      <c r="AM28" s="545" t="s">
        <v>384</v>
      </c>
      <c r="AN28" s="545"/>
      <c r="AO28" s="546"/>
      <c r="AP28" s="546"/>
      <c r="AQ28" s="546"/>
      <c r="AR28" s="544"/>
      <c r="AS28" s="544"/>
      <c r="AT28" s="545" t="s">
        <v>347</v>
      </c>
      <c r="AU28" s="545"/>
      <c r="AV28" s="546"/>
      <c r="AW28" s="546"/>
      <c r="AX28" s="546"/>
      <c r="AY28" s="544"/>
      <c r="AZ28" s="544"/>
      <c r="BA28" s="545"/>
      <c r="BB28" s="545"/>
      <c r="BC28" s="546"/>
      <c r="BD28" s="546"/>
      <c r="BE28" s="546"/>
      <c r="BF28" s="544"/>
      <c r="BG28" s="544"/>
      <c r="BH28" s="545"/>
      <c r="BI28" s="545"/>
      <c r="BJ28" s="545"/>
      <c r="BK28" s="546"/>
      <c r="BL28" s="546"/>
      <c r="BM28" s="544"/>
      <c r="BN28" s="544"/>
      <c r="BO28" s="545"/>
      <c r="BP28" s="545"/>
      <c r="BQ28" s="546"/>
      <c r="BR28" s="546"/>
      <c r="BS28" s="546"/>
      <c r="BT28" s="544"/>
      <c r="BU28" s="544"/>
      <c r="BV28" s="545"/>
      <c r="BW28" s="545"/>
      <c r="BX28" s="546"/>
      <c r="BY28" s="546"/>
      <c r="BZ28" s="546"/>
      <c r="CA28" s="544"/>
      <c r="CB28" s="544"/>
      <c r="CC28" s="545"/>
      <c r="CD28" s="545"/>
      <c r="CE28" s="546"/>
      <c r="CF28" s="546"/>
      <c r="CG28" s="546"/>
      <c r="CH28" s="544"/>
      <c r="CI28" s="544"/>
      <c r="CJ28" s="545"/>
      <c r="CK28" s="545"/>
      <c r="CL28" s="545"/>
      <c r="CM28" s="545"/>
      <c r="CN28" s="545"/>
      <c r="CO28" s="544"/>
      <c r="CP28" s="1020"/>
    </row>
    <row r="29" spans="1:94" ht="15" hidden="1">
      <c r="A29" s="1099">
        <v>0</v>
      </c>
      <c r="B29" s="165"/>
      <c r="C29" s="189" t="s">
        <v>335</v>
      </c>
      <c r="D29" s="24" t="s">
        <v>336</v>
      </c>
      <c r="E29" s="190">
        <v>0.875</v>
      </c>
      <c r="F29" s="24" t="s">
        <v>31</v>
      </c>
      <c r="G29" s="191"/>
      <c r="H29" s="100">
        <v>13.1</v>
      </c>
      <c r="I29" s="192">
        <v>967</v>
      </c>
      <c r="J29" s="63">
        <f t="shared" si="1"/>
        <v>0</v>
      </c>
      <c r="K29" s="934">
        <v>12.4</v>
      </c>
      <c r="L29" s="63">
        <f t="shared" si="7"/>
        <v>0</v>
      </c>
      <c r="M29" s="25">
        <f t="shared" si="8"/>
        <v>0</v>
      </c>
      <c r="N29" s="25">
        <f t="shared" si="9"/>
        <v>0</v>
      </c>
      <c r="O29" s="25">
        <f t="shared" si="10"/>
        <v>0</v>
      </c>
      <c r="P29" s="25">
        <f t="shared" si="2"/>
        <v>0</v>
      </c>
      <c r="Q29" s="25">
        <f t="shared" si="3"/>
        <v>0</v>
      </c>
      <c r="R29" s="397">
        <f t="shared" si="4"/>
        <v>0</v>
      </c>
      <c r="S29" s="397">
        <f t="shared" si="5"/>
        <v>0</v>
      </c>
      <c r="T29" s="193">
        <f t="shared" si="11"/>
        <v>0</v>
      </c>
      <c r="U29" s="638">
        <v>12672</v>
      </c>
      <c r="V29" s="639">
        <f t="shared" si="6"/>
        <v>12672</v>
      </c>
      <c r="W29" s="639">
        <f t="shared" si="12"/>
        <v>12672</v>
      </c>
      <c r="X29" s="65">
        <f t="shared" si="13"/>
        <v>16473.600000000002</v>
      </c>
      <c r="Y29" s="195">
        <f t="shared" si="15"/>
        <v>10137.6</v>
      </c>
      <c r="Z29" s="195">
        <f t="shared" si="16"/>
        <v>0</v>
      </c>
      <c r="AA29" s="195">
        <f t="shared" si="17"/>
        <v>0</v>
      </c>
      <c r="AB29" s="195">
        <f t="shared" si="18"/>
        <v>0</v>
      </c>
      <c r="AC29" s="195">
        <f t="shared" si="19"/>
        <v>0</v>
      </c>
      <c r="AD29" s="196">
        <f t="shared" si="14"/>
        <v>0</v>
      </c>
      <c r="AF29" s="546"/>
      <c r="AG29" s="546"/>
      <c r="AH29" s="545"/>
      <c r="AI29" s="546"/>
      <c r="AJ29" s="546"/>
      <c r="AK29" s="544"/>
      <c r="AL29" s="544"/>
      <c r="AM29" s="546"/>
      <c r="AN29" s="546"/>
      <c r="AO29" s="545"/>
      <c r="AP29" s="546"/>
      <c r="AQ29" s="546"/>
      <c r="AR29" s="544"/>
      <c r="AS29" s="544"/>
      <c r="AT29" s="546"/>
      <c r="AU29" s="546"/>
      <c r="AV29" s="545"/>
      <c r="AW29" s="546"/>
      <c r="AX29" s="546"/>
      <c r="AY29" s="544"/>
      <c r="AZ29" s="544"/>
      <c r="BA29" s="546"/>
      <c r="BB29" s="546"/>
      <c r="BC29" s="545"/>
      <c r="BD29" s="546"/>
      <c r="BE29" s="546"/>
      <c r="BF29" s="544"/>
      <c r="BG29" s="544"/>
      <c r="BH29" s="546"/>
      <c r="BI29" s="546"/>
      <c r="BJ29" s="546"/>
      <c r="BK29" s="546"/>
      <c r="BL29" s="546"/>
      <c r="BM29" s="544"/>
      <c r="BN29" s="544"/>
      <c r="BO29" s="546"/>
      <c r="BP29" s="546"/>
      <c r="BQ29" s="545"/>
      <c r="BR29" s="546"/>
      <c r="BS29" s="546"/>
      <c r="BT29" s="544"/>
      <c r="BU29" s="544"/>
      <c r="BV29" s="546"/>
      <c r="BW29" s="546"/>
      <c r="BX29" s="545"/>
      <c r="BY29" s="546"/>
      <c r="BZ29" s="546"/>
      <c r="CA29" s="544"/>
      <c r="CB29" s="544"/>
      <c r="CC29" s="546"/>
      <c r="CD29" s="546"/>
      <c r="CE29" s="545"/>
      <c r="CF29" s="546"/>
      <c r="CG29" s="546"/>
      <c r="CH29" s="544"/>
      <c r="CI29" s="544"/>
      <c r="CJ29" s="546"/>
      <c r="CK29" s="546"/>
      <c r="CL29" s="545"/>
      <c r="CM29" s="545"/>
      <c r="CN29" s="545"/>
      <c r="CO29" s="544"/>
      <c r="CP29" s="1020"/>
    </row>
    <row r="30" spans="1:94" ht="12" customHeight="1">
      <c r="A30" s="1099">
        <v>0</v>
      </c>
      <c r="B30" s="165"/>
      <c r="C30" s="189" t="s">
        <v>337</v>
      </c>
      <c r="D30" s="24" t="s">
        <v>338</v>
      </c>
      <c r="E30" s="190">
        <v>0.875</v>
      </c>
      <c r="F30" s="24" t="s">
        <v>31</v>
      </c>
      <c r="G30" s="191"/>
      <c r="H30" s="993">
        <v>14.3</v>
      </c>
      <c r="I30" s="994">
        <v>967</v>
      </c>
      <c r="J30" s="995">
        <f t="shared" si="1"/>
        <v>28.6</v>
      </c>
      <c r="K30" s="996">
        <v>13.5</v>
      </c>
      <c r="L30" s="995">
        <f t="shared" si="7"/>
        <v>27</v>
      </c>
      <c r="M30" s="397">
        <f t="shared" si="8"/>
        <v>0</v>
      </c>
      <c r="N30" s="397">
        <f t="shared" si="9"/>
        <v>0</v>
      </c>
      <c r="O30" s="397">
        <f t="shared" si="10"/>
        <v>2</v>
      </c>
      <c r="P30" s="397">
        <f t="shared" si="2"/>
        <v>0</v>
      </c>
      <c r="Q30" s="397">
        <f t="shared" si="3"/>
        <v>0</v>
      </c>
      <c r="R30" s="397">
        <f t="shared" si="4"/>
        <v>0</v>
      </c>
      <c r="S30" s="397">
        <f t="shared" si="5"/>
        <v>0</v>
      </c>
      <c r="T30" s="400">
        <f t="shared" si="11"/>
        <v>2</v>
      </c>
      <c r="U30" s="997">
        <v>13824</v>
      </c>
      <c r="V30" s="639">
        <f t="shared" si="6"/>
        <v>13824</v>
      </c>
      <c r="W30" s="639">
        <f>U30*$F$2</f>
        <v>13824</v>
      </c>
      <c r="X30" s="65">
        <f t="shared" si="13"/>
        <v>17971.2</v>
      </c>
      <c r="Y30" s="195">
        <f t="shared" si="15"/>
        <v>11059.2</v>
      </c>
      <c r="Z30" s="195">
        <f t="shared" si="16"/>
        <v>0</v>
      </c>
      <c r="AA30" s="195">
        <f t="shared" si="17"/>
        <v>0</v>
      </c>
      <c r="AB30" s="195">
        <f t="shared" si="18"/>
        <v>0</v>
      </c>
      <c r="AC30" s="195">
        <f t="shared" si="19"/>
        <v>0</v>
      </c>
      <c r="AD30" s="196">
        <f t="shared" si="14"/>
        <v>22118.400000000001</v>
      </c>
      <c r="AF30" s="546"/>
      <c r="AG30" s="546"/>
      <c r="AH30" s="546"/>
      <c r="AI30" s="545" t="s">
        <v>384</v>
      </c>
      <c r="AJ30" s="546"/>
      <c r="AK30" s="544"/>
      <c r="AL30" s="544"/>
      <c r="AM30" s="546"/>
      <c r="AN30" s="546"/>
      <c r="AO30" s="546"/>
      <c r="AP30" s="545" t="s">
        <v>384</v>
      </c>
      <c r="AQ30" s="546"/>
      <c r="AR30" s="544"/>
      <c r="AS30" s="544"/>
      <c r="AT30" s="546"/>
      <c r="AU30" s="546"/>
      <c r="AV30" s="546"/>
      <c r="AW30" s="545"/>
      <c r="AX30" s="546"/>
      <c r="AY30" s="544"/>
      <c r="AZ30" s="544"/>
      <c r="BA30" s="546"/>
      <c r="BB30" s="546"/>
      <c r="BC30" s="546"/>
      <c r="BD30" s="545"/>
      <c r="BE30" s="546"/>
      <c r="BF30" s="544"/>
      <c r="BG30" s="544"/>
      <c r="BH30" s="546"/>
      <c r="BI30" s="546"/>
      <c r="BJ30" s="545"/>
      <c r="BK30" s="545"/>
      <c r="BL30" s="546"/>
      <c r="BM30" s="544"/>
      <c r="BN30" s="544"/>
      <c r="BO30" s="546"/>
      <c r="BP30" s="546"/>
      <c r="BQ30" s="546"/>
      <c r="BR30" s="545"/>
      <c r="BS30" s="546"/>
      <c r="BT30" s="544"/>
      <c r="BU30" s="544"/>
      <c r="BV30" s="546"/>
      <c r="BW30" s="546"/>
      <c r="BX30" s="546"/>
      <c r="BY30" s="545"/>
      <c r="BZ30" s="546"/>
      <c r="CA30" s="544"/>
      <c r="CB30" s="544"/>
      <c r="CC30" s="546"/>
      <c r="CD30" s="546"/>
      <c r="CE30" s="546"/>
      <c r="CF30" s="545"/>
      <c r="CG30" s="546"/>
      <c r="CH30" s="544"/>
      <c r="CI30" s="544"/>
      <c r="CJ30" s="546"/>
      <c r="CK30" s="546"/>
      <c r="CL30" s="545"/>
      <c r="CM30" s="545"/>
      <c r="CN30" s="545"/>
      <c r="CO30" s="544"/>
      <c r="CP30" s="1020"/>
    </row>
    <row r="31" spans="1:94" ht="12.75" customHeight="1">
      <c r="A31" s="1099">
        <v>0</v>
      </c>
      <c r="B31" s="165"/>
      <c r="C31" s="189" t="s">
        <v>339</v>
      </c>
      <c r="D31" s="24" t="s">
        <v>11</v>
      </c>
      <c r="E31" s="190">
        <v>0.875</v>
      </c>
      <c r="F31" s="24" t="s">
        <v>31</v>
      </c>
      <c r="G31" s="191"/>
      <c r="H31" s="100">
        <v>14.3</v>
      </c>
      <c r="I31" s="192">
        <v>967</v>
      </c>
      <c r="J31" s="995">
        <f t="shared" si="1"/>
        <v>28.6</v>
      </c>
      <c r="K31" s="934">
        <v>13.5</v>
      </c>
      <c r="L31" s="63">
        <f t="shared" si="7"/>
        <v>27</v>
      </c>
      <c r="M31" s="25">
        <f t="shared" si="8"/>
        <v>1</v>
      </c>
      <c r="N31" s="25">
        <f t="shared" si="9"/>
        <v>0</v>
      </c>
      <c r="O31" s="25">
        <f t="shared" si="10"/>
        <v>1</v>
      </c>
      <c r="P31" s="25">
        <f t="shared" si="2"/>
        <v>0</v>
      </c>
      <c r="Q31" s="25">
        <f t="shared" si="3"/>
        <v>0</v>
      </c>
      <c r="R31" s="397">
        <f t="shared" si="4"/>
        <v>0</v>
      </c>
      <c r="S31" s="397">
        <f t="shared" si="5"/>
        <v>0</v>
      </c>
      <c r="T31" s="193">
        <f t="shared" si="11"/>
        <v>2</v>
      </c>
      <c r="U31" s="638">
        <v>13824</v>
      </c>
      <c r="V31" s="639">
        <f t="shared" si="6"/>
        <v>13824</v>
      </c>
      <c r="W31" s="639">
        <f t="shared" si="12"/>
        <v>13824</v>
      </c>
      <c r="X31" s="65">
        <f t="shared" si="13"/>
        <v>17971.2</v>
      </c>
      <c r="Y31" s="195">
        <f t="shared" si="15"/>
        <v>11059.2</v>
      </c>
      <c r="Z31" s="195">
        <f t="shared" si="16"/>
        <v>0</v>
      </c>
      <c r="AA31" s="195">
        <f t="shared" si="17"/>
        <v>0</v>
      </c>
      <c r="AB31" s="195">
        <f t="shared" si="18"/>
        <v>0</v>
      </c>
      <c r="AC31" s="195">
        <f t="shared" si="19"/>
        <v>0</v>
      </c>
      <c r="AD31" s="196">
        <f t="shared" si="14"/>
        <v>24883.200000000001</v>
      </c>
      <c r="AF31" s="546"/>
      <c r="AG31" s="546"/>
      <c r="AH31" s="546"/>
      <c r="AI31" s="546"/>
      <c r="AJ31" s="545" t="s">
        <v>347</v>
      </c>
      <c r="AK31" s="544"/>
      <c r="AL31" s="544"/>
      <c r="AM31" s="546"/>
      <c r="AN31" s="546"/>
      <c r="AO31" s="546"/>
      <c r="AP31" s="546"/>
      <c r="AQ31" s="545"/>
      <c r="AR31" s="544"/>
      <c r="AS31" s="544"/>
      <c r="AT31" s="546"/>
      <c r="AU31" s="546"/>
      <c r="AV31" s="546"/>
      <c r="AW31" s="546"/>
      <c r="AX31" s="545" t="s">
        <v>384</v>
      </c>
      <c r="AY31" s="544"/>
      <c r="AZ31" s="544"/>
      <c r="BA31" s="546"/>
      <c r="BB31" s="546"/>
      <c r="BC31" s="546"/>
      <c r="BD31" s="546"/>
      <c r="BE31" s="545"/>
      <c r="BF31" s="544"/>
      <c r="BG31" s="544"/>
      <c r="BH31" s="546"/>
      <c r="BI31" s="546"/>
      <c r="BJ31" s="546"/>
      <c r="BK31" s="546"/>
      <c r="BL31" s="545"/>
      <c r="BM31" s="544"/>
      <c r="BN31" s="544"/>
      <c r="BO31" s="546"/>
      <c r="BP31" s="546"/>
      <c r="BQ31" s="546"/>
      <c r="BR31" s="546"/>
      <c r="BS31" s="545"/>
      <c r="BT31" s="544"/>
      <c r="BU31" s="544"/>
      <c r="BV31" s="546"/>
      <c r="BW31" s="546"/>
      <c r="BX31" s="546"/>
      <c r="BY31" s="546"/>
      <c r="BZ31" s="545"/>
      <c r="CA31" s="544"/>
      <c r="CB31" s="544"/>
      <c r="CC31" s="546"/>
      <c r="CD31" s="546"/>
      <c r="CE31" s="546"/>
      <c r="CF31" s="546"/>
      <c r="CG31" s="545"/>
      <c r="CH31" s="544"/>
      <c r="CI31" s="544"/>
      <c r="CJ31" s="546"/>
      <c r="CK31" s="546"/>
      <c r="CL31" s="545"/>
      <c r="CM31" s="545"/>
      <c r="CN31" s="545"/>
      <c r="CO31" s="544"/>
      <c r="CP31" s="1020"/>
    </row>
    <row r="32" spans="1:94" ht="12.75" hidden="1" customHeight="1">
      <c r="A32" s="1100">
        <v>43896</v>
      </c>
      <c r="B32" s="165"/>
      <c r="C32" s="189" t="s">
        <v>340</v>
      </c>
      <c r="D32" s="24" t="s">
        <v>11</v>
      </c>
      <c r="E32" s="190">
        <v>0.91666666666666663</v>
      </c>
      <c r="F32" s="24" t="s">
        <v>31</v>
      </c>
      <c r="G32" s="191"/>
      <c r="H32" s="100">
        <v>9.5</v>
      </c>
      <c r="I32" s="192">
        <v>967</v>
      </c>
      <c r="J32" s="63">
        <f t="shared" si="1"/>
        <v>0</v>
      </c>
      <c r="K32" s="100">
        <v>9</v>
      </c>
      <c r="L32" s="63">
        <f t="shared" si="7"/>
        <v>0</v>
      </c>
      <c r="M32" s="25">
        <f t="shared" si="8"/>
        <v>0</v>
      </c>
      <c r="N32" s="25">
        <f t="shared" si="9"/>
        <v>0</v>
      </c>
      <c r="O32" s="25">
        <f t="shared" si="10"/>
        <v>0</v>
      </c>
      <c r="P32" s="25">
        <f t="shared" si="2"/>
        <v>0</v>
      </c>
      <c r="Q32" s="25">
        <f t="shared" si="3"/>
        <v>0</v>
      </c>
      <c r="R32" s="397">
        <f t="shared" si="4"/>
        <v>0</v>
      </c>
      <c r="S32" s="397">
        <f t="shared" si="5"/>
        <v>0</v>
      </c>
      <c r="T32" s="193">
        <f t="shared" si="11"/>
        <v>0</v>
      </c>
      <c r="U32" s="638">
        <v>9216</v>
      </c>
      <c r="V32" s="639">
        <f t="shared" si="6"/>
        <v>9216</v>
      </c>
      <c r="W32" s="639">
        <f t="shared" si="12"/>
        <v>9216</v>
      </c>
      <c r="X32" s="65">
        <f t="shared" si="13"/>
        <v>11980.800000000001</v>
      </c>
      <c r="Y32" s="195">
        <f t="shared" si="15"/>
        <v>7372.8</v>
      </c>
      <c r="Z32" s="195">
        <f t="shared" si="16"/>
        <v>0</v>
      </c>
      <c r="AA32" s="195">
        <f t="shared" si="17"/>
        <v>0</v>
      </c>
      <c r="AB32" s="195">
        <f t="shared" si="18"/>
        <v>0</v>
      </c>
      <c r="AC32" s="195">
        <f t="shared" si="19"/>
        <v>0</v>
      </c>
      <c r="AD32" s="196">
        <f t="shared" si="14"/>
        <v>0</v>
      </c>
      <c r="AF32" s="546"/>
      <c r="AG32" s="546"/>
      <c r="AH32" s="546"/>
      <c r="AI32" s="546"/>
      <c r="AJ32" s="545"/>
      <c r="AK32" s="544"/>
      <c r="AL32" s="544"/>
      <c r="AM32" s="546"/>
      <c r="AN32" s="546"/>
      <c r="AO32" s="546"/>
      <c r="AP32" s="546"/>
      <c r="AQ32" s="545"/>
      <c r="AR32" s="544"/>
      <c r="AS32" s="544"/>
      <c r="AT32" s="546"/>
      <c r="AU32" s="546"/>
      <c r="AV32" s="546"/>
      <c r="AW32" s="546"/>
      <c r="AX32" s="545"/>
      <c r="AY32" s="544"/>
      <c r="AZ32" s="544"/>
      <c r="BA32" s="546"/>
      <c r="BB32" s="546"/>
      <c r="BC32" s="546"/>
      <c r="BD32" s="546"/>
      <c r="BE32" s="545"/>
      <c r="BF32" s="544"/>
      <c r="BG32" s="544"/>
      <c r="BH32" s="546"/>
      <c r="BI32" s="546"/>
      <c r="BJ32" s="546"/>
      <c r="BK32" s="546"/>
      <c r="BL32" s="545"/>
      <c r="BM32" s="544"/>
      <c r="BN32" s="544"/>
      <c r="BO32" s="546"/>
      <c r="BP32" s="546"/>
      <c r="BQ32" s="546"/>
      <c r="BR32" s="546"/>
      <c r="BS32" s="545"/>
      <c r="BT32" s="544"/>
      <c r="BU32" s="544"/>
      <c r="BV32" s="546"/>
      <c r="BW32" s="546"/>
      <c r="BX32" s="546"/>
      <c r="BY32" s="546"/>
      <c r="BZ32" s="545"/>
      <c r="CA32" s="544"/>
      <c r="CB32" s="544"/>
      <c r="CC32" s="546"/>
      <c r="CD32" s="546"/>
      <c r="CE32" s="546"/>
      <c r="CF32" s="546"/>
      <c r="CG32" s="545"/>
      <c r="CH32" s="544"/>
      <c r="CI32" s="544"/>
      <c r="CJ32" s="546"/>
      <c r="CK32" s="546"/>
      <c r="CL32" s="546"/>
      <c r="CM32" s="546"/>
      <c r="CN32" s="546"/>
      <c r="CO32" s="544"/>
      <c r="CP32" s="1020"/>
    </row>
    <row r="33" spans="1:94" ht="15.75" customHeight="1">
      <c r="A33" s="1099">
        <v>0</v>
      </c>
      <c r="B33" s="165"/>
      <c r="C33" s="189" t="s">
        <v>340</v>
      </c>
      <c r="D33" s="24" t="s">
        <v>341</v>
      </c>
      <c r="E33" s="190">
        <v>0.9375</v>
      </c>
      <c r="F33" s="24" t="s">
        <v>31</v>
      </c>
      <c r="G33" s="191"/>
      <c r="H33" s="100">
        <v>9.5</v>
      </c>
      <c r="I33" s="192">
        <v>967</v>
      </c>
      <c r="J33" s="63">
        <f t="shared" si="1"/>
        <v>9.5</v>
      </c>
      <c r="K33" s="100">
        <v>9</v>
      </c>
      <c r="L33" s="63">
        <f t="shared" si="7"/>
        <v>9</v>
      </c>
      <c r="M33" s="25">
        <f t="shared" si="8"/>
        <v>0</v>
      </c>
      <c r="N33" s="25">
        <f t="shared" si="9"/>
        <v>0</v>
      </c>
      <c r="O33" s="25">
        <f t="shared" si="10"/>
        <v>1</v>
      </c>
      <c r="P33" s="25">
        <f t="shared" si="2"/>
        <v>0</v>
      </c>
      <c r="Q33" s="25">
        <f t="shared" si="3"/>
        <v>0</v>
      </c>
      <c r="R33" s="397">
        <f t="shared" si="4"/>
        <v>0</v>
      </c>
      <c r="S33" s="397">
        <f t="shared" si="5"/>
        <v>0</v>
      </c>
      <c r="T33" s="193">
        <f t="shared" si="11"/>
        <v>1</v>
      </c>
      <c r="U33" s="638">
        <v>9216</v>
      </c>
      <c r="V33" s="639">
        <f t="shared" si="6"/>
        <v>9216</v>
      </c>
      <c r="W33" s="639">
        <f t="shared" si="12"/>
        <v>9216</v>
      </c>
      <c r="X33" s="65">
        <f t="shared" si="13"/>
        <v>11980.800000000001</v>
      </c>
      <c r="Y33" s="195">
        <f t="shared" si="15"/>
        <v>7372.8</v>
      </c>
      <c r="Z33" s="195">
        <f t="shared" si="16"/>
        <v>0</v>
      </c>
      <c r="AA33" s="195">
        <f t="shared" si="17"/>
        <v>0</v>
      </c>
      <c r="AB33" s="195">
        <f t="shared" si="18"/>
        <v>0</v>
      </c>
      <c r="AC33" s="195">
        <f t="shared" si="19"/>
        <v>0</v>
      </c>
      <c r="AD33" s="196">
        <f t="shared" si="14"/>
        <v>7372.8</v>
      </c>
      <c r="AF33" s="545"/>
      <c r="AG33" s="545"/>
      <c r="AH33" s="545"/>
      <c r="AI33" s="545"/>
      <c r="AJ33" s="546"/>
      <c r="AK33" s="544"/>
      <c r="AL33" s="544"/>
      <c r="AM33" s="545"/>
      <c r="AN33" s="545"/>
      <c r="AO33" s="545" t="s">
        <v>384</v>
      </c>
      <c r="AP33" s="545"/>
      <c r="AQ33" s="546"/>
      <c r="AR33" s="544"/>
      <c r="AS33" s="544"/>
      <c r="AT33" s="545"/>
      <c r="AU33" s="545"/>
      <c r="AV33" s="545"/>
      <c r="AW33" s="545"/>
      <c r="AX33" s="546"/>
      <c r="AY33" s="544"/>
      <c r="AZ33" s="544"/>
      <c r="BA33" s="545"/>
      <c r="BB33" s="545"/>
      <c r="BC33" s="545"/>
      <c r="BD33" s="545"/>
      <c r="BE33" s="546"/>
      <c r="BF33" s="544"/>
      <c r="BG33" s="544"/>
      <c r="BH33" s="545"/>
      <c r="BI33" s="545"/>
      <c r="BJ33" s="546"/>
      <c r="BK33" s="545"/>
      <c r="BL33" s="546"/>
      <c r="BM33" s="544"/>
      <c r="BN33" s="544"/>
      <c r="BO33" s="545"/>
      <c r="BP33" s="545"/>
      <c r="BQ33" s="545"/>
      <c r="BR33" s="545"/>
      <c r="BS33" s="546"/>
      <c r="BT33" s="544"/>
      <c r="BU33" s="544"/>
      <c r="BV33" s="545"/>
      <c r="BW33" s="545"/>
      <c r="BX33" s="545"/>
      <c r="BY33" s="545"/>
      <c r="BZ33" s="546"/>
      <c r="CA33" s="544"/>
      <c r="CB33" s="544"/>
      <c r="CC33" s="545"/>
      <c r="CD33" s="545"/>
      <c r="CE33" s="545"/>
      <c r="CF33" s="545"/>
      <c r="CG33" s="546"/>
      <c r="CH33" s="544"/>
      <c r="CI33" s="544"/>
      <c r="CJ33" s="545"/>
      <c r="CK33" s="545"/>
      <c r="CL33" s="546"/>
      <c r="CM33" s="546"/>
      <c r="CN33" s="546"/>
      <c r="CO33" s="544"/>
      <c r="CP33" s="1020"/>
    </row>
    <row r="34" spans="1:94" ht="12.75" customHeight="1">
      <c r="A34" s="1100">
        <v>43896</v>
      </c>
      <c r="B34" s="165"/>
      <c r="C34" s="189" t="s">
        <v>53</v>
      </c>
      <c r="D34" s="24" t="s">
        <v>11</v>
      </c>
      <c r="E34" s="190">
        <v>0.95833333333333337</v>
      </c>
      <c r="F34" s="24" t="s">
        <v>31</v>
      </c>
      <c r="G34" s="191"/>
      <c r="H34" s="100">
        <v>6</v>
      </c>
      <c r="I34" s="192">
        <v>967</v>
      </c>
      <c r="J34" s="63">
        <f t="shared" si="1"/>
        <v>6</v>
      </c>
      <c r="K34" s="100">
        <v>5.6</v>
      </c>
      <c r="L34" s="63">
        <f t="shared" si="7"/>
        <v>5.6</v>
      </c>
      <c r="M34" s="25">
        <f t="shared" si="8"/>
        <v>1</v>
      </c>
      <c r="N34" s="25">
        <f t="shared" si="9"/>
        <v>0</v>
      </c>
      <c r="O34" s="25">
        <f t="shared" si="10"/>
        <v>0</v>
      </c>
      <c r="P34" s="25">
        <f t="shared" si="2"/>
        <v>0</v>
      </c>
      <c r="Q34" s="25">
        <f t="shared" si="3"/>
        <v>0</v>
      </c>
      <c r="R34" s="397">
        <f t="shared" si="4"/>
        <v>0</v>
      </c>
      <c r="S34" s="397">
        <f t="shared" si="5"/>
        <v>0</v>
      </c>
      <c r="T34" s="193">
        <f t="shared" si="11"/>
        <v>1</v>
      </c>
      <c r="U34" s="638">
        <v>5760</v>
      </c>
      <c r="V34" s="639">
        <f t="shared" si="6"/>
        <v>5760</v>
      </c>
      <c r="W34" s="639">
        <f t="shared" si="12"/>
        <v>5760</v>
      </c>
      <c r="X34" s="65">
        <f t="shared" si="13"/>
        <v>7488</v>
      </c>
      <c r="Y34" s="195">
        <f t="shared" si="15"/>
        <v>4608</v>
      </c>
      <c r="Z34" s="195">
        <f t="shared" si="16"/>
        <v>0</v>
      </c>
      <c r="AA34" s="195">
        <f t="shared" si="17"/>
        <v>0</v>
      </c>
      <c r="AB34" s="195">
        <f t="shared" si="18"/>
        <v>0</v>
      </c>
      <c r="AC34" s="195">
        <f t="shared" si="19"/>
        <v>0</v>
      </c>
      <c r="AD34" s="196">
        <f t="shared" si="14"/>
        <v>5760</v>
      </c>
      <c r="AF34" s="546"/>
      <c r="AG34" s="546"/>
      <c r="AH34" s="546"/>
      <c r="AI34" s="546"/>
      <c r="AJ34" s="545"/>
      <c r="AK34" s="544"/>
      <c r="AL34" s="544"/>
      <c r="AM34" s="546"/>
      <c r="AN34" s="546"/>
      <c r="AO34" s="546"/>
      <c r="AP34" s="546"/>
      <c r="AQ34" s="545" t="s">
        <v>347</v>
      </c>
      <c r="AR34" s="544"/>
      <c r="AS34" s="544"/>
      <c r="AT34" s="546"/>
      <c r="AU34" s="546"/>
      <c r="AV34" s="546"/>
      <c r="AW34" s="546"/>
      <c r="AX34" s="545"/>
      <c r="AY34" s="544"/>
      <c r="AZ34" s="544"/>
      <c r="BA34" s="546"/>
      <c r="BB34" s="546"/>
      <c r="BC34" s="546"/>
      <c r="BD34" s="546"/>
      <c r="BE34" s="545"/>
      <c r="BF34" s="544"/>
      <c r="BG34" s="544"/>
      <c r="BH34" s="546"/>
      <c r="BI34" s="546"/>
      <c r="BJ34" s="545"/>
      <c r="BK34" s="546"/>
      <c r="BL34" s="545"/>
      <c r="BM34" s="544"/>
      <c r="BN34" s="544"/>
      <c r="BO34" s="546"/>
      <c r="BP34" s="546"/>
      <c r="BQ34" s="546"/>
      <c r="BR34" s="546"/>
      <c r="BS34" s="545"/>
      <c r="BT34" s="544"/>
      <c r="BU34" s="544"/>
      <c r="BV34" s="546"/>
      <c r="BW34" s="546"/>
      <c r="BX34" s="546"/>
      <c r="BY34" s="546"/>
      <c r="BZ34" s="545"/>
      <c r="CA34" s="544"/>
      <c r="CB34" s="544"/>
      <c r="CC34" s="546"/>
      <c r="CD34" s="546"/>
      <c r="CE34" s="546"/>
      <c r="CF34" s="546"/>
      <c r="CG34" s="545"/>
      <c r="CH34" s="544"/>
      <c r="CI34" s="544"/>
      <c r="CJ34" s="546"/>
      <c r="CK34" s="546"/>
      <c r="CL34" s="545"/>
      <c r="CM34" s="545"/>
      <c r="CN34" s="545"/>
      <c r="CO34" s="544"/>
      <c r="CP34" s="1020"/>
    </row>
    <row r="35" spans="1:94" ht="12.75" customHeight="1">
      <c r="A35" s="1099">
        <v>0</v>
      </c>
      <c r="B35" s="165"/>
      <c r="C35" s="189" t="s">
        <v>53</v>
      </c>
      <c r="D35" s="24" t="s">
        <v>341</v>
      </c>
      <c r="E35" s="190">
        <v>0.97916666666666663</v>
      </c>
      <c r="F35" s="24" t="s">
        <v>31</v>
      </c>
      <c r="G35" s="191"/>
      <c r="H35" s="100">
        <v>6</v>
      </c>
      <c r="I35" s="192">
        <v>967</v>
      </c>
      <c r="J35" s="63">
        <f t="shared" si="1"/>
        <v>12</v>
      </c>
      <c r="K35" s="100">
        <v>5.6</v>
      </c>
      <c r="L35" s="63">
        <f t="shared" si="7"/>
        <v>11.2</v>
      </c>
      <c r="M35" s="25">
        <f t="shared" si="8"/>
        <v>0</v>
      </c>
      <c r="N35" s="25">
        <f t="shared" si="9"/>
        <v>0</v>
      </c>
      <c r="O35" s="25">
        <f t="shared" si="10"/>
        <v>2</v>
      </c>
      <c r="P35" s="25">
        <f t="shared" si="2"/>
        <v>0</v>
      </c>
      <c r="Q35" s="25">
        <f t="shared" si="3"/>
        <v>0</v>
      </c>
      <c r="R35" s="397">
        <f t="shared" si="4"/>
        <v>0</v>
      </c>
      <c r="S35" s="397">
        <f t="shared" si="5"/>
        <v>0</v>
      </c>
      <c r="T35" s="193">
        <f t="shared" si="11"/>
        <v>2</v>
      </c>
      <c r="U35" s="638">
        <v>5760</v>
      </c>
      <c r="V35" s="639">
        <f t="shared" si="6"/>
        <v>5760</v>
      </c>
      <c r="W35" s="639">
        <f t="shared" si="12"/>
        <v>5760</v>
      </c>
      <c r="X35" s="65">
        <f t="shared" si="13"/>
        <v>7488</v>
      </c>
      <c r="Y35" s="195">
        <f t="shared" si="15"/>
        <v>4608</v>
      </c>
      <c r="Z35" s="195">
        <f t="shared" si="16"/>
        <v>0</v>
      </c>
      <c r="AA35" s="195">
        <f t="shared" si="17"/>
        <v>0</v>
      </c>
      <c r="AB35" s="195">
        <f t="shared" si="18"/>
        <v>0</v>
      </c>
      <c r="AC35" s="195">
        <f t="shared" si="19"/>
        <v>0</v>
      </c>
      <c r="AD35" s="196">
        <f t="shared" si="14"/>
        <v>9216</v>
      </c>
      <c r="AF35" s="545" t="s">
        <v>384</v>
      </c>
      <c r="AG35" s="545"/>
      <c r="AH35" s="545"/>
      <c r="AI35" s="545"/>
      <c r="AJ35" s="546"/>
      <c r="AK35" s="544"/>
      <c r="AL35" s="544"/>
      <c r="AM35" s="545"/>
      <c r="AN35" s="545"/>
      <c r="AO35" s="545"/>
      <c r="AP35" s="545"/>
      <c r="AQ35" s="546"/>
      <c r="AR35" s="544"/>
      <c r="AS35" s="544"/>
      <c r="AT35" s="545"/>
      <c r="AU35" s="545"/>
      <c r="AV35" s="545"/>
      <c r="AW35" s="545"/>
      <c r="AX35" s="546"/>
      <c r="AY35" s="544"/>
      <c r="AZ35" s="544"/>
      <c r="BA35" s="545" t="s">
        <v>384</v>
      </c>
      <c r="BB35" s="545"/>
      <c r="BC35" s="545"/>
      <c r="BD35" s="545"/>
      <c r="BE35" s="546"/>
      <c r="BF35" s="544"/>
      <c r="BG35" s="544"/>
      <c r="BH35" s="545"/>
      <c r="BI35" s="545"/>
      <c r="BJ35" s="546"/>
      <c r="BK35" s="545"/>
      <c r="BL35" s="546"/>
      <c r="BM35" s="544"/>
      <c r="BN35" s="544"/>
      <c r="BO35" s="545"/>
      <c r="BP35" s="545"/>
      <c r="BQ35" s="545"/>
      <c r="BR35" s="545"/>
      <c r="BS35" s="546"/>
      <c r="BT35" s="544"/>
      <c r="BU35" s="544"/>
      <c r="BV35" s="545"/>
      <c r="BW35" s="545"/>
      <c r="BX35" s="545"/>
      <c r="BY35" s="545"/>
      <c r="BZ35" s="546"/>
      <c r="CA35" s="544"/>
      <c r="CB35" s="544"/>
      <c r="CC35" s="545"/>
      <c r="CD35" s="545"/>
      <c r="CE35" s="545"/>
      <c r="CF35" s="545"/>
      <c r="CG35" s="546"/>
      <c r="CH35" s="544"/>
      <c r="CI35" s="544"/>
      <c r="CJ35" s="545"/>
      <c r="CK35" s="545"/>
      <c r="CL35" s="546"/>
      <c r="CM35" s="546"/>
      <c r="CN35" s="546"/>
      <c r="CO35" s="544"/>
      <c r="CP35" s="1020"/>
    </row>
    <row r="36" spans="1:94" ht="12.75" hidden="1" customHeight="1">
      <c r="A36" s="1100">
        <v>43896</v>
      </c>
      <c r="B36" s="165"/>
      <c r="C36" s="189" t="s">
        <v>117</v>
      </c>
      <c r="D36" s="24" t="s">
        <v>11</v>
      </c>
      <c r="E36" s="190">
        <v>0.97916666666666663</v>
      </c>
      <c r="F36" s="24" t="s">
        <v>31</v>
      </c>
      <c r="G36" s="191"/>
      <c r="H36" s="100">
        <v>2.4</v>
      </c>
      <c r="I36" s="192">
        <v>967</v>
      </c>
      <c r="J36" s="63">
        <f t="shared" si="1"/>
        <v>0</v>
      </c>
      <c r="K36" s="100">
        <v>2.2999999999999998</v>
      </c>
      <c r="L36" s="63">
        <f t="shared" si="7"/>
        <v>0</v>
      </c>
      <c r="M36" s="25">
        <f t="shared" si="8"/>
        <v>0</v>
      </c>
      <c r="N36" s="25">
        <f t="shared" si="9"/>
        <v>0</v>
      </c>
      <c r="O36" s="25">
        <f t="shared" si="10"/>
        <v>0</v>
      </c>
      <c r="P36" s="25">
        <f t="shared" si="2"/>
        <v>0</v>
      </c>
      <c r="Q36" s="25">
        <f t="shared" si="3"/>
        <v>0</v>
      </c>
      <c r="R36" s="397">
        <f t="shared" si="4"/>
        <v>0</v>
      </c>
      <c r="S36" s="397">
        <f t="shared" si="5"/>
        <v>0</v>
      </c>
      <c r="T36" s="193">
        <f t="shared" si="11"/>
        <v>0</v>
      </c>
      <c r="U36" s="638">
        <v>2304</v>
      </c>
      <c r="V36" s="639">
        <f t="shared" si="6"/>
        <v>2304</v>
      </c>
      <c r="W36" s="639">
        <f t="shared" si="12"/>
        <v>2304</v>
      </c>
      <c r="X36" s="65">
        <f t="shared" si="13"/>
        <v>2995.2000000000003</v>
      </c>
      <c r="Y36" s="195">
        <f t="shared" si="15"/>
        <v>1843.2</v>
      </c>
      <c r="Z36" s="195">
        <f t="shared" si="16"/>
        <v>0</v>
      </c>
      <c r="AA36" s="195">
        <f t="shared" si="17"/>
        <v>0</v>
      </c>
      <c r="AB36" s="195">
        <f t="shared" si="18"/>
        <v>0</v>
      </c>
      <c r="AC36" s="195">
        <f t="shared" si="19"/>
        <v>0</v>
      </c>
      <c r="AD36" s="196">
        <f t="shared" si="14"/>
        <v>0</v>
      </c>
      <c r="AF36" s="546"/>
      <c r="AG36" s="546"/>
      <c r="AH36" s="546"/>
      <c r="AI36" s="546"/>
      <c r="AJ36" s="545"/>
      <c r="AK36" s="544"/>
      <c r="AL36" s="544"/>
      <c r="AM36" s="546"/>
      <c r="AN36" s="546"/>
      <c r="AO36" s="546"/>
      <c r="AP36" s="546"/>
      <c r="AQ36" s="545"/>
      <c r="AR36" s="544"/>
      <c r="AS36" s="544"/>
      <c r="AT36" s="546"/>
      <c r="AU36" s="546"/>
      <c r="AV36" s="546"/>
      <c r="AW36" s="546"/>
      <c r="AX36" s="545"/>
      <c r="AY36" s="544"/>
      <c r="AZ36" s="544"/>
      <c r="BA36" s="546"/>
      <c r="BB36" s="546"/>
      <c r="BC36" s="546"/>
      <c r="BD36" s="546"/>
      <c r="BE36" s="545"/>
      <c r="BF36" s="544"/>
      <c r="BG36" s="544"/>
      <c r="BH36" s="546"/>
      <c r="BI36" s="546"/>
      <c r="BJ36" s="545"/>
      <c r="BK36" s="546"/>
      <c r="BL36" s="545"/>
      <c r="BM36" s="544"/>
      <c r="BN36" s="544"/>
      <c r="BO36" s="546"/>
      <c r="BP36" s="546"/>
      <c r="BQ36" s="546"/>
      <c r="BR36" s="546"/>
      <c r="BS36" s="545"/>
      <c r="BT36" s="544"/>
      <c r="BU36" s="544"/>
      <c r="BV36" s="546"/>
      <c r="BW36" s="546"/>
      <c r="BX36" s="546"/>
      <c r="BY36" s="546"/>
      <c r="BZ36" s="545"/>
      <c r="CA36" s="544"/>
      <c r="CB36" s="544"/>
      <c r="CC36" s="546"/>
      <c r="CD36" s="546"/>
      <c r="CE36" s="546"/>
      <c r="CF36" s="546"/>
      <c r="CG36" s="545"/>
      <c r="CH36" s="544"/>
      <c r="CI36" s="544"/>
      <c r="CJ36" s="546"/>
      <c r="CK36" s="546"/>
      <c r="CL36" s="545"/>
      <c r="CM36" s="545"/>
      <c r="CN36" s="545"/>
      <c r="CO36" s="544"/>
      <c r="CP36" s="1020"/>
    </row>
    <row r="37" spans="1:94" ht="12.75" hidden="1" customHeight="1">
      <c r="A37" s="1099">
        <v>0</v>
      </c>
      <c r="B37" s="165"/>
      <c r="C37" s="189" t="s">
        <v>117</v>
      </c>
      <c r="D37" s="24" t="s">
        <v>341</v>
      </c>
      <c r="E37" s="190">
        <v>0</v>
      </c>
      <c r="F37" s="24" t="s">
        <v>29</v>
      </c>
      <c r="G37" s="191"/>
      <c r="H37" s="100">
        <v>2.1</v>
      </c>
      <c r="I37" s="192">
        <v>682</v>
      </c>
      <c r="J37" s="63">
        <f t="shared" si="1"/>
        <v>0</v>
      </c>
      <c r="K37" s="100">
        <v>2.2000000000000002</v>
      </c>
      <c r="L37" s="63">
        <f t="shared" si="7"/>
        <v>0</v>
      </c>
      <c r="M37" s="25">
        <f t="shared" si="8"/>
        <v>0</v>
      </c>
      <c r="N37" s="25">
        <f t="shared" si="9"/>
        <v>0</v>
      </c>
      <c r="O37" s="25">
        <f t="shared" si="10"/>
        <v>0</v>
      </c>
      <c r="P37" s="25">
        <f t="shared" si="2"/>
        <v>0</v>
      </c>
      <c r="Q37" s="25">
        <f t="shared" si="3"/>
        <v>0</v>
      </c>
      <c r="R37" s="397">
        <f t="shared" si="4"/>
        <v>0</v>
      </c>
      <c r="S37" s="397">
        <f t="shared" si="5"/>
        <v>0</v>
      </c>
      <c r="T37" s="193">
        <f t="shared" si="11"/>
        <v>0</v>
      </c>
      <c r="U37" s="638">
        <v>1452</v>
      </c>
      <c r="V37" s="639">
        <f t="shared" si="6"/>
        <v>1452</v>
      </c>
      <c r="W37" s="639">
        <f t="shared" si="12"/>
        <v>1452</v>
      </c>
      <c r="X37" s="65">
        <f t="shared" si="13"/>
        <v>1887.6000000000001</v>
      </c>
      <c r="Y37" s="195">
        <f t="shared" si="15"/>
        <v>1161.6000000000001</v>
      </c>
      <c r="Z37" s="195">
        <f t="shared" si="16"/>
        <v>0</v>
      </c>
      <c r="AA37" s="195">
        <f t="shared" si="17"/>
        <v>0</v>
      </c>
      <c r="AB37" s="195">
        <f t="shared" si="18"/>
        <v>0</v>
      </c>
      <c r="AC37" s="195">
        <f t="shared" si="19"/>
        <v>0</v>
      </c>
      <c r="AD37" s="196">
        <f t="shared" si="14"/>
        <v>0</v>
      </c>
      <c r="AF37" s="545"/>
      <c r="AG37" s="545"/>
      <c r="AH37" s="545"/>
      <c r="AI37" s="545"/>
      <c r="AJ37" s="546"/>
      <c r="AK37" s="544"/>
      <c r="AL37" s="544"/>
      <c r="AM37" s="545"/>
      <c r="AN37" s="545"/>
      <c r="AO37" s="545"/>
      <c r="AP37" s="545"/>
      <c r="AQ37" s="546"/>
      <c r="AR37" s="544"/>
      <c r="AS37" s="544"/>
      <c r="AT37" s="545"/>
      <c r="AU37" s="545"/>
      <c r="AV37" s="545"/>
      <c r="AW37" s="545"/>
      <c r="AX37" s="546"/>
      <c r="AY37" s="544"/>
      <c r="AZ37" s="544"/>
      <c r="BA37" s="545"/>
      <c r="BB37" s="545"/>
      <c r="BC37" s="545"/>
      <c r="BD37" s="545"/>
      <c r="BE37" s="546"/>
      <c r="BF37" s="544"/>
      <c r="BG37" s="544"/>
      <c r="BH37" s="545"/>
      <c r="BI37" s="545"/>
      <c r="BJ37" s="545"/>
      <c r="BK37" s="545"/>
      <c r="BL37" s="546"/>
      <c r="BM37" s="544"/>
      <c r="BN37" s="544"/>
      <c r="BO37" s="545"/>
      <c r="BP37" s="545"/>
      <c r="BQ37" s="545"/>
      <c r="BR37" s="545"/>
      <c r="BS37" s="546"/>
      <c r="BT37" s="544"/>
      <c r="BU37" s="544"/>
      <c r="BV37" s="545"/>
      <c r="BW37" s="545"/>
      <c r="BX37" s="545"/>
      <c r="BY37" s="545"/>
      <c r="BZ37" s="546"/>
      <c r="CA37" s="544"/>
      <c r="CB37" s="544"/>
      <c r="CC37" s="545"/>
      <c r="CD37" s="545"/>
      <c r="CE37" s="545"/>
      <c r="CF37" s="545"/>
      <c r="CG37" s="546"/>
      <c r="CH37" s="544"/>
      <c r="CI37" s="544"/>
      <c r="CJ37" s="545"/>
      <c r="CK37" s="545"/>
      <c r="CL37" s="545"/>
      <c r="CM37" s="545"/>
      <c r="CN37" s="545"/>
      <c r="CO37" s="544"/>
      <c r="CP37" s="1020"/>
    </row>
    <row r="38" spans="1:94" ht="13.5" hidden="1" customHeight="1">
      <c r="A38" s="1100">
        <v>43896</v>
      </c>
      <c r="B38" s="165"/>
      <c r="C38" s="189" t="s">
        <v>117</v>
      </c>
      <c r="D38" s="24" t="s">
        <v>11</v>
      </c>
      <c r="E38" s="190">
        <v>2.0833333333333332E-2</v>
      </c>
      <c r="F38" s="24" t="s">
        <v>29</v>
      </c>
      <c r="G38" s="191"/>
      <c r="H38" s="100">
        <v>1.6</v>
      </c>
      <c r="I38" s="192">
        <v>682</v>
      </c>
      <c r="J38" s="63">
        <f t="shared" si="1"/>
        <v>0</v>
      </c>
      <c r="K38" s="100">
        <v>1.7</v>
      </c>
      <c r="L38" s="63">
        <f t="shared" si="7"/>
        <v>0</v>
      </c>
      <c r="M38" s="25">
        <f t="shared" si="8"/>
        <v>0</v>
      </c>
      <c r="N38" s="25">
        <f t="shared" si="9"/>
        <v>0</v>
      </c>
      <c r="O38" s="25">
        <f t="shared" si="10"/>
        <v>0</v>
      </c>
      <c r="P38" s="25">
        <f t="shared" si="2"/>
        <v>0</v>
      </c>
      <c r="Q38" s="25">
        <f t="shared" si="3"/>
        <v>0</v>
      </c>
      <c r="R38" s="397">
        <f t="shared" si="4"/>
        <v>0</v>
      </c>
      <c r="S38" s="397">
        <f t="shared" si="5"/>
        <v>0</v>
      </c>
      <c r="T38" s="193">
        <f t="shared" si="11"/>
        <v>0</v>
      </c>
      <c r="U38" s="638">
        <v>1089</v>
      </c>
      <c r="V38" s="639">
        <f t="shared" si="6"/>
        <v>1089</v>
      </c>
      <c r="W38" s="639">
        <f t="shared" si="12"/>
        <v>1089</v>
      </c>
      <c r="X38" s="65">
        <f t="shared" si="13"/>
        <v>1415.7</v>
      </c>
      <c r="Y38" s="195">
        <f t="shared" si="15"/>
        <v>871.2</v>
      </c>
      <c r="Z38" s="195">
        <f t="shared" si="16"/>
        <v>0</v>
      </c>
      <c r="AA38" s="195">
        <f t="shared" si="17"/>
        <v>0</v>
      </c>
      <c r="AB38" s="195">
        <f t="shared" si="18"/>
        <v>0</v>
      </c>
      <c r="AC38" s="195">
        <f t="shared" si="19"/>
        <v>0</v>
      </c>
      <c r="AD38" s="196">
        <f t="shared" si="14"/>
        <v>0</v>
      </c>
      <c r="AF38" s="546"/>
      <c r="AG38" s="546"/>
      <c r="AH38" s="1092"/>
      <c r="AI38" s="546"/>
      <c r="AJ38" s="545"/>
      <c r="AK38" s="544"/>
      <c r="AL38" s="544"/>
      <c r="AM38" s="546"/>
      <c r="AN38" s="546"/>
      <c r="AO38" s="546"/>
      <c r="AP38" s="546"/>
      <c r="AQ38" s="545"/>
      <c r="AR38" s="544"/>
      <c r="AS38" s="544"/>
      <c r="AT38" s="546"/>
      <c r="AU38" s="546"/>
      <c r="AV38" s="546"/>
      <c r="AW38" s="546"/>
      <c r="AX38" s="545"/>
      <c r="AY38" s="544"/>
      <c r="AZ38" s="544"/>
      <c r="BA38" s="546"/>
      <c r="BB38" s="546"/>
      <c r="BC38" s="546"/>
      <c r="BD38" s="546"/>
      <c r="BE38" s="545"/>
      <c r="BF38" s="544"/>
      <c r="BG38" s="544"/>
      <c r="BH38" s="546"/>
      <c r="BI38" s="546"/>
      <c r="BJ38" s="1092"/>
      <c r="BK38" s="546"/>
      <c r="BL38" s="545"/>
      <c r="BM38" s="544"/>
      <c r="BN38" s="544"/>
      <c r="BO38" s="546"/>
      <c r="BP38" s="546"/>
      <c r="BQ38" s="546"/>
      <c r="BR38" s="546"/>
      <c r="BS38" s="545"/>
      <c r="BT38" s="544"/>
      <c r="BU38" s="544"/>
      <c r="BV38" s="546"/>
      <c r="BW38" s="546"/>
      <c r="BX38" s="546"/>
      <c r="BY38" s="546"/>
      <c r="BZ38" s="545"/>
      <c r="CA38" s="544"/>
      <c r="CB38" s="544"/>
      <c r="CC38" s="546"/>
      <c r="CD38" s="546"/>
      <c r="CE38" s="546"/>
      <c r="CF38" s="546"/>
      <c r="CG38" s="545"/>
      <c r="CH38" s="544"/>
      <c r="CI38" s="544"/>
      <c r="CJ38" s="546"/>
      <c r="CK38" s="546"/>
      <c r="CL38" s="546"/>
      <c r="CM38" s="546"/>
      <c r="CN38" s="546"/>
      <c r="CO38" s="544"/>
      <c r="CP38" s="1020"/>
    </row>
    <row r="39" spans="1:94" ht="12.75" hidden="1" customHeight="1">
      <c r="A39" s="1099">
        <v>0</v>
      </c>
      <c r="B39" s="165"/>
      <c r="C39" s="189" t="s">
        <v>117</v>
      </c>
      <c r="D39" s="24" t="s">
        <v>341</v>
      </c>
      <c r="E39" s="190">
        <v>4.1666666666666664E-2</v>
      </c>
      <c r="F39" s="24" t="s">
        <v>29</v>
      </c>
      <c r="G39" s="191"/>
      <c r="H39" s="100">
        <v>1.6</v>
      </c>
      <c r="I39" s="192">
        <v>682</v>
      </c>
      <c r="J39" s="63">
        <f t="shared" si="1"/>
        <v>0</v>
      </c>
      <c r="K39" s="100">
        <v>1.7</v>
      </c>
      <c r="L39" s="63">
        <f t="shared" si="7"/>
        <v>0</v>
      </c>
      <c r="M39" s="25">
        <f t="shared" si="8"/>
        <v>0</v>
      </c>
      <c r="N39" s="25">
        <f t="shared" si="9"/>
        <v>0</v>
      </c>
      <c r="O39" s="25">
        <f t="shared" si="10"/>
        <v>0</v>
      </c>
      <c r="P39" s="25">
        <f t="shared" si="2"/>
        <v>0</v>
      </c>
      <c r="Q39" s="25">
        <f t="shared" si="3"/>
        <v>0</v>
      </c>
      <c r="R39" s="397">
        <f t="shared" si="4"/>
        <v>0</v>
      </c>
      <c r="S39" s="397">
        <f t="shared" si="5"/>
        <v>0</v>
      </c>
      <c r="T39" s="193">
        <f t="shared" si="11"/>
        <v>0</v>
      </c>
      <c r="U39" s="638">
        <v>1089</v>
      </c>
      <c r="V39" s="639">
        <f t="shared" si="6"/>
        <v>1089</v>
      </c>
      <c r="W39" s="639">
        <f t="shared" si="12"/>
        <v>1089</v>
      </c>
      <c r="X39" s="65">
        <f t="shared" si="13"/>
        <v>1415.7</v>
      </c>
      <c r="Y39" s="195">
        <f t="shared" si="15"/>
        <v>871.2</v>
      </c>
      <c r="Z39" s="195">
        <f t="shared" si="16"/>
        <v>0</v>
      </c>
      <c r="AA39" s="195">
        <f t="shared" si="17"/>
        <v>0</v>
      </c>
      <c r="AB39" s="195">
        <f t="shared" si="18"/>
        <v>0</v>
      </c>
      <c r="AC39" s="195">
        <f t="shared" si="19"/>
        <v>0</v>
      </c>
      <c r="AD39" s="196">
        <f t="shared" si="14"/>
        <v>0</v>
      </c>
      <c r="AF39" s="545"/>
      <c r="AG39" s="545"/>
      <c r="AH39" s="637"/>
      <c r="AI39" s="545"/>
      <c r="AJ39" s="546"/>
      <c r="AK39" s="544"/>
      <c r="AL39" s="544"/>
      <c r="AM39" s="545"/>
      <c r="AN39" s="545"/>
      <c r="AO39" s="545"/>
      <c r="AP39" s="545"/>
      <c r="AQ39" s="546"/>
      <c r="AR39" s="544"/>
      <c r="AS39" s="544"/>
      <c r="AT39" s="545"/>
      <c r="AU39" s="545"/>
      <c r="AV39" s="545"/>
      <c r="AW39" s="545"/>
      <c r="AX39" s="546"/>
      <c r="AY39" s="544"/>
      <c r="AZ39" s="544"/>
      <c r="BA39" s="545"/>
      <c r="BB39" s="545"/>
      <c r="BC39" s="545"/>
      <c r="BD39" s="545"/>
      <c r="BE39" s="546"/>
      <c r="BF39" s="544"/>
      <c r="BG39" s="544"/>
      <c r="BH39" s="545"/>
      <c r="BI39" s="545"/>
      <c r="BJ39" s="637"/>
      <c r="BK39" s="545"/>
      <c r="BL39" s="546"/>
      <c r="BM39" s="544"/>
      <c r="BN39" s="544"/>
      <c r="BO39" s="545"/>
      <c r="BP39" s="545"/>
      <c r="BQ39" s="545"/>
      <c r="BR39" s="545"/>
      <c r="BS39" s="546"/>
      <c r="BT39" s="544"/>
      <c r="BU39" s="544"/>
      <c r="BV39" s="545"/>
      <c r="BW39" s="545"/>
      <c r="BX39" s="545"/>
      <c r="BY39" s="545"/>
      <c r="BZ39" s="546"/>
      <c r="CA39" s="544"/>
      <c r="CB39" s="544"/>
      <c r="CC39" s="545"/>
      <c r="CD39" s="545"/>
      <c r="CE39" s="545"/>
      <c r="CF39" s="545"/>
      <c r="CG39" s="546"/>
      <c r="CH39" s="544"/>
      <c r="CI39" s="544"/>
      <c r="CJ39" s="545"/>
      <c r="CK39" s="545"/>
      <c r="CL39" s="545"/>
      <c r="CM39" s="545"/>
      <c r="CN39" s="545"/>
      <c r="CO39" s="544"/>
      <c r="CP39" s="1020"/>
    </row>
    <row r="40" spans="1:94" ht="12.75" hidden="1" customHeight="1">
      <c r="A40" s="1099">
        <v>43893</v>
      </c>
      <c r="B40" s="165"/>
      <c r="C40" s="189" t="s">
        <v>10</v>
      </c>
      <c r="D40" s="24" t="s">
        <v>65</v>
      </c>
      <c r="E40" s="190">
        <v>4.1666666666666664E-2</v>
      </c>
      <c r="F40" s="24" t="s">
        <v>29</v>
      </c>
      <c r="G40" s="191"/>
      <c r="H40" s="100">
        <v>1.6</v>
      </c>
      <c r="I40" s="192">
        <v>682</v>
      </c>
      <c r="J40" s="63">
        <f t="shared" si="1"/>
        <v>0</v>
      </c>
      <c r="K40" s="100">
        <v>1.7</v>
      </c>
      <c r="L40" s="63">
        <f t="shared" si="7"/>
        <v>0</v>
      </c>
      <c r="M40" s="25">
        <f t="shared" si="8"/>
        <v>0</v>
      </c>
      <c r="N40" s="25">
        <f t="shared" si="9"/>
        <v>0</v>
      </c>
      <c r="O40" s="25">
        <f t="shared" si="10"/>
        <v>0</v>
      </c>
      <c r="P40" s="25">
        <f t="shared" si="2"/>
        <v>0</v>
      </c>
      <c r="Q40" s="25">
        <f t="shared" si="3"/>
        <v>0</v>
      </c>
      <c r="R40" s="397">
        <f t="shared" si="4"/>
        <v>0</v>
      </c>
      <c r="S40" s="397">
        <f t="shared" si="5"/>
        <v>0</v>
      </c>
      <c r="T40" s="193">
        <f t="shared" si="11"/>
        <v>0</v>
      </c>
      <c r="U40" s="638">
        <v>1089</v>
      </c>
      <c r="V40" s="639">
        <f t="shared" si="6"/>
        <v>1089</v>
      </c>
      <c r="W40" s="639">
        <f t="shared" si="12"/>
        <v>1089</v>
      </c>
      <c r="X40" s="65">
        <f t="shared" si="13"/>
        <v>1415.7</v>
      </c>
      <c r="Y40" s="195">
        <f t="shared" si="15"/>
        <v>871.2</v>
      </c>
      <c r="Z40" s="195">
        <f t="shared" si="16"/>
        <v>0</v>
      </c>
      <c r="AA40" s="195">
        <f t="shared" si="17"/>
        <v>0</v>
      </c>
      <c r="AB40" s="195">
        <f t="shared" si="18"/>
        <v>0</v>
      </c>
      <c r="AC40" s="195">
        <f t="shared" si="19"/>
        <v>0</v>
      </c>
      <c r="AD40" s="196">
        <f t="shared" si="14"/>
        <v>0</v>
      </c>
      <c r="AF40" s="546"/>
      <c r="AG40" s="546"/>
      <c r="AH40" s="1092"/>
      <c r="AI40" s="546"/>
      <c r="AJ40" s="546"/>
      <c r="AK40" s="544"/>
      <c r="AL40" s="544"/>
      <c r="AM40" s="546"/>
      <c r="AN40" s="546"/>
      <c r="AO40" s="546"/>
      <c r="AP40" s="546"/>
      <c r="AQ40" s="546"/>
      <c r="AR40" s="544"/>
      <c r="AS40" s="544"/>
      <c r="AT40" s="546"/>
      <c r="AU40" s="546"/>
      <c r="AV40" s="546"/>
      <c r="AW40" s="546"/>
      <c r="AX40" s="546"/>
      <c r="AY40" s="544"/>
      <c r="AZ40" s="544"/>
      <c r="BA40" s="546"/>
      <c r="BB40" s="546"/>
      <c r="BC40" s="546"/>
      <c r="BD40" s="546"/>
      <c r="BE40" s="546"/>
      <c r="BF40" s="544"/>
      <c r="BG40" s="544"/>
      <c r="BH40" s="546"/>
      <c r="BI40" s="546"/>
      <c r="BJ40" s="1092"/>
      <c r="BK40" s="546"/>
      <c r="BL40" s="546"/>
      <c r="BM40" s="544"/>
      <c r="BN40" s="544"/>
      <c r="BO40" s="546"/>
      <c r="BP40" s="546"/>
      <c r="BQ40" s="546"/>
      <c r="BR40" s="546"/>
      <c r="BS40" s="546"/>
      <c r="BT40" s="544"/>
      <c r="BU40" s="544"/>
      <c r="BV40" s="546"/>
      <c r="BW40" s="546"/>
      <c r="BX40" s="546"/>
      <c r="BY40" s="546"/>
      <c r="BZ40" s="546"/>
      <c r="CA40" s="544"/>
      <c r="CB40" s="544"/>
      <c r="CC40" s="546"/>
      <c r="CD40" s="546"/>
      <c r="CE40" s="546"/>
      <c r="CF40" s="546"/>
      <c r="CG40" s="546"/>
      <c r="CH40" s="544"/>
      <c r="CI40" s="544"/>
      <c r="CJ40" s="546"/>
      <c r="CK40" s="546"/>
      <c r="CL40" s="546"/>
      <c r="CM40" s="546"/>
      <c r="CN40" s="546"/>
      <c r="CO40" s="544"/>
      <c r="CP40" s="1020"/>
    </row>
    <row r="41" spans="1:94" ht="12.75" hidden="1" customHeight="1">
      <c r="A41" s="1100">
        <v>43896</v>
      </c>
      <c r="B41" s="165"/>
      <c r="C41" s="189" t="s">
        <v>285</v>
      </c>
      <c r="D41" s="24" t="s">
        <v>11</v>
      </c>
      <c r="E41" s="190">
        <v>6.25E-2</v>
      </c>
      <c r="F41" s="24" t="s">
        <v>29</v>
      </c>
      <c r="G41" s="191"/>
      <c r="H41" s="100">
        <v>1.1000000000000001</v>
      </c>
      <c r="I41" s="192">
        <v>682</v>
      </c>
      <c r="J41" s="63">
        <f t="shared" si="1"/>
        <v>0</v>
      </c>
      <c r="K41" s="100">
        <v>1.1000000000000001</v>
      </c>
      <c r="L41" s="63">
        <f t="shared" si="7"/>
        <v>0</v>
      </c>
      <c r="M41" s="25">
        <f t="shared" si="8"/>
        <v>0</v>
      </c>
      <c r="N41" s="25">
        <f t="shared" si="9"/>
        <v>0</v>
      </c>
      <c r="O41" s="25">
        <f t="shared" si="10"/>
        <v>0</v>
      </c>
      <c r="P41" s="25">
        <f t="shared" si="2"/>
        <v>0</v>
      </c>
      <c r="Q41" s="25">
        <f t="shared" si="3"/>
        <v>0</v>
      </c>
      <c r="R41" s="397">
        <f t="shared" si="4"/>
        <v>0</v>
      </c>
      <c r="S41" s="397">
        <f t="shared" si="5"/>
        <v>0</v>
      </c>
      <c r="T41" s="193">
        <f t="shared" si="11"/>
        <v>0</v>
      </c>
      <c r="U41" s="638">
        <v>726</v>
      </c>
      <c r="V41" s="639">
        <f t="shared" si="6"/>
        <v>726</v>
      </c>
      <c r="W41" s="639">
        <f t="shared" si="12"/>
        <v>726</v>
      </c>
      <c r="X41" s="65">
        <f t="shared" si="13"/>
        <v>943.80000000000007</v>
      </c>
      <c r="Y41" s="195">
        <f t="shared" si="15"/>
        <v>580.80000000000007</v>
      </c>
      <c r="Z41" s="195">
        <f t="shared" si="16"/>
        <v>0</v>
      </c>
      <c r="AA41" s="195">
        <f t="shared" si="17"/>
        <v>0</v>
      </c>
      <c r="AB41" s="195">
        <f t="shared" si="18"/>
        <v>0</v>
      </c>
      <c r="AC41" s="195">
        <f t="shared" si="19"/>
        <v>0</v>
      </c>
      <c r="AD41" s="196">
        <f t="shared" si="14"/>
        <v>0</v>
      </c>
      <c r="AF41" s="546"/>
      <c r="AG41" s="546"/>
      <c r="AH41" s="1092"/>
      <c r="AI41" s="546"/>
      <c r="AJ41" s="545"/>
      <c r="AK41" s="544"/>
      <c r="AL41" s="544"/>
      <c r="AM41" s="546"/>
      <c r="AN41" s="546"/>
      <c r="AO41" s="546"/>
      <c r="AP41" s="546"/>
      <c r="AQ41" s="545"/>
      <c r="AR41" s="544"/>
      <c r="AS41" s="544"/>
      <c r="AT41" s="546"/>
      <c r="AU41" s="546"/>
      <c r="AV41" s="546"/>
      <c r="AW41" s="546"/>
      <c r="AX41" s="545"/>
      <c r="AY41" s="544"/>
      <c r="AZ41" s="544"/>
      <c r="BA41" s="546"/>
      <c r="BB41" s="546"/>
      <c r="BC41" s="546"/>
      <c r="BD41" s="546"/>
      <c r="BE41" s="545"/>
      <c r="BF41" s="544"/>
      <c r="BG41" s="544"/>
      <c r="BH41" s="546"/>
      <c r="BI41" s="546"/>
      <c r="BJ41" s="1092"/>
      <c r="BK41" s="546"/>
      <c r="BL41" s="545"/>
      <c r="BM41" s="544"/>
      <c r="BN41" s="544"/>
      <c r="BO41" s="546"/>
      <c r="BP41" s="546"/>
      <c r="BQ41" s="546"/>
      <c r="BR41" s="546"/>
      <c r="BS41" s="545"/>
      <c r="BT41" s="544"/>
      <c r="BU41" s="544"/>
      <c r="BV41" s="546"/>
      <c r="BW41" s="546"/>
      <c r="BX41" s="546"/>
      <c r="BY41" s="546"/>
      <c r="BZ41" s="545"/>
      <c r="CA41" s="544"/>
      <c r="CB41" s="544"/>
      <c r="CC41" s="546"/>
      <c r="CD41" s="546"/>
      <c r="CE41" s="546"/>
      <c r="CF41" s="546"/>
      <c r="CG41" s="545"/>
      <c r="CH41" s="544"/>
      <c r="CI41" s="544"/>
      <c r="CJ41" s="546"/>
      <c r="CK41" s="546"/>
      <c r="CL41" s="545"/>
      <c r="CM41" s="545"/>
      <c r="CN41" s="545"/>
      <c r="CO41" s="544"/>
      <c r="CP41" s="1020"/>
    </row>
    <row r="42" spans="1:94" ht="12.75" hidden="1" customHeight="1">
      <c r="A42" s="1099">
        <v>0</v>
      </c>
      <c r="B42" s="165"/>
      <c r="C42" s="189" t="s">
        <v>123</v>
      </c>
      <c r="D42" s="24" t="s">
        <v>9</v>
      </c>
      <c r="E42" s="190">
        <v>8.3333333333333329E-2</v>
      </c>
      <c r="F42" s="24" t="s">
        <v>30</v>
      </c>
      <c r="G42" s="191"/>
      <c r="H42" s="100">
        <v>1.2</v>
      </c>
      <c r="I42" s="192">
        <v>287</v>
      </c>
      <c r="J42" s="63">
        <f t="shared" si="1"/>
        <v>0</v>
      </c>
      <c r="K42" s="100">
        <v>1.1000000000000001</v>
      </c>
      <c r="L42" s="63">
        <f t="shared" si="7"/>
        <v>0</v>
      </c>
      <c r="M42" s="25">
        <f t="shared" si="8"/>
        <v>0</v>
      </c>
      <c r="N42" s="25">
        <f t="shared" si="9"/>
        <v>0</v>
      </c>
      <c r="O42" s="25">
        <f t="shared" si="10"/>
        <v>0</v>
      </c>
      <c r="P42" s="25">
        <f t="shared" si="2"/>
        <v>0</v>
      </c>
      <c r="Q42" s="25">
        <f t="shared" si="3"/>
        <v>0</v>
      </c>
      <c r="R42" s="397">
        <f t="shared" si="4"/>
        <v>0</v>
      </c>
      <c r="S42" s="397">
        <f t="shared" si="5"/>
        <v>0</v>
      </c>
      <c r="T42" s="193">
        <f t="shared" si="11"/>
        <v>0</v>
      </c>
      <c r="U42" s="638">
        <v>346</v>
      </c>
      <c r="V42" s="639">
        <f t="shared" si="6"/>
        <v>346</v>
      </c>
      <c r="W42" s="639">
        <f t="shared" si="12"/>
        <v>346</v>
      </c>
      <c r="X42" s="65">
        <f t="shared" si="13"/>
        <v>449.8</v>
      </c>
      <c r="Y42" s="195">
        <f t="shared" si="15"/>
        <v>276.8</v>
      </c>
      <c r="Z42" s="195">
        <f t="shared" si="16"/>
        <v>0</v>
      </c>
      <c r="AA42" s="195">
        <f t="shared" si="17"/>
        <v>0</v>
      </c>
      <c r="AB42" s="195">
        <f t="shared" si="18"/>
        <v>0</v>
      </c>
      <c r="AC42" s="195">
        <f t="shared" si="19"/>
        <v>0</v>
      </c>
      <c r="AD42" s="196">
        <f t="shared" si="14"/>
        <v>0</v>
      </c>
      <c r="AF42" s="545"/>
      <c r="AG42" s="545"/>
      <c r="AH42" s="637"/>
      <c r="AI42" s="545"/>
      <c r="AJ42" s="545"/>
      <c r="AK42" s="544"/>
      <c r="AL42" s="544"/>
      <c r="AM42" s="545"/>
      <c r="AN42" s="545"/>
      <c r="AO42" s="545"/>
      <c r="AP42" s="545"/>
      <c r="AQ42" s="545"/>
      <c r="AR42" s="544"/>
      <c r="AS42" s="544"/>
      <c r="AT42" s="545"/>
      <c r="AU42" s="545"/>
      <c r="AV42" s="545"/>
      <c r="AW42" s="545"/>
      <c r="AX42" s="545"/>
      <c r="AY42" s="544"/>
      <c r="AZ42" s="544"/>
      <c r="BA42" s="545"/>
      <c r="BB42" s="545"/>
      <c r="BC42" s="545"/>
      <c r="BD42" s="545"/>
      <c r="BE42" s="545"/>
      <c r="BF42" s="544"/>
      <c r="BG42" s="544"/>
      <c r="BH42" s="545"/>
      <c r="BI42" s="545"/>
      <c r="BJ42" s="637"/>
      <c r="BK42" s="545"/>
      <c r="BL42" s="545"/>
      <c r="BM42" s="544"/>
      <c r="BN42" s="544"/>
      <c r="BO42" s="545"/>
      <c r="BP42" s="545"/>
      <c r="BQ42" s="545"/>
      <c r="BR42" s="545"/>
      <c r="BS42" s="545"/>
      <c r="BT42" s="544"/>
      <c r="BU42" s="544"/>
      <c r="BV42" s="545"/>
      <c r="BW42" s="545"/>
      <c r="BX42" s="545"/>
      <c r="BY42" s="545"/>
      <c r="BZ42" s="545"/>
      <c r="CA42" s="544"/>
      <c r="CB42" s="544"/>
      <c r="CC42" s="545"/>
      <c r="CD42" s="545"/>
      <c r="CE42" s="545"/>
      <c r="CF42" s="545"/>
      <c r="CG42" s="545"/>
      <c r="CH42" s="544"/>
      <c r="CI42" s="544"/>
      <c r="CJ42" s="545"/>
      <c r="CK42" s="545"/>
      <c r="CL42" s="546"/>
      <c r="CM42" s="546"/>
      <c r="CN42" s="546"/>
      <c r="CO42" s="544"/>
      <c r="CP42" s="1020"/>
    </row>
    <row r="43" spans="1:94" ht="12.75" hidden="1" customHeight="1">
      <c r="A43" s="1099">
        <v>0</v>
      </c>
      <c r="B43" s="165"/>
      <c r="C43" s="189" t="s">
        <v>124</v>
      </c>
      <c r="D43" s="24" t="s">
        <v>12</v>
      </c>
      <c r="E43" s="190">
        <v>0.25</v>
      </c>
      <c r="F43" s="24" t="s">
        <v>27</v>
      </c>
      <c r="G43" s="191"/>
      <c r="H43" s="100">
        <v>1.2</v>
      </c>
      <c r="I43" s="192">
        <v>695</v>
      </c>
      <c r="J43" s="63">
        <f t="shared" si="1"/>
        <v>0</v>
      </c>
      <c r="K43" s="100">
        <v>1.2</v>
      </c>
      <c r="L43" s="63">
        <f t="shared" si="7"/>
        <v>0</v>
      </c>
      <c r="M43" s="25">
        <f t="shared" si="8"/>
        <v>0</v>
      </c>
      <c r="N43" s="25">
        <f t="shared" si="9"/>
        <v>0</v>
      </c>
      <c r="O43" s="25">
        <f t="shared" si="10"/>
        <v>0</v>
      </c>
      <c r="P43" s="25">
        <f t="shared" si="2"/>
        <v>0</v>
      </c>
      <c r="Q43" s="25">
        <f t="shared" si="3"/>
        <v>0</v>
      </c>
      <c r="R43" s="397">
        <f t="shared" si="4"/>
        <v>0</v>
      </c>
      <c r="S43" s="397">
        <f t="shared" si="5"/>
        <v>0</v>
      </c>
      <c r="T43" s="193">
        <f t="shared" si="11"/>
        <v>0</v>
      </c>
      <c r="U43" s="638">
        <v>864</v>
      </c>
      <c r="V43" s="639">
        <f t="shared" si="6"/>
        <v>864</v>
      </c>
      <c r="W43" s="639">
        <f t="shared" si="12"/>
        <v>864</v>
      </c>
      <c r="X43" s="65">
        <f t="shared" si="13"/>
        <v>1123.2</v>
      </c>
      <c r="Y43" s="195">
        <f t="shared" si="15"/>
        <v>691.2</v>
      </c>
      <c r="Z43" s="195">
        <f t="shared" si="16"/>
        <v>0</v>
      </c>
      <c r="AA43" s="195">
        <f t="shared" si="17"/>
        <v>0</v>
      </c>
      <c r="AB43" s="195">
        <f t="shared" si="18"/>
        <v>0</v>
      </c>
      <c r="AC43" s="195">
        <f t="shared" si="19"/>
        <v>0</v>
      </c>
      <c r="AD43" s="196">
        <f t="shared" si="14"/>
        <v>0</v>
      </c>
      <c r="AF43" s="1101"/>
      <c r="AG43" s="1101"/>
      <c r="AH43" s="546"/>
      <c r="AI43" s="546"/>
      <c r="AJ43" s="546"/>
      <c r="AK43" s="545"/>
      <c r="AL43" s="544"/>
      <c r="AM43" s="546"/>
      <c r="AN43" s="546"/>
      <c r="AO43" s="546"/>
      <c r="AP43" s="546"/>
      <c r="AQ43" s="546"/>
      <c r="AR43" s="545"/>
      <c r="AS43" s="544"/>
      <c r="AT43" s="546"/>
      <c r="AU43" s="546"/>
      <c r="AV43" s="546"/>
      <c r="AW43" s="546"/>
      <c r="AX43" s="546"/>
      <c r="AY43" s="545"/>
      <c r="AZ43" s="544"/>
      <c r="BA43" s="546"/>
      <c r="BB43" s="546"/>
      <c r="BC43" s="546"/>
      <c r="BD43" s="546"/>
      <c r="BE43" s="546"/>
      <c r="BF43" s="545"/>
      <c r="BG43" s="544"/>
      <c r="BH43" s="1101"/>
      <c r="BI43" s="1101"/>
      <c r="BJ43" s="546"/>
      <c r="BK43" s="546"/>
      <c r="BL43" s="546"/>
      <c r="BM43" s="545"/>
      <c r="BN43" s="544"/>
      <c r="BO43" s="546"/>
      <c r="BP43" s="546"/>
      <c r="BQ43" s="546"/>
      <c r="BR43" s="546"/>
      <c r="BS43" s="546"/>
      <c r="BT43" s="545"/>
      <c r="BU43" s="544"/>
      <c r="BV43" s="546"/>
      <c r="BW43" s="546"/>
      <c r="BX43" s="546"/>
      <c r="BY43" s="546"/>
      <c r="BZ43" s="546"/>
      <c r="CA43" s="545"/>
      <c r="CB43" s="544"/>
      <c r="CC43" s="546"/>
      <c r="CD43" s="546"/>
      <c r="CE43" s="546"/>
      <c r="CF43" s="546"/>
      <c r="CG43" s="546"/>
      <c r="CH43" s="545"/>
      <c r="CI43" s="544"/>
      <c r="CJ43" s="546"/>
      <c r="CK43" s="546"/>
      <c r="CL43" s="545"/>
      <c r="CM43" s="545"/>
      <c r="CN43" s="545"/>
      <c r="CO43" s="544"/>
      <c r="CP43" s="1020"/>
    </row>
    <row r="44" spans="1:94" ht="12.75" hidden="1" customHeight="1">
      <c r="A44" s="1099">
        <v>0</v>
      </c>
      <c r="B44" s="165"/>
      <c r="C44" s="189" t="s">
        <v>321</v>
      </c>
      <c r="D44" s="24" t="s">
        <v>12</v>
      </c>
      <c r="E44" s="190">
        <v>0.27083333333333331</v>
      </c>
      <c r="F44" s="24" t="s">
        <v>27</v>
      </c>
      <c r="G44" s="191"/>
      <c r="H44" s="100">
        <v>1.2</v>
      </c>
      <c r="I44" s="192">
        <v>695</v>
      </c>
      <c r="J44" s="63">
        <f t="shared" si="1"/>
        <v>0</v>
      </c>
      <c r="K44" s="100">
        <v>1.2</v>
      </c>
      <c r="L44" s="63">
        <f t="shared" si="7"/>
        <v>0</v>
      </c>
      <c r="M44" s="25">
        <f t="shared" si="8"/>
        <v>0</v>
      </c>
      <c r="N44" s="25">
        <f t="shared" si="9"/>
        <v>0</v>
      </c>
      <c r="O44" s="25">
        <f t="shared" si="10"/>
        <v>0</v>
      </c>
      <c r="P44" s="25">
        <f t="shared" si="2"/>
        <v>0</v>
      </c>
      <c r="Q44" s="25">
        <f t="shared" si="3"/>
        <v>0</v>
      </c>
      <c r="R44" s="397">
        <f t="shared" si="4"/>
        <v>0</v>
      </c>
      <c r="S44" s="397">
        <f t="shared" si="5"/>
        <v>0</v>
      </c>
      <c r="T44" s="193">
        <f t="shared" si="11"/>
        <v>0</v>
      </c>
      <c r="U44" s="638">
        <v>864</v>
      </c>
      <c r="V44" s="639">
        <f t="shared" si="6"/>
        <v>864</v>
      </c>
      <c r="W44" s="639">
        <f t="shared" si="12"/>
        <v>864</v>
      </c>
      <c r="X44" s="65">
        <f t="shared" si="13"/>
        <v>1123.2</v>
      </c>
      <c r="Y44" s="195">
        <f t="shared" si="15"/>
        <v>691.2</v>
      </c>
      <c r="Z44" s="195">
        <f t="shared" si="16"/>
        <v>0</v>
      </c>
      <c r="AA44" s="195">
        <f t="shared" si="17"/>
        <v>0</v>
      </c>
      <c r="AB44" s="195">
        <f t="shared" si="18"/>
        <v>0</v>
      </c>
      <c r="AC44" s="195">
        <f t="shared" si="19"/>
        <v>0</v>
      </c>
      <c r="AD44" s="196">
        <f t="shared" si="14"/>
        <v>0</v>
      </c>
      <c r="AF44" s="548"/>
      <c r="AG44" s="546"/>
      <c r="AH44" s="546"/>
      <c r="AI44" s="546"/>
      <c r="AJ44" s="546"/>
      <c r="AK44" s="545"/>
      <c r="AL44" s="544"/>
      <c r="AM44" s="546"/>
      <c r="AN44" s="546"/>
      <c r="AO44" s="546"/>
      <c r="AP44" s="546"/>
      <c r="AQ44" s="546"/>
      <c r="AR44" s="545"/>
      <c r="AS44" s="544"/>
      <c r="AT44" s="546"/>
      <c r="AU44" s="546"/>
      <c r="AV44" s="546"/>
      <c r="AW44" s="546"/>
      <c r="AX44" s="546"/>
      <c r="AY44" s="545"/>
      <c r="AZ44" s="544"/>
      <c r="BA44" s="546"/>
      <c r="BB44" s="546"/>
      <c r="BC44" s="546"/>
      <c r="BD44" s="546"/>
      <c r="BE44" s="546"/>
      <c r="BF44" s="545"/>
      <c r="BG44" s="544"/>
      <c r="BH44" s="548"/>
      <c r="BI44" s="546"/>
      <c r="BJ44" s="546"/>
      <c r="BK44" s="546"/>
      <c r="BL44" s="546"/>
      <c r="BM44" s="545"/>
      <c r="BN44" s="544"/>
      <c r="BO44" s="546"/>
      <c r="BP44" s="546"/>
      <c r="BQ44" s="546"/>
      <c r="BR44" s="546"/>
      <c r="BS44" s="546"/>
      <c r="BT44" s="545"/>
      <c r="BU44" s="544"/>
      <c r="BV44" s="546"/>
      <c r="BW44" s="546"/>
      <c r="BX44" s="546"/>
      <c r="BY44" s="546"/>
      <c r="BZ44" s="546"/>
      <c r="CA44" s="545"/>
      <c r="CB44" s="544"/>
      <c r="CC44" s="546"/>
      <c r="CD44" s="546"/>
      <c r="CE44" s="546"/>
      <c r="CF44" s="546"/>
      <c r="CG44" s="546"/>
      <c r="CH44" s="545"/>
      <c r="CI44" s="544"/>
      <c r="CJ44" s="546"/>
      <c r="CK44" s="546"/>
      <c r="CL44" s="545"/>
      <c r="CM44" s="545"/>
      <c r="CN44" s="545"/>
      <c r="CO44" s="544"/>
      <c r="CP44" s="1020"/>
    </row>
    <row r="45" spans="1:94" ht="12.75" hidden="1" customHeight="1">
      <c r="A45" s="1099">
        <v>0</v>
      </c>
      <c r="B45" s="165"/>
      <c r="C45" s="189" t="s">
        <v>342</v>
      </c>
      <c r="D45" s="24" t="s">
        <v>12</v>
      </c>
      <c r="E45" s="190">
        <v>0.3125</v>
      </c>
      <c r="F45" s="24" t="s">
        <v>27</v>
      </c>
      <c r="G45" s="191"/>
      <c r="H45" s="100">
        <v>1.9</v>
      </c>
      <c r="I45" s="192">
        <v>695</v>
      </c>
      <c r="J45" s="63">
        <f t="shared" si="1"/>
        <v>0</v>
      </c>
      <c r="K45" s="933">
        <v>1.8</v>
      </c>
      <c r="L45" s="63">
        <f t="shared" si="7"/>
        <v>0</v>
      </c>
      <c r="M45" s="25">
        <f t="shared" si="8"/>
        <v>0</v>
      </c>
      <c r="N45" s="25">
        <f t="shared" si="9"/>
        <v>0</v>
      </c>
      <c r="O45" s="25">
        <f t="shared" si="10"/>
        <v>0</v>
      </c>
      <c r="P45" s="25">
        <f t="shared" si="2"/>
        <v>0</v>
      </c>
      <c r="Q45" s="25">
        <f t="shared" si="3"/>
        <v>0</v>
      </c>
      <c r="R45" s="397">
        <f t="shared" si="4"/>
        <v>0</v>
      </c>
      <c r="S45" s="397">
        <f t="shared" si="5"/>
        <v>0</v>
      </c>
      <c r="T45" s="193">
        <f t="shared" si="11"/>
        <v>0</v>
      </c>
      <c r="U45" s="638">
        <v>1296</v>
      </c>
      <c r="V45" s="639">
        <f t="shared" si="6"/>
        <v>1296</v>
      </c>
      <c r="W45" s="639">
        <f t="shared" si="12"/>
        <v>1296</v>
      </c>
      <c r="X45" s="65">
        <f t="shared" si="13"/>
        <v>1684.8</v>
      </c>
      <c r="Y45" s="195">
        <f t="shared" si="15"/>
        <v>1036.8</v>
      </c>
      <c r="Z45" s="195">
        <f t="shared" si="16"/>
        <v>0</v>
      </c>
      <c r="AA45" s="195">
        <f t="shared" si="17"/>
        <v>0</v>
      </c>
      <c r="AB45" s="195">
        <f t="shared" si="18"/>
        <v>0</v>
      </c>
      <c r="AC45" s="195">
        <f t="shared" si="19"/>
        <v>0</v>
      </c>
      <c r="AD45" s="196">
        <f t="shared" si="14"/>
        <v>0</v>
      </c>
      <c r="AF45" s="548"/>
      <c r="AG45" s="546"/>
      <c r="AH45" s="546"/>
      <c r="AI45" s="546"/>
      <c r="AJ45" s="546"/>
      <c r="AK45" s="545"/>
      <c r="AL45" s="544"/>
      <c r="AM45" s="546"/>
      <c r="AN45" s="546"/>
      <c r="AO45" s="546"/>
      <c r="AP45" s="546"/>
      <c r="AQ45" s="546"/>
      <c r="AR45" s="545"/>
      <c r="AS45" s="544"/>
      <c r="AT45" s="546"/>
      <c r="AU45" s="546"/>
      <c r="AV45" s="546"/>
      <c r="AW45" s="546"/>
      <c r="AX45" s="546"/>
      <c r="AY45" s="545"/>
      <c r="AZ45" s="544"/>
      <c r="BA45" s="546"/>
      <c r="BB45" s="546"/>
      <c r="BC45" s="546"/>
      <c r="BD45" s="546"/>
      <c r="BE45" s="546"/>
      <c r="BF45" s="545"/>
      <c r="BG45" s="544"/>
      <c r="BH45" s="548"/>
      <c r="BI45" s="546"/>
      <c r="BJ45" s="546"/>
      <c r="BK45" s="546"/>
      <c r="BL45" s="546"/>
      <c r="BM45" s="545"/>
      <c r="BN45" s="544"/>
      <c r="BO45" s="546"/>
      <c r="BP45" s="546"/>
      <c r="BQ45" s="546"/>
      <c r="BR45" s="546"/>
      <c r="BS45" s="546"/>
      <c r="BT45" s="545"/>
      <c r="BU45" s="544"/>
      <c r="BV45" s="546"/>
      <c r="BW45" s="546"/>
      <c r="BX45" s="546"/>
      <c r="BY45" s="546"/>
      <c r="BZ45" s="546"/>
      <c r="CA45" s="545"/>
      <c r="CB45" s="544"/>
      <c r="CC45" s="546"/>
      <c r="CD45" s="546"/>
      <c r="CE45" s="546"/>
      <c r="CF45" s="546"/>
      <c r="CG45" s="546"/>
      <c r="CH45" s="545"/>
      <c r="CI45" s="544"/>
      <c r="CJ45" s="546"/>
      <c r="CK45" s="546"/>
      <c r="CL45" s="546"/>
      <c r="CM45" s="546"/>
      <c r="CN45" s="546"/>
      <c r="CO45" s="545"/>
      <c r="CP45" s="1020"/>
    </row>
    <row r="46" spans="1:94" ht="12.75" customHeight="1">
      <c r="A46" s="1099">
        <v>0</v>
      </c>
      <c r="B46" s="165"/>
      <c r="C46" s="189" t="s">
        <v>127</v>
      </c>
      <c r="D46" s="24" t="s">
        <v>12</v>
      </c>
      <c r="E46" s="190">
        <v>0.33333333333333331</v>
      </c>
      <c r="F46" s="24" t="s">
        <v>27</v>
      </c>
      <c r="G46" s="191"/>
      <c r="H46" s="100">
        <v>5</v>
      </c>
      <c r="I46" s="192">
        <v>695</v>
      </c>
      <c r="J46" s="63">
        <f t="shared" si="1"/>
        <v>5</v>
      </c>
      <c r="K46" s="934">
        <v>4.7</v>
      </c>
      <c r="L46" s="63">
        <f t="shared" si="7"/>
        <v>4.7</v>
      </c>
      <c r="M46" s="25">
        <f t="shared" si="8"/>
        <v>1</v>
      </c>
      <c r="N46" s="25">
        <f t="shared" si="9"/>
        <v>0</v>
      </c>
      <c r="O46" s="25">
        <f t="shared" si="10"/>
        <v>0</v>
      </c>
      <c r="P46" s="25">
        <f t="shared" si="2"/>
        <v>0</v>
      </c>
      <c r="Q46" s="25">
        <f t="shared" si="3"/>
        <v>0</v>
      </c>
      <c r="R46" s="397">
        <f t="shared" si="4"/>
        <v>0</v>
      </c>
      <c r="S46" s="397">
        <f t="shared" si="5"/>
        <v>0</v>
      </c>
      <c r="T46" s="193">
        <f t="shared" si="11"/>
        <v>1</v>
      </c>
      <c r="U46" s="638">
        <v>3456</v>
      </c>
      <c r="V46" s="639">
        <f t="shared" si="6"/>
        <v>3456</v>
      </c>
      <c r="W46" s="639">
        <f t="shared" si="12"/>
        <v>3456</v>
      </c>
      <c r="X46" s="65">
        <f t="shared" si="13"/>
        <v>4492.8</v>
      </c>
      <c r="Y46" s="195">
        <f t="shared" si="15"/>
        <v>2764.8</v>
      </c>
      <c r="Z46" s="195">
        <f t="shared" si="16"/>
        <v>0</v>
      </c>
      <c r="AA46" s="195">
        <f t="shared" si="17"/>
        <v>0</v>
      </c>
      <c r="AB46" s="195">
        <f t="shared" si="18"/>
        <v>0</v>
      </c>
      <c r="AC46" s="195">
        <f t="shared" si="19"/>
        <v>0</v>
      </c>
      <c r="AD46" s="196">
        <f t="shared" si="14"/>
        <v>3456</v>
      </c>
      <c r="AF46" s="548"/>
      <c r="AG46" s="546"/>
      <c r="AH46" s="546"/>
      <c r="AI46" s="546"/>
      <c r="AJ46" s="546"/>
      <c r="AK46" s="545"/>
      <c r="AL46" s="544"/>
      <c r="AM46" s="546"/>
      <c r="AN46" s="546"/>
      <c r="AO46" s="546"/>
      <c r="AP46" s="546"/>
      <c r="AQ46" s="546"/>
      <c r="AR46" s="545"/>
      <c r="AS46" s="544"/>
      <c r="AT46" s="546"/>
      <c r="AU46" s="546"/>
      <c r="AV46" s="546"/>
      <c r="AW46" s="546"/>
      <c r="AX46" s="546"/>
      <c r="AY46" s="545" t="s">
        <v>347</v>
      </c>
      <c r="AZ46" s="544"/>
      <c r="BA46" s="546"/>
      <c r="BB46" s="546"/>
      <c r="BC46" s="546"/>
      <c r="BD46" s="546"/>
      <c r="BE46" s="546"/>
      <c r="BF46" s="545"/>
      <c r="BG46" s="544"/>
      <c r="BH46" s="548"/>
      <c r="BI46" s="546"/>
      <c r="BJ46" s="546"/>
      <c r="BK46" s="546"/>
      <c r="BL46" s="546"/>
      <c r="BM46" s="545"/>
      <c r="BN46" s="544"/>
      <c r="BO46" s="546"/>
      <c r="BP46" s="546"/>
      <c r="BQ46" s="546"/>
      <c r="BR46" s="546"/>
      <c r="BS46" s="546"/>
      <c r="BT46" s="545"/>
      <c r="BU46" s="544"/>
      <c r="BV46" s="546"/>
      <c r="BW46" s="546"/>
      <c r="BX46" s="546"/>
      <c r="BY46" s="546"/>
      <c r="BZ46" s="546"/>
      <c r="CA46" s="545"/>
      <c r="CB46" s="544"/>
      <c r="CC46" s="546"/>
      <c r="CD46" s="546"/>
      <c r="CE46" s="546"/>
      <c r="CF46" s="546"/>
      <c r="CG46" s="546"/>
      <c r="CH46" s="545"/>
      <c r="CI46" s="544"/>
      <c r="CJ46" s="546"/>
      <c r="CK46" s="546"/>
      <c r="CL46" s="546"/>
      <c r="CM46" s="546"/>
      <c r="CN46" s="546"/>
      <c r="CO46" s="545"/>
      <c r="CP46" s="1020"/>
    </row>
    <row r="47" spans="1:94" ht="12.75" customHeight="1">
      <c r="A47" s="1099">
        <v>0</v>
      </c>
      <c r="B47" s="165"/>
      <c r="C47" s="189" t="s">
        <v>140</v>
      </c>
      <c r="D47" s="24" t="s">
        <v>12</v>
      </c>
      <c r="E47" s="190">
        <v>0.45833333333333331</v>
      </c>
      <c r="F47" s="24" t="s">
        <v>27</v>
      </c>
      <c r="G47" s="191"/>
      <c r="H47" s="100">
        <v>4.4000000000000004</v>
      </c>
      <c r="I47" s="192">
        <v>695</v>
      </c>
      <c r="J47" s="63">
        <f t="shared" si="1"/>
        <v>4.4000000000000004</v>
      </c>
      <c r="K47" s="934">
        <v>4.0999999999999996</v>
      </c>
      <c r="L47" s="63">
        <f t="shared" si="7"/>
        <v>4.0999999999999996</v>
      </c>
      <c r="M47" s="25">
        <f t="shared" si="8"/>
        <v>1</v>
      </c>
      <c r="N47" s="25">
        <f t="shared" si="9"/>
        <v>0</v>
      </c>
      <c r="O47" s="25">
        <f t="shared" si="10"/>
        <v>0</v>
      </c>
      <c r="P47" s="25">
        <f t="shared" si="2"/>
        <v>0</v>
      </c>
      <c r="Q47" s="25">
        <f t="shared" si="3"/>
        <v>0</v>
      </c>
      <c r="R47" s="397">
        <f t="shared" si="4"/>
        <v>0</v>
      </c>
      <c r="S47" s="397">
        <f t="shared" si="5"/>
        <v>0</v>
      </c>
      <c r="T47" s="193">
        <f t="shared" si="11"/>
        <v>1</v>
      </c>
      <c r="U47" s="638">
        <v>3024</v>
      </c>
      <c r="V47" s="639">
        <f t="shared" si="6"/>
        <v>3024</v>
      </c>
      <c r="W47" s="639">
        <f t="shared" si="12"/>
        <v>3024</v>
      </c>
      <c r="X47" s="65">
        <f t="shared" si="13"/>
        <v>3931.2000000000003</v>
      </c>
      <c r="Y47" s="195">
        <f t="shared" si="15"/>
        <v>2419.2000000000003</v>
      </c>
      <c r="Z47" s="195">
        <f t="shared" si="16"/>
        <v>0</v>
      </c>
      <c r="AA47" s="195">
        <f t="shared" si="17"/>
        <v>0</v>
      </c>
      <c r="AB47" s="195">
        <f t="shared" si="18"/>
        <v>0</v>
      </c>
      <c r="AC47" s="195">
        <f t="shared" si="19"/>
        <v>0</v>
      </c>
      <c r="AD47" s="196">
        <f t="shared" si="14"/>
        <v>3024</v>
      </c>
      <c r="AF47" s="548"/>
      <c r="AG47" s="546"/>
      <c r="AH47" s="546"/>
      <c r="AI47" s="546"/>
      <c r="AJ47" s="546"/>
      <c r="AK47" s="545" t="s">
        <v>347</v>
      </c>
      <c r="AL47" s="544"/>
      <c r="AM47" s="546"/>
      <c r="AN47" s="546"/>
      <c r="AO47" s="546"/>
      <c r="AP47" s="546"/>
      <c r="AQ47" s="546"/>
      <c r="AR47" s="545"/>
      <c r="AS47" s="544"/>
      <c r="AT47" s="546"/>
      <c r="AU47" s="546"/>
      <c r="AV47" s="546"/>
      <c r="AW47" s="546"/>
      <c r="AX47" s="546"/>
      <c r="AY47" s="545"/>
      <c r="AZ47" s="544"/>
      <c r="BA47" s="546"/>
      <c r="BB47" s="546"/>
      <c r="BC47" s="546"/>
      <c r="BD47" s="546"/>
      <c r="BE47" s="546"/>
      <c r="BF47" s="545"/>
      <c r="BG47" s="544"/>
      <c r="BH47" s="548"/>
      <c r="BI47" s="546"/>
      <c r="BJ47" s="546"/>
      <c r="BK47" s="546"/>
      <c r="BL47" s="546"/>
      <c r="BM47" s="545"/>
      <c r="BN47" s="544"/>
      <c r="BO47" s="546"/>
      <c r="BP47" s="546"/>
      <c r="BQ47" s="546"/>
      <c r="BR47" s="546"/>
      <c r="BS47" s="546"/>
      <c r="BT47" s="545"/>
      <c r="BU47" s="544"/>
      <c r="BV47" s="546"/>
      <c r="BW47" s="546"/>
      <c r="BX47" s="546"/>
      <c r="BY47" s="546"/>
      <c r="BZ47" s="546"/>
      <c r="CA47" s="545"/>
      <c r="CB47" s="544"/>
      <c r="CC47" s="546"/>
      <c r="CD47" s="546"/>
      <c r="CE47" s="546"/>
      <c r="CF47" s="546"/>
      <c r="CG47" s="546"/>
      <c r="CH47" s="545"/>
      <c r="CI47" s="544"/>
      <c r="CJ47" s="546"/>
      <c r="CK47" s="546"/>
      <c r="CL47" s="546"/>
      <c r="CM47" s="546"/>
      <c r="CN47" s="546"/>
      <c r="CO47" s="545"/>
      <c r="CP47" s="1020"/>
    </row>
    <row r="48" spans="1:94" ht="12.75" hidden="1" customHeight="1">
      <c r="A48" s="1099">
        <v>0</v>
      </c>
      <c r="B48" s="165"/>
      <c r="C48" s="189" t="s">
        <v>119</v>
      </c>
      <c r="D48" s="24" t="s">
        <v>12</v>
      </c>
      <c r="E48" s="190">
        <v>0.5</v>
      </c>
      <c r="F48" s="24" t="s">
        <v>27</v>
      </c>
      <c r="G48" s="191"/>
      <c r="H48" s="100">
        <v>5.6</v>
      </c>
      <c r="I48" s="192">
        <v>695</v>
      </c>
      <c r="J48" s="63">
        <f t="shared" si="1"/>
        <v>0</v>
      </c>
      <c r="K48" s="934">
        <v>5.3</v>
      </c>
      <c r="L48" s="63">
        <f t="shared" si="7"/>
        <v>0</v>
      </c>
      <c r="M48" s="25">
        <f t="shared" si="8"/>
        <v>0</v>
      </c>
      <c r="N48" s="25">
        <f t="shared" si="9"/>
        <v>0</v>
      </c>
      <c r="O48" s="25">
        <f t="shared" si="10"/>
        <v>0</v>
      </c>
      <c r="P48" s="25">
        <f t="shared" si="2"/>
        <v>0</v>
      </c>
      <c r="Q48" s="25">
        <f t="shared" si="3"/>
        <v>0</v>
      </c>
      <c r="R48" s="397">
        <f t="shared" si="4"/>
        <v>0</v>
      </c>
      <c r="S48" s="397">
        <f t="shared" si="5"/>
        <v>0</v>
      </c>
      <c r="T48" s="193">
        <f t="shared" si="11"/>
        <v>0</v>
      </c>
      <c r="U48" s="638">
        <v>3888</v>
      </c>
      <c r="V48" s="639">
        <f t="shared" si="6"/>
        <v>3888</v>
      </c>
      <c r="W48" s="639">
        <f t="shared" si="12"/>
        <v>3888</v>
      </c>
      <c r="X48" s="65">
        <f t="shared" si="13"/>
        <v>5054.4000000000005</v>
      </c>
      <c r="Y48" s="195">
        <f t="shared" si="15"/>
        <v>3110.4</v>
      </c>
      <c r="Z48" s="195">
        <f t="shared" si="16"/>
        <v>0</v>
      </c>
      <c r="AA48" s="195">
        <f t="shared" si="17"/>
        <v>0</v>
      </c>
      <c r="AB48" s="195">
        <f t="shared" si="18"/>
        <v>0</v>
      </c>
      <c r="AC48" s="195">
        <f t="shared" si="19"/>
        <v>0</v>
      </c>
      <c r="AD48" s="196">
        <f t="shared" si="14"/>
        <v>0</v>
      </c>
      <c r="AF48" s="548"/>
      <c r="AG48" s="546"/>
      <c r="AH48" s="546"/>
      <c r="AI48" s="546"/>
      <c r="AJ48" s="546"/>
      <c r="AK48" s="545"/>
      <c r="AL48" s="544"/>
      <c r="AM48" s="546"/>
      <c r="AN48" s="546"/>
      <c r="AO48" s="546"/>
      <c r="AP48" s="546"/>
      <c r="AQ48" s="546"/>
      <c r="AR48" s="545"/>
      <c r="AS48" s="544"/>
      <c r="AT48" s="546"/>
      <c r="AU48" s="546"/>
      <c r="AV48" s="546"/>
      <c r="AW48" s="546"/>
      <c r="AX48" s="546"/>
      <c r="AY48" s="545"/>
      <c r="AZ48" s="544"/>
      <c r="BA48" s="546"/>
      <c r="BB48" s="546"/>
      <c r="BC48" s="546"/>
      <c r="BD48" s="546"/>
      <c r="BE48" s="546"/>
      <c r="BF48" s="545"/>
      <c r="BG48" s="544"/>
      <c r="BH48" s="548"/>
      <c r="BI48" s="546"/>
      <c r="BJ48" s="546"/>
      <c r="BK48" s="546"/>
      <c r="BL48" s="546"/>
      <c r="BM48" s="545"/>
      <c r="BN48" s="544"/>
      <c r="BO48" s="546"/>
      <c r="BP48" s="546"/>
      <c r="BQ48" s="546"/>
      <c r="BR48" s="546"/>
      <c r="BS48" s="546"/>
      <c r="BT48" s="545"/>
      <c r="BU48" s="544"/>
      <c r="BV48" s="546"/>
      <c r="BW48" s="546"/>
      <c r="BX48" s="546"/>
      <c r="BY48" s="546"/>
      <c r="BZ48" s="546"/>
      <c r="CA48" s="545"/>
      <c r="CB48" s="544"/>
      <c r="CC48" s="546"/>
      <c r="CD48" s="546"/>
      <c r="CE48" s="546"/>
      <c r="CF48" s="546"/>
      <c r="CG48" s="546"/>
      <c r="CH48" s="545"/>
      <c r="CI48" s="544"/>
      <c r="CJ48" s="546"/>
      <c r="CK48" s="546"/>
      <c r="CL48" s="546"/>
      <c r="CM48" s="546"/>
      <c r="CN48" s="546"/>
      <c r="CO48" s="544"/>
      <c r="CP48" s="1020"/>
    </row>
    <row r="49" spans="1:94" ht="12.75" hidden="1" customHeight="1">
      <c r="A49" s="1099">
        <v>0</v>
      </c>
      <c r="B49" s="165"/>
      <c r="C49" s="189" t="s">
        <v>268</v>
      </c>
      <c r="D49" s="24" t="s">
        <v>12</v>
      </c>
      <c r="E49" s="190">
        <v>0.52083333333333337</v>
      </c>
      <c r="F49" s="24" t="s">
        <v>27</v>
      </c>
      <c r="G49" s="191"/>
      <c r="H49" s="100">
        <v>5</v>
      </c>
      <c r="I49" s="192">
        <v>695</v>
      </c>
      <c r="J49" s="63">
        <f t="shared" si="1"/>
        <v>0</v>
      </c>
      <c r="K49" s="934">
        <v>4.7</v>
      </c>
      <c r="L49" s="63">
        <f t="shared" si="7"/>
        <v>0</v>
      </c>
      <c r="M49" s="25">
        <f t="shared" si="8"/>
        <v>0</v>
      </c>
      <c r="N49" s="25">
        <f t="shared" si="9"/>
        <v>0</v>
      </c>
      <c r="O49" s="25">
        <f t="shared" si="10"/>
        <v>0</v>
      </c>
      <c r="P49" s="25">
        <f t="shared" si="2"/>
        <v>0</v>
      </c>
      <c r="Q49" s="25">
        <f t="shared" si="3"/>
        <v>0</v>
      </c>
      <c r="R49" s="397">
        <f t="shared" si="4"/>
        <v>0</v>
      </c>
      <c r="S49" s="397">
        <f t="shared" si="5"/>
        <v>0</v>
      </c>
      <c r="T49" s="193">
        <f t="shared" si="11"/>
        <v>0</v>
      </c>
      <c r="U49" s="638">
        <v>3456</v>
      </c>
      <c r="V49" s="639">
        <f t="shared" si="6"/>
        <v>3456</v>
      </c>
      <c r="W49" s="639">
        <f t="shared" si="12"/>
        <v>3456</v>
      </c>
      <c r="X49" s="65">
        <f t="shared" si="13"/>
        <v>4492.8</v>
      </c>
      <c r="Y49" s="195">
        <f t="shared" si="15"/>
        <v>2764.8</v>
      </c>
      <c r="Z49" s="195">
        <f t="shared" si="16"/>
        <v>0</v>
      </c>
      <c r="AA49" s="195">
        <f t="shared" si="17"/>
        <v>0</v>
      </c>
      <c r="AB49" s="195">
        <f t="shared" si="18"/>
        <v>0</v>
      </c>
      <c r="AC49" s="195">
        <f t="shared" si="19"/>
        <v>0</v>
      </c>
      <c r="AD49" s="196">
        <f t="shared" si="14"/>
        <v>0</v>
      </c>
      <c r="AF49" s="548"/>
      <c r="AG49" s="546"/>
      <c r="AH49" s="546"/>
      <c r="AI49" s="546"/>
      <c r="AJ49" s="546"/>
      <c r="AK49" s="545"/>
      <c r="AL49" s="544"/>
      <c r="AM49" s="546"/>
      <c r="AN49" s="546"/>
      <c r="AO49" s="546"/>
      <c r="AP49" s="546"/>
      <c r="AQ49" s="546"/>
      <c r="AR49" s="545"/>
      <c r="AS49" s="544"/>
      <c r="AT49" s="546"/>
      <c r="AU49" s="546"/>
      <c r="AV49" s="546"/>
      <c r="AW49" s="546"/>
      <c r="AX49" s="546"/>
      <c r="AY49" s="545"/>
      <c r="AZ49" s="544"/>
      <c r="BA49" s="546"/>
      <c r="BB49" s="546"/>
      <c r="BC49" s="546"/>
      <c r="BD49" s="546"/>
      <c r="BE49" s="546"/>
      <c r="BF49" s="545"/>
      <c r="BG49" s="544"/>
      <c r="BH49" s="548"/>
      <c r="BI49" s="546"/>
      <c r="BJ49" s="546"/>
      <c r="BK49" s="546"/>
      <c r="BL49" s="546"/>
      <c r="BM49" s="545"/>
      <c r="BN49" s="544"/>
      <c r="BO49" s="546"/>
      <c r="BP49" s="546"/>
      <c r="BQ49" s="546"/>
      <c r="BR49" s="546"/>
      <c r="BS49" s="546"/>
      <c r="BT49" s="545"/>
      <c r="BU49" s="544"/>
      <c r="BV49" s="546"/>
      <c r="BW49" s="546"/>
      <c r="BX49" s="546"/>
      <c r="BY49" s="546"/>
      <c r="BZ49" s="546"/>
      <c r="CA49" s="545"/>
      <c r="CB49" s="544"/>
      <c r="CC49" s="546"/>
      <c r="CD49" s="546"/>
      <c r="CE49" s="546"/>
      <c r="CF49" s="546"/>
      <c r="CG49" s="546"/>
      <c r="CH49" s="545"/>
      <c r="CI49" s="544"/>
      <c r="CJ49" s="546"/>
      <c r="CK49" s="546"/>
      <c r="CL49" s="546"/>
      <c r="CM49" s="546"/>
      <c r="CN49" s="546"/>
      <c r="CO49" s="545"/>
      <c r="CP49" s="1020"/>
    </row>
    <row r="50" spans="1:94" ht="12.75" customHeight="1">
      <c r="A50" s="1099">
        <v>0</v>
      </c>
      <c r="B50" s="165"/>
      <c r="C50" s="189" t="s">
        <v>10</v>
      </c>
      <c r="D50" s="24" t="s">
        <v>12</v>
      </c>
      <c r="E50" s="190">
        <v>0.54166666666666663</v>
      </c>
      <c r="F50" s="24" t="s">
        <v>27</v>
      </c>
      <c r="G50" s="191"/>
      <c r="H50" s="100">
        <v>5</v>
      </c>
      <c r="I50" s="192">
        <v>695</v>
      </c>
      <c r="J50" s="63">
        <f t="shared" si="1"/>
        <v>5</v>
      </c>
      <c r="K50" s="933">
        <v>4.7</v>
      </c>
      <c r="L50" s="63">
        <f t="shared" si="7"/>
        <v>4.7</v>
      </c>
      <c r="M50" s="25">
        <f t="shared" si="8"/>
        <v>1</v>
      </c>
      <c r="N50" s="25">
        <f t="shared" si="9"/>
        <v>0</v>
      </c>
      <c r="O50" s="25">
        <f t="shared" si="10"/>
        <v>0</v>
      </c>
      <c r="P50" s="25">
        <f t="shared" si="2"/>
        <v>0</v>
      </c>
      <c r="Q50" s="25">
        <f t="shared" si="3"/>
        <v>0</v>
      </c>
      <c r="R50" s="397">
        <f t="shared" si="4"/>
        <v>0</v>
      </c>
      <c r="S50" s="397">
        <f t="shared" si="5"/>
        <v>0</v>
      </c>
      <c r="T50" s="193">
        <f t="shared" si="11"/>
        <v>1</v>
      </c>
      <c r="U50" s="638">
        <v>3456</v>
      </c>
      <c r="V50" s="639">
        <f t="shared" si="6"/>
        <v>3456</v>
      </c>
      <c r="W50" s="639">
        <f t="shared" si="12"/>
        <v>3456</v>
      </c>
      <c r="X50" s="65">
        <f t="shared" si="13"/>
        <v>4492.8</v>
      </c>
      <c r="Y50" s="195">
        <f t="shared" si="15"/>
        <v>2764.8</v>
      </c>
      <c r="Z50" s="195">
        <f t="shared" si="16"/>
        <v>0</v>
      </c>
      <c r="AA50" s="195">
        <f t="shared" si="17"/>
        <v>0</v>
      </c>
      <c r="AB50" s="195">
        <f t="shared" si="18"/>
        <v>0</v>
      </c>
      <c r="AC50" s="195">
        <f t="shared" si="19"/>
        <v>0</v>
      </c>
      <c r="AD50" s="196">
        <f t="shared" si="14"/>
        <v>3456</v>
      </c>
      <c r="AF50" s="548"/>
      <c r="AG50" s="546"/>
      <c r="AH50" s="546"/>
      <c r="AI50" s="546"/>
      <c r="AJ50" s="546"/>
      <c r="AK50" s="545"/>
      <c r="AL50" s="544"/>
      <c r="AM50" s="546"/>
      <c r="AN50" s="546"/>
      <c r="AO50" s="546"/>
      <c r="AP50" s="546"/>
      <c r="AQ50" s="546"/>
      <c r="AR50" s="545" t="s">
        <v>347</v>
      </c>
      <c r="AS50" s="544"/>
      <c r="AT50" s="546"/>
      <c r="AU50" s="546"/>
      <c r="AV50" s="546"/>
      <c r="AW50" s="546"/>
      <c r="AX50" s="546"/>
      <c r="AY50" s="545"/>
      <c r="AZ50" s="544"/>
      <c r="BA50" s="546"/>
      <c r="BB50" s="546"/>
      <c r="BC50" s="546"/>
      <c r="BD50" s="546"/>
      <c r="BE50" s="546"/>
      <c r="BF50" s="545"/>
      <c r="BG50" s="544"/>
      <c r="BH50" s="548"/>
      <c r="BI50" s="546"/>
      <c r="BJ50" s="546"/>
      <c r="BK50" s="546"/>
      <c r="BL50" s="546"/>
      <c r="BM50" s="545"/>
      <c r="BN50" s="544"/>
      <c r="BO50" s="546"/>
      <c r="BP50" s="546"/>
      <c r="BQ50" s="546"/>
      <c r="BR50" s="546"/>
      <c r="BS50" s="546"/>
      <c r="BT50" s="545"/>
      <c r="BU50" s="544"/>
      <c r="BV50" s="546"/>
      <c r="BW50" s="546"/>
      <c r="BX50" s="546"/>
      <c r="BY50" s="546"/>
      <c r="BZ50" s="546"/>
      <c r="CA50" s="545"/>
      <c r="CB50" s="544"/>
      <c r="CC50" s="546"/>
      <c r="CD50" s="546"/>
      <c r="CE50" s="546"/>
      <c r="CF50" s="546"/>
      <c r="CG50" s="546"/>
      <c r="CH50" s="545"/>
      <c r="CI50" s="544"/>
      <c r="CJ50" s="546"/>
      <c r="CK50" s="546"/>
      <c r="CL50" s="546"/>
      <c r="CM50" s="546"/>
      <c r="CN50" s="546"/>
      <c r="CO50" s="545"/>
      <c r="CP50" s="1020"/>
    </row>
    <row r="51" spans="1:94" ht="12.75" hidden="1" customHeight="1">
      <c r="A51" s="1099">
        <v>0</v>
      </c>
      <c r="B51" s="165"/>
      <c r="C51" s="189" t="s">
        <v>322</v>
      </c>
      <c r="D51" s="24" t="s">
        <v>12</v>
      </c>
      <c r="E51" s="190">
        <v>0.625</v>
      </c>
      <c r="F51" s="24" t="s">
        <v>27</v>
      </c>
      <c r="G51" s="191"/>
      <c r="H51" s="100">
        <v>5</v>
      </c>
      <c r="I51" s="192">
        <v>695</v>
      </c>
      <c r="J51" s="63">
        <f t="shared" si="1"/>
        <v>0</v>
      </c>
      <c r="K51" s="933">
        <v>4.7</v>
      </c>
      <c r="L51" s="63">
        <f t="shared" si="7"/>
        <v>0</v>
      </c>
      <c r="M51" s="25">
        <f t="shared" si="8"/>
        <v>0</v>
      </c>
      <c r="N51" s="25">
        <f t="shared" si="9"/>
        <v>0</v>
      </c>
      <c r="O51" s="25">
        <f t="shared" si="10"/>
        <v>0</v>
      </c>
      <c r="P51" s="25">
        <f t="shared" si="2"/>
        <v>0</v>
      </c>
      <c r="Q51" s="25">
        <f t="shared" si="3"/>
        <v>0</v>
      </c>
      <c r="R51" s="397">
        <f t="shared" si="4"/>
        <v>0</v>
      </c>
      <c r="S51" s="397">
        <f t="shared" si="5"/>
        <v>0</v>
      </c>
      <c r="T51" s="193">
        <f t="shared" si="11"/>
        <v>0</v>
      </c>
      <c r="U51" s="638">
        <v>3456</v>
      </c>
      <c r="V51" s="639">
        <f t="shared" si="6"/>
        <v>3456</v>
      </c>
      <c r="W51" s="639">
        <f t="shared" si="12"/>
        <v>3456</v>
      </c>
      <c r="X51" s="65">
        <f t="shared" si="13"/>
        <v>4492.8</v>
      </c>
      <c r="Y51" s="195">
        <f t="shared" si="15"/>
        <v>2764.8</v>
      </c>
      <c r="Z51" s="195">
        <f t="shared" si="16"/>
        <v>0</v>
      </c>
      <c r="AA51" s="195">
        <f t="shared" si="17"/>
        <v>0</v>
      </c>
      <c r="AB51" s="195">
        <f t="shared" si="18"/>
        <v>0</v>
      </c>
      <c r="AC51" s="195">
        <f t="shared" si="19"/>
        <v>0</v>
      </c>
      <c r="AD51" s="196">
        <f t="shared" si="14"/>
        <v>0</v>
      </c>
      <c r="AF51" s="548"/>
      <c r="AG51" s="546"/>
      <c r="AH51" s="546"/>
      <c r="AI51" s="546"/>
      <c r="AJ51" s="546"/>
      <c r="AK51" s="545"/>
      <c r="AL51" s="544"/>
      <c r="AM51" s="546"/>
      <c r="AN51" s="546"/>
      <c r="AO51" s="546"/>
      <c r="AP51" s="546"/>
      <c r="AQ51" s="546"/>
      <c r="AR51" s="545"/>
      <c r="AS51" s="544"/>
      <c r="AT51" s="546"/>
      <c r="AU51" s="546"/>
      <c r="AV51" s="546"/>
      <c r="AW51" s="546"/>
      <c r="AX51" s="546"/>
      <c r="AY51" s="545"/>
      <c r="AZ51" s="544"/>
      <c r="BA51" s="546"/>
      <c r="BB51" s="546"/>
      <c r="BC51" s="546"/>
      <c r="BD51" s="546"/>
      <c r="BE51" s="546"/>
      <c r="BF51" s="545"/>
      <c r="BG51" s="544"/>
      <c r="BH51" s="548"/>
      <c r="BI51" s="546"/>
      <c r="BJ51" s="546"/>
      <c r="BK51" s="546"/>
      <c r="BL51" s="546"/>
      <c r="BM51" s="545"/>
      <c r="BN51" s="544"/>
      <c r="BO51" s="546"/>
      <c r="BP51" s="546"/>
      <c r="BQ51" s="546"/>
      <c r="BR51" s="546"/>
      <c r="BS51" s="546"/>
      <c r="BT51" s="545"/>
      <c r="BU51" s="544"/>
      <c r="BV51" s="546"/>
      <c r="BW51" s="546"/>
      <c r="BX51" s="546"/>
      <c r="BY51" s="546"/>
      <c r="BZ51" s="546"/>
      <c r="CA51" s="545"/>
      <c r="CB51" s="544"/>
      <c r="CC51" s="546"/>
      <c r="CD51" s="546"/>
      <c r="CE51" s="546"/>
      <c r="CF51" s="546"/>
      <c r="CG51" s="546"/>
      <c r="CH51" s="545"/>
      <c r="CI51" s="544"/>
      <c r="CJ51" s="546"/>
      <c r="CK51" s="546"/>
      <c r="CL51" s="546"/>
      <c r="CM51" s="546"/>
      <c r="CN51" s="546"/>
      <c r="CO51" s="545"/>
      <c r="CP51" s="1020"/>
    </row>
    <row r="52" spans="1:94" ht="12.75" hidden="1" customHeight="1">
      <c r="A52" s="1099">
        <v>0</v>
      </c>
      <c r="B52" s="165"/>
      <c r="C52" s="189" t="s">
        <v>203</v>
      </c>
      <c r="D52" s="24" t="s">
        <v>12</v>
      </c>
      <c r="E52" s="190">
        <v>0.66666666666666663</v>
      </c>
      <c r="F52" s="24" t="s">
        <v>27</v>
      </c>
      <c r="G52" s="191"/>
      <c r="H52" s="100">
        <v>6.2</v>
      </c>
      <c r="I52" s="192">
        <v>695</v>
      </c>
      <c r="J52" s="63">
        <f t="shared" si="1"/>
        <v>0</v>
      </c>
      <c r="K52" s="933">
        <v>5.9</v>
      </c>
      <c r="L52" s="63">
        <f t="shared" si="7"/>
        <v>0</v>
      </c>
      <c r="M52" s="25">
        <f t="shared" si="8"/>
        <v>0</v>
      </c>
      <c r="N52" s="25">
        <f t="shared" si="9"/>
        <v>0</v>
      </c>
      <c r="O52" s="25">
        <f t="shared" si="10"/>
        <v>0</v>
      </c>
      <c r="P52" s="25">
        <f t="shared" si="2"/>
        <v>0</v>
      </c>
      <c r="Q52" s="25">
        <f t="shared" si="3"/>
        <v>0</v>
      </c>
      <c r="R52" s="397">
        <f t="shared" si="4"/>
        <v>0</v>
      </c>
      <c r="S52" s="397">
        <f t="shared" si="5"/>
        <v>0</v>
      </c>
      <c r="T52" s="193">
        <f t="shared" si="11"/>
        <v>0</v>
      </c>
      <c r="U52" s="638">
        <v>4320</v>
      </c>
      <c r="V52" s="639">
        <f t="shared" si="6"/>
        <v>4320</v>
      </c>
      <c r="W52" s="639">
        <f t="shared" si="12"/>
        <v>4320</v>
      </c>
      <c r="X52" s="65">
        <f t="shared" si="13"/>
        <v>5616</v>
      </c>
      <c r="Y52" s="195">
        <f t="shared" si="15"/>
        <v>3456</v>
      </c>
      <c r="Z52" s="195">
        <f t="shared" si="16"/>
        <v>0</v>
      </c>
      <c r="AA52" s="195">
        <f t="shared" si="17"/>
        <v>0</v>
      </c>
      <c r="AB52" s="195">
        <f t="shared" si="18"/>
        <v>0</v>
      </c>
      <c r="AC52" s="195">
        <f t="shared" si="19"/>
        <v>0</v>
      </c>
      <c r="AD52" s="196">
        <f t="shared" si="14"/>
        <v>0</v>
      </c>
      <c r="AF52" s="548"/>
      <c r="AG52" s="546"/>
      <c r="AH52" s="546"/>
      <c r="AI52" s="546"/>
      <c r="AJ52" s="546"/>
      <c r="AK52" s="545"/>
      <c r="AL52" s="544"/>
      <c r="AM52" s="546"/>
      <c r="AN52" s="546"/>
      <c r="AO52" s="546"/>
      <c r="AP52" s="546"/>
      <c r="AQ52" s="546"/>
      <c r="AR52" s="545"/>
      <c r="AS52" s="544"/>
      <c r="AT52" s="546"/>
      <c r="AU52" s="546"/>
      <c r="AV52" s="546"/>
      <c r="AW52" s="546"/>
      <c r="AX52" s="546"/>
      <c r="AY52" s="545"/>
      <c r="AZ52" s="544"/>
      <c r="BA52" s="546"/>
      <c r="BB52" s="546"/>
      <c r="BC52" s="546"/>
      <c r="BD52" s="546"/>
      <c r="BE52" s="546"/>
      <c r="BF52" s="545"/>
      <c r="BG52" s="544"/>
      <c r="BH52" s="548"/>
      <c r="BI52" s="546"/>
      <c r="BJ52" s="546"/>
      <c r="BK52" s="546"/>
      <c r="BL52" s="546"/>
      <c r="BM52" s="545"/>
      <c r="BN52" s="544"/>
      <c r="BO52" s="546"/>
      <c r="BP52" s="546"/>
      <c r="BQ52" s="546"/>
      <c r="BR52" s="546"/>
      <c r="BS52" s="546"/>
      <c r="BT52" s="545"/>
      <c r="BU52" s="544"/>
      <c r="BV52" s="546"/>
      <c r="BW52" s="546"/>
      <c r="BX52" s="546"/>
      <c r="BY52" s="546"/>
      <c r="BZ52" s="546"/>
      <c r="CA52" s="545"/>
      <c r="CB52" s="544"/>
      <c r="CC52" s="546"/>
      <c r="CD52" s="546"/>
      <c r="CE52" s="546"/>
      <c r="CF52" s="546"/>
      <c r="CG52" s="546"/>
      <c r="CH52" s="545"/>
      <c r="CI52" s="544"/>
      <c r="CJ52" s="546"/>
      <c r="CK52" s="546"/>
      <c r="CL52" s="546"/>
      <c r="CM52" s="546"/>
      <c r="CN52" s="546"/>
      <c r="CO52" s="545"/>
      <c r="CP52" s="1020"/>
    </row>
    <row r="53" spans="1:94" ht="12.75" hidden="1" customHeight="1">
      <c r="A53" s="1099">
        <v>0</v>
      </c>
      <c r="B53" s="165"/>
      <c r="C53" s="189" t="s">
        <v>186</v>
      </c>
      <c r="D53" s="24" t="s">
        <v>12</v>
      </c>
      <c r="E53" s="190">
        <v>0.75</v>
      </c>
      <c r="F53" s="24" t="s">
        <v>28</v>
      </c>
      <c r="G53" s="191"/>
      <c r="H53" s="100">
        <v>8.5</v>
      </c>
      <c r="I53" s="192">
        <v>811</v>
      </c>
      <c r="J53" s="63">
        <f t="shared" si="1"/>
        <v>0</v>
      </c>
      <c r="K53" s="933">
        <v>8</v>
      </c>
      <c r="L53" s="63">
        <f t="shared" si="7"/>
        <v>0</v>
      </c>
      <c r="M53" s="25">
        <f t="shared" si="8"/>
        <v>0</v>
      </c>
      <c r="N53" s="25">
        <f t="shared" si="9"/>
        <v>0</v>
      </c>
      <c r="O53" s="25">
        <f t="shared" si="10"/>
        <v>0</v>
      </c>
      <c r="P53" s="25">
        <f t="shared" si="2"/>
        <v>0</v>
      </c>
      <c r="Q53" s="25">
        <f t="shared" si="3"/>
        <v>0</v>
      </c>
      <c r="R53" s="397">
        <f t="shared" si="4"/>
        <v>0</v>
      </c>
      <c r="S53" s="397">
        <f t="shared" si="5"/>
        <v>0</v>
      </c>
      <c r="T53" s="193">
        <f t="shared" si="11"/>
        <v>0</v>
      </c>
      <c r="U53" s="638">
        <v>6853</v>
      </c>
      <c r="V53" s="639">
        <f t="shared" si="6"/>
        <v>6853</v>
      </c>
      <c r="W53" s="639">
        <f t="shared" si="12"/>
        <v>6853</v>
      </c>
      <c r="X53" s="65">
        <f t="shared" si="13"/>
        <v>8908.9</v>
      </c>
      <c r="Y53" s="195">
        <f t="shared" si="15"/>
        <v>5482.4000000000005</v>
      </c>
      <c r="Z53" s="195">
        <f t="shared" si="16"/>
        <v>0</v>
      </c>
      <c r="AA53" s="195">
        <f t="shared" si="17"/>
        <v>0</v>
      </c>
      <c r="AB53" s="195">
        <f t="shared" si="18"/>
        <v>0</v>
      </c>
      <c r="AC53" s="195">
        <f t="shared" si="19"/>
        <v>0</v>
      </c>
      <c r="AD53" s="196">
        <f t="shared" si="14"/>
        <v>0</v>
      </c>
      <c r="AF53" s="548"/>
      <c r="AG53" s="546"/>
      <c r="AH53" s="546"/>
      <c r="AI53" s="546"/>
      <c r="AJ53" s="546"/>
      <c r="AK53" s="545"/>
      <c r="AL53" s="544"/>
      <c r="AM53" s="546"/>
      <c r="AN53" s="546"/>
      <c r="AO53" s="546"/>
      <c r="AP53" s="546"/>
      <c r="AQ53" s="546"/>
      <c r="AR53" s="545"/>
      <c r="AS53" s="544"/>
      <c r="AT53" s="546"/>
      <c r="AU53" s="546"/>
      <c r="AV53" s="546"/>
      <c r="AW53" s="546"/>
      <c r="AX53" s="546"/>
      <c r="AY53" s="545"/>
      <c r="AZ53" s="544"/>
      <c r="BA53" s="546"/>
      <c r="BB53" s="546"/>
      <c r="BC53" s="546"/>
      <c r="BD53" s="546"/>
      <c r="BE53" s="546"/>
      <c r="BF53" s="545"/>
      <c r="BG53" s="544"/>
      <c r="BH53" s="548"/>
      <c r="BI53" s="546"/>
      <c r="BJ53" s="546"/>
      <c r="BK53" s="546"/>
      <c r="BL53" s="546"/>
      <c r="BM53" s="545"/>
      <c r="BN53" s="544"/>
      <c r="BO53" s="546"/>
      <c r="BP53" s="546"/>
      <c r="BQ53" s="546"/>
      <c r="BR53" s="546"/>
      <c r="BS53" s="546"/>
      <c r="BT53" s="545"/>
      <c r="BU53" s="544"/>
      <c r="BV53" s="546"/>
      <c r="BW53" s="546"/>
      <c r="BX53" s="546"/>
      <c r="BY53" s="546"/>
      <c r="BZ53" s="546"/>
      <c r="CA53" s="545"/>
      <c r="CB53" s="544"/>
      <c r="CC53" s="546"/>
      <c r="CD53" s="546"/>
      <c r="CE53" s="546"/>
      <c r="CF53" s="546"/>
      <c r="CG53" s="546"/>
      <c r="CH53" s="545"/>
      <c r="CI53" s="544"/>
      <c r="CJ53" s="546"/>
      <c r="CK53" s="546"/>
      <c r="CL53" s="546"/>
      <c r="CM53" s="546"/>
      <c r="CN53" s="546"/>
      <c r="CO53" s="545"/>
      <c r="CP53" s="1020"/>
    </row>
    <row r="54" spans="1:94" ht="12.75" hidden="1" customHeight="1">
      <c r="A54" s="1099">
        <v>0</v>
      </c>
      <c r="B54" s="165"/>
      <c r="C54" s="189" t="s">
        <v>50</v>
      </c>
      <c r="D54" s="24" t="s">
        <v>12</v>
      </c>
      <c r="E54" s="190">
        <v>0.79166666666666663</v>
      </c>
      <c r="F54" s="24" t="s">
        <v>31</v>
      </c>
      <c r="G54" s="191"/>
      <c r="H54" s="100">
        <v>12.5</v>
      </c>
      <c r="I54" s="192">
        <v>967</v>
      </c>
      <c r="J54" s="63">
        <f t="shared" si="1"/>
        <v>0</v>
      </c>
      <c r="K54" s="933">
        <v>11.8</v>
      </c>
      <c r="L54" s="63">
        <f t="shared" si="7"/>
        <v>0</v>
      </c>
      <c r="M54" s="25">
        <f t="shared" si="8"/>
        <v>0</v>
      </c>
      <c r="N54" s="25">
        <f t="shared" si="9"/>
        <v>0</v>
      </c>
      <c r="O54" s="25">
        <f t="shared" si="10"/>
        <v>0</v>
      </c>
      <c r="P54" s="25">
        <f t="shared" si="2"/>
        <v>0</v>
      </c>
      <c r="Q54" s="25">
        <f t="shared" si="3"/>
        <v>0</v>
      </c>
      <c r="R54" s="397">
        <f t="shared" si="4"/>
        <v>0</v>
      </c>
      <c r="S54" s="397">
        <f t="shared" si="5"/>
        <v>0</v>
      </c>
      <c r="T54" s="193">
        <f t="shared" si="11"/>
        <v>0</v>
      </c>
      <c r="U54" s="638">
        <v>12096</v>
      </c>
      <c r="V54" s="639">
        <f t="shared" si="6"/>
        <v>12096</v>
      </c>
      <c r="W54" s="639">
        <f t="shared" si="12"/>
        <v>12096</v>
      </c>
      <c r="X54" s="65">
        <f t="shared" si="13"/>
        <v>15724.800000000001</v>
      </c>
      <c r="Y54" s="195">
        <f t="shared" si="15"/>
        <v>9676.8000000000011</v>
      </c>
      <c r="Z54" s="195">
        <f t="shared" si="16"/>
        <v>0</v>
      </c>
      <c r="AA54" s="195">
        <f t="shared" si="17"/>
        <v>0</v>
      </c>
      <c r="AB54" s="195">
        <f t="shared" si="18"/>
        <v>0</v>
      </c>
      <c r="AC54" s="195">
        <f t="shared" si="19"/>
        <v>0</v>
      </c>
      <c r="AD54" s="196">
        <f t="shared" si="14"/>
        <v>0</v>
      </c>
      <c r="AF54" s="548"/>
      <c r="AG54" s="546"/>
      <c r="AH54" s="546"/>
      <c r="AI54" s="546"/>
      <c r="AJ54" s="546"/>
      <c r="AK54" s="545"/>
      <c r="AL54" s="544"/>
      <c r="AM54" s="546"/>
      <c r="AN54" s="546"/>
      <c r="AO54" s="546"/>
      <c r="AP54" s="546"/>
      <c r="AQ54" s="546"/>
      <c r="AR54" s="545"/>
      <c r="AS54" s="544"/>
      <c r="AT54" s="546"/>
      <c r="AU54" s="546"/>
      <c r="AV54" s="546"/>
      <c r="AW54" s="546"/>
      <c r="AX54" s="546"/>
      <c r="AY54" s="545"/>
      <c r="AZ54" s="544"/>
      <c r="BA54" s="546"/>
      <c r="BB54" s="546"/>
      <c r="BC54" s="546"/>
      <c r="BD54" s="546"/>
      <c r="BE54" s="546"/>
      <c r="BF54" s="545"/>
      <c r="BG54" s="544"/>
      <c r="BH54" s="548"/>
      <c r="BI54" s="546"/>
      <c r="BJ54" s="546"/>
      <c r="BK54" s="546"/>
      <c r="BL54" s="546"/>
      <c r="BM54" s="545"/>
      <c r="BN54" s="544"/>
      <c r="BO54" s="546"/>
      <c r="BP54" s="546"/>
      <c r="BQ54" s="546"/>
      <c r="BR54" s="546"/>
      <c r="BS54" s="546"/>
      <c r="BT54" s="545"/>
      <c r="BU54" s="544"/>
      <c r="BV54" s="546"/>
      <c r="BW54" s="546"/>
      <c r="BX54" s="546"/>
      <c r="BY54" s="546"/>
      <c r="BZ54" s="546"/>
      <c r="CA54" s="545"/>
      <c r="CB54" s="544"/>
      <c r="CC54" s="546"/>
      <c r="CD54" s="546"/>
      <c r="CE54" s="546"/>
      <c r="CF54" s="546"/>
      <c r="CG54" s="546"/>
      <c r="CH54" s="545"/>
      <c r="CI54" s="544"/>
      <c r="CJ54" s="546"/>
      <c r="CK54" s="546"/>
      <c r="CL54" s="546"/>
      <c r="CM54" s="546"/>
      <c r="CN54" s="546"/>
      <c r="CO54" s="544"/>
      <c r="CP54" s="1020"/>
    </row>
    <row r="55" spans="1:94" ht="12.75" hidden="1" customHeight="1">
      <c r="A55" s="1099">
        <v>0</v>
      </c>
      <c r="B55" s="165"/>
      <c r="C55" s="189" t="s">
        <v>10</v>
      </c>
      <c r="D55" s="24" t="s">
        <v>12</v>
      </c>
      <c r="E55" s="190">
        <v>0.83333333333333337</v>
      </c>
      <c r="F55" s="24" t="s">
        <v>31</v>
      </c>
      <c r="G55" s="191"/>
      <c r="H55" s="100">
        <v>10.7</v>
      </c>
      <c r="I55" s="192">
        <v>967</v>
      </c>
      <c r="J55" s="63">
        <f t="shared" si="1"/>
        <v>0</v>
      </c>
      <c r="K55" s="933">
        <v>10.1</v>
      </c>
      <c r="L55" s="63">
        <f t="shared" si="7"/>
        <v>0</v>
      </c>
      <c r="M55" s="25">
        <f t="shared" si="8"/>
        <v>0</v>
      </c>
      <c r="N55" s="25">
        <f t="shared" si="9"/>
        <v>0</v>
      </c>
      <c r="O55" s="25">
        <f t="shared" si="10"/>
        <v>0</v>
      </c>
      <c r="P55" s="25">
        <f t="shared" si="2"/>
        <v>0</v>
      </c>
      <c r="Q55" s="25">
        <f t="shared" si="3"/>
        <v>0</v>
      </c>
      <c r="R55" s="397">
        <f t="shared" si="4"/>
        <v>0</v>
      </c>
      <c r="S55" s="397">
        <f t="shared" si="5"/>
        <v>0</v>
      </c>
      <c r="T55" s="193">
        <f t="shared" si="11"/>
        <v>0</v>
      </c>
      <c r="U55" s="638">
        <v>10368</v>
      </c>
      <c r="V55" s="639">
        <f t="shared" si="6"/>
        <v>10368</v>
      </c>
      <c r="W55" s="639">
        <f t="shared" si="12"/>
        <v>10368</v>
      </c>
      <c r="X55" s="65">
        <f t="shared" si="13"/>
        <v>13478.4</v>
      </c>
      <c r="Y55" s="195">
        <f t="shared" si="15"/>
        <v>8294.4</v>
      </c>
      <c r="Z55" s="195">
        <f t="shared" si="16"/>
        <v>0</v>
      </c>
      <c r="AA55" s="195">
        <f t="shared" si="17"/>
        <v>0</v>
      </c>
      <c r="AB55" s="195">
        <f t="shared" si="18"/>
        <v>0</v>
      </c>
      <c r="AC55" s="195">
        <f t="shared" si="19"/>
        <v>0</v>
      </c>
      <c r="AD55" s="196">
        <f t="shared" si="14"/>
        <v>0</v>
      </c>
      <c r="AF55" s="548"/>
      <c r="AG55" s="546"/>
      <c r="AH55" s="546"/>
      <c r="AI55" s="546"/>
      <c r="AJ55" s="546"/>
      <c r="AK55" s="545"/>
      <c r="AL55" s="544"/>
      <c r="AM55" s="546"/>
      <c r="AN55" s="546"/>
      <c r="AO55" s="546"/>
      <c r="AP55" s="546"/>
      <c r="AQ55" s="546"/>
      <c r="AR55" s="545"/>
      <c r="AS55" s="544"/>
      <c r="AT55" s="546"/>
      <c r="AU55" s="546"/>
      <c r="AV55" s="546"/>
      <c r="AW55" s="546"/>
      <c r="AX55" s="546"/>
      <c r="AY55" s="545"/>
      <c r="AZ55" s="544"/>
      <c r="BA55" s="546"/>
      <c r="BB55" s="546"/>
      <c r="BC55" s="546"/>
      <c r="BD55" s="546"/>
      <c r="BE55" s="546"/>
      <c r="BF55" s="545"/>
      <c r="BG55" s="544"/>
      <c r="BH55" s="548"/>
      <c r="BI55" s="546"/>
      <c r="BJ55" s="546"/>
      <c r="BK55" s="546"/>
      <c r="BL55" s="546"/>
      <c r="BM55" s="545"/>
      <c r="BN55" s="544"/>
      <c r="BO55" s="546"/>
      <c r="BP55" s="546"/>
      <c r="BQ55" s="546"/>
      <c r="BR55" s="546"/>
      <c r="BS55" s="546"/>
      <c r="BT55" s="545"/>
      <c r="BU55" s="544"/>
      <c r="BV55" s="546"/>
      <c r="BW55" s="546"/>
      <c r="BX55" s="546"/>
      <c r="BY55" s="546"/>
      <c r="BZ55" s="546"/>
      <c r="CA55" s="545"/>
      <c r="CB55" s="544"/>
      <c r="CC55" s="546"/>
      <c r="CD55" s="546"/>
      <c r="CE55" s="546"/>
      <c r="CF55" s="546"/>
      <c r="CG55" s="546"/>
      <c r="CH55" s="545"/>
      <c r="CI55" s="544"/>
      <c r="CJ55" s="546"/>
      <c r="CK55" s="546"/>
      <c r="CL55" s="546"/>
      <c r="CM55" s="546"/>
      <c r="CN55" s="546"/>
      <c r="CO55" s="545"/>
      <c r="CP55" s="1020"/>
    </row>
    <row r="56" spans="1:94" ht="12.75" hidden="1" customHeight="1">
      <c r="A56" s="1099">
        <v>0</v>
      </c>
      <c r="B56" s="165"/>
      <c r="C56" s="189" t="s">
        <v>10</v>
      </c>
      <c r="D56" s="24" t="s">
        <v>12</v>
      </c>
      <c r="E56" s="190">
        <v>0.9375</v>
      </c>
      <c r="F56" s="24" t="s">
        <v>31</v>
      </c>
      <c r="G56" s="191"/>
      <c r="H56" s="100">
        <v>6</v>
      </c>
      <c r="I56" s="192">
        <v>967</v>
      </c>
      <c r="J56" s="63">
        <f t="shared" si="1"/>
        <v>0</v>
      </c>
      <c r="K56" s="933">
        <v>5.6</v>
      </c>
      <c r="L56" s="63">
        <f t="shared" si="7"/>
        <v>0</v>
      </c>
      <c r="M56" s="25">
        <f t="shared" si="8"/>
        <v>0</v>
      </c>
      <c r="N56" s="25">
        <f t="shared" si="9"/>
        <v>0</v>
      </c>
      <c r="O56" s="25">
        <f t="shared" si="10"/>
        <v>0</v>
      </c>
      <c r="P56" s="25">
        <f t="shared" si="2"/>
        <v>0</v>
      </c>
      <c r="Q56" s="25">
        <f t="shared" si="3"/>
        <v>0</v>
      </c>
      <c r="R56" s="397">
        <f t="shared" si="4"/>
        <v>0</v>
      </c>
      <c r="S56" s="397">
        <f t="shared" si="5"/>
        <v>0</v>
      </c>
      <c r="T56" s="193">
        <f t="shared" si="11"/>
        <v>0</v>
      </c>
      <c r="U56" s="638">
        <v>5760</v>
      </c>
      <c r="V56" s="639">
        <f t="shared" si="6"/>
        <v>5760</v>
      </c>
      <c r="W56" s="639">
        <f t="shared" si="12"/>
        <v>5760</v>
      </c>
      <c r="X56" s="65">
        <f t="shared" si="13"/>
        <v>7488</v>
      </c>
      <c r="Y56" s="195">
        <f t="shared" si="15"/>
        <v>4608</v>
      </c>
      <c r="Z56" s="195">
        <f t="shared" si="16"/>
        <v>0</v>
      </c>
      <c r="AA56" s="195">
        <f t="shared" si="17"/>
        <v>0</v>
      </c>
      <c r="AB56" s="195">
        <f t="shared" si="18"/>
        <v>0</v>
      </c>
      <c r="AC56" s="195">
        <f t="shared" si="19"/>
        <v>0</v>
      </c>
      <c r="AD56" s="196">
        <f t="shared" si="14"/>
        <v>0</v>
      </c>
      <c r="AF56" s="548"/>
      <c r="AG56" s="546"/>
      <c r="AH56" s="546"/>
      <c r="AI56" s="546"/>
      <c r="AJ56" s="546"/>
      <c r="AK56" s="545"/>
      <c r="AL56" s="544"/>
      <c r="AM56" s="546"/>
      <c r="AN56" s="546"/>
      <c r="AO56" s="546"/>
      <c r="AP56" s="546"/>
      <c r="AQ56" s="546"/>
      <c r="AR56" s="545"/>
      <c r="AS56" s="544"/>
      <c r="AT56" s="546"/>
      <c r="AU56" s="546"/>
      <c r="AV56" s="546"/>
      <c r="AW56" s="546"/>
      <c r="AX56" s="546"/>
      <c r="AY56" s="545"/>
      <c r="AZ56" s="544"/>
      <c r="BA56" s="546"/>
      <c r="BB56" s="546"/>
      <c r="BC56" s="546"/>
      <c r="BD56" s="546"/>
      <c r="BE56" s="546"/>
      <c r="BF56" s="545"/>
      <c r="BG56" s="544"/>
      <c r="BH56" s="548"/>
      <c r="BI56" s="546"/>
      <c r="BJ56" s="546"/>
      <c r="BK56" s="546"/>
      <c r="BL56" s="546"/>
      <c r="BM56" s="545"/>
      <c r="BN56" s="544"/>
      <c r="BO56" s="546"/>
      <c r="BP56" s="546"/>
      <c r="BQ56" s="546"/>
      <c r="BR56" s="546"/>
      <c r="BS56" s="546"/>
      <c r="BT56" s="545"/>
      <c r="BU56" s="544"/>
      <c r="BV56" s="546"/>
      <c r="BW56" s="546"/>
      <c r="BX56" s="546"/>
      <c r="BY56" s="546"/>
      <c r="BZ56" s="546"/>
      <c r="CA56" s="545"/>
      <c r="CB56" s="544"/>
      <c r="CC56" s="546"/>
      <c r="CD56" s="546"/>
      <c r="CE56" s="546"/>
      <c r="CF56" s="546"/>
      <c r="CG56" s="546"/>
      <c r="CH56" s="545"/>
      <c r="CI56" s="544"/>
      <c r="CJ56" s="546"/>
      <c r="CK56" s="546"/>
      <c r="CL56" s="546"/>
      <c r="CM56" s="546"/>
      <c r="CN56" s="546"/>
      <c r="CO56" s="545"/>
      <c r="CP56" s="1020"/>
    </row>
    <row r="57" spans="1:94" ht="12.75" hidden="1" customHeight="1">
      <c r="A57" s="1099">
        <v>0</v>
      </c>
      <c r="B57" s="165"/>
      <c r="C57" s="189" t="s">
        <v>10</v>
      </c>
      <c r="D57" s="24" t="s">
        <v>12</v>
      </c>
      <c r="E57" s="190">
        <v>2.0833333333333332E-2</v>
      </c>
      <c r="F57" s="24" t="s">
        <v>29</v>
      </c>
      <c r="G57" s="191"/>
      <c r="H57" s="100">
        <v>1.6</v>
      </c>
      <c r="I57" s="192">
        <v>682</v>
      </c>
      <c r="J57" s="63">
        <f t="shared" si="1"/>
        <v>0</v>
      </c>
      <c r="K57" s="933">
        <v>1.7</v>
      </c>
      <c r="L57" s="63">
        <f t="shared" si="7"/>
        <v>0</v>
      </c>
      <c r="M57" s="25">
        <f t="shared" si="8"/>
        <v>0</v>
      </c>
      <c r="N57" s="25">
        <f t="shared" si="9"/>
        <v>0</v>
      </c>
      <c r="O57" s="25">
        <f t="shared" si="10"/>
        <v>0</v>
      </c>
      <c r="P57" s="25">
        <f t="shared" si="2"/>
        <v>0</v>
      </c>
      <c r="Q57" s="25">
        <f t="shared" si="3"/>
        <v>0</v>
      </c>
      <c r="R57" s="397">
        <f t="shared" si="4"/>
        <v>0</v>
      </c>
      <c r="S57" s="397">
        <f t="shared" si="5"/>
        <v>0</v>
      </c>
      <c r="T57" s="193">
        <f t="shared" si="11"/>
        <v>0</v>
      </c>
      <c r="U57" s="638">
        <v>1089</v>
      </c>
      <c r="V57" s="639">
        <f t="shared" si="6"/>
        <v>1089</v>
      </c>
      <c r="W57" s="639">
        <f t="shared" si="12"/>
        <v>1089</v>
      </c>
      <c r="X57" s="65">
        <f t="shared" si="13"/>
        <v>1415.7</v>
      </c>
      <c r="Y57" s="195">
        <f t="shared" si="15"/>
        <v>871.2</v>
      </c>
      <c r="Z57" s="195">
        <f t="shared" si="16"/>
        <v>0</v>
      </c>
      <c r="AA57" s="195">
        <f t="shared" si="17"/>
        <v>0</v>
      </c>
      <c r="AB57" s="195">
        <f t="shared" si="18"/>
        <v>0</v>
      </c>
      <c r="AC57" s="195">
        <f t="shared" si="19"/>
        <v>0</v>
      </c>
      <c r="AD57" s="196">
        <f t="shared" si="14"/>
        <v>0</v>
      </c>
      <c r="AF57" s="548"/>
      <c r="AG57" s="546"/>
      <c r="AH57" s="546"/>
      <c r="AI57" s="546"/>
      <c r="AJ57" s="546"/>
      <c r="AK57" s="545"/>
      <c r="AL57" s="544"/>
      <c r="AM57" s="546"/>
      <c r="AN57" s="546"/>
      <c r="AO57" s="546"/>
      <c r="AP57" s="546"/>
      <c r="AQ57" s="546"/>
      <c r="AR57" s="545"/>
      <c r="AS57" s="544"/>
      <c r="AT57" s="546"/>
      <c r="AU57" s="546"/>
      <c r="AV57" s="546"/>
      <c r="AW57" s="546"/>
      <c r="AX57" s="546"/>
      <c r="AY57" s="545"/>
      <c r="AZ57" s="544"/>
      <c r="BA57" s="546"/>
      <c r="BB57" s="546"/>
      <c r="BC57" s="546"/>
      <c r="BD57" s="546"/>
      <c r="BE57" s="546"/>
      <c r="BF57" s="545"/>
      <c r="BG57" s="544"/>
      <c r="BH57" s="548"/>
      <c r="BI57" s="546"/>
      <c r="BJ57" s="546"/>
      <c r="BK57" s="546"/>
      <c r="BL57" s="546"/>
      <c r="BM57" s="545"/>
      <c r="BN57" s="544"/>
      <c r="BO57" s="546"/>
      <c r="BP57" s="546"/>
      <c r="BQ57" s="546"/>
      <c r="BR57" s="546"/>
      <c r="BS57" s="546"/>
      <c r="BT57" s="545"/>
      <c r="BU57" s="544"/>
      <c r="BV57" s="546"/>
      <c r="BW57" s="546"/>
      <c r="BX57" s="546"/>
      <c r="BY57" s="546"/>
      <c r="BZ57" s="546"/>
      <c r="CA57" s="545"/>
      <c r="CB57" s="544"/>
      <c r="CC57" s="546"/>
      <c r="CD57" s="546"/>
      <c r="CE57" s="546"/>
      <c r="CF57" s="546"/>
      <c r="CG57" s="546"/>
      <c r="CH57" s="545"/>
      <c r="CI57" s="544"/>
      <c r="CJ57" s="546"/>
      <c r="CK57" s="546"/>
      <c r="CL57" s="546"/>
      <c r="CM57" s="546"/>
      <c r="CN57" s="546"/>
      <c r="CO57" s="545"/>
      <c r="CP57" s="1020"/>
    </row>
    <row r="58" spans="1:94" ht="12.75" hidden="1" customHeight="1">
      <c r="A58" s="1099">
        <v>0</v>
      </c>
      <c r="B58" s="165"/>
      <c r="C58" s="189" t="s">
        <v>123</v>
      </c>
      <c r="D58" s="24" t="s">
        <v>12</v>
      </c>
      <c r="E58" s="190">
        <v>8.3333333333333329E-2</v>
      </c>
      <c r="F58" s="24" t="s">
        <v>30</v>
      </c>
      <c r="G58" s="191"/>
      <c r="H58" s="100">
        <v>1.2</v>
      </c>
      <c r="I58" s="192">
        <v>287</v>
      </c>
      <c r="J58" s="63">
        <f t="shared" si="1"/>
        <v>0</v>
      </c>
      <c r="K58" s="933">
        <v>1.1000000000000001</v>
      </c>
      <c r="L58" s="63">
        <f t="shared" si="7"/>
        <v>0</v>
      </c>
      <c r="M58" s="25">
        <f t="shared" si="8"/>
        <v>0</v>
      </c>
      <c r="N58" s="25">
        <f t="shared" si="9"/>
        <v>0</v>
      </c>
      <c r="O58" s="25">
        <f t="shared" si="10"/>
        <v>0</v>
      </c>
      <c r="P58" s="25">
        <f t="shared" si="2"/>
        <v>0</v>
      </c>
      <c r="Q58" s="25">
        <f t="shared" si="3"/>
        <v>0</v>
      </c>
      <c r="R58" s="397">
        <f t="shared" si="4"/>
        <v>0</v>
      </c>
      <c r="S58" s="397">
        <f t="shared" si="5"/>
        <v>0</v>
      </c>
      <c r="T58" s="193">
        <f t="shared" si="11"/>
        <v>0</v>
      </c>
      <c r="U58" s="638">
        <v>346</v>
      </c>
      <c r="V58" s="639">
        <f t="shared" si="6"/>
        <v>346</v>
      </c>
      <c r="W58" s="639">
        <f t="shared" si="12"/>
        <v>346</v>
      </c>
      <c r="X58" s="65">
        <f t="shared" si="13"/>
        <v>449.8</v>
      </c>
      <c r="Y58" s="195">
        <f t="shared" si="15"/>
        <v>276.8</v>
      </c>
      <c r="Z58" s="195">
        <f t="shared" si="16"/>
        <v>0</v>
      </c>
      <c r="AA58" s="195">
        <f t="shared" si="17"/>
        <v>0</v>
      </c>
      <c r="AB58" s="195">
        <f t="shared" si="18"/>
        <v>0</v>
      </c>
      <c r="AC58" s="195">
        <f t="shared" si="19"/>
        <v>0</v>
      </c>
      <c r="AD58" s="196">
        <f t="shared" si="14"/>
        <v>0</v>
      </c>
      <c r="AF58" s="548"/>
      <c r="AG58" s="546"/>
      <c r="AH58" s="546"/>
      <c r="AI58" s="546"/>
      <c r="AJ58" s="546"/>
      <c r="AK58" s="545"/>
      <c r="AL58" s="544"/>
      <c r="AM58" s="546"/>
      <c r="AN58" s="546"/>
      <c r="AO58" s="546"/>
      <c r="AP58" s="546"/>
      <c r="AQ58" s="546"/>
      <c r="AR58" s="545"/>
      <c r="AS58" s="544"/>
      <c r="AT58" s="546"/>
      <c r="AU58" s="546"/>
      <c r="AV58" s="546"/>
      <c r="AW58" s="546"/>
      <c r="AX58" s="546"/>
      <c r="AY58" s="545"/>
      <c r="AZ58" s="544"/>
      <c r="BA58" s="546"/>
      <c r="BB58" s="546"/>
      <c r="BC58" s="546"/>
      <c r="BD58" s="546"/>
      <c r="BE58" s="546"/>
      <c r="BF58" s="545"/>
      <c r="BG58" s="544"/>
      <c r="BH58" s="548"/>
      <c r="BI58" s="546"/>
      <c r="BJ58" s="546"/>
      <c r="BK58" s="546"/>
      <c r="BL58" s="546"/>
      <c r="BM58" s="545"/>
      <c r="BN58" s="544"/>
      <c r="BO58" s="546"/>
      <c r="BP58" s="546"/>
      <c r="BQ58" s="546"/>
      <c r="BR58" s="546"/>
      <c r="BS58" s="546"/>
      <c r="BT58" s="545"/>
      <c r="BU58" s="544"/>
      <c r="BV58" s="546"/>
      <c r="BW58" s="546"/>
      <c r="BX58" s="546"/>
      <c r="BY58" s="546"/>
      <c r="BZ58" s="546"/>
      <c r="CA58" s="545"/>
      <c r="CB58" s="544"/>
      <c r="CC58" s="546"/>
      <c r="CD58" s="546"/>
      <c r="CE58" s="546"/>
      <c r="CF58" s="546"/>
      <c r="CG58" s="546"/>
      <c r="CH58" s="545"/>
      <c r="CI58" s="544"/>
      <c r="CJ58" s="546"/>
      <c r="CK58" s="546"/>
      <c r="CL58" s="546"/>
      <c r="CM58" s="546"/>
      <c r="CN58" s="546"/>
      <c r="CO58" s="544"/>
      <c r="CP58" s="1020"/>
    </row>
    <row r="59" spans="1:94" ht="12.75" hidden="1" customHeight="1">
      <c r="A59" s="1099">
        <v>0</v>
      </c>
      <c r="B59" s="165"/>
      <c r="C59" s="189" t="s">
        <v>124</v>
      </c>
      <c r="D59" s="24" t="s">
        <v>13</v>
      </c>
      <c r="E59" s="190">
        <v>0.25</v>
      </c>
      <c r="F59" s="24" t="s">
        <v>27</v>
      </c>
      <c r="G59" s="191"/>
      <c r="H59" s="100">
        <v>1.2</v>
      </c>
      <c r="I59" s="192">
        <v>695</v>
      </c>
      <c r="J59" s="63">
        <f t="shared" si="1"/>
        <v>0</v>
      </c>
      <c r="K59" s="933">
        <v>1.2</v>
      </c>
      <c r="L59" s="63">
        <f t="shared" si="7"/>
        <v>0</v>
      </c>
      <c r="M59" s="25">
        <f t="shared" si="8"/>
        <v>0</v>
      </c>
      <c r="N59" s="25">
        <f t="shared" si="9"/>
        <v>0</v>
      </c>
      <c r="O59" s="25">
        <f t="shared" si="10"/>
        <v>0</v>
      </c>
      <c r="P59" s="25">
        <f t="shared" si="2"/>
        <v>0</v>
      </c>
      <c r="Q59" s="25">
        <f t="shared" si="3"/>
        <v>0</v>
      </c>
      <c r="R59" s="397">
        <f t="shared" si="4"/>
        <v>0</v>
      </c>
      <c r="S59" s="397">
        <f t="shared" si="5"/>
        <v>0</v>
      </c>
      <c r="T59" s="193">
        <f t="shared" si="11"/>
        <v>0</v>
      </c>
      <c r="U59" s="638">
        <v>864</v>
      </c>
      <c r="V59" s="639">
        <f t="shared" si="6"/>
        <v>864</v>
      </c>
      <c r="W59" s="639">
        <f t="shared" si="12"/>
        <v>864</v>
      </c>
      <c r="X59" s="65">
        <f t="shared" si="13"/>
        <v>1123.2</v>
      </c>
      <c r="Y59" s="195">
        <f t="shared" si="15"/>
        <v>691.2</v>
      </c>
      <c r="Z59" s="195">
        <f t="shared" si="16"/>
        <v>0</v>
      </c>
      <c r="AA59" s="195">
        <f t="shared" si="17"/>
        <v>0</v>
      </c>
      <c r="AB59" s="195">
        <f t="shared" si="18"/>
        <v>0</v>
      </c>
      <c r="AC59" s="195">
        <f t="shared" si="19"/>
        <v>0</v>
      </c>
      <c r="AD59" s="196">
        <f t="shared" si="14"/>
        <v>0</v>
      </c>
      <c r="AF59" s="548"/>
      <c r="AG59" s="546"/>
      <c r="AH59" s="546"/>
      <c r="AI59" s="546"/>
      <c r="AJ59" s="546"/>
      <c r="AK59" s="544"/>
      <c r="AL59" s="545"/>
      <c r="AM59" s="546"/>
      <c r="AN59" s="546"/>
      <c r="AO59" s="546"/>
      <c r="AP59" s="546"/>
      <c r="AQ59" s="546"/>
      <c r="AR59" s="544"/>
      <c r="AS59" s="545"/>
      <c r="AT59" s="546"/>
      <c r="AU59" s="546"/>
      <c r="AV59" s="546"/>
      <c r="AW59" s="546"/>
      <c r="AX59" s="546"/>
      <c r="AY59" s="544"/>
      <c r="AZ59" s="545"/>
      <c r="BA59" s="546"/>
      <c r="BB59" s="546"/>
      <c r="BC59" s="546"/>
      <c r="BD59" s="546"/>
      <c r="BE59" s="546"/>
      <c r="BF59" s="544"/>
      <c r="BG59" s="545"/>
      <c r="BH59" s="548"/>
      <c r="BI59" s="546"/>
      <c r="BJ59" s="546"/>
      <c r="BK59" s="546"/>
      <c r="BL59" s="546"/>
      <c r="BM59" s="544"/>
      <c r="BN59" s="545"/>
      <c r="BO59" s="546"/>
      <c r="BP59" s="546"/>
      <c r="BQ59" s="546"/>
      <c r="BR59" s="546"/>
      <c r="BS59" s="546"/>
      <c r="BT59" s="544"/>
      <c r="BU59" s="545"/>
      <c r="BV59" s="546"/>
      <c r="BW59" s="546"/>
      <c r="BX59" s="546"/>
      <c r="BY59" s="546"/>
      <c r="BZ59" s="546"/>
      <c r="CA59" s="544"/>
      <c r="CB59" s="545"/>
      <c r="CC59" s="546"/>
      <c r="CD59" s="546"/>
      <c r="CE59" s="546"/>
      <c r="CF59" s="546"/>
      <c r="CG59" s="546"/>
      <c r="CH59" s="544"/>
      <c r="CI59" s="545"/>
      <c r="CJ59" s="546"/>
      <c r="CK59" s="546"/>
      <c r="CL59" s="546"/>
      <c r="CM59" s="546"/>
      <c r="CN59" s="546"/>
      <c r="CO59" s="545"/>
      <c r="CP59" s="1020"/>
    </row>
    <row r="60" spans="1:94" ht="12.75" hidden="1" customHeight="1">
      <c r="A60" s="1099">
        <v>0</v>
      </c>
      <c r="B60" s="165"/>
      <c r="C60" s="189" t="s">
        <v>321</v>
      </c>
      <c r="D60" s="24" t="s">
        <v>13</v>
      </c>
      <c r="E60" s="190">
        <v>0.27083333333333331</v>
      </c>
      <c r="F60" s="24" t="s">
        <v>27</v>
      </c>
      <c r="G60" s="191"/>
      <c r="H60" s="100">
        <v>1.2</v>
      </c>
      <c r="I60" s="192">
        <v>695</v>
      </c>
      <c r="J60" s="63">
        <f t="shared" si="1"/>
        <v>0</v>
      </c>
      <c r="K60" s="933">
        <v>1.2</v>
      </c>
      <c r="L60" s="63">
        <f t="shared" si="7"/>
        <v>0</v>
      </c>
      <c r="M60" s="25">
        <f t="shared" si="8"/>
        <v>0</v>
      </c>
      <c r="N60" s="25">
        <f t="shared" si="9"/>
        <v>0</v>
      </c>
      <c r="O60" s="25">
        <f t="shared" si="10"/>
        <v>0</v>
      </c>
      <c r="P60" s="25">
        <f t="shared" si="2"/>
        <v>0</v>
      </c>
      <c r="Q60" s="25">
        <f t="shared" si="3"/>
        <v>0</v>
      </c>
      <c r="R60" s="397">
        <f t="shared" si="4"/>
        <v>0</v>
      </c>
      <c r="S60" s="397">
        <f t="shared" si="5"/>
        <v>0</v>
      </c>
      <c r="T60" s="193">
        <f t="shared" si="11"/>
        <v>0</v>
      </c>
      <c r="U60" s="638">
        <v>864</v>
      </c>
      <c r="V60" s="639">
        <f t="shared" si="6"/>
        <v>864</v>
      </c>
      <c r="W60" s="639">
        <f t="shared" si="12"/>
        <v>864</v>
      </c>
      <c r="X60" s="65">
        <f t="shared" si="13"/>
        <v>1123.2</v>
      </c>
      <c r="Y60" s="195">
        <f t="shared" si="15"/>
        <v>691.2</v>
      </c>
      <c r="Z60" s="195">
        <f t="shared" si="16"/>
        <v>0</v>
      </c>
      <c r="AA60" s="195">
        <f t="shared" si="17"/>
        <v>0</v>
      </c>
      <c r="AB60" s="195">
        <f t="shared" si="18"/>
        <v>0</v>
      </c>
      <c r="AC60" s="195">
        <f t="shared" si="19"/>
        <v>0</v>
      </c>
      <c r="AD60" s="196">
        <f t="shared" si="14"/>
        <v>0</v>
      </c>
      <c r="AF60" s="548"/>
      <c r="AG60" s="546"/>
      <c r="AH60" s="546"/>
      <c r="AI60" s="546"/>
      <c r="AJ60" s="546"/>
      <c r="AK60" s="544"/>
      <c r="AL60" s="545"/>
      <c r="AM60" s="546"/>
      <c r="AN60" s="546"/>
      <c r="AO60" s="546"/>
      <c r="AP60" s="546"/>
      <c r="AQ60" s="546"/>
      <c r="AR60" s="544"/>
      <c r="AS60" s="545"/>
      <c r="AT60" s="546"/>
      <c r="AU60" s="546"/>
      <c r="AV60" s="546"/>
      <c r="AW60" s="546"/>
      <c r="AX60" s="546"/>
      <c r="AY60" s="544"/>
      <c r="AZ60" s="545"/>
      <c r="BA60" s="546"/>
      <c r="BB60" s="546"/>
      <c r="BC60" s="546"/>
      <c r="BD60" s="546"/>
      <c r="BE60" s="546"/>
      <c r="BF60" s="544"/>
      <c r="BG60" s="545"/>
      <c r="BH60" s="548"/>
      <c r="BI60" s="546"/>
      <c r="BJ60" s="546"/>
      <c r="BK60" s="546"/>
      <c r="BL60" s="546"/>
      <c r="BM60" s="544"/>
      <c r="BN60" s="545"/>
      <c r="BO60" s="546"/>
      <c r="BP60" s="546"/>
      <c r="BQ60" s="546"/>
      <c r="BR60" s="546"/>
      <c r="BS60" s="546"/>
      <c r="BT60" s="544"/>
      <c r="BU60" s="545"/>
      <c r="BV60" s="546"/>
      <c r="BW60" s="546"/>
      <c r="BX60" s="546"/>
      <c r="BY60" s="546"/>
      <c r="BZ60" s="546"/>
      <c r="CA60" s="544"/>
      <c r="CB60" s="545"/>
      <c r="CC60" s="546"/>
      <c r="CD60" s="546"/>
      <c r="CE60" s="546"/>
      <c r="CF60" s="546"/>
      <c r="CG60" s="546"/>
      <c r="CH60" s="544"/>
      <c r="CI60" s="545"/>
      <c r="CJ60" s="546"/>
      <c r="CK60" s="546"/>
      <c r="CL60" s="546"/>
      <c r="CM60" s="546"/>
      <c r="CN60" s="546"/>
      <c r="CO60" s="545"/>
      <c r="CP60" s="1020"/>
    </row>
    <row r="61" spans="1:94" ht="12.75" hidden="1" customHeight="1">
      <c r="A61" s="1099">
        <v>0</v>
      </c>
      <c r="B61" s="165"/>
      <c r="C61" s="189" t="s">
        <v>342</v>
      </c>
      <c r="D61" s="24" t="s">
        <v>13</v>
      </c>
      <c r="E61" s="190">
        <v>0.3125</v>
      </c>
      <c r="F61" s="24" t="s">
        <v>27</v>
      </c>
      <c r="G61" s="191"/>
      <c r="H61" s="100">
        <v>1.9</v>
      </c>
      <c r="I61" s="192">
        <v>695</v>
      </c>
      <c r="J61" s="63">
        <f t="shared" si="1"/>
        <v>0</v>
      </c>
      <c r="K61" s="933">
        <v>1.8</v>
      </c>
      <c r="L61" s="63">
        <f t="shared" si="7"/>
        <v>0</v>
      </c>
      <c r="M61" s="25">
        <f t="shared" si="8"/>
        <v>0</v>
      </c>
      <c r="N61" s="25">
        <f t="shared" si="9"/>
        <v>0</v>
      </c>
      <c r="O61" s="25">
        <f t="shared" si="10"/>
        <v>0</v>
      </c>
      <c r="P61" s="25">
        <f t="shared" si="2"/>
        <v>0</v>
      </c>
      <c r="Q61" s="25">
        <f t="shared" si="3"/>
        <v>0</v>
      </c>
      <c r="R61" s="397">
        <f t="shared" si="4"/>
        <v>0</v>
      </c>
      <c r="S61" s="397">
        <f t="shared" si="5"/>
        <v>0</v>
      </c>
      <c r="T61" s="193">
        <f t="shared" si="11"/>
        <v>0</v>
      </c>
      <c r="U61" s="638">
        <v>1296</v>
      </c>
      <c r="V61" s="639">
        <f t="shared" si="6"/>
        <v>1296</v>
      </c>
      <c r="W61" s="639">
        <f t="shared" si="12"/>
        <v>1296</v>
      </c>
      <c r="X61" s="65">
        <f t="shared" si="13"/>
        <v>1684.8</v>
      </c>
      <c r="Y61" s="195">
        <f t="shared" si="15"/>
        <v>1036.8</v>
      </c>
      <c r="Z61" s="195">
        <f t="shared" si="16"/>
        <v>0</v>
      </c>
      <c r="AA61" s="195">
        <f t="shared" si="17"/>
        <v>0</v>
      </c>
      <c r="AB61" s="195">
        <f t="shared" si="18"/>
        <v>0</v>
      </c>
      <c r="AC61" s="195">
        <f t="shared" si="19"/>
        <v>0</v>
      </c>
      <c r="AD61" s="196">
        <f t="shared" si="14"/>
        <v>0</v>
      </c>
      <c r="AF61" s="548"/>
      <c r="AG61" s="546"/>
      <c r="AH61" s="546"/>
      <c r="AI61" s="546"/>
      <c r="AJ61" s="546"/>
      <c r="AK61" s="544"/>
      <c r="AL61" s="545"/>
      <c r="AM61" s="546"/>
      <c r="AN61" s="546"/>
      <c r="AO61" s="546"/>
      <c r="AP61" s="546"/>
      <c r="AQ61" s="546"/>
      <c r="AR61" s="544"/>
      <c r="AS61" s="545"/>
      <c r="AT61" s="546"/>
      <c r="AU61" s="546"/>
      <c r="AV61" s="546"/>
      <c r="AW61" s="546"/>
      <c r="AX61" s="546"/>
      <c r="AY61" s="544"/>
      <c r="AZ61" s="545"/>
      <c r="BA61" s="546"/>
      <c r="BB61" s="546"/>
      <c r="BC61" s="546"/>
      <c r="BD61" s="546"/>
      <c r="BE61" s="546"/>
      <c r="BF61" s="544"/>
      <c r="BG61" s="545"/>
      <c r="BH61" s="548"/>
      <c r="BI61" s="546"/>
      <c r="BJ61" s="546"/>
      <c r="BK61" s="546"/>
      <c r="BL61" s="546"/>
      <c r="BM61" s="544"/>
      <c r="BN61" s="545"/>
      <c r="BO61" s="546"/>
      <c r="BP61" s="546"/>
      <c r="BQ61" s="546"/>
      <c r="BR61" s="546"/>
      <c r="BS61" s="546"/>
      <c r="BT61" s="544"/>
      <c r="BU61" s="545"/>
      <c r="BV61" s="546"/>
      <c r="BW61" s="546"/>
      <c r="BX61" s="546"/>
      <c r="BY61" s="546"/>
      <c r="BZ61" s="546"/>
      <c r="CA61" s="544"/>
      <c r="CB61" s="545"/>
      <c r="CC61" s="546"/>
      <c r="CD61" s="546"/>
      <c r="CE61" s="546"/>
      <c r="CF61" s="546"/>
      <c r="CG61" s="546"/>
      <c r="CH61" s="544"/>
      <c r="CI61" s="545"/>
      <c r="CJ61" s="546"/>
      <c r="CK61" s="546"/>
      <c r="CL61" s="546"/>
      <c r="CM61" s="546"/>
      <c r="CN61" s="546"/>
      <c r="CO61" s="545"/>
      <c r="CP61" s="1020"/>
    </row>
    <row r="62" spans="1:94" ht="12.75" hidden="1" customHeight="1">
      <c r="A62" s="1099">
        <v>0</v>
      </c>
      <c r="B62" s="165"/>
      <c r="C62" s="189" t="s">
        <v>125</v>
      </c>
      <c r="D62" s="24" t="s">
        <v>13</v>
      </c>
      <c r="E62" s="190">
        <v>0.33333333333333331</v>
      </c>
      <c r="F62" s="24" t="s">
        <v>27</v>
      </c>
      <c r="G62" s="191"/>
      <c r="H62" s="100">
        <v>5</v>
      </c>
      <c r="I62" s="192">
        <v>695</v>
      </c>
      <c r="J62" s="63">
        <f t="shared" si="1"/>
        <v>0</v>
      </c>
      <c r="K62" s="933">
        <v>4.7</v>
      </c>
      <c r="L62" s="63">
        <f t="shared" si="7"/>
        <v>0</v>
      </c>
      <c r="M62" s="25">
        <f t="shared" si="8"/>
        <v>0</v>
      </c>
      <c r="N62" s="25">
        <f t="shared" si="9"/>
        <v>0</v>
      </c>
      <c r="O62" s="25">
        <f t="shared" si="10"/>
        <v>0</v>
      </c>
      <c r="P62" s="25">
        <f t="shared" si="2"/>
        <v>0</v>
      </c>
      <c r="Q62" s="25">
        <f t="shared" si="3"/>
        <v>0</v>
      </c>
      <c r="R62" s="397">
        <f t="shared" si="4"/>
        <v>0</v>
      </c>
      <c r="S62" s="397">
        <f t="shared" si="5"/>
        <v>0</v>
      </c>
      <c r="T62" s="193">
        <f t="shared" si="11"/>
        <v>0</v>
      </c>
      <c r="U62" s="638">
        <v>3456</v>
      </c>
      <c r="V62" s="639">
        <f t="shared" si="6"/>
        <v>3456</v>
      </c>
      <c r="W62" s="639">
        <f t="shared" si="12"/>
        <v>3456</v>
      </c>
      <c r="X62" s="65">
        <f t="shared" si="13"/>
        <v>4492.8</v>
      </c>
      <c r="Y62" s="195">
        <f t="shared" si="15"/>
        <v>2764.8</v>
      </c>
      <c r="Z62" s="195">
        <f t="shared" si="16"/>
        <v>0</v>
      </c>
      <c r="AA62" s="195">
        <f t="shared" si="17"/>
        <v>0</v>
      </c>
      <c r="AB62" s="195">
        <f t="shared" si="18"/>
        <v>0</v>
      </c>
      <c r="AC62" s="195">
        <f t="shared" si="19"/>
        <v>0</v>
      </c>
      <c r="AD62" s="196">
        <f t="shared" si="14"/>
        <v>0</v>
      </c>
      <c r="AF62" s="548"/>
      <c r="AG62" s="546"/>
      <c r="AH62" s="546"/>
      <c r="AI62" s="546"/>
      <c r="AJ62" s="546"/>
      <c r="AK62" s="544"/>
      <c r="AL62" s="545"/>
      <c r="AM62" s="546"/>
      <c r="AN62" s="546"/>
      <c r="AO62" s="546"/>
      <c r="AP62" s="546"/>
      <c r="AQ62" s="546"/>
      <c r="AR62" s="544"/>
      <c r="AS62" s="545"/>
      <c r="AT62" s="546"/>
      <c r="AU62" s="546"/>
      <c r="AV62" s="546"/>
      <c r="AW62" s="546"/>
      <c r="AX62" s="546"/>
      <c r="AY62" s="544"/>
      <c r="AZ62" s="545"/>
      <c r="BA62" s="546"/>
      <c r="BB62" s="546"/>
      <c r="BC62" s="546"/>
      <c r="BD62" s="546"/>
      <c r="BE62" s="546"/>
      <c r="BF62" s="544"/>
      <c r="BG62" s="545"/>
      <c r="BH62" s="548"/>
      <c r="BI62" s="546"/>
      <c r="BJ62" s="546"/>
      <c r="BK62" s="546"/>
      <c r="BL62" s="546"/>
      <c r="BM62" s="544"/>
      <c r="BN62" s="545"/>
      <c r="BO62" s="546"/>
      <c r="BP62" s="546"/>
      <c r="BQ62" s="546"/>
      <c r="BR62" s="546"/>
      <c r="BS62" s="546"/>
      <c r="BT62" s="544"/>
      <c r="BU62" s="545"/>
      <c r="BV62" s="546"/>
      <c r="BW62" s="546"/>
      <c r="BX62" s="546"/>
      <c r="BY62" s="546"/>
      <c r="BZ62" s="546"/>
      <c r="CA62" s="544"/>
      <c r="CB62" s="545"/>
      <c r="CC62" s="546"/>
      <c r="CD62" s="546"/>
      <c r="CE62" s="546"/>
      <c r="CF62" s="546"/>
      <c r="CG62" s="546"/>
      <c r="CH62" s="544"/>
      <c r="CI62" s="545"/>
      <c r="CJ62" s="546"/>
      <c r="CK62" s="546"/>
      <c r="CL62" s="546"/>
      <c r="CM62" s="546"/>
      <c r="CN62" s="546"/>
      <c r="CO62" s="545"/>
      <c r="CP62" s="1020"/>
    </row>
    <row r="63" spans="1:94" ht="12.75" customHeight="1">
      <c r="A63" s="1099">
        <v>0</v>
      </c>
      <c r="B63" s="165"/>
      <c r="C63" s="189" t="s">
        <v>54</v>
      </c>
      <c r="D63" s="24" t="s">
        <v>13</v>
      </c>
      <c r="E63" s="190">
        <v>0.45833333333333331</v>
      </c>
      <c r="F63" s="24" t="s">
        <v>27</v>
      </c>
      <c r="G63" s="191"/>
      <c r="H63" s="100">
        <v>5.6</v>
      </c>
      <c r="I63" s="192">
        <v>695</v>
      </c>
      <c r="J63" s="63">
        <f t="shared" si="1"/>
        <v>5.6</v>
      </c>
      <c r="K63" s="933">
        <v>5.3</v>
      </c>
      <c r="L63" s="63">
        <f t="shared" si="7"/>
        <v>5.3</v>
      </c>
      <c r="M63" s="25">
        <f t="shared" si="8"/>
        <v>1</v>
      </c>
      <c r="N63" s="25">
        <f t="shared" si="9"/>
        <v>0</v>
      </c>
      <c r="O63" s="25">
        <f t="shared" si="10"/>
        <v>0</v>
      </c>
      <c r="P63" s="25">
        <f t="shared" si="2"/>
        <v>0</v>
      </c>
      <c r="Q63" s="25">
        <f t="shared" si="3"/>
        <v>0</v>
      </c>
      <c r="R63" s="397">
        <f t="shared" si="4"/>
        <v>0</v>
      </c>
      <c r="S63" s="397">
        <f t="shared" si="5"/>
        <v>0</v>
      </c>
      <c r="T63" s="193">
        <f t="shared" si="11"/>
        <v>1</v>
      </c>
      <c r="U63" s="638">
        <v>3888</v>
      </c>
      <c r="V63" s="639">
        <f t="shared" si="6"/>
        <v>3888</v>
      </c>
      <c r="W63" s="639">
        <f t="shared" si="12"/>
        <v>3888</v>
      </c>
      <c r="X63" s="65">
        <f t="shared" si="13"/>
        <v>5054.4000000000005</v>
      </c>
      <c r="Y63" s="195">
        <f>V63*$F$4</f>
        <v>3110.4</v>
      </c>
      <c r="Z63" s="195">
        <f>V63*$F$5</f>
        <v>0</v>
      </c>
      <c r="AA63" s="195">
        <f>V63*$F$6</f>
        <v>0</v>
      </c>
      <c r="AB63" s="195">
        <f>V63*$F$7</f>
        <v>0</v>
      </c>
      <c r="AC63" s="195">
        <f>V63*$F$8</f>
        <v>0</v>
      </c>
      <c r="AD63" s="196">
        <f t="shared" si="14"/>
        <v>3888</v>
      </c>
      <c r="AF63" s="548"/>
      <c r="AG63" s="546"/>
      <c r="AH63" s="546"/>
      <c r="AI63" s="546"/>
      <c r="AJ63" s="546"/>
      <c r="AK63" s="544"/>
      <c r="AL63" s="545" t="s">
        <v>347</v>
      </c>
      <c r="AM63" s="546"/>
      <c r="AN63" s="546"/>
      <c r="AO63" s="546"/>
      <c r="AP63" s="546"/>
      <c r="AQ63" s="546"/>
      <c r="AR63" s="544"/>
      <c r="AS63" s="545"/>
      <c r="AT63" s="546"/>
      <c r="AU63" s="546"/>
      <c r="AV63" s="546"/>
      <c r="AW63" s="546"/>
      <c r="AX63" s="546"/>
      <c r="AY63" s="544"/>
      <c r="AZ63" s="545"/>
      <c r="BA63" s="546"/>
      <c r="BB63" s="546"/>
      <c r="BC63" s="546"/>
      <c r="BD63" s="546"/>
      <c r="BE63" s="546"/>
      <c r="BF63" s="544"/>
      <c r="BG63" s="545"/>
      <c r="BH63" s="548"/>
      <c r="BI63" s="546"/>
      <c r="BJ63" s="546"/>
      <c r="BK63" s="546"/>
      <c r="BL63" s="546"/>
      <c r="BM63" s="544"/>
      <c r="BN63" s="545"/>
      <c r="BO63" s="546"/>
      <c r="BP63" s="546"/>
      <c r="BQ63" s="546"/>
      <c r="BR63" s="546"/>
      <c r="BS63" s="546"/>
      <c r="BT63" s="544"/>
      <c r="BU63" s="545"/>
      <c r="BV63" s="546"/>
      <c r="BW63" s="546"/>
      <c r="BX63" s="546"/>
      <c r="BY63" s="546"/>
      <c r="BZ63" s="546"/>
      <c r="CA63" s="544"/>
      <c r="CB63" s="545"/>
      <c r="CC63" s="546"/>
      <c r="CD63" s="546"/>
      <c r="CE63" s="546"/>
      <c r="CF63" s="546"/>
      <c r="CG63" s="546"/>
      <c r="CH63" s="544"/>
      <c r="CI63" s="545"/>
      <c r="CJ63" s="546"/>
      <c r="CK63" s="546"/>
      <c r="CL63" s="546"/>
      <c r="CM63" s="546"/>
      <c r="CN63" s="546"/>
      <c r="CO63" s="544"/>
      <c r="CP63" s="1021"/>
    </row>
    <row r="64" spans="1:94" ht="12.75" hidden="1" customHeight="1">
      <c r="A64" s="1099">
        <v>0</v>
      </c>
      <c r="B64" s="165"/>
      <c r="C64" s="189" t="s">
        <v>119</v>
      </c>
      <c r="D64" s="24" t="s">
        <v>13</v>
      </c>
      <c r="E64" s="190">
        <v>0.5</v>
      </c>
      <c r="F64" s="24" t="s">
        <v>27</v>
      </c>
      <c r="G64" s="191"/>
      <c r="H64" s="100">
        <v>6.8</v>
      </c>
      <c r="I64" s="192">
        <v>695</v>
      </c>
      <c r="J64" s="63">
        <f t="shared" si="1"/>
        <v>0</v>
      </c>
      <c r="K64" s="933">
        <v>6.5</v>
      </c>
      <c r="L64" s="63">
        <f t="shared" si="7"/>
        <v>0</v>
      </c>
      <c r="M64" s="25">
        <f t="shared" si="8"/>
        <v>0</v>
      </c>
      <c r="N64" s="25">
        <f t="shared" si="9"/>
        <v>0</v>
      </c>
      <c r="O64" s="25">
        <f t="shared" si="10"/>
        <v>0</v>
      </c>
      <c r="P64" s="25">
        <f t="shared" si="2"/>
        <v>0</v>
      </c>
      <c r="Q64" s="25">
        <f t="shared" si="3"/>
        <v>0</v>
      </c>
      <c r="R64" s="397">
        <f t="shared" si="4"/>
        <v>0</v>
      </c>
      <c r="S64" s="397">
        <f t="shared" si="5"/>
        <v>0</v>
      </c>
      <c r="T64" s="193">
        <f t="shared" si="11"/>
        <v>0</v>
      </c>
      <c r="U64" s="638">
        <v>4752</v>
      </c>
      <c r="V64" s="639">
        <f t="shared" si="6"/>
        <v>4752</v>
      </c>
      <c r="W64" s="639">
        <f t="shared" si="12"/>
        <v>4752</v>
      </c>
      <c r="X64" s="65">
        <f t="shared" si="13"/>
        <v>6177.6</v>
      </c>
      <c r="Y64" s="195">
        <f>V64*$F$4</f>
        <v>3801.6000000000004</v>
      </c>
      <c r="Z64" s="195">
        <f>V64*$F$5</f>
        <v>0</v>
      </c>
      <c r="AA64" s="195">
        <f>V64*$F$6</f>
        <v>0</v>
      </c>
      <c r="AB64" s="195">
        <f>V64*$F$7</f>
        <v>0</v>
      </c>
      <c r="AC64" s="195">
        <f>V64*$F$8</f>
        <v>0</v>
      </c>
      <c r="AD64" s="196">
        <f t="shared" si="14"/>
        <v>0</v>
      </c>
      <c r="AF64" s="548"/>
      <c r="AG64" s="546"/>
      <c r="AH64" s="546"/>
      <c r="AI64" s="546"/>
      <c r="AJ64" s="546"/>
      <c r="AK64" s="544"/>
      <c r="AL64" s="545"/>
      <c r="AM64" s="546"/>
      <c r="AN64" s="546"/>
      <c r="AO64" s="546"/>
      <c r="AP64" s="546"/>
      <c r="AQ64" s="546"/>
      <c r="AR64" s="544"/>
      <c r="AS64" s="545"/>
      <c r="AT64" s="546"/>
      <c r="AU64" s="546"/>
      <c r="AV64" s="546"/>
      <c r="AW64" s="546"/>
      <c r="AX64" s="546"/>
      <c r="AY64" s="544"/>
      <c r="AZ64" s="545"/>
      <c r="BA64" s="546"/>
      <c r="BB64" s="546"/>
      <c r="BC64" s="546"/>
      <c r="BD64" s="546"/>
      <c r="BE64" s="546"/>
      <c r="BF64" s="544"/>
      <c r="BG64" s="545"/>
      <c r="BH64" s="548"/>
      <c r="BI64" s="546"/>
      <c r="BJ64" s="546"/>
      <c r="BK64" s="546"/>
      <c r="BL64" s="546"/>
      <c r="BM64" s="544"/>
      <c r="BN64" s="545"/>
      <c r="BO64" s="546"/>
      <c r="BP64" s="546"/>
      <c r="BQ64" s="546"/>
      <c r="BR64" s="546"/>
      <c r="BS64" s="546"/>
      <c r="BT64" s="544"/>
      <c r="BU64" s="545"/>
      <c r="BV64" s="546"/>
      <c r="BW64" s="546"/>
      <c r="BX64" s="546"/>
      <c r="BY64" s="546"/>
      <c r="BZ64" s="546"/>
      <c r="CA64" s="544"/>
      <c r="CB64" s="545"/>
      <c r="CC64" s="546"/>
      <c r="CD64" s="546"/>
      <c r="CE64" s="546"/>
      <c r="CF64" s="546"/>
      <c r="CG64" s="546"/>
      <c r="CH64" s="544"/>
      <c r="CI64" s="545"/>
      <c r="CJ64" s="546"/>
      <c r="CK64" s="546"/>
      <c r="CL64" s="546"/>
      <c r="CM64" s="546"/>
      <c r="CN64" s="546"/>
      <c r="CO64" s="544"/>
      <c r="CP64" s="1021"/>
    </row>
    <row r="65" spans="1:94" ht="12.75" hidden="1" customHeight="1">
      <c r="A65" s="1099">
        <v>0</v>
      </c>
      <c r="B65" s="165"/>
      <c r="C65" s="189" t="s">
        <v>343</v>
      </c>
      <c r="D65" s="24" t="s">
        <v>13</v>
      </c>
      <c r="E65" s="190">
        <v>0.52083333333333337</v>
      </c>
      <c r="F65" s="24" t="s">
        <v>27</v>
      </c>
      <c r="G65" s="191"/>
      <c r="H65" s="100">
        <v>5.6</v>
      </c>
      <c r="I65" s="192">
        <v>695</v>
      </c>
      <c r="J65" s="63">
        <f t="shared" si="1"/>
        <v>0</v>
      </c>
      <c r="K65" s="933">
        <v>5.3</v>
      </c>
      <c r="L65" s="63">
        <f t="shared" si="7"/>
        <v>0</v>
      </c>
      <c r="M65" s="25">
        <f t="shared" si="8"/>
        <v>0</v>
      </c>
      <c r="N65" s="25">
        <f t="shared" si="9"/>
        <v>0</v>
      </c>
      <c r="O65" s="25">
        <f t="shared" si="10"/>
        <v>0</v>
      </c>
      <c r="P65" s="25">
        <f t="shared" si="2"/>
        <v>0</v>
      </c>
      <c r="Q65" s="25">
        <f t="shared" si="3"/>
        <v>0</v>
      </c>
      <c r="R65" s="397">
        <f t="shared" si="4"/>
        <v>0</v>
      </c>
      <c r="S65" s="397">
        <f t="shared" si="5"/>
        <v>0</v>
      </c>
      <c r="T65" s="193">
        <f t="shared" si="11"/>
        <v>0</v>
      </c>
      <c r="U65" s="638">
        <v>3888</v>
      </c>
      <c r="V65" s="639">
        <f t="shared" si="6"/>
        <v>3888</v>
      </c>
      <c r="W65" s="639">
        <f t="shared" si="12"/>
        <v>3888</v>
      </c>
      <c r="X65" s="65">
        <f t="shared" si="13"/>
        <v>5054.4000000000005</v>
      </c>
      <c r="Y65" s="195">
        <f t="shared" ref="Y65:Y66" si="20">V65*$F$4</f>
        <v>3110.4</v>
      </c>
      <c r="Z65" s="195">
        <f t="shared" ref="Z65:Z66" si="21">V65*$F$5</f>
        <v>0</v>
      </c>
      <c r="AA65" s="195">
        <f t="shared" ref="AA65:AA66" si="22">V65*$F$6</f>
        <v>0</v>
      </c>
      <c r="AB65" s="195">
        <f t="shared" ref="AB65:AB66" si="23">V65*$F$7</f>
        <v>0</v>
      </c>
      <c r="AC65" s="195">
        <f t="shared" ref="AC65:AC66" si="24">V65*$F$8</f>
        <v>0</v>
      </c>
      <c r="AD65" s="196">
        <f t="shared" si="14"/>
        <v>0</v>
      </c>
      <c r="AF65" s="548"/>
      <c r="AG65" s="546"/>
      <c r="AH65" s="546"/>
      <c r="AI65" s="546"/>
      <c r="AJ65" s="546"/>
      <c r="AK65" s="544"/>
      <c r="AL65" s="545"/>
      <c r="AM65" s="546"/>
      <c r="AN65" s="546"/>
      <c r="AO65" s="546"/>
      <c r="AP65" s="546"/>
      <c r="AQ65" s="546"/>
      <c r="AR65" s="544"/>
      <c r="AS65" s="545"/>
      <c r="AT65" s="546"/>
      <c r="AU65" s="546"/>
      <c r="AV65" s="546"/>
      <c r="AW65" s="546"/>
      <c r="AX65" s="546"/>
      <c r="AY65" s="544"/>
      <c r="AZ65" s="545"/>
      <c r="BA65" s="546"/>
      <c r="BB65" s="546"/>
      <c r="BC65" s="546"/>
      <c r="BD65" s="546"/>
      <c r="BE65" s="546"/>
      <c r="BF65" s="544"/>
      <c r="BG65" s="545"/>
      <c r="BH65" s="548"/>
      <c r="BI65" s="546"/>
      <c r="BJ65" s="546"/>
      <c r="BK65" s="546"/>
      <c r="BL65" s="546"/>
      <c r="BM65" s="544"/>
      <c r="BN65" s="545"/>
      <c r="BO65" s="546"/>
      <c r="BP65" s="546"/>
      <c r="BQ65" s="546"/>
      <c r="BR65" s="546"/>
      <c r="BS65" s="546"/>
      <c r="BT65" s="544"/>
      <c r="BU65" s="545"/>
      <c r="BV65" s="546"/>
      <c r="BW65" s="546"/>
      <c r="BX65" s="546"/>
      <c r="BY65" s="546"/>
      <c r="BZ65" s="546"/>
      <c r="CA65" s="544"/>
      <c r="CB65" s="545"/>
      <c r="CC65" s="546"/>
      <c r="CD65" s="546"/>
      <c r="CE65" s="546"/>
      <c r="CF65" s="546"/>
      <c r="CG65" s="546"/>
      <c r="CH65" s="544"/>
      <c r="CI65" s="545"/>
      <c r="CJ65" s="546"/>
      <c r="CK65" s="546"/>
      <c r="CL65" s="546"/>
      <c r="CM65" s="546"/>
      <c r="CN65" s="546"/>
      <c r="CO65" s="544"/>
      <c r="CP65" s="1020"/>
    </row>
    <row r="66" spans="1:94" ht="12.75" customHeight="1">
      <c r="A66" s="1099">
        <v>0</v>
      </c>
      <c r="B66" s="165"/>
      <c r="C66" s="189" t="s">
        <v>10</v>
      </c>
      <c r="D66" s="24" t="s">
        <v>13</v>
      </c>
      <c r="E66" s="190">
        <v>0.54166666666666663</v>
      </c>
      <c r="F66" s="24" t="s">
        <v>27</v>
      </c>
      <c r="G66" s="191"/>
      <c r="H66" s="100">
        <v>5.6</v>
      </c>
      <c r="I66" s="192">
        <v>695</v>
      </c>
      <c r="J66" s="63">
        <f t="shared" si="1"/>
        <v>5.6</v>
      </c>
      <c r="K66" s="933">
        <v>5.3</v>
      </c>
      <c r="L66" s="63">
        <f t="shared" ref="L66:L67" si="25">K66*T66</f>
        <v>5.3</v>
      </c>
      <c r="M66" s="25">
        <f t="shared" si="8"/>
        <v>1</v>
      </c>
      <c r="N66" s="25">
        <f t="shared" ref="N66:N67" si="26">COUNTIF(AF66:CP66,"B")</f>
        <v>0</v>
      </c>
      <c r="O66" s="25">
        <f t="shared" ref="O66:O67" si="27">COUNTIF(AF66:CP66,"C")</f>
        <v>0</v>
      </c>
      <c r="P66" s="25">
        <f t="shared" ref="P66:P67" si="28">COUNTIF(BV66:CP66,"D")</f>
        <v>0</v>
      </c>
      <c r="Q66" s="25">
        <f t="shared" ref="Q66:Q67" si="29">COUNTIF(BV66:CP66,"E")</f>
        <v>0</v>
      </c>
      <c r="R66" s="397">
        <f t="shared" ref="R66:R67" si="30">COUNTIF(BV66:CP66,"F")</f>
        <v>0</v>
      </c>
      <c r="S66" s="397">
        <f t="shared" ref="S66:S67" si="31">COUNTIF(BV66:CP66,"G")</f>
        <v>0</v>
      </c>
      <c r="T66" s="193">
        <f t="shared" si="11"/>
        <v>1</v>
      </c>
      <c r="U66" s="638">
        <v>3888</v>
      </c>
      <c r="V66" s="639">
        <f t="shared" si="6"/>
        <v>3888</v>
      </c>
      <c r="W66" s="639">
        <f t="shared" si="12"/>
        <v>3888</v>
      </c>
      <c r="X66" s="65">
        <f t="shared" si="13"/>
        <v>5054.4000000000005</v>
      </c>
      <c r="Y66" s="195">
        <f t="shared" si="20"/>
        <v>3110.4</v>
      </c>
      <c r="Z66" s="195">
        <f t="shared" si="21"/>
        <v>0</v>
      </c>
      <c r="AA66" s="195">
        <f t="shared" si="22"/>
        <v>0</v>
      </c>
      <c r="AB66" s="195">
        <f t="shared" si="23"/>
        <v>0</v>
      </c>
      <c r="AC66" s="195">
        <f t="shared" si="24"/>
        <v>0</v>
      </c>
      <c r="AD66" s="196">
        <f t="shared" si="14"/>
        <v>3888</v>
      </c>
      <c r="AF66" s="548"/>
      <c r="AG66" s="546"/>
      <c r="AH66" s="546"/>
      <c r="AI66" s="546"/>
      <c r="AJ66" s="546"/>
      <c r="AK66" s="544"/>
      <c r="AL66" s="545"/>
      <c r="AM66" s="546"/>
      <c r="AN66" s="546"/>
      <c r="AO66" s="546"/>
      <c r="AP66" s="546"/>
      <c r="AQ66" s="546"/>
      <c r="AR66" s="544"/>
      <c r="AS66" s="545"/>
      <c r="AT66" s="546"/>
      <c r="AU66" s="546"/>
      <c r="AV66" s="546"/>
      <c r="AW66" s="546"/>
      <c r="AX66" s="546"/>
      <c r="AY66" s="544"/>
      <c r="AZ66" s="545" t="s">
        <v>347</v>
      </c>
      <c r="BA66" s="546"/>
      <c r="BB66" s="546"/>
      <c r="BC66" s="546"/>
      <c r="BD66" s="546"/>
      <c r="BE66" s="546"/>
      <c r="BF66" s="544"/>
      <c r="BG66" s="545"/>
      <c r="BH66" s="548"/>
      <c r="BI66" s="546"/>
      <c r="BJ66" s="546"/>
      <c r="BK66" s="546"/>
      <c r="BL66" s="546"/>
      <c r="BM66" s="544"/>
      <c r="BN66" s="545"/>
      <c r="BO66" s="546"/>
      <c r="BP66" s="546"/>
      <c r="BQ66" s="546"/>
      <c r="BR66" s="546"/>
      <c r="BS66" s="546"/>
      <c r="BT66" s="544"/>
      <c r="BU66" s="545"/>
      <c r="BV66" s="546"/>
      <c r="BW66" s="546"/>
      <c r="BX66" s="546"/>
      <c r="BY66" s="546"/>
      <c r="BZ66" s="546"/>
      <c r="CA66" s="544"/>
      <c r="CB66" s="545"/>
      <c r="CC66" s="546"/>
      <c r="CD66" s="546"/>
      <c r="CE66" s="546"/>
      <c r="CF66" s="546"/>
      <c r="CG66" s="546"/>
      <c r="CH66" s="544"/>
      <c r="CI66" s="545"/>
      <c r="CJ66" s="546"/>
      <c r="CK66" s="546"/>
      <c r="CL66" s="546"/>
      <c r="CM66" s="546"/>
      <c r="CN66" s="546"/>
      <c r="CO66" s="544"/>
      <c r="CP66" s="1021"/>
    </row>
    <row r="67" spans="1:94" ht="12.75" hidden="1" customHeight="1">
      <c r="A67" s="1099">
        <v>0</v>
      </c>
      <c r="B67" s="165"/>
      <c r="C67" s="189" t="s">
        <v>322</v>
      </c>
      <c r="D67" s="24" t="s">
        <v>13</v>
      </c>
      <c r="E67" s="190">
        <v>0.625</v>
      </c>
      <c r="F67" s="24" t="s">
        <v>27</v>
      </c>
      <c r="G67" s="191"/>
      <c r="H67" s="100">
        <v>4.4000000000000004</v>
      </c>
      <c r="I67" s="192">
        <v>695</v>
      </c>
      <c r="J67" s="63">
        <f t="shared" si="1"/>
        <v>0</v>
      </c>
      <c r="K67" s="933">
        <v>4.0999999999999996</v>
      </c>
      <c r="L67" s="63">
        <f t="shared" si="25"/>
        <v>0</v>
      </c>
      <c r="M67" s="25">
        <f t="shared" si="8"/>
        <v>0</v>
      </c>
      <c r="N67" s="25">
        <f t="shared" si="26"/>
        <v>0</v>
      </c>
      <c r="O67" s="25">
        <f t="shared" si="27"/>
        <v>0</v>
      </c>
      <c r="P67" s="25">
        <f t="shared" si="28"/>
        <v>0</v>
      </c>
      <c r="Q67" s="25">
        <f t="shared" si="29"/>
        <v>0</v>
      </c>
      <c r="R67" s="397">
        <f t="shared" si="30"/>
        <v>0</v>
      </c>
      <c r="S67" s="397">
        <f t="shared" si="31"/>
        <v>0</v>
      </c>
      <c r="T67" s="193">
        <f t="shared" si="11"/>
        <v>0</v>
      </c>
      <c r="U67" s="194">
        <v>3024</v>
      </c>
      <c r="V67" s="639">
        <f t="shared" si="6"/>
        <v>3024</v>
      </c>
      <c r="W67" s="639">
        <f t="shared" ref="W67:W77" si="32">V67*$F$2</f>
        <v>3024</v>
      </c>
      <c r="X67" s="65">
        <f t="shared" ref="X67:X77" si="33">V67*$F$3</f>
        <v>3931.2000000000003</v>
      </c>
      <c r="Y67" s="195">
        <f t="shared" ref="Y67" si="34">V67*$F$4</f>
        <v>2419.2000000000003</v>
      </c>
      <c r="Z67" s="195">
        <f t="shared" ref="Z67" si="35">V67*$F$5</f>
        <v>0</v>
      </c>
      <c r="AA67" s="195">
        <f t="shared" ref="AA67" si="36">V67*$F$6</f>
        <v>0</v>
      </c>
      <c r="AB67" s="195">
        <f t="shared" ref="AB67" si="37">V67*$F$7</f>
        <v>0</v>
      </c>
      <c r="AC67" s="195">
        <f t="shared" ref="AC67" si="38">V67*$F$8</f>
        <v>0</v>
      </c>
      <c r="AD67" s="196">
        <f t="shared" ref="AD67:AD77" si="39">SUMPRODUCT(M67:S67,W67:AC67)</f>
        <v>0</v>
      </c>
      <c r="AF67" s="548"/>
      <c r="AG67" s="546"/>
      <c r="AH67" s="546"/>
      <c r="AI67" s="546"/>
      <c r="AJ67" s="546"/>
      <c r="AK67" s="544"/>
      <c r="AL67" s="545"/>
      <c r="AM67" s="546"/>
      <c r="AN67" s="546"/>
      <c r="AO67" s="546"/>
      <c r="AP67" s="546"/>
      <c r="AQ67" s="546"/>
      <c r="AR67" s="544"/>
      <c r="AS67" s="545"/>
      <c r="AT67" s="546"/>
      <c r="AU67" s="546"/>
      <c r="AV67" s="546"/>
      <c r="AW67" s="546"/>
      <c r="AX67" s="546"/>
      <c r="AY67" s="544"/>
      <c r="AZ67" s="545"/>
      <c r="BA67" s="546"/>
      <c r="BB67" s="546"/>
      <c r="BC67" s="546"/>
      <c r="BD67" s="546"/>
      <c r="BE67" s="546"/>
      <c r="BF67" s="544"/>
      <c r="BG67" s="545"/>
      <c r="BH67" s="548"/>
      <c r="BI67" s="546"/>
      <c r="BJ67" s="546"/>
      <c r="BK67" s="546"/>
      <c r="BL67" s="546"/>
      <c r="BM67" s="544"/>
      <c r="BN67" s="545"/>
      <c r="BO67" s="546"/>
      <c r="BP67" s="546"/>
      <c r="BQ67" s="546"/>
      <c r="BR67" s="546"/>
      <c r="BS67" s="546"/>
      <c r="BT67" s="544"/>
      <c r="BU67" s="545"/>
      <c r="BV67" s="546"/>
      <c r="BW67" s="546"/>
      <c r="BX67" s="546"/>
      <c r="BY67" s="546"/>
      <c r="BZ67" s="546"/>
      <c r="CA67" s="544"/>
      <c r="CB67" s="545"/>
      <c r="CC67" s="546"/>
      <c r="CD67" s="546"/>
      <c r="CE67" s="546"/>
      <c r="CF67" s="546"/>
      <c r="CG67" s="546"/>
      <c r="CH67" s="544"/>
      <c r="CI67" s="545"/>
      <c r="CJ67" s="546"/>
      <c r="CK67" s="546"/>
      <c r="CL67" s="546"/>
      <c r="CM67" s="546"/>
      <c r="CN67" s="546"/>
      <c r="CO67" s="544"/>
      <c r="CP67" s="1020"/>
    </row>
    <row r="68" spans="1:94" ht="12.75" hidden="1" customHeight="1">
      <c r="A68" s="1100">
        <v>43891</v>
      </c>
      <c r="B68" s="165"/>
      <c r="C68" s="189" t="s">
        <v>344</v>
      </c>
      <c r="D68" s="24" t="s">
        <v>13</v>
      </c>
      <c r="E68" s="190">
        <v>0.66666666666666663</v>
      </c>
      <c r="F68" s="24" t="s">
        <v>27</v>
      </c>
      <c r="G68" s="191"/>
      <c r="H68" s="100">
        <v>5</v>
      </c>
      <c r="I68" s="192">
        <v>695</v>
      </c>
      <c r="J68" s="63">
        <f t="shared" si="1"/>
        <v>0</v>
      </c>
      <c r="K68" s="933">
        <v>4.7</v>
      </c>
      <c r="L68" s="63"/>
      <c r="M68" s="25">
        <f t="shared" si="8"/>
        <v>0</v>
      </c>
      <c r="N68" s="25"/>
      <c r="O68" s="25"/>
      <c r="P68" s="25"/>
      <c r="Q68" s="25"/>
      <c r="R68" s="397"/>
      <c r="S68" s="397"/>
      <c r="T68" s="193">
        <f t="shared" si="11"/>
        <v>0</v>
      </c>
      <c r="U68" s="194">
        <v>3456</v>
      </c>
      <c r="V68" s="639">
        <f t="shared" si="6"/>
        <v>3456</v>
      </c>
      <c r="W68" s="639">
        <f t="shared" si="32"/>
        <v>3456</v>
      </c>
      <c r="X68" s="65">
        <f t="shared" si="33"/>
        <v>4492.8</v>
      </c>
      <c r="Y68" s="195"/>
      <c r="Z68" s="195"/>
      <c r="AA68" s="195"/>
      <c r="AB68" s="195"/>
      <c r="AC68" s="195"/>
      <c r="AD68" s="196">
        <f t="shared" si="39"/>
        <v>0</v>
      </c>
      <c r="AF68" s="548"/>
      <c r="AG68" s="546"/>
      <c r="AH68" s="546"/>
      <c r="AI68" s="546"/>
      <c r="AJ68" s="546"/>
      <c r="AK68" s="544"/>
      <c r="AL68" s="545"/>
      <c r="AM68" s="546"/>
      <c r="AN68" s="546"/>
      <c r="AO68" s="546"/>
      <c r="AP68" s="546"/>
      <c r="AQ68" s="546"/>
      <c r="AR68" s="544"/>
      <c r="AS68" s="545"/>
      <c r="AT68" s="546"/>
      <c r="AU68" s="546"/>
      <c r="AV68" s="546"/>
      <c r="AW68" s="546"/>
      <c r="AX68" s="546"/>
      <c r="AY68" s="544"/>
      <c r="AZ68" s="545"/>
      <c r="BA68" s="546"/>
      <c r="BB68" s="546"/>
      <c r="BC68" s="546"/>
      <c r="BD68" s="546"/>
      <c r="BE68" s="546"/>
      <c r="BF68" s="544"/>
      <c r="BG68" s="545"/>
      <c r="BH68" s="548"/>
      <c r="BI68" s="546"/>
      <c r="BJ68" s="546"/>
      <c r="BK68" s="546"/>
      <c r="BL68" s="546"/>
      <c r="BM68" s="544"/>
      <c r="BN68" s="545"/>
      <c r="BO68" s="546"/>
      <c r="BP68" s="546"/>
      <c r="BQ68" s="546"/>
      <c r="BR68" s="546"/>
      <c r="BS68" s="546"/>
      <c r="BT68" s="544"/>
      <c r="BU68" s="545"/>
      <c r="BV68" s="546"/>
      <c r="BW68" s="546"/>
      <c r="BX68" s="546"/>
      <c r="BY68" s="546"/>
      <c r="BZ68" s="546"/>
      <c r="CA68" s="544"/>
      <c r="CB68" s="545"/>
      <c r="CC68" s="546"/>
      <c r="CD68" s="546"/>
      <c r="CE68" s="546"/>
      <c r="CF68" s="546"/>
      <c r="CG68" s="546"/>
      <c r="CH68" s="544"/>
      <c r="CI68" s="545"/>
      <c r="CJ68" s="546"/>
      <c r="CK68" s="546"/>
      <c r="CL68" s="546"/>
      <c r="CM68" s="546"/>
      <c r="CN68" s="546"/>
      <c r="CO68" s="544"/>
      <c r="CP68" s="1021"/>
    </row>
    <row r="69" spans="1:94" ht="12.75" customHeight="1">
      <c r="A69" s="1099">
        <v>0</v>
      </c>
      <c r="B69" s="165"/>
      <c r="C69" s="189" t="s">
        <v>157</v>
      </c>
      <c r="D69" s="24" t="s">
        <v>13</v>
      </c>
      <c r="E69" s="190">
        <v>0.70833333333333337</v>
      </c>
      <c r="F69" s="24" t="s">
        <v>28</v>
      </c>
      <c r="G69" s="191"/>
      <c r="H69" s="100">
        <v>8.5</v>
      </c>
      <c r="I69" s="192">
        <v>811</v>
      </c>
      <c r="J69" s="63">
        <f t="shared" si="1"/>
        <v>8.5</v>
      </c>
      <c r="K69" s="933">
        <v>8</v>
      </c>
      <c r="L69" s="63"/>
      <c r="M69" s="25">
        <f t="shared" si="8"/>
        <v>1</v>
      </c>
      <c r="N69" s="25"/>
      <c r="O69" s="25"/>
      <c r="P69" s="25"/>
      <c r="Q69" s="25"/>
      <c r="R69" s="397"/>
      <c r="S69" s="397"/>
      <c r="T69" s="193">
        <f t="shared" si="11"/>
        <v>1</v>
      </c>
      <c r="U69" s="194">
        <v>6853</v>
      </c>
      <c r="V69" s="639">
        <f t="shared" si="6"/>
        <v>6853</v>
      </c>
      <c r="W69" s="639">
        <f t="shared" si="32"/>
        <v>6853</v>
      </c>
      <c r="X69" s="65">
        <f t="shared" si="33"/>
        <v>8908.9</v>
      </c>
      <c r="Y69" s="195"/>
      <c r="Z69" s="195"/>
      <c r="AA69" s="195"/>
      <c r="AB69" s="195"/>
      <c r="AC69" s="195"/>
      <c r="AD69" s="196">
        <f t="shared" si="39"/>
        <v>6853</v>
      </c>
      <c r="AF69" s="548"/>
      <c r="AG69" s="546"/>
      <c r="AH69" s="546"/>
      <c r="AI69" s="546"/>
      <c r="AJ69" s="546"/>
      <c r="AK69" s="544"/>
      <c r="AL69" s="545"/>
      <c r="AM69" s="546"/>
      <c r="AN69" s="546"/>
      <c r="AO69" s="546"/>
      <c r="AP69" s="546"/>
      <c r="AQ69" s="546"/>
      <c r="AR69" s="544"/>
      <c r="AS69" s="545" t="s">
        <v>347</v>
      </c>
      <c r="AT69" s="546"/>
      <c r="AU69" s="546"/>
      <c r="AV69" s="546"/>
      <c r="AW69" s="546"/>
      <c r="AX69" s="546"/>
      <c r="AY69" s="544"/>
      <c r="AZ69" s="545"/>
      <c r="BA69" s="546"/>
      <c r="BB69" s="546"/>
      <c r="BC69" s="546"/>
      <c r="BD69" s="546"/>
      <c r="BE69" s="546"/>
      <c r="BF69" s="544"/>
      <c r="BG69" s="545"/>
      <c r="BH69" s="548"/>
      <c r="BI69" s="546"/>
      <c r="BJ69" s="546"/>
      <c r="BK69" s="546"/>
      <c r="BL69" s="546"/>
      <c r="BM69" s="544"/>
      <c r="BN69" s="545"/>
      <c r="BO69" s="546"/>
      <c r="BP69" s="546"/>
      <c r="BQ69" s="546"/>
      <c r="BR69" s="546"/>
      <c r="BS69" s="546"/>
      <c r="BT69" s="544"/>
      <c r="BU69" s="545"/>
      <c r="BV69" s="546"/>
      <c r="BW69" s="546"/>
      <c r="BX69" s="546"/>
      <c r="BY69" s="546"/>
      <c r="BZ69" s="546"/>
      <c r="CA69" s="544"/>
      <c r="CB69" s="545"/>
      <c r="CC69" s="546"/>
      <c r="CD69" s="546"/>
      <c r="CE69" s="546"/>
      <c r="CF69" s="546"/>
      <c r="CG69" s="546"/>
      <c r="CH69" s="544"/>
      <c r="CI69" s="545"/>
      <c r="CJ69" s="546"/>
      <c r="CK69" s="546"/>
      <c r="CL69" s="546"/>
      <c r="CM69" s="546"/>
      <c r="CN69" s="546"/>
      <c r="CO69" s="544"/>
      <c r="CP69" s="1021"/>
    </row>
    <row r="70" spans="1:94" ht="12.75" hidden="1" customHeight="1">
      <c r="A70" s="1099">
        <v>0</v>
      </c>
      <c r="B70" s="165"/>
      <c r="C70" s="189" t="s">
        <v>50</v>
      </c>
      <c r="D70" s="24" t="s">
        <v>13</v>
      </c>
      <c r="E70" s="190">
        <v>0.79166666666666663</v>
      </c>
      <c r="F70" s="24" t="s">
        <v>31</v>
      </c>
      <c r="G70" s="191"/>
      <c r="H70" s="100">
        <v>14.3</v>
      </c>
      <c r="I70" s="192">
        <v>967</v>
      </c>
      <c r="J70" s="63">
        <f t="shared" si="1"/>
        <v>0</v>
      </c>
      <c r="K70" s="933">
        <v>13.5</v>
      </c>
      <c r="L70" s="63">
        <f t="shared" si="7"/>
        <v>0</v>
      </c>
      <c r="M70" s="25">
        <f t="shared" si="8"/>
        <v>0</v>
      </c>
      <c r="N70" s="25">
        <f t="shared" si="9"/>
        <v>0</v>
      </c>
      <c r="O70" s="25">
        <f t="shared" si="10"/>
        <v>0</v>
      </c>
      <c r="P70" s="25">
        <f t="shared" si="2"/>
        <v>0</v>
      </c>
      <c r="Q70" s="25">
        <f t="shared" si="3"/>
        <v>0</v>
      </c>
      <c r="R70" s="397">
        <f t="shared" si="4"/>
        <v>0</v>
      </c>
      <c r="S70" s="397">
        <f t="shared" si="5"/>
        <v>0</v>
      </c>
      <c r="T70" s="193">
        <f t="shared" si="11"/>
        <v>0</v>
      </c>
      <c r="U70" s="638">
        <v>13824</v>
      </c>
      <c r="V70" s="639">
        <f t="shared" si="6"/>
        <v>13824</v>
      </c>
      <c r="W70" s="639">
        <f t="shared" si="32"/>
        <v>13824</v>
      </c>
      <c r="X70" s="65">
        <f t="shared" si="33"/>
        <v>17971.2</v>
      </c>
      <c r="Y70" s="195">
        <f>V70*$F$4</f>
        <v>11059.2</v>
      </c>
      <c r="Z70" s="195">
        <f>V70*$F$5</f>
        <v>0</v>
      </c>
      <c r="AA70" s="195">
        <f>V70*$F$6</f>
        <v>0</v>
      </c>
      <c r="AB70" s="195">
        <f>V70*$F$7</f>
        <v>0</v>
      </c>
      <c r="AC70" s="195">
        <f>V70*$F$8</f>
        <v>0</v>
      </c>
      <c r="AD70" s="196">
        <f t="shared" si="39"/>
        <v>0</v>
      </c>
      <c r="AF70" s="548"/>
      <c r="AG70" s="546"/>
      <c r="AH70" s="546"/>
      <c r="AI70" s="546"/>
      <c r="AJ70" s="546"/>
      <c r="AK70" s="544"/>
      <c r="AL70" s="545"/>
      <c r="AM70" s="546"/>
      <c r="AN70" s="546"/>
      <c r="AO70" s="546"/>
      <c r="AP70" s="546"/>
      <c r="AQ70" s="546"/>
      <c r="AR70" s="544"/>
      <c r="AS70" s="545"/>
      <c r="AT70" s="546"/>
      <c r="AU70" s="546"/>
      <c r="AV70" s="546"/>
      <c r="AW70" s="546"/>
      <c r="AX70" s="546"/>
      <c r="AY70" s="544"/>
      <c r="AZ70" s="545"/>
      <c r="BA70" s="546"/>
      <c r="BB70" s="546"/>
      <c r="BC70" s="546"/>
      <c r="BD70" s="546"/>
      <c r="BE70" s="546"/>
      <c r="BF70" s="544"/>
      <c r="BG70" s="545"/>
      <c r="BH70" s="548"/>
      <c r="BI70" s="546"/>
      <c r="BJ70" s="546"/>
      <c r="BK70" s="546"/>
      <c r="BL70" s="546"/>
      <c r="BM70" s="544"/>
      <c r="BN70" s="545"/>
      <c r="BO70" s="546"/>
      <c r="BP70" s="546"/>
      <c r="BQ70" s="546"/>
      <c r="BR70" s="546"/>
      <c r="BS70" s="546"/>
      <c r="BT70" s="544"/>
      <c r="BU70" s="545"/>
      <c r="BV70" s="546"/>
      <c r="BW70" s="546"/>
      <c r="BX70" s="546"/>
      <c r="BY70" s="546"/>
      <c r="BZ70" s="546"/>
      <c r="CA70" s="544"/>
      <c r="CB70" s="545"/>
      <c r="CC70" s="546"/>
      <c r="CD70" s="546"/>
      <c r="CE70" s="546"/>
      <c r="CF70" s="546"/>
      <c r="CG70" s="546"/>
      <c r="CH70" s="544"/>
      <c r="CI70" s="545"/>
      <c r="CJ70" s="546"/>
      <c r="CK70" s="546"/>
      <c r="CL70" s="546"/>
      <c r="CM70" s="546"/>
      <c r="CN70" s="546"/>
      <c r="CO70" s="544"/>
      <c r="CP70" s="1020"/>
    </row>
    <row r="71" spans="1:94" ht="12.75" hidden="1" customHeight="1">
      <c r="A71" s="1099">
        <v>0</v>
      </c>
      <c r="B71" s="165"/>
      <c r="C71" s="189" t="s">
        <v>345</v>
      </c>
      <c r="D71" s="24" t="s">
        <v>13</v>
      </c>
      <c r="E71" s="190">
        <v>0.83333333333333337</v>
      </c>
      <c r="F71" s="24" t="s">
        <v>31</v>
      </c>
      <c r="G71" s="191"/>
      <c r="H71" s="100">
        <v>19.100000000000001</v>
      </c>
      <c r="I71" s="192">
        <v>967</v>
      </c>
      <c r="J71" s="63">
        <f t="shared" si="1"/>
        <v>0</v>
      </c>
      <c r="K71" s="933">
        <v>18</v>
      </c>
      <c r="L71" s="63"/>
      <c r="M71" s="25">
        <f t="shared" si="8"/>
        <v>0</v>
      </c>
      <c r="N71" s="25"/>
      <c r="O71" s="25"/>
      <c r="P71" s="25"/>
      <c r="Q71" s="25"/>
      <c r="R71" s="397"/>
      <c r="S71" s="397"/>
      <c r="T71" s="193">
        <f t="shared" si="11"/>
        <v>0</v>
      </c>
      <c r="U71" s="638">
        <v>18432</v>
      </c>
      <c r="V71" s="639">
        <f t="shared" si="6"/>
        <v>18432</v>
      </c>
      <c r="W71" s="639">
        <f t="shared" si="32"/>
        <v>18432</v>
      </c>
      <c r="X71" s="65">
        <f t="shared" si="33"/>
        <v>23961.600000000002</v>
      </c>
      <c r="Y71" s="195"/>
      <c r="Z71" s="195"/>
      <c r="AA71" s="195"/>
      <c r="AB71" s="195"/>
      <c r="AC71" s="195"/>
      <c r="AD71" s="196">
        <f t="shared" si="39"/>
        <v>0</v>
      </c>
      <c r="AF71" s="548"/>
      <c r="AG71" s="546"/>
      <c r="AH71" s="546"/>
      <c r="AI71" s="546"/>
      <c r="AJ71" s="546"/>
      <c r="AK71" s="544"/>
      <c r="AL71" s="545"/>
      <c r="AM71" s="546"/>
      <c r="AN71" s="546"/>
      <c r="AO71" s="546"/>
      <c r="AP71" s="546"/>
      <c r="AQ71" s="546"/>
      <c r="AR71" s="544"/>
      <c r="AS71" s="545"/>
      <c r="AT71" s="546"/>
      <c r="AU71" s="546"/>
      <c r="AV71" s="546"/>
      <c r="AW71" s="546"/>
      <c r="AX71" s="546"/>
      <c r="AY71" s="544"/>
      <c r="AZ71" s="545"/>
      <c r="BA71" s="546"/>
      <c r="BB71" s="546"/>
      <c r="BC71" s="546"/>
      <c r="BD71" s="546"/>
      <c r="BE71" s="546"/>
      <c r="BF71" s="544"/>
      <c r="BG71" s="545"/>
      <c r="BH71" s="548"/>
      <c r="BI71" s="546"/>
      <c r="BJ71" s="546"/>
      <c r="BK71" s="546"/>
      <c r="BL71" s="546"/>
      <c r="BM71" s="544"/>
      <c r="BN71" s="545"/>
      <c r="BO71" s="546"/>
      <c r="BP71" s="546"/>
      <c r="BQ71" s="546"/>
      <c r="BR71" s="546"/>
      <c r="BS71" s="546"/>
      <c r="BT71" s="544"/>
      <c r="BU71" s="545"/>
      <c r="BV71" s="546"/>
      <c r="BW71" s="546"/>
      <c r="BX71" s="546"/>
      <c r="BY71" s="546"/>
      <c r="BZ71" s="546"/>
      <c r="CA71" s="544"/>
      <c r="CB71" s="545"/>
      <c r="CC71" s="546"/>
      <c r="CD71" s="546"/>
      <c r="CE71" s="546"/>
      <c r="CF71" s="546"/>
      <c r="CG71" s="546"/>
      <c r="CH71" s="544"/>
      <c r="CI71" s="545"/>
      <c r="CJ71" s="546"/>
      <c r="CK71" s="546"/>
      <c r="CL71" s="546"/>
      <c r="CM71" s="546"/>
      <c r="CN71" s="546"/>
      <c r="CO71" s="544"/>
      <c r="CP71" s="1021"/>
    </row>
    <row r="72" spans="1:94" ht="12.75" hidden="1" customHeight="1">
      <c r="A72" s="1099">
        <v>0</v>
      </c>
      <c r="B72" s="165"/>
      <c r="C72" s="189" t="s">
        <v>158</v>
      </c>
      <c r="D72" s="24" t="s">
        <v>13</v>
      </c>
      <c r="E72" s="190">
        <v>0.89583333333333337</v>
      </c>
      <c r="F72" s="24" t="s">
        <v>31</v>
      </c>
      <c r="G72" s="191"/>
      <c r="H72" s="100">
        <v>11.9</v>
      </c>
      <c r="I72" s="192">
        <v>967</v>
      </c>
      <c r="J72" s="63">
        <f t="shared" si="1"/>
        <v>0</v>
      </c>
      <c r="K72" s="933">
        <v>11.3</v>
      </c>
      <c r="L72" s="63"/>
      <c r="M72" s="25">
        <f t="shared" si="8"/>
        <v>0</v>
      </c>
      <c r="N72" s="25"/>
      <c r="O72" s="25"/>
      <c r="P72" s="25"/>
      <c r="Q72" s="25"/>
      <c r="R72" s="397"/>
      <c r="S72" s="397"/>
      <c r="T72" s="193">
        <f t="shared" si="11"/>
        <v>0</v>
      </c>
      <c r="U72" s="638">
        <v>11520</v>
      </c>
      <c r="V72" s="639">
        <f t="shared" si="6"/>
        <v>11520</v>
      </c>
      <c r="W72" s="639">
        <f t="shared" si="32"/>
        <v>11520</v>
      </c>
      <c r="X72" s="65">
        <f t="shared" si="33"/>
        <v>14976</v>
      </c>
      <c r="Y72" s="195"/>
      <c r="Z72" s="195"/>
      <c r="AA72" s="195"/>
      <c r="AB72" s="195"/>
      <c r="AC72" s="195"/>
      <c r="AD72" s="196">
        <f t="shared" si="39"/>
        <v>0</v>
      </c>
      <c r="AF72" s="548"/>
      <c r="AG72" s="546"/>
      <c r="AH72" s="546"/>
      <c r="AI72" s="546"/>
      <c r="AJ72" s="546"/>
      <c r="AK72" s="544"/>
      <c r="AL72" s="545"/>
      <c r="AM72" s="546"/>
      <c r="AN72" s="546"/>
      <c r="AO72" s="546"/>
      <c r="AP72" s="546"/>
      <c r="AQ72" s="546"/>
      <c r="AR72" s="544"/>
      <c r="AS72" s="545"/>
      <c r="AT72" s="546"/>
      <c r="AU72" s="546"/>
      <c r="AV72" s="546"/>
      <c r="AW72" s="546"/>
      <c r="AX72" s="546"/>
      <c r="AY72" s="544"/>
      <c r="AZ72" s="545"/>
      <c r="BA72" s="546"/>
      <c r="BB72" s="546"/>
      <c r="BC72" s="546"/>
      <c r="BD72" s="546"/>
      <c r="BE72" s="546"/>
      <c r="BF72" s="544"/>
      <c r="BG72" s="545"/>
      <c r="BH72" s="548"/>
      <c r="BI72" s="546"/>
      <c r="BJ72" s="546"/>
      <c r="BK72" s="546"/>
      <c r="BL72" s="546"/>
      <c r="BM72" s="544"/>
      <c r="BN72" s="545"/>
      <c r="BO72" s="546"/>
      <c r="BP72" s="546"/>
      <c r="BQ72" s="546"/>
      <c r="BR72" s="546"/>
      <c r="BS72" s="546"/>
      <c r="BT72" s="544"/>
      <c r="BU72" s="545"/>
      <c r="BV72" s="546"/>
      <c r="BW72" s="546"/>
      <c r="BX72" s="546"/>
      <c r="BY72" s="546"/>
      <c r="BZ72" s="546"/>
      <c r="CA72" s="544"/>
      <c r="CB72" s="545"/>
      <c r="CC72" s="546"/>
      <c r="CD72" s="546"/>
      <c r="CE72" s="546"/>
      <c r="CF72" s="546"/>
      <c r="CG72" s="546"/>
      <c r="CH72" s="544"/>
      <c r="CI72" s="545"/>
      <c r="CJ72" s="546"/>
      <c r="CK72" s="546"/>
      <c r="CL72" s="546"/>
      <c r="CM72" s="546"/>
      <c r="CN72" s="546"/>
      <c r="CO72" s="544"/>
      <c r="CP72" s="1021"/>
    </row>
    <row r="73" spans="1:94" ht="12.75" hidden="1" customHeight="1">
      <c r="A73" s="1099">
        <v>43898</v>
      </c>
      <c r="B73" s="165"/>
      <c r="C73" s="189" t="s">
        <v>346</v>
      </c>
      <c r="D73" s="24" t="s">
        <v>13</v>
      </c>
      <c r="E73" s="190">
        <v>0.9375</v>
      </c>
      <c r="F73" s="24" t="s">
        <v>31</v>
      </c>
      <c r="G73" s="191"/>
      <c r="H73" s="100">
        <v>6</v>
      </c>
      <c r="I73" s="192">
        <v>967</v>
      </c>
      <c r="J73" s="63">
        <f t="shared" si="1"/>
        <v>0</v>
      </c>
      <c r="K73" s="933">
        <v>5.6</v>
      </c>
      <c r="L73" s="63"/>
      <c r="M73" s="25">
        <f t="shared" si="8"/>
        <v>0</v>
      </c>
      <c r="N73" s="25"/>
      <c r="O73" s="25"/>
      <c r="P73" s="25"/>
      <c r="Q73" s="25"/>
      <c r="R73" s="397"/>
      <c r="S73" s="397"/>
      <c r="T73" s="193">
        <f t="shared" si="11"/>
        <v>0</v>
      </c>
      <c r="U73" s="638">
        <v>5760</v>
      </c>
      <c r="V73" s="639">
        <f t="shared" si="6"/>
        <v>5760</v>
      </c>
      <c r="W73" s="639">
        <f t="shared" si="32"/>
        <v>5760</v>
      </c>
      <c r="X73" s="65">
        <f t="shared" si="33"/>
        <v>7488</v>
      </c>
      <c r="Y73" s="195"/>
      <c r="Z73" s="195"/>
      <c r="AA73" s="195"/>
      <c r="AB73" s="195"/>
      <c r="AC73" s="195"/>
      <c r="AD73" s="196">
        <f t="shared" si="39"/>
        <v>0</v>
      </c>
      <c r="AF73" s="548"/>
      <c r="AG73" s="546"/>
      <c r="AH73" s="546"/>
      <c r="AI73" s="546"/>
      <c r="AJ73" s="546"/>
      <c r="AK73" s="544"/>
      <c r="AL73" s="545"/>
      <c r="AM73" s="546"/>
      <c r="AN73" s="546"/>
      <c r="AO73" s="546"/>
      <c r="AP73" s="546"/>
      <c r="AQ73" s="546"/>
      <c r="AR73" s="544"/>
      <c r="AS73" s="544"/>
      <c r="AT73" s="546"/>
      <c r="AU73" s="546"/>
      <c r="AV73" s="546"/>
      <c r="AW73" s="546"/>
      <c r="AX73" s="546"/>
      <c r="AY73" s="544"/>
      <c r="AZ73" s="544"/>
      <c r="BA73" s="546"/>
      <c r="BB73" s="546"/>
      <c r="BC73" s="546"/>
      <c r="BD73" s="546"/>
      <c r="BE73" s="546"/>
      <c r="BF73" s="544"/>
      <c r="BG73" s="544"/>
      <c r="BH73" s="548"/>
      <c r="BI73" s="546"/>
      <c r="BJ73" s="546"/>
      <c r="BK73" s="546"/>
      <c r="BL73" s="546"/>
      <c r="BM73" s="544"/>
      <c r="BN73" s="545"/>
      <c r="BO73" s="546"/>
      <c r="BP73" s="546"/>
      <c r="BQ73" s="546"/>
      <c r="BR73" s="546"/>
      <c r="BS73" s="546"/>
      <c r="BT73" s="544"/>
      <c r="BU73" s="544"/>
      <c r="BV73" s="546"/>
      <c r="BW73" s="546"/>
      <c r="BX73" s="546"/>
      <c r="BY73" s="546"/>
      <c r="BZ73" s="546"/>
      <c r="CA73" s="544"/>
      <c r="CB73" s="544"/>
      <c r="CC73" s="546"/>
      <c r="CD73" s="546"/>
      <c r="CE73" s="546"/>
      <c r="CF73" s="546"/>
      <c r="CG73" s="546"/>
      <c r="CH73" s="544"/>
      <c r="CI73" s="544"/>
      <c r="CJ73" s="546"/>
      <c r="CK73" s="546"/>
      <c r="CL73" s="546"/>
      <c r="CM73" s="546"/>
      <c r="CN73" s="546"/>
      <c r="CO73" s="544"/>
      <c r="CP73" s="1020"/>
    </row>
    <row r="74" spans="1:94" ht="12.75" hidden="1" customHeight="1">
      <c r="A74" s="1099">
        <v>0</v>
      </c>
      <c r="B74" s="165"/>
      <c r="C74" s="189" t="s">
        <v>10</v>
      </c>
      <c r="D74" s="24" t="s">
        <v>13</v>
      </c>
      <c r="E74" s="190">
        <v>0.9375</v>
      </c>
      <c r="F74" s="24" t="s">
        <v>31</v>
      </c>
      <c r="G74" s="191"/>
      <c r="H74" s="100">
        <v>6</v>
      </c>
      <c r="I74" s="192">
        <v>967</v>
      </c>
      <c r="J74" s="63">
        <f t="shared" si="1"/>
        <v>0</v>
      </c>
      <c r="K74" s="933">
        <v>5.6</v>
      </c>
      <c r="L74" s="63"/>
      <c r="M74" s="25">
        <f t="shared" si="8"/>
        <v>0</v>
      </c>
      <c r="N74" s="25"/>
      <c r="O74" s="25"/>
      <c r="P74" s="25"/>
      <c r="Q74" s="25"/>
      <c r="R74" s="397"/>
      <c r="S74" s="397"/>
      <c r="T74" s="193">
        <f t="shared" si="11"/>
        <v>0</v>
      </c>
      <c r="U74" s="638">
        <v>5760</v>
      </c>
      <c r="V74" s="639">
        <f t="shared" si="6"/>
        <v>5760</v>
      </c>
      <c r="W74" s="639">
        <f t="shared" si="32"/>
        <v>5760</v>
      </c>
      <c r="X74" s="65">
        <f t="shared" si="33"/>
        <v>7488</v>
      </c>
      <c r="Y74" s="195"/>
      <c r="Z74" s="195"/>
      <c r="AA74" s="195"/>
      <c r="AB74" s="195"/>
      <c r="AC74" s="195"/>
      <c r="AD74" s="196">
        <f t="shared" si="39"/>
        <v>0</v>
      </c>
      <c r="AF74" s="548"/>
      <c r="AG74" s="546"/>
      <c r="AH74" s="546"/>
      <c r="AI74" s="546"/>
      <c r="AJ74" s="546"/>
      <c r="AK74" s="544"/>
      <c r="AL74" s="544"/>
      <c r="AM74" s="546"/>
      <c r="AN74" s="546"/>
      <c r="AO74" s="546"/>
      <c r="AP74" s="546"/>
      <c r="AQ74" s="546"/>
      <c r="AR74" s="544"/>
      <c r="AS74" s="545"/>
      <c r="AT74" s="546"/>
      <c r="AU74" s="546"/>
      <c r="AV74" s="546"/>
      <c r="AW74" s="546"/>
      <c r="AX74" s="546"/>
      <c r="AY74" s="544"/>
      <c r="AZ74" s="545"/>
      <c r="BA74" s="546"/>
      <c r="BB74" s="546"/>
      <c r="BC74" s="546"/>
      <c r="BD74" s="546"/>
      <c r="BE74" s="546"/>
      <c r="BF74" s="544"/>
      <c r="BG74" s="545"/>
      <c r="BH74" s="548"/>
      <c r="BI74" s="546"/>
      <c r="BJ74" s="546"/>
      <c r="BK74" s="546"/>
      <c r="BL74" s="546"/>
      <c r="BM74" s="544"/>
      <c r="BN74" s="544"/>
      <c r="BO74" s="546"/>
      <c r="BP74" s="546"/>
      <c r="BQ74" s="546"/>
      <c r="BR74" s="546"/>
      <c r="BS74" s="546"/>
      <c r="BT74" s="544"/>
      <c r="BU74" s="545"/>
      <c r="BV74" s="546"/>
      <c r="BW74" s="546"/>
      <c r="BX74" s="546"/>
      <c r="BY74" s="546"/>
      <c r="BZ74" s="546"/>
      <c r="CA74" s="544"/>
      <c r="CB74" s="545"/>
      <c r="CC74" s="546"/>
      <c r="CD74" s="546"/>
      <c r="CE74" s="546"/>
      <c r="CF74" s="546"/>
      <c r="CG74" s="546"/>
      <c r="CH74" s="544"/>
      <c r="CI74" s="545"/>
      <c r="CJ74" s="546"/>
      <c r="CK74" s="546"/>
      <c r="CL74" s="546"/>
      <c r="CM74" s="546"/>
      <c r="CN74" s="546"/>
      <c r="CO74" s="544"/>
      <c r="CP74" s="1021"/>
    </row>
    <row r="75" spans="1:94" ht="12.75" hidden="1" customHeight="1">
      <c r="A75" s="1099">
        <v>43898</v>
      </c>
      <c r="B75" s="165"/>
      <c r="C75" s="189" t="s">
        <v>10</v>
      </c>
      <c r="D75" s="24" t="s">
        <v>13</v>
      </c>
      <c r="E75" s="190">
        <v>0</v>
      </c>
      <c r="F75" s="24" t="s">
        <v>29</v>
      </c>
      <c r="G75" s="191"/>
      <c r="H75" s="100">
        <v>2.1</v>
      </c>
      <c r="I75" s="192">
        <v>682</v>
      </c>
      <c r="J75" s="63">
        <f t="shared" si="1"/>
        <v>0</v>
      </c>
      <c r="K75" s="100">
        <v>2.2000000000000002</v>
      </c>
      <c r="L75" s="63"/>
      <c r="M75" s="25">
        <f t="shared" si="8"/>
        <v>0</v>
      </c>
      <c r="N75" s="25"/>
      <c r="O75" s="25"/>
      <c r="P75" s="25"/>
      <c r="Q75" s="25"/>
      <c r="R75" s="397"/>
      <c r="S75" s="397"/>
      <c r="T75" s="193">
        <f t="shared" si="11"/>
        <v>0</v>
      </c>
      <c r="U75" s="194">
        <v>1452</v>
      </c>
      <c r="V75" s="639">
        <f t="shared" si="6"/>
        <v>1452</v>
      </c>
      <c r="W75" s="639">
        <f t="shared" si="32"/>
        <v>1452</v>
      </c>
      <c r="X75" s="65">
        <f t="shared" si="33"/>
        <v>1887.6000000000001</v>
      </c>
      <c r="Y75" s="195"/>
      <c r="Z75" s="195"/>
      <c r="AA75" s="195"/>
      <c r="AB75" s="195"/>
      <c r="AC75" s="195"/>
      <c r="AD75" s="196">
        <f t="shared" si="39"/>
        <v>0</v>
      </c>
      <c r="AF75" s="548"/>
      <c r="AG75" s="546"/>
      <c r="AH75" s="546"/>
      <c r="AI75" s="546"/>
      <c r="AJ75" s="546"/>
      <c r="AK75" s="544"/>
      <c r="AL75" s="545"/>
      <c r="AM75" s="546"/>
      <c r="AN75" s="546"/>
      <c r="AO75" s="546"/>
      <c r="AP75" s="546"/>
      <c r="AQ75" s="546"/>
      <c r="AR75" s="544"/>
      <c r="AS75" s="544"/>
      <c r="AT75" s="546"/>
      <c r="AU75" s="546"/>
      <c r="AV75" s="546"/>
      <c r="AW75" s="546"/>
      <c r="AX75" s="546"/>
      <c r="AY75" s="544"/>
      <c r="AZ75" s="544"/>
      <c r="BA75" s="546"/>
      <c r="BB75" s="546"/>
      <c r="BC75" s="546"/>
      <c r="BD75" s="546"/>
      <c r="BE75" s="546"/>
      <c r="BF75" s="544"/>
      <c r="BG75" s="544"/>
      <c r="BH75" s="548"/>
      <c r="BI75" s="546"/>
      <c r="BJ75" s="546"/>
      <c r="BK75" s="546"/>
      <c r="BL75" s="546"/>
      <c r="BM75" s="544"/>
      <c r="BN75" s="545"/>
      <c r="BO75" s="546"/>
      <c r="BP75" s="546"/>
      <c r="BQ75" s="546"/>
      <c r="BR75" s="546"/>
      <c r="BS75" s="546"/>
      <c r="BT75" s="544"/>
      <c r="BU75" s="544"/>
      <c r="BV75" s="546"/>
      <c r="BW75" s="546"/>
      <c r="BX75" s="546"/>
      <c r="BY75" s="546"/>
      <c r="BZ75" s="546"/>
      <c r="CA75" s="544"/>
      <c r="CB75" s="544"/>
      <c r="CC75" s="546"/>
      <c r="CD75" s="546"/>
      <c r="CE75" s="546"/>
      <c r="CF75" s="546"/>
      <c r="CG75" s="546"/>
      <c r="CH75" s="544"/>
      <c r="CI75" s="544"/>
      <c r="CJ75" s="546"/>
      <c r="CK75" s="546"/>
      <c r="CL75" s="546"/>
      <c r="CM75" s="546"/>
      <c r="CN75" s="546"/>
      <c r="CO75" s="544"/>
      <c r="CP75" s="1020"/>
    </row>
    <row r="76" spans="1:94" ht="12.75" hidden="1" customHeight="1">
      <c r="A76" s="1099">
        <v>0</v>
      </c>
      <c r="B76" s="165"/>
      <c r="C76" s="189" t="s">
        <v>10</v>
      </c>
      <c r="D76" s="24" t="s">
        <v>13</v>
      </c>
      <c r="E76" s="190">
        <v>4.1666666666666664E-2</v>
      </c>
      <c r="F76" s="24" t="s">
        <v>29</v>
      </c>
      <c r="G76" s="191"/>
      <c r="H76" s="100">
        <v>2.1</v>
      </c>
      <c r="I76" s="192">
        <v>682</v>
      </c>
      <c r="J76" s="63">
        <f t="shared" si="1"/>
        <v>0</v>
      </c>
      <c r="K76" s="100">
        <v>2.2000000000000002</v>
      </c>
      <c r="L76" s="63">
        <f t="shared" si="7"/>
        <v>0</v>
      </c>
      <c r="M76" s="25">
        <f t="shared" si="8"/>
        <v>0</v>
      </c>
      <c r="N76" s="25"/>
      <c r="O76" s="25"/>
      <c r="P76" s="25"/>
      <c r="Q76" s="25"/>
      <c r="R76" s="397"/>
      <c r="S76" s="397"/>
      <c r="T76" s="193">
        <f t="shared" si="11"/>
        <v>0</v>
      </c>
      <c r="U76" s="194">
        <v>1452</v>
      </c>
      <c r="V76" s="639">
        <f t="shared" ref="V76:V77" si="40">IF(G76="",U76,IF(G76="Break",U76*1.1,IF(G76="T&amp;T",U76*1.25,IF(OR(G76="FIB",G76="LIB"),U76*1.2,U76*1.3))))</f>
        <v>1452</v>
      </c>
      <c r="W76" s="639">
        <f t="shared" si="32"/>
        <v>1452</v>
      </c>
      <c r="X76" s="65">
        <f t="shared" si="33"/>
        <v>1887.6000000000001</v>
      </c>
      <c r="Y76" s="195"/>
      <c r="Z76" s="195"/>
      <c r="AA76" s="195"/>
      <c r="AB76" s="195"/>
      <c r="AC76" s="195"/>
      <c r="AD76" s="196">
        <f t="shared" si="39"/>
        <v>0</v>
      </c>
      <c r="AF76" s="548"/>
      <c r="AG76" s="546"/>
      <c r="AH76" s="546"/>
      <c r="AI76" s="546"/>
      <c r="AJ76" s="546"/>
      <c r="AK76" s="544"/>
      <c r="AL76" s="544"/>
      <c r="AM76" s="546"/>
      <c r="AN76" s="546"/>
      <c r="AO76" s="546"/>
      <c r="AP76" s="546"/>
      <c r="AQ76" s="546"/>
      <c r="AR76" s="544"/>
      <c r="AS76" s="545"/>
      <c r="AT76" s="546"/>
      <c r="AU76" s="546"/>
      <c r="AV76" s="546"/>
      <c r="AW76" s="546"/>
      <c r="AX76" s="546"/>
      <c r="AY76" s="544"/>
      <c r="AZ76" s="545"/>
      <c r="BA76" s="546"/>
      <c r="BB76" s="546"/>
      <c r="BC76" s="546"/>
      <c r="BD76" s="546"/>
      <c r="BE76" s="546"/>
      <c r="BF76" s="544"/>
      <c r="BG76" s="545"/>
      <c r="BH76" s="548"/>
      <c r="BI76" s="546"/>
      <c r="BJ76" s="546"/>
      <c r="BK76" s="546"/>
      <c r="BL76" s="546"/>
      <c r="BM76" s="544"/>
      <c r="BN76" s="544"/>
      <c r="BO76" s="546"/>
      <c r="BP76" s="546"/>
      <c r="BQ76" s="546"/>
      <c r="BR76" s="546"/>
      <c r="BS76" s="546"/>
      <c r="BT76" s="544"/>
      <c r="BU76" s="545"/>
      <c r="BV76" s="546"/>
      <c r="BW76" s="546"/>
      <c r="BX76" s="546"/>
      <c r="BY76" s="546"/>
      <c r="BZ76" s="546"/>
      <c r="CA76" s="544"/>
      <c r="CB76" s="545"/>
      <c r="CC76" s="546"/>
      <c r="CD76" s="546"/>
      <c r="CE76" s="546"/>
      <c r="CF76" s="546"/>
      <c r="CG76" s="546"/>
      <c r="CH76" s="544"/>
      <c r="CI76" s="545"/>
      <c r="CJ76" s="546"/>
      <c r="CK76" s="546"/>
      <c r="CL76" s="546"/>
      <c r="CM76" s="546"/>
      <c r="CN76" s="546"/>
      <c r="CO76" s="544"/>
      <c r="CP76" s="1021"/>
    </row>
    <row r="77" spans="1:94" ht="12.75" hidden="1" customHeight="1">
      <c r="A77" s="1099">
        <v>0</v>
      </c>
      <c r="B77" s="165"/>
      <c r="C77" s="189" t="s">
        <v>123</v>
      </c>
      <c r="D77" s="24" t="s">
        <v>13</v>
      </c>
      <c r="E77" s="190">
        <v>8.3333333333333329E-2</v>
      </c>
      <c r="F77" s="24" t="s">
        <v>30</v>
      </c>
      <c r="G77" s="191"/>
      <c r="H77" s="100">
        <v>1.2</v>
      </c>
      <c r="I77" s="192">
        <v>287</v>
      </c>
      <c r="J77" s="63">
        <f t="shared" si="1"/>
        <v>0</v>
      </c>
      <c r="K77" s="933">
        <v>1.1000000000000001</v>
      </c>
      <c r="L77" s="63"/>
      <c r="M77" s="25">
        <f t="shared" si="8"/>
        <v>0</v>
      </c>
      <c r="N77" s="25"/>
      <c r="O77" s="25"/>
      <c r="P77" s="25"/>
      <c r="Q77" s="25"/>
      <c r="R77" s="397"/>
      <c r="S77" s="397"/>
      <c r="T77" s="193">
        <f t="shared" si="11"/>
        <v>0</v>
      </c>
      <c r="U77" s="638">
        <v>346</v>
      </c>
      <c r="V77" s="639">
        <f t="shared" si="40"/>
        <v>346</v>
      </c>
      <c r="W77" s="639">
        <f t="shared" si="32"/>
        <v>346</v>
      </c>
      <c r="X77" s="65">
        <f t="shared" si="33"/>
        <v>449.8</v>
      </c>
      <c r="Y77" s="195"/>
      <c r="Z77" s="195"/>
      <c r="AA77" s="195"/>
      <c r="AB77" s="195"/>
      <c r="AC77" s="195"/>
      <c r="AD77" s="196">
        <f t="shared" si="39"/>
        <v>0</v>
      </c>
      <c r="AF77" s="1022"/>
      <c r="AG77" s="1023"/>
      <c r="AH77" s="1023"/>
      <c r="AI77" s="1023"/>
      <c r="AJ77" s="1023"/>
      <c r="AK77" s="1024"/>
      <c r="AL77" s="1025"/>
      <c r="AM77" s="1023"/>
      <c r="AN77" s="1023"/>
      <c r="AO77" s="1023"/>
      <c r="AP77" s="1023"/>
      <c r="AQ77" s="1023"/>
      <c r="AR77" s="1024"/>
      <c r="AS77" s="1025"/>
      <c r="AT77" s="1023"/>
      <c r="AU77" s="1023"/>
      <c r="AV77" s="1023"/>
      <c r="AW77" s="1023"/>
      <c r="AX77" s="1023"/>
      <c r="AY77" s="1024"/>
      <c r="AZ77" s="1025"/>
      <c r="BA77" s="1023"/>
      <c r="BB77" s="1023"/>
      <c r="BC77" s="1023"/>
      <c r="BD77" s="1023"/>
      <c r="BE77" s="1023"/>
      <c r="BF77" s="1024"/>
      <c r="BG77" s="1025"/>
      <c r="BH77" s="1022"/>
      <c r="BI77" s="1023"/>
      <c r="BJ77" s="1023"/>
      <c r="BK77" s="1023"/>
      <c r="BL77" s="1023"/>
      <c r="BM77" s="1024"/>
      <c r="BN77" s="1025"/>
      <c r="BO77" s="1023"/>
      <c r="BP77" s="1023"/>
      <c r="BQ77" s="1023"/>
      <c r="BR77" s="1023"/>
      <c r="BS77" s="1023"/>
      <c r="BT77" s="1024"/>
      <c r="BU77" s="1025"/>
      <c r="BV77" s="1023"/>
      <c r="BW77" s="1023"/>
      <c r="BX77" s="1023"/>
      <c r="BY77" s="1023"/>
      <c r="BZ77" s="1023"/>
      <c r="CA77" s="1024"/>
      <c r="CB77" s="1025"/>
      <c r="CC77" s="1023"/>
      <c r="CD77" s="1023"/>
      <c r="CE77" s="1023"/>
      <c r="CF77" s="1023"/>
      <c r="CG77" s="1023"/>
      <c r="CH77" s="1024"/>
      <c r="CI77" s="1025"/>
      <c r="CJ77" s="1023"/>
      <c r="CK77" s="1023"/>
      <c r="CL77" s="546"/>
      <c r="CM77" s="546"/>
      <c r="CN77" s="546"/>
      <c r="CO77" s="544"/>
      <c r="CP77" s="1021"/>
    </row>
    <row r="78" spans="1:94" ht="12.75" hidden="1" customHeight="1">
      <c r="A78" s="13"/>
      <c r="B78" s="165"/>
      <c r="C78" s="189"/>
      <c r="D78" s="24"/>
      <c r="E78" s="190"/>
      <c r="F78" s="24"/>
      <c r="G78" s="191"/>
      <c r="H78" s="100"/>
      <c r="I78" s="192"/>
      <c r="J78" s="63"/>
      <c r="K78" s="933"/>
      <c r="L78" s="63"/>
      <c r="M78" s="25"/>
      <c r="N78" s="25"/>
      <c r="O78" s="25"/>
      <c r="P78" s="25"/>
      <c r="Q78" s="25"/>
      <c r="R78" s="397"/>
      <c r="S78" s="397"/>
      <c r="T78" s="193"/>
      <c r="U78" s="638"/>
      <c r="V78" s="639"/>
      <c r="W78" s="639"/>
      <c r="X78" s="65"/>
      <c r="Y78" s="195"/>
      <c r="Z78" s="195"/>
      <c r="AA78" s="195"/>
      <c r="AB78" s="195"/>
      <c r="AC78" s="195"/>
      <c r="AD78" s="196"/>
      <c r="AF78" s="1102"/>
      <c r="AG78" s="1092"/>
      <c r="AH78" s="1092"/>
      <c r="AI78" s="1092"/>
      <c r="AJ78" s="546"/>
      <c r="AK78" s="544"/>
      <c r="AL78" s="544"/>
      <c r="AM78" s="546"/>
      <c r="AN78" s="546"/>
      <c r="AO78" s="546"/>
      <c r="AP78" s="546"/>
      <c r="AQ78" s="546"/>
      <c r="AR78" s="544"/>
      <c r="AS78" s="545"/>
      <c r="AT78" s="546"/>
      <c r="AU78" s="546"/>
      <c r="AV78" s="546"/>
      <c r="AW78" s="546"/>
      <c r="AX78" s="546"/>
      <c r="AY78" s="544"/>
      <c r="AZ78" s="544"/>
      <c r="BA78" s="546"/>
      <c r="BB78" s="546"/>
      <c r="BC78" s="546"/>
      <c r="BD78" s="546"/>
      <c r="BE78" s="546"/>
      <c r="BF78" s="544"/>
      <c r="BG78" s="544"/>
      <c r="BH78" s="1102"/>
      <c r="BI78" s="1092"/>
      <c r="BJ78" s="1092"/>
      <c r="BK78" s="1092"/>
      <c r="BL78" s="546"/>
      <c r="BM78" s="544"/>
      <c r="BN78" s="544"/>
      <c r="BO78" s="546"/>
      <c r="BP78" s="546"/>
      <c r="BQ78" s="546"/>
      <c r="BR78" s="546"/>
      <c r="BS78" s="546"/>
      <c r="BT78" s="544"/>
      <c r="BU78" s="545"/>
      <c r="BV78" s="546"/>
      <c r="BW78" s="546"/>
      <c r="BX78" s="546"/>
      <c r="BY78" s="546"/>
      <c r="BZ78" s="546"/>
      <c r="CA78" s="544"/>
      <c r="CB78" s="544"/>
      <c r="CC78" s="546"/>
      <c r="CD78" s="546"/>
      <c r="CE78" s="546"/>
      <c r="CF78" s="546"/>
      <c r="CG78" s="546"/>
      <c r="CH78" s="544"/>
      <c r="CI78" s="544"/>
      <c r="CJ78" s="546"/>
      <c r="CK78" s="546"/>
      <c r="CL78" s="546"/>
      <c r="CM78" s="546"/>
      <c r="CN78" s="546"/>
      <c r="CO78" s="544"/>
      <c r="CP78" s="1020"/>
    </row>
    <row r="79" spans="1:94" ht="12.75" hidden="1" customHeight="1">
      <c r="A79" s="13"/>
      <c r="B79" s="165"/>
      <c r="C79" s="189"/>
      <c r="D79" s="24"/>
      <c r="E79" s="190"/>
      <c r="F79" s="24"/>
      <c r="G79" s="191"/>
      <c r="H79" s="100"/>
      <c r="I79" s="192"/>
      <c r="J79" s="63"/>
      <c r="K79" s="933"/>
      <c r="L79" s="63"/>
      <c r="M79" s="25"/>
      <c r="N79" s="25"/>
      <c r="O79" s="25"/>
      <c r="P79" s="25"/>
      <c r="Q79" s="25"/>
      <c r="R79" s="397"/>
      <c r="S79" s="397"/>
      <c r="T79" s="193"/>
      <c r="U79" s="638"/>
      <c r="V79" s="639"/>
      <c r="W79" s="639"/>
      <c r="X79" s="65"/>
      <c r="Y79" s="195"/>
      <c r="Z79" s="195"/>
      <c r="AA79" s="195"/>
      <c r="AB79" s="195"/>
      <c r="AC79" s="195"/>
      <c r="AD79" s="196"/>
      <c r="AF79" s="1102"/>
      <c r="AG79" s="1092"/>
      <c r="AH79" s="1092"/>
      <c r="AI79" s="1092"/>
      <c r="AJ79" s="546"/>
      <c r="AK79" s="544"/>
      <c r="AL79" s="545"/>
      <c r="AM79" s="546"/>
      <c r="AN79" s="546"/>
      <c r="AO79" s="546"/>
      <c r="AP79" s="546"/>
      <c r="AQ79" s="546"/>
      <c r="AR79" s="544"/>
      <c r="AS79" s="544"/>
      <c r="AT79" s="546"/>
      <c r="AU79" s="546"/>
      <c r="AV79" s="546"/>
      <c r="AW79" s="546"/>
      <c r="AX79" s="546"/>
      <c r="AY79" s="544"/>
      <c r="AZ79" s="544"/>
      <c r="BA79" s="546"/>
      <c r="BB79" s="546"/>
      <c r="BC79" s="546"/>
      <c r="BD79" s="546"/>
      <c r="BE79" s="546"/>
      <c r="BF79" s="544"/>
      <c r="BG79" s="544"/>
      <c r="BH79" s="1102"/>
      <c r="BI79" s="1092"/>
      <c r="BJ79" s="1092"/>
      <c r="BK79" s="1092"/>
      <c r="BL79" s="546"/>
      <c r="BM79" s="544"/>
      <c r="BN79" s="545"/>
      <c r="BO79" s="546"/>
      <c r="BP79" s="546"/>
      <c r="BQ79" s="546"/>
      <c r="BR79" s="546"/>
      <c r="BS79" s="546"/>
      <c r="BT79" s="544"/>
      <c r="BU79" s="544"/>
      <c r="BV79" s="546"/>
      <c r="BW79" s="546"/>
      <c r="BX79" s="546"/>
      <c r="BY79" s="546"/>
      <c r="BZ79" s="546"/>
      <c r="CA79" s="544"/>
      <c r="CB79" s="544"/>
      <c r="CC79" s="546"/>
      <c r="CD79" s="546"/>
      <c r="CE79" s="546"/>
      <c r="CF79" s="546"/>
      <c r="CG79" s="546"/>
      <c r="CH79" s="544"/>
      <c r="CI79" s="544"/>
      <c r="CJ79" s="546"/>
      <c r="CK79" s="546"/>
      <c r="CL79" s="546"/>
      <c r="CM79" s="546"/>
      <c r="CN79" s="546"/>
      <c r="CO79" s="544"/>
      <c r="CP79" s="1021"/>
    </row>
    <row r="80" spans="1:94" ht="12.75" hidden="1" customHeight="1">
      <c r="A80" s="13"/>
      <c r="B80" s="165"/>
      <c r="C80" s="189"/>
      <c r="D80" s="24"/>
      <c r="E80" s="190"/>
      <c r="F80" s="24"/>
      <c r="G80" s="191"/>
      <c r="H80" s="100"/>
      <c r="I80" s="192"/>
      <c r="J80" s="63"/>
      <c r="K80" s="933"/>
      <c r="L80" s="63"/>
      <c r="M80" s="25"/>
      <c r="N80" s="25"/>
      <c r="O80" s="25"/>
      <c r="P80" s="25"/>
      <c r="Q80" s="25"/>
      <c r="R80" s="397"/>
      <c r="S80" s="397"/>
      <c r="T80" s="193"/>
      <c r="U80" s="638"/>
      <c r="V80" s="639"/>
      <c r="W80" s="639"/>
      <c r="X80" s="65"/>
      <c r="Y80" s="195"/>
      <c r="Z80" s="195"/>
      <c r="AA80" s="195"/>
      <c r="AB80" s="195"/>
      <c r="AC80" s="195"/>
      <c r="AD80" s="196"/>
      <c r="AF80" s="1102"/>
      <c r="AG80" s="1092"/>
      <c r="AH80" s="1092"/>
      <c r="AI80" s="1092"/>
      <c r="AJ80" s="546"/>
      <c r="AK80" s="544"/>
      <c r="AL80" s="544"/>
      <c r="AM80" s="546"/>
      <c r="AN80" s="546"/>
      <c r="AO80" s="546"/>
      <c r="AP80" s="546"/>
      <c r="AQ80" s="546"/>
      <c r="AR80" s="544"/>
      <c r="AS80" s="544"/>
      <c r="AT80" s="546"/>
      <c r="AU80" s="546"/>
      <c r="AV80" s="546"/>
      <c r="AW80" s="546"/>
      <c r="AX80" s="546"/>
      <c r="AY80" s="544"/>
      <c r="AZ80" s="544"/>
      <c r="BA80" s="546"/>
      <c r="BB80" s="546"/>
      <c r="BC80" s="546"/>
      <c r="BD80" s="546"/>
      <c r="BE80" s="546"/>
      <c r="BF80" s="544"/>
      <c r="BG80" s="544"/>
      <c r="BH80" s="1102"/>
      <c r="BI80" s="1092"/>
      <c r="BJ80" s="1092"/>
      <c r="BK80" s="1092"/>
      <c r="BL80" s="546"/>
      <c r="BM80" s="544"/>
      <c r="BN80" s="544"/>
      <c r="BO80" s="546"/>
      <c r="BP80" s="546"/>
      <c r="BQ80" s="546"/>
      <c r="BR80" s="546"/>
      <c r="BS80" s="546"/>
      <c r="BT80" s="544"/>
      <c r="BU80" s="544"/>
      <c r="BV80" s="546"/>
      <c r="BW80" s="546"/>
      <c r="BX80" s="546"/>
      <c r="BY80" s="546"/>
      <c r="BZ80" s="546"/>
      <c r="CA80" s="544"/>
      <c r="CB80" s="544"/>
      <c r="CC80" s="546"/>
      <c r="CD80" s="546"/>
      <c r="CE80" s="546"/>
      <c r="CF80" s="546"/>
      <c r="CG80" s="546"/>
      <c r="CH80" s="544"/>
      <c r="CI80" s="544"/>
      <c r="CJ80" s="546"/>
      <c r="CK80" s="546"/>
      <c r="CL80" s="546"/>
      <c r="CM80" s="546"/>
      <c r="CN80" s="546"/>
      <c r="CO80" s="544"/>
      <c r="CP80" s="1021"/>
    </row>
    <row r="81" spans="1:94" ht="12.75" hidden="1" customHeight="1">
      <c r="A81" s="13"/>
      <c r="B81" s="165"/>
      <c r="C81" s="189"/>
      <c r="D81" s="24"/>
      <c r="E81" s="190"/>
      <c r="F81" s="24"/>
      <c r="G81" s="191"/>
      <c r="H81" s="100"/>
      <c r="I81" s="192"/>
      <c r="J81" s="63"/>
      <c r="K81" s="933"/>
      <c r="L81" s="63"/>
      <c r="M81" s="25"/>
      <c r="N81" s="25"/>
      <c r="O81" s="25"/>
      <c r="P81" s="25"/>
      <c r="Q81" s="25"/>
      <c r="R81" s="397"/>
      <c r="S81" s="397"/>
      <c r="T81" s="193"/>
      <c r="U81" s="638"/>
      <c r="V81" s="639"/>
      <c r="W81" s="639"/>
      <c r="X81" s="65"/>
      <c r="Y81" s="195"/>
      <c r="Z81" s="195"/>
      <c r="AA81" s="195"/>
      <c r="AB81" s="195"/>
      <c r="AC81" s="195"/>
      <c r="AD81" s="196"/>
      <c r="AF81" s="1102"/>
      <c r="AG81" s="1092"/>
      <c r="AH81" s="1092"/>
      <c r="AI81" s="1092"/>
      <c r="AJ81" s="546"/>
      <c r="AK81" s="544"/>
      <c r="AL81" s="545"/>
      <c r="AM81" s="546"/>
      <c r="AN81" s="546"/>
      <c r="AO81" s="546"/>
      <c r="AP81" s="546"/>
      <c r="AQ81" s="546"/>
      <c r="AR81" s="544"/>
      <c r="AS81" s="544"/>
      <c r="AT81" s="546"/>
      <c r="AU81" s="546"/>
      <c r="AV81" s="546"/>
      <c r="AW81" s="546"/>
      <c r="AX81" s="546"/>
      <c r="AY81" s="544"/>
      <c r="AZ81" s="545"/>
      <c r="BA81" s="546"/>
      <c r="BB81" s="546"/>
      <c r="BC81" s="546"/>
      <c r="BD81" s="546"/>
      <c r="BE81" s="546"/>
      <c r="BF81" s="544"/>
      <c r="BG81" s="544"/>
      <c r="BH81" s="1102"/>
      <c r="BI81" s="1092"/>
      <c r="BJ81" s="1092"/>
      <c r="BK81" s="1092"/>
      <c r="BL81" s="546"/>
      <c r="BM81" s="544"/>
      <c r="BN81" s="545"/>
      <c r="BO81" s="546"/>
      <c r="BP81" s="546"/>
      <c r="BQ81" s="546"/>
      <c r="BR81" s="546"/>
      <c r="BS81" s="546"/>
      <c r="BT81" s="544"/>
      <c r="BU81" s="544"/>
      <c r="BV81" s="546"/>
      <c r="BW81" s="546"/>
      <c r="BX81" s="546"/>
      <c r="BY81" s="546"/>
      <c r="BZ81" s="546"/>
      <c r="CA81" s="544"/>
      <c r="CB81" s="545"/>
      <c r="CC81" s="546"/>
      <c r="CD81" s="546"/>
      <c r="CE81" s="546"/>
      <c r="CF81" s="546"/>
      <c r="CG81" s="546"/>
      <c r="CH81" s="544"/>
      <c r="CI81" s="544"/>
      <c r="CJ81" s="546"/>
      <c r="CK81" s="546"/>
      <c r="CL81" s="546"/>
      <c r="CM81" s="546"/>
      <c r="CN81" s="546"/>
      <c r="CO81" s="544"/>
      <c r="CP81" s="1021"/>
    </row>
    <row r="82" spans="1:94" ht="12.75" hidden="1" customHeight="1">
      <c r="A82" s="13"/>
      <c r="B82" s="165"/>
      <c r="C82" s="189"/>
      <c r="D82" s="24"/>
      <c r="E82" s="190"/>
      <c r="F82" s="24"/>
      <c r="G82" s="191"/>
      <c r="H82" s="100"/>
      <c r="I82" s="192"/>
      <c r="J82" s="63"/>
      <c r="K82" s="933"/>
      <c r="L82" s="63"/>
      <c r="M82" s="25"/>
      <c r="N82" s="25"/>
      <c r="O82" s="25"/>
      <c r="P82" s="25"/>
      <c r="Q82" s="25"/>
      <c r="R82" s="397"/>
      <c r="S82" s="397"/>
      <c r="T82" s="193"/>
      <c r="U82" s="638"/>
      <c r="V82" s="639"/>
      <c r="W82" s="639"/>
      <c r="X82" s="65"/>
      <c r="Y82" s="195"/>
      <c r="Z82" s="195"/>
      <c r="AA82" s="195"/>
      <c r="AB82" s="195"/>
      <c r="AC82" s="195"/>
      <c r="AD82" s="196"/>
      <c r="AF82" s="1102"/>
      <c r="AG82" s="1092"/>
      <c r="AH82" s="1092"/>
      <c r="AI82" s="1092"/>
      <c r="AJ82" s="546"/>
      <c r="AK82" s="544"/>
      <c r="AL82" s="544"/>
      <c r="AM82" s="546"/>
      <c r="AN82" s="546"/>
      <c r="AO82" s="546"/>
      <c r="AP82" s="546"/>
      <c r="AQ82" s="546"/>
      <c r="AR82" s="544"/>
      <c r="AS82" s="545"/>
      <c r="AT82" s="546"/>
      <c r="AU82" s="546"/>
      <c r="AV82" s="546"/>
      <c r="AW82" s="546"/>
      <c r="AX82" s="546"/>
      <c r="AY82" s="544"/>
      <c r="AZ82" s="545"/>
      <c r="BA82" s="546"/>
      <c r="BB82" s="546"/>
      <c r="BC82" s="546"/>
      <c r="BD82" s="546"/>
      <c r="BE82" s="546"/>
      <c r="BF82" s="544"/>
      <c r="BG82" s="545"/>
      <c r="BH82" s="1102"/>
      <c r="BI82" s="1092"/>
      <c r="BJ82" s="1092"/>
      <c r="BK82" s="1092"/>
      <c r="BL82" s="546"/>
      <c r="BM82" s="544"/>
      <c r="BN82" s="544"/>
      <c r="BO82" s="546"/>
      <c r="BP82" s="546"/>
      <c r="BQ82" s="546"/>
      <c r="BR82" s="546"/>
      <c r="BS82" s="546"/>
      <c r="BT82" s="544"/>
      <c r="BU82" s="545"/>
      <c r="BV82" s="546"/>
      <c r="BW82" s="546"/>
      <c r="BX82" s="546"/>
      <c r="BY82" s="546"/>
      <c r="BZ82" s="546"/>
      <c r="CA82" s="544"/>
      <c r="CB82" s="545"/>
      <c r="CC82" s="546"/>
      <c r="CD82" s="546"/>
      <c r="CE82" s="546"/>
      <c r="CF82" s="546"/>
      <c r="CG82" s="546"/>
      <c r="CH82" s="544"/>
      <c r="CI82" s="545"/>
      <c r="CJ82" s="546"/>
      <c r="CK82" s="546"/>
      <c r="CL82" s="546"/>
      <c r="CM82" s="546"/>
      <c r="CN82" s="546"/>
      <c r="CO82" s="544"/>
      <c r="CP82" s="1020"/>
    </row>
    <row r="83" spans="1:94" ht="12.75" hidden="1" customHeight="1">
      <c r="A83" s="13"/>
      <c r="B83" s="165"/>
      <c r="C83" s="189"/>
      <c r="D83" s="24"/>
      <c r="E83" s="190"/>
      <c r="F83" s="24"/>
      <c r="G83" s="191"/>
      <c r="H83" s="100"/>
      <c r="I83" s="192"/>
      <c r="J83" s="63"/>
      <c r="K83" s="933"/>
      <c r="L83" s="63"/>
      <c r="M83" s="25"/>
      <c r="N83" s="25"/>
      <c r="O83" s="25"/>
      <c r="P83" s="25"/>
      <c r="Q83" s="25"/>
      <c r="R83" s="397"/>
      <c r="S83" s="397"/>
      <c r="T83" s="193"/>
      <c r="U83" s="638"/>
      <c r="V83" s="639"/>
      <c r="W83" s="639"/>
      <c r="X83" s="65"/>
      <c r="Y83" s="195"/>
      <c r="Z83" s="195"/>
      <c r="AA83" s="195"/>
      <c r="AB83" s="195"/>
      <c r="AC83" s="195"/>
      <c r="AD83" s="196"/>
      <c r="AF83" s="1103"/>
      <c r="AG83" s="1092"/>
      <c r="AH83" s="1092"/>
      <c r="AI83" s="1092"/>
      <c r="AJ83" s="546"/>
      <c r="AK83" s="544"/>
      <c r="AL83" s="544"/>
      <c r="AM83" s="546"/>
      <c r="AN83" s="546"/>
      <c r="AO83" s="546"/>
      <c r="AP83" s="546"/>
      <c r="AQ83" s="546"/>
      <c r="AR83" s="544"/>
      <c r="AS83" s="545"/>
      <c r="AT83" s="546"/>
      <c r="AU83" s="546"/>
      <c r="AV83" s="546"/>
      <c r="AW83" s="546"/>
      <c r="AX83" s="546"/>
      <c r="AY83" s="544"/>
      <c r="AZ83" s="545"/>
      <c r="BA83" s="546"/>
      <c r="BB83" s="546"/>
      <c r="BC83" s="546"/>
      <c r="BD83" s="546"/>
      <c r="BE83" s="546"/>
      <c r="BF83" s="544"/>
      <c r="BG83" s="545"/>
      <c r="BH83" s="1103"/>
      <c r="BI83" s="1092"/>
      <c r="BJ83" s="1092"/>
      <c r="BK83" s="1092"/>
      <c r="BL83" s="546"/>
      <c r="BM83" s="544"/>
      <c r="BN83" s="544"/>
      <c r="BO83" s="546"/>
      <c r="BP83" s="546"/>
      <c r="BQ83" s="546"/>
      <c r="BR83" s="546"/>
      <c r="BS83" s="546"/>
      <c r="BT83" s="544"/>
      <c r="BU83" s="545"/>
      <c r="BV83" s="546"/>
      <c r="BW83" s="546"/>
      <c r="BX83" s="546"/>
      <c r="BY83" s="546"/>
      <c r="BZ83" s="546"/>
      <c r="CA83" s="544"/>
      <c r="CB83" s="545"/>
      <c r="CC83" s="546"/>
      <c r="CD83" s="546"/>
      <c r="CE83" s="546"/>
      <c r="CF83" s="546"/>
      <c r="CG83" s="546"/>
      <c r="CH83" s="544"/>
      <c r="CI83" s="545"/>
      <c r="CJ83" s="546"/>
      <c r="CK83" s="546"/>
      <c r="CL83" s="546"/>
      <c r="CM83" s="546"/>
      <c r="CN83" s="546"/>
      <c r="CO83" s="544"/>
      <c r="CP83" s="1020"/>
    </row>
    <row r="84" spans="1:94" ht="12.75" hidden="1" customHeight="1">
      <c r="A84" s="13"/>
      <c r="B84" s="165"/>
      <c r="C84" s="189"/>
      <c r="D84" s="24"/>
      <c r="E84" s="190"/>
      <c r="F84" s="24"/>
      <c r="G84" s="191"/>
      <c r="H84" s="100"/>
      <c r="I84" s="192"/>
      <c r="J84" s="63"/>
      <c r="K84" s="933"/>
      <c r="L84" s="63"/>
      <c r="M84" s="25"/>
      <c r="N84" s="25"/>
      <c r="O84" s="25"/>
      <c r="P84" s="25"/>
      <c r="Q84" s="25"/>
      <c r="R84" s="397"/>
      <c r="S84" s="397"/>
      <c r="T84" s="193"/>
      <c r="U84" s="638"/>
      <c r="V84" s="639"/>
      <c r="W84" s="639"/>
      <c r="X84" s="65"/>
      <c r="Y84" s="195"/>
      <c r="Z84" s="195"/>
      <c r="AA84" s="195"/>
      <c r="AB84" s="195"/>
      <c r="AC84" s="195"/>
      <c r="AD84" s="196"/>
      <c r="AF84" s="1103"/>
      <c r="AG84" s="1092"/>
      <c r="AH84" s="1092"/>
      <c r="AI84" s="1092"/>
      <c r="AJ84" s="546"/>
      <c r="AK84" s="544"/>
      <c r="AL84" s="545"/>
      <c r="AM84" s="546"/>
      <c r="AN84" s="546"/>
      <c r="AO84" s="546"/>
      <c r="AP84" s="546"/>
      <c r="AQ84" s="546"/>
      <c r="AR84" s="544"/>
      <c r="AS84" s="544"/>
      <c r="AT84" s="546"/>
      <c r="AU84" s="546"/>
      <c r="AV84" s="546"/>
      <c r="AW84" s="546"/>
      <c r="AX84" s="546"/>
      <c r="AY84" s="544"/>
      <c r="AZ84" s="544"/>
      <c r="BA84" s="546"/>
      <c r="BB84" s="546"/>
      <c r="BC84" s="546"/>
      <c r="BD84" s="546"/>
      <c r="BE84" s="546"/>
      <c r="BF84" s="544"/>
      <c r="BG84" s="544"/>
      <c r="BH84" s="1103"/>
      <c r="BI84" s="1092"/>
      <c r="BJ84" s="1092"/>
      <c r="BK84" s="1092"/>
      <c r="BL84" s="546"/>
      <c r="BM84" s="544"/>
      <c r="BN84" s="545"/>
      <c r="BO84" s="546"/>
      <c r="BP84" s="546"/>
      <c r="BQ84" s="546"/>
      <c r="BR84" s="546"/>
      <c r="BS84" s="546"/>
      <c r="BT84" s="544"/>
      <c r="BU84" s="544"/>
      <c r="BV84" s="546"/>
      <c r="BW84" s="546"/>
      <c r="BX84" s="546"/>
      <c r="BY84" s="546"/>
      <c r="BZ84" s="546"/>
      <c r="CA84" s="544"/>
      <c r="CB84" s="544"/>
      <c r="CC84" s="546"/>
      <c r="CD84" s="546"/>
      <c r="CE84" s="546"/>
      <c r="CF84" s="546"/>
      <c r="CG84" s="546"/>
      <c r="CH84" s="544"/>
      <c r="CI84" s="544"/>
      <c r="CJ84" s="546"/>
      <c r="CK84" s="546"/>
      <c r="CL84" s="546"/>
      <c r="CM84" s="546"/>
      <c r="CN84" s="546"/>
      <c r="CO84" s="544"/>
      <c r="CP84" s="1021"/>
    </row>
    <row r="85" spans="1:94" ht="12.75" hidden="1" customHeight="1">
      <c r="A85" s="13"/>
      <c r="B85" s="165"/>
      <c r="C85" s="189"/>
      <c r="D85" s="24"/>
      <c r="E85" s="190"/>
      <c r="F85" s="24"/>
      <c r="G85" s="191"/>
      <c r="H85" s="100"/>
      <c r="I85" s="192"/>
      <c r="J85" s="63"/>
      <c r="K85" s="933"/>
      <c r="L85" s="63"/>
      <c r="M85" s="25"/>
      <c r="N85" s="25"/>
      <c r="O85" s="25"/>
      <c r="P85" s="25"/>
      <c r="Q85" s="25"/>
      <c r="R85" s="397"/>
      <c r="S85" s="397"/>
      <c r="T85" s="193"/>
      <c r="U85" s="638"/>
      <c r="V85" s="639"/>
      <c r="W85" s="639"/>
      <c r="X85" s="65"/>
      <c r="Y85" s="195"/>
      <c r="Z85" s="195"/>
      <c r="AA85" s="195"/>
      <c r="AB85" s="195"/>
      <c r="AC85" s="195"/>
      <c r="AD85" s="196"/>
      <c r="AF85" s="1103"/>
      <c r="AG85" s="1092"/>
      <c r="AH85" s="1092"/>
      <c r="AI85" s="1092"/>
      <c r="AJ85" s="546"/>
      <c r="AK85" s="544"/>
      <c r="AL85" s="545"/>
      <c r="AM85" s="546"/>
      <c r="AN85" s="546"/>
      <c r="AO85" s="546"/>
      <c r="AP85" s="546"/>
      <c r="AQ85" s="546"/>
      <c r="AR85" s="544"/>
      <c r="AS85" s="545"/>
      <c r="AT85" s="546"/>
      <c r="AU85" s="546"/>
      <c r="AV85" s="546"/>
      <c r="AW85" s="546"/>
      <c r="AX85" s="546"/>
      <c r="AY85" s="544"/>
      <c r="AZ85" s="545"/>
      <c r="BA85" s="546"/>
      <c r="BB85" s="546"/>
      <c r="BC85" s="546"/>
      <c r="BD85" s="546"/>
      <c r="BE85" s="546"/>
      <c r="BF85" s="544"/>
      <c r="BG85" s="545"/>
      <c r="BH85" s="1103"/>
      <c r="BI85" s="1092"/>
      <c r="BJ85" s="1092"/>
      <c r="BK85" s="1092"/>
      <c r="BL85" s="546"/>
      <c r="BM85" s="544"/>
      <c r="BN85" s="545"/>
      <c r="BO85" s="546"/>
      <c r="BP85" s="546"/>
      <c r="BQ85" s="546"/>
      <c r="BR85" s="546"/>
      <c r="BS85" s="546"/>
      <c r="BT85" s="544"/>
      <c r="BU85" s="545"/>
      <c r="BV85" s="546"/>
      <c r="BW85" s="546"/>
      <c r="BX85" s="546"/>
      <c r="BY85" s="546"/>
      <c r="BZ85" s="546"/>
      <c r="CA85" s="544"/>
      <c r="CB85" s="545"/>
      <c r="CC85" s="546"/>
      <c r="CD85" s="546"/>
      <c r="CE85" s="546"/>
      <c r="CF85" s="546"/>
      <c r="CG85" s="546"/>
      <c r="CH85" s="544"/>
      <c r="CI85" s="545"/>
      <c r="CJ85" s="546"/>
      <c r="CK85" s="546"/>
      <c r="CL85" s="1023"/>
      <c r="CM85" s="1023"/>
      <c r="CN85" s="1023"/>
      <c r="CO85" s="1024"/>
      <c r="CP85" s="1026"/>
    </row>
    <row r="86" spans="1:94" ht="12.75" hidden="1" customHeight="1">
      <c r="A86" s="13"/>
      <c r="B86" s="165"/>
      <c r="C86" s="189"/>
      <c r="D86" s="24"/>
      <c r="E86" s="190"/>
      <c r="F86" s="24"/>
      <c r="G86" s="191"/>
      <c r="H86" s="100"/>
      <c r="I86" s="192"/>
      <c r="J86" s="63"/>
      <c r="K86" s="933"/>
      <c r="L86" s="63"/>
      <c r="M86" s="25"/>
      <c r="N86" s="25"/>
      <c r="O86" s="25"/>
      <c r="P86" s="25"/>
      <c r="Q86" s="25"/>
      <c r="R86" s="397"/>
      <c r="S86" s="397"/>
      <c r="T86" s="193"/>
      <c r="U86" s="638"/>
      <c r="V86" s="639"/>
      <c r="W86" s="639"/>
      <c r="X86" s="65"/>
      <c r="Y86" s="195"/>
      <c r="Z86" s="195"/>
      <c r="AA86" s="195"/>
      <c r="AB86" s="195"/>
      <c r="AC86" s="195"/>
      <c r="AD86" s="196"/>
      <c r="AF86" s="1104"/>
      <c r="AG86" s="1105"/>
      <c r="AH86" s="1105"/>
      <c r="AI86" s="1105"/>
      <c r="AJ86" s="1106"/>
      <c r="AK86" s="1107"/>
      <c r="AL86" s="1108"/>
      <c r="AM86" s="1109"/>
      <c r="AN86" s="1106"/>
      <c r="AO86" s="1106"/>
      <c r="AP86" s="1106"/>
      <c r="AQ86" s="1106"/>
      <c r="AR86" s="1107"/>
      <c r="AS86" s="1108"/>
      <c r="AT86" s="1109"/>
      <c r="AU86" s="1106"/>
      <c r="AV86" s="1106"/>
      <c r="AW86" s="1106"/>
      <c r="AX86" s="1106"/>
      <c r="AY86" s="1107"/>
      <c r="AZ86" s="1108"/>
      <c r="BA86" s="1109"/>
      <c r="BB86" s="1106"/>
      <c r="BC86" s="1106"/>
      <c r="BD86" s="1106"/>
      <c r="BE86" s="1106"/>
      <c r="BF86" s="1107"/>
      <c r="BG86" s="1108"/>
      <c r="BH86" s="1104"/>
      <c r="BI86" s="1105"/>
      <c r="BJ86" s="1105"/>
      <c r="BK86" s="1105"/>
      <c r="BL86" s="1106"/>
      <c r="BM86" s="1107"/>
      <c r="BN86" s="1108"/>
      <c r="BO86" s="1109"/>
      <c r="BP86" s="1106"/>
      <c r="BQ86" s="1106"/>
      <c r="BR86" s="1106"/>
      <c r="BS86" s="1106"/>
      <c r="BT86" s="1107"/>
      <c r="BU86" s="1108"/>
      <c r="BV86" s="1109"/>
      <c r="BW86" s="1106"/>
      <c r="BX86" s="1106"/>
      <c r="BY86" s="1106"/>
      <c r="BZ86" s="1106"/>
      <c r="CA86" s="1107"/>
      <c r="CB86" s="1108"/>
      <c r="CC86" s="1109"/>
      <c r="CD86" s="1106"/>
      <c r="CE86" s="1106"/>
      <c r="CF86" s="1106"/>
      <c r="CG86" s="1106"/>
      <c r="CH86" s="1107"/>
      <c r="CI86" s="1108"/>
      <c r="CJ86" s="1109"/>
      <c r="CK86" s="1106"/>
      <c r="CL86" s="998"/>
      <c r="CM86" s="998"/>
      <c r="CN86" s="998"/>
      <c r="CO86" s="999"/>
      <c r="CP86" s="999"/>
    </row>
    <row r="87" spans="1:94" ht="12.75" hidden="1" customHeight="1">
      <c r="A87" s="13"/>
      <c r="B87" s="165"/>
      <c r="C87" s="189"/>
      <c r="D87" s="24"/>
      <c r="E87" s="190"/>
      <c r="F87" s="24"/>
      <c r="G87" s="191"/>
      <c r="H87" s="100"/>
      <c r="I87" s="192"/>
      <c r="J87" s="63"/>
      <c r="K87" s="100"/>
      <c r="L87" s="63"/>
      <c r="M87" s="25"/>
      <c r="N87" s="25"/>
      <c r="O87" s="25"/>
      <c r="P87" s="25"/>
      <c r="Q87" s="25"/>
      <c r="R87" s="397"/>
      <c r="S87" s="397"/>
      <c r="T87" s="193"/>
      <c r="U87" s="194"/>
      <c r="V87" s="639"/>
      <c r="W87" s="639"/>
      <c r="X87" s="65"/>
      <c r="Y87" s="195"/>
      <c r="Z87" s="195"/>
      <c r="AA87" s="195"/>
      <c r="AB87" s="195"/>
      <c r="AC87" s="195"/>
      <c r="AD87" s="196"/>
      <c r="AF87" s="1110"/>
      <c r="AG87" s="1111"/>
      <c r="AH87" s="1111"/>
      <c r="AI87" s="1111"/>
      <c r="AJ87" s="1112"/>
      <c r="AK87" s="1113"/>
      <c r="AL87" s="1114"/>
      <c r="AM87" s="1112"/>
      <c r="AN87" s="1112"/>
      <c r="AO87" s="1112"/>
      <c r="AP87" s="1112"/>
      <c r="AQ87" s="1112"/>
      <c r="AR87" s="1113"/>
      <c r="AS87" s="1114"/>
      <c r="AT87" s="1112"/>
      <c r="AU87" s="1112"/>
      <c r="AV87" s="1112"/>
      <c r="AW87" s="1112"/>
      <c r="AX87" s="1112"/>
      <c r="AY87" s="1113"/>
      <c r="AZ87" s="1114"/>
      <c r="BA87" s="1112"/>
      <c r="BB87" s="1112"/>
      <c r="BC87" s="1112"/>
      <c r="BD87" s="1112"/>
      <c r="BE87" s="1112"/>
      <c r="BF87" s="1113"/>
      <c r="BG87" s="1114"/>
      <c r="BH87" s="1110"/>
      <c r="BI87" s="1111"/>
      <c r="BJ87" s="1111"/>
      <c r="BK87" s="1111"/>
      <c r="BL87" s="1112"/>
      <c r="BM87" s="1113"/>
      <c r="BN87" s="1114"/>
      <c r="BO87" s="1112"/>
      <c r="BP87" s="1112"/>
      <c r="BQ87" s="1112"/>
      <c r="BR87" s="1112"/>
      <c r="BS87" s="1112"/>
      <c r="BT87" s="1113"/>
      <c r="BU87" s="1114"/>
      <c r="BV87" s="1112"/>
      <c r="BW87" s="1112"/>
      <c r="BX87" s="1112"/>
      <c r="BY87" s="1112"/>
      <c r="BZ87" s="1112"/>
      <c r="CA87" s="1113"/>
      <c r="CB87" s="1114"/>
      <c r="CC87" s="1112"/>
      <c r="CD87" s="1112"/>
      <c r="CE87" s="1112"/>
      <c r="CF87" s="1112"/>
      <c r="CG87" s="1112"/>
      <c r="CH87" s="1113"/>
      <c r="CI87" s="1114"/>
      <c r="CJ87" s="1112"/>
      <c r="CK87" s="1112"/>
      <c r="CL87" s="998"/>
      <c r="CM87" s="998"/>
      <c r="CN87" s="998"/>
      <c r="CO87" s="999"/>
      <c r="CP87" s="999"/>
    </row>
    <row r="88" spans="1:94" ht="12.75" hidden="1" customHeight="1">
      <c r="A88" s="13"/>
      <c r="B88" s="165"/>
      <c r="C88" s="189"/>
      <c r="D88" s="24"/>
      <c r="E88" s="190"/>
      <c r="F88" s="24"/>
      <c r="G88" s="191"/>
      <c r="H88" s="100"/>
      <c r="I88" s="192"/>
      <c r="J88" s="63"/>
      <c r="K88" s="100"/>
      <c r="L88" s="63"/>
      <c r="M88" s="25"/>
      <c r="N88" s="25"/>
      <c r="O88" s="25"/>
      <c r="P88" s="25"/>
      <c r="Q88" s="25"/>
      <c r="R88" s="397"/>
      <c r="S88" s="397"/>
      <c r="T88" s="193"/>
      <c r="U88" s="194"/>
      <c r="V88" s="639"/>
      <c r="W88" s="639"/>
      <c r="X88" s="65"/>
      <c r="Y88" s="195"/>
      <c r="Z88" s="195"/>
      <c r="AA88" s="195"/>
      <c r="AB88" s="195"/>
      <c r="AC88" s="195"/>
      <c r="AD88" s="196"/>
      <c r="AF88" s="1115"/>
      <c r="AG88" s="1116"/>
      <c r="AH88" s="1116"/>
      <c r="AI88" s="1116"/>
      <c r="AJ88" s="1117"/>
      <c r="AK88" s="1118"/>
      <c r="AL88" s="1119"/>
      <c r="AM88" s="1117"/>
      <c r="AN88" s="1117"/>
      <c r="AO88" s="1117"/>
      <c r="AP88" s="1117"/>
      <c r="AQ88" s="1117"/>
      <c r="AR88" s="1118"/>
      <c r="AS88" s="1119"/>
      <c r="AT88" s="1117"/>
      <c r="AU88" s="1117"/>
      <c r="AV88" s="1117"/>
      <c r="AW88" s="1117"/>
      <c r="AX88" s="1117"/>
      <c r="AY88" s="1118"/>
      <c r="AZ88" s="1119"/>
      <c r="BA88" s="1117"/>
      <c r="BB88" s="1117"/>
      <c r="BC88" s="1117"/>
      <c r="BD88" s="1117"/>
      <c r="BE88" s="1117"/>
      <c r="BF88" s="1118"/>
      <c r="BG88" s="1119"/>
      <c r="BH88" s="1115"/>
      <c r="BI88" s="1116"/>
      <c r="BJ88" s="1116"/>
      <c r="BK88" s="1116"/>
      <c r="BL88" s="1117"/>
      <c r="BM88" s="1118"/>
      <c r="BN88" s="1119"/>
      <c r="BO88" s="1117"/>
      <c r="BP88" s="1117"/>
      <c r="BQ88" s="1117"/>
      <c r="BR88" s="1117"/>
      <c r="BS88" s="1117"/>
      <c r="BT88" s="1118"/>
      <c r="BU88" s="1119"/>
      <c r="BV88" s="1117"/>
      <c r="BW88" s="1117"/>
      <c r="BX88" s="1117"/>
      <c r="BY88" s="1117"/>
      <c r="BZ88" s="1117"/>
      <c r="CA88" s="1118"/>
      <c r="CB88" s="1119"/>
      <c r="CC88" s="1117"/>
      <c r="CD88" s="1117"/>
      <c r="CE88" s="1117"/>
      <c r="CF88" s="1117"/>
      <c r="CG88" s="1117"/>
      <c r="CH88" s="1118"/>
      <c r="CI88" s="1119"/>
      <c r="CJ88" s="1117"/>
      <c r="CK88" s="1117"/>
      <c r="CL88" s="998"/>
      <c r="CM88" s="998"/>
      <c r="CN88" s="998"/>
      <c r="CO88" s="999"/>
      <c r="CP88" s="999"/>
    </row>
    <row r="89" spans="1:94" ht="12.75" hidden="1" customHeight="1">
      <c r="A89" s="13"/>
      <c r="B89" s="165"/>
      <c r="C89" s="189"/>
      <c r="D89" s="24"/>
      <c r="E89" s="190"/>
      <c r="F89" s="24"/>
      <c r="G89" s="191"/>
      <c r="H89" s="100"/>
      <c r="I89" s="192"/>
      <c r="J89" s="63"/>
      <c r="K89" s="100"/>
      <c r="L89" s="63"/>
      <c r="M89" s="25"/>
      <c r="N89" s="25"/>
      <c r="O89" s="25"/>
      <c r="P89" s="25"/>
      <c r="Q89" s="25"/>
      <c r="R89" s="397"/>
      <c r="S89" s="397"/>
      <c r="T89" s="193"/>
      <c r="U89" s="194"/>
      <c r="V89" s="65"/>
      <c r="W89" s="65"/>
      <c r="X89" s="65"/>
      <c r="Y89" s="195"/>
      <c r="Z89" s="195"/>
      <c r="AA89" s="195"/>
      <c r="AB89" s="195"/>
      <c r="AC89" s="195"/>
      <c r="AD89" s="196"/>
      <c r="AF89" s="1120"/>
      <c r="AG89" s="1121"/>
      <c r="AH89" s="1121"/>
      <c r="AI89" s="1121"/>
      <c r="AJ89" s="1122"/>
      <c r="AK89" s="1123"/>
      <c r="AL89" s="1124"/>
      <c r="AM89" s="1122"/>
      <c r="AN89" s="1122"/>
      <c r="AO89" s="1122"/>
      <c r="AP89" s="1122"/>
      <c r="AQ89" s="1122"/>
      <c r="AR89" s="1123"/>
      <c r="AS89" s="1124"/>
      <c r="AT89" s="1122"/>
      <c r="AU89" s="1122"/>
      <c r="AV89" s="1122"/>
      <c r="AW89" s="1122"/>
      <c r="AX89" s="1122"/>
      <c r="AY89" s="1123"/>
      <c r="AZ89" s="1124"/>
      <c r="BA89" s="1122"/>
      <c r="BB89" s="1122"/>
      <c r="BC89" s="1122"/>
      <c r="BD89" s="1122"/>
      <c r="BE89" s="1122"/>
      <c r="BF89" s="1123"/>
      <c r="BG89" s="1124"/>
      <c r="BH89" s="1120"/>
      <c r="BI89" s="1121"/>
      <c r="BJ89" s="1121"/>
      <c r="BK89" s="1121"/>
      <c r="BL89" s="1122"/>
      <c r="BM89" s="1123"/>
      <c r="BN89" s="1124"/>
      <c r="BO89" s="1122"/>
      <c r="BP89" s="1122"/>
      <c r="BQ89" s="1122"/>
      <c r="BR89" s="1122"/>
      <c r="BS89" s="1122"/>
      <c r="BT89" s="1123"/>
      <c r="BU89" s="1124"/>
      <c r="BV89" s="1122"/>
      <c r="BW89" s="1122"/>
      <c r="BX89" s="1122"/>
      <c r="BY89" s="1122"/>
      <c r="BZ89" s="1122"/>
      <c r="CA89" s="1123"/>
      <c r="CB89" s="1124"/>
      <c r="CC89" s="1122"/>
      <c r="CD89" s="1122"/>
      <c r="CE89" s="1122"/>
      <c r="CF89" s="1122"/>
      <c r="CG89" s="1122"/>
      <c r="CH89" s="1123"/>
      <c r="CI89" s="1124"/>
      <c r="CJ89" s="1122"/>
      <c r="CK89" s="1122"/>
      <c r="CL89" s="998"/>
      <c r="CM89" s="998"/>
      <c r="CN89" s="998"/>
      <c r="CO89" s="999"/>
      <c r="CP89" s="999"/>
    </row>
    <row r="90" spans="1:94" ht="12.75" hidden="1" customHeight="1">
      <c r="A90" s="13"/>
      <c r="B90" s="165"/>
      <c r="C90" s="189"/>
      <c r="D90" s="24"/>
      <c r="E90" s="190"/>
      <c r="F90" s="24"/>
      <c r="G90" s="191"/>
      <c r="H90" s="100"/>
      <c r="I90" s="192"/>
      <c r="J90" s="63">
        <f t="shared" si="1"/>
        <v>0</v>
      </c>
      <c r="K90" s="100"/>
      <c r="L90" s="63"/>
      <c r="M90" s="25"/>
      <c r="N90" s="25"/>
      <c r="O90" s="25"/>
      <c r="P90" s="25"/>
      <c r="Q90" s="25"/>
      <c r="R90" s="397"/>
      <c r="S90" s="397"/>
      <c r="T90" s="193">
        <f t="shared" si="11"/>
        <v>0</v>
      </c>
      <c r="U90" s="194"/>
      <c r="V90" s="65"/>
      <c r="W90" s="65"/>
      <c r="X90" s="65"/>
      <c r="Y90" s="195"/>
      <c r="Z90" s="195"/>
      <c r="AA90" s="195"/>
      <c r="AB90" s="195"/>
      <c r="AC90" s="195"/>
      <c r="AD90" s="196"/>
      <c r="AF90" s="1120"/>
      <c r="AG90" s="1121"/>
      <c r="AH90" s="1121"/>
      <c r="AI90" s="1121"/>
      <c r="AJ90" s="1122"/>
      <c r="AK90" s="1123"/>
      <c r="AL90" s="1124"/>
      <c r="AM90" s="1122"/>
      <c r="AN90" s="1122"/>
      <c r="AO90" s="1122"/>
      <c r="AP90" s="1122"/>
      <c r="AQ90" s="1122"/>
      <c r="AR90" s="1123"/>
      <c r="AS90" s="1124"/>
      <c r="AT90" s="1122"/>
      <c r="AU90" s="1122"/>
      <c r="AV90" s="1122"/>
      <c r="AW90" s="1122"/>
      <c r="AX90" s="1122"/>
      <c r="AY90" s="1123"/>
      <c r="AZ90" s="1124"/>
      <c r="BA90" s="1122"/>
      <c r="BB90" s="1122"/>
      <c r="BC90" s="1122"/>
      <c r="BD90" s="1122"/>
      <c r="BE90" s="1122"/>
      <c r="BF90" s="1123"/>
      <c r="BG90" s="1124"/>
      <c r="BH90" s="1120"/>
      <c r="BI90" s="1121"/>
      <c r="BJ90" s="1121"/>
      <c r="BK90" s="1121"/>
      <c r="BL90" s="1122"/>
      <c r="BM90" s="1123"/>
      <c r="BN90" s="1124"/>
      <c r="BO90" s="1122"/>
      <c r="BP90" s="1122"/>
      <c r="BQ90" s="1122"/>
      <c r="BR90" s="1122"/>
      <c r="BS90" s="1122"/>
      <c r="BT90" s="1123"/>
      <c r="BU90" s="1124"/>
      <c r="BV90" s="1122"/>
      <c r="BW90" s="1122"/>
      <c r="BX90" s="1122"/>
      <c r="BY90" s="1122"/>
      <c r="BZ90" s="1122"/>
      <c r="CA90" s="1123"/>
      <c r="CB90" s="1124"/>
      <c r="CC90" s="1122"/>
      <c r="CD90" s="1122"/>
      <c r="CE90" s="1122"/>
      <c r="CF90" s="1122"/>
      <c r="CG90" s="1122"/>
      <c r="CH90" s="1123"/>
      <c r="CI90" s="1124"/>
      <c r="CJ90" s="1122"/>
      <c r="CK90" s="1122"/>
      <c r="CL90" s="998"/>
      <c r="CM90" s="998"/>
      <c r="CN90" s="998"/>
      <c r="CO90" s="999"/>
      <c r="CP90" s="999"/>
    </row>
    <row r="91" spans="1:94" ht="12.75" hidden="1" customHeight="1">
      <c r="A91" s="13"/>
      <c r="B91" s="165"/>
      <c r="C91" s="189"/>
      <c r="D91" s="24"/>
      <c r="E91" s="190"/>
      <c r="F91" s="24"/>
      <c r="G91" s="191"/>
      <c r="H91" s="100"/>
      <c r="I91" s="192"/>
      <c r="J91" s="63">
        <f t="shared" si="1"/>
        <v>0</v>
      </c>
      <c r="K91" s="100"/>
      <c r="L91" s="63"/>
      <c r="M91" s="25"/>
      <c r="N91" s="25"/>
      <c r="O91" s="25"/>
      <c r="P91" s="25"/>
      <c r="Q91" s="25"/>
      <c r="R91" s="397"/>
      <c r="S91" s="397"/>
      <c r="T91" s="193">
        <f t="shared" si="11"/>
        <v>0</v>
      </c>
      <c r="U91" s="194"/>
      <c r="V91" s="65"/>
      <c r="W91" s="65"/>
      <c r="X91" s="65"/>
      <c r="Y91" s="195"/>
      <c r="Z91" s="195"/>
      <c r="AA91" s="195"/>
      <c r="AB91" s="195"/>
      <c r="AC91" s="195"/>
      <c r="AD91" s="196"/>
      <c r="AF91" s="1125"/>
      <c r="AG91" s="1126"/>
      <c r="AH91" s="1126"/>
      <c r="AI91" s="1126"/>
      <c r="AJ91" s="1127"/>
      <c r="AK91" s="1128"/>
      <c r="AL91" s="1129"/>
      <c r="AM91" s="1127"/>
      <c r="AN91" s="1127"/>
      <c r="AO91" s="1127"/>
      <c r="AP91" s="1127"/>
      <c r="AQ91" s="1127"/>
      <c r="AR91" s="1128"/>
      <c r="AS91" s="1129"/>
      <c r="AT91" s="1127"/>
      <c r="AU91" s="1127"/>
      <c r="AV91" s="1127"/>
      <c r="AW91" s="1127"/>
      <c r="AX91" s="1127"/>
      <c r="AY91" s="1128"/>
      <c r="AZ91" s="1129"/>
      <c r="BA91" s="1127"/>
      <c r="BB91" s="1127"/>
      <c r="BC91" s="1127"/>
      <c r="BD91" s="1127"/>
      <c r="BE91" s="1127"/>
      <c r="BF91" s="1128"/>
      <c r="BG91" s="1129"/>
      <c r="BH91" s="1125"/>
      <c r="BI91" s="1126"/>
      <c r="BJ91" s="1126"/>
      <c r="BK91" s="1126"/>
      <c r="BL91" s="1127"/>
      <c r="BM91" s="1128"/>
      <c r="BN91" s="1129"/>
      <c r="BO91" s="1127"/>
      <c r="BP91" s="1127"/>
      <c r="BQ91" s="1127"/>
      <c r="BR91" s="1127"/>
      <c r="BS91" s="1127"/>
      <c r="BT91" s="1128"/>
      <c r="BU91" s="1129"/>
      <c r="BV91" s="1127"/>
      <c r="BW91" s="1127"/>
      <c r="BX91" s="1127"/>
      <c r="BY91" s="1127"/>
      <c r="BZ91" s="1127"/>
      <c r="CA91" s="1128"/>
      <c r="CB91" s="1129"/>
      <c r="CC91" s="1127"/>
      <c r="CD91" s="1127"/>
      <c r="CE91" s="1127"/>
      <c r="CF91" s="1127"/>
      <c r="CG91" s="1127"/>
      <c r="CH91" s="1128"/>
      <c r="CI91" s="1129"/>
      <c r="CJ91" s="1127"/>
      <c r="CK91" s="1127"/>
      <c r="CL91" s="998"/>
      <c r="CM91" s="998"/>
      <c r="CN91" s="998"/>
      <c r="CO91" s="999"/>
      <c r="CP91" s="999"/>
    </row>
    <row r="92" spans="1:94" ht="12.75" hidden="1" customHeight="1">
      <c r="A92" s="13"/>
      <c r="B92" s="165"/>
      <c r="C92" s="189"/>
      <c r="D92" s="24"/>
      <c r="E92" s="190"/>
      <c r="F92" s="24"/>
      <c r="G92" s="191"/>
      <c r="H92" s="100"/>
      <c r="I92" s="192"/>
      <c r="J92" s="63">
        <f t="shared" si="1"/>
        <v>0</v>
      </c>
      <c r="K92" s="100"/>
      <c r="L92" s="63"/>
      <c r="M92" s="25"/>
      <c r="N92" s="25"/>
      <c r="O92" s="25"/>
      <c r="P92" s="25"/>
      <c r="Q92" s="25"/>
      <c r="R92" s="397"/>
      <c r="S92" s="397"/>
      <c r="T92" s="193">
        <f t="shared" si="11"/>
        <v>0</v>
      </c>
      <c r="U92" s="194"/>
      <c r="V92" s="65"/>
      <c r="W92" s="65"/>
      <c r="X92" s="65"/>
      <c r="Y92" s="195"/>
      <c r="Z92" s="195"/>
      <c r="AA92" s="195"/>
      <c r="AB92" s="195"/>
      <c r="AC92" s="195"/>
      <c r="AD92" s="196"/>
      <c r="AF92" s="1130"/>
      <c r="AG92" s="1131"/>
      <c r="AH92" s="1131"/>
      <c r="AI92" s="1131"/>
      <c r="AJ92" s="1132"/>
      <c r="AK92" s="1133"/>
      <c r="AL92" s="1134"/>
      <c r="AM92" s="1132"/>
      <c r="AN92" s="1132"/>
      <c r="AO92" s="1132"/>
      <c r="AP92" s="1132"/>
      <c r="AQ92" s="1132"/>
      <c r="AR92" s="1133"/>
      <c r="AS92" s="1134"/>
      <c r="AT92" s="1132"/>
      <c r="AU92" s="1132"/>
      <c r="AV92" s="1132"/>
      <c r="AW92" s="1132"/>
      <c r="AX92" s="1132"/>
      <c r="AY92" s="1133"/>
      <c r="AZ92" s="1134"/>
      <c r="BA92" s="1132"/>
      <c r="BB92" s="1132"/>
      <c r="BC92" s="1132"/>
      <c r="BD92" s="1132"/>
      <c r="BE92" s="1132"/>
      <c r="BF92" s="1133"/>
      <c r="BG92" s="1134"/>
      <c r="BH92" s="1130"/>
      <c r="BI92" s="1131"/>
      <c r="BJ92" s="1131"/>
      <c r="BK92" s="1131"/>
      <c r="BL92" s="1132"/>
      <c r="BM92" s="1133"/>
      <c r="BN92" s="1134"/>
      <c r="BO92" s="1132"/>
      <c r="BP92" s="1132"/>
      <c r="BQ92" s="1132"/>
      <c r="BR92" s="1132"/>
      <c r="BS92" s="1132"/>
      <c r="BT92" s="1133"/>
      <c r="BU92" s="1134"/>
      <c r="BV92" s="1132"/>
      <c r="BW92" s="1132"/>
      <c r="BX92" s="1132"/>
      <c r="BY92" s="1132"/>
      <c r="BZ92" s="1132"/>
      <c r="CA92" s="1133"/>
      <c r="CB92" s="1134"/>
      <c r="CC92" s="1132"/>
      <c r="CD92" s="1132"/>
      <c r="CE92" s="1132"/>
      <c r="CF92" s="1132"/>
      <c r="CG92" s="1132"/>
      <c r="CH92" s="1133"/>
      <c r="CI92" s="1134"/>
      <c r="CJ92" s="1132"/>
      <c r="CK92" s="1132"/>
      <c r="CL92" s="998"/>
      <c r="CM92" s="998"/>
      <c r="CN92" s="998"/>
      <c r="CO92" s="999"/>
      <c r="CP92" s="999"/>
    </row>
    <row r="93" spans="1:94" ht="12.75" hidden="1" customHeight="1">
      <c r="A93" s="13"/>
      <c r="B93" s="165"/>
      <c r="C93" s="189"/>
      <c r="D93" s="24"/>
      <c r="E93" s="190"/>
      <c r="F93" s="24"/>
      <c r="G93" s="191"/>
      <c r="H93" s="100"/>
      <c r="I93" s="192"/>
      <c r="J93" s="63">
        <f t="shared" si="1"/>
        <v>0</v>
      </c>
      <c r="K93" s="100"/>
      <c r="L93" s="63"/>
      <c r="M93" s="25"/>
      <c r="N93" s="25"/>
      <c r="O93" s="25"/>
      <c r="P93" s="25"/>
      <c r="Q93" s="25"/>
      <c r="R93" s="397"/>
      <c r="S93" s="397"/>
      <c r="T93" s="193">
        <f t="shared" si="11"/>
        <v>0</v>
      </c>
      <c r="U93" s="194"/>
      <c r="V93" s="65"/>
      <c r="W93" s="65"/>
      <c r="X93" s="65"/>
      <c r="Y93" s="195"/>
      <c r="Z93" s="195"/>
      <c r="AA93" s="195"/>
      <c r="AB93" s="195"/>
      <c r="AC93" s="195"/>
      <c r="AD93" s="196"/>
      <c r="AF93" s="1135"/>
      <c r="AG93" s="1136"/>
      <c r="AH93" s="1136"/>
      <c r="AI93" s="1136"/>
      <c r="AJ93" s="1137"/>
      <c r="AK93" s="1138"/>
      <c r="AL93" s="1139"/>
      <c r="AM93" s="1137"/>
      <c r="AN93" s="1137"/>
      <c r="AO93" s="1137"/>
      <c r="AP93" s="1137"/>
      <c r="AQ93" s="1137"/>
      <c r="AR93" s="1138"/>
      <c r="AS93" s="1139"/>
      <c r="AT93" s="1137"/>
      <c r="AU93" s="1137"/>
      <c r="AV93" s="1137"/>
      <c r="AW93" s="1137"/>
      <c r="AX93" s="1137"/>
      <c r="AY93" s="1138"/>
      <c r="AZ93" s="1139"/>
      <c r="BA93" s="1137"/>
      <c r="BB93" s="1137"/>
      <c r="BC93" s="1137"/>
      <c r="BD93" s="1137"/>
      <c r="BE93" s="1137"/>
      <c r="BF93" s="1138"/>
      <c r="BG93" s="1139"/>
      <c r="BH93" s="1135"/>
      <c r="BI93" s="1136"/>
      <c r="BJ93" s="1136"/>
      <c r="BK93" s="1136"/>
      <c r="BL93" s="1137"/>
      <c r="BM93" s="1138"/>
      <c r="BN93" s="1139"/>
      <c r="BO93" s="1137"/>
      <c r="BP93" s="1137"/>
      <c r="BQ93" s="1137"/>
      <c r="BR93" s="1137"/>
      <c r="BS93" s="1137"/>
      <c r="BT93" s="1138"/>
      <c r="BU93" s="1139"/>
      <c r="BV93" s="1137"/>
      <c r="BW93" s="1137"/>
      <c r="BX93" s="1137"/>
      <c r="BY93" s="1137"/>
      <c r="BZ93" s="1137"/>
      <c r="CA93" s="1138"/>
      <c r="CB93" s="1139"/>
      <c r="CC93" s="1137"/>
      <c r="CD93" s="1137"/>
      <c r="CE93" s="1137"/>
      <c r="CF93" s="1137"/>
      <c r="CG93" s="1137"/>
      <c r="CH93" s="1138"/>
      <c r="CI93" s="1139"/>
      <c r="CJ93" s="1137"/>
      <c r="CK93" s="1137"/>
      <c r="CL93" s="998"/>
      <c r="CM93" s="998"/>
      <c r="CN93" s="998"/>
      <c r="CO93" s="999"/>
      <c r="CP93" s="999"/>
    </row>
    <row r="94" spans="1:94" ht="12.75" hidden="1" customHeight="1">
      <c r="A94" s="13"/>
      <c r="B94" s="165"/>
      <c r="C94" s="189"/>
      <c r="D94" s="24"/>
      <c r="E94" s="190"/>
      <c r="F94" s="24"/>
      <c r="G94" s="191"/>
      <c r="H94" s="100"/>
      <c r="I94" s="192"/>
      <c r="J94" s="63">
        <f t="shared" si="1"/>
        <v>0</v>
      </c>
      <c r="K94" s="100"/>
      <c r="L94" s="63"/>
      <c r="M94" s="25"/>
      <c r="N94" s="25"/>
      <c r="O94" s="25"/>
      <c r="P94" s="25"/>
      <c r="Q94" s="25"/>
      <c r="R94" s="397"/>
      <c r="S94" s="397"/>
      <c r="T94" s="193">
        <f t="shared" si="11"/>
        <v>0</v>
      </c>
      <c r="U94" s="194"/>
      <c r="V94" s="65"/>
      <c r="W94" s="65"/>
      <c r="X94" s="65"/>
      <c r="Y94" s="195"/>
      <c r="Z94" s="195"/>
      <c r="AA94" s="195"/>
      <c r="AB94" s="195"/>
      <c r="AC94" s="195"/>
      <c r="AD94" s="196"/>
      <c r="AF94" s="1140"/>
      <c r="AG94" s="1141"/>
      <c r="AH94" s="1141"/>
      <c r="AI94" s="1141"/>
      <c r="AJ94" s="1142"/>
      <c r="AK94" s="1143"/>
      <c r="AL94" s="1143"/>
      <c r="AM94" s="1142"/>
      <c r="AN94" s="1142"/>
      <c r="AO94" s="1142"/>
      <c r="AP94" s="1142"/>
      <c r="AQ94" s="1142"/>
      <c r="AR94" s="1143"/>
      <c r="AS94" s="1143"/>
      <c r="AT94" s="1142"/>
      <c r="AU94" s="1142"/>
      <c r="AV94" s="1142"/>
      <c r="AW94" s="1142"/>
      <c r="AX94" s="1142"/>
      <c r="AY94" s="1143"/>
      <c r="AZ94" s="1143"/>
      <c r="BA94" s="1142"/>
      <c r="BB94" s="1142"/>
      <c r="BC94" s="1142"/>
      <c r="BD94" s="1142"/>
      <c r="BE94" s="1142"/>
      <c r="BF94" s="1143"/>
      <c r="BG94" s="1143"/>
      <c r="BH94" s="1140"/>
      <c r="BI94" s="1141"/>
      <c r="BJ94" s="1141"/>
      <c r="BK94" s="1141"/>
      <c r="BL94" s="1142"/>
      <c r="BM94" s="1143"/>
      <c r="BN94" s="1143"/>
      <c r="BO94" s="1142"/>
      <c r="BP94" s="1142"/>
      <c r="BQ94" s="1142"/>
      <c r="BR94" s="1142"/>
      <c r="BS94" s="1142"/>
      <c r="BT94" s="1143"/>
      <c r="BU94" s="1143"/>
      <c r="BV94" s="1142"/>
      <c r="BW94" s="1142"/>
      <c r="BX94" s="1142"/>
      <c r="BY94" s="1142"/>
      <c r="BZ94" s="1142"/>
      <c r="CA94" s="1143"/>
      <c r="CB94" s="1143"/>
      <c r="CC94" s="1142"/>
      <c r="CD94" s="1142"/>
      <c r="CE94" s="1142"/>
      <c r="CF94" s="1142"/>
      <c r="CG94" s="1142"/>
      <c r="CH94" s="1143"/>
      <c r="CI94" s="1143"/>
      <c r="CJ94" s="1142"/>
      <c r="CK94" s="1142"/>
      <c r="CL94" s="998"/>
      <c r="CM94" s="998"/>
      <c r="CN94" s="998"/>
      <c r="CO94" s="999"/>
      <c r="CP94" s="999"/>
    </row>
    <row r="95" spans="1:94" ht="12.75" hidden="1" customHeight="1">
      <c r="A95" s="13"/>
      <c r="B95" s="165"/>
      <c r="C95" s="189"/>
      <c r="D95" s="24"/>
      <c r="E95" s="190"/>
      <c r="F95" s="24"/>
      <c r="G95" s="191"/>
      <c r="H95" s="100"/>
      <c r="I95" s="192"/>
      <c r="J95" s="63">
        <f t="shared" si="1"/>
        <v>0</v>
      </c>
      <c r="K95" s="100"/>
      <c r="L95" s="63"/>
      <c r="M95" s="25"/>
      <c r="N95" s="25"/>
      <c r="O95" s="25"/>
      <c r="P95" s="25"/>
      <c r="Q95" s="25"/>
      <c r="R95" s="397"/>
      <c r="S95" s="397"/>
      <c r="T95" s="193">
        <f t="shared" si="11"/>
        <v>0</v>
      </c>
      <c r="U95" s="194"/>
      <c r="V95" s="65"/>
      <c r="W95" s="65"/>
      <c r="X95" s="65"/>
      <c r="Y95" s="195"/>
      <c r="Z95" s="195"/>
      <c r="AA95" s="195"/>
      <c r="AB95" s="195"/>
      <c r="AC95" s="195"/>
      <c r="AD95" s="196"/>
      <c r="AF95" s="998"/>
      <c r="AG95" s="998"/>
      <c r="AH95" s="998"/>
      <c r="AI95" s="998"/>
      <c r="AJ95" s="998"/>
      <c r="AK95" s="999"/>
      <c r="AL95" s="999"/>
      <c r="AM95" s="998"/>
      <c r="AN95" s="998"/>
      <c r="AO95" s="998"/>
      <c r="AP95" s="998"/>
      <c r="AQ95" s="998"/>
      <c r="AR95" s="999"/>
      <c r="AS95" s="999"/>
      <c r="AT95" s="998"/>
      <c r="AU95" s="998"/>
      <c r="AV95" s="998"/>
      <c r="AW95" s="998"/>
      <c r="AX95" s="998"/>
      <c r="AY95" s="999"/>
      <c r="AZ95" s="999"/>
      <c r="BA95" s="998"/>
      <c r="BB95" s="998"/>
      <c r="BC95" s="998"/>
      <c r="BD95" s="998"/>
      <c r="BE95" s="998"/>
      <c r="BF95" s="999"/>
      <c r="BG95" s="999"/>
      <c r="BH95" s="998"/>
      <c r="BI95" s="998"/>
      <c r="BJ95" s="998"/>
      <c r="BK95" s="998"/>
      <c r="BL95" s="998"/>
      <c r="BM95" s="999"/>
      <c r="BN95" s="999"/>
      <c r="BO95" s="998"/>
      <c r="BP95" s="998"/>
      <c r="BQ95" s="998"/>
      <c r="BR95" s="998"/>
      <c r="BS95" s="998"/>
      <c r="BT95" s="999"/>
      <c r="BU95" s="999"/>
      <c r="BV95" s="998"/>
      <c r="BW95" s="998"/>
      <c r="BX95" s="998"/>
      <c r="BY95" s="998"/>
      <c r="BZ95" s="998"/>
      <c r="CA95" s="999"/>
      <c r="CB95" s="999"/>
      <c r="CC95" s="998"/>
      <c r="CD95" s="998"/>
      <c r="CE95" s="998"/>
      <c r="CF95" s="998"/>
      <c r="CG95" s="998"/>
      <c r="CH95" s="999"/>
      <c r="CI95" s="999"/>
      <c r="CJ95" s="998"/>
      <c r="CK95" s="998"/>
      <c r="CL95" s="998"/>
      <c r="CM95" s="998"/>
      <c r="CN95" s="998"/>
      <c r="CO95" s="999"/>
      <c r="CP95" s="999"/>
    </row>
    <row r="96" spans="1:94" ht="12.75" hidden="1" customHeight="1">
      <c r="A96" s="13"/>
      <c r="B96" s="165"/>
      <c r="C96" s="189"/>
      <c r="D96" s="24"/>
      <c r="E96" s="190"/>
      <c r="F96" s="24"/>
      <c r="G96" s="191"/>
      <c r="H96" s="100"/>
      <c r="I96" s="192"/>
      <c r="J96" s="63">
        <f t="shared" si="1"/>
        <v>0</v>
      </c>
      <c r="K96" s="100"/>
      <c r="L96" s="63"/>
      <c r="M96" s="25"/>
      <c r="N96" s="25"/>
      <c r="O96" s="25"/>
      <c r="P96" s="25"/>
      <c r="Q96" s="25"/>
      <c r="R96" s="397"/>
      <c r="S96" s="397"/>
      <c r="T96" s="193">
        <f t="shared" si="11"/>
        <v>0</v>
      </c>
      <c r="U96" s="194"/>
      <c r="V96" s="65"/>
      <c r="W96" s="65"/>
      <c r="X96" s="65"/>
      <c r="Y96" s="195"/>
      <c r="Z96" s="195"/>
      <c r="AA96" s="195"/>
      <c r="AB96" s="195"/>
      <c r="AC96" s="195"/>
      <c r="AD96" s="196"/>
      <c r="AF96" s="998"/>
      <c r="AG96" s="998"/>
      <c r="AH96" s="998"/>
      <c r="AI96" s="998"/>
      <c r="AJ96" s="998"/>
      <c r="AK96" s="999"/>
      <c r="AL96" s="999"/>
      <c r="AM96" s="998"/>
      <c r="AN96" s="998"/>
      <c r="AO96" s="998"/>
      <c r="AP96" s="998"/>
      <c r="AQ96" s="998"/>
      <c r="AR96" s="999"/>
      <c r="AS96" s="999"/>
      <c r="AT96" s="998"/>
      <c r="AU96" s="998"/>
      <c r="AV96" s="998"/>
      <c r="AW96" s="998"/>
      <c r="AX96" s="998"/>
      <c r="AY96" s="999"/>
      <c r="AZ96" s="999"/>
      <c r="BA96" s="998"/>
      <c r="BB96" s="998"/>
      <c r="BC96" s="998"/>
      <c r="BD96" s="998"/>
      <c r="BE96" s="998"/>
      <c r="BF96" s="999"/>
      <c r="BG96" s="999"/>
      <c r="BH96" s="998"/>
      <c r="BI96" s="998"/>
      <c r="BJ96" s="998"/>
      <c r="BK96" s="998"/>
      <c r="BL96" s="998"/>
      <c r="BM96" s="999"/>
      <c r="BN96" s="999"/>
      <c r="BO96" s="998"/>
      <c r="BP96" s="998"/>
      <c r="BQ96" s="998"/>
      <c r="BR96" s="998"/>
      <c r="BS96" s="998"/>
      <c r="BT96" s="999"/>
      <c r="BU96" s="999"/>
      <c r="BV96" s="998"/>
      <c r="BW96" s="998"/>
      <c r="BX96" s="998"/>
      <c r="BY96" s="998"/>
      <c r="BZ96" s="998"/>
      <c r="CA96" s="999"/>
      <c r="CB96" s="999"/>
      <c r="CC96" s="998"/>
      <c r="CD96" s="998"/>
      <c r="CE96" s="998"/>
      <c r="CF96" s="998"/>
      <c r="CG96" s="998"/>
      <c r="CH96" s="999"/>
      <c r="CI96" s="999"/>
      <c r="CJ96" s="998"/>
      <c r="CK96" s="998"/>
      <c r="CL96" s="998"/>
      <c r="CM96" s="998"/>
      <c r="CN96" s="998"/>
      <c r="CO96" s="999"/>
      <c r="CP96" s="999"/>
    </row>
    <row r="97" spans="1:95" ht="12.75" hidden="1" customHeight="1">
      <c r="A97" s="13"/>
      <c r="B97" s="165"/>
      <c r="C97" s="189"/>
      <c r="D97" s="24"/>
      <c r="E97" s="190"/>
      <c r="F97" s="24"/>
      <c r="G97" s="191"/>
      <c r="H97" s="100"/>
      <c r="I97" s="192"/>
      <c r="J97" s="63">
        <f t="shared" si="1"/>
        <v>0</v>
      </c>
      <c r="K97" s="100"/>
      <c r="L97" s="63"/>
      <c r="M97" s="25"/>
      <c r="N97" s="25"/>
      <c r="O97" s="25"/>
      <c r="P97" s="25"/>
      <c r="Q97" s="25"/>
      <c r="R97" s="397"/>
      <c r="S97" s="397"/>
      <c r="T97" s="193">
        <f t="shared" si="11"/>
        <v>0</v>
      </c>
      <c r="U97" s="194"/>
      <c r="V97" s="65"/>
      <c r="W97" s="65"/>
      <c r="X97" s="65"/>
      <c r="Y97" s="195"/>
      <c r="Z97" s="195"/>
      <c r="AA97" s="195"/>
      <c r="AB97" s="195"/>
      <c r="AC97" s="195"/>
      <c r="AD97" s="196"/>
      <c r="AF97" s="998"/>
      <c r="AG97" s="998"/>
      <c r="AH97" s="998"/>
      <c r="AI97" s="998"/>
      <c r="AJ97" s="998"/>
      <c r="AK97" s="999"/>
      <c r="AL97" s="999"/>
      <c r="AM97" s="998"/>
      <c r="AN97" s="998"/>
      <c r="AO97" s="998"/>
      <c r="AP97" s="998"/>
      <c r="AQ97" s="998"/>
      <c r="AR97" s="999"/>
      <c r="AS97" s="999"/>
      <c r="AT97" s="998"/>
      <c r="AU97" s="998"/>
      <c r="AV97" s="998"/>
      <c r="AW97" s="998"/>
      <c r="AX97" s="998"/>
      <c r="AY97" s="999"/>
      <c r="AZ97" s="999"/>
      <c r="BA97" s="998"/>
      <c r="BB97" s="998"/>
      <c r="BC97" s="998"/>
      <c r="BD97" s="998"/>
      <c r="BE97" s="998"/>
      <c r="BF97" s="999"/>
      <c r="BG97" s="999"/>
      <c r="BH97" s="998"/>
      <c r="BI97" s="998"/>
      <c r="BJ97" s="998"/>
      <c r="BK97" s="998"/>
      <c r="BL97" s="998"/>
      <c r="BM97" s="999"/>
      <c r="BN97" s="999"/>
      <c r="BO97" s="998"/>
      <c r="BP97" s="998"/>
      <c r="BQ97" s="998"/>
      <c r="BR97" s="998"/>
      <c r="BS97" s="998"/>
      <c r="BT97" s="999"/>
      <c r="BU97" s="999"/>
      <c r="BV97" s="998"/>
      <c r="BW97" s="998"/>
      <c r="BX97" s="998"/>
      <c r="BY97" s="998"/>
      <c r="BZ97" s="998"/>
      <c r="CA97" s="999"/>
      <c r="CB97" s="999"/>
      <c r="CC97" s="998"/>
      <c r="CD97" s="998"/>
      <c r="CE97" s="998"/>
      <c r="CF97" s="998"/>
      <c r="CG97" s="998"/>
      <c r="CH97" s="999"/>
      <c r="CI97" s="999"/>
      <c r="CJ97" s="998"/>
      <c r="CK97" s="998"/>
      <c r="CL97" s="998"/>
      <c r="CM97" s="998"/>
      <c r="CN97" s="998"/>
      <c r="CO97" s="999"/>
      <c r="CP97" s="999"/>
    </row>
    <row r="98" spans="1:95" ht="12.75" hidden="1" customHeight="1">
      <c r="A98" s="13"/>
      <c r="B98" s="165"/>
      <c r="C98" s="189"/>
      <c r="D98" s="24"/>
      <c r="E98" s="190"/>
      <c r="F98" s="24"/>
      <c r="G98" s="191"/>
      <c r="H98" s="100"/>
      <c r="I98" s="192"/>
      <c r="J98" s="63">
        <f t="shared" si="1"/>
        <v>0</v>
      </c>
      <c r="K98" s="100"/>
      <c r="L98" s="63"/>
      <c r="M98" s="25"/>
      <c r="N98" s="25"/>
      <c r="O98" s="25"/>
      <c r="P98" s="25"/>
      <c r="Q98" s="25"/>
      <c r="R98" s="397"/>
      <c r="S98" s="397"/>
      <c r="T98" s="193">
        <f t="shared" si="11"/>
        <v>0</v>
      </c>
      <c r="U98" s="194"/>
      <c r="V98" s="65"/>
      <c r="W98" s="65"/>
      <c r="X98" s="65"/>
      <c r="Y98" s="195"/>
      <c r="Z98" s="195"/>
      <c r="AA98" s="195"/>
      <c r="AB98" s="195"/>
      <c r="AC98" s="195"/>
      <c r="AD98" s="196"/>
      <c r="AF98" s="998"/>
      <c r="AG98" s="998"/>
      <c r="AH98" s="998"/>
      <c r="AI98" s="998"/>
      <c r="AJ98" s="998"/>
      <c r="AK98" s="999"/>
      <c r="AL98" s="999"/>
      <c r="AM98" s="998"/>
      <c r="AN98" s="998"/>
      <c r="AO98" s="998"/>
      <c r="AP98" s="998"/>
      <c r="AQ98" s="998"/>
      <c r="AR98" s="999"/>
      <c r="AS98" s="999"/>
      <c r="AT98" s="998"/>
      <c r="AU98" s="998"/>
      <c r="AV98" s="998"/>
      <c r="AW98" s="998"/>
      <c r="AX98" s="998"/>
      <c r="AY98" s="999"/>
      <c r="AZ98" s="999"/>
      <c r="BA98" s="998"/>
      <c r="BB98" s="998"/>
      <c r="BC98" s="998"/>
      <c r="BD98" s="998"/>
      <c r="BE98" s="998"/>
      <c r="BF98" s="999"/>
      <c r="BG98" s="999"/>
      <c r="BH98" s="998"/>
      <c r="BI98" s="998"/>
      <c r="BJ98" s="998"/>
      <c r="BK98" s="998"/>
      <c r="BL98" s="998"/>
      <c r="BM98" s="999"/>
      <c r="BN98" s="999"/>
      <c r="BO98" s="998"/>
      <c r="BP98" s="998"/>
      <c r="BQ98" s="998"/>
      <c r="BR98" s="998"/>
      <c r="BS98" s="998"/>
      <c r="BT98" s="999"/>
      <c r="BU98" s="999"/>
      <c r="BV98" s="998"/>
      <c r="BW98" s="998"/>
      <c r="BX98" s="998"/>
      <c r="BY98" s="998"/>
      <c r="BZ98" s="998"/>
      <c r="CA98" s="999"/>
      <c r="CB98" s="999"/>
      <c r="CC98" s="998"/>
      <c r="CD98" s="998"/>
      <c r="CE98" s="998"/>
      <c r="CF98" s="998"/>
      <c r="CG98" s="998"/>
      <c r="CH98" s="999"/>
      <c r="CI98" s="999"/>
      <c r="CJ98" s="998"/>
      <c r="CK98" s="998"/>
      <c r="CL98" s="998"/>
      <c r="CM98" s="998"/>
      <c r="CN98" s="998"/>
      <c r="CO98" s="999"/>
      <c r="CP98" s="999"/>
    </row>
    <row r="99" spans="1:95" ht="12.75" hidden="1" customHeight="1">
      <c r="A99" s="13"/>
      <c r="B99" s="165"/>
      <c r="C99" s="189"/>
      <c r="D99" s="24"/>
      <c r="E99" s="190"/>
      <c r="F99" s="24"/>
      <c r="G99" s="191"/>
      <c r="H99" s="100"/>
      <c r="I99" s="192"/>
      <c r="J99" s="63">
        <f t="shared" si="1"/>
        <v>0</v>
      </c>
      <c r="K99" s="100"/>
      <c r="L99" s="63"/>
      <c r="M99" s="25"/>
      <c r="N99" s="25"/>
      <c r="O99" s="25"/>
      <c r="P99" s="25"/>
      <c r="Q99" s="25"/>
      <c r="R99" s="397"/>
      <c r="S99" s="397"/>
      <c r="T99" s="193">
        <f t="shared" si="11"/>
        <v>0</v>
      </c>
      <c r="U99" s="194"/>
      <c r="V99" s="65"/>
      <c r="W99" s="65"/>
      <c r="X99" s="65"/>
      <c r="Y99" s="195"/>
      <c r="Z99" s="195"/>
      <c r="AA99" s="195"/>
      <c r="AB99" s="195"/>
      <c r="AC99" s="195"/>
      <c r="AD99" s="196"/>
      <c r="AF99" s="998"/>
      <c r="AG99" s="998"/>
      <c r="AH99" s="998"/>
      <c r="AI99" s="998"/>
      <c r="AJ99" s="998"/>
      <c r="AK99" s="999"/>
      <c r="AL99" s="999"/>
      <c r="AM99" s="998"/>
      <c r="AN99" s="998"/>
      <c r="AO99" s="998"/>
      <c r="AP99" s="998"/>
      <c r="AQ99" s="998"/>
      <c r="AR99" s="999"/>
      <c r="AS99" s="999"/>
      <c r="AT99" s="998"/>
      <c r="AU99" s="998"/>
      <c r="AV99" s="998"/>
      <c r="AW99" s="998"/>
      <c r="AX99" s="998"/>
      <c r="AY99" s="999"/>
      <c r="AZ99" s="999"/>
      <c r="BA99" s="998"/>
      <c r="BB99" s="998"/>
      <c r="BC99" s="998"/>
      <c r="BD99" s="998"/>
      <c r="BE99" s="998"/>
      <c r="BF99" s="999"/>
      <c r="BG99" s="999"/>
      <c r="BH99" s="998"/>
      <c r="BI99" s="998"/>
      <c r="BJ99" s="998"/>
      <c r="BK99" s="998"/>
      <c r="BL99" s="998"/>
      <c r="BM99" s="999"/>
      <c r="BN99" s="999"/>
      <c r="BO99" s="998"/>
      <c r="BP99" s="998"/>
      <c r="BQ99" s="998"/>
      <c r="BR99" s="998"/>
      <c r="BS99" s="998"/>
      <c r="BT99" s="999"/>
      <c r="BU99" s="999"/>
      <c r="BV99" s="998"/>
      <c r="BW99" s="998"/>
      <c r="BX99" s="998"/>
      <c r="BY99" s="998"/>
      <c r="BZ99" s="998"/>
      <c r="CA99" s="999"/>
      <c r="CB99" s="999"/>
      <c r="CC99" s="998"/>
      <c r="CD99" s="998"/>
      <c r="CE99" s="998"/>
      <c r="CF99" s="998"/>
      <c r="CG99" s="998"/>
      <c r="CH99" s="999"/>
      <c r="CI99" s="999"/>
      <c r="CJ99" s="998"/>
      <c r="CK99" s="998"/>
      <c r="CL99" s="998"/>
      <c r="CM99" s="998"/>
      <c r="CN99" s="998"/>
      <c r="CO99" s="999"/>
      <c r="CP99" s="999"/>
    </row>
    <row r="100" spans="1:95" ht="12.75" hidden="1" customHeight="1">
      <c r="A100" s="13"/>
      <c r="B100" s="165"/>
      <c r="C100" s="189"/>
      <c r="D100" s="24"/>
      <c r="E100" s="190"/>
      <c r="F100" s="24"/>
      <c r="G100" s="191"/>
      <c r="H100" s="100"/>
      <c r="I100" s="192"/>
      <c r="J100" s="63">
        <f t="shared" si="1"/>
        <v>0</v>
      </c>
      <c r="K100" s="100"/>
      <c r="L100" s="63"/>
      <c r="M100" s="25"/>
      <c r="N100" s="25"/>
      <c r="O100" s="25"/>
      <c r="P100" s="25"/>
      <c r="Q100" s="25"/>
      <c r="R100" s="397"/>
      <c r="S100" s="397"/>
      <c r="T100" s="193">
        <f t="shared" si="11"/>
        <v>0</v>
      </c>
      <c r="U100" s="194"/>
      <c r="V100" s="65"/>
      <c r="W100" s="65"/>
      <c r="X100" s="65"/>
      <c r="Y100" s="195"/>
      <c r="Z100" s="195"/>
      <c r="AA100" s="195"/>
      <c r="AB100" s="195"/>
      <c r="AC100" s="195"/>
      <c r="AD100" s="196"/>
      <c r="AF100" s="998"/>
      <c r="AG100" s="998"/>
      <c r="AH100" s="998"/>
      <c r="AI100" s="998"/>
      <c r="AJ100" s="998"/>
      <c r="AK100" s="999"/>
      <c r="AL100" s="999"/>
      <c r="AM100" s="998"/>
      <c r="AN100" s="998"/>
      <c r="AO100" s="998"/>
      <c r="AP100" s="998"/>
      <c r="AQ100" s="998"/>
      <c r="AR100" s="999"/>
      <c r="AS100" s="999"/>
      <c r="AT100" s="998"/>
      <c r="AU100" s="998"/>
      <c r="AV100" s="998"/>
      <c r="AW100" s="998"/>
      <c r="AX100" s="998"/>
      <c r="AY100" s="999"/>
      <c r="AZ100" s="999"/>
      <c r="BA100" s="998"/>
      <c r="BB100" s="998"/>
      <c r="BC100" s="998"/>
      <c r="BD100" s="998"/>
      <c r="BE100" s="998"/>
      <c r="BF100" s="999"/>
      <c r="BG100" s="999"/>
      <c r="BH100" s="998"/>
      <c r="BI100" s="998"/>
      <c r="BJ100" s="998"/>
      <c r="BK100" s="998"/>
      <c r="BL100" s="998"/>
      <c r="BM100" s="999"/>
      <c r="BN100" s="999"/>
      <c r="BO100" s="998"/>
      <c r="BP100" s="998"/>
      <c r="BQ100" s="998"/>
      <c r="BR100" s="998"/>
      <c r="BS100" s="998"/>
      <c r="BT100" s="999"/>
      <c r="BU100" s="999"/>
      <c r="BV100" s="998"/>
      <c r="BW100" s="998"/>
      <c r="BX100" s="998"/>
      <c r="BY100" s="998"/>
      <c r="BZ100" s="998"/>
      <c r="CA100" s="999"/>
      <c r="CB100" s="999"/>
      <c r="CC100" s="998"/>
      <c r="CD100" s="998"/>
      <c r="CE100" s="998"/>
      <c r="CF100" s="998"/>
      <c r="CG100" s="998"/>
      <c r="CH100" s="999"/>
      <c r="CI100" s="999"/>
      <c r="CJ100" s="998"/>
      <c r="CK100" s="998"/>
      <c r="CL100" s="998"/>
      <c r="CM100" s="998"/>
      <c r="CN100" s="998"/>
      <c r="CO100" s="999"/>
      <c r="CP100" s="999"/>
    </row>
    <row r="101" spans="1:95" ht="12.75" hidden="1" customHeight="1">
      <c r="A101" s="13"/>
      <c r="B101" s="165"/>
      <c r="C101" s="189"/>
      <c r="D101" s="24"/>
      <c r="E101" s="190"/>
      <c r="F101" s="24"/>
      <c r="G101" s="191"/>
      <c r="H101" s="100"/>
      <c r="I101" s="192"/>
      <c r="J101" s="63">
        <f t="shared" si="1"/>
        <v>0</v>
      </c>
      <c r="K101" s="100"/>
      <c r="L101" s="63"/>
      <c r="M101" s="25"/>
      <c r="N101" s="25"/>
      <c r="O101" s="25"/>
      <c r="P101" s="25"/>
      <c r="Q101" s="25"/>
      <c r="R101" s="397"/>
      <c r="S101" s="397"/>
      <c r="T101" s="193">
        <f t="shared" si="11"/>
        <v>0</v>
      </c>
      <c r="U101" s="194"/>
      <c r="V101" s="65"/>
      <c r="W101" s="65"/>
      <c r="X101" s="65"/>
      <c r="Y101" s="195"/>
      <c r="Z101" s="195"/>
      <c r="AA101" s="195"/>
      <c r="AB101" s="195"/>
      <c r="AC101" s="195"/>
      <c r="AD101" s="196"/>
      <c r="AF101" s="998"/>
      <c r="AG101" s="998"/>
      <c r="AH101" s="998"/>
      <c r="AI101" s="998"/>
      <c r="AJ101" s="998"/>
      <c r="AK101" s="999"/>
      <c r="AL101" s="999"/>
      <c r="AM101" s="998"/>
      <c r="AN101" s="998"/>
      <c r="AO101" s="998"/>
      <c r="AP101" s="998"/>
      <c r="AQ101" s="998"/>
      <c r="AR101" s="999"/>
      <c r="AS101" s="999"/>
      <c r="AT101" s="998"/>
      <c r="AU101" s="998"/>
      <c r="AV101" s="998"/>
      <c r="AW101" s="998"/>
      <c r="AX101" s="998"/>
      <c r="AY101" s="999"/>
      <c r="AZ101" s="999"/>
      <c r="BA101" s="998"/>
      <c r="BB101" s="998"/>
      <c r="BC101" s="998"/>
      <c r="BD101" s="998"/>
      <c r="BE101" s="998"/>
      <c r="BF101" s="999"/>
      <c r="BG101" s="999"/>
      <c r="BH101" s="998"/>
      <c r="BI101" s="998"/>
      <c r="BJ101" s="998"/>
      <c r="BK101" s="998"/>
      <c r="BL101" s="998"/>
      <c r="BM101" s="999"/>
      <c r="BN101" s="999"/>
      <c r="BO101" s="998"/>
      <c r="BP101" s="998"/>
      <c r="BQ101" s="998"/>
      <c r="BR101" s="998"/>
      <c r="BS101" s="998"/>
      <c r="BT101" s="999"/>
      <c r="BU101" s="999"/>
      <c r="BV101" s="998"/>
      <c r="BW101" s="998"/>
      <c r="BX101" s="998"/>
      <c r="BY101" s="998"/>
      <c r="BZ101" s="998"/>
      <c r="CA101" s="999"/>
      <c r="CB101" s="999"/>
      <c r="CC101" s="998"/>
      <c r="CD101" s="998"/>
      <c r="CE101" s="998"/>
      <c r="CF101" s="998"/>
      <c r="CG101" s="998"/>
      <c r="CH101" s="999"/>
      <c r="CI101" s="999"/>
      <c r="CJ101" s="998"/>
      <c r="CK101" s="998"/>
      <c r="CL101" s="998"/>
      <c r="CM101" s="998"/>
      <c r="CN101" s="998"/>
      <c r="CO101" s="999"/>
      <c r="CP101" s="999"/>
    </row>
    <row r="102" spans="1:95" ht="12.75" hidden="1" customHeight="1">
      <c r="A102" s="13"/>
      <c r="B102" s="165"/>
      <c r="C102" s="189"/>
      <c r="D102" s="24"/>
      <c r="E102" s="190"/>
      <c r="F102" s="24"/>
      <c r="G102" s="191"/>
      <c r="H102" s="100"/>
      <c r="I102" s="192"/>
      <c r="J102" s="63">
        <f t="shared" si="1"/>
        <v>0</v>
      </c>
      <c r="K102" s="100"/>
      <c r="L102" s="63"/>
      <c r="M102" s="25"/>
      <c r="N102" s="25"/>
      <c r="O102" s="25"/>
      <c r="P102" s="25"/>
      <c r="Q102" s="25"/>
      <c r="R102" s="397"/>
      <c r="S102" s="397"/>
      <c r="T102" s="193">
        <f t="shared" si="11"/>
        <v>0</v>
      </c>
      <c r="U102" s="194"/>
      <c r="V102" s="65"/>
      <c r="W102" s="65"/>
      <c r="X102" s="65"/>
      <c r="Y102" s="195"/>
      <c r="Z102" s="195"/>
      <c r="AA102" s="195"/>
      <c r="AB102" s="195"/>
      <c r="AC102" s="195"/>
      <c r="AD102" s="196"/>
      <c r="AF102" s="998"/>
      <c r="AG102" s="998"/>
      <c r="AH102" s="998"/>
      <c r="AI102" s="998"/>
      <c r="AJ102" s="998"/>
      <c r="AK102" s="999"/>
      <c r="AL102" s="999"/>
      <c r="AM102" s="998"/>
      <c r="AN102" s="998"/>
      <c r="AO102" s="998"/>
      <c r="AP102" s="998"/>
      <c r="AQ102" s="998"/>
      <c r="AR102" s="999"/>
      <c r="AS102" s="999"/>
      <c r="AT102" s="998"/>
      <c r="AU102" s="998"/>
      <c r="AV102" s="998"/>
      <c r="AW102" s="998"/>
      <c r="AX102" s="998"/>
      <c r="AY102" s="999"/>
      <c r="AZ102" s="999"/>
      <c r="BA102" s="998"/>
      <c r="BB102" s="998"/>
      <c r="BC102" s="998"/>
      <c r="BD102" s="998"/>
      <c r="BE102" s="998"/>
      <c r="BF102" s="999"/>
      <c r="BG102" s="999"/>
      <c r="BH102" s="998"/>
      <c r="BI102" s="998"/>
      <c r="BJ102" s="998"/>
      <c r="BK102" s="998"/>
      <c r="BL102" s="998"/>
      <c r="BM102" s="999"/>
      <c r="BN102" s="999"/>
      <c r="BO102" s="998"/>
      <c r="BP102" s="998"/>
      <c r="BQ102" s="998"/>
      <c r="BR102" s="998"/>
      <c r="BS102" s="998"/>
      <c r="BT102" s="999"/>
      <c r="BU102" s="999"/>
      <c r="BV102" s="998"/>
      <c r="BW102" s="998"/>
      <c r="BX102" s="998"/>
      <c r="BY102" s="998"/>
      <c r="BZ102" s="998"/>
      <c r="CA102" s="999"/>
      <c r="CB102" s="999"/>
      <c r="CC102" s="998"/>
      <c r="CD102" s="998"/>
      <c r="CE102" s="998"/>
      <c r="CF102" s="998"/>
      <c r="CG102" s="998"/>
      <c r="CH102" s="999"/>
      <c r="CI102" s="999"/>
      <c r="CJ102" s="998"/>
      <c r="CK102" s="998"/>
      <c r="CL102" s="998"/>
      <c r="CM102" s="998"/>
      <c r="CN102" s="998"/>
      <c r="CO102" s="999"/>
      <c r="CP102" s="999"/>
    </row>
    <row r="103" spans="1:95" ht="12.75" hidden="1" customHeight="1">
      <c r="A103" s="13"/>
      <c r="B103" s="165"/>
      <c r="C103" s="189"/>
      <c r="D103" s="24"/>
      <c r="E103" s="190"/>
      <c r="F103" s="24"/>
      <c r="G103" s="191"/>
      <c r="H103" s="100"/>
      <c r="I103" s="192"/>
      <c r="J103" s="63">
        <f t="shared" si="1"/>
        <v>0</v>
      </c>
      <c r="K103" s="100"/>
      <c r="L103" s="63"/>
      <c r="M103" s="25"/>
      <c r="N103" s="25"/>
      <c r="O103" s="25"/>
      <c r="P103" s="25"/>
      <c r="Q103" s="25"/>
      <c r="R103" s="397"/>
      <c r="S103" s="397"/>
      <c r="T103" s="193">
        <f t="shared" si="11"/>
        <v>0</v>
      </c>
      <c r="U103" s="194"/>
      <c r="V103" s="65"/>
      <c r="W103" s="65"/>
      <c r="X103" s="65"/>
      <c r="Y103" s="195"/>
      <c r="Z103" s="195"/>
      <c r="AA103" s="195"/>
      <c r="AB103" s="195"/>
      <c r="AC103" s="195"/>
      <c r="AD103" s="196"/>
      <c r="AF103" s="998"/>
      <c r="AG103" s="998"/>
      <c r="AH103" s="998"/>
      <c r="AI103" s="998"/>
      <c r="AJ103" s="998"/>
      <c r="AK103" s="999"/>
      <c r="AL103" s="999"/>
      <c r="AM103" s="998"/>
      <c r="AN103" s="998"/>
      <c r="AO103" s="998"/>
      <c r="AP103" s="998"/>
      <c r="AQ103" s="998"/>
      <c r="AR103" s="999"/>
      <c r="AS103" s="999"/>
      <c r="AT103" s="998"/>
      <c r="AU103" s="998"/>
      <c r="AV103" s="998"/>
      <c r="AW103" s="998"/>
      <c r="AX103" s="998"/>
      <c r="AY103" s="999"/>
      <c r="AZ103" s="999"/>
      <c r="BA103" s="998"/>
      <c r="BB103" s="998"/>
      <c r="BC103" s="998"/>
      <c r="BD103" s="998"/>
      <c r="BE103" s="998"/>
      <c r="BF103" s="999"/>
      <c r="BG103" s="999"/>
      <c r="BH103" s="998"/>
      <c r="BI103" s="998"/>
      <c r="BJ103" s="998"/>
      <c r="BK103" s="998"/>
      <c r="BL103" s="998"/>
      <c r="BM103" s="999"/>
      <c r="BN103" s="999"/>
      <c r="BO103" s="998"/>
      <c r="BP103" s="998"/>
      <c r="BQ103" s="998"/>
      <c r="BR103" s="998"/>
      <c r="BS103" s="998"/>
      <c r="BT103" s="999"/>
      <c r="BU103" s="999"/>
      <c r="BV103" s="998"/>
      <c r="BW103" s="998"/>
      <c r="BX103" s="998"/>
      <c r="BY103" s="998"/>
      <c r="BZ103" s="998"/>
      <c r="CA103" s="999"/>
      <c r="CB103" s="999"/>
      <c r="CC103" s="998"/>
      <c r="CD103" s="998"/>
      <c r="CE103" s="998"/>
      <c r="CF103" s="998"/>
      <c r="CG103" s="998"/>
      <c r="CH103" s="999"/>
      <c r="CI103" s="999"/>
      <c r="CJ103" s="998"/>
      <c r="CK103" s="998"/>
      <c r="CL103" s="998"/>
      <c r="CM103" s="998"/>
      <c r="CN103" s="998"/>
      <c r="CO103" s="999"/>
      <c r="CP103" s="999"/>
    </row>
    <row r="104" spans="1:95" ht="12.75" hidden="1" customHeight="1">
      <c r="A104" s="13"/>
      <c r="B104" s="165"/>
      <c r="C104" s="189"/>
      <c r="D104" s="24"/>
      <c r="E104" s="190"/>
      <c r="F104" s="24"/>
      <c r="G104" s="191"/>
      <c r="H104" s="100"/>
      <c r="I104" s="192"/>
      <c r="J104" s="63">
        <f t="shared" si="1"/>
        <v>0</v>
      </c>
      <c r="K104" s="100"/>
      <c r="L104" s="63"/>
      <c r="M104" s="25"/>
      <c r="N104" s="25"/>
      <c r="O104" s="25"/>
      <c r="P104" s="25"/>
      <c r="Q104" s="25"/>
      <c r="R104" s="397"/>
      <c r="S104" s="397"/>
      <c r="T104" s="193">
        <f t="shared" si="11"/>
        <v>0</v>
      </c>
      <c r="U104" s="194"/>
      <c r="V104" s="65"/>
      <c r="W104" s="65"/>
      <c r="X104" s="65"/>
      <c r="Y104" s="195"/>
      <c r="Z104" s="195"/>
      <c r="AA104" s="195"/>
      <c r="AB104" s="195"/>
      <c r="AC104" s="195"/>
      <c r="AD104" s="196"/>
      <c r="AF104" s="546"/>
      <c r="AG104" s="546"/>
      <c r="AH104" s="546"/>
      <c r="AI104" s="546"/>
      <c r="AJ104" s="546"/>
      <c r="AK104" s="544"/>
      <c r="AL104" s="544"/>
      <c r="AM104" s="546"/>
      <c r="AN104" s="546"/>
      <c r="AO104" s="546"/>
      <c r="AP104" s="546"/>
      <c r="AQ104" s="546"/>
      <c r="AR104" s="544"/>
      <c r="AS104" s="544"/>
      <c r="AT104" s="546"/>
      <c r="AU104" s="546"/>
      <c r="AV104" s="546"/>
      <c r="AW104" s="546"/>
      <c r="AX104" s="546"/>
      <c r="AY104" s="544"/>
      <c r="AZ104" s="544"/>
      <c r="BA104" s="546"/>
      <c r="BB104" s="546"/>
      <c r="BC104" s="546"/>
      <c r="BD104" s="546"/>
      <c r="BE104" s="546"/>
      <c r="BF104" s="544"/>
      <c r="BG104" s="544"/>
      <c r="BH104" s="546"/>
      <c r="BI104" s="546"/>
      <c r="BJ104" s="546"/>
      <c r="BK104" s="546"/>
      <c r="BL104" s="546"/>
      <c r="BM104" s="544"/>
      <c r="BN104" s="544"/>
      <c r="BO104" s="546"/>
      <c r="BP104" s="546"/>
      <c r="BQ104" s="546"/>
      <c r="BR104" s="546"/>
      <c r="BS104" s="546"/>
      <c r="BT104" s="544"/>
      <c r="BU104" s="544"/>
      <c r="BV104" s="546"/>
      <c r="BW104" s="546"/>
      <c r="BX104" s="546"/>
      <c r="BY104" s="546"/>
      <c r="BZ104" s="546"/>
      <c r="CA104" s="544"/>
      <c r="CB104" s="544"/>
      <c r="CC104" s="546"/>
      <c r="CD104" s="546"/>
      <c r="CE104" s="546"/>
      <c r="CF104" s="546"/>
      <c r="CG104" s="546"/>
      <c r="CH104" s="544"/>
      <c r="CI104" s="544"/>
      <c r="CJ104" s="546"/>
      <c r="CK104" s="546"/>
      <c r="CL104" s="546"/>
      <c r="CM104" s="546"/>
      <c r="CN104" s="546"/>
      <c r="CO104" s="544"/>
      <c r="CP104" s="544"/>
    </row>
    <row r="105" spans="1:95" ht="12.75" hidden="1" customHeight="1">
      <c r="A105" s="13"/>
      <c r="B105" s="165"/>
      <c r="C105" s="189"/>
      <c r="D105" s="24"/>
      <c r="E105" s="190"/>
      <c r="F105" s="24"/>
      <c r="G105" s="191"/>
      <c r="H105" s="100"/>
      <c r="I105" s="192"/>
      <c r="J105" s="63">
        <f t="shared" si="1"/>
        <v>0</v>
      </c>
      <c r="K105" s="100"/>
      <c r="L105" s="63"/>
      <c r="M105" s="25"/>
      <c r="N105" s="25"/>
      <c r="O105" s="25"/>
      <c r="P105" s="25"/>
      <c r="Q105" s="25"/>
      <c r="R105" s="397"/>
      <c r="S105" s="397"/>
      <c r="T105" s="193">
        <f t="shared" si="11"/>
        <v>0</v>
      </c>
      <c r="U105" s="194"/>
      <c r="V105" s="65"/>
      <c r="W105" s="65"/>
      <c r="X105" s="65"/>
      <c r="Y105" s="195"/>
      <c r="Z105" s="195"/>
      <c r="AA105" s="195"/>
      <c r="AB105" s="195"/>
      <c r="AC105" s="195"/>
      <c r="AD105" s="196"/>
      <c r="AF105" s="546"/>
      <c r="AG105" s="546"/>
      <c r="AH105" s="546"/>
      <c r="AI105" s="546"/>
      <c r="AJ105" s="546"/>
      <c r="AK105" s="544"/>
      <c r="AL105" s="544"/>
      <c r="AM105" s="546"/>
      <c r="AN105" s="546"/>
      <c r="AO105" s="546"/>
      <c r="AP105" s="546"/>
      <c r="AQ105" s="546"/>
      <c r="AR105" s="544"/>
      <c r="AS105" s="544"/>
      <c r="AT105" s="546"/>
      <c r="AU105" s="546"/>
      <c r="AV105" s="546"/>
      <c r="AW105" s="546"/>
      <c r="AX105" s="546"/>
      <c r="AY105" s="544"/>
      <c r="AZ105" s="544"/>
      <c r="BA105" s="546"/>
      <c r="BB105" s="546"/>
      <c r="BC105" s="546"/>
      <c r="BD105" s="546"/>
      <c r="BE105" s="546"/>
      <c r="BF105" s="544"/>
      <c r="BG105" s="544"/>
      <c r="BH105" s="546"/>
      <c r="BI105" s="546"/>
      <c r="BJ105" s="546"/>
      <c r="BK105" s="546"/>
      <c r="BL105" s="546"/>
      <c r="BM105" s="544"/>
      <c r="BN105" s="544"/>
      <c r="BO105" s="546"/>
      <c r="BP105" s="546"/>
      <c r="BQ105" s="546"/>
      <c r="BR105" s="546"/>
      <c r="BS105" s="546"/>
      <c r="BT105" s="544"/>
      <c r="BU105" s="544"/>
      <c r="BV105" s="546"/>
      <c r="BW105" s="546"/>
      <c r="BX105" s="546"/>
      <c r="BY105" s="546"/>
      <c r="BZ105" s="546"/>
      <c r="CA105" s="544"/>
      <c r="CB105" s="544"/>
      <c r="CC105" s="546"/>
      <c r="CD105" s="546"/>
      <c r="CE105" s="546"/>
      <c r="CF105" s="546"/>
      <c r="CG105" s="546"/>
      <c r="CH105" s="544"/>
      <c r="CI105" s="544"/>
      <c r="CJ105" s="546"/>
      <c r="CK105" s="546"/>
      <c r="CL105" s="546"/>
      <c r="CM105" s="546"/>
      <c r="CN105" s="546"/>
      <c r="CO105" s="544"/>
      <c r="CP105" s="544"/>
    </row>
    <row r="106" spans="1:95" ht="12.75" hidden="1" customHeight="1" thickBot="1">
      <c r="A106" s="13"/>
      <c r="B106" s="414"/>
      <c r="C106" s="415"/>
      <c r="D106" s="26"/>
      <c r="E106" s="416"/>
      <c r="F106" s="26"/>
      <c r="G106" s="417"/>
      <c r="H106" s="121"/>
      <c r="I106" s="418"/>
      <c r="J106" s="63">
        <f t="shared" si="1"/>
        <v>0</v>
      </c>
      <c r="K106" s="419"/>
      <c r="L106" s="419"/>
      <c r="M106" s="197"/>
      <c r="N106" s="197"/>
      <c r="O106" s="197"/>
      <c r="P106" s="197"/>
      <c r="Q106" s="197"/>
      <c r="R106" s="398"/>
      <c r="S106" s="398"/>
      <c r="T106" s="193">
        <f t="shared" ref="T106" si="41">SUM(M106:S106)</f>
        <v>0</v>
      </c>
      <c r="U106" s="421"/>
      <c r="V106" s="422"/>
      <c r="W106" s="422"/>
      <c r="X106" s="422"/>
      <c r="Y106" s="423"/>
      <c r="Z106" s="423"/>
      <c r="AA106" s="423"/>
      <c r="AB106" s="423"/>
      <c r="AC106" s="423"/>
      <c r="AD106" s="424"/>
      <c r="AF106" s="474"/>
      <c r="AG106" s="474"/>
      <c r="AH106" s="474"/>
      <c r="AI106" s="474"/>
      <c r="AJ106" s="474"/>
      <c r="AK106" s="475"/>
      <c r="AL106" s="544"/>
      <c r="AM106" s="474"/>
      <c r="AN106" s="474"/>
      <c r="AO106" s="474"/>
      <c r="AP106" s="474"/>
      <c r="AQ106" s="474"/>
      <c r="AR106" s="475"/>
      <c r="AS106" s="544"/>
      <c r="AT106" s="474"/>
      <c r="AU106" s="474"/>
      <c r="AV106" s="474"/>
      <c r="AW106" s="474"/>
      <c r="AX106" s="474"/>
      <c r="AY106" s="475"/>
      <c r="AZ106" s="544"/>
      <c r="BA106" s="474"/>
      <c r="BB106" s="474"/>
      <c r="BC106" s="474"/>
      <c r="BD106" s="474"/>
      <c r="BE106" s="474"/>
      <c r="BF106" s="475"/>
      <c r="BG106" s="544"/>
      <c r="BH106" s="474"/>
      <c r="BI106" s="474"/>
      <c r="BJ106" s="474"/>
      <c r="BK106" s="474"/>
      <c r="BL106" s="474"/>
      <c r="BM106" s="475"/>
      <c r="BN106" s="544"/>
      <c r="BO106" s="474"/>
      <c r="BP106" s="474"/>
      <c r="BQ106" s="474"/>
      <c r="BR106" s="474"/>
      <c r="BS106" s="474"/>
      <c r="BT106" s="475"/>
      <c r="BU106" s="544"/>
      <c r="BV106" s="474"/>
      <c r="BW106" s="474"/>
      <c r="BX106" s="474"/>
      <c r="BY106" s="474"/>
      <c r="BZ106" s="474"/>
      <c r="CA106" s="475"/>
      <c r="CB106" s="544"/>
      <c r="CC106" s="474"/>
      <c r="CD106" s="474"/>
      <c r="CE106" s="474"/>
      <c r="CF106" s="474"/>
      <c r="CG106" s="474"/>
      <c r="CH106" s="475"/>
      <c r="CI106" s="544"/>
      <c r="CJ106" s="474"/>
      <c r="CK106" s="474"/>
      <c r="CL106" s="474"/>
      <c r="CM106" s="474"/>
      <c r="CN106" s="474"/>
      <c r="CO106" s="475"/>
      <c r="CP106" s="544"/>
    </row>
    <row r="108" spans="1:95" ht="13.5" thickBot="1"/>
    <row r="109" spans="1:95" ht="12.75" customHeight="1" thickBot="1">
      <c r="A109" s="14"/>
      <c r="B109" s="166"/>
      <c r="C109" s="15"/>
      <c r="D109" s="16"/>
      <c r="E109" s="17"/>
      <c r="F109" s="17"/>
      <c r="G109" s="17"/>
      <c r="H109" s="17"/>
      <c r="I109" s="17"/>
      <c r="J109" s="841">
        <f>SUM(J12:J106)</f>
        <v>199.7</v>
      </c>
      <c r="K109" s="936"/>
      <c r="L109" s="935">
        <f>SUM(L12:L105)</f>
        <v>180.2</v>
      </c>
      <c r="M109" s="17"/>
      <c r="N109" s="17"/>
      <c r="O109" s="17"/>
      <c r="P109" s="17"/>
      <c r="Q109" s="17"/>
      <c r="R109" s="17"/>
      <c r="S109" s="17"/>
      <c r="T109" s="842">
        <f>SUM(T12:T106)</f>
        <v>25</v>
      </c>
      <c r="U109" s="380"/>
      <c r="V109" s="381"/>
      <c r="W109" s="381"/>
      <c r="X109" s="17"/>
      <c r="Y109" s="17"/>
      <c r="Z109" s="17"/>
      <c r="AA109" s="17"/>
      <c r="AB109" s="17"/>
      <c r="AC109" s="17"/>
      <c r="AD109" s="840">
        <f>SUM(AD12:AD106)</f>
        <v>155171.79999999999</v>
      </c>
      <c r="AF109" s="436">
        <f t="shared" ref="AF109:CP109" si="42">COUNTA(AF12:AF106)</f>
        <v>1</v>
      </c>
      <c r="AG109" s="437">
        <f t="shared" si="42"/>
        <v>2</v>
      </c>
      <c r="AH109" s="437">
        <f t="shared" si="42"/>
        <v>1</v>
      </c>
      <c r="AI109" s="437">
        <f t="shared" si="42"/>
        <v>1</v>
      </c>
      <c r="AJ109" s="437">
        <f t="shared" si="42"/>
        <v>1</v>
      </c>
      <c r="AK109" s="437">
        <f t="shared" si="42"/>
        <v>1</v>
      </c>
      <c r="AL109" s="439">
        <f t="shared" si="42"/>
        <v>1</v>
      </c>
      <c r="AM109" s="436">
        <f t="shared" si="42"/>
        <v>1</v>
      </c>
      <c r="AN109" s="437">
        <f t="shared" si="42"/>
        <v>1</v>
      </c>
      <c r="AO109" s="437">
        <f t="shared" si="42"/>
        <v>2</v>
      </c>
      <c r="AP109" s="437">
        <f t="shared" si="42"/>
        <v>1</v>
      </c>
      <c r="AQ109" s="437">
        <f t="shared" si="42"/>
        <v>1</v>
      </c>
      <c r="AR109" s="437">
        <f t="shared" si="42"/>
        <v>1</v>
      </c>
      <c r="AS109" s="439">
        <f t="shared" si="42"/>
        <v>1</v>
      </c>
      <c r="AT109" s="441">
        <f t="shared" si="42"/>
        <v>1</v>
      </c>
      <c r="AU109" s="437">
        <f t="shared" si="42"/>
        <v>1</v>
      </c>
      <c r="AV109" s="437">
        <f t="shared" si="42"/>
        <v>1</v>
      </c>
      <c r="AW109" s="437">
        <f t="shared" si="42"/>
        <v>1</v>
      </c>
      <c r="AX109" s="437">
        <f t="shared" si="42"/>
        <v>1</v>
      </c>
      <c r="AY109" s="437">
        <f t="shared" si="42"/>
        <v>1</v>
      </c>
      <c r="AZ109" s="440">
        <f t="shared" si="42"/>
        <v>1</v>
      </c>
      <c r="BA109" s="436">
        <f t="shared" si="42"/>
        <v>1</v>
      </c>
      <c r="BB109" s="437">
        <f t="shared" si="42"/>
        <v>1</v>
      </c>
      <c r="BC109" s="437">
        <f t="shared" si="42"/>
        <v>0</v>
      </c>
      <c r="BD109" s="437">
        <f t="shared" si="42"/>
        <v>0</v>
      </c>
      <c r="BE109" s="437">
        <f t="shared" si="42"/>
        <v>0</v>
      </c>
      <c r="BF109" s="437">
        <f t="shared" si="42"/>
        <v>0</v>
      </c>
      <c r="BG109" s="439">
        <f t="shared" si="42"/>
        <v>0</v>
      </c>
      <c r="BH109" s="436">
        <f t="shared" si="42"/>
        <v>0</v>
      </c>
      <c r="BI109" s="437">
        <f t="shared" si="42"/>
        <v>0</v>
      </c>
      <c r="BJ109" s="437">
        <f t="shared" si="42"/>
        <v>0</v>
      </c>
      <c r="BK109" s="437">
        <f t="shared" si="42"/>
        <v>0</v>
      </c>
      <c r="BL109" s="437">
        <f t="shared" si="42"/>
        <v>0</v>
      </c>
      <c r="BM109" s="437">
        <f t="shared" si="42"/>
        <v>0</v>
      </c>
      <c r="BN109" s="439">
        <f t="shared" si="42"/>
        <v>0</v>
      </c>
      <c r="BO109" s="441">
        <f t="shared" si="42"/>
        <v>0</v>
      </c>
      <c r="BP109" s="437">
        <f t="shared" si="42"/>
        <v>0</v>
      </c>
      <c r="BQ109" s="437">
        <f t="shared" si="42"/>
        <v>0</v>
      </c>
      <c r="BR109" s="437">
        <f t="shared" si="42"/>
        <v>0</v>
      </c>
      <c r="BS109" s="437">
        <f t="shared" si="42"/>
        <v>0</v>
      </c>
      <c r="BT109" s="437">
        <f t="shared" si="42"/>
        <v>0</v>
      </c>
      <c r="BU109" s="440">
        <f t="shared" si="42"/>
        <v>0</v>
      </c>
      <c r="BV109" s="441">
        <f t="shared" si="42"/>
        <v>0</v>
      </c>
      <c r="BW109" s="437">
        <f t="shared" si="42"/>
        <v>0</v>
      </c>
      <c r="BX109" s="437">
        <f t="shared" si="42"/>
        <v>0</v>
      </c>
      <c r="BY109" s="437">
        <f t="shared" si="42"/>
        <v>0</v>
      </c>
      <c r="BZ109" s="437">
        <f t="shared" si="42"/>
        <v>0</v>
      </c>
      <c r="CA109" s="437">
        <f t="shared" si="42"/>
        <v>0</v>
      </c>
      <c r="CB109" s="440">
        <f t="shared" si="42"/>
        <v>0</v>
      </c>
      <c r="CC109" s="436">
        <f t="shared" si="42"/>
        <v>0</v>
      </c>
      <c r="CD109" s="437">
        <f t="shared" si="42"/>
        <v>0</v>
      </c>
      <c r="CE109" s="437">
        <f t="shared" si="42"/>
        <v>0</v>
      </c>
      <c r="CF109" s="437">
        <f t="shared" si="42"/>
        <v>0</v>
      </c>
      <c r="CG109" s="437">
        <f t="shared" si="42"/>
        <v>0</v>
      </c>
      <c r="CH109" s="437">
        <f t="shared" si="42"/>
        <v>0</v>
      </c>
      <c r="CI109" s="439">
        <f t="shared" si="42"/>
        <v>0</v>
      </c>
      <c r="CJ109" s="436">
        <f t="shared" si="42"/>
        <v>0</v>
      </c>
      <c r="CK109" s="437">
        <f t="shared" si="42"/>
        <v>0</v>
      </c>
      <c r="CL109" s="437">
        <f t="shared" si="42"/>
        <v>0</v>
      </c>
      <c r="CM109" s="437">
        <f t="shared" si="42"/>
        <v>0</v>
      </c>
      <c r="CN109" s="437">
        <f t="shared" si="42"/>
        <v>0</v>
      </c>
      <c r="CO109" s="437">
        <f t="shared" si="42"/>
        <v>0</v>
      </c>
      <c r="CP109" s="439">
        <f t="shared" si="42"/>
        <v>0</v>
      </c>
      <c r="CQ109" s="340" t="s">
        <v>70</v>
      </c>
    </row>
    <row r="110" spans="1:95" ht="12.75" customHeight="1">
      <c r="D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F110" s="2123">
        <f>SUM(AF109:AL109)</f>
        <v>8</v>
      </c>
      <c r="AG110" s="2124"/>
      <c r="AH110" s="2124"/>
      <c r="AI110" s="2124"/>
      <c r="AJ110" s="2124"/>
      <c r="AK110" s="2124"/>
      <c r="AL110" s="2125"/>
      <c r="AM110" s="2123">
        <f>SUM(AM109:AS109)</f>
        <v>8</v>
      </c>
      <c r="AN110" s="2124"/>
      <c r="AO110" s="2124"/>
      <c r="AP110" s="2124"/>
      <c r="AQ110" s="2124"/>
      <c r="AR110" s="2124"/>
      <c r="AS110" s="2125"/>
      <c r="AT110" s="2124">
        <f>SUM(AT109:AZ109)</f>
        <v>7</v>
      </c>
      <c r="AU110" s="2124"/>
      <c r="AV110" s="2124"/>
      <c r="AW110" s="2124"/>
      <c r="AX110" s="2124"/>
      <c r="AY110" s="2124"/>
      <c r="AZ110" s="2124"/>
      <c r="BA110" s="2123">
        <f>SUM(BA109:BG109)</f>
        <v>2</v>
      </c>
      <c r="BB110" s="2124"/>
      <c r="BC110" s="2124"/>
      <c r="BD110" s="2124"/>
      <c r="BE110" s="2124"/>
      <c r="BF110" s="2124"/>
      <c r="BG110" s="2125"/>
      <c r="BH110" s="2123">
        <f>SUM(BH109:BN109)</f>
        <v>0</v>
      </c>
      <c r="BI110" s="2124"/>
      <c r="BJ110" s="2124"/>
      <c r="BK110" s="2124"/>
      <c r="BL110" s="2124"/>
      <c r="BM110" s="2124"/>
      <c r="BN110" s="2125"/>
      <c r="BO110" s="2124">
        <f>SUM(BO109:BU109)</f>
        <v>0</v>
      </c>
      <c r="BP110" s="2124"/>
      <c r="BQ110" s="2124"/>
      <c r="BR110" s="2124"/>
      <c r="BS110" s="2124"/>
      <c r="BT110" s="2124"/>
      <c r="BU110" s="2124"/>
      <c r="BV110" s="2124">
        <f>SUM(BV109:CB109)</f>
        <v>0</v>
      </c>
      <c r="BW110" s="2124"/>
      <c r="BX110" s="2124"/>
      <c r="BY110" s="2124"/>
      <c r="BZ110" s="2124"/>
      <c r="CA110" s="2124"/>
      <c r="CB110" s="2124"/>
      <c r="CC110" s="2123">
        <f>SUM(CC109:CI109)</f>
        <v>0</v>
      </c>
      <c r="CD110" s="2124"/>
      <c r="CE110" s="2124"/>
      <c r="CF110" s="2124"/>
      <c r="CG110" s="2124"/>
      <c r="CH110" s="2124"/>
      <c r="CI110" s="2125"/>
      <c r="CJ110" s="2123">
        <f>SUM(CJ109:CP109)</f>
        <v>0</v>
      </c>
      <c r="CK110" s="2124"/>
      <c r="CL110" s="2124"/>
      <c r="CM110" s="2124"/>
      <c r="CN110" s="2124"/>
      <c r="CO110" s="2124"/>
      <c r="CP110" s="2125"/>
      <c r="CQ110" s="341" t="s">
        <v>71</v>
      </c>
    </row>
    <row r="111" spans="1:95">
      <c r="AF111" s="438">
        <f>SUMIF((AF12:AF106),"A",$H$12:$H$106)+SUMIF((AF12:AF106),"B",$H$12:$H$106)+SUMIF((AF12:AF106),"C",$H$12:$H$106)+SUMIF((AF12:AF106),"D",$H$12:$H$106)+SUMIF((AF12:AF106),"E",$H$12:$H$106)+SUMIF((AF12:AF106),"F",$H$12:$H$106)</f>
        <v>6</v>
      </c>
      <c r="AG111" s="438">
        <f t="shared" ref="AG111:CP111" si="43">SUMIF((AG12:AG106),"A",$H$12:$H$106)+SUMIF((AG12:AG106),"B",$H$12:$H$106)+SUMIF((AG12:AG106),"C",$H$12:$H$106)+SUMIF((AG12:AG106),"D",$H$12:$H$106)+SUMIF((AG12:AG106),"E",$H$12:$H$106)+SUMIF((AG12:AG106),"F",$H$12:$H$106)</f>
        <v>12.2</v>
      </c>
      <c r="AH111" s="438">
        <f t="shared" si="43"/>
        <v>4.4000000000000004</v>
      </c>
      <c r="AI111" s="438">
        <f t="shared" si="43"/>
        <v>14.3</v>
      </c>
      <c r="AJ111" s="438">
        <f t="shared" si="43"/>
        <v>14.3</v>
      </c>
      <c r="AK111" s="438">
        <f t="shared" si="43"/>
        <v>4.4000000000000004</v>
      </c>
      <c r="AL111" s="438">
        <f t="shared" si="43"/>
        <v>5.6</v>
      </c>
      <c r="AM111" s="438">
        <f t="shared" si="43"/>
        <v>13.1</v>
      </c>
      <c r="AN111" s="438">
        <f t="shared" si="43"/>
        <v>4.4000000000000004</v>
      </c>
      <c r="AO111" s="438">
        <f t="shared" si="43"/>
        <v>14.5</v>
      </c>
      <c r="AP111" s="438">
        <f t="shared" si="43"/>
        <v>14.3</v>
      </c>
      <c r="AQ111" s="438">
        <f t="shared" si="43"/>
        <v>6</v>
      </c>
      <c r="AR111" s="438">
        <f t="shared" si="43"/>
        <v>5</v>
      </c>
      <c r="AS111" s="438">
        <f t="shared" si="43"/>
        <v>8.5</v>
      </c>
      <c r="AT111" s="438">
        <f t="shared" si="43"/>
        <v>13.1</v>
      </c>
      <c r="AU111" s="438">
        <f t="shared" si="43"/>
        <v>14.3</v>
      </c>
      <c r="AV111" s="438">
        <f t="shared" si="43"/>
        <v>4.4000000000000004</v>
      </c>
      <c r="AW111" s="438">
        <f t="shared" si="43"/>
        <v>5</v>
      </c>
      <c r="AX111" s="438">
        <f t="shared" si="43"/>
        <v>14.3</v>
      </c>
      <c r="AY111" s="438">
        <f t="shared" si="43"/>
        <v>5</v>
      </c>
      <c r="AZ111" s="438">
        <f t="shared" si="43"/>
        <v>5.6</v>
      </c>
      <c r="BA111" s="438">
        <f t="shared" si="43"/>
        <v>6</v>
      </c>
      <c r="BB111" s="438">
        <f t="shared" si="43"/>
        <v>5</v>
      </c>
      <c r="BC111" s="438">
        <f t="shared" si="43"/>
        <v>0</v>
      </c>
      <c r="BD111" s="438">
        <f t="shared" si="43"/>
        <v>0</v>
      </c>
      <c r="BE111" s="438">
        <f t="shared" si="43"/>
        <v>0</v>
      </c>
      <c r="BF111" s="438">
        <f t="shared" si="43"/>
        <v>0</v>
      </c>
      <c r="BG111" s="438">
        <f t="shared" si="43"/>
        <v>0</v>
      </c>
      <c r="BH111" s="438">
        <f t="shared" si="43"/>
        <v>0</v>
      </c>
      <c r="BI111" s="438">
        <f t="shared" si="43"/>
        <v>0</v>
      </c>
      <c r="BJ111" s="438">
        <f t="shared" si="43"/>
        <v>0</v>
      </c>
      <c r="BK111" s="438">
        <f t="shared" si="43"/>
        <v>0</v>
      </c>
      <c r="BL111" s="438">
        <f t="shared" si="43"/>
        <v>0</v>
      </c>
      <c r="BM111" s="438">
        <f t="shared" si="43"/>
        <v>0</v>
      </c>
      <c r="BN111" s="438">
        <f t="shared" si="43"/>
        <v>0</v>
      </c>
      <c r="BO111" s="438">
        <f t="shared" si="43"/>
        <v>0</v>
      </c>
      <c r="BP111" s="438">
        <f t="shared" si="43"/>
        <v>0</v>
      </c>
      <c r="BQ111" s="438">
        <f t="shared" si="43"/>
        <v>0</v>
      </c>
      <c r="BR111" s="438">
        <f t="shared" si="43"/>
        <v>0</v>
      </c>
      <c r="BS111" s="438">
        <f t="shared" si="43"/>
        <v>0</v>
      </c>
      <c r="BT111" s="438">
        <f t="shared" si="43"/>
        <v>0</v>
      </c>
      <c r="BU111" s="438">
        <f t="shared" si="43"/>
        <v>0</v>
      </c>
      <c r="BV111" s="438">
        <f t="shared" si="43"/>
        <v>0</v>
      </c>
      <c r="BW111" s="438">
        <f t="shared" si="43"/>
        <v>0</v>
      </c>
      <c r="BX111" s="438">
        <f t="shared" si="43"/>
        <v>0</v>
      </c>
      <c r="BY111" s="438">
        <f t="shared" si="43"/>
        <v>0</v>
      </c>
      <c r="BZ111" s="438">
        <f t="shared" si="43"/>
        <v>0</v>
      </c>
      <c r="CA111" s="438">
        <f t="shared" si="43"/>
        <v>0</v>
      </c>
      <c r="CB111" s="438">
        <f t="shared" si="43"/>
        <v>0</v>
      </c>
      <c r="CC111" s="438">
        <f t="shared" si="43"/>
        <v>0</v>
      </c>
      <c r="CD111" s="438">
        <f t="shared" si="43"/>
        <v>0</v>
      </c>
      <c r="CE111" s="438">
        <f t="shared" si="43"/>
        <v>0</v>
      </c>
      <c r="CF111" s="438">
        <f t="shared" si="43"/>
        <v>0</v>
      </c>
      <c r="CG111" s="438">
        <f t="shared" si="43"/>
        <v>0</v>
      </c>
      <c r="CH111" s="438">
        <f t="shared" si="43"/>
        <v>0</v>
      </c>
      <c r="CI111" s="438">
        <f t="shared" si="43"/>
        <v>0</v>
      </c>
      <c r="CJ111" s="438">
        <f t="shared" si="43"/>
        <v>0</v>
      </c>
      <c r="CK111" s="438">
        <f t="shared" si="43"/>
        <v>0</v>
      </c>
      <c r="CL111" s="438">
        <f t="shared" si="43"/>
        <v>0</v>
      </c>
      <c r="CM111" s="438">
        <f t="shared" si="43"/>
        <v>0</v>
      </c>
      <c r="CN111" s="438">
        <f t="shared" si="43"/>
        <v>0</v>
      </c>
      <c r="CO111" s="438">
        <f t="shared" si="43"/>
        <v>0</v>
      </c>
      <c r="CP111" s="438">
        <f t="shared" si="43"/>
        <v>0</v>
      </c>
      <c r="CQ111" s="342" t="s">
        <v>218</v>
      </c>
    </row>
    <row r="112" spans="1:95" ht="13.5">
      <c r="AF112" s="2101">
        <f>SUM(AF111:AL111)</f>
        <v>61.2</v>
      </c>
      <c r="AG112" s="2102"/>
      <c r="AH112" s="2102"/>
      <c r="AI112" s="2102"/>
      <c r="AJ112" s="2102"/>
      <c r="AK112" s="2102"/>
      <c r="AL112" s="2103"/>
      <c r="AM112" s="2101">
        <f>SUM(AM111:AS111)</f>
        <v>65.8</v>
      </c>
      <c r="AN112" s="2102"/>
      <c r="AO112" s="2102"/>
      <c r="AP112" s="2102"/>
      <c r="AQ112" s="2102"/>
      <c r="AR112" s="2102"/>
      <c r="AS112" s="2103"/>
      <c r="AT112" s="2101">
        <f>SUM(AT111:AZ111)</f>
        <v>61.699999999999996</v>
      </c>
      <c r="AU112" s="2102"/>
      <c r="AV112" s="2102"/>
      <c r="AW112" s="2102"/>
      <c r="AX112" s="2102"/>
      <c r="AY112" s="2102"/>
      <c r="AZ112" s="2103"/>
      <c r="BA112" s="2101">
        <f>SUM(BA111:BG111)</f>
        <v>11</v>
      </c>
      <c r="BB112" s="2102"/>
      <c r="BC112" s="2102"/>
      <c r="BD112" s="2102"/>
      <c r="BE112" s="2102"/>
      <c r="BF112" s="2102"/>
      <c r="BG112" s="2103"/>
      <c r="BH112" s="2101">
        <f>SUM(BH111:BN111)</f>
        <v>0</v>
      </c>
      <c r="BI112" s="2102"/>
      <c r="BJ112" s="2102"/>
      <c r="BK112" s="2102"/>
      <c r="BL112" s="2102"/>
      <c r="BM112" s="2102"/>
      <c r="BN112" s="2103"/>
      <c r="BO112" s="2101">
        <f>SUM(BO111:BU111)</f>
        <v>0</v>
      </c>
      <c r="BP112" s="2102"/>
      <c r="BQ112" s="2102"/>
      <c r="BR112" s="2102"/>
      <c r="BS112" s="2102"/>
      <c r="BT112" s="2102"/>
      <c r="BU112" s="2103"/>
      <c r="BV112" s="2101">
        <f>SUM(BV111:CB111)</f>
        <v>0</v>
      </c>
      <c r="BW112" s="2102"/>
      <c r="BX112" s="2102"/>
      <c r="BY112" s="2102"/>
      <c r="BZ112" s="2102"/>
      <c r="CA112" s="2102"/>
      <c r="CB112" s="2103"/>
      <c r="CC112" s="2101">
        <f>SUM(CC111:CI111)</f>
        <v>0</v>
      </c>
      <c r="CD112" s="2102"/>
      <c r="CE112" s="2102"/>
      <c r="CF112" s="2102"/>
      <c r="CG112" s="2102"/>
      <c r="CH112" s="2102"/>
      <c r="CI112" s="2103"/>
      <c r="CJ112" s="2101">
        <f>SUM(CJ111:CP111)</f>
        <v>0</v>
      </c>
      <c r="CK112" s="2102"/>
      <c r="CL112" s="2102"/>
      <c r="CM112" s="2102"/>
      <c r="CN112" s="2102"/>
      <c r="CO112" s="2102"/>
      <c r="CP112" s="2103"/>
      <c r="CQ112" s="553" t="s">
        <v>217</v>
      </c>
    </row>
    <row r="113" spans="1:95">
      <c r="AF113" s="554"/>
      <c r="AG113" s="554"/>
      <c r="AH113" s="554"/>
      <c r="AI113" s="554"/>
      <c r="AJ113" s="554"/>
      <c r="AK113" s="554"/>
      <c r="AL113" s="554"/>
      <c r="AM113" s="554"/>
      <c r="AN113" s="554"/>
      <c r="AO113" s="554"/>
      <c r="AP113" s="554"/>
      <c r="AQ113" s="554"/>
      <c r="AR113" s="554"/>
      <c r="AS113" s="554"/>
      <c r="AT113" s="554"/>
      <c r="AU113" s="554"/>
      <c r="AV113" s="554"/>
      <c r="AW113" s="554"/>
      <c r="AX113" s="554"/>
      <c r="AY113" s="554"/>
      <c r="AZ113" s="554"/>
      <c r="BA113" s="554"/>
      <c r="BB113" s="554"/>
      <c r="BC113" s="554"/>
      <c r="BD113" s="554"/>
      <c r="BE113" s="554"/>
      <c r="BF113" s="554"/>
      <c r="BG113" s="554"/>
      <c r="BH113" s="554"/>
      <c r="BI113" s="554"/>
      <c r="BJ113" s="554"/>
      <c r="BK113" s="554"/>
      <c r="BL113" s="554"/>
      <c r="BM113" s="554"/>
      <c r="BN113" s="554"/>
      <c r="BO113" s="554"/>
      <c r="BP113" s="554"/>
      <c r="BQ113" s="554"/>
      <c r="BR113" s="554"/>
      <c r="BS113" s="554"/>
      <c r="BT113" s="554"/>
      <c r="BU113" s="554"/>
      <c r="BV113" s="554"/>
      <c r="BW113" s="554"/>
      <c r="BX113" s="554"/>
      <c r="BY113" s="554"/>
      <c r="BZ113" s="554"/>
      <c r="CA113" s="554"/>
      <c r="CB113" s="554"/>
      <c r="CC113" s="554"/>
      <c r="CD113" s="554"/>
      <c r="CE113" s="554"/>
      <c r="CF113" s="554"/>
      <c r="CG113" s="554"/>
      <c r="CH113" s="554"/>
      <c r="CI113" s="554"/>
      <c r="CJ113" s="554"/>
      <c r="CK113" s="554"/>
      <c r="CL113" s="554"/>
      <c r="CM113" s="554"/>
      <c r="CN113" s="554"/>
      <c r="CO113" s="554"/>
      <c r="CP113" s="554"/>
      <c r="CQ113" s="555"/>
    </row>
    <row r="114" spans="1:95" ht="14.25" thickBot="1">
      <c r="AF114" s="2106"/>
      <c r="AG114" s="2106"/>
      <c r="AH114" s="2106"/>
      <c r="AI114" s="2106"/>
      <c r="AJ114" s="2106"/>
      <c r="AK114" s="2106"/>
      <c r="AL114" s="2106"/>
      <c r="AM114" s="2106"/>
      <c r="AN114" s="2106"/>
      <c r="AO114" s="2106"/>
      <c r="AP114" s="2106"/>
      <c r="AQ114" s="2106"/>
      <c r="AR114" s="2106"/>
      <c r="AS114" s="2106"/>
      <c r="AT114" s="2106"/>
      <c r="AU114" s="2106"/>
      <c r="AV114" s="2106"/>
      <c r="AW114" s="2106"/>
      <c r="AX114" s="2106"/>
      <c r="AY114" s="2106"/>
      <c r="AZ114" s="2106"/>
      <c r="BA114" s="2106"/>
      <c r="BB114" s="2106"/>
      <c r="BC114" s="2106"/>
      <c r="BD114" s="2106"/>
      <c r="BE114" s="2106"/>
      <c r="BF114" s="2106"/>
      <c r="BG114" s="2106"/>
      <c r="BH114" s="2106"/>
      <c r="BI114" s="2106"/>
      <c r="BJ114" s="2106"/>
      <c r="BK114" s="2106"/>
      <c r="BL114" s="2106"/>
      <c r="BM114" s="2106"/>
      <c r="BN114" s="2106"/>
      <c r="BO114" s="2106"/>
      <c r="BP114" s="2106"/>
      <c r="BQ114" s="2106"/>
      <c r="BR114" s="2106"/>
      <c r="BS114" s="2106"/>
      <c r="BT114" s="2106"/>
      <c r="BU114" s="2106"/>
      <c r="BV114" s="2106"/>
      <c r="BW114" s="2106"/>
      <c r="BX114" s="2106"/>
      <c r="BY114" s="2106"/>
      <c r="BZ114" s="2106"/>
      <c r="CA114" s="2106"/>
      <c r="CB114" s="2106"/>
      <c r="CC114" s="2106"/>
      <c r="CD114" s="2106"/>
      <c r="CE114" s="2106"/>
      <c r="CF114" s="2106"/>
      <c r="CG114" s="2106"/>
      <c r="CH114" s="2106"/>
      <c r="CI114" s="2106"/>
      <c r="CJ114" s="2106"/>
      <c r="CK114" s="2106"/>
      <c r="CL114" s="2106"/>
      <c r="CM114" s="2106"/>
      <c r="CN114" s="2106"/>
      <c r="CO114" s="2106"/>
      <c r="CP114" s="2106"/>
      <c r="CQ114" s="488"/>
    </row>
    <row r="115" spans="1:95">
      <c r="H115" s="393" t="s">
        <v>8</v>
      </c>
      <c r="I115" s="394"/>
      <c r="J115" s="600" t="s">
        <v>72</v>
      </c>
      <c r="K115" s="599"/>
      <c r="L115" s="599"/>
      <c r="M115" s="409"/>
      <c r="N115" s="409"/>
      <c r="O115" s="409"/>
      <c r="P115" s="410"/>
      <c r="Q115" s="410"/>
      <c r="R115" s="410"/>
      <c r="S115" s="410"/>
      <c r="T115" s="411"/>
      <c r="U115" s="393" t="s">
        <v>42</v>
      </c>
      <c r="V115" s="412"/>
      <c r="W115" s="410"/>
      <c r="X115" s="410"/>
      <c r="Y115" s="410"/>
      <c r="Z115" s="410"/>
      <c r="AA115" s="410"/>
      <c r="AB115" s="410"/>
      <c r="AC115" s="410"/>
      <c r="AD115" s="411"/>
    </row>
    <row r="116" spans="1:95" ht="13.5" thickBot="1">
      <c r="C116" s="8"/>
      <c r="D116" s="5"/>
      <c r="E116" s="6"/>
      <c r="H116" s="19" t="s">
        <v>43</v>
      </c>
      <c r="I116" s="20" t="s">
        <v>0</v>
      </c>
      <c r="J116" s="19" t="s">
        <v>43</v>
      </c>
      <c r="K116" s="514"/>
      <c r="L116" s="514"/>
      <c r="M116" s="168" t="str">
        <f>D2</f>
        <v>A</v>
      </c>
      <c r="N116" s="169" t="str">
        <f>D3</f>
        <v>B</v>
      </c>
      <c r="O116" s="169" t="str">
        <f>D4</f>
        <v>C</v>
      </c>
      <c r="P116" s="169">
        <f>D5</f>
        <v>0</v>
      </c>
      <c r="Q116" s="71" t="str">
        <f>D6</f>
        <v>-</v>
      </c>
      <c r="R116" s="71" t="str">
        <f>D7</f>
        <v>-</v>
      </c>
      <c r="S116" s="72" t="str">
        <f>D8</f>
        <v>-</v>
      </c>
      <c r="T116" s="21" t="s">
        <v>0</v>
      </c>
      <c r="U116" s="19" t="s">
        <v>43</v>
      </c>
      <c r="V116" s="22"/>
      <c r="W116" s="69" t="str">
        <f t="shared" ref="W116:AB116" si="44">M116</f>
        <v>A</v>
      </c>
      <c r="X116" s="69" t="str">
        <f t="shared" si="44"/>
        <v>B</v>
      </c>
      <c r="Y116" s="69" t="str">
        <f t="shared" si="44"/>
        <v>C</v>
      </c>
      <c r="Z116" s="69">
        <f t="shared" si="44"/>
        <v>0</v>
      </c>
      <c r="AA116" s="69" t="str">
        <f t="shared" si="44"/>
        <v>-</v>
      </c>
      <c r="AB116" s="69" t="str">
        <f t="shared" si="44"/>
        <v>-</v>
      </c>
      <c r="AC116" s="69" t="str">
        <f>S116</f>
        <v>-</v>
      </c>
      <c r="AD116" s="238" t="s">
        <v>0</v>
      </c>
    </row>
    <row r="117" spans="1:95" hidden="1">
      <c r="C117" s="50" t="s">
        <v>32</v>
      </c>
      <c r="D117" s="2107" t="s">
        <v>37</v>
      </c>
      <c r="E117" s="2108"/>
      <c r="F117" s="51" t="s">
        <v>26</v>
      </c>
      <c r="G117" s="222"/>
      <c r="H117" s="226">
        <f>I117/I123</f>
        <v>0</v>
      </c>
      <c r="I117" s="227">
        <f t="shared" ref="I117:I122" si="45">SUMIF($F$12:$F$106,F117,$J$12:$J$106)</f>
        <v>0</v>
      </c>
      <c r="J117" s="226">
        <f>T117/T123</f>
        <v>0</v>
      </c>
      <c r="K117" s="515"/>
      <c r="L117" s="515"/>
      <c r="M117" s="51">
        <f t="shared" ref="M117:M122" si="46">SUMIF($F$12:$F$106,F117,$M$12:$M$106)</f>
        <v>0</v>
      </c>
      <c r="N117" s="51">
        <f t="shared" ref="N117:N122" si="47">SUMIF($F$12:$F$106,F117,$N$12:$N$106)</f>
        <v>0</v>
      </c>
      <c r="O117" s="51">
        <f t="shared" ref="O117:O122" si="48">SUMIF($F$12:$F$106,F117,$O$12:$O$106)</f>
        <v>0</v>
      </c>
      <c r="P117" s="51">
        <f t="shared" ref="P117:P122" si="49">SUMIF($F$12:$F$106,F117,$P$12:$P$106)</f>
        <v>0</v>
      </c>
      <c r="Q117" s="51">
        <f t="shared" ref="Q117:Q122" si="50">SUMIF($F$12:$F$106,F117,$Q$12:$Q$106)</f>
        <v>0</v>
      </c>
      <c r="R117" s="51">
        <f t="shared" ref="R117:R122" si="51">SUMIF($F$12:$F$106,F117,$R$12:$R$106)</f>
        <v>0</v>
      </c>
      <c r="S117" s="51">
        <f t="shared" ref="S117:S122" si="52">SUMIF($F$12:$F$106,F117,$S$12:$S$106)</f>
        <v>0</v>
      </c>
      <c r="T117" s="234">
        <f t="shared" ref="T117:T122" si="53">SUMIF($F$12:$F$106,F117,$T$12:$T$106)</f>
        <v>0</v>
      </c>
      <c r="U117" s="226">
        <f>AD117/AD123</f>
        <v>0</v>
      </c>
      <c r="V117" s="52"/>
      <c r="W117" s="51"/>
      <c r="X117" s="51"/>
      <c r="Y117" s="53"/>
      <c r="Z117" s="54"/>
      <c r="AA117" s="53"/>
      <c r="AB117" s="54"/>
      <c r="AC117" s="53"/>
      <c r="AD117" s="413">
        <f t="shared" ref="AD117:AD122" si="54">SUMIF($F$12:$F$106,F117,$AD$12:$AD$106)</f>
        <v>0</v>
      </c>
    </row>
    <row r="118" spans="1:95">
      <c r="C118" s="55" t="s">
        <v>33</v>
      </c>
      <c r="D118" s="2099" t="s">
        <v>38</v>
      </c>
      <c r="E118" s="2100"/>
      <c r="F118" s="24" t="s">
        <v>27</v>
      </c>
      <c r="G118" s="223"/>
      <c r="H118" s="228">
        <f>I118/I123</f>
        <v>0.29444166249374065</v>
      </c>
      <c r="I118" s="229">
        <f t="shared" si="45"/>
        <v>58.800000000000004</v>
      </c>
      <c r="J118" s="228">
        <f>T118/T123</f>
        <v>0.48</v>
      </c>
      <c r="K118" s="516"/>
      <c r="L118" s="516"/>
      <c r="M118" s="24">
        <f t="shared" si="46"/>
        <v>10</v>
      </c>
      <c r="N118" s="426">
        <f t="shared" si="47"/>
        <v>0</v>
      </c>
      <c r="O118" s="24">
        <f t="shared" si="48"/>
        <v>2</v>
      </c>
      <c r="P118" s="24">
        <f t="shared" si="49"/>
        <v>0</v>
      </c>
      <c r="Q118" s="24">
        <f t="shared" si="50"/>
        <v>0</v>
      </c>
      <c r="R118" s="24">
        <f t="shared" si="51"/>
        <v>0</v>
      </c>
      <c r="S118" s="24">
        <f t="shared" si="52"/>
        <v>0</v>
      </c>
      <c r="T118" s="235">
        <f t="shared" si="53"/>
        <v>12</v>
      </c>
      <c r="U118" s="228">
        <f>AD118/AD123</f>
        <v>0.25278819991776852</v>
      </c>
      <c r="V118" s="56"/>
      <c r="W118" s="24"/>
      <c r="X118" s="57"/>
      <c r="Y118" s="57"/>
      <c r="Z118" s="58"/>
      <c r="AA118" s="57"/>
      <c r="AB118" s="58"/>
      <c r="AC118" s="57"/>
      <c r="AD118" s="405">
        <f t="shared" si="54"/>
        <v>39225.599999999999</v>
      </c>
    </row>
    <row r="119" spans="1:95">
      <c r="C119" s="55" t="s">
        <v>34</v>
      </c>
      <c r="D119" s="2099" t="s">
        <v>51</v>
      </c>
      <c r="E119" s="2100"/>
      <c r="F119" s="24" t="s">
        <v>28</v>
      </c>
      <c r="G119" s="223"/>
      <c r="H119" s="228">
        <f>I119/I123</f>
        <v>7.8617926890335504E-2</v>
      </c>
      <c r="I119" s="229">
        <f t="shared" si="45"/>
        <v>15.7</v>
      </c>
      <c r="J119" s="228">
        <f>T119/T123</f>
        <v>0.08</v>
      </c>
      <c r="K119" s="516"/>
      <c r="L119" s="516"/>
      <c r="M119" s="24">
        <f t="shared" si="46"/>
        <v>2</v>
      </c>
      <c r="N119" s="24">
        <f t="shared" si="47"/>
        <v>0</v>
      </c>
      <c r="O119" s="24">
        <f t="shared" si="48"/>
        <v>0</v>
      </c>
      <c r="P119" s="24">
        <f t="shared" si="49"/>
        <v>0</v>
      </c>
      <c r="Q119" s="24">
        <f t="shared" si="50"/>
        <v>0</v>
      </c>
      <c r="R119" s="24">
        <f t="shared" si="51"/>
        <v>0</v>
      </c>
      <c r="S119" s="24">
        <f t="shared" si="52"/>
        <v>0</v>
      </c>
      <c r="T119" s="235">
        <f t="shared" si="53"/>
        <v>2</v>
      </c>
      <c r="U119" s="228">
        <f>AD119/AD123</f>
        <v>8.201876887424131E-2</v>
      </c>
      <c r="V119" s="56"/>
      <c r="W119" s="57"/>
      <c r="X119" s="57"/>
      <c r="Y119" s="57"/>
      <c r="Z119" s="58"/>
      <c r="AA119" s="57"/>
      <c r="AB119" s="58"/>
      <c r="AC119" s="57"/>
      <c r="AD119" s="405">
        <f t="shared" si="54"/>
        <v>12727</v>
      </c>
    </row>
    <row r="120" spans="1:95">
      <c r="C120" s="73" t="s">
        <v>14</v>
      </c>
      <c r="D120" s="2104" t="s">
        <v>52</v>
      </c>
      <c r="E120" s="2105"/>
      <c r="F120" s="74" t="s">
        <v>31</v>
      </c>
      <c r="G120" s="224"/>
      <c r="H120" s="268">
        <f>I120/I123</f>
        <v>0.62694041061592387</v>
      </c>
      <c r="I120" s="231">
        <f t="shared" si="45"/>
        <v>125.19999999999999</v>
      </c>
      <c r="J120" s="230">
        <f>T120/T123</f>
        <v>0.44</v>
      </c>
      <c r="K120" s="517"/>
      <c r="L120" s="517"/>
      <c r="M120" s="74">
        <f t="shared" si="46"/>
        <v>3</v>
      </c>
      <c r="N120" s="74">
        <f t="shared" si="47"/>
        <v>0</v>
      </c>
      <c r="O120" s="74">
        <f t="shared" si="48"/>
        <v>8</v>
      </c>
      <c r="P120" s="74">
        <f t="shared" si="49"/>
        <v>0</v>
      </c>
      <c r="Q120" s="74">
        <f t="shared" si="50"/>
        <v>0</v>
      </c>
      <c r="R120" s="74">
        <f t="shared" si="51"/>
        <v>0</v>
      </c>
      <c r="S120" s="74">
        <f t="shared" si="52"/>
        <v>0</v>
      </c>
      <c r="T120" s="236">
        <f t="shared" si="53"/>
        <v>11</v>
      </c>
      <c r="U120" s="590">
        <f>AD120/AD123</f>
        <v>0.66519303120799012</v>
      </c>
      <c r="V120" s="75"/>
      <c r="W120" s="76"/>
      <c r="X120" s="76"/>
      <c r="Y120" s="76"/>
      <c r="Z120" s="76"/>
      <c r="AA120" s="76"/>
      <c r="AB120" s="76"/>
      <c r="AC120" s="76"/>
      <c r="AD120" s="406">
        <f t="shared" si="54"/>
        <v>103219.20000000001</v>
      </c>
    </row>
    <row r="121" spans="1:95" customFormat="1">
      <c r="A121" s="12"/>
      <c r="B121" s="12"/>
      <c r="C121" s="55" t="s">
        <v>35</v>
      </c>
      <c r="D121" s="2099" t="s">
        <v>39</v>
      </c>
      <c r="E121" s="2100"/>
      <c r="F121" s="24" t="s">
        <v>29</v>
      </c>
      <c r="G121" s="223"/>
      <c r="H121" s="228">
        <f>I121/I123</f>
        <v>0</v>
      </c>
      <c r="I121" s="229">
        <f t="shared" si="45"/>
        <v>0</v>
      </c>
      <c r="J121" s="228">
        <f>T121/T123</f>
        <v>0</v>
      </c>
      <c r="K121" s="516"/>
      <c r="L121" s="516"/>
      <c r="M121" s="24">
        <f t="shared" si="46"/>
        <v>0</v>
      </c>
      <c r="N121" s="24">
        <f t="shared" si="47"/>
        <v>0</v>
      </c>
      <c r="O121" s="24">
        <f t="shared" si="48"/>
        <v>0</v>
      </c>
      <c r="P121" s="24">
        <f t="shared" si="49"/>
        <v>0</v>
      </c>
      <c r="Q121" s="24">
        <f t="shared" si="50"/>
        <v>0</v>
      </c>
      <c r="R121" s="24">
        <f t="shared" si="51"/>
        <v>0</v>
      </c>
      <c r="S121" s="24">
        <f t="shared" si="52"/>
        <v>0</v>
      </c>
      <c r="T121" s="235">
        <f t="shared" si="53"/>
        <v>0</v>
      </c>
      <c r="U121" s="228">
        <f>AD121/AD123</f>
        <v>0</v>
      </c>
      <c r="V121" s="56"/>
      <c r="W121" s="57"/>
      <c r="X121" s="57"/>
      <c r="Y121" s="57"/>
      <c r="Z121" s="58"/>
      <c r="AA121" s="57"/>
      <c r="AB121" s="58"/>
      <c r="AC121" s="57"/>
      <c r="AD121" s="405">
        <f t="shared" si="54"/>
        <v>0</v>
      </c>
    </row>
    <row r="122" spans="1:95" customFormat="1" ht="13.5" thickBot="1">
      <c r="A122" s="12"/>
      <c r="B122" s="12"/>
      <c r="C122" s="59" t="s">
        <v>36</v>
      </c>
      <c r="D122" s="2112" t="s">
        <v>40</v>
      </c>
      <c r="E122" s="2113"/>
      <c r="F122" s="26" t="s">
        <v>30</v>
      </c>
      <c r="G122" s="225"/>
      <c r="H122" s="232">
        <f>I122/I123</f>
        <v>0</v>
      </c>
      <c r="I122" s="233">
        <f t="shared" si="45"/>
        <v>0</v>
      </c>
      <c r="J122" s="232">
        <f>T122/T123</f>
        <v>0</v>
      </c>
      <c r="K122" s="518"/>
      <c r="L122" s="518"/>
      <c r="M122" s="26">
        <f t="shared" si="46"/>
        <v>0</v>
      </c>
      <c r="N122" s="26">
        <f t="shared" si="47"/>
        <v>0</v>
      </c>
      <c r="O122" s="26">
        <f t="shared" si="48"/>
        <v>0</v>
      </c>
      <c r="P122" s="26">
        <f t="shared" si="49"/>
        <v>0</v>
      </c>
      <c r="Q122" s="26">
        <f t="shared" si="50"/>
        <v>0</v>
      </c>
      <c r="R122" s="26">
        <f t="shared" si="51"/>
        <v>0</v>
      </c>
      <c r="S122" s="26">
        <f t="shared" si="52"/>
        <v>0</v>
      </c>
      <c r="T122" s="237">
        <f t="shared" si="53"/>
        <v>0</v>
      </c>
      <c r="U122" s="232">
        <f>AD122/AD123</f>
        <v>0</v>
      </c>
      <c r="V122" s="60"/>
      <c r="W122" s="61"/>
      <c r="X122" s="61"/>
      <c r="Y122" s="61"/>
      <c r="Z122" s="62"/>
      <c r="AA122" s="61"/>
      <c r="AB122" s="62"/>
      <c r="AC122" s="61"/>
      <c r="AD122" s="407">
        <f t="shared" si="54"/>
        <v>0</v>
      </c>
    </row>
    <row r="123" spans="1:95" customFormat="1" ht="13.5" thickBot="1">
      <c r="A123" s="12"/>
      <c r="B123" s="12"/>
      <c r="C123" s="5"/>
      <c r="F123" s="2120" t="s">
        <v>244</v>
      </c>
      <c r="G123" s="2120"/>
      <c r="H123" s="2121"/>
      <c r="I123" s="944">
        <f>SUM(I117:I122)</f>
        <v>199.7</v>
      </c>
      <c r="J123" s="446"/>
      <c r="K123" s="446"/>
      <c r="L123" s="446"/>
      <c r="M123" s="472">
        <f>SUM(M117:M122)</f>
        <v>15</v>
      </c>
      <c r="N123" s="403">
        <f t="shared" ref="N123:S123" si="55">SUM(N117:N122)</f>
        <v>0</v>
      </c>
      <c r="O123" s="403">
        <f t="shared" si="55"/>
        <v>10</v>
      </c>
      <c r="P123" s="403">
        <f t="shared" si="55"/>
        <v>0</v>
      </c>
      <c r="Q123" s="403">
        <f t="shared" si="55"/>
        <v>0</v>
      </c>
      <c r="R123" s="403">
        <f t="shared" si="55"/>
        <v>0</v>
      </c>
      <c r="S123" s="404">
        <f t="shared" si="55"/>
        <v>0</v>
      </c>
      <c r="T123" s="842">
        <f>SUM(T117:T122)</f>
        <v>25</v>
      </c>
      <c r="U123" s="6"/>
      <c r="V123" s="6"/>
      <c r="W123" s="8"/>
      <c r="X123" s="8"/>
      <c r="Y123" s="8"/>
      <c r="Z123" s="8"/>
      <c r="AA123" s="8"/>
      <c r="AB123" s="8"/>
      <c r="AC123" s="8"/>
      <c r="AD123" s="843">
        <f>SUM(AD117:AD122)</f>
        <v>155171.80000000002</v>
      </c>
    </row>
    <row r="124" spans="1:95" customFormat="1">
      <c r="A124" s="12"/>
      <c r="B124" s="12"/>
      <c r="C124" s="5"/>
      <c r="F124" s="2122" t="s">
        <v>240</v>
      </c>
      <c r="G124" s="2122"/>
      <c r="H124" s="2122"/>
      <c r="I124" s="945">
        <f>L109</f>
        <v>180.2</v>
      </c>
      <c r="J124" s="8"/>
      <c r="K124" s="8"/>
      <c r="L124" s="8"/>
      <c r="M124" s="343"/>
      <c r="N124" s="8"/>
      <c r="O124" s="8"/>
      <c r="P124" s="8"/>
      <c r="Q124" s="8"/>
      <c r="R124" s="8"/>
      <c r="S124" s="8"/>
      <c r="T124" s="273"/>
      <c r="U124" s="8"/>
      <c r="V124" s="8"/>
      <c r="W124" s="8"/>
      <c r="X124" s="8"/>
      <c r="Y124" s="8"/>
      <c r="Z124" s="8"/>
      <c r="AA124" s="8"/>
      <c r="AB124" s="8"/>
      <c r="AC124" s="8"/>
      <c r="AD124" s="8"/>
    </row>
    <row r="125" spans="1:95" customFormat="1">
      <c r="A125" s="12"/>
      <c r="B125" s="12"/>
      <c r="C125" s="5"/>
      <c r="D125" s="7"/>
      <c r="E125" s="7"/>
      <c r="F125" s="7"/>
      <c r="J125" s="8"/>
      <c r="K125" s="8"/>
      <c r="L125" s="8"/>
      <c r="M125" s="343"/>
      <c r="N125" s="8"/>
      <c r="O125" s="8"/>
      <c r="P125" s="8"/>
      <c r="Q125" s="8"/>
      <c r="R125" s="8"/>
      <c r="S125" s="8"/>
      <c r="T125" s="273"/>
      <c r="U125" s="8"/>
      <c r="V125" s="8"/>
      <c r="W125" s="8"/>
      <c r="X125" s="8"/>
      <c r="Y125" s="8"/>
      <c r="Z125" s="8"/>
      <c r="AA125" s="8"/>
      <c r="AB125" s="8"/>
      <c r="AC125" s="8"/>
      <c r="AD125" s="8"/>
    </row>
    <row r="126" spans="1:95" customFormat="1" ht="13.5" thickBot="1">
      <c r="A126" s="12"/>
      <c r="B126" s="12"/>
      <c r="C126" s="5"/>
      <c r="D126" s="7"/>
      <c r="E126" s="7"/>
      <c r="F126" s="7"/>
      <c r="G126" s="5"/>
      <c r="I126" s="271"/>
      <c r="J126" s="8"/>
      <c r="K126" s="8"/>
      <c r="L126" s="8"/>
      <c r="M126" s="343"/>
      <c r="N126" s="8"/>
      <c r="O126" s="8"/>
      <c r="P126" s="8"/>
      <c r="Q126" s="8"/>
      <c r="R126" s="8"/>
      <c r="S126" s="8"/>
      <c r="T126" s="273"/>
      <c r="U126" s="8"/>
      <c r="V126" s="8"/>
      <c r="W126" s="8"/>
      <c r="X126" s="8"/>
      <c r="Y126" s="8"/>
      <c r="Z126" s="8"/>
      <c r="AA126" s="8"/>
      <c r="AB126" s="8"/>
      <c r="AC126" s="8"/>
      <c r="AD126" s="8"/>
    </row>
    <row r="127" spans="1:95" customFormat="1">
      <c r="A127" s="12"/>
      <c r="B127" s="12"/>
      <c r="C127" s="176" t="s">
        <v>47</v>
      </c>
      <c r="D127" s="2114">
        <f>AD109</f>
        <v>155171.79999999999</v>
      </c>
      <c r="E127" s="2115"/>
      <c r="F127" s="2116"/>
      <c r="G127" s="54"/>
      <c r="H127" s="177"/>
      <c r="I127" s="6"/>
      <c r="K127" s="350"/>
      <c r="L127" s="350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</row>
    <row r="128" spans="1:95" customFormat="1">
      <c r="A128" s="12"/>
      <c r="B128" s="12"/>
      <c r="C128" s="178" t="s">
        <v>16</v>
      </c>
      <c r="D128" s="2117">
        <f t="shared" ref="D128:D133" si="56">D127-D127*H128</f>
        <v>69827.309999999983</v>
      </c>
      <c r="E128" s="2118"/>
      <c r="F128" s="2119"/>
      <c r="G128" s="58"/>
      <c r="H128" s="179">
        <v>0.55000000000000004</v>
      </c>
      <c r="I128" s="6"/>
      <c r="K128" s="519"/>
      <c r="L128" s="519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</row>
    <row r="129" spans="1:30" customFormat="1">
      <c r="A129" s="12"/>
      <c r="B129" s="12"/>
      <c r="C129" s="285" t="s">
        <v>17</v>
      </c>
      <c r="D129" s="2117">
        <f t="shared" si="56"/>
        <v>69827.309999999983</v>
      </c>
      <c r="E129" s="2118"/>
      <c r="F129" s="2119"/>
      <c r="G129" s="58"/>
      <c r="H129" s="180"/>
      <c r="I129" s="6"/>
      <c r="K129" s="520"/>
      <c r="L129" s="520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</row>
    <row r="130" spans="1:30" customFormat="1">
      <c r="A130" s="12"/>
      <c r="B130" s="12"/>
      <c r="C130" s="178" t="s">
        <v>44</v>
      </c>
      <c r="D130" s="2117">
        <f t="shared" si="56"/>
        <v>69827.309999999983</v>
      </c>
      <c r="E130" s="2118"/>
      <c r="F130" s="2119"/>
      <c r="G130" s="58"/>
      <c r="H130" s="180"/>
      <c r="I130" s="461"/>
      <c r="K130" s="348"/>
      <c r="L130" s="34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</row>
    <row r="131" spans="1:30" customFormat="1">
      <c r="A131" s="12"/>
      <c r="B131" s="12"/>
      <c r="C131" s="178" t="s">
        <v>134</v>
      </c>
      <c r="D131" s="2117">
        <f t="shared" si="56"/>
        <v>69827.309999999983</v>
      </c>
      <c r="E131" s="2118"/>
      <c r="F131" s="2119"/>
      <c r="G131" s="58"/>
      <c r="H131" s="181"/>
      <c r="I131" s="461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</row>
    <row r="132" spans="1:30" customFormat="1">
      <c r="A132" s="12"/>
      <c r="B132" s="12"/>
      <c r="C132" s="178" t="s">
        <v>15</v>
      </c>
      <c r="D132" s="2117">
        <f t="shared" si="56"/>
        <v>69827.309999999983</v>
      </c>
      <c r="E132" s="2118"/>
      <c r="F132" s="2119"/>
      <c r="G132" s="58"/>
      <c r="H132" s="181"/>
      <c r="I132" s="6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</row>
    <row r="133" spans="1:30" customFormat="1">
      <c r="A133" s="12"/>
      <c r="B133" s="12"/>
      <c r="C133" s="178"/>
      <c r="D133" s="2117">
        <f t="shared" si="56"/>
        <v>69827.309999999983</v>
      </c>
      <c r="E133" s="2118"/>
      <c r="F133" s="2119"/>
      <c r="G133" s="58"/>
      <c r="H133" s="181"/>
      <c r="I133" s="6"/>
      <c r="M133" s="8"/>
      <c r="N133" s="8"/>
      <c r="O133" s="8"/>
      <c r="P133" s="8"/>
      <c r="Q133" s="8"/>
      <c r="R133" s="8"/>
      <c r="S133" s="8"/>
      <c r="T133" s="8"/>
      <c r="U133" s="8"/>
      <c r="V133" s="625"/>
      <c r="W133" s="8"/>
      <c r="X133" s="8"/>
      <c r="Y133" s="8"/>
      <c r="Z133" s="8"/>
      <c r="AA133" s="8"/>
      <c r="AB133" s="8"/>
      <c r="AC133" s="8"/>
      <c r="AD133" s="8"/>
    </row>
    <row r="134" spans="1:30" customFormat="1" ht="15.75" thickBot="1">
      <c r="A134" s="12"/>
      <c r="B134" s="12"/>
      <c r="C134" s="182" t="s">
        <v>111</v>
      </c>
      <c r="D134" s="2109">
        <f>D133</f>
        <v>69827.309999999983</v>
      </c>
      <c r="E134" s="2110"/>
      <c r="F134" s="2111"/>
      <c r="G134" s="216"/>
      <c r="H134" s="408">
        <f>1-D134/D127</f>
        <v>0.55000000000000004</v>
      </c>
      <c r="I134" s="270"/>
      <c r="J134" s="271"/>
      <c r="K134" s="271"/>
      <c r="L134" s="271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</row>
    <row r="135" spans="1:30" customFormat="1">
      <c r="A135" s="12"/>
      <c r="B135" s="12"/>
      <c r="C135" s="5"/>
      <c r="D135" s="12"/>
      <c r="E135" s="5"/>
      <c r="F135" s="5"/>
      <c r="G135" s="5"/>
      <c r="H135" s="538"/>
      <c r="I135" s="6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</row>
    <row r="138" spans="1:30">
      <c r="C138" s="1007" t="s">
        <v>323</v>
      </c>
    </row>
    <row r="141" spans="1:30">
      <c r="C141" s="989"/>
    </row>
  </sheetData>
  <sheetProtection formatCells="0" formatColumns="0" formatRows="0" insertColumns="0" insertRows="0" insertHyperlinks="0" deleteColumns="0" deleteRows="0" sort="0" autoFilter="0" pivotTables="0"/>
  <autoFilter ref="A11:DA88">
    <filterColumn colId="19">
      <customFilters>
        <customFilter operator="notEqual" val=" "/>
      </customFilters>
    </filterColumn>
  </autoFilter>
  <mergeCells count="50">
    <mergeCell ref="H10:J10"/>
    <mergeCell ref="K10:L10"/>
    <mergeCell ref="M10:S10"/>
    <mergeCell ref="U10:AC10"/>
    <mergeCell ref="BV110:CB110"/>
    <mergeCell ref="CC110:CI110"/>
    <mergeCell ref="CJ110:CP110"/>
    <mergeCell ref="AF7:BB7"/>
    <mergeCell ref="BC7:CF7"/>
    <mergeCell ref="CG7:CP7"/>
    <mergeCell ref="BO110:BU110"/>
    <mergeCell ref="AF110:AL110"/>
    <mergeCell ref="AM110:AS110"/>
    <mergeCell ref="AT110:AZ110"/>
    <mergeCell ref="BA110:BG110"/>
    <mergeCell ref="BH110:BN110"/>
    <mergeCell ref="D134:F134"/>
    <mergeCell ref="D122:E122"/>
    <mergeCell ref="D127:F127"/>
    <mergeCell ref="D128:F128"/>
    <mergeCell ref="D129:F129"/>
    <mergeCell ref="D130:F130"/>
    <mergeCell ref="D131:F131"/>
    <mergeCell ref="F123:H123"/>
    <mergeCell ref="F124:H124"/>
    <mergeCell ref="D132:F132"/>
    <mergeCell ref="D133:F133"/>
    <mergeCell ref="CJ114:CP114"/>
    <mergeCell ref="D117:E117"/>
    <mergeCell ref="AF114:AL114"/>
    <mergeCell ref="AM114:AS114"/>
    <mergeCell ref="AT114:AZ114"/>
    <mergeCell ref="BA114:BG114"/>
    <mergeCell ref="BH114:BN114"/>
    <mergeCell ref="D121:E121"/>
    <mergeCell ref="CC112:CI112"/>
    <mergeCell ref="CJ112:CP112"/>
    <mergeCell ref="BO112:BU112"/>
    <mergeCell ref="BV112:CB112"/>
    <mergeCell ref="AF112:AL112"/>
    <mergeCell ref="AM112:AS112"/>
    <mergeCell ref="AT112:AZ112"/>
    <mergeCell ref="BA112:BG112"/>
    <mergeCell ref="BH112:BN112"/>
    <mergeCell ref="D118:E118"/>
    <mergeCell ref="D119:E119"/>
    <mergeCell ref="D120:E120"/>
    <mergeCell ref="BO114:BU114"/>
    <mergeCell ref="BV114:CB114"/>
    <mergeCell ref="CC114:CI114"/>
  </mergeCells>
  <conditionalFormatting sqref="A109:B111 B12:B45 B60:B64 A78:B106 B70:B77">
    <cfRule type="cellIs" dxfId="2509" priority="60" stopIfTrue="1" operator="equal">
      <formula>0</formula>
    </cfRule>
  </conditionalFormatting>
  <conditionalFormatting sqref="N11:S11 W11:AC11 M10:M11">
    <cfRule type="cellIs" dxfId="2508" priority="59" stopIfTrue="1" operator="greaterThan">
      <formula>0</formula>
    </cfRule>
  </conditionalFormatting>
  <conditionalFormatting sqref="BE95:BE106 BL95:BL106 BS95:BS106 BZ95:BZ106 CG95:CG106 CN86:CN106 AM95:AZ106">
    <cfRule type="expression" dxfId="2507" priority="51">
      <formula>$F86="PT"</formula>
    </cfRule>
  </conditionalFormatting>
  <conditionalFormatting sqref="B46:B59">
    <cfRule type="cellIs" dxfId="2506" priority="50" stopIfTrue="1" operator="equal">
      <formula>0</formula>
    </cfRule>
  </conditionalFormatting>
  <conditionalFormatting sqref="B65:B69">
    <cfRule type="cellIs" dxfId="2505" priority="46" stopIfTrue="1" operator="equal">
      <formula>0</formula>
    </cfRule>
  </conditionalFormatting>
  <conditionalFormatting sqref="BA95:BD106">
    <cfRule type="expression" dxfId="2504" priority="45">
      <formula>$F95="PT"</formula>
    </cfRule>
  </conditionalFormatting>
  <conditionalFormatting sqref="BH95:BK106">
    <cfRule type="expression" dxfId="2503" priority="44">
      <formula>$F95="PT"</formula>
    </cfRule>
  </conditionalFormatting>
  <conditionalFormatting sqref="BO95:BR106">
    <cfRule type="expression" dxfId="2502" priority="43">
      <formula>$F95="PT"</formula>
    </cfRule>
  </conditionalFormatting>
  <conditionalFormatting sqref="BV95:BY106">
    <cfRule type="expression" dxfId="2501" priority="42">
      <formula>$F95="PT"</formula>
    </cfRule>
  </conditionalFormatting>
  <conditionalFormatting sqref="CC95:CF106">
    <cfRule type="expression" dxfId="2500" priority="41">
      <formula>$F95="PT"</formula>
    </cfRule>
  </conditionalFormatting>
  <conditionalFormatting sqref="CJ95:CM106 CL86:CM94">
    <cfRule type="expression" dxfId="2499" priority="40">
      <formula>$F86="PT"</formula>
    </cfRule>
  </conditionalFormatting>
  <conditionalFormatting sqref="BT95:BT106">
    <cfRule type="expression" dxfId="2498" priority="39">
      <formula>$F95="PT"</formula>
    </cfRule>
  </conditionalFormatting>
  <conditionalFormatting sqref="BM95:BM106">
    <cfRule type="expression" dxfId="2497" priority="38">
      <formula>$F95="PT"</formula>
    </cfRule>
  </conditionalFormatting>
  <conditionalFormatting sqref="BF95:BF106">
    <cfRule type="expression" dxfId="2496" priority="37">
      <formula>$F95="PT"</formula>
    </cfRule>
  </conditionalFormatting>
  <conditionalFormatting sqref="CA95:CA106">
    <cfRule type="expression" dxfId="2495" priority="36">
      <formula>$F95="PT"</formula>
    </cfRule>
  </conditionalFormatting>
  <conditionalFormatting sqref="CH95:CH106">
    <cfRule type="expression" dxfId="2494" priority="35">
      <formula>$F95="PT"</formula>
    </cfRule>
  </conditionalFormatting>
  <conditionalFormatting sqref="CO86:CO106">
    <cfRule type="expression" dxfId="2493" priority="34">
      <formula>$F86="PT"</formula>
    </cfRule>
  </conditionalFormatting>
  <conditionalFormatting sqref="C61:I67 K61:L67 J61:J69 N61:S67 M61:M69 U61:U67 T61:T69 L76 C12:AD12 V87:AD88 T87:T106 J87:J106 C13:U60 V13:AD69 V75:AD83 T75:T83 M75:M83 J75:J83">
    <cfRule type="expression" dxfId="2492" priority="29" stopIfTrue="1">
      <formula>$F12="PT"</formula>
    </cfRule>
  </conditionalFormatting>
  <conditionalFormatting sqref="BG95:BG106">
    <cfRule type="expression" dxfId="2491" priority="28">
      <formula>$F95="PT"</formula>
    </cfRule>
  </conditionalFormatting>
  <conditionalFormatting sqref="BN95:BN106">
    <cfRule type="expression" dxfId="2490" priority="27">
      <formula>$F95="PT"</formula>
    </cfRule>
  </conditionalFormatting>
  <conditionalFormatting sqref="BU95:BU106">
    <cfRule type="expression" dxfId="2489" priority="26">
      <formula>$F95="PT"</formula>
    </cfRule>
  </conditionalFormatting>
  <conditionalFormatting sqref="CB95:CB106">
    <cfRule type="expression" dxfId="2488" priority="25">
      <formula>$F95="PT"</formula>
    </cfRule>
  </conditionalFormatting>
  <conditionalFormatting sqref="CI95:CI106">
    <cfRule type="expression" dxfId="2487" priority="24">
      <formula>$F95="PT"</formula>
    </cfRule>
  </conditionalFormatting>
  <conditionalFormatting sqref="CP86:CP106">
    <cfRule type="expression" dxfId="2486" priority="23">
      <formula>$F86="PT"</formula>
    </cfRule>
  </conditionalFormatting>
  <conditionalFormatting sqref="AF95:AL106">
    <cfRule type="expression" dxfId="2485" priority="22">
      <formula>$F95="PT"</formula>
    </cfRule>
  </conditionalFormatting>
  <conditionalFormatting sqref="AF95:CP106 CL86:CP94">
    <cfRule type="expression" dxfId="2484" priority="18">
      <formula>$F86="PT"</formula>
    </cfRule>
  </conditionalFormatting>
  <conditionalFormatting sqref="F77:F83">
    <cfRule type="expression" dxfId="2483" priority="17" stopIfTrue="1">
      <formula>$F77="PT"</formula>
    </cfRule>
  </conditionalFormatting>
  <conditionalFormatting sqref="C77:C83">
    <cfRule type="expression" dxfId="2482" priority="16" stopIfTrue="1">
      <formula>$F77="PT"</formula>
    </cfRule>
  </conditionalFormatting>
  <conditionalFormatting sqref="D77:E83">
    <cfRule type="expression" dxfId="2481" priority="15" stopIfTrue="1">
      <formula>$F77="PT"</formula>
    </cfRule>
  </conditionalFormatting>
  <conditionalFormatting sqref="G77:I83 K77:L83 N77:S83 U77:U83">
    <cfRule type="expression" dxfId="2480" priority="14" stopIfTrue="1">
      <formula>$F77="PT"</formula>
    </cfRule>
  </conditionalFormatting>
  <conditionalFormatting sqref="J84:J86 M84:M86 T84:T86 V84:AD86">
    <cfRule type="expression" dxfId="2479" priority="12" stopIfTrue="1">
      <formula>$F84="PT"</formula>
    </cfRule>
  </conditionalFormatting>
  <conditionalFormatting sqref="F84:F86">
    <cfRule type="expression" dxfId="2478" priority="11" stopIfTrue="1">
      <formula>$F84="PT"</formula>
    </cfRule>
  </conditionalFormatting>
  <conditionalFormatting sqref="C84:C86">
    <cfRule type="expression" dxfId="2477" priority="10" stopIfTrue="1">
      <formula>$F84="PT"</formula>
    </cfRule>
  </conditionalFormatting>
  <conditionalFormatting sqref="D84:E86">
    <cfRule type="expression" dxfId="2476" priority="9" stopIfTrue="1">
      <formula>$F84="PT"</formula>
    </cfRule>
  </conditionalFormatting>
  <conditionalFormatting sqref="G84:I86 K84:L86 N84:S86 U84:U86">
    <cfRule type="expression" dxfId="2475" priority="8" stopIfTrue="1">
      <formula>$F84="PT"</formula>
    </cfRule>
  </conditionalFormatting>
  <conditionalFormatting sqref="A12:A77">
    <cfRule type="cellIs" dxfId="2474" priority="6" stopIfTrue="1" operator="equal">
      <formula>0</formula>
    </cfRule>
  </conditionalFormatting>
  <conditionalFormatting sqref="C70:AD74">
    <cfRule type="expression" dxfId="2473" priority="5" stopIfTrue="1">
      <formula>$F70="PT"</formula>
    </cfRule>
  </conditionalFormatting>
  <conditionalFormatting sqref="AF12:CP77">
    <cfRule type="expression" dxfId="2472" priority="1">
      <formula>$F12="pt"</formula>
    </cfRule>
  </conditionalFormatting>
  <dataValidations count="17">
    <dataValidation type="list" allowBlank="1" showDropDown="1" showInputMessage="1" sqref="CO12:CP66 BA12:BD66 BF12:BK66 BM12:BR66 BT12:BY66 CH12:CM66 CA12:CF66 AF12:AW66">
      <formula1>$C$2:$C$11</formula1>
    </dataValidation>
    <dataValidation type="list" allowBlank="1" showInputMessage="1" showErrorMessage="1" error="You have entered invalid description of up-charge!" prompt="Please specify if the program should be charged for special positioning:" sqref="G12:G106">
      <formula1>"Break,FIB,LIB,B&amp;FIB,B&amp;LIB,T&amp;T"</formula1>
    </dataValidation>
    <dataValidation type="whole" allowBlank="1" showInputMessage="1" showErrorMessage="1" error="You've entered either not a whole number, or the value is above 180" prompt="Please enter the duration of the first TVC in seconds!" sqref="E2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venth TVC in seconds. If no seventh copy, the cell should be blank!" sqref="E8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ixth TVC in seconds. If no sixth copy, the cell should be blank!" sqref="E7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E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E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E3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E6">
      <formula1>0</formula1>
      <formula2>180</formula2>
    </dataValidation>
    <dataValidation allowBlank="1" showInputMessage="1" showErrorMessage="1" prompt="Please enter the name of the TVC" sqref="C2:C8"/>
    <dataValidation type="whole" operator="greaterThanOrEqual" allowBlank="1" showInputMessage="1" showErrorMessage="1" error="The entered value is either not a figure, or not a whole number!" prompt="Please enter the scheme number, if any" sqref="T1">
      <formula1>1</formula1>
    </dataValidation>
    <dataValidation allowBlank="1" showInputMessage="1" showErrorMessage="1" prompt="Please enter the name of the Agency. If the Client is direct, the cell should be blank!" sqref="U2:U6"/>
    <dataValidation type="list" allowBlank="1" showInputMessage="1" showErrorMessage="1" errorTitle="TG" error="Invalid Target Audience!" prompt="Please, select one of the following target audiences:" sqref="U7">
      <formula1>"None,A6-11,A12-17,A18-34,A18-49,A18-49 U,A25-54,W18-34,W18-49,W25-54,M18-34,M18-49,M25-54"</formula1>
    </dataValidation>
    <dataValidation type="decimal" allowBlank="1" showInputMessage="1" showErrorMessage="1" error="The value entered is not a correct figure - between 0% and 16%!" prompt="Please enter the correct discount, if any" sqref="H130">
      <formula1>0</formula1>
      <formula2>0.31</formula2>
    </dataValidation>
    <dataValidation type="decimal" allowBlank="1" showInputMessage="1" showErrorMessage="1" error="The value entered is not a correct figure - between 0% and 16%!" prompt="Please enter the correct discount, if any" sqref="H131:H133">
      <formula1>0</formula1>
      <formula2>0.18</formula2>
    </dataValidation>
    <dataValidation type="list" allowBlank="1" showInputMessage="1" showErrorMessage="1" error="The entered value is not valid volume discount!" prompt="Please choose the correct value" sqref="H129">
      <formula1>"0%,1%,2%,3%,4%,5%,6%,7%,8%,9%,10%"</formula1>
    </dataValidation>
    <dataValidation allowBlank="1" showDropDown="1" showInputMessage="1" showErrorMessage="1" error="Invalid Code of TVC!" sqref="AR106:AS106 CH106:CI106 CA106:CB106 AY106:AZ106 BF106:BG106 BT106:BU106 BM106:BN106 AF106:AL106 CO106:CP106"/>
  </dataValidations>
  <pageMargins left="0.35433070866141703" right="0.47244094488188998" top="0.43307086614173201" bottom="0.47244094488188998" header="0.27559055118110198" footer="0.27559055118110198"/>
  <pageSetup scale="31" orientation="landscape" r:id="rId1"/>
  <headerFooter alignWithMargins="0">
    <oddFooter>&amp;C&amp;D
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  <pageSetUpPr fitToPage="1"/>
  </sheetPr>
  <dimension ref="A1:CT134"/>
  <sheetViews>
    <sheetView showGridLines="0" showZeros="0" defaultGridColor="0" colorId="23" zoomScale="80" zoomScaleNormal="80" workbookViewId="0">
      <selection activeCell="BI128" sqref="BI128"/>
    </sheetView>
  </sheetViews>
  <sheetFormatPr defaultColWidth="9.140625" defaultRowHeight="12.75"/>
  <cols>
    <col min="1" max="1" width="15.85546875" style="12" customWidth="1"/>
    <col min="2" max="2" width="5.7109375" style="12" customWidth="1"/>
    <col min="3" max="3" width="40.5703125" style="5" bestFit="1" customWidth="1"/>
    <col min="4" max="4" width="6.28515625" style="12" customWidth="1"/>
    <col min="5" max="6" width="7.5703125" style="5" customWidth="1"/>
    <col min="7" max="7" width="9.28515625" style="5" customWidth="1"/>
    <col min="8" max="8" width="9" style="6" customWidth="1"/>
    <col min="9" max="9" width="13.140625" style="6" bestFit="1" customWidth="1"/>
    <col min="10" max="10" width="12.7109375" style="8" customWidth="1"/>
    <col min="11" max="13" width="12.7109375" style="8" hidden="1" customWidth="1"/>
    <col min="14" max="15" width="12.85546875" style="8" customWidth="1"/>
    <col min="16" max="16" width="5.7109375" style="8" customWidth="1"/>
    <col min="17" max="17" width="5.5703125" style="8" customWidth="1"/>
    <col min="18" max="18" width="4.7109375" style="8" customWidth="1"/>
    <col min="19" max="22" width="4.7109375" style="8" hidden="1" customWidth="1"/>
    <col min="23" max="23" width="6" style="8" customWidth="1"/>
    <col min="24" max="24" width="14.85546875" style="8" customWidth="1"/>
    <col min="25" max="25" width="13.85546875" style="8" customWidth="1"/>
    <col min="26" max="26" width="12.85546875" style="8" customWidth="1"/>
    <col min="27" max="27" width="12.7109375" style="8" bestFit="1" customWidth="1"/>
    <col min="28" max="28" width="9.7109375" style="8" customWidth="1"/>
    <col min="29" max="32" width="9.7109375" style="8" hidden="1" customWidth="1"/>
    <col min="33" max="33" width="13.85546875" style="8" customWidth="1"/>
    <col min="34" max="34" width="3" customWidth="1"/>
    <col min="35" max="57" width="3" style="5" hidden="1" customWidth="1"/>
    <col min="58" max="67" width="3" style="5" customWidth="1"/>
    <col min="68" max="97" width="3" style="5" hidden="1" customWidth="1"/>
    <col min="98" max="98" width="27.28515625" style="5" bestFit="1" customWidth="1"/>
    <col min="99" max="16384" width="9.140625" style="5"/>
  </cols>
  <sheetData>
    <row r="1" spans="1:98" ht="13.5" thickBot="1">
      <c r="C1" s="207" t="s">
        <v>22</v>
      </c>
      <c r="D1" s="208" t="s">
        <v>41</v>
      </c>
      <c r="E1" s="209" t="s">
        <v>45</v>
      </c>
      <c r="F1" s="209" t="s">
        <v>20</v>
      </c>
      <c r="G1" s="208" t="s">
        <v>42</v>
      </c>
      <c r="H1" s="209" t="s">
        <v>4</v>
      </c>
      <c r="I1" s="210" t="s">
        <v>43</v>
      </c>
      <c r="J1" s="7"/>
      <c r="K1" s="7"/>
      <c r="L1" s="7"/>
      <c r="M1" s="7"/>
      <c r="N1" s="7"/>
      <c r="O1" s="7"/>
      <c r="T1" s="6"/>
      <c r="V1" s="6"/>
      <c r="W1" s="9"/>
    </row>
    <row r="2" spans="1:98">
      <c r="C2" s="200" t="str">
        <f>SUMMARY_TV!B2</f>
        <v>Consumer Loan</v>
      </c>
      <c r="D2" s="510" t="str">
        <f>IF(E2&lt;&gt;0,"A","-")</f>
        <v>A</v>
      </c>
      <c r="E2" s="511">
        <v>32</v>
      </c>
      <c r="F2" s="1009">
        <f>SUMIF('bTV Coeff'!$A$2:$A$181,'bTV April'!E2,'bTV Coeff'!$B$2:$B$181)</f>
        <v>1</v>
      </c>
      <c r="G2" s="54">
        <f>SUMPRODUCT(P12:P99,Z12:Z99)</f>
        <v>6912</v>
      </c>
      <c r="H2" s="513">
        <f>SUM(P12:P99)</f>
        <v>2</v>
      </c>
      <c r="I2" s="177">
        <f>H2/$H$9</f>
        <v>0.5</v>
      </c>
      <c r="J2" s="7" t="s">
        <v>104</v>
      </c>
      <c r="K2" s="7"/>
      <c r="L2" s="7"/>
      <c r="M2" s="7"/>
      <c r="N2" s="7"/>
      <c r="O2" s="7"/>
      <c r="T2" s="6"/>
      <c r="V2" s="6"/>
      <c r="X2" s="217" t="str">
        <f>SUMMARY_TV!B1</f>
        <v>DSK</v>
      </c>
    </row>
    <row r="3" spans="1:98">
      <c r="C3" s="27" t="s">
        <v>300</v>
      </c>
      <c r="D3" s="28" t="s">
        <v>147</v>
      </c>
      <c r="E3" s="661" t="s">
        <v>210</v>
      </c>
      <c r="F3" s="30">
        <v>1.3</v>
      </c>
      <c r="G3" s="202">
        <f>SUMPRODUCT(Q12:Q99,AA12:AA99)</f>
        <v>0</v>
      </c>
      <c r="H3" s="25">
        <f>SUM(Q12:Q99)</f>
        <v>0</v>
      </c>
      <c r="I3" s="82">
        <f t="shared" ref="I3:I8" si="0">H3/$H$9</f>
        <v>0</v>
      </c>
      <c r="J3" s="7" t="s">
        <v>105</v>
      </c>
      <c r="K3" s="7"/>
      <c r="L3" s="7"/>
      <c r="M3" s="7"/>
      <c r="N3" s="7"/>
      <c r="O3" s="7"/>
      <c r="T3" s="6"/>
      <c r="V3" s="6"/>
      <c r="X3" s="217" t="str">
        <f>SUMMARY_TV!B2</f>
        <v>Consumer Loan</v>
      </c>
    </row>
    <row r="4" spans="1:98">
      <c r="C4" s="27" t="s">
        <v>299</v>
      </c>
      <c r="D4" s="28" t="s">
        <v>161</v>
      </c>
      <c r="E4" s="661">
        <v>10</v>
      </c>
      <c r="F4" s="30">
        <v>0.8</v>
      </c>
      <c r="G4" s="202">
        <f>SUMPRODUCT(R12:R99,AB12:AB99)</f>
        <v>22118.400000000001</v>
      </c>
      <c r="H4" s="25">
        <f>SUM(R12:R99)</f>
        <v>2</v>
      </c>
      <c r="I4" s="82">
        <f t="shared" si="0"/>
        <v>0.5</v>
      </c>
      <c r="J4" s="7" t="s">
        <v>106</v>
      </c>
      <c r="K4" s="7"/>
      <c r="L4" s="7"/>
      <c r="M4" s="7"/>
      <c r="N4" s="7"/>
      <c r="O4" s="7"/>
      <c r="X4" s="217" t="str">
        <f>SUMMARY_TV!B3</f>
        <v>Café Commucations</v>
      </c>
    </row>
    <row r="5" spans="1:98" ht="13.5" thickBot="1">
      <c r="C5" s="27"/>
      <c r="D5" s="28"/>
      <c r="E5" s="84"/>
      <c r="F5" s="30">
        <f>SUMIF('bTV Coeff'!$A$2:$A$181,'bTV April'!E5,'bTV Coeff'!$B$2:$B$181)</f>
        <v>0</v>
      </c>
      <c r="G5" s="202">
        <f>SUMPRODUCT(S12:S99,AC12:AC99)</f>
        <v>0</v>
      </c>
      <c r="H5" s="25">
        <f>SUM(S12:S99)</f>
        <v>0</v>
      </c>
      <c r="I5" s="82">
        <f t="shared" si="0"/>
        <v>0</v>
      </c>
      <c r="J5" s="7" t="s">
        <v>107</v>
      </c>
      <c r="K5" s="7"/>
      <c r="L5" s="7"/>
      <c r="M5" s="7"/>
      <c r="N5" s="7"/>
      <c r="O5" s="7"/>
      <c r="X5" s="217" t="str">
        <f>SUMMARY_TV!B4</f>
        <v>09 Mar 2020 -  05 Apr 2020</v>
      </c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BD5" s="336"/>
      <c r="BE5" s="336"/>
      <c r="BF5" s="336"/>
      <c r="BG5" s="336"/>
      <c r="BH5" s="336"/>
      <c r="BI5" s="336"/>
      <c r="BJ5" s="336"/>
      <c r="BK5" s="336"/>
      <c r="BL5" s="336"/>
      <c r="BM5" s="336"/>
      <c r="BN5" s="336"/>
      <c r="BO5" s="336"/>
      <c r="BP5" s="336"/>
      <c r="BQ5" s="336"/>
      <c r="BY5" s="336"/>
      <c r="BZ5" s="336"/>
      <c r="CA5" s="336"/>
      <c r="CB5" s="336"/>
      <c r="CC5" s="336"/>
      <c r="CD5" s="336"/>
      <c r="CE5" s="336"/>
      <c r="CF5" s="336"/>
      <c r="CG5" s="336"/>
      <c r="CH5" s="336"/>
      <c r="CI5" s="336"/>
      <c r="CJ5" s="336"/>
      <c r="CK5" s="336"/>
      <c r="CL5" s="336"/>
    </row>
    <row r="6" spans="1:98" ht="13.5" thickBot="1">
      <c r="B6" s="462" t="s">
        <v>135</v>
      </c>
      <c r="C6" s="27"/>
      <c r="D6" s="28" t="str">
        <f>IF(E6&lt;&gt;0,"E","-")</f>
        <v>-</v>
      </c>
      <c r="E6" s="29">
        <v>0</v>
      </c>
      <c r="F6" s="30">
        <f>SUMIF('bTV Coeff'!$A$2:$A$181,'bTV April'!E6,'bTV Coeff'!$B$2:$B$181)</f>
        <v>0</v>
      </c>
      <c r="G6" s="58"/>
      <c r="H6" s="25">
        <f>SUM(T12:T99)</f>
        <v>0</v>
      </c>
      <c r="I6" s="82">
        <f t="shared" si="0"/>
        <v>0</v>
      </c>
      <c r="J6" s="10"/>
      <c r="K6" s="10"/>
      <c r="L6" s="10"/>
      <c r="M6" s="10"/>
      <c r="N6" s="10"/>
      <c r="O6" s="10"/>
      <c r="X6" s="9"/>
      <c r="AG6" s="183"/>
      <c r="AI6" s="374">
        <v>11</v>
      </c>
      <c r="AJ6" s="368" t="s">
        <v>59</v>
      </c>
      <c r="AK6" s="469"/>
      <c r="AL6" s="369"/>
      <c r="AM6" s="369"/>
      <c r="AN6" s="369"/>
      <c r="AO6" s="370"/>
      <c r="AP6" s="371">
        <f>AI6+1</f>
        <v>12</v>
      </c>
      <c r="AQ6" s="368" t="s">
        <v>59</v>
      </c>
      <c r="AR6" s="369"/>
      <c r="AS6" s="369"/>
      <c r="AT6" s="369"/>
      <c r="AU6" s="369"/>
      <c r="AV6" s="370"/>
      <c r="AW6" s="371">
        <f>AP6+1</f>
        <v>13</v>
      </c>
      <c r="AX6" s="372" t="s">
        <v>59</v>
      </c>
      <c r="AY6" s="368"/>
      <c r="AZ6" s="369"/>
      <c r="BA6" s="369"/>
      <c r="BB6" s="369"/>
      <c r="BC6" s="369"/>
      <c r="BD6" s="371">
        <f>AW6+1</f>
        <v>14</v>
      </c>
      <c r="BE6" s="368" t="s">
        <v>59</v>
      </c>
      <c r="BF6" s="369"/>
      <c r="BG6" s="369"/>
      <c r="BH6" s="369"/>
      <c r="BI6" s="369"/>
      <c r="BJ6" s="370"/>
      <c r="BK6" s="371">
        <f>BD6+1</f>
        <v>15</v>
      </c>
      <c r="BL6" s="368" t="s">
        <v>59</v>
      </c>
      <c r="BM6" s="369"/>
      <c r="BN6" s="369"/>
      <c r="BO6" s="369"/>
      <c r="BP6" s="369"/>
      <c r="BQ6" s="369"/>
      <c r="BR6" s="371">
        <f>BK6+1</f>
        <v>16</v>
      </c>
      <c r="BS6" s="368" t="s">
        <v>59</v>
      </c>
      <c r="BT6" s="369"/>
      <c r="BU6" s="369"/>
      <c r="BV6" s="369"/>
      <c r="BW6" s="369"/>
      <c r="BX6" s="369"/>
      <c r="BY6" s="371">
        <f>BR6+1</f>
        <v>17</v>
      </c>
      <c r="BZ6" s="368" t="s">
        <v>59</v>
      </c>
      <c r="CA6" s="369"/>
      <c r="CB6" s="369"/>
      <c r="CC6" s="369"/>
      <c r="CD6" s="369"/>
      <c r="CE6" s="369"/>
      <c r="CF6" s="371">
        <f>BY6+1</f>
        <v>18</v>
      </c>
      <c r="CG6" s="368" t="s">
        <v>59</v>
      </c>
      <c r="CH6" s="369"/>
      <c r="CI6" s="369"/>
      <c r="CJ6" s="369"/>
      <c r="CK6" s="369"/>
      <c r="CL6" s="369"/>
      <c r="CM6" s="535">
        <f>CF6+1</f>
        <v>19</v>
      </c>
      <c r="CN6" s="368" t="s">
        <v>59</v>
      </c>
      <c r="CO6" s="369"/>
      <c r="CP6" s="369"/>
      <c r="CQ6" s="369"/>
      <c r="CR6" s="369"/>
      <c r="CS6" s="373"/>
      <c r="CT6" s="586"/>
    </row>
    <row r="7" spans="1:98" ht="13.5" thickBot="1">
      <c r="C7" s="200"/>
      <c r="D7" s="28" t="str">
        <f>IF(E7&lt;&gt;0,"F","-")</f>
        <v>-</v>
      </c>
      <c r="E7" s="29">
        <v>0</v>
      </c>
      <c r="F7" s="30">
        <f>SUMIF('bTV Coeff'!$A$2:$A$181,'bTV April'!E7,'bTV Coeff'!$B$2:$B$181)</f>
        <v>0</v>
      </c>
      <c r="G7" s="58"/>
      <c r="H7" s="25">
        <f>SUM(U12:U102)</f>
        <v>0</v>
      </c>
      <c r="I7" s="82">
        <f t="shared" si="0"/>
        <v>0</v>
      </c>
      <c r="J7" s="10" t="s">
        <v>108</v>
      </c>
      <c r="K7" s="10"/>
      <c r="L7" s="10"/>
      <c r="M7" s="10"/>
      <c r="N7" s="10"/>
      <c r="O7" s="10"/>
      <c r="X7" s="214" t="s">
        <v>131</v>
      </c>
      <c r="Y7" s="549"/>
      <c r="AI7" s="1941" t="s">
        <v>325</v>
      </c>
      <c r="AJ7" s="1942"/>
      <c r="AK7" s="1942"/>
      <c r="AL7" s="1942"/>
      <c r="AM7" s="1942"/>
      <c r="AN7" s="1942"/>
      <c r="AO7" s="1942"/>
      <c r="AP7" s="1942"/>
      <c r="AQ7" s="1942"/>
      <c r="AR7" s="1942"/>
      <c r="AS7" s="1942"/>
      <c r="AT7" s="1942"/>
      <c r="AU7" s="1942"/>
      <c r="AV7" s="1942"/>
      <c r="AW7" s="1942"/>
      <c r="AX7" s="1942"/>
      <c r="AY7" s="1942"/>
      <c r="AZ7" s="1942"/>
      <c r="BA7" s="1942"/>
      <c r="BB7" s="1942"/>
      <c r="BC7" s="1942"/>
      <c r="BD7" s="1942"/>
      <c r="BE7" s="1942"/>
      <c r="BF7" s="1943" t="s">
        <v>326</v>
      </c>
      <c r="BG7" s="1943"/>
      <c r="BH7" s="1943"/>
      <c r="BI7" s="1943"/>
      <c r="BJ7" s="1943"/>
      <c r="BK7" s="1943"/>
      <c r="BL7" s="1943"/>
      <c r="BM7" s="1943"/>
      <c r="BN7" s="1943"/>
      <c r="BO7" s="1943"/>
      <c r="BP7" s="1943"/>
      <c r="BQ7" s="1943"/>
      <c r="BR7" s="1943"/>
      <c r="BS7" s="1943"/>
      <c r="BT7" s="1943"/>
      <c r="BU7" s="1943"/>
      <c r="BV7" s="1943"/>
      <c r="BW7" s="1943"/>
      <c r="BX7" s="1943"/>
      <c r="BY7" s="1943"/>
      <c r="BZ7" s="1943"/>
      <c r="CA7" s="1943"/>
      <c r="CB7" s="1943"/>
      <c r="CC7" s="1943"/>
      <c r="CD7" s="1943"/>
      <c r="CE7" s="1943"/>
      <c r="CF7" s="1943"/>
      <c r="CG7" s="1943"/>
      <c r="CH7" s="1943"/>
      <c r="CI7" s="1943"/>
      <c r="CJ7" s="1944" t="s">
        <v>327</v>
      </c>
      <c r="CK7" s="1944"/>
      <c r="CL7" s="1944"/>
      <c r="CM7" s="1944"/>
      <c r="CN7" s="1944"/>
      <c r="CO7" s="1944"/>
      <c r="CP7" s="1944"/>
      <c r="CQ7" s="1944"/>
      <c r="CR7" s="1944"/>
      <c r="CS7" s="1945"/>
      <c r="CT7" s="607"/>
    </row>
    <row r="8" spans="1:98" ht="13.5" thickBot="1">
      <c r="C8" s="31"/>
      <c r="D8" s="32" t="str">
        <f>IF(E8&lt;&gt;0,"G","-")</f>
        <v>-</v>
      </c>
      <c r="E8" s="33">
        <v>0</v>
      </c>
      <c r="F8" s="34">
        <f>SUMIF('bTV Coeff'!$A$2:$A$181,'bTV April'!E8,'bTV Coeff'!$B$2:$B$181)</f>
        <v>0</v>
      </c>
      <c r="G8" s="62"/>
      <c r="H8" s="197">
        <f>SUM(V12:V102)</f>
        <v>0</v>
      </c>
      <c r="I8" s="86">
        <f t="shared" si="0"/>
        <v>0</v>
      </c>
      <c r="J8" s="10" t="str">
        <f>SUMMARY_TV!A4</f>
        <v>PERIOD</v>
      </c>
      <c r="K8" s="10"/>
      <c r="L8" s="10"/>
      <c r="M8" s="10"/>
      <c r="N8" s="10"/>
      <c r="O8" s="10"/>
      <c r="X8" s="90" t="s">
        <v>84</v>
      </c>
      <c r="AI8" s="383" t="s">
        <v>64</v>
      </c>
      <c r="AJ8" s="382" t="s">
        <v>65</v>
      </c>
      <c r="AK8" s="447" t="s">
        <v>66</v>
      </c>
      <c r="AL8" s="447" t="s">
        <v>67</v>
      </c>
      <c r="AM8" s="447" t="s">
        <v>68</v>
      </c>
      <c r="AN8" s="449" t="s">
        <v>62</v>
      </c>
      <c r="AO8" s="471" t="s">
        <v>63</v>
      </c>
      <c r="AP8" s="382" t="s">
        <v>64</v>
      </c>
      <c r="AQ8" s="447" t="s">
        <v>65</v>
      </c>
      <c r="AR8" s="447" t="s">
        <v>66</v>
      </c>
      <c r="AS8" s="382" t="s">
        <v>67</v>
      </c>
      <c r="AT8" s="447" t="s">
        <v>68</v>
      </c>
      <c r="AU8" s="540" t="s">
        <v>62</v>
      </c>
      <c r="AV8" s="471" t="s">
        <v>63</v>
      </c>
      <c r="AW8" s="447" t="s">
        <v>64</v>
      </c>
      <c r="AX8" s="447" t="s">
        <v>65</v>
      </c>
      <c r="AY8" s="447" t="s">
        <v>66</v>
      </c>
      <c r="AZ8" s="577" t="s">
        <v>67</v>
      </c>
      <c r="BA8" s="541" t="s">
        <v>68</v>
      </c>
      <c r="BB8" s="451" t="s">
        <v>62</v>
      </c>
      <c r="BC8" s="451" t="s">
        <v>63</v>
      </c>
      <c r="BD8" s="450" t="s">
        <v>64</v>
      </c>
      <c r="BE8" s="448" t="s">
        <v>65</v>
      </c>
      <c r="BF8" s="450" t="s">
        <v>66</v>
      </c>
      <c r="BG8" s="450" t="s">
        <v>67</v>
      </c>
      <c r="BH8" s="448" t="s">
        <v>68</v>
      </c>
      <c r="BI8" s="451" t="s">
        <v>62</v>
      </c>
      <c r="BJ8" s="451" t="s">
        <v>63</v>
      </c>
      <c r="BK8" s="448" t="s">
        <v>64</v>
      </c>
      <c r="BL8" s="450" t="s">
        <v>65</v>
      </c>
      <c r="BM8" s="448" t="s">
        <v>66</v>
      </c>
      <c r="BN8" s="578" t="s">
        <v>67</v>
      </c>
      <c r="BO8" s="450" t="s">
        <v>68</v>
      </c>
      <c r="BP8" s="451" t="s">
        <v>62</v>
      </c>
      <c r="BQ8" s="451" t="s">
        <v>63</v>
      </c>
      <c r="BR8" s="450" t="s">
        <v>64</v>
      </c>
      <c r="BS8" s="448" t="s">
        <v>65</v>
      </c>
      <c r="BT8" s="450" t="s">
        <v>66</v>
      </c>
      <c r="BU8" s="450" t="s">
        <v>67</v>
      </c>
      <c r="BV8" s="448" t="s">
        <v>68</v>
      </c>
      <c r="BW8" s="451" t="s">
        <v>62</v>
      </c>
      <c r="BX8" s="451" t="s">
        <v>63</v>
      </c>
      <c r="BY8" s="541" t="s">
        <v>64</v>
      </c>
      <c r="BZ8" s="450" t="s">
        <v>65</v>
      </c>
      <c r="CA8" s="450" t="s">
        <v>66</v>
      </c>
      <c r="CB8" s="450" t="s">
        <v>67</v>
      </c>
      <c r="CC8" s="450" t="s">
        <v>68</v>
      </c>
      <c r="CD8" s="451" t="s">
        <v>62</v>
      </c>
      <c r="CE8" s="451" t="s">
        <v>63</v>
      </c>
      <c r="CF8" s="541" t="s">
        <v>64</v>
      </c>
      <c r="CG8" s="450" t="s">
        <v>65</v>
      </c>
      <c r="CH8" s="450" t="s">
        <v>66</v>
      </c>
      <c r="CI8" s="450" t="s">
        <v>67</v>
      </c>
      <c r="CJ8" s="450" t="s">
        <v>68</v>
      </c>
      <c r="CK8" s="451" t="s">
        <v>62</v>
      </c>
      <c r="CL8" s="451" t="s">
        <v>63</v>
      </c>
      <c r="CM8" s="448" t="s">
        <v>64</v>
      </c>
      <c r="CN8" s="450" t="s">
        <v>65</v>
      </c>
      <c r="CO8" s="450" t="s">
        <v>66</v>
      </c>
      <c r="CP8" s="450" t="s">
        <v>67</v>
      </c>
      <c r="CQ8" s="450" t="s">
        <v>68</v>
      </c>
      <c r="CR8" s="451" t="s">
        <v>62</v>
      </c>
      <c r="CS8" s="452" t="s">
        <v>63</v>
      </c>
      <c r="CT8" s="608"/>
    </row>
    <row r="9" spans="1:98" ht="13.5" thickBot="1">
      <c r="C9" s="11"/>
      <c r="H9" s="425">
        <f>SUM(H2:H8)</f>
        <v>4</v>
      </c>
      <c r="I9" s="5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5"/>
      <c r="Y9" s="5"/>
      <c r="Z9" s="5"/>
      <c r="AA9" s="5"/>
      <c r="AB9" s="5"/>
      <c r="AC9" s="5"/>
      <c r="AD9" s="5"/>
      <c r="AE9" s="5"/>
      <c r="AF9" s="5"/>
      <c r="AG9" s="6"/>
      <c r="AI9" s="626">
        <v>43899</v>
      </c>
      <c r="AJ9" s="627">
        <v>43900</v>
      </c>
      <c r="AK9" s="627">
        <v>43901</v>
      </c>
      <c r="AL9" s="627">
        <v>43902</v>
      </c>
      <c r="AM9" s="628">
        <v>43903</v>
      </c>
      <c r="AN9" s="629">
        <v>43904</v>
      </c>
      <c r="AO9" s="627">
        <v>43905</v>
      </c>
      <c r="AP9" s="627">
        <v>43906</v>
      </c>
      <c r="AQ9" s="627">
        <v>43907</v>
      </c>
      <c r="AR9" s="627">
        <v>43908</v>
      </c>
      <c r="AS9" s="628">
        <v>43909</v>
      </c>
      <c r="AT9" s="629">
        <v>43910</v>
      </c>
      <c r="AU9" s="627">
        <v>43911</v>
      </c>
      <c r="AV9" s="627">
        <v>43912</v>
      </c>
      <c r="AW9" s="627">
        <v>43913</v>
      </c>
      <c r="AX9" s="627">
        <v>43914</v>
      </c>
      <c r="AY9" s="627">
        <v>43915</v>
      </c>
      <c r="AZ9" s="627">
        <v>43916</v>
      </c>
      <c r="BA9" s="629">
        <v>43917</v>
      </c>
      <c r="BB9" s="627">
        <v>43918</v>
      </c>
      <c r="BC9" s="627">
        <v>43919</v>
      </c>
      <c r="BD9" s="627">
        <v>43920</v>
      </c>
      <c r="BE9" s="627">
        <v>43921</v>
      </c>
      <c r="BF9" s="627">
        <v>43922</v>
      </c>
      <c r="BG9" s="628">
        <v>43923</v>
      </c>
      <c r="BH9" s="629">
        <v>43924</v>
      </c>
      <c r="BI9" s="627">
        <v>43925</v>
      </c>
      <c r="BJ9" s="627">
        <v>43926</v>
      </c>
      <c r="BK9" s="627">
        <v>43927</v>
      </c>
      <c r="BL9" s="627">
        <v>43928</v>
      </c>
      <c r="BM9" s="627">
        <v>43929</v>
      </c>
      <c r="BN9" s="630">
        <v>43930</v>
      </c>
      <c r="BO9" s="631">
        <v>43931</v>
      </c>
      <c r="BP9" s="631">
        <v>43932</v>
      </c>
      <c r="BQ9" s="631">
        <v>43933</v>
      </c>
      <c r="BR9" s="631">
        <v>43934</v>
      </c>
      <c r="BS9" s="631">
        <v>43935</v>
      </c>
      <c r="BT9" s="631">
        <v>43936</v>
      </c>
      <c r="BU9" s="631">
        <v>43937</v>
      </c>
      <c r="BV9" s="631">
        <v>43938</v>
      </c>
      <c r="BW9" s="631">
        <v>43939</v>
      </c>
      <c r="BX9" s="631">
        <v>43940</v>
      </c>
      <c r="BY9" s="632">
        <v>43941</v>
      </c>
      <c r="BZ9" s="631">
        <v>43942</v>
      </c>
      <c r="CA9" s="631">
        <v>43943</v>
      </c>
      <c r="CB9" s="631">
        <v>43944</v>
      </c>
      <c r="CC9" s="631">
        <v>43945</v>
      </c>
      <c r="CD9" s="631">
        <v>43946</v>
      </c>
      <c r="CE9" s="631">
        <v>43947</v>
      </c>
      <c r="CF9" s="631">
        <v>43948</v>
      </c>
      <c r="CG9" s="631">
        <v>43949</v>
      </c>
      <c r="CH9" s="631">
        <v>43950</v>
      </c>
      <c r="CI9" s="631">
        <v>43951</v>
      </c>
      <c r="CJ9" s="631">
        <v>43952</v>
      </c>
      <c r="CK9" s="631">
        <v>43953</v>
      </c>
      <c r="CL9" s="631">
        <v>43954</v>
      </c>
      <c r="CM9" s="631">
        <v>43955</v>
      </c>
      <c r="CN9" s="631">
        <v>43956</v>
      </c>
      <c r="CO9" s="631">
        <v>43957</v>
      </c>
      <c r="CP9" s="631">
        <v>43958</v>
      </c>
      <c r="CQ9" s="631">
        <v>43959</v>
      </c>
      <c r="CR9" s="631">
        <v>43960</v>
      </c>
      <c r="CS9" s="633">
        <v>43961</v>
      </c>
      <c r="CT9" s="609"/>
    </row>
    <row r="10" spans="1:98" ht="12.75" customHeight="1" thickBot="1">
      <c r="A10" s="36" t="s">
        <v>49</v>
      </c>
      <c r="B10" s="163"/>
      <c r="C10" s="601" t="s">
        <v>1</v>
      </c>
      <c r="D10" s="603" t="s">
        <v>2</v>
      </c>
      <c r="E10" s="603" t="s">
        <v>3</v>
      </c>
      <c r="F10" s="37" t="s">
        <v>2</v>
      </c>
      <c r="G10" s="38" t="s">
        <v>46</v>
      </c>
      <c r="H10" s="2126" t="str">
        <f>X7</f>
        <v>W25-54</v>
      </c>
      <c r="I10" s="2127"/>
      <c r="J10" s="2128"/>
      <c r="K10" s="1047"/>
      <c r="L10" s="1047"/>
      <c r="M10" s="1047"/>
      <c r="N10" s="2129" t="s">
        <v>243</v>
      </c>
      <c r="O10" s="2130"/>
      <c r="P10" s="2131" t="s">
        <v>4</v>
      </c>
      <c r="Q10" s="2132"/>
      <c r="R10" s="2132"/>
      <c r="S10" s="2132"/>
      <c r="T10" s="2132"/>
      <c r="U10" s="2132"/>
      <c r="V10" s="2133"/>
      <c r="W10" s="66" t="s">
        <v>4</v>
      </c>
      <c r="X10" s="2134" t="s">
        <v>5</v>
      </c>
      <c r="Y10" s="2135"/>
      <c r="Z10" s="2135"/>
      <c r="AA10" s="2135"/>
      <c r="AB10" s="2135"/>
      <c r="AC10" s="2135"/>
      <c r="AD10" s="2135"/>
      <c r="AE10" s="2135"/>
      <c r="AF10" s="2135"/>
      <c r="AG10" s="604" t="s">
        <v>0</v>
      </c>
      <c r="AI10" s="383" t="s">
        <v>64</v>
      </c>
      <c r="AJ10" s="382" t="s">
        <v>65</v>
      </c>
      <c r="AK10" s="447" t="s">
        <v>66</v>
      </c>
      <c r="AL10" s="447" t="s">
        <v>67</v>
      </c>
      <c r="AM10" s="447" t="s">
        <v>68</v>
      </c>
      <c r="AN10" s="449" t="s">
        <v>62</v>
      </c>
      <c r="AO10" s="471" t="s">
        <v>63</v>
      </c>
      <c r="AP10" s="382" t="s">
        <v>64</v>
      </c>
      <c r="AQ10" s="447" t="s">
        <v>65</v>
      </c>
      <c r="AR10" s="447" t="s">
        <v>66</v>
      </c>
      <c r="AS10" s="382" t="s">
        <v>67</v>
      </c>
      <c r="AT10" s="447" t="s">
        <v>68</v>
      </c>
      <c r="AU10" s="540" t="s">
        <v>62</v>
      </c>
      <c r="AV10" s="471" t="s">
        <v>63</v>
      </c>
      <c r="AW10" s="447" t="s">
        <v>64</v>
      </c>
      <c r="AX10" s="447" t="s">
        <v>65</v>
      </c>
      <c r="AY10" s="447" t="s">
        <v>66</v>
      </c>
      <c r="AZ10" s="577" t="s">
        <v>67</v>
      </c>
      <c r="BA10" s="541" t="s">
        <v>68</v>
      </c>
      <c r="BB10" s="451" t="s">
        <v>62</v>
      </c>
      <c r="BC10" s="451" t="s">
        <v>63</v>
      </c>
      <c r="BD10" s="450" t="s">
        <v>64</v>
      </c>
      <c r="BE10" s="448" t="s">
        <v>65</v>
      </c>
      <c r="BF10" s="450" t="s">
        <v>66</v>
      </c>
      <c r="BG10" s="450" t="s">
        <v>67</v>
      </c>
      <c r="BH10" s="448" t="s">
        <v>68</v>
      </c>
      <c r="BI10" s="451" t="s">
        <v>62</v>
      </c>
      <c r="BJ10" s="451" t="s">
        <v>63</v>
      </c>
      <c r="BK10" s="448" t="s">
        <v>64</v>
      </c>
      <c r="BL10" s="450" t="s">
        <v>65</v>
      </c>
      <c r="BM10" s="448" t="s">
        <v>66</v>
      </c>
      <c r="BN10" s="578" t="s">
        <v>67</v>
      </c>
      <c r="BO10" s="450" t="s">
        <v>68</v>
      </c>
      <c r="BP10" s="451" t="s">
        <v>62</v>
      </c>
      <c r="BQ10" s="451" t="s">
        <v>63</v>
      </c>
      <c r="BR10" s="450" t="s">
        <v>64</v>
      </c>
      <c r="BS10" s="448" t="s">
        <v>65</v>
      </c>
      <c r="BT10" s="450" t="s">
        <v>66</v>
      </c>
      <c r="BU10" s="450" t="s">
        <v>67</v>
      </c>
      <c r="BV10" s="448" t="s">
        <v>68</v>
      </c>
      <c r="BW10" s="451" t="s">
        <v>62</v>
      </c>
      <c r="BX10" s="451" t="s">
        <v>63</v>
      </c>
      <c r="BY10" s="541" t="s">
        <v>64</v>
      </c>
      <c r="BZ10" s="450" t="s">
        <v>65</v>
      </c>
      <c r="CA10" s="450" t="s">
        <v>66</v>
      </c>
      <c r="CB10" s="450" t="s">
        <v>67</v>
      </c>
      <c r="CC10" s="450" t="s">
        <v>68</v>
      </c>
      <c r="CD10" s="451" t="s">
        <v>62</v>
      </c>
      <c r="CE10" s="451" t="s">
        <v>63</v>
      </c>
      <c r="CF10" s="541" t="s">
        <v>64</v>
      </c>
      <c r="CG10" s="450" t="s">
        <v>65</v>
      </c>
      <c r="CH10" s="450" t="s">
        <v>66</v>
      </c>
      <c r="CI10" s="450" t="s">
        <v>67</v>
      </c>
      <c r="CJ10" s="450" t="s">
        <v>68</v>
      </c>
      <c r="CK10" s="451" t="s">
        <v>62</v>
      </c>
      <c r="CL10" s="451" t="s">
        <v>63</v>
      </c>
      <c r="CM10" s="448" t="s">
        <v>64</v>
      </c>
      <c r="CN10" s="450" t="s">
        <v>65</v>
      </c>
      <c r="CO10" s="450" t="s">
        <v>66</v>
      </c>
      <c r="CP10" s="450" t="s">
        <v>67</v>
      </c>
      <c r="CQ10" s="450" t="s">
        <v>68</v>
      </c>
      <c r="CR10" s="451" t="s">
        <v>62</v>
      </c>
      <c r="CS10" s="452" t="s">
        <v>63</v>
      </c>
      <c r="CT10" s="608"/>
    </row>
    <row r="11" spans="1:98" s="8" customFormat="1" ht="12.75" customHeight="1" thickBot="1">
      <c r="A11" s="42" t="s">
        <v>48</v>
      </c>
      <c r="B11" s="164"/>
      <c r="C11" s="602"/>
      <c r="D11" s="43"/>
      <c r="E11" s="44"/>
      <c r="F11" s="45" t="s">
        <v>25</v>
      </c>
      <c r="G11" s="46" t="s">
        <v>21</v>
      </c>
      <c r="H11" s="47" t="s">
        <v>6</v>
      </c>
      <c r="I11" s="48" t="s">
        <v>7</v>
      </c>
      <c r="J11" s="49" t="s">
        <v>8</v>
      </c>
      <c r="K11" s="483" t="s">
        <v>229</v>
      </c>
      <c r="L11" s="483" t="s">
        <v>230</v>
      </c>
      <c r="M11" s="483" t="s">
        <v>232</v>
      </c>
      <c r="N11" s="47" t="s">
        <v>6</v>
      </c>
      <c r="O11" s="49" t="s">
        <v>8</v>
      </c>
      <c r="P11" s="184" t="str">
        <f>D2</f>
        <v>A</v>
      </c>
      <c r="Q11" s="185" t="str">
        <f>D3</f>
        <v>B</v>
      </c>
      <c r="R11" s="185" t="str">
        <f>D4</f>
        <v>C</v>
      </c>
      <c r="S11" s="185">
        <f>D5</f>
        <v>0</v>
      </c>
      <c r="T11" s="186" t="str">
        <f>D6</f>
        <v>-</v>
      </c>
      <c r="U11" s="187" t="str">
        <f>D7</f>
        <v>-</v>
      </c>
      <c r="V11" s="188" t="str">
        <f>D8</f>
        <v>-</v>
      </c>
      <c r="W11" s="67" t="s">
        <v>0</v>
      </c>
      <c r="X11" s="70">
        <v>30</v>
      </c>
      <c r="Y11" s="68" t="s">
        <v>21</v>
      </c>
      <c r="Z11" s="221" t="str">
        <f>D2</f>
        <v>A</v>
      </c>
      <c r="AA11" s="221" t="s">
        <v>147</v>
      </c>
      <c r="AB11" s="185" t="str">
        <f>$D$4</f>
        <v>C</v>
      </c>
      <c r="AC11" s="185">
        <f>$D$5</f>
        <v>0</v>
      </c>
      <c r="AD11" s="185" t="str">
        <f>$D$6</f>
        <v>-</v>
      </c>
      <c r="AE11" s="185" t="str">
        <f>$D$7</f>
        <v>-</v>
      </c>
      <c r="AF11" s="185" t="str">
        <f>D8</f>
        <v>-</v>
      </c>
      <c r="AG11" s="579"/>
      <c r="AH11"/>
      <c r="AI11" s="626">
        <v>43899</v>
      </c>
      <c r="AJ11" s="627">
        <v>43900</v>
      </c>
      <c r="AK11" s="627">
        <v>43901</v>
      </c>
      <c r="AL11" s="627">
        <v>43902</v>
      </c>
      <c r="AM11" s="628">
        <v>43903</v>
      </c>
      <c r="AN11" s="629">
        <v>43904</v>
      </c>
      <c r="AO11" s="627">
        <v>43905</v>
      </c>
      <c r="AP11" s="627">
        <v>43906</v>
      </c>
      <c r="AQ11" s="627">
        <v>43907</v>
      </c>
      <c r="AR11" s="627">
        <v>43908</v>
      </c>
      <c r="AS11" s="628">
        <v>43909</v>
      </c>
      <c r="AT11" s="629">
        <v>43910</v>
      </c>
      <c r="AU11" s="627">
        <v>43911</v>
      </c>
      <c r="AV11" s="627">
        <v>43912</v>
      </c>
      <c r="AW11" s="627">
        <v>43913</v>
      </c>
      <c r="AX11" s="627">
        <v>43914</v>
      </c>
      <c r="AY11" s="627">
        <v>43915</v>
      </c>
      <c r="AZ11" s="627">
        <v>43916</v>
      </c>
      <c r="BA11" s="629">
        <v>43917</v>
      </c>
      <c r="BB11" s="627">
        <v>43918</v>
      </c>
      <c r="BC11" s="627">
        <v>43919</v>
      </c>
      <c r="BD11" s="627">
        <v>43920</v>
      </c>
      <c r="BE11" s="627">
        <v>43921</v>
      </c>
      <c r="BF11" s="627">
        <v>43922</v>
      </c>
      <c r="BG11" s="628">
        <v>43923</v>
      </c>
      <c r="BH11" s="629">
        <v>43924</v>
      </c>
      <c r="BI11" s="627">
        <v>43925</v>
      </c>
      <c r="BJ11" s="627">
        <v>43926</v>
      </c>
      <c r="BK11" s="627">
        <v>43927</v>
      </c>
      <c r="BL11" s="627">
        <v>43928</v>
      </c>
      <c r="BM11" s="627">
        <v>43929</v>
      </c>
      <c r="BN11" s="630">
        <v>43930</v>
      </c>
      <c r="BO11" s="631">
        <v>43931</v>
      </c>
      <c r="BP11" s="631">
        <v>43932</v>
      </c>
      <c r="BQ11" s="631">
        <v>43933</v>
      </c>
      <c r="BR11" s="631">
        <v>43934</v>
      </c>
      <c r="BS11" s="631">
        <v>43935</v>
      </c>
      <c r="BT11" s="631">
        <v>43936</v>
      </c>
      <c r="BU11" s="631">
        <v>43937</v>
      </c>
      <c r="BV11" s="631">
        <v>43938</v>
      </c>
      <c r="BW11" s="631">
        <v>43939</v>
      </c>
      <c r="BX11" s="631">
        <v>43940</v>
      </c>
      <c r="BY11" s="632">
        <v>43941</v>
      </c>
      <c r="BZ11" s="631">
        <v>43942</v>
      </c>
      <c r="CA11" s="631">
        <v>43943</v>
      </c>
      <c r="CB11" s="631">
        <v>43944</v>
      </c>
      <c r="CC11" s="631">
        <v>43945</v>
      </c>
      <c r="CD11" s="631">
        <v>43946</v>
      </c>
      <c r="CE11" s="631">
        <v>43947</v>
      </c>
      <c r="CF11" s="631">
        <v>43948</v>
      </c>
      <c r="CG11" s="631">
        <v>43949</v>
      </c>
      <c r="CH11" s="631">
        <v>43950</v>
      </c>
      <c r="CI11" s="631">
        <v>43951</v>
      </c>
      <c r="CJ11" s="631">
        <v>43952</v>
      </c>
      <c r="CK11" s="631">
        <v>43953</v>
      </c>
      <c r="CL11" s="631">
        <v>43954</v>
      </c>
      <c r="CM11" s="631">
        <v>43955</v>
      </c>
      <c r="CN11" s="631">
        <v>43956</v>
      </c>
      <c r="CO11" s="631">
        <v>43957</v>
      </c>
      <c r="CP11" s="631">
        <v>43958</v>
      </c>
      <c r="CQ11" s="631">
        <v>43959</v>
      </c>
      <c r="CR11" s="631">
        <v>43960</v>
      </c>
      <c r="CS11" s="633">
        <v>43961</v>
      </c>
      <c r="CT11" s="609"/>
    </row>
    <row r="12" spans="1:98" ht="12.75" customHeight="1">
      <c r="A12" s="13">
        <v>0</v>
      </c>
      <c r="B12" s="165"/>
      <c r="C12" s="189" t="s">
        <v>120</v>
      </c>
      <c r="D12" s="24" t="s">
        <v>9</v>
      </c>
      <c r="E12" s="190">
        <v>0.27083333333333331</v>
      </c>
      <c r="F12" s="24" t="s">
        <v>27</v>
      </c>
      <c r="G12" s="191"/>
      <c r="H12" s="100">
        <v>5</v>
      </c>
      <c r="I12" s="192">
        <v>695</v>
      </c>
      <c r="J12" s="63">
        <f>K12+L12+M12</f>
        <v>5</v>
      </c>
      <c r="K12" s="63">
        <f>H12*P12</f>
        <v>5</v>
      </c>
      <c r="L12" s="63">
        <f>H12*Q12*2</f>
        <v>0</v>
      </c>
      <c r="M12" s="63">
        <f>H12*R12</f>
        <v>0</v>
      </c>
      <c r="N12" s="100">
        <v>4.7</v>
      </c>
      <c r="O12" s="63">
        <f>N12*W12</f>
        <v>4.7</v>
      </c>
      <c r="P12" s="25">
        <f>COUNTIF(AI12:CS12,"A")</f>
        <v>1</v>
      </c>
      <c r="Q12" s="25">
        <f>COUNTIF(AI12:CS12,"B")</f>
        <v>0</v>
      </c>
      <c r="R12" s="25">
        <f>COUNTIF(AI12:CS12,"C")</f>
        <v>0</v>
      </c>
      <c r="S12" s="25">
        <f t="shared" ref="S12:S64" si="1">COUNTIF(BY12:CS12,"D")</f>
        <v>0</v>
      </c>
      <c r="T12" s="25">
        <f t="shared" ref="T12:T64" si="2">COUNTIF(BY12:CS12,"E")</f>
        <v>0</v>
      </c>
      <c r="U12" s="25">
        <f t="shared" ref="U12:U64" si="3">COUNTIF(BY12:CS12,"F")</f>
        <v>0</v>
      </c>
      <c r="V12" s="25">
        <f t="shared" ref="V12:V64" si="4">COUNTIF(BY12:CS12,"G")</f>
        <v>0</v>
      </c>
      <c r="W12" s="193">
        <f>SUM(P12:V12)</f>
        <v>1</v>
      </c>
      <c r="X12" s="638">
        <v>3456</v>
      </c>
      <c r="Y12" s="639">
        <f t="shared" ref="Y12:Y75" si="5">IF(G12="",X12,IF(G12="Break",X12*1.1,IF(G12="T&amp;T",X12*1.25,IF(OR(G12="FIB",G12="LIB"),X12*1.2,X12*1.3))))</f>
        <v>3456</v>
      </c>
      <c r="Z12" s="640">
        <f>Y12*$F$2</f>
        <v>3456</v>
      </c>
      <c r="AA12" s="65">
        <f>Y12*$F$3</f>
        <v>4492.8</v>
      </c>
      <c r="AB12" s="195">
        <f>Y12*$F$4</f>
        <v>2764.8</v>
      </c>
      <c r="AC12" s="195">
        <f>Y12*$F$5</f>
        <v>0</v>
      </c>
      <c r="AD12" s="195">
        <f>Y12*$F$6</f>
        <v>0</v>
      </c>
      <c r="AE12" s="195">
        <f>Y12*$F$7</f>
        <v>0</v>
      </c>
      <c r="AF12" s="195">
        <f>Y12*$F$8</f>
        <v>0</v>
      </c>
      <c r="AG12" s="196">
        <f>SUMPRODUCT(P12:V12,Z12:AF12)</f>
        <v>3456</v>
      </c>
      <c r="AI12" s="1101"/>
      <c r="AJ12" s="1101"/>
      <c r="AK12" s="1101"/>
      <c r="AL12" s="1101"/>
      <c r="AM12" s="1101"/>
      <c r="AN12" s="1078"/>
      <c r="AO12" s="1078"/>
      <c r="AP12" s="1101"/>
      <c r="AQ12" s="1101"/>
      <c r="AR12" s="1101"/>
      <c r="AS12" s="1101"/>
      <c r="AT12" s="1101"/>
      <c r="AU12" s="1078"/>
      <c r="AV12" s="1078"/>
      <c r="AW12" s="1101"/>
      <c r="AX12" s="1101"/>
      <c r="AY12" s="1101"/>
      <c r="AZ12" s="1101"/>
      <c r="BA12" s="1101"/>
      <c r="BB12" s="1078"/>
      <c r="BC12" s="1078"/>
      <c r="BD12" s="1101"/>
      <c r="BE12" s="1101"/>
      <c r="BF12" s="1101"/>
      <c r="BG12" s="1101"/>
      <c r="BH12" s="1101" t="s">
        <v>347</v>
      </c>
      <c r="BI12" s="1078"/>
      <c r="BJ12" s="1078"/>
      <c r="BK12" s="1101"/>
      <c r="BL12" s="1101"/>
      <c r="BM12" s="1101"/>
      <c r="BN12" s="1101"/>
      <c r="BO12" s="1101"/>
      <c r="BP12" s="1078"/>
      <c r="BQ12" s="1078"/>
      <c r="BR12" s="1101"/>
      <c r="BS12" s="1101"/>
      <c r="BT12" s="1101"/>
      <c r="BU12" s="1101"/>
      <c r="BV12" s="1101"/>
      <c r="BW12" s="1078"/>
      <c r="BX12" s="1078"/>
      <c r="BY12" s="1101"/>
      <c r="BZ12" s="1101"/>
      <c r="CA12" s="1101"/>
      <c r="CB12" s="1101"/>
      <c r="CC12" s="1101"/>
      <c r="CD12" s="1078"/>
      <c r="CE12" s="1078"/>
      <c r="CF12" s="1101"/>
      <c r="CG12" s="1101"/>
      <c r="CH12" s="1101"/>
      <c r="CI12" s="1101"/>
      <c r="CJ12" s="1101"/>
      <c r="CK12" s="1078"/>
      <c r="CL12" s="1078"/>
      <c r="CM12" s="1101"/>
      <c r="CN12" s="1101"/>
      <c r="CO12" s="1045"/>
      <c r="CP12" s="1045"/>
      <c r="CQ12" s="1045"/>
      <c r="CR12" s="543"/>
      <c r="CS12" s="1019"/>
    </row>
    <row r="13" spans="1:98" ht="12.75" hidden="1" customHeight="1">
      <c r="A13" s="13">
        <v>0</v>
      </c>
      <c r="B13" s="165"/>
      <c r="C13" s="189" t="s">
        <v>121</v>
      </c>
      <c r="D13" s="24" t="s">
        <v>9</v>
      </c>
      <c r="E13" s="190">
        <v>0.39583333333333331</v>
      </c>
      <c r="F13" s="24" t="s">
        <v>27</v>
      </c>
      <c r="G13" s="191"/>
      <c r="H13" s="100">
        <v>4.4000000000000004</v>
      </c>
      <c r="I13" s="192">
        <v>695</v>
      </c>
      <c r="J13" s="63">
        <f t="shared" ref="J13:J70" si="6">K13+L13+M13</f>
        <v>0</v>
      </c>
      <c r="K13" s="63">
        <f t="shared" ref="K13:K70" si="7">H13*P13</f>
        <v>0</v>
      </c>
      <c r="L13" s="63">
        <f t="shared" ref="L13:L70" si="8">H13*Q13*2</f>
        <v>0</v>
      </c>
      <c r="M13" s="63">
        <f t="shared" ref="M13:M70" si="9">H13*R13</f>
        <v>0</v>
      </c>
      <c r="N13" s="100">
        <v>4.0999999999999996</v>
      </c>
      <c r="O13" s="63">
        <f t="shared" ref="O13:O69" si="10">N13*W13</f>
        <v>0</v>
      </c>
      <c r="P13" s="25">
        <f t="shared" ref="P13:P70" si="11">COUNTIF(AI13:CS13,"A")</f>
        <v>0</v>
      </c>
      <c r="Q13" s="25">
        <f t="shared" ref="Q13:Q64" si="12">COUNTIF(AI13:CS13,"B")</f>
        <v>0</v>
      </c>
      <c r="R13" s="25">
        <f t="shared" ref="R13:R69" si="13">COUNTIF(AI13:CS13,"C")</f>
        <v>0</v>
      </c>
      <c r="S13" s="25">
        <f t="shared" si="1"/>
        <v>0</v>
      </c>
      <c r="T13" s="25">
        <f t="shared" si="2"/>
        <v>0</v>
      </c>
      <c r="U13" s="397">
        <f t="shared" si="3"/>
        <v>0</v>
      </c>
      <c r="V13" s="397">
        <f t="shared" si="4"/>
        <v>0</v>
      </c>
      <c r="W13" s="193">
        <f t="shared" ref="W13:W70" si="14">SUM(P13:V13)</f>
        <v>0</v>
      </c>
      <c r="X13" s="638">
        <v>3024</v>
      </c>
      <c r="Y13" s="639">
        <f t="shared" si="5"/>
        <v>3024</v>
      </c>
      <c r="Z13" s="640">
        <f t="shared" ref="Z13:Z64" si="15">Y13*$F$2</f>
        <v>3024</v>
      </c>
      <c r="AA13" s="65">
        <f t="shared" ref="AA13:AA64" si="16">Y13*$F$3</f>
        <v>3931.2000000000003</v>
      </c>
      <c r="AB13" s="195">
        <f>Y13*$F$4</f>
        <v>2419.2000000000003</v>
      </c>
      <c r="AC13" s="195">
        <f>Y13*$F$5</f>
        <v>0</v>
      </c>
      <c r="AD13" s="195">
        <f>Y13*$F$6</f>
        <v>0</v>
      </c>
      <c r="AE13" s="195">
        <f>Y13*$F$7</f>
        <v>0</v>
      </c>
      <c r="AF13" s="195">
        <f>Y13*$F$8</f>
        <v>0</v>
      </c>
      <c r="AG13" s="196">
        <f t="shared" ref="AG13:AG70" si="17">SUMPRODUCT(P13:V13,Z13:AF13)</f>
        <v>0</v>
      </c>
      <c r="AI13" s="545"/>
      <c r="AJ13" s="545"/>
      <c r="AK13" s="545"/>
      <c r="AL13" s="545"/>
      <c r="AM13" s="545"/>
      <c r="AN13" s="544"/>
      <c r="AO13" s="544"/>
      <c r="AP13" s="545"/>
      <c r="AQ13" s="545"/>
      <c r="AR13" s="545"/>
      <c r="AS13" s="545"/>
      <c r="AT13" s="545"/>
      <c r="AU13" s="544"/>
      <c r="AV13" s="544"/>
      <c r="AW13" s="545"/>
      <c r="AX13" s="545"/>
      <c r="AY13" s="545"/>
      <c r="AZ13" s="545"/>
      <c r="BA13" s="545"/>
      <c r="BB13" s="544"/>
      <c r="BC13" s="544"/>
      <c r="BD13" s="545"/>
      <c r="BE13" s="545"/>
      <c r="BF13" s="545"/>
      <c r="BG13" s="545"/>
      <c r="BH13" s="545"/>
      <c r="BI13" s="544"/>
      <c r="BJ13" s="544"/>
      <c r="BK13" s="545"/>
      <c r="BL13" s="545"/>
      <c r="BM13" s="545"/>
      <c r="BN13" s="545"/>
      <c r="BO13" s="545"/>
      <c r="BP13" s="544"/>
      <c r="BQ13" s="544"/>
      <c r="BR13" s="545"/>
      <c r="BS13" s="545"/>
      <c r="BT13" s="545"/>
      <c r="BU13" s="545"/>
      <c r="BV13" s="545"/>
      <c r="BW13" s="544"/>
      <c r="BX13" s="544"/>
      <c r="BY13" s="545"/>
      <c r="BZ13" s="545"/>
      <c r="CA13" s="545"/>
      <c r="CB13" s="545"/>
      <c r="CC13" s="545"/>
      <c r="CD13" s="544"/>
      <c r="CE13" s="544"/>
      <c r="CF13" s="545"/>
      <c r="CG13" s="545"/>
      <c r="CH13" s="545"/>
      <c r="CI13" s="545"/>
      <c r="CJ13" s="545"/>
      <c r="CK13" s="544"/>
      <c r="CL13" s="544"/>
      <c r="CM13" s="545"/>
      <c r="CN13" s="545"/>
      <c r="CO13" s="546"/>
      <c r="CP13" s="546"/>
      <c r="CQ13" s="546"/>
      <c r="CR13" s="544"/>
      <c r="CS13" s="1020"/>
    </row>
    <row r="14" spans="1:98" ht="12.75" hidden="1" customHeight="1">
      <c r="A14" s="13">
        <v>0</v>
      </c>
      <c r="B14" s="165"/>
      <c r="C14" s="189" t="s">
        <v>119</v>
      </c>
      <c r="D14" s="24" t="s">
        <v>9</v>
      </c>
      <c r="E14" s="190">
        <v>0.5</v>
      </c>
      <c r="F14" s="24" t="s">
        <v>27</v>
      </c>
      <c r="G14" s="191"/>
      <c r="H14" s="100">
        <v>5.6</v>
      </c>
      <c r="I14" s="192">
        <v>695</v>
      </c>
      <c r="J14" s="63">
        <f t="shared" si="6"/>
        <v>0</v>
      </c>
      <c r="K14" s="63">
        <f t="shared" si="7"/>
        <v>0</v>
      </c>
      <c r="L14" s="63">
        <f t="shared" si="8"/>
        <v>0</v>
      </c>
      <c r="M14" s="63">
        <f t="shared" si="9"/>
        <v>0</v>
      </c>
      <c r="N14" s="100">
        <v>5.3</v>
      </c>
      <c r="O14" s="63">
        <f t="shared" si="10"/>
        <v>0</v>
      </c>
      <c r="P14" s="25">
        <f t="shared" si="11"/>
        <v>0</v>
      </c>
      <c r="Q14" s="25">
        <f t="shared" si="12"/>
        <v>0</v>
      </c>
      <c r="R14" s="25">
        <f t="shared" si="13"/>
        <v>0</v>
      </c>
      <c r="S14" s="25">
        <f t="shared" si="1"/>
        <v>0</v>
      </c>
      <c r="T14" s="25">
        <f t="shared" si="2"/>
        <v>0</v>
      </c>
      <c r="U14" s="397">
        <f t="shared" si="3"/>
        <v>0</v>
      </c>
      <c r="V14" s="397">
        <f t="shared" si="4"/>
        <v>0</v>
      </c>
      <c r="W14" s="193">
        <f t="shared" si="14"/>
        <v>0</v>
      </c>
      <c r="X14" s="638">
        <v>3888</v>
      </c>
      <c r="Y14" s="639">
        <f t="shared" si="5"/>
        <v>3888</v>
      </c>
      <c r="Z14" s="639">
        <f t="shared" si="15"/>
        <v>3888</v>
      </c>
      <c r="AA14" s="65">
        <f t="shared" si="16"/>
        <v>5054.4000000000005</v>
      </c>
      <c r="AB14" s="195">
        <f>Y14*$F$4</f>
        <v>3110.4</v>
      </c>
      <c r="AC14" s="195">
        <f>Y14*$F$5</f>
        <v>0</v>
      </c>
      <c r="AD14" s="195">
        <f>Y14*$F$6</f>
        <v>0</v>
      </c>
      <c r="AE14" s="195">
        <f>Y14*$F$7</f>
        <v>0</v>
      </c>
      <c r="AF14" s="195">
        <f>Y14*$F$8</f>
        <v>0</v>
      </c>
      <c r="AG14" s="196">
        <f t="shared" si="17"/>
        <v>0</v>
      </c>
      <c r="AI14" s="545"/>
      <c r="AJ14" s="545"/>
      <c r="AK14" s="545"/>
      <c r="AL14" s="545"/>
      <c r="AM14" s="545"/>
      <c r="AN14" s="544"/>
      <c r="AO14" s="544"/>
      <c r="AP14" s="545"/>
      <c r="AQ14" s="545"/>
      <c r="AR14" s="545"/>
      <c r="AS14" s="545"/>
      <c r="AT14" s="545"/>
      <c r="AU14" s="544"/>
      <c r="AV14" s="544"/>
      <c r="AW14" s="545"/>
      <c r="AX14" s="545"/>
      <c r="AY14" s="545"/>
      <c r="AZ14" s="545"/>
      <c r="BA14" s="545"/>
      <c r="BB14" s="544"/>
      <c r="BC14" s="544"/>
      <c r="BD14" s="545"/>
      <c r="BE14" s="545"/>
      <c r="BF14" s="545"/>
      <c r="BG14" s="545"/>
      <c r="BH14" s="545"/>
      <c r="BI14" s="544"/>
      <c r="BJ14" s="544"/>
      <c r="BK14" s="545"/>
      <c r="BL14" s="545"/>
      <c r="BM14" s="545"/>
      <c r="BN14" s="545"/>
      <c r="BO14" s="545"/>
      <c r="BP14" s="544"/>
      <c r="BQ14" s="544"/>
      <c r="BR14" s="545"/>
      <c r="BS14" s="545"/>
      <c r="BT14" s="545"/>
      <c r="BU14" s="545"/>
      <c r="BV14" s="545"/>
      <c r="BW14" s="544"/>
      <c r="BX14" s="544"/>
      <c r="BY14" s="545"/>
      <c r="BZ14" s="545"/>
      <c r="CA14" s="545"/>
      <c r="CB14" s="545"/>
      <c r="CC14" s="545"/>
      <c r="CD14" s="544"/>
      <c r="CE14" s="544"/>
      <c r="CF14" s="545"/>
      <c r="CG14" s="545"/>
      <c r="CH14" s="545"/>
      <c r="CI14" s="545"/>
      <c r="CJ14" s="545"/>
      <c r="CK14" s="544"/>
      <c r="CL14" s="544"/>
      <c r="CM14" s="545"/>
      <c r="CN14" s="545"/>
      <c r="CO14" s="545"/>
      <c r="CP14" s="545"/>
      <c r="CQ14" s="545"/>
      <c r="CR14" s="544"/>
      <c r="CS14" s="1020"/>
    </row>
    <row r="15" spans="1:98" ht="12.75" hidden="1" customHeight="1">
      <c r="A15" s="13">
        <v>43892</v>
      </c>
      <c r="B15" s="165"/>
      <c r="C15" s="189" t="s">
        <v>329</v>
      </c>
      <c r="D15" s="24" t="s">
        <v>9</v>
      </c>
      <c r="E15" s="190">
        <v>0.52083333333333337</v>
      </c>
      <c r="F15" s="24" t="s">
        <v>27</v>
      </c>
      <c r="G15" s="191"/>
      <c r="H15" s="100">
        <v>5</v>
      </c>
      <c r="I15" s="192">
        <v>695</v>
      </c>
      <c r="J15" s="63">
        <f t="shared" si="6"/>
        <v>0</v>
      </c>
      <c r="K15" s="63">
        <f t="shared" si="7"/>
        <v>0</v>
      </c>
      <c r="L15" s="63">
        <f t="shared" si="8"/>
        <v>0</v>
      </c>
      <c r="M15" s="63">
        <f t="shared" si="9"/>
        <v>0</v>
      </c>
      <c r="N15" s="100">
        <v>4.7</v>
      </c>
      <c r="O15" s="63">
        <f t="shared" si="10"/>
        <v>0</v>
      </c>
      <c r="P15" s="25">
        <f t="shared" si="11"/>
        <v>0</v>
      </c>
      <c r="Q15" s="25">
        <f t="shared" si="12"/>
        <v>0</v>
      </c>
      <c r="R15" s="25">
        <f t="shared" si="13"/>
        <v>0</v>
      </c>
      <c r="S15" s="25">
        <f t="shared" si="1"/>
        <v>0</v>
      </c>
      <c r="T15" s="25">
        <f t="shared" si="2"/>
        <v>0</v>
      </c>
      <c r="U15" s="397">
        <f t="shared" si="3"/>
        <v>0</v>
      </c>
      <c r="V15" s="397">
        <f t="shared" si="4"/>
        <v>0</v>
      </c>
      <c r="W15" s="193">
        <f t="shared" si="14"/>
        <v>0</v>
      </c>
      <c r="X15" s="638">
        <v>3456</v>
      </c>
      <c r="Y15" s="639">
        <f t="shared" si="5"/>
        <v>3456</v>
      </c>
      <c r="Z15" s="639">
        <f t="shared" si="15"/>
        <v>3456</v>
      </c>
      <c r="AA15" s="65">
        <f t="shared" si="16"/>
        <v>4492.8</v>
      </c>
      <c r="AB15" s="195">
        <f t="shared" ref="AB15:AB62" si="18">Y15*$F$4</f>
        <v>2764.8</v>
      </c>
      <c r="AC15" s="195">
        <f t="shared" ref="AC15:AC62" si="19">Y15*$F$5</f>
        <v>0</v>
      </c>
      <c r="AD15" s="195">
        <f t="shared" ref="AD15:AD62" si="20">Y15*$F$6</f>
        <v>0</v>
      </c>
      <c r="AE15" s="195">
        <f t="shared" ref="AE15:AE62" si="21">Y15*$F$7</f>
        <v>0</v>
      </c>
      <c r="AF15" s="195">
        <f t="shared" ref="AF15:AF62" si="22">Y15*$F$8</f>
        <v>0</v>
      </c>
      <c r="AG15" s="196">
        <f t="shared" si="17"/>
        <v>0</v>
      </c>
      <c r="AI15" s="545"/>
      <c r="AJ15" s="545"/>
      <c r="AK15" s="545"/>
      <c r="AL15" s="545"/>
      <c r="AM15" s="545"/>
      <c r="AN15" s="544"/>
      <c r="AO15" s="544"/>
      <c r="AP15" s="545"/>
      <c r="AQ15" s="545"/>
      <c r="AR15" s="545"/>
      <c r="AS15" s="545"/>
      <c r="AT15" s="545"/>
      <c r="AU15" s="544"/>
      <c r="AV15" s="544"/>
      <c r="AW15" s="545"/>
      <c r="AX15" s="545"/>
      <c r="AY15" s="545"/>
      <c r="AZ15" s="545"/>
      <c r="BA15" s="545"/>
      <c r="BB15" s="544"/>
      <c r="BC15" s="544"/>
      <c r="BD15" s="545"/>
      <c r="BE15" s="545"/>
      <c r="BF15" s="545"/>
      <c r="BG15" s="545"/>
      <c r="BH15" s="545"/>
      <c r="BI15" s="544"/>
      <c r="BJ15" s="544"/>
      <c r="BK15" s="545"/>
      <c r="BL15" s="545"/>
      <c r="BM15" s="545"/>
      <c r="BN15" s="545"/>
      <c r="BO15" s="545"/>
      <c r="BP15" s="544"/>
      <c r="BQ15" s="544"/>
      <c r="BR15" s="545"/>
      <c r="BS15" s="545"/>
      <c r="BT15" s="545"/>
      <c r="BU15" s="545"/>
      <c r="BV15" s="545"/>
      <c r="BW15" s="544"/>
      <c r="BX15" s="544"/>
      <c r="BY15" s="545"/>
      <c r="BZ15" s="545"/>
      <c r="CA15" s="545"/>
      <c r="CB15" s="545"/>
      <c r="CC15" s="545"/>
      <c r="CD15" s="544"/>
      <c r="CE15" s="544"/>
      <c r="CF15" s="545"/>
      <c r="CG15" s="545"/>
      <c r="CH15" s="545"/>
      <c r="CI15" s="545"/>
      <c r="CJ15" s="545"/>
      <c r="CK15" s="544"/>
      <c r="CL15" s="544"/>
      <c r="CM15" s="545"/>
      <c r="CN15" s="545"/>
      <c r="CO15" s="546"/>
      <c r="CP15" s="546"/>
      <c r="CQ15" s="546"/>
      <c r="CR15" s="544"/>
      <c r="CS15" s="1020"/>
    </row>
    <row r="16" spans="1:98" ht="12.75" hidden="1" customHeight="1">
      <c r="A16" s="13">
        <v>0</v>
      </c>
      <c r="B16" s="165"/>
      <c r="C16" s="189" t="s">
        <v>117</v>
      </c>
      <c r="D16" s="24" t="s">
        <v>9</v>
      </c>
      <c r="E16" s="190">
        <v>0.5625</v>
      </c>
      <c r="F16" s="24" t="s">
        <v>27</v>
      </c>
      <c r="G16" s="191"/>
      <c r="H16" s="100">
        <v>3.7</v>
      </c>
      <c r="I16" s="192">
        <v>695</v>
      </c>
      <c r="J16" s="63">
        <f t="shared" si="6"/>
        <v>0</v>
      </c>
      <c r="K16" s="63">
        <f t="shared" si="7"/>
        <v>0</v>
      </c>
      <c r="L16" s="63">
        <f t="shared" si="8"/>
        <v>0</v>
      </c>
      <c r="M16" s="63">
        <f t="shared" si="9"/>
        <v>0</v>
      </c>
      <c r="N16" s="100">
        <v>3.5</v>
      </c>
      <c r="O16" s="63">
        <f t="shared" si="10"/>
        <v>0</v>
      </c>
      <c r="P16" s="25">
        <f t="shared" si="11"/>
        <v>0</v>
      </c>
      <c r="Q16" s="25">
        <f t="shared" si="12"/>
        <v>0</v>
      </c>
      <c r="R16" s="25">
        <f t="shared" si="13"/>
        <v>0</v>
      </c>
      <c r="S16" s="25">
        <f t="shared" si="1"/>
        <v>0</v>
      </c>
      <c r="T16" s="25">
        <f t="shared" si="2"/>
        <v>0</v>
      </c>
      <c r="U16" s="397">
        <f t="shared" si="3"/>
        <v>0</v>
      </c>
      <c r="V16" s="397">
        <f t="shared" si="4"/>
        <v>0</v>
      </c>
      <c r="W16" s="193">
        <f t="shared" si="14"/>
        <v>0</v>
      </c>
      <c r="X16" s="638">
        <v>2592</v>
      </c>
      <c r="Y16" s="639">
        <f t="shared" si="5"/>
        <v>2592</v>
      </c>
      <c r="Z16" s="639">
        <f t="shared" si="15"/>
        <v>2592</v>
      </c>
      <c r="AA16" s="65">
        <f t="shared" si="16"/>
        <v>3369.6</v>
      </c>
      <c r="AB16" s="195">
        <f t="shared" si="18"/>
        <v>2073.6</v>
      </c>
      <c r="AC16" s="195">
        <f t="shared" si="19"/>
        <v>0</v>
      </c>
      <c r="AD16" s="195">
        <f t="shared" si="20"/>
        <v>0</v>
      </c>
      <c r="AE16" s="195">
        <f t="shared" si="21"/>
        <v>0</v>
      </c>
      <c r="AF16" s="195">
        <f t="shared" si="22"/>
        <v>0</v>
      </c>
      <c r="AG16" s="196">
        <f t="shared" si="17"/>
        <v>0</v>
      </c>
      <c r="AI16" s="545"/>
      <c r="AJ16" s="545"/>
      <c r="AK16" s="546"/>
      <c r="AL16" s="545"/>
      <c r="AM16" s="545"/>
      <c r="AN16" s="544"/>
      <c r="AO16" s="544"/>
      <c r="AP16" s="545"/>
      <c r="AQ16" s="545"/>
      <c r="AR16" s="545"/>
      <c r="AS16" s="545"/>
      <c r="AT16" s="545"/>
      <c r="AU16" s="544"/>
      <c r="AV16" s="544"/>
      <c r="AW16" s="545"/>
      <c r="AX16" s="545"/>
      <c r="AY16" s="545"/>
      <c r="AZ16" s="545"/>
      <c r="BA16" s="545"/>
      <c r="BB16" s="544"/>
      <c r="BC16" s="544"/>
      <c r="BD16" s="545"/>
      <c r="BE16" s="545"/>
      <c r="BF16" s="545"/>
      <c r="BG16" s="545"/>
      <c r="BH16" s="545"/>
      <c r="BI16" s="544"/>
      <c r="BJ16" s="544"/>
      <c r="BK16" s="545"/>
      <c r="BL16" s="545"/>
      <c r="BM16" s="546"/>
      <c r="BN16" s="545"/>
      <c r="BO16" s="545"/>
      <c r="BP16" s="544"/>
      <c r="BQ16" s="544"/>
      <c r="BR16" s="545"/>
      <c r="BS16" s="545"/>
      <c r="BT16" s="545"/>
      <c r="BU16" s="545"/>
      <c r="BV16" s="545"/>
      <c r="BW16" s="544"/>
      <c r="BX16" s="544"/>
      <c r="BY16" s="545"/>
      <c r="BZ16" s="545"/>
      <c r="CA16" s="545"/>
      <c r="CB16" s="545"/>
      <c r="CC16" s="545"/>
      <c r="CD16" s="544"/>
      <c r="CE16" s="544"/>
      <c r="CF16" s="545"/>
      <c r="CG16" s="545"/>
      <c r="CH16" s="545"/>
      <c r="CI16" s="545"/>
      <c r="CJ16" s="545"/>
      <c r="CK16" s="544"/>
      <c r="CL16" s="544"/>
      <c r="CM16" s="545"/>
      <c r="CN16" s="545"/>
      <c r="CO16" s="545"/>
      <c r="CP16" s="545"/>
      <c r="CQ16" s="545"/>
      <c r="CR16" s="544"/>
      <c r="CS16" s="1020"/>
    </row>
    <row r="17" spans="1:97" ht="15" hidden="1">
      <c r="A17" s="13">
        <v>43893</v>
      </c>
      <c r="B17" s="165"/>
      <c r="C17" s="189" t="s">
        <v>330</v>
      </c>
      <c r="D17" s="24" t="s">
        <v>65</v>
      </c>
      <c r="E17" s="190">
        <v>0.5625</v>
      </c>
      <c r="F17" s="24" t="s">
        <v>27</v>
      </c>
      <c r="G17" s="191"/>
      <c r="H17" s="100">
        <v>5.6</v>
      </c>
      <c r="I17" s="192">
        <v>695</v>
      </c>
      <c r="J17" s="63">
        <f t="shared" si="6"/>
        <v>0</v>
      </c>
      <c r="K17" s="63">
        <f t="shared" si="7"/>
        <v>0</v>
      </c>
      <c r="L17" s="63">
        <f t="shared" si="8"/>
        <v>0</v>
      </c>
      <c r="M17" s="63">
        <f t="shared" si="9"/>
        <v>0</v>
      </c>
      <c r="N17" s="100">
        <v>5.3</v>
      </c>
      <c r="O17" s="63">
        <f t="shared" si="10"/>
        <v>0</v>
      </c>
      <c r="P17" s="25">
        <f t="shared" si="11"/>
        <v>0</v>
      </c>
      <c r="Q17" s="25">
        <f t="shared" si="12"/>
        <v>0</v>
      </c>
      <c r="R17" s="25">
        <f t="shared" si="13"/>
        <v>0</v>
      </c>
      <c r="S17" s="25">
        <f t="shared" si="1"/>
        <v>0</v>
      </c>
      <c r="T17" s="25">
        <f t="shared" si="2"/>
        <v>0</v>
      </c>
      <c r="U17" s="397">
        <f t="shared" si="3"/>
        <v>0</v>
      </c>
      <c r="V17" s="397">
        <f t="shared" si="4"/>
        <v>0</v>
      </c>
      <c r="W17" s="193">
        <f t="shared" si="14"/>
        <v>0</v>
      </c>
      <c r="X17" s="638">
        <v>3888</v>
      </c>
      <c r="Y17" s="639">
        <f t="shared" si="5"/>
        <v>3888</v>
      </c>
      <c r="Z17" s="639">
        <f t="shared" si="15"/>
        <v>3888</v>
      </c>
      <c r="AA17" s="65">
        <f t="shared" si="16"/>
        <v>5054.4000000000005</v>
      </c>
      <c r="AB17" s="195">
        <f t="shared" si="18"/>
        <v>3110.4</v>
      </c>
      <c r="AC17" s="195">
        <f t="shared" si="19"/>
        <v>0</v>
      </c>
      <c r="AD17" s="195">
        <f t="shared" si="20"/>
        <v>0</v>
      </c>
      <c r="AE17" s="195">
        <f t="shared" si="21"/>
        <v>0</v>
      </c>
      <c r="AF17" s="195">
        <f t="shared" si="22"/>
        <v>0</v>
      </c>
      <c r="AG17" s="196">
        <f t="shared" si="17"/>
        <v>0</v>
      </c>
      <c r="AI17" s="546"/>
      <c r="AJ17" s="546"/>
      <c r="AK17" s="545"/>
      <c r="AL17" s="546"/>
      <c r="AM17" s="546"/>
      <c r="AN17" s="544"/>
      <c r="AO17" s="544"/>
      <c r="AP17" s="546"/>
      <c r="AQ17" s="546"/>
      <c r="AR17" s="546"/>
      <c r="AS17" s="546"/>
      <c r="AT17" s="546"/>
      <c r="AU17" s="544"/>
      <c r="AV17" s="544"/>
      <c r="AW17" s="546"/>
      <c r="AX17" s="546"/>
      <c r="AY17" s="546"/>
      <c r="AZ17" s="546"/>
      <c r="BA17" s="546"/>
      <c r="BB17" s="544"/>
      <c r="BC17" s="544"/>
      <c r="BD17" s="546"/>
      <c r="BE17" s="546"/>
      <c r="BF17" s="546"/>
      <c r="BG17" s="546"/>
      <c r="BH17" s="546"/>
      <c r="BI17" s="544"/>
      <c r="BJ17" s="544"/>
      <c r="BK17" s="546"/>
      <c r="BL17" s="546"/>
      <c r="BM17" s="545"/>
      <c r="BN17" s="546"/>
      <c r="BO17" s="546"/>
      <c r="BP17" s="544"/>
      <c r="BQ17" s="544"/>
      <c r="BR17" s="546"/>
      <c r="BS17" s="546"/>
      <c r="BT17" s="546"/>
      <c r="BU17" s="546"/>
      <c r="BV17" s="546"/>
      <c r="BW17" s="544"/>
      <c r="BX17" s="544"/>
      <c r="BY17" s="546"/>
      <c r="BZ17" s="546"/>
      <c r="CA17" s="546"/>
      <c r="CB17" s="546"/>
      <c r="CC17" s="546"/>
      <c r="CD17" s="544"/>
      <c r="CE17" s="544"/>
      <c r="CF17" s="546"/>
      <c r="CG17" s="546"/>
      <c r="CH17" s="546"/>
      <c r="CI17" s="546"/>
      <c r="CJ17" s="546"/>
      <c r="CK17" s="544"/>
      <c r="CL17" s="544"/>
      <c r="CM17" s="546"/>
      <c r="CN17" s="546"/>
      <c r="CO17" s="545"/>
      <c r="CP17" s="545"/>
      <c r="CQ17" s="545"/>
      <c r="CR17" s="544"/>
      <c r="CS17" s="1020"/>
    </row>
    <row r="18" spans="1:97" ht="12.75" hidden="1" customHeight="1">
      <c r="A18" s="13">
        <v>0</v>
      </c>
      <c r="B18" s="165"/>
      <c r="C18" s="189" t="s">
        <v>117</v>
      </c>
      <c r="D18" s="24" t="s">
        <v>9</v>
      </c>
      <c r="E18" s="190">
        <v>0.625</v>
      </c>
      <c r="F18" s="24" t="s">
        <v>27</v>
      </c>
      <c r="G18" s="191"/>
      <c r="H18" s="100">
        <v>3.7</v>
      </c>
      <c r="I18" s="192">
        <v>695</v>
      </c>
      <c r="J18" s="63">
        <f t="shared" si="6"/>
        <v>0</v>
      </c>
      <c r="K18" s="63">
        <f t="shared" si="7"/>
        <v>0</v>
      </c>
      <c r="L18" s="63">
        <f t="shared" si="8"/>
        <v>0</v>
      </c>
      <c r="M18" s="63">
        <f t="shared" si="9"/>
        <v>0</v>
      </c>
      <c r="N18" s="100">
        <v>3.5</v>
      </c>
      <c r="O18" s="63">
        <f t="shared" si="10"/>
        <v>0</v>
      </c>
      <c r="P18" s="25">
        <f t="shared" si="11"/>
        <v>0</v>
      </c>
      <c r="Q18" s="25">
        <f t="shared" si="12"/>
        <v>0</v>
      </c>
      <c r="R18" s="25">
        <f t="shared" si="13"/>
        <v>0</v>
      </c>
      <c r="S18" s="25">
        <f t="shared" si="1"/>
        <v>0</v>
      </c>
      <c r="T18" s="25">
        <f t="shared" si="2"/>
        <v>0</v>
      </c>
      <c r="U18" s="397">
        <f t="shared" si="3"/>
        <v>0</v>
      </c>
      <c r="V18" s="397">
        <f t="shared" si="4"/>
        <v>0</v>
      </c>
      <c r="W18" s="193">
        <f t="shared" si="14"/>
        <v>0</v>
      </c>
      <c r="X18" s="638">
        <v>2592</v>
      </c>
      <c r="Y18" s="639">
        <f t="shared" si="5"/>
        <v>2592</v>
      </c>
      <c r="Z18" s="639">
        <f t="shared" si="15"/>
        <v>2592</v>
      </c>
      <c r="AA18" s="65">
        <f t="shared" si="16"/>
        <v>3369.6</v>
      </c>
      <c r="AB18" s="195">
        <f t="shared" si="18"/>
        <v>2073.6</v>
      </c>
      <c r="AC18" s="195">
        <f t="shared" si="19"/>
        <v>0</v>
      </c>
      <c r="AD18" s="195">
        <f t="shared" si="20"/>
        <v>0</v>
      </c>
      <c r="AE18" s="195">
        <f t="shared" si="21"/>
        <v>0</v>
      </c>
      <c r="AF18" s="195">
        <f t="shared" si="22"/>
        <v>0</v>
      </c>
      <c r="AG18" s="196">
        <f t="shared" si="17"/>
        <v>0</v>
      </c>
      <c r="AI18" s="545"/>
      <c r="AJ18" s="545"/>
      <c r="AK18" s="546"/>
      <c r="AL18" s="545"/>
      <c r="AM18" s="545"/>
      <c r="AN18" s="544"/>
      <c r="AO18" s="544"/>
      <c r="AP18" s="545"/>
      <c r="AQ18" s="545"/>
      <c r="AR18" s="545"/>
      <c r="AS18" s="545"/>
      <c r="AT18" s="545"/>
      <c r="AU18" s="544"/>
      <c r="AV18" s="544"/>
      <c r="AW18" s="545"/>
      <c r="AX18" s="545"/>
      <c r="AY18" s="545"/>
      <c r="AZ18" s="545"/>
      <c r="BA18" s="545"/>
      <c r="BB18" s="544"/>
      <c r="BC18" s="544"/>
      <c r="BD18" s="545"/>
      <c r="BE18" s="545"/>
      <c r="BF18" s="545"/>
      <c r="BG18" s="545"/>
      <c r="BH18" s="545"/>
      <c r="BI18" s="544"/>
      <c r="BJ18" s="544"/>
      <c r="BK18" s="545"/>
      <c r="BL18" s="545"/>
      <c r="BM18" s="546"/>
      <c r="BN18" s="545"/>
      <c r="BO18" s="545"/>
      <c r="BP18" s="544"/>
      <c r="BQ18" s="544"/>
      <c r="BR18" s="545"/>
      <c r="BS18" s="545"/>
      <c r="BT18" s="545"/>
      <c r="BU18" s="545"/>
      <c r="BV18" s="545"/>
      <c r="BW18" s="544"/>
      <c r="BX18" s="544"/>
      <c r="BY18" s="545"/>
      <c r="BZ18" s="545"/>
      <c r="CA18" s="545"/>
      <c r="CB18" s="545"/>
      <c r="CC18" s="545"/>
      <c r="CD18" s="544"/>
      <c r="CE18" s="544"/>
      <c r="CF18" s="545"/>
      <c r="CG18" s="545"/>
      <c r="CH18" s="545"/>
      <c r="CI18" s="545"/>
      <c r="CJ18" s="545"/>
      <c r="CK18" s="544"/>
      <c r="CL18" s="544"/>
      <c r="CM18" s="545"/>
      <c r="CN18" s="545"/>
      <c r="CO18" s="545"/>
      <c r="CP18" s="545"/>
      <c r="CQ18" s="545"/>
      <c r="CR18" s="544"/>
      <c r="CS18" s="1020"/>
    </row>
    <row r="19" spans="1:97" ht="12.75" hidden="1" customHeight="1">
      <c r="A19" s="13">
        <v>43893</v>
      </c>
      <c r="B19" s="165"/>
      <c r="C19" s="189" t="s">
        <v>10</v>
      </c>
      <c r="D19" s="24" t="s">
        <v>65</v>
      </c>
      <c r="E19" s="190">
        <v>0.64583333333333337</v>
      </c>
      <c r="F19" s="24" t="s">
        <v>27</v>
      </c>
      <c r="G19" s="191"/>
      <c r="H19" s="100">
        <v>5.6</v>
      </c>
      <c r="I19" s="192">
        <v>695</v>
      </c>
      <c r="J19" s="63">
        <f t="shared" si="6"/>
        <v>0</v>
      </c>
      <c r="K19" s="63">
        <f t="shared" si="7"/>
        <v>0</v>
      </c>
      <c r="L19" s="63">
        <f t="shared" si="8"/>
        <v>0</v>
      </c>
      <c r="M19" s="63">
        <f t="shared" si="9"/>
        <v>0</v>
      </c>
      <c r="N19" s="100">
        <v>5.3</v>
      </c>
      <c r="O19" s="63">
        <f t="shared" si="10"/>
        <v>0</v>
      </c>
      <c r="P19" s="25">
        <f t="shared" si="11"/>
        <v>0</v>
      </c>
      <c r="Q19" s="25">
        <f t="shared" si="12"/>
        <v>0</v>
      </c>
      <c r="R19" s="25">
        <f t="shared" si="13"/>
        <v>0</v>
      </c>
      <c r="S19" s="25">
        <f t="shared" si="1"/>
        <v>0</v>
      </c>
      <c r="T19" s="25">
        <f t="shared" si="2"/>
        <v>0</v>
      </c>
      <c r="U19" s="397">
        <f t="shared" si="3"/>
        <v>0</v>
      </c>
      <c r="V19" s="397">
        <f t="shared" si="4"/>
        <v>0</v>
      </c>
      <c r="W19" s="193">
        <f t="shared" si="14"/>
        <v>0</v>
      </c>
      <c r="X19" s="638">
        <v>3888</v>
      </c>
      <c r="Y19" s="639">
        <f t="shared" si="5"/>
        <v>3888</v>
      </c>
      <c r="Z19" s="639">
        <f t="shared" si="15"/>
        <v>3888</v>
      </c>
      <c r="AA19" s="65">
        <f t="shared" si="16"/>
        <v>5054.4000000000005</v>
      </c>
      <c r="AB19" s="195">
        <f t="shared" si="18"/>
        <v>3110.4</v>
      </c>
      <c r="AC19" s="195">
        <f t="shared" si="19"/>
        <v>0</v>
      </c>
      <c r="AD19" s="195">
        <f t="shared" si="20"/>
        <v>0</v>
      </c>
      <c r="AE19" s="195">
        <f t="shared" si="21"/>
        <v>0</v>
      </c>
      <c r="AF19" s="195">
        <f t="shared" si="22"/>
        <v>0</v>
      </c>
      <c r="AG19" s="196">
        <f t="shared" si="17"/>
        <v>0</v>
      </c>
      <c r="AI19" s="546"/>
      <c r="AJ19" s="546"/>
      <c r="AK19" s="546"/>
      <c r="AL19" s="546"/>
      <c r="AM19" s="546"/>
      <c r="AN19" s="544"/>
      <c r="AO19" s="544"/>
      <c r="AP19" s="546"/>
      <c r="AQ19" s="546"/>
      <c r="AR19" s="546"/>
      <c r="AS19" s="546"/>
      <c r="AT19" s="546"/>
      <c r="AU19" s="544"/>
      <c r="AV19" s="544"/>
      <c r="AW19" s="546"/>
      <c r="AX19" s="546"/>
      <c r="AY19" s="546"/>
      <c r="AZ19" s="546"/>
      <c r="BA19" s="546"/>
      <c r="BB19" s="544"/>
      <c r="BC19" s="544"/>
      <c r="BD19" s="546"/>
      <c r="BE19" s="546"/>
      <c r="BF19" s="546"/>
      <c r="BG19" s="546"/>
      <c r="BH19" s="546"/>
      <c r="BI19" s="544"/>
      <c r="BJ19" s="544"/>
      <c r="BK19" s="546"/>
      <c r="BL19" s="546"/>
      <c r="BM19" s="546"/>
      <c r="BN19" s="546"/>
      <c r="BO19" s="546"/>
      <c r="BP19" s="544"/>
      <c r="BQ19" s="544"/>
      <c r="BR19" s="546"/>
      <c r="BS19" s="546"/>
      <c r="BT19" s="546"/>
      <c r="BU19" s="546"/>
      <c r="BV19" s="546"/>
      <c r="BW19" s="544"/>
      <c r="BX19" s="544"/>
      <c r="BY19" s="546"/>
      <c r="BZ19" s="546"/>
      <c r="CA19" s="546"/>
      <c r="CB19" s="546"/>
      <c r="CC19" s="546"/>
      <c r="CD19" s="544"/>
      <c r="CE19" s="544"/>
      <c r="CF19" s="546"/>
      <c r="CG19" s="546"/>
      <c r="CH19" s="546"/>
      <c r="CI19" s="546"/>
      <c r="CJ19" s="546"/>
      <c r="CK19" s="544"/>
      <c r="CL19" s="544"/>
      <c r="CM19" s="546"/>
      <c r="CN19" s="546"/>
      <c r="CO19" s="546"/>
      <c r="CP19" s="546"/>
      <c r="CQ19" s="546"/>
      <c r="CR19" s="544"/>
      <c r="CS19" s="1020"/>
    </row>
    <row r="20" spans="1:97" ht="12.75" hidden="1" customHeight="1">
      <c r="A20" s="13">
        <v>0</v>
      </c>
      <c r="B20" s="165"/>
      <c r="C20" s="189" t="s">
        <v>117</v>
      </c>
      <c r="D20" s="24" t="s">
        <v>9</v>
      </c>
      <c r="E20" s="190">
        <v>0.66666666666666663</v>
      </c>
      <c r="F20" s="24" t="s">
        <v>27</v>
      </c>
      <c r="G20" s="191"/>
      <c r="H20" s="100">
        <v>3.7</v>
      </c>
      <c r="I20" s="192">
        <v>695</v>
      </c>
      <c r="J20" s="63">
        <f t="shared" si="6"/>
        <v>0</v>
      </c>
      <c r="K20" s="63">
        <f t="shared" si="7"/>
        <v>0</v>
      </c>
      <c r="L20" s="63">
        <f t="shared" si="8"/>
        <v>0</v>
      </c>
      <c r="M20" s="63">
        <f t="shared" si="9"/>
        <v>0</v>
      </c>
      <c r="N20" s="934">
        <v>3.5</v>
      </c>
      <c r="O20" s="63">
        <f t="shared" si="10"/>
        <v>0</v>
      </c>
      <c r="P20" s="25">
        <f t="shared" si="11"/>
        <v>0</v>
      </c>
      <c r="Q20" s="25">
        <f t="shared" si="12"/>
        <v>0</v>
      </c>
      <c r="R20" s="25">
        <f t="shared" si="13"/>
        <v>0</v>
      </c>
      <c r="S20" s="25">
        <f t="shared" si="1"/>
        <v>0</v>
      </c>
      <c r="T20" s="25">
        <f t="shared" si="2"/>
        <v>0</v>
      </c>
      <c r="U20" s="397">
        <f t="shared" si="3"/>
        <v>0</v>
      </c>
      <c r="V20" s="397">
        <f t="shared" si="4"/>
        <v>0</v>
      </c>
      <c r="W20" s="193">
        <f t="shared" si="14"/>
        <v>0</v>
      </c>
      <c r="X20" s="638">
        <v>2592</v>
      </c>
      <c r="Y20" s="639">
        <f t="shared" si="5"/>
        <v>2592</v>
      </c>
      <c r="Z20" s="639">
        <f t="shared" si="15"/>
        <v>2592</v>
      </c>
      <c r="AA20" s="65">
        <f t="shared" si="16"/>
        <v>3369.6</v>
      </c>
      <c r="AB20" s="195">
        <f t="shared" si="18"/>
        <v>2073.6</v>
      </c>
      <c r="AC20" s="195">
        <f t="shared" si="19"/>
        <v>0</v>
      </c>
      <c r="AD20" s="195">
        <f t="shared" si="20"/>
        <v>0</v>
      </c>
      <c r="AE20" s="195">
        <f t="shared" si="21"/>
        <v>0</v>
      </c>
      <c r="AF20" s="195">
        <f t="shared" si="22"/>
        <v>0</v>
      </c>
      <c r="AG20" s="196">
        <f t="shared" si="17"/>
        <v>0</v>
      </c>
      <c r="AI20" s="545"/>
      <c r="AJ20" s="545"/>
      <c r="AK20" s="546"/>
      <c r="AL20" s="545"/>
      <c r="AM20" s="545"/>
      <c r="AN20" s="544"/>
      <c r="AO20" s="544"/>
      <c r="AP20" s="545"/>
      <c r="AQ20" s="545"/>
      <c r="AR20" s="545"/>
      <c r="AS20" s="545"/>
      <c r="AT20" s="545"/>
      <c r="AU20" s="544"/>
      <c r="AV20" s="544"/>
      <c r="AW20" s="545"/>
      <c r="AX20" s="545"/>
      <c r="AY20" s="545"/>
      <c r="AZ20" s="545"/>
      <c r="BA20" s="545"/>
      <c r="BB20" s="544"/>
      <c r="BC20" s="544"/>
      <c r="BD20" s="545"/>
      <c r="BE20" s="545"/>
      <c r="BF20" s="545"/>
      <c r="BG20" s="545"/>
      <c r="BH20" s="545"/>
      <c r="BI20" s="544"/>
      <c r="BJ20" s="544"/>
      <c r="BK20" s="545"/>
      <c r="BL20" s="545"/>
      <c r="BM20" s="546"/>
      <c r="BN20" s="545"/>
      <c r="BO20" s="545"/>
      <c r="BP20" s="544"/>
      <c r="BQ20" s="544"/>
      <c r="BR20" s="545"/>
      <c r="BS20" s="545"/>
      <c r="BT20" s="545"/>
      <c r="BU20" s="545"/>
      <c r="BV20" s="545"/>
      <c r="BW20" s="544"/>
      <c r="BX20" s="544"/>
      <c r="BY20" s="545"/>
      <c r="BZ20" s="545"/>
      <c r="CA20" s="545"/>
      <c r="CB20" s="545"/>
      <c r="CC20" s="545"/>
      <c r="CD20" s="544"/>
      <c r="CE20" s="544"/>
      <c r="CF20" s="545"/>
      <c r="CG20" s="545"/>
      <c r="CH20" s="545"/>
      <c r="CI20" s="545"/>
      <c r="CJ20" s="545"/>
      <c r="CK20" s="544"/>
      <c r="CL20" s="544"/>
      <c r="CM20" s="545"/>
      <c r="CN20" s="545"/>
      <c r="CO20" s="546"/>
      <c r="CP20" s="546"/>
      <c r="CQ20" s="546"/>
      <c r="CR20" s="544"/>
      <c r="CS20" s="1020"/>
    </row>
    <row r="21" spans="1:97" ht="15" hidden="1">
      <c r="A21" s="13">
        <v>0</v>
      </c>
      <c r="B21" s="165"/>
      <c r="C21" s="189" t="s">
        <v>122</v>
      </c>
      <c r="D21" s="24" t="s">
        <v>9</v>
      </c>
      <c r="E21" s="190">
        <v>0.70833333333333337</v>
      </c>
      <c r="F21" s="24" t="s">
        <v>28</v>
      </c>
      <c r="G21" s="191"/>
      <c r="H21" s="100">
        <v>6.6</v>
      </c>
      <c r="I21" s="192">
        <v>811</v>
      </c>
      <c r="J21" s="63">
        <f t="shared" si="6"/>
        <v>0</v>
      </c>
      <c r="K21" s="63">
        <f t="shared" si="7"/>
        <v>0</v>
      </c>
      <c r="L21" s="63">
        <f t="shared" si="8"/>
        <v>0</v>
      </c>
      <c r="M21" s="63">
        <f t="shared" si="9"/>
        <v>0</v>
      </c>
      <c r="N21" s="934">
        <v>6.3</v>
      </c>
      <c r="O21" s="63">
        <f t="shared" si="10"/>
        <v>0</v>
      </c>
      <c r="P21" s="25">
        <f t="shared" si="11"/>
        <v>0</v>
      </c>
      <c r="Q21" s="25">
        <f t="shared" si="12"/>
        <v>0</v>
      </c>
      <c r="R21" s="25">
        <f t="shared" si="13"/>
        <v>0</v>
      </c>
      <c r="S21" s="25">
        <f t="shared" si="1"/>
        <v>0</v>
      </c>
      <c r="T21" s="25">
        <f t="shared" si="2"/>
        <v>0</v>
      </c>
      <c r="U21" s="397">
        <f t="shared" si="3"/>
        <v>0</v>
      </c>
      <c r="V21" s="397">
        <f t="shared" si="4"/>
        <v>0</v>
      </c>
      <c r="W21" s="193">
        <f t="shared" si="14"/>
        <v>0</v>
      </c>
      <c r="X21" s="638">
        <v>5385</v>
      </c>
      <c r="Y21" s="639">
        <f t="shared" si="5"/>
        <v>5385</v>
      </c>
      <c r="Z21" s="639">
        <f t="shared" si="15"/>
        <v>5385</v>
      </c>
      <c r="AA21" s="65">
        <f t="shared" si="16"/>
        <v>7000.5</v>
      </c>
      <c r="AB21" s="195">
        <f t="shared" si="18"/>
        <v>4308</v>
      </c>
      <c r="AC21" s="195">
        <f t="shared" si="19"/>
        <v>0</v>
      </c>
      <c r="AD21" s="195">
        <f t="shared" si="20"/>
        <v>0</v>
      </c>
      <c r="AE21" s="195">
        <f t="shared" si="21"/>
        <v>0</v>
      </c>
      <c r="AF21" s="195">
        <f t="shared" si="22"/>
        <v>0</v>
      </c>
      <c r="AG21" s="196">
        <f t="shared" si="17"/>
        <v>0</v>
      </c>
      <c r="AI21" s="545"/>
      <c r="AJ21" s="545"/>
      <c r="AK21" s="545"/>
      <c r="AL21" s="545"/>
      <c r="AM21" s="545"/>
      <c r="AN21" s="544"/>
      <c r="AO21" s="544"/>
      <c r="AP21" s="545"/>
      <c r="AQ21" s="545"/>
      <c r="AR21" s="545"/>
      <c r="AS21" s="545"/>
      <c r="AT21" s="545"/>
      <c r="AU21" s="544"/>
      <c r="AV21" s="544"/>
      <c r="AW21" s="545"/>
      <c r="AX21" s="545"/>
      <c r="AY21" s="545"/>
      <c r="AZ21" s="545"/>
      <c r="BA21" s="545"/>
      <c r="BB21" s="544"/>
      <c r="BC21" s="544"/>
      <c r="BD21" s="545"/>
      <c r="BE21" s="545"/>
      <c r="BF21" s="545"/>
      <c r="BG21" s="545"/>
      <c r="BH21" s="545"/>
      <c r="BI21" s="544"/>
      <c r="BJ21" s="544"/>
      <c r="BK21" s="545"/>
      <c r="BL21" s="545"/>
      <c r="BM21" s="545"/>
      <c r="BN21" s="545"/>
      <c r="BO21" s="545"/>
      <c r="BP21" s="544"/>
      <c r="BQ21" s="544"/>
      <c r="BR21" s="545"/>
      <c r="BS21" s="545"/>
      <c r="BT21" s="545"/>
      <c r="BU21" s="545"/>
      <c r="BV21" s="545"/>
      <c r="BW21" s="544"/>
      <c r="BX21" s="544"/>
      <c r="BY21" s="545"/>
      <c r="BZ21" s="545"/>
      <c r="CA21" s="545"/>
      <c r="CB21" s="545"/>
      <c r="CC21" s="545"/>
      <c r="CD21" s="544"/>
      <c r="CE21" s="544"/>
      <c r="CF21" s="545"/>
      <c r="CG21" s="545"/>
      <c r="CH21" s="545"/>
      <c r="CI21" s="545"/>
      <c r="CJ21" s="545"/>
      <c r="CK21" s="544"/>
      <c r="CL21" s="544"/>
      <c r="CM21" s="545"/>
      <c r="CN21" s="545"/>
      <c r="CO21" s="545"/>
      <c r="CP21" s="545"/>
      <c r="CQ21" s="545"/>
      <c r="CR21" s="544"/>
      <c r="CS21" s="1020"/>
    </row>
    <row r="22" spans="1:97" ht="12.75" hidden="1" customHeight="1">
      <c r="A22" s="13">
        <v>43893</v>
      </c>
      <c r="B22" s="165"/>
      <c r="C22" s="189" t="s">
        <v>10</v>
      </c>
      <c r="D22" s="24" t="s">
        <v>331</v>
      </c>
      <c r="E22" s="190">
        <v>0.70833333333333337</v>
      </c>
      <c r="F22" s="24" t="s">
        <v>28</v>
      </c>
      <c r="G22" s="191"/>
      <c r="H22" s="100">
        <v>7.2</v>
      </c>
      <c r="I22" s="192">
        <v>811</v>
      </c>
      <c r="J22" s="63">
        <f t="shared" si="6"/>
        <v>0</v>
      </c>
      <c r="K22" s="63">
        <f t="shared" si="7"/>
        <v>0</v>
      </c>
      <c r="L22" s="63">
        <f t="shared" si="8"/>
        <v>0</v>
      </c>
      <c r="M22" s="63">
        <f t="shared" si="9"/>
        <v>0</v>
      </c>
      <c r="N22" s="934">
        <v>6.9</v>
      </c>
      <c r="O22" s="63">
        <f t="shared" si="10"/>
        <v>0</v>
      </c>
      <c r="P22" s="25">
        <f t="shared" si="11"/>
        <v>0</v>
      </c>
      <c r="Q22" s="25">
        <f t="shared" si="12"/>
        <v>0</v>
      </c>
      <c r="R22" s="25">
        <f t="shared" si="13"/>
        <v>0</v>
      </c>
      <c r="S22" s="25">
        <f t="shared" si="1"/>
        <v>0</v>
      </c>
      <c r="T22" s="25">
        <f t="shared" si="2"/>
        <v>0</v>
      </c>
      <c r="U22" s="397">
        <f t="shared" si="3"/>
        <v>0</v>
      </c>
      <c r="V22" s="397">
        <f t="shared" si="4"/>
        <v>0</v>
      </c>
      <c r="W22" s="193">
        <f t="shared" si="14"/>
        <v>0</v>
      </c>
      <c r="X22" s="638">
        <v>5874</v>
      </c>
      <c r="Y22" s="639">
        <f t="shared" si="5"/>
        <v>5874</v>
      </c>
      <c r="Z22" s="639">
        <f t="shared" si="15"/>
        <v>5874</v>
      </c>
      <c r="AA22" s="65">
        <f t="shared" si="16"/>
        <v>7636.2</v>
      </c>
      <c r="AB22" s="195">
        <f t="shared" si="18"/>
        <v>4699.2</v>
      </c>
      <c r="AC22" s="195">
        <f t="shared" si="19"/>
        <v>0</v>
      </c>
      <c r="AD22" s="195">
        <f t="shared" si="20"/>
        <v>0</v>
      </c>
      <c r="AE22" s="195">
        <f t="shared" si="21"/>
        <v>0</v>
      </c>
      <c r="AF22" s="195">
        <f t="shared" si="22"/>
        <v>0</v>
      </c>
      <c r="AG22" s="196">
        <f t="shared" si="17"/>
        <v>0</v>
      </c>
      <c r="AI22" s="546"/>
      <c r="AJ22" s="546"/>
      <c r="AK22" s="546"/>
      <c r="AL22" s="546"/>
      <c r="AM22" s="546"/>
      <c r="AN22" s="544"/>
      <c r="AO22" s="544"/>
      <c r="AP22" s="546"/>
      <c r="AQ22" s="546"/>
      <c r="AR22" s="546"/>
      <c r="AS22" s="546"/>
      <c r="AT22" s="546"/>
      <c r="AU22" s="544"/>
      <c r="AV22" s="544"/>
      <c r="AW22" s="546"/>
      <c r="AX22" s="546"/>
      <c r="AY22" s="546"/>
      <c r="AZ22" s="546"/>
      <c r="BA22" s="546"/>
      <c r="BB22" s="544"/>
      <c r="BC22" s="544"/>
      <c r="BD22" s="546"/>
      <c r="BE22" s="546"/>
      <c r="BF22" s="546"/>
      <c r="BG22" s="546"/>
      <c r="BH22" s="546"/>
      <c r="BI22" s="544"/>
      <c r="BJ22" s="544"/>
      <c r="BK22" s="546"/>
      <c r="BL22" s="546"/>
      <c r="BM22" s="546"/>
      <c r="BN22" s="546"/>
      <c r="BO22" s="546"/>
      <c r="BP22" s="544"/>
      <c r="BQ22" s="544"/>
      <c r="BR22" s="546"/>
      <c r="BS22" s="546"/>
      <c r="BT22" s="546"/>
      <c r="BU22" s="546"/>
      <c r="BV22" s="546"/>
      <c r="BW22" s="544"/>
      <c r="BX22" s="544"/>
      <c r="BY22" s="546"/>
      <c r="BZ22" s="546"/>
      <c r="CA22" s="546"/>
      <c r="CB22" s="546"/>
      <c r="CC22" s="546"/>
      <c r="CD22" s="544"/>
      <c r="CE22" s="544"/>
      <c r="CF22" s="546"/>
      <c r="CG22" s="546"/>
      <c r="CH22" s="546"/>
      <c r="CI22" s="546"/>
      <c r="CJ22" s="546"/>
      <c r="CK22" s="544"/>
      <c r="CL22" s="544"/>
      <c r="CM22" s="546"/>
      <c r="CN22" s="546"/>
      <c r="CO22" s="546"/>
      <c r="CP22" s="546"/>
      <c r="CQ22" s="546"/>
      <c r="CR22" s="544"/>
      <c r="CS22" s="1020"/>
    </row>
    <row r="23" spans="1:97" ht="12.75" hidden="1" customHeight="1">
      <c r="A23" s="13">
        <v>0</v>
      </c>
      <c r="B23" s="165"/>
      <c r="C23" s="189" t="s">
        <v>133</v>
      </c>
      <c r="D23" s="24" t="s">
        <v>9</v>
      </c>
      <c r="E23" s="190">
        <v>0.72916666666666663</v>
      </c>
      <c r="F23" s="24" t="s">
        <v>28</v>
      </c>
      <c r="G23" s="191"/>
      <c r="H23" s="100">
        <v>7.2</v>
      </c>
      <c r="I23" s="192">
        <v>811</v>
      </c>
      <c r="J23" s="63">
        <f t="shared" si="6"/>
        <v>0</v>
      </c>
      <c r="K23" s="63">
        <f t="shared" si="7"/>
        <v>0</v>
      </c>
      <c r="L23" s="63">
        <f t="shared" si="8"/>
        <v>0</v>
      </c>
      <c r="M23" s="63">
        <f t="shared" si="9"/>
        <v>0</v>
      </c>
      <c r="N23" s="934">
        <v>6.9</v>
      </c>
      <c r="O23" s="63">
        <f t="shared" si="10"/>
        <v>0</v>
      </c>
      <c r="P23" s="25">
        <f t="shared" si="11"/>
        <v>0</v>
      </c>
      <c r="Q23" s="25">
        <f t="shared" si="12"/>
        <v>0</v>
      </c>
      <c r="R23" s="25">
        <f t="shared" si="13"/>
        <v>0</v>
      </c>
      <c r="S23" s="25">
        <f t="shared" si="1"/>
        <v>0</v>
      </c>
      <c r="T23" s="25">
        <f t="shared" si="2"/>
        <v>0</v>
      </c>
      <c r="U23" s="397">
        <f t="shared" si="3"/>
        <v>0</v>
      </c>
      <c r="V23" s="397">
        <f t="shared" si="4"/>
        <v>0</v>
      </c>
      <c r="W23" s="193">
        <f t="shared" si="14"/>
        <v>0</v>
      </c>
      <c r="X23" s="638">
        <v>5874</v>
      </c>
      <c r="Y23" s="639">
        <f t="shared" si="5"/>
        <v>5874</v>
      </c>
      <c r="Z23" s="639">
        <f t="shared" si="15"/>
        <v>5874</v>
      </c>
      <c r="AA23" s="65">
        <f t="shared" si="16"/>
        <v>7636.2</v>
      </c>
      <c r="AB23" s="195">
        <f t="shared" si="18"/>
        <v>4699.2</v>
      </c>
      <c r="AC23" s="195">
        <f t="shared" si="19"/>
        <v>0</v>
      </c>
      <c r="AD23" s="195">
        <f t="shared" si="20"/>
        <v>0</v>
      </c>
      <c r="AE23" s="195">
        <f t="shared" si="21"/>
        <v>0</v>
      </c>
      <c r="AF23" s="195">
        <f t="shared" si="22"/>
        <v>0</v>
      </c>
      <c r="AG23" s="196">
        <f t="shared" si="17"/>
        <v>0</v>
      </c>
      <c r="AI23" s="545"/>
      <c r="AJ23" s="545"/>
      <c r="AK23" s="545"/>
      <c r="AL23" s="545"/>
      <c r="AM23" s="545"/>
      <c r="AN23" s="544"/>
      <c r="AO23" s="544"/>
      <c r="AP23" s="545"/>
      <c r="AQ23" s="545"/>
      <c r="AR23" s="545"/>
      <c r="AS23" s="545"/>
      <c r="AT23" s="545"/>
      <c r="AU23" s="544"/>
      <c r="AV23" s="544"/>
      <c r="AW23" s="545"/>
      <c r="AX23" s="545"/>
      <c r="AY23" s="545"/>
      <c r="AZ23" s="545"/>
      <c r="BA23" s="545"/>
      <c r="BB23" s="544"/>
      <c r="BC23" s="544"/>
      <c r="BD23" s="545"/>
      <c r="BE23" s="545"/>
      <c r="BF23" s="545"/>
      <c r="BG23" s="545"/>
      <c r="BH23" s="545"/>
      <c r="BI23" s="544"/>
      <c r="BJ23" s="544"/>
      <c r="BK23" s="545"/>
      <c r="BL23" s="545"/>
      <c r="BM23" s="545"/>
      <c r="BN23" s="545"/>
      <c r="BO23" s="545"/>
      <c r="BP23" s="544"/>
      <c r="BQ23" s="544"/>
      <c r="BR23" s="545"/>
      <c r="BS23" s="545"/>
      <c r="BT23" s="545"/>
      <c r="BU23" s="545"/>
      <c r="BV23" s="545"/>
      <c r="BW23" s="544"/>
      <c r="BX23" s="544"/>
      <c r="BY23" s="545"/>
      <c r="BZ23" s="545"/>
      <c r="CA23" s="545"/>
      <c r="CB23" s="545"/>
      <c r="CC23" s="545"/>
      <c r="CD23" s="544"/>
      <c r="CE23" s="544"/>
      <c r="CF23" s="545"/>
      <c r="CG23" s="545"/>
      <c r="CH23" s="545"/>
      <c r="CI23" s="545"/>
      <c r="CJ23" s="545"/>
      <c r="CK23" s="544"/>
      <c r="CL23" s="544"/>
      <c r="CM23" s="545"/>
      <c r="CN23" s="545"/>
      <c r="CO23" s="545"/>
      <c r="CP23" s="545"/>
      <c r="CQ23" s="545"/>
      <c r="CR23" s="544"/>
      <c r="CS23" s="1020"/>
    </row>
    <row r="24" spans="1:97" ht="12.75" hidden="1" customHeight="1">
      <c r="A24" s="13">
        <v>0</v>
      </c>
      <c r="B24" s="165"/>
      <c r="C24" s="189" t="s">
        <v>117</v>
      </c>
      <c r="D24" s="24" t="s">
        <v>9</v>
      </c>
      <c r="E24" s="190">
        <v>0.75</v>
      </c>
      <c r="F24" s="24" t="s">
        <v>28</v>
      </c>
      <c r="G24" s="191"/>
      <c r="H24" s="993">
        <v>7.8</v>
      </c>
      <c r="I24" s="994">
        <v>811</v>
      </c>
      <c r="J24" s="63">
        <f t="shared" si="6"/>
        <v>0</v>
      </c>
      <c r="K24" s="63">
        <f t="shared" si="7"/>
        <v>0</v>
      </c>
      <c r="L24" s="63">
        <f t="shared" si="8"/>
        <v>0</v>
      </c>
      <c r="M24" s="63">
        <f t="shared" si="9"/>
        <v>0</v>
      </c>
      <c r="N24" s="996">
        <v>7.5</v>
      </c>
      <c r="O24" s="995">
        <f t="shared" si="10"/>
        <v>0</v>
      </c>
      <c r="P24" s="397">
        <f t="shared" si="11"/>
        <v>0</v>
      </c>
      <c r="Q24" s="397">
        <f t="shared" si="12"/>
        <v>0</v>
      </c>
      <c r="R24" s="25">
        <f t="shared" si="13"/>
        <v>0</v>
      </c>
      <c r="S24" s="397">
        <f t="shared" si="1"/>
        <v>0</v>
      </c>
      <c r="T24" s="397">
        <f t="shared" si="2"/>
        <v>0</v>
      </c>
      <c r="U24" s="397">
        <f t="shared" si="3"/>
        <v>0</v>
      </c>
      <c r="V24" s="397">
        <f t="shared" si="4"/>
        <v>0</v>
      </c>
      <c r="W24" s="400">
        <f t="shared" si="14"/>
        <v>0</v>
      </c>
      <c r="X24" s="638">
        <v>6364</v>
      </c>
      <c r="Y24" s="639">
        <f t="shared" si="5"/>
        <v>6364</v>
      </c>
      <c r="Z24" s="639">
        <f t="shared" si="15"/>
        <v>6364</v>
      </c>
      <c r="AA24" s="65">
        <f t="shared" si="16"/>
        <v>8273.2000000000007</v>
      </c>
      <c r="AB24" s="195">
        <f t="shared" si="18"/>
        <v>5091.2000000000007</v>
      </c>
      <c r="AC24" s="195">
        <f t="shared" si="19"/>
        <v>0</v>
      </c>
      <c r="AD24" s="195">
        <f t="shared" si="20"/>
        <v>0</v>
      </c>
      <c r="AE24" s="195">
        <f t="shared" si="21"/>
        <v>0</v>
      </c>
      <c r="AF24" s="195">
        <f t="shared" si="22"/>
        <v>0</v>
      </c>
      <c r="AG24" s="196">
        <f t="shared" si="17"/>
        <v>0</v>
      </c>
      <c r="AI24" s="545"/>
      <c r="AJ24" s="545"/>
      <c r="AK24" s="545"/>
      <c r="AL24" s="545"/>
      <c r="AM24" s="545"/>
      <c r="AN24" s="544"/>
      <c r="AO24" s="544"/>
      <c r="AP24" s="545"/>
      <c r="AQ24" s="545"/>
      <c r="AR24" s="545"/>
      <c r="AS24" s="545"/>
      <c r="AT24" s="545"/>
      <c r="AU24" s="544"/>
      <c r="AV24" s="544"/>
      <c r="AW24" s="545"/>
      <c r="AX24" s="545"/>
      <c r="AY24" s="545"/>
      <c r="AZ24" s="545"/>
      <c r="BA24" s="545"/>
      <c r="BB24" s="544"/>
      <c r="BC24" s="544"/>
      <c r="BD24" s="545"/>
      <c r="BE24" s="545"/>
      <c r="BF24" s="545"/>
      <c r="BG24" s="545"/>
      <c r="BH24" s="545"/>
      <c r="BI24" s="544"/>
      <c r="BJ24" s="544"/>
      <c r="BK24" s="545"/>
      <c r="BL24" s="545"/>
      <c r="BM24" s="545"/>
      <c r="BN24" s="545"/>
      <c r="BO24" s="545"/>
      <c r="BP24" s="544"/>
      <c r="BQ24" s="544"/>
      <c r="BR24" s="545"/>
      <c r="BS24" s="545"/>
      <c r="BT24" s="545"/>
      <c r="BU24" s="545"/>
      <c r="BV24" s="545"/>
      <c r="BW24" s="544"/>
      <c r="BX24" s="544"/>
      <c r="BY24" s="545"/>
      <c r="BZ24" s="545"/>
      <c r="CA24" s="545"/>
      <c r="CB24" s="545"/>
      <c r="CC24" s="545"/>
      <c r="CD24" s="544"/>
      <c r="CE24" s="544"/>
      <c r="CF24" s="545"/>
      <c r="CG24" s="545"/>
      <c r="CH24" s="545"/>
      <c r="CI24" s="545"/>
      <c r="CJ24" s="545"/>
      <c r="CK24" s="544"/>
      <c r="CL24" s="544"/>
      <c r="CM24" s="545"/>
      <c r="CN24" s="545"/>
      <c r="CO24" s="545"/>
      <c r="CP24" s="545"/>
      <c r="CQ24" s="545"/>
      <c r="CR24" s="544"/>
      <c r="CS24" s="1020"/>
    </row>
    <row r="25" spans="1:97" ht="15">
      <c r="A25" s="13">
        <v>0</v>
      </c>
      <c r="B25" s="165"/>
      <c r="C25" s="189" t="s">
        <v>50</v>
      </c>
      <c r="D25" s="24" t="s">
        <v>9</v>
      </c>
      <c r="E25" s="190">
        <v>0.79166666666666663</v>
      </c>
      <c r="F25" s="24" t="s">
        <v>31</v>
      </c>
      <c r="G25" s="191"/>
      <c r="H25" s="100">
        <v>14.3</v>
      </c>
      <c r="I25" s="192">
        <v>967</v>
      </c>
      <c r="J25" s="63">
        <f t="shared" si="6"/>
        <v>14.3</v>
      </c>
      <c r="K25" s="63">
        <f t="shared" si="7"/>
        <v>0</v>
      </c>
      <c r="L25" s="63">
        <f t="shared" si="8"/>
        <v>0</v>
      </c>
      <c r="M25" s="63">
        <f t="shared" si="9"/>
        <v>14.3</v>
      </c>
      <c r="N25" s="934">
        <v>13.5</v>
      </c>
      <c r="O25" s="63">
        <f t="shared" si="10"/>
        <v>13.5</v>
      </c>
      <c r="P25" s="25">
        <f t="shared" si="11"/>
        <v>0</v>
      </c>
      <c r="Q25" s="25">
        <f t="shared" si="12"/>
        <v>0</v>
      </c>
      <c r="R25" s="25">
        <f t="shared" si="13"/>
        <v>1</v>
      </c>
      <c r="S25" s="25">
        <f t="shared" si="1"/>
        <v>0</v>
      </c>
      <c r="T25" s="25">
        <f t="shared" si="2"/>
        <v>0</v>
      </c>
      <c r="U25" s="397">
        <f t="shared" si="3"/>
        <v>0</v>
      </c>
      <c r="V25" s="397">
        <f t="shared" si="4"/>
        <v>0</v>
      </c>
      <c r="W25" s="193">
        <f t="shared" si="14"/>
        <v>1</v>
      </c>
      <c r="X25" s="638">
        <v>13824</v>
      </c>
      <c r="Y25" s="639">
        <f t="shared" si="5"/>
        <v>13824</v>
      </c>
      <c r="Z25" s="639">
        <f t="shared" si="15"/>
        <v>13824</v>
      </c>
      <c r="AA25" s="65">
        <f t="shared" si="16"/>
        <v>17971.2</v>
      </c>
      <c r="AB25" s="195">
        <f t="shared" si="18"/>
        <v>11059.2</v>
      </c>
      <c r="AC25" s="195">
        <f t="shared" si="19"/>
        <v>0</v>
      </c>
      <c r="AD25" s="195">
        <f t="shared" si="20"/>
        <v>0</v>
      </c>
      <c r="AE25" s="195">
        <f t="shared" si="21"/>
        <v>0</v>
      </c>
      <c r="AF25" s="195">
        <f t="shared" si="22"/>
        <v>0</v>
      </c>
      <c r="AG25" s="196">
        <f t="shared" si="17"/>
        <v>11059.2</v>
      </c>
      <c r="AI25" s="545"/>
      <c r="AJ25" s="545"/>
      <c r="AK25" s="1101"/>
      <c r="AL25" s="545"/>
      <c r="AM25" s="545"/>
      <c r="AN25" s="544"/>
      <c r="AO25" s="544"/>
      <c r="AP25" s="545"/>
      <c r="AQ25" s="545"/>
      <c r="AR25" s="545"/>
      <c r="AS25" s="545"/>
      <c r="AT25" s="545"/>
      <c r="AU25" s="544"/>
      <c r="AV25" s="544"/>
      <c r="AW25" s="545"/>
      <c r="AX25" s="545"/>
      <c r="AY25" s="545"/>
      <c r="AZ25" s="545"/>
      <c r="BA25" s="545"/>
      <c r="BB25" s="544"/>
      <c r="BC25" s="544"/>
      <c r="BD25" s="545"/>
      <c r="BE25" s="545"/>
      <c r="BF25" s="545" t="s">
        <v>384</v>
      </c>
      <c r="BG25" s="545"/>
      <c r="BH25" s="545"/>
      <c r="BI25" s="544"/>
      <c r="BJ25" s="544"/>
      <c r="BK25" s="545"/>
      <c r="BL25" s="545"/>
      <c r="BM25" s="1101"/>
      <c r="BN25" s="545"/>
      <c r="BO25" s="545"/>
      <c r="BP25" s="544"/>
      <c r="BQ25" s="544"/>
      <c r="BR25" s="545"/>
      <c r="BS25" s="545"/>
      <c r="BT25" s="545"/>
      <c r="BU25" s="545"/>
      <c r="BV25" s="545"/>
      <c r="BW25" s="544"/>
      <c r="BX25" s="544"/>
      <c r="BY25" s="545"/>
      <c r="BZ25" s="545"/>
      <c r="CA25" s="545"/>
      <c r="CB25" s="545"/>
      <c r="CC25" s="545"/>
      <c r="CD25" s="544"/>
      <c r="CE25" s="544"/>
      <c r="CF25" s="545"/>
      <c r="CG25" s="545"/>
      <c r="CH25" s="545"/>
      <c r="CI25" s="545"/>
      <c r="CJ25" s="545"/>
      <c r="CK25" s="544"/>
      <c r="CL25" s="544"/>
      <c r="CM25" s="545"/>
      <c r="CN25" s="545"/>
      <c r="CO25" s="546"/>
      <c r="CP25" s="546"/>
      <c r="CQ25" s="546"/>
      <c r="CR25" s="544"/>
      <c r="CS25" s="1020"/>
    </row>
    <row r="26" spans="1:97" ht="12.75" hidden="1" customHeight="1">
      <c r="A26" s="13">
        <v>0</v>
      </c>
      <c r="B26" s="165"/>
      <c r="C26" s="189" t="s">
        <v>301</v>
      </c>
      <c r="D26" s="24" t="s">
        <v>9</v>
      </c>
      <c r="E26" s="190">
        <v>0.83333333333333337</v>
      </c>
      <c r="F26" s="24" t="s">
        <v>31</v>
      </c>
      <c r="G26" s="191"/>
      <c r="H26" s="993">
        <v>13.7</v>
      </c>
      <c r="I26" s="994">
        <v>967</v>
      </c>
      <c r="J26" s="63">
        <f t="shared" si="6"/>
        <v>0</v>
      </c>
      <c r="K26" s="63">
        <f t="shared" si="7"/>
        <v>0</v>
      </c>
      <c r="L26" s="63">
        <f t="shared" si="8"/>
        <v>0</v>
      </c>
      <c r="M26" s="63">
        <f t="shared" si="9"/>
        <v>0</v>
      </c>
      <c r="N26" s="996">
        <v>13</v>
      </c>
      <c r="O26" s="63">
        <f t="shared" si="10"/>
        <v>0</v>
      </c>
      <c r="P26" s="25">
        <f t="shared" si="11"/>
        <v>0</v>
      </c>
      <c r="Q26" s="25">
        <f t="shared" si="12"/>
        <v>0</v>
      </c>
      <c r="R26" s="25">
        <f t="shared" si="13"/>
        <v>0</v>
      </c>
      <c r="S26" s="25">
        <f t="shared" si="1"/>
        <v>0</v>
      </c>
      <c r="T26" s="25">
        <f t="shared" si="2"/>
        <v>0</v>
      </c>
      <c r="U26" s="397">
        <f t="shared" si="3"/>
        <v>0</v>
      </c>
      <c r="V26" s="397">
        <f t="shared" si="4"/>
        <v>0</v>
      </c>
      <c r="W26" s="193">
        <f t="shared" si="14"/>
        <v>0</v>
      </c>
      <c r="X26" s="638">
        <v>13248</v>
      </c>
      <c r="Y26" s="639">
        <f t="shared" si="5"/>
        <v>13248</v>
      </c>
      <c r="Z26" s="639">
        <f t="shared" si="15"/>
        <v>13248</v>
      </c>
      <c r="AA26" s="65">
        <f t="shared" si="16"/>
        <v>17222.400000000001</v>
      </c>
      <c r="AB26" s="195">
        <f t="shared" si="18"/>
        <v>10598.400000000001</v>
      </c>
      <c r="AC26" s="195">
        <f t="shared" si="19"/>
        <v>0</v>
      </c>
      <c r="AD26" s="195">
        <f t="shared" si="20"/>
        <v>0</v>
      </c>
      <c r="AE26" s="195">
        <f t="shared" si="21"/>
        <v>0</v>
      </c>
      <c r="AF26" s="195">
        <f t="shared" si="22"/>
        <v>0</v>
      </c>
      <c r="AG26" s="196">
        <f t="shared" si="17"/>
        <v>0</v>
      </c>
      <c r="AI26" s="545"/>
      <c r="AJ26" s="545"/>
      <c r="AK26" s="545"/>
      <c r="AL26" s="545"/>
      <c r="AM26" s="545"/>
      <c r="AN26" s="544"/>
      <c r="AO26" s="544"/>
      <c r="AP26" s="545"/>
      <c r="AQ26" s="545"/>
      <c r="AR26" s="545"/>
      <c r="AS26" s="545"/>
      <c r="AT26" s="545"/>
      <c r="AU26" s="544"/>
      <c r="AV26" s="544"/>
      <c r="AW26" s="545"/>
      <c r="AX26" s="545"/>
      <c r="AY26" s="545"/>
      <c r="AZ26" s="545"/>
      <c r="BA26" s="545"/>
      <c r="BB26" s="544"/>
      <c r="BC26" s="544"/>
      <c r="BD26" s="545"/>
      <c r="BE26" s="545"/>
      <c r="BF26" s="545"/>
      <c r="BG26" s="545"/>
      <c r="BH26" s="545"/>
      <c r="BI26" s="544"/>
      <c r="BJ26" s="544"/>
      <c r="BK26" s="545"/>
      <c r="BL26" s="545"/>
      <c r="BM26" s="545"/>
      <c r="BN26" s="545"/>
      <c r="BO26" s="545"/>
      <c r="BP26" s="544"/>
      <c r="BQ26" s="544"/>
      <c r="BR26" s="545"/>
      <c r="BS26" s="545"/>
      <c r="BT26" s="545"/>
      <c r="BU26" s="545"/>
      <c r="BV26" s="545"/>
      <c r="BW26" s="544"/>
      <c r="BX26" s="544"/>
      <c r="BY26" s="545"/>
      <c r="BZ26" s="545"/>
      <c r="CA26" s="545"/>
      <c r="CB26" s="545"/>
      <c r="CC26" s="545"/>
      <c r="CD26" s="544"/>
      <c r="CE26" s="544"/>
      <c r="CF26" s="545"/>
      <c r="CG26" s="545"/>
      <c r="CH26" s="545"/>
      <c r="CI26" s="545"/>
      <c r="CJ26" s="545"/>
      <c r="CK26" s="544"/>
      <c r="CL26" s="544"/>
      <c r="CM26" s="545"/>
      <c r="CN26" s="545"/>
      <c r="CO26" s="545"/>
      <c r="CP26" s="545"/>
      <c r="CQ26" s="545"/>
      <c r="CR26" s="544"/>
      <c r="CS26" s="1020"/>
    </row>
    <row r="27" spans="1:97" ht="12.75" hidden="1" customHeight="1">
      <c r="A27" s="13">
        <v>43893</v>
      </c>
      <c r="B27" s="165"/>
      <c r="C27" s="189" t="s">
        <v>332</v>
      </c>
      <c r="D27" s="24" t="s">
        <v>65</v>
      </c>
      <c r="E27" s="190">
        <v>0.83333333333333337</v>
      </c>
      <c r="F27" s="24" t="s">
        <v>31</v>
      </c>
      <c r="G27" s="191"/>
      <c r="H27" s="100">
        <v>11.3</v>
      </c>
      <c r="I27" s="192">
        <v>967</v>
      </c>
      <c r="J27" s="63">
        <f t="shared" si="6"/>
        <v>0</v>
      </c>
      <c r="K27" s="63">
        <f t="shared" si="7"/>
        <v>0</v>
      </c>
      <c r="L27" s="63">
        <f t="shared" si="8"/>
        <v>0</v>
      </c>
      <c r="M27" s="63">
        <f t="shared" si="9"/>
        <v>0</v>
      </c>
      <c r="N27" s="934">
        <v>10.7</v>
      </c>
      <c r="O27" s="63">
        <f t="shared" si="10"/>
        <v>0</v>
      </c>
      <c r="P27" s="25">
        <f t="shared" si="11"/>
        <v>0</v>
      </c>
      <c r="Q27" s="25">
        <f t="shared" si="12"/>
        <v>0</v>
      </c>
      <c r="R27" s="25">
        <f t="shared" si="13"/>
        <v>0</v>
      </c>
      <c r="S27" s="25">
        <f t="shared" si="1"/>
        <v>0</v>
      </c>
      <c r="T27" s="25">
        <f t="shared" si="2"/>
        <v>0</v>
      </c>
      <c r="U27" s="397">
        <f t="shared" si="3"/>
        <v>0</v>
      </c>
      <c r="V27" s="397">
        <f t="shared" si="4"/>
        <v>0</v>
      </c>
      <c r="W27" s="193">
        <f t="shared" si="14"/>
        <v>0</v>
      </c>
      <c r="X27" s="638">
        <v>10944</v>
      </c>
      <c r="Y27" s="639">
        <f t="shared" si="5"/>
        <v>10944</v>
      </c>
      <c r="Z27" s="639">
        <f t="shared" si="15"/>
        <v>10944</v>
      </c>
      <c r="AA27" s="65">
        <f>Y27*$F$3</f>
        <v>14227.2</v>
      </c>
      <c r="AB27" s="195">
        <f t="shared" si="18"/>
        <v>8755.2000000000007</v>
      </c>
      <c r="AC27" s="195">
        <f t="shared" si="19"/>
        <v>0</v>
      </c>
      <c r="AD27" s="195">
        <f t="shared" si="20"/>
        <v>0</v>
      </c>
      <c r="AE27" s="195">
        <f t="shared" si="21"/>
        <v>0</v>
      </c>
      <c r="AF27" s="195">
        <f t="shared" si="22"/>
        <v>0</v>
      </c>
      <c r="AG27" s="196">
        <f t="shared" si="17"/>
        <v>0</v>
      </c>
      <c r="AI27" s="546"/>
      <c r="AJ27" s="546"/>
      <c r="AK27" s="545"/>
      <c r="AL27" s="546"/>
      <c r="AM27" s="546"/>
      <c r="AN27" s="544"/>
      <c r="AO27" s="544"/>
      <c r="AP27" s="546"/>
      <c r="AQ27" s="546"/>
      <c r="AR27" s="546"/>
      <c r="AS27" s="546"/>
      <c r="AT27" s="546"/>
      <c r="AU27" s="544"/>
      <c r="AV27" s="544"/>
      <c r="AW27" s="546"/>
      <c r="AX27" s="546"/>
      <c r="AY27" s="546"/>
      <c r="AZ27" s="546"/>
      <c r="BA27" s="546"/>
      <c r="BB27" s="544"/>
      <c r="BC27" s="544"/>
      <c r="BD27" s="546"/>
      <c r="BE27" s="546"/>
      <c r="BF27" s="546"/>
      <c r="BG27" s="546"/>
      <c r="BH27" s="546"/>
      <c r="BI27" s="544"/>
      <c r="BJ27" s="544"/>
      <c r="BK27" s="546"/>
      <c r="BL27" s="546"/>
      <c r="BM27" s="545"/>
      <c r="BN27" s="546"/>
      <c r="BO27" s="546"/>
      <c r="BP27" s="544"/>
      <c r="BQ27" s="544"/>
      <c r="BR27" s="546"/>
      <c r="BS27" s="546"/>
      <c r="BT27" s="546"/>
      <c r="BU27" s="546"/>
      <c r="BV27" s="546"/>
      <c r="BW27" s="544"/>
      <c r="BX27" s="544"/>
      <c r="BY27" s="546"/>
      <c r="BZ27" s="546"/>
      <c r="CA27" s="546"/>
      <c r="CB27" s="546"/>
      <c r="CC27" s="546"/>
      <c r="CD27" s="544"/>
      <c r="CE27" s="544"/>
      <c r="CF27" s="546"/>
      <c r="CG27" s="546"/>
      <c r="CH27" s="546"/>
      <c r="CI27" s="546"/>
      <c r="CJ27" s="546"/>
      <c r="CK27" s="544"/>
      <c r="CL27" s="544"/>
      <c r="CM27" s="546"/>
      <c r="CN27" s="546"/>
      <c r="CO27" s="546"/>
      <c r="CP27" s="546"/>
      <c r="CQ27" s="546"/>
      <c r="CR27" s="544"/>
      <c r="CS27" s="1020"/>
    </row>
    <row r="28" spans="1:97" ht="12.75" hidden="1" customHeight="1">
      <c r="A28" s="13">
        <v>0</v>
      </c>
      <c r="B28" s="165"/>
      <c r="C28" s="189" t="s">
        <v>333</v>
      </c>
      <c r="D28" s="24" t="s">
        <v>334</v>
      </c>
      <c r="E28" s="190">
        <v>0.875</v>
      </c>
      <c r="F28" s="24" t="s">
        <v>31</v>
      </c>
      <c r="G28" s="191"/>
      <c r="H28" s="100">
        <v>13.1</v>
      </c>
      <c r="I28" s="192">
        <v>967</v>
      </c>
      <c r="J28" s="63">
        <f t="shared" si="6"/>
        <v>0</v>
      </c>
      <c r="K28" s="63">
        <f t="shared" si="7"/>
        <v>0</v>
      </c>
      <c r="L28" s="63">
        <f t="shared" si="8"/>
        <v>0</v>
      </c>
      <c r="M28" s="63">
        <f t="shared" si="9"/>
        <v>0</v>
      </c>
      <c r="N28" s="934">
        <v>12.4</v>
      </c>
      <c r="O28" s="63">
        <f t="shared" si="10"/>
        <v>0</v>
      </c>
      <c r="P28" s="25">
        <f t="shared" si="11"/>
        <v>0</v>
      </c>
      <c r="Q28" s="25">
        <f t="shared" si="12"/>
        <v>0</v>
      </c>
      <c r="R28" s="25">
        <f t="shared" si="13"/>
        <v>0</v>
      </c>
      <c r="S28" s="25">
        <f t="shared" si="1"/>
        <v>0</v>
      </c>
      <c r="T28" s="25">
        <f t="shared" si="2"/>
        <v>0</v>
      </c>
      <c r="U28" s="397">
        <f t="shared" si="3"/>
        <v>0</v>
      </c>
      <c r="V28" s="397">
        <f t="shared" si="4"/>
        <v>0</v>
      </c>
      <c r="W28" s="193">
        <f t="shared" si="14"/>
        <v>0</v>
      </c>
      <c r="X28" s="638">
        <v>12672</v>
      </c>
      <c r="Y28" s="639">
        <f t="shared" si="5"/>
        <v>12672</v>
      </c>
      <c r="Z28" s="639">
        <f t="shared" si="15"/>
        <v>12672</v>
      </c>
      <c r="AA28" s="65">
        <f t="shared" si="16"/>
        <v>16473.600000000002</v>
      </c>
      <c r="AB28" s="195">
        <f t="shared" si="18"/>
        <v>10137.6</v>
      </c>
      <c r="AC28" s="195">
        <f t="shared" si="19"/>
        <v>0</v>
      </c>
      <c r="AD28" s="195">
        <f t="shared" si="20"/>
        <v>0</v>
      </c>
      <c r="AE28" s="195">
        <f t="shared" si="21"/>
        <v>0</v>
      </c>
      <c r="AF28" s="195">
        <f t="shared" si="22"/>
        <v>0</v>
      </c>
      <c r="AG28" s="196">
        <f t="shared" si="17"/>
        <v>0</v>
      </c>
      <c r="AI28" s="545"/>
      <c r="AJ28" s="545"/>
      <c r="AK28" s="545"/>
      <c r="AL28" s="546"/>
      <c r="AM28" s="546"/>
      <c r="AN28" s="544"/>
      <c r="AO28" s="544"/>
      <c r="AP28" s="545"/>
      <c r="AQ28" s="545"/>
      <c r="AR28" s="546"/>
      <c r="AS28" s="546"/>
      <c r="AT28" s="546"/>
      <c r="AU28" s="544"/>
      <c r="AV28" s="544"/>
      <c r="AW28" s="545"/>
      <c r="AX28" s="545"/>
      <c r="AY28" s="546"/>
      <c r="AZ28" s="546"/>
      <c r="BA28" s="546"/>
      <c r="BB28" s="544"/>
      <c r="BC28" s="544"/>
      <c r="BD28" s="545"/>
      <c r="BE28" s="545"/>
      <c r="BF28" s="546"/>
      <c r="BG28" s="546"/>
      <c r="BH28" s="546"/>
      <c r="BI28" s="544"/>
      <c r="BJ28" s="544"/>
      <c r="BK28" s="545"/>
      <c r="BL28" s="545"/>
      <c r="BM28" s="545"/>
      <c r="BN28" s="546"/>
      <c r="BO28" s="546"/>
      <c r="BP28" s="544"/>
      <c r="BQ28" s="544"/>
      <c r="BR28" s="545"/>
      <c r="BS28" s="545"/>
      <c r="BT28" s="546"/>
      <c r="BU28" s="546"/>
      <c r="BV28" s="546"/>
      <c r="BW28" s="544"/>
      <c r="BX28" s="544"/>
      <c r="BY28" s="545"/>
      <c r="BZ28" s="545"/>
      <c r="CA28" s="546"/>
      <c r="CB28" s="546"/>
      <c r="CC28" s="546"/>
      <c r="CD28" s="544"/>
      <c r="CE28" s="544"/>
      <c r="CF28" s="545"/>
      <c r="CG28" s="545"/>
      <c r="CH28" s="546"/>
      <c r="CI28" s="546"/>
      <c r="CJ28" s="546"/>
      <c r="CK28" s="544"/>
      <c r="CL28" s="544"/>
      <c r="CM28" s="545"/>
      <c r="CN28" s="545"/>
      <c r="CO28" s="545"/>
      <c r="CP28" s="545"/>
      <c r="CQ28" s="545"/>
      <c r="CR28" s="544"/>
      <c r="CS28" s="1020"/>
    </row>
    <row r="29" spans="1:97" ht="15" hidden="1">
      <c r="A29" s="13">
        <v>0</v>
      </c>
      <c r="B29" s="165"/>
      <c r="C29" s="189" t="s">
        <v>335</v>
      </c>
      <c r="D29" s="24" t="s">
        <v>336</v>
      </c>
      <c r="E29" s="190">
        <v>0.875</v>
      </c>
      <c r="F29" s="24" t="s">
        <v>31</v>
      </c>
      <c r="G29" s="191"/>
      <c r="H29" s="100">
        <v>13.1</v>
      </c>
      <c r="I29" s="192">
        <v>967</v>
      </c>
      <c r="J29" s="63">
        <f t="shared" si="6"/>
        <v>0</v>
      </c>
      <c r="K29" s="63">
        <f t="shared" si="7"/>
        <v>0</v>
      </c>
      <c r="L29" s="63">
        <f t="shared" si="8"/>
        <v>0</v>
      </c>
      <c r="M29" s="63">
        <f t="shared" si="9"/>
        <v>0</v>
      </c>
      <c r="N29" s="934">
        <v>12.4</v>
      </c>
      <c r="O29" s="63">
        <f t="shared" si="10"/>
        <v>0</v>
      </c>
      <c r="P29" s="25">
        <f t="shared" si="11"/>
        <v>0</v>
      </c>
      <c r="Q29" s="25">
        <f t="shared" si="12"/>
        <v>0</v>
      </c>
      <c r="R29" s="25">
        <f t="shared" si="13"/>
        <v>0</v>
      </c>
      <c r="S29" s="25">
        <f t="shared" si="1"/>
        <v>0</v>
      </c>
      <c r="T29" s="25">
        <f t="shared" si="2"/>
        <v>0</v>
      </c>
      <c r="U29" s="397">
        <f t="shared" si="3"/>
        <v>0</v>
      </c>
      <c r="V29" s="397">
        <f t="shared" si="4"/>
        <v>0</v>
      </c>
      <c r="W29" s="193">
        <f t="shared" si="14"/>
        <v>0</v>
      </c>
      <c r="X29" s="638">
        <v>12672</v>
      </c>
      <c r="Y29" s="639">
        <f t="shared" si="5"/>
        <v>12672</v>
      </c>
      <c r="Z29" s="639">
        <f t="shared" si="15"/>
        <v>12672</v>
      </c>
      <c r="AA29" s="65">
        <f t="shared" si="16"/>
        <v>16473.600000000002</v>
      </c>
      <c r="AB29" s="195">
        <f t="shared" si="18"/>
        <v>10137.6</v>
      </c>
      <c r="AC29" s="195">
        <f t="shared" si="19"/>
        <v>0</v>
      </c>
      <c r="AD29" s="195">
        <f t="shared" si="20"/>
        <v>0</v>
      </c>
      <c r="AE29" s="195">
        <f t="shared" si="21"/>
        <v>0</v>
      </c>
      <c r="AF29" s="195">
        <f t="shared" si="22"/>
        <v>0</v>
      </c>
      <c r="AG29" s="196">
        <f t="shared" si="17"/>
        <v>0</v>
      </c>
      <c r="AI29" s="546"/>
      <c r="AJ29" s="546"/>
      <c r="AK29" s="546"/>
      <c r="AL29" s="546"/>
      <c r="AM29" s="546"/>
      <c r="AN29" s="544"/>
      <c r="AO29" s="544"/>
      <c r="AP29" s="546"/>
      <c r="AQ29" s="546"/>
      <c r="AR29" s="545"/>
      <c r="AS29" s="546"/>
      <c r="AT29" s="546"/>
      <c r="AU29" s="544"/>
      <c r="AV29" s="544"/>
      <c r="AW29" s="546"/>
      <c r="AX29" s="546"/>
      <c r="AY29" s="545"/>
      <c r="AZ29" s="546"/>
      <c r="BA29" s="546"/>
      <c r="BB29" s="544"/>
      <c r="BC29" s="544"/>
      <c r="BD29" s="546"/>
      <c r="BE29" s="546"/>
      <c r="BF29" s="545"/>
      <c r="BG29" s="546"/>
      <c r="BH29" s="546"/>
      <c r="BI29" s="544"/>
      <c r="BJ29" s="544"/>
      <c r="BK29" s="546"/>
      <c r="BL29" s="546"/>
      <c r="BM29" s="546"/>
      <c r="BN29" s="546"/>
      <c r="BO29" s="546"/>
      <c r="BP29" s="544"/>
      <c r="BQ29" s="544"/>
      <c r="BR29" s="546"/>
      <c r="BS29" s="546"/>
      <c r="BT29" s="545"/>
      <c r="BU29" s="546"/>
      <c r="BV29" s="546"/>
      <c r="BW29" s="544"/>
      <c r="BX29" s="544"/>
      <c r="BY29" s="546"/>
      <c r="BZ29" s="546"/>
      <c r="CA29" s="545"/>
      <c r="CB29" s="546"/>
      <c r="CC29" s="546"/>
      <c r="CD29" s="544"/>
      <c r="CE29" s="544"/>
      <c r="CF29" s="546"/>
      <c r="CG29" s="546"/>
      <c r="CH29" s="545"/>
      <c r="CI29" s="546"/>
      <c r="CJ29" s="546"/>
      <c r="CK29" s="544"/>
      <c r="CL29" s="544"/>
      <c r="CM29" s="546"/>
      <c r="CN29" s="546"/>
      <c r="CO29" s="545"/>
      <c r="CP29" s="545"/>
      <c r="CQ29" s="545"/>
      <c r="CR29" s="544"/>
      <c r="CS29" s="1020"/>
    </row>
    <row r="30" spans="1:97" ht="12.75" customHeight="1">
      <c r="A30" s="13">
        <v>0</v>
      </c>
      <c r="B30" s="165"/>
      <c r="C30" s="189" t="s">
        <v>337</v>
      </c>
      <c r="D30" s="24" t="s">
        <v>338</v>
      </c>
      <c r="E30" s="190">
        <v>0.875</v>
      </c>
      <c r="F30" s="24" t="s">
        <v>31</v>
      </c>
      <c r="G30" s="191"/>
      <c r="H30" s="993">
        <v>14.3</v>
      </c>
      <c r="I30" s="994">
        <v>967</v>
      </c>
      <c r="J30" s="63">
        <f t="shared" si="6"/>
        <v>14.3</v>
      </c>
      <c r="K30" s="63">
        <f t="shared" si="7"/>
        <v>0</v>
      </c>
      <c r="L30" s="63">
        <f t="shared" si="8"/>
        <v>0</v>
      </c>
      <c r="M30" s="63">
        <f t="shared" si="9"/>
        <v>14.3</v>
      </c>
      <c r="N30" s="996">
        <v>13.5</v>
      </c>
      <c r="O30" s="995">
        <f t="shared" si="10"/>
        <v>13.5</v>
      </c>
      <c r="P30" s="397">
        <f t="shared" si="11"/>
        <v>0</v>
      </c>
      <c r="Q30" s="397">
        <f t="shared" si="12"/>
        <v>0</v>
      </c>
      <c r="R30" s="397">
        <f t="shared" si="13"/>
        <v>1</v>
      </c>
      <c r="S30" s="397">
        <f t="shared" si="1"/>
        <v>0</v>
      </c>
      <c r="T30" s="397">
        <f t="shared" si="2"/>
        <v>0</v>
      </c>
      <c r="U30" s="397">
        <f t="shared" si="3"/>
        <v>0</v>
      </c>
      <c r="V30" s="397">
        <f t="shared" si="4"/>
        <v>0</v>
      </c>
      <c r="W30" s="400">
        <f t="shared" si="14"/>
        <v>1</v>
      </c>
      <c r="X30" s="638">
        <v>13824</v>
      </c>
      <c r="Y30" s="639">
        <f t="shared" si="5"/>
        <v>13824</v>
      </c>
      <c r="Z30" s="639">
        <f t="shared" si="15"/>
        <v>13824</v>
      </c>
      <c r="AA30" s="65">
        <f t="shared" si="16"/>
        <v>17971.2</v>
      </c>
      <c r="AB30" s="195">
        <f t="shared" si="18"/>
        <v>11059.2</v>
      </c>
      <c r="AC30" s="195">
        <f t="shared" si="19"/>
        <v>0</v>
      </c>
      <c r="AD30" s="195">
        <f t="shared" si="20"/>
        <v>0</v>
      </c>
      <c r="AE30" s="195">
        <f t="shared" si="21"/>
        <v>0</v>
      </c>
      <c r="AF30" s="195">
        <f t="shared" si="22"/>
        <v>0</v>
      </c>
      <c r="AG30" s="196">
        <f t="shared" si="17"/>
        <v>11059.2</v>
      </c>
      <c r="AI30" s="546"/>
      <c r="AJ30" s="546"/>
      <c r="AK30" s="545"/>
      <c r="AL30" s="545"/>
      <c r="AM30" s="546"/>
      <c r="AN30" s="544"/>
      <c r="AO30" s="544"/>
      <c r="AP30" s="546"/>
      <c r="AQ30" s="546"/>
      <c r="AR30" s="546"/>
      <c r="AS30" s="545"/>
      <c r="AT30" s="546"/>
      <c r="AU30" s="544"/>
      <c r="AV30" s="544"/>
      <c r="AW30" s="546"/>
      <c r="AX30" s="546"/>
      <c r="AY30" s="546"/>
      <c r="AZ30" s="545"/>
      <c r="BA30" s="546"/>
      <c r="BB30" s="544"/>
      <c r="BC30" s="544"/>
      <c r="BD30" s="546"/>
      <c r="BE30" s="546"/>
      <c r="BF30" s="546"/>
      <c r="BG30" s="545" t="s">
        <v>384</v>
      </c>
      <c r="BH30" s="546"/>
      <c r="BI30" s="544"/>
      <c r="BJ30" s="544"/>
      <c r="BK30" s="546"/>
      <c r="BL30" s="546"/>
      <c r="BM30" s="545"/>
      <c r="BN30" s="545"/>
      <c r="BO30" s="546"/>
      <c r="BP30" s="544"/>
      <c r="BQ30" s="544"/>
      <c r="BR30" s="546"/>
      <c r="BS30" s="546"/>
      <c r="BT30" s="546"/>
      <c r="BU30" s="545"/>
      <c r="BV30" s="546"/>
      <c r="BW30" s="544"/>
      <c r="BX30" s="544"/>
      <c r="BY30" s="546"/>
      <c r="BZ30" s="546"/>
      <c r="CA30" s="546"/>
      <c r="CB30" s="545"/>
      <c r="CC30" s="546"/>
      <c r="CD30" s="544"/>
      <c r="CE30" s="544"/>
      <c r="CF30" s="546"/>
      <c r="CG30" s="546"/>
      <c r="CH30" s="546"/>
      <c r="CI30" s="545"/>
      <c r="CJ30" s="546"/>
      <c r="CK30" s="544"/>
      <c r="CL30" s="544"/>
      <c r="CM30" s="546"/>
      <c r="CN30" s="546"/>
      <c r="CO30" s="545"/>
      <c r="CP30" s="545"/>
      <c r="CQ30" s="545"/>
      <c r="CR30" s="544"/>
      <c r="CS30" s="1020"/>
    </row>
    <row r="31" spans="1:97" ht="12.75" customHeight="1">
      <c r="A31" s="13">
        <v>0</v>
      </c>
      <c r="B31" s="165"/>
      <c r="C31" s="189" t="s">
        <v>339</v>
      </c>
      <c r="D31" s="24" t="s">
        <v>11</v>
      </c>
      <c r="E31" s="190">
        <v>0.875</v>
      </c>
      <c r="F31" s="24" t="s">
        <v>31</v>
      </c>
      <c r="G31" s="191"/>
      <c r="H31" s="100">
        <v>14.3</v>
      </c>
      <c r="I31" s="192">
        <v>967</v>
      </c>
      <c r="J31" s="63">
        <f t="shared" si="6"/>
        <v>0</v>
      </c>
      <c r="K31" s="63">
        <f t="shared" si="7"/>
        <v>0</v>
      </c>
      <c r="L31" s="63">
        <f t="shared" si="8"/>
        <v>0</v>
      </c>
      <c r="M31" s="63">
        <f t="shared" si="9"/>
        <v>0</v>
      </c>
      <c r="N31" s="934">
        <v>13.5</v>
      </c>
      <c r="O31" s="63">
        <f t="shared" si="10"/>
        <v>0</v>
      </c>
      <c r="P31" s="25">
        <f t="shared" si="11"/>
        <v>0</v>
      </c>
      <c r="Q31" s="25">
        <f t="shared" si="12"/>
        <v>0</v>
      </c>
      <c r="R31" s="25">
        <f t="shared" si="13"/>
        <v>0</v>
      </c>
      <c r="S31" s="25">
        <f t="shared" si="1"/>
        <v>0</v>
      </c>
      <c r="T31" s="25">
        <f t="shared" si="2"/>
        <v>0</v>
      </c>
      <c r="U31" s="397">
        <f t="shared" si="3"/>
        <v>0</v>
      </c>
      <c r="V31" s="397">
        <f t="shared" si="4"/>
        <v>0</v>
      </c>
      <c r="W31" s="193">
        <f t="shared" si="14"/>
        <v>0</v>
      </c>
      <c r="X31" s="638">
        <v>13824</v>
      </c>
      <c r="Y31" s="639">
        <f t="shared" si="5"/>
        <v>13824</v>
      </c>
      <c r="Z31" s="639">
        <f t="shared" si="15"/>
        <v>13824</v>
      </c>
      <c r="AA31" s="65">
        <f t="shared" si="16"/>
        <v>17971.2</v>
      </c>
      <c r="AB31" s="195">
        <f t="shared" si="18"/>
        <v>11059.2</v>
      </c>
      <c r="AC31" s="195">
        <f t="shared" si="19"/>
        <v>0</v>
      </c>
      <c r="AD31" s="195">
        <f t="shared" si="20"/>
        <v>0</v>
      </c>
      <c r="AE31" s="195">
        <f t="shared" si="21"/>
        <v>0</v>
      </c>
      <c r="AF31" s="195">
        <f t="shared" si="22"/>
        <v>0</v>
      </c>
      <c r="AG31" s="196">
        <f t="shared" si="17"/>
        <v>0</v>
      </c>
      <c r="AI31" s="546"/>
      <c r="AJ31" s="546"/>
      <c r="AK31" s="546"/>
      <c r="AL31" s="546"/>
      <c r="AM31" s="545"/>
      <c r="AN31" s="544"/>
      <c r="AO31" s="544"/>
      <c r="AP31" s="546"/>
      <c r="AQ31" s="546"/>
      <c r="AR31" s="546"/>
      <c r="AS31" s="546"/>
      <c r="AT31" s="545"/>
      <c r="AU31" s="544"/>
      <c r="AV31" s="544"/>
      <c r="AW31" s="546"/>
      <c r="AX31" s="546"/>
      <c r="AY31" s="546"/>
      <c r="AZ31" s="546"/>
      <c r="BA31" s="545"/>
      <c r="BB31" s="544"/>
      <c r="BC31" s="544"/>
      <c r="BD31" s="546"/>
      <c r="BE31" s="546"/>
      <c r="BF31" s="546"/>
      <c r="BG31" s="546"/>
      <c r="BH31" s="545"/>
      <c r="BI31" s="544"/>
      <c r="BJ31" s="544"/>
      <c r="BK31" s="546"/>
      <c r="BL31" s="546"/>
      <c r="BM31" s="546"/>
      <c r="BN31" s="546"/>
      <c r="BO31" s="545"/>
      <c r="BP31" s="544"/>
      <c r="BQ31" s="544"/>
      <c r="BR31" s="546"/>
      <c r="BS31" s="546"/>
      <c r="BT31" s="546"/>
      <c r="BU31" s="546"/>
      <c r="BV31" s="545"/>
      <c r="BW31" s="544"/>
      <c r="BX31" s="544"/>
      <c r="BY31" s="546"/>
      <c r="BZ31" s="546"/>
      <c r="CA31" s="546"/>
      <c r="CB31" s="546"/>
      <c r="CC31" s="545"/>
      <c r="CD31" s="544"/>
      <c r="CE31" s="544"/>
      <c r="CF31" s="546"/>
      <c r="CG31" s="546"/>
      <c r="CH31" s="546"/>
      <c r="CI31" s="546"/>
      <c r="CJ31" s="545"/>
      <c r="CK31" s="544"/>
      <c r="CL31" s="544"/>
      <c r="CM31" s="546"/>
      <c r="CN31" s="546"/>
      <c r="CO31" s="545"/>
      <c r="CP31" s="545"/>
      <c r="CQ31" s="545"/>
      <c r="CR31" s="544"/>
      <c r="CS31" s="1020"/>
    </row>
    <row r="32" spans="1:97" ht="12.75" hidden="1" customHeight="1">
      <c r="A32" s="13">
        <v>43896</v>
      </c>
      <c r="B32" s="165"/>
      <c r="C32" s="189" t="s">
        <v>340</v>
      </c>
      <c r="D32" s="24" t="s">
        <v>11</v>
      </c>
      <c r="E32" s="190">
        <v>0.91666666666666663</v>
      </c>
      <c r="F32" s="24" t="s">
        <v>31</v>
      </c>
      <c r="G32" s="191"/>
      <c r="H32" s="100">
        <v>9.5</v>
      </c>
      <c r="I32" s="192">
        <v>967</v>
      </c>
      <c r="J32" s="63">
        <f t="shared" si="6"/>
        <v>0</v>
      </c>
      <c r="K32" s="63">
        <f t="shared" si="7"/>
        <v>0</v>
      </c>
      <c r="L32" s="63">
        <f t="shared" si="8"/>
        <v>0</v>
      </c>
      <c r="M32" s="63">
        <f t="shared" si="9"/>
        <v>0</v>
      </c>
      <c r="N32" s="100">
        <v>9</v>
      </c>
      <c r="O32" s="63">
        <f t="shared" si="10"/>
        <v>0</v>
      </c>
      <c r="P32" s="25">
        <f t="shared" si="11"/>
        <v>0</v>
      </c>
      <c r="Q32" s="25">
        <f t="shared" si="12"/>
        <v>0</v>
      </c>
      <c r="R32" s="25">
        <f t="shared" si="13"/>
        <v>0</v>
      </c>
      <c r="S32" s="25">
        <f t="shared" si="1"/>
        <v>0</v>
      </c>
      <c r="T32" s="25">
        <f t="shared" si="2"/>
        <v>0</v>
      </c>
      <c r="U32" s="397">
        <f t="shared" si="3"/>
        <v>0</v>
      </c>
      <c r="V32" s="397">
        <f t="shared" si="4"/>
        <v>0</v>
      </c>
      <c r="W32" s="193">
        <f t="shared" si="14"/>
        <v>0</v>
      </c>
      <c r="X32" s="638">
        <v>9216</v>
      </c>
      <c r="Y32" s="639">
        <f t="shared" si="5"/>
        <v>9216</v>
      </c>
      <c r="Z32" s="639">
        <f t="shared" si="15"/>
        <v>9216</v>
      </c>
      <c r="AA32" s="65">
        <f t="shared" si="16"/>
        <v>11980.800000000001</v>
      </c>
      <c r="AB32" s="195">
        <f t="shared" si="18"/>
        <v>7372.8</v>
      </c>
      <c r="AC32" s="195">
        <f t="shared" si="19"/>
        <v>0</v>
      </c>
      <c r="AD32" s="195">
        <f t="shared" si="20"/>
        <v>0</v>
      </c>
      <c r="AE32" s="195">
        <f t="shared" si="21"/>
        <v>0</v>
      </c>
      <c r="AF32" s="195">
        <f t="shared" si="22"/>
        <v>0</v>
      </c>
      <c r="AG32" s="196">
        <f t="shared" si="17"/>
        <v>0</v>
      </c>
      <c r="AI32" s="546"/>
      <c r="AJ32" s="546"/>
      <c r="AK32" s="546"/>
      <c r="AL32" s="546"/>
      <c r="AM32" s="545"/>
      <c r="AN32" s="544"/>
      <c r="AO32" s="544"/>
      <c r="AP32" s="546"/>
      <c r="AQ32" s="546"/>
      <c r="AR32" s="546"/>
      <c r="AS32" s="546"/>
      <c r="AT32" s="545"/>
      <c r="AU32" s="544"/>
      <c r="AV32" s="544"/>
      <c r="AW32" s="546"/>
      <c r="AX32" s="546"/>
      <c r="AY32" s="546"/>
      <c r="AZ32" s="546"/>
      <c r="BA32" s="545"/>
      <c r="BB32" s="544"/>
      <c r="BC32" s="544"/>
      <c r="BD32" s="546"/>
      <c r="BE32" s="546"/>
      <c r="BF32" s="546"/>
      <c r="BG32" s="546"/>
      <c r="BH32" s="545"/>
      <c r="BI32" s="544"/>
      <c r="BJ32" s="544"/>
      <c r="BK32" s="546"/>
      <c r="BL32" s="546"/>
      <c r="BM32" s="546"/>
      <c r="BN32" s="546"/>
      <c r="BO32" s="545"/>
      <c r="BP32" s="544"/>
      <c r="BQ32" s="544"/>
      <c r="BR32" s="546"/>
      <c r="BS32" s="546"/>
      <c r="BT32" s="546"/>
      <c r="BU32" s="546"/>
      <c r="BV32" s="545"/>
      <c r="BW32" s="544"/>
      <c r="BX32" s="544"/>
      <c r="BY32" s="546"/>
      <c r="BZ32" s="546"/>
      <c r="CA32" s="546"/>
      <c r="CB32" s="546"/>
      <c r="CC32" s="545"/>
      <c r="CD32" s="544"/>
      <c r="CE32" s="544"/>
      <c r="CF32" s="546"/>
      <c r="CG32" s="546"/>
      <c r="CH32" s="546"/>
      <c r="CI32" s="546"/>
      <c r="CJ32" s="545"/>
      <c r="CK32" s="544"/>
      <c r="CL32" s="544"/>
      <c r="CM32" s="546"/>
      <c r="CN32" s="546"/>
      <c r="CO32" s="546"/>
      <c r="CP32" s="546"/>
      <c r="CQ32" s="546"/>
      <c r="CR32" s="544"/>
      <c r="CS32" s="1020"/>
    </row>
    <row r="33" spans="1:97" ht="12" hidden="1" customHeight="1">
      <c r="A33" s="13">
        <v>0</v>
      </c>
      <c r="B33" s="165"/>
      <c r="C33" s="189" t="s">
        <v>340</v>
      </c>
      <c r="D33" s="24" t="s">
        <v>341</v>
      </c>
      <c r="E33" s="190">
        <v>0.9375</v>
      </c>
      <c r="F33" s="24" t="s">
        <v>31</v>
      </c>
      <c r="G33" s="191"/>
      <c r="H33" s="100">
        <v>9.5</v>
      </c>
      <c r="I33" s="192">
        <v>967</v>
      </c>
      <c r="J33" s="63">
        <f t="shared" si="6"/>
        <v>0</v>
      </c>
      <c r="K33" s="63">
        <f t="shared" si="7"/>
        <v>0</v>
      </c>
      <c r="L33" s="63">
        <f t="shared" si="8"/>
        <v>0</v>
      </c>
      <c r="M33" s="63">
        <f t="shared" si="9"/>
        <v>0</v>
      </c>
      <c r="N33" s="100">
        <v>9</v>
      </c>
      <c r="O33" s="63">
        <f t="shared" si="10"/>
        <v>0</v>
      </c>
      <c r="P33" s="25">
        <f t="shared" si="11"/>
        <v>0</v>
      </c>
      <c r="Q33" s="25">
        <f t="shared" si="12"/>
        <v>0</v>
      </c>
      <c r="R33" s="25">
        <f t="shared" si="13"/>
        <v>0</v>
      </c>
      <c r="S33" s="25">
        <f t="shared" si="1"/>
        <v>0</v>
      </c>
      <c r="T33" s="25">
        <f t="shared" si="2"/>
        <v>0</v>
      </c>
      <c r="U33" s="397">
        <f t="shared" si="3"/>
        <v>0</v>
      </c>
      <c r="V33" s="397">
        <f t="shared" si="4"/>
        <v>0</v>
      </c>
      <c r="W33" s="193">
        <f t="shared" si="14"/>
        <v>0</v>
      </c>
      <c r="X33" s="638">
        <v>9216</v>
      </c>
      <c r="Y33" s="639">
        <f t="shared" si="5"/>
        <v>9216</v>
      </c>
      <c r="Z33" s="639">
        <f t="shared" si="15"/>
        <v>9216</v>
      </c>
      <c r="AA33" s="65">
        <f t="shared" si="16"/>
        <v>11980.800000000001</v>
      </c>
      <c r="AB33" s="195">
        <f t="shared" si="18"/>
        <v>7372.8</v>
      </c>
      <c r="AC33" s="195">
        <f t="shared" si="19"/>
        <v>0</v>
      </c>
      <c r="AD33" s="195">
        <f t="shared" si="20"/>
        <v>0</v>
      </c>
      <c r="AE33" s="195">
        <f t="shared" si="21"/>
        <v>0</v>
      </c>
      <c r="AF33" s="195">
        <f t="shared" si="22"/>
        <v>0</v>
      </c>
      <c r="AG33" s="196">
        <f t="shared" si="17"/>
        <v>0</v>
      </c>
      <c r="AI33" s="545"/>
      <c r="AJ33" s="545"/>
      <c r="AK33" s="546"/>
      <c r="AL33" s="545"/>
      <c r="AM33" s="546"/>
      <c r="AN33" s="544"/>
      <c r="AO33" s="544"/>
      <c r="AP33" s="545"/>
      <c r="AQ33" s="545"/>
      <c r="AR33" s="545"/>
      <c r="AS33" s="545"/>
      <c r="AT33" s="546"/>
      <c r="AU33" s="544"/>
      <c r="AV33" s="544"/>
      <c r="AW33" s="545"/>
      <c r="AX33" s="545"/>
      <c r="AY33" s="545"/>
      <c r="AZ33" s="545"/>
      <c r="BA33" s="546"/>
      <c r="BB33" s="544"/>
      <c r="BC33" s="544"/>
      <c r="BD33" s="545"/>
      <c r="BE33" s="545"/>
      <c r="BF33" s="545"/>
      <c r="BG33" s="545"/>
      <c r="BH33" s="546"/>
      <c r="BI33" s="544"/>
      <c r="BJ33" s="544"/>
      <c r="BK33" s="545"/>
      <c r="BL33" s="545"/>
      <c r="BM33" s="546"/>
      <c r="BN33" s="545"/>
      <c r="BO33" s="546"/>
      <c r="BP33" s="544"/>
      <c r="BQ33" s="544"/>
      <c r="BR33" s="545"/>
      <c r="BS33" s="545"/>
      <c r="BT33" s="545"/>
      <c r="BU33" s="545"/>
      <c r="BV33" s="546"/>
      <c r="BW33" s="544"/>
      <c r="BX33" s="544"/>
      <c r="BY33" s="545"/>
      <c r="BZ33" s="545"/>
      <c r="CA33" s="545"/>
      <c r="CB33" s="545"/>
      <c r="CC33" s="546"/>
      <c r="CD33" s="544"/>
      <c r="CE33" s="544"/>
      <c r="CF33" s="545"/>
      <c r="CG33" s="545"/>
      <c r="CH33" s="545"/>
      <c r="CI33" s="545"/>
      <c r="CJ33" s="546"/>
      <c r="CK33" s="544"/>
      <c r="CL33" s="544"/>
      <c r="CM33" s="545"/>
      <c r="CN33" s="545"/>
      <c r="CO33" s="546"/>
      <c r="CP33" s="546"/>
      <c r="CQ33" s="546"/>
      <c r="CR33" s="544"/>
      <c r="CS33" s="1020"/>
    </row>
    <row r="34" spans="1:97" ht="12.75" hidden="1" customHeight="1">
      <c r="A34" s="13">
        <v>43896</v>
      </c>
      <c r="B34" s="165"/>
      <c r="C34" s="189" t="s">
        <v>53</v>
      </c>
      <c r="D34" s="24" t="s">
        <v>11</v>
      </c>
      <c r="E34" s="190">
        <v>0.95833333333333337</v>
      </c>
      <c r="F34" s="24" t="s">
        <v>31</v>
      </c>
      <c r="G34" s="191"/>
      <c r="H34" s="100">
        <v>6</v>
      </c>
      <c r="I34" s="192">
        <v>967</v>
      </c>
      <c r="J34" s="63">
        <f t="shared" si="6"/>
        <v>0</v>
      </c>
      <c r="K34" s="63">
        <f t="shared" si="7"/>
        <v>0</v>
      </c>
      <c r="L34" s="63">
        <f t="shared" si="8"/>
        <v>0</v>
      </c>
      <c r="M34" s="63">
        <f t="shared" si="9"/>
        <v>0</v>
      </c>
      <c r="N34" s="100">
        <v>5.6</v>
      </c>
      <c r="O34" s="63">
        <f t="shared" si="10"/>
        <v>0</v>
      </c>
      <c r="P34" s="25">
        <f t="shared" si="11"/>
        <v>0</v>
      </c>
      <c r="Q34" s="25">
        <f t="shared" si="12"/>
        <v>0</v>
      </c>
      <c r="R34" s="25">
        <f t="shared" si="13"/>
        <v>0</v>
      </c>
      <c r="S34" s="25">
        <f t="shared" si="1"/>
        <v>0</v>
      </c>
      <c r="T34" s="25">
        <f t="shared" si="2"/>
        <v>0</v>
      </c>
      <c r="U34" s="397">
        <f t="shared" si="3"/>
        <v>0</v>
      </c>
      <c r="V34" s="397">
        <f t="shared" si="4"/>
        <v>0</v>
      </c>
      <c r="W34" s="193">
        <f t="shared" si="14"/>
        <v>0</v>
      </c>
      <c r="X34" s="638">
        <v>5760</v>
      </c>
      <c r="Y34" s="639">
        <f t="shared" si="5"/>
        <v>5760</v>
      </c>
      <c r="Z34" s="639">
        <f t="shared" si="15"/>
        <v>5760</v>
      </c>
      <c r="AA34" s="65">
        <f t="shared" si="16"/>
        <v>7488</v>
      </c>
      <c r="AB34" s="195">
        <f t="shared" si="18"/>
        <v>4608</v>
      </c>
      <c r="AC34" s="195">
        <f t="shared" si="19"/>
        <v>0</v>
      </c>
      <c r="AD34" s="195">
        <f t="shared" si="20"/>
        <v>0</v>
      </c>
      <c r="AE34" s="195">
        <f t="shared" si="21"/>
        <v>0</v>
      </c>
      <c r="AF34" s="195">
        <f t="shared" si="22"/>
        <v>0</v>
      </c>
      <c r="AG34" s="196">
        <f t="shared" si="17"/>
        <v>0</v>
      </c>
      <c r="AI34" s="546"/>
      <c r="AJ34" s="546"/>
      <c r="AK34" s="545"/>
      <c r="AL34" s="546"/>
      <c r="AM34" s="545"/>
      <c r="AN34" s="544"/>
      <c r="AO34" s="544"/>
      <c r="AP34" s="546"/>
      <c r="AQ34" s="546"/>
      <c r="AR34" s="546"/>
      <c r="AS34" s="546"/>
      <c r="AT34" s="545"/>
      <c r="AU34" s="544"/>
      <c r="AV34" s="544"/>
      <c r="AW34" s="546"/>
      <c r="AX34" s="546"/>
      <c r="AY34" s="546"/>
      <c r="AZ34" s="546"/>
      <c r="BA34" s="545"/>
      <c r="BB34" s="544"/>
      <c r="BC34" s="544"/>
      <c r="BD34" s="546"/>
      <c r="BE34" s="546"/>
      <c r="BF34" s="546"/>
      <c r="BG34" s="546"/>
      <c r="BH34" s="545"/>
      <c r="BI34" s="544"/>
      <c r="BJ34" s="544"/>
      <c r="BK34" s="546"/>
      <c r="BL34" s="546"/>
      <c r="BM34" s="545"/>
      <c r="BN34" s="546"/>
      <c r="BO34" s="545"/>
      <c r="BP34" s="544"/>
      <c r="BQ34" s="544"/>
      <c r="BR34" s="546"/>
      <c r="BS34" s="546"/>
      <c r="BT34" s="546"/>
      <c r="BU34" s="546"/>
      <c r="BV34" s="545"/>
      <c r="BW34" s="544"/>
      <c r="BX34" s="544"/>
      <c r="BY34" s="546"/>
      <c r="BZ34" s="546"/>
      <c r="CA34" s="546"/>
      <c r="CB34" s="546"/>
      <c r="CC34" s="545"/>
      <c r="CD34" s="544"/>
      <c r="CE34" s="544"/>
      <c r="CF34" s="546"/>
      <c r="CG34" s="546"/>
      <c r="CH34" s="546"/>
      <c r="CI34" s="546"/>
      <c r="CJ34" s="545"/>
      <c r="CK34" s="544"/>
      <c r="CL34" s="544"/>
      <c r="CM34" s="546"/>
      <c r="CN34" s="546"/>
      <c r="CO34" s="545"/>
      <c r="CP34" s="545"/>
      <c r="CQ34" s="545"/>
      <c r="CR34" s="544"/>
      <c r="CS34" s="1020"/>
    </row>
    <row r="35" spans="1:97" ht="12.75" hidden="1" customHeight="1">
      <c r="A35" s="13">
        <v>0</v>
      </c>
      <c r="B35" s="165"/>
      <c r="C35" s="189" t="s">
        <v>53</v>
      </c>
      <c r="D35" s="24" t="s">
        <v>341</v>
      </c>
      <c r="E35" s="190">
        <v>0.97916666666666663</v>
      </c>
      <c r="F35" s="24" t="s">
        <v>31</v>
      </c>
      <c r="G35" s="191"/>
      <c r="H35" s="100">
        <v>6</v>
      </c>
      <c r="I35" s="192">
        <v>967</v>
      </c>
      <c r="J35" s="63">
        <f t="shared" si="6"/>
        <v>0</v>
      </c>
      <c r="K35" s="63">
        <f t="shared" si="7"/>
        <v>0</v>
      </c>
      <c r="L35" s="63">
        <f t="shared" si="8"/>
        <v>0</v>
      </c>
      <c r="M35" s="63">
        <f t="shared" si="9"/>
        <v>0</v>
      </c>
      <c r="N35" s="100">
        <v>5.6</v>
      </c>
      <c r="O35" s="63">
        <f t="shared" si="10"/>
        <v>0</v>
      </c>
      <c r="P35" s="25">
        <f t="shared" si="11"/>
        <v>0</v>
      </c>
      <c r="Q35" s="25">
        <f t="shared" si="12"/>
        <v>0</v>
      </c>
      <c r="R35" s="25">
        <f t="shared" si="13"/>
        <v>0</v>
      </c>
      <c r="S35" s="25">
        <f t="shared" si="1"/>
        <v>0</v>
      </c>
      <c r="T35" s="25">
        <f t="shared" si="2"/>
        <v>0</v>
      </c>
      <c r="U35" s="397">
        <f t="shared" si="3"/>
        <v>0</v>
      </c>
      <c r="V35" s="397">
        <f t="shared" si="4"/>
        <v>0</v>
      </c>
      <c r="W35" s="193">
        <f t="shared" si="14"/>
        <v>0</v>
      </c>
      <c r="X35" s="638">
        <v>5760</v>
      </c>
      <c r="Y35" s="639">
        <f t="shared" si="5"/>
        <v>5760</v>
      </c>
      <c r="Z35" s="639">
        <f t="shared" si="15"/>
        <v>5760</v>
      </c>
      <c r="AA35" s="65">
        <f t="shared" si="16"/>
        <v>7488</v>
      </c>
      <c r="AB35" s="195">
        <f t="shared" si="18"/>
        <v>4608</v>
      </c>
      <c r="AC35" s="195">
        <f t="shared" si="19"/>
        <v>0</v>
      </c>
      <c r="AD35" s="195">
        <f t="shared" si="20"/>
        <v>0</v>
      </c>
      <c r="AE35" s="195">
        <f t="shared" si="21"/>
        <v>0</v>
      </c>
      <c r="AF35" s="195">
        <f t="shared" si="22"/>
        <v>0</v>
      </c>
      <c r="AG35" s="196">
        <f t="shared" si="17"/>
        <v>0</v>
      </c>
      <c r="AI35" s="545"/>
      <c r="AJ35" s="545"/>
      <c r="AK35" s="546"/>
      <c r="AL35" s="545"/>
      <c r="AM35" s="546"/>
      <c r="AN35" s="544"/>
      <c r="AO35" s="544"/>
      <c r="AP35" s="545"/>
      <c r="AQ35" s="545"/>
      <c r="AR35" s="545"/>
      <c r="AS35" s="545"/>
      <c r="AT35" s="546"/>
      <c r="AU35" s="544"/>
      <c r="AV35" s="544"/>
      <c r="AW35" s="545"/>
      <c r="AX35" s="545"/>
      <c r="AY35" s="545"/>
      <c r="AZ35" s="545"/>
      <c r="BA35" s="546"/>
      <c r="BB35" s="544"/>
      <c r="BC35" s="544"/>
      <c r="BD35" s="545"/>
      <c r="BE35" s="545"/>
      <c r="BF35" s="545"/>
      <c r="BG35" s="545"/>
      <c r="BH35" s="546"/>
      <c r="BI35" s="544"/>
      <c r="BJ35" s="544"/>
      <c r="BK35" s="545"/>
      <c r="BL35" s="545"/>
      <c r="BM35" s="546"/>
      <c r="BN35" s="545"/>
      <c r="BO35" s="546"/>
      <c r="BP35" s="544"/>
      <c r="BQ35" s="544"/>
      <c r="BR35" s="545"/>
      <c r="BS35" s="545"/>
      <c r="BT35" s="545"/>
      <c r="BU35" s="545"/>
      <c r="BV35" s="546"/>
      <c r="BW35" s="544"/>
      <c r="BX35" s="544"/>
      <c r="BY35" s="545"/>
      <c r="BZ35" s="545"/>
      <c r="CA35" s="545"/>
      <c r="CB35" s="545"/>
      <c r="CC35" s="546"/>
      <c r="CD35" s="544"/>
      <c r="CE35" s="544"/>
      <c r="CF35" s="545"/>
      <c r="CG35" s="545"/>
      <c r="CH35" s="545"/>
      <c r="CI35" s="545"/>
      <c r="CJ35" s="546"/>
      <c r="CK35" s="544"/>
      <c r="CL35" s="544"/>
      <c r="CM35" s="545"/>
      <c r="CN35" s="545"/>
      <c r="CO35" s="546"/>
      <c r="CP35" s="546"/>
      <c r="CQ35" s="546"/>
      <c r="CR35" s="544"/>
      <c r="CS35" s="1020"/>
    </row>
    <row r="36" spans="1:97" ht="12.75" hidden="1" customHeight="1">
      <c r="A36" s="13">
        <v>43896</v>
      </c>
      <c r="B36" s="165"/>
      <c r="C36" s="189" t="s">
        <v>117</v>
      </c>
      <c r="D36" s="24" t="s">
        <v>11</v>
      </c>
      <c r="E36" s="190">
        <v>0.97916666666666663</v>
      </c>
      <c r="F36" s="24" t="s">
        <v>31</v>
      </c>
      <c r="G36" s="191"/>
      <c r="H36" s="100">
        <v>2.4</v>
      </c>
      <c r="I36" s="192">
        <v>967</v>
      </c>
      <c r="J36" s="63">
        <f t="shared" si="6"/>
        <v>0</v>
      </c>
      <c r="K36" s="63">
        <f t="shared" si="7"/>
        <v>0</v>
      </c>
      <c r="L36" s="63">
        <f t="shared" si="8"/>
        <v>0</v>
      </c>
      <c r="M36" s="63">
        <f t="shared" si="9"/>
        <v>0</v>
      </c>
      <c r="N36" s="100">
        <v>2.2999999999999998</v>
      </c>
      <c r="O36" s="63">
        <f t="shared" si="10"/>
        <v>0</v>
      </c>
      <c r="P36" s="25">
        <f t="shared" si="11"/>
        <v>0</v>
      </c>
      <c r="Q36" s="25">
        <f t="shared" si="12"/>
        <v>0</v>
      </c>
      <c r="R36" s="25">
        <f t="shared" si="13"/>
        <v>0</v>
      </c>
      <c r="S36" s="25">
        <f t="shared" si="1"/>
        <v>0</v>
      </c>
      <c r="T36" s="25">
        <f t="shared" si="2"/>
        <v>0</v>
      </c>
      <c r="U36" s="397">
        <f t="shared" si="3"/>
        <v>0</v>
      </c>
      <c r="V36" s="397">
        <f t="shared" si="4"/>
        <v>0</v>
      </c>
      <c r="W36" s="193">
        <f t="shared" si="14"/>
        <v>0</v>
      </c>
      <c r="X36" s="638">
        <v>2304</v>
      </c>
      <c r="Y36" s="639">
        <f t="shared" si="5"/>
        <v>2304</v>
      </c>
      <c r="Z36" s="639">
        <f t="shared" si="15"/>
        <v>2304</v>
      </c>
      <c r="AA36" s="65">
        <f t="shared" si="16"/>
        <v>2995.2000000000003</v>
      </c>
      <c r="AB36" s="195">
        <f t="shared" si="18"/>
        <v>1843.2</v>
      </c>
      <c r="AC36" s="195">
        <f t="shared" si="19"/>
        <v>0</v>
      </c>
      <c r="AD36" s="195">
        <f t="shared" si="20"/>
        <v>0</v>
      </c>
      <c r="AE36" s="195">
        <f t="shared" si="21"/>
        <v>0</v>
      </c>
      <c r="AF36" s="195">
        <f t="shared" si="22"/>
        <v>0</v>
      </c>
      <c r="AG36" s="196">
        <f t="shared" si="17"/>
        <v>0</v>
      </c>
      <c r="AI36" s="546"/>
      <c r="AJ36" s="546"/>
      <c r="AK36" s="545"/>
      <c r="AL36" s="546"/>
      <c r="AM36" s="545"/>
      <c r="AN36" s="544"/>
      <c r="AO36" s="544"/>
      <c r="AP36" s="546"/>
      <c r="AQ36" s="546"/>
      <c r="AR36" s="546"/>
      <c r="AS36" s="546"/>
      <c r="AT36" s="545"/>
      <c r="AU36" s="544"/>
      <c r="AV36" s="544"/>
      <c r="AW36" s="546"/>
      <c r="AX36" s="546"/>
      <c r="AY36" s="546"/>
      <c r="AZ36" s="546"/>
      <c r="BA36" s="545"/>
      <c r="BB36" s="544"/>
      <c r="BC36" s="544"/>
      <c r="BD36" s="546"/>
      <c r="BE36" s="546"/>
      <c r="BF36" s="546"/>
      <c r="BG36" s="546"/>
      <c r="BH36" s="545"/>
      <c r="BI36" s="544"/>
      <c r="BJ36" s="544"/>
      <c r="BK36" s="546"/>
      <c r="BL36" s="546"/>
      <c r="BM36" s="545"/>
      <c r="BN36" s="546"/>
      <c r="BO36" s="545"/>
      <c r="BP36" s="544"/>
      <c r="BQ36" s="544"/>
      <c r="BR36" s="546"/>
      <c r="BS36" s="546"/>
      <c r="BT36" s="546"/>
      <c r="BU36" s="546"/>
      <c r="BV36" s="545"/>
      <c r="BW36" s="544"/>
      <c r="BX36" s="544"/>
      <c r="BY36" s="546"/>
      <c r="BZ36" s="546"/>
      <c r="CA36" s="546"/>
      <c r="CB36" s="546"/>
      <c r="CC36" s="545"/>
      <c r="CD36" s="544"/>
      <c r="CE36" s="544"/>
      <c r="CF36" s="546"/>
      <c r="CG36" s="546"/>
      <c r="CH36" s="546"/>
      <c r="CI36" s="546"/>
      <c r="CJ36" s="545"/>
      <c r="CK36" s="544"/>
      <c r="CL36" s="544"/>
      <c r="CM36" s="546"/>
      <c r="CN36" s="546"/>
      <c r="CO36" s="545"/>
      <c r="CP36" s="545"/>
      <c r="CQ36" s="545"/>
      <c r="CR36" s="544"/>
      <c r="CS36" s="1020"/>
    </row>
    <row r="37" spans="1:97" ht="12.75" hidden="1" customHeight="1">
      <c r="A37" s="13">
        <v>0</v>
      </c>
      <c r="B37" s="165"/>
      <c r="C37" s="189" t="s">
        <v>117</v>
      </c>
      <c r="D37" s="24" t="s">
        <v>341</v>
      </c>
      <c r="E37" s="190">
        <v>0</v>
      </c>
      <c r="F37" s="24" t="s">
        <v>29</v>
      </c>
      <c r="G37" s="191"/>
      <c r="H37" s="100">
        <v>2.1</v>
      </c>
      <c r="I37" s="192">
        <v>682</v>
      </c>
      <c r="J37" s="63">
        <f t="shared" si="6"/>
        <v>0</v>
      </c>
      <c r="K37" s="63">
        <f t="shared" si="7"/>
        <v>0</v>
      </c>
      <c r="L37" s="63">
        <f t="shared" si="8"/>
        <v>0</v>
      </c>
      <c r="M37" s="63">
        <f t="shared" si="9"/>
        <v>0</v>
      </c>
      <c r="N37" s="100">
        <v>2.2000000000000002</v>
      </c>
      <c r="O37" s="63">
        <f t="shared" si="10"/>
        <v>0</v>
      </c>
      <c r="P37" s="25">
        <f t="shared" si="11"/>
        <v>0</v>
      </c>
      <c r="Q37" s="25">
        <f t="shared" si="12"/>
        <v>0</v>
      </c>
      <c r="R37" s="25">
        <f t="shared" si="13"/>
        <v>0</v>
      </c>
      <c r="S37" s="25">
        <f t="shared" si="1"/>
        <v>0</v>
      </c>
      <c r="T37" s="25">
        <f t="shared" si="2"/>
        <v>0</v>
      </c>
      <c r="U37" s="397">
        <f t="shared" si="3"/>
        <v>0</v>
      </c>
      <c r="V37" s="397">
        <f t="shared" si="4"/>
        <v>0</v>
      </c>
      <c r="W37" s="193">
        <f t="shared" si="14"/>
        <v>0</v>
      </c>
      <c r="X37" s="638">
        <v>1452</v>
      </c>
      <c r="Y37" s="639">
        <f t="shared" si="5"/>
        <v>1452</v>
      </c>
      <c r="Z37" s="639">
        <f t="shared" si="15"/>
        <v>1452</v>
      </c>
      <c r="AA37" s="65">
        <f t="shared" si="16"/>
        <v>1887.6000000000001</v>
      </c>
      <c r="AB37" s="195">
        <f t="shared" si="18"/>
        <v>1161.6000000000001</v>
      </c>
      <c r="AC37" s="195">
        <f t="shared" si="19"/>
        <v>0</v>
      </c>
      <c r="AD37" s="195">
        <f t="shared" si="20"/>
        <v>0</v>
      </c>
      <c r="AE37" s="195">
        <f t="shared" si="21"/>
        <v>0</v>
      </c>
      <c r="AF37" s="195">
        <f t="shared" si="22"/>
        <v>0</v>
      </c>
      <c r="AG37" s="196">
        <f t="shared" si="17"/>
        <v>0</v>
      </c>
      <c r="AI37" s="545"/>
      <c r="AJ37" s="545"/>
      <c r="AK37" s="545"/>
      <c r="AL37" s="545"/>
      <c r="AM37" s="546"/>
      <c r="AN37" s="544"/>
      <c r="AO37" s="544"/>
      <c r="AP37" s="545"/>
      <c r="AQ37" s="545"/>
      <c r="AR37" s="545"/>
      <c r="AS37" s="545"/>
      <c r="AT37" s="546"/>
      <c r="AU37" s="544"/>
      <c r="AV37" s="544"/>
      <c r="AW37" s="545"/>
      <c r="AX37" s="545"/>
      <c r="AY37" s="545"/>
      <c r="AZ37" s="545"/>
      <c r="BA37" s="546"/>
      <c r="BB37" s="544"/>
      <c r="BC37" s="544"/>
      <c r="BD37" s="545"/>
      <c r="BE37" s="545"/>
      <c r="BF37" s="545"/>
      <c r="BG37" s="545"/>
      <c r="BH37" s="546"/>
      <c r="BI37" s="544"/>
      <c r="BJ37" s="544"/>
      <c r="BK37" s="545"/>
      <c r="BL37" s="545"/>
      <c r="BM37" s="545"/>
      <c r="BN37" s="545"/>
      <c r="BO37" s="546"/>
      <c r="BP37" s="544"/>
      <c r="BQ37" s="544"/>
      <c r="BR37" s="545"/>
      <c r="BS37" s="545"/>
      <c r="BT37" s="545"/>
      <c r="BU37" s="545"/>
      <c r="BV37" s="546"/>
      <c r="BW37" s="544"/>
      <c r="BX37" s="544"/>
      <c r="BY37" s="545"/>
      <c r="BZ37" s="545"/>
      <c r="CA37" s="545"/>
      <c r="CB37" s="545"/>
      <c r="CC37" s="546"/>
      <c r="CD37" s="544"/>
      <c r="CE37" s="544"/>
      <c r="CF37" s="545"/>
      <c r="CG37" s="545"/>
      <c r="CH37" s="545"/>
      <c r="CI37" s="545"/>
      <c r="CJ37" s="546"/>
      <c r="CK37" s="544"/>
      <c r="CL37" s="544"/>
      <c r="CM37" s="545"/>
      <c r="CN37" s="545"/>
      <c r="CO37" s="545"/>
      <c r="CP37" s="545"/>
      <c r="CQ37" s="545"/>
      <c r="CR37" s="544"/>
      <c r="CS37" s="1020"/>
    </row>
    <row r="38" spans="1:97" ht="12" hidden="1" customHeight="1">
      <c r="A38" s="13">
        <v>43896</v>
      </c>
      <c r="B38" s="165"/>
      <c r="C38" s="189" t="s">
        <v>117</v>
      </c>
      <c r="D38" s="24" t="s">
        <v>11</v>
      </c>
      <c r="E38" s="190">
        <v>2.0833333333333332E-2</v>
      </c>
      <c r="F38" s="24" t="s">
        <v>29</v>
      </c>
      <c r="G38" s="191"/>
      <c r="H38" s="100">
        <v>1.6</v>
      </c>
      <c r="I38" s="192">
        <v>682</v>
      </c>
      <c r="J38" s="63">
        <f t="shared" si="6"/>
        <v>0</v>
      </c>
      <c r="K38" s="63">
        <f t="shared" si="7"/>
        <v>0</v>
      </c>
      <c r="L38" s="63">
        <f t="shared" si="8"/>
        <v>0</v>
      </c>
      <c r="M38" s="63">
        <f t="shared" si="9"/>
        <v>0</v>
      </c>
      <c r="N38" s="100">
        <v>1.7</v>
      </c>
      <c r="O38" s="63">
        <f t="shared" si="10"/>
        <v>0</v>
      </c>
      <c r="P38" s="25">
        <f t="shared" si="11"/>
        <v>0</v>
      </c>
      <c r="Q38" s="25">
        <f t="shared" si="12"/>
        <v>0</v>
      </c>
      <c r="R38" s="25">
        <f t="shared" si="13"/>
        <v>0</v>
      </c>
      <c r="S38" s="25">
        <f t="shared" si="1"/>
        <v>0</v>
      </c>
      <c r="T38" s="25">
        <f t="shared" si="2"/>
        <v>0</v>
      </c>
      <c r="U38" s="397">
        <f t="shared" si="3"/>
        <v>0</v>
      </c>
      <c r="V38" s="397">
        <f t="shared" si="4"/>
        <v>0</v>
      </c>
      <c r="W38" s="193">
        <f t="shared" si="14"/>
        <v>0</v>
      </c>
      <c r="X38" s="638">
        <v>1089</v>
      </c>
      <c r="Y38" s="639">
        <f t="shared" si="5"/>
        <v>1089</v>
      </c>
      <c r="Z38" s="639">
        <f t="shared" si="15"/>
        <v>1089</v>
      </c>
      <c r="AA38" s="65">
        <f t="shared" si="16"/>
        <v>1415.7</v>
      </c>
      <c r="AB38" s="195">
        <f t="shared" si="18"/>
        <v>871.2</v>
      </c>
      <c r="AC38" s="195">
        <f t="shared" si="19"/>
        <v>0</v>
      </c>
      <c r="AD38" s="195">
        <f t="shared" si="20"/>
        <v>0</v>
      </c>
      <c r="AE38" s="195">
        <f t="shared" si="21"/>
        <v>0</v>
      </c>
      <c r="AF38" s="195">
        <f t="shared" si="22"/>
        <v>0</v>
      </c>
      <c r="AG38" s="196">
        <f t="shared" si="17"/>
        <v>0</v>
      </c>
      <c r="AI38" s="546"/>
      <c r="AJ38" s="546"/>
      <c r="AK38" s="1092"/>
      <c r="AL38" s="546"/>
      <c r="AM38" s="545"/>
      <c r="AN38" s="544"/>
      <c r="AO38" s="544"/>
      <c r="AP38" s="546"/>
      <c r="AQ38" s="546"/>
      <c r="AR38" s="546"/>
      <c r="AS38" s="546"/>
      <c r="AT38" s="545"/>
      <c r="AU38" s="544"/>
      <c r="AV38" s="544"/>
      <c r="AW38" s="546"/>
      <c r="AX38" s="546"/>
      <c r="AY38" s="546"/>
      <c r="AZ38" s="546"/>
      <c r="BA38" s="545"/>
      <c r="BB38" s="544"/>
      <c r="BC38" s="544"/>
      <c r="BD38" s="546"/>
      <c r="BE38" s="546"/>
      <c r="BF38" s="546"/>
      <c r="BG38" s="546"/>
      <c r="BH38" s="545"/>
      <c r="BI38" s="544"/>
      <c r="BJ38" s="544"/>
      <c r="BK38" s="546"/>
      <c r="BL38" s="546"/>
      <c r="BM38" s="1092"/>
      <c r="BN38" s="546"/>
      <c r="BO38" s="545"/>
      <c r="BP38" s="544"/>
      <c r="BQ38" s="544"/>
      <c r="BR38" s="546"/>
      <c r="BS38" s="546"/>
      <c r="BT38" s="546"/>
      <c r="BU38" s="546"/>
      <c r="BV38" s="545"/>
      <c r="BW38" s="544"/>
      <c r="BX38" s="544"/>
      <c r="BY38" s="546"/>
      <c r="BZ38" s="546"/>
      <c r="CA38" s="546"/>
      <c r="CB38" s="546"/>
      <c r="CC38" s="545"/>
      <c r="CD38" s="544"/>
      <c r="CE38" s="544"/>
      <c r="CF38" s="546"/>
      <c r="CG38" s="546"/>
      <c r="CH38" s="546"/>
      <c r="CI38" s="546"/>
      <c r="CJ38" s="545"/>
      <c r="CK38" s="544"/>
      <c r="CL38" s="544"/>
      <c r="CM38" s="546"/>
      <c r="CN38" s="546"/>
      <c r="CO38" s="546"/>
      <c r="CP38" s="546"/>
      <c r="CQ38" s="546"/>
      <c r="CR38" s="544"/>
      <c r="CS38" s="1020"/>
    </row>
    <row r="39" spans="1:97" ht="12.75" hidden="1" customHeight="1">
      <c r="A39" s="13">
        <v>0</v>
      </c>
      <c r="B39" s="165"/>
      <c r="C39" s="189" t="s">
        <v>117</v>
      </c>
      <c r="D39" s="24" t="s">
        <v>341</v>
      </c>
      <c r="E39" s="190">
        <v>4.1666666666666664E-2</v>
      </c>
      <c r="F39" s="24" t="s">
        <v>29</v>
      </c>
      <c r="G39" s="191"/>
      <c r="H39" s="100">
        <v>1.6</v>
      </c>
      <c r="I39" s="192">
        <v>682</v>
      </c>
      <c r="J39" s="63">
        <f t="shared" si="6"/>
        <v>0</v>
      </c>
      <c r="K39" s="63">
        <f t="shared" si="7"/>
        <v>0</v>
      </c>
      <c r="L39" s="63">
        <f t="shared" si="8"/>
        <v>0</v>
      </c>
      <c r="M39" s="63">
        <f t="shared" si="9"/>
        <v>0</v>
      </c>
      <c r="N39" s="100">
        <v>1.7</v>
      </c>
      <c r="O39" s="63">
        <f t="shared" si="10"/>
        <v>0</v>
      </c>
      <c r="P39" s="25">
        <f t="shared" si="11"/>
        <v>0</v>
      </c>
      <c r="Q39" s="25">
        <f t="shared" si="12"/>
        <v>0</v>
      </c>
      <c r="R39" s="25">
        <f t="shared" si="13"/>
        <v>0</v>
      </c>
      <c r="S39" s="25">
        <f t="shared" si="1"/>
        <v>0</v>
      </c>
      <c r="T39" s="25">
        <f t="shared" si="2"/>
        <v>0</v>
      </c>
      <c r="U39" s="397">
        <f t="shared" si="3"/>
        <v>0</v>
      </c>
      <c r="V39" s="397">
        <f t="shared" si="4"/>
        <v>0</v>
      </c>
      <c r="W39" s="193">
        <f t="shared" si="14"/>
        <v>0</v>
      </c>
      <c r="X39" s="638">
        <v>1089</v>
      </c>
      <c r="Y39" s="639">
        <f t="shared" si="5"/>
        <v>1089</v>
      </c>
      <c r="Z39" s="639">
        <f t="shared" si="15"/>
        <v>1089</v>
      </c>
      <c r="AA39" s="65">
        <f t="shared" si="16"/>
        <v>1415.7</v>
      </c>
      <c r="AB39" s="195">
        <f t="shared" si="18"/>
        <v>871.2</v>
      </c>
      <c r="AC39" s="195">
        <f t="shared" si="19"/>
        <v>0</v>
      </c>
      <c r="AD39" s="195">
        <f t="shared" si="20"/>
        <v>0</v>
      </c>
      <c r="AE39" s="195">
        <f t="shared" si="21"/>
        <v>0</v>
      </c>
      <c r="AF39" s="195">
        <f t="shared" si="22"/>
        <v>0</v>
      </c>
      <c r="AG39" s="196">
        <f t="shared" si="17"/>
        <v>0</v>
      </c>
      <c r="AI39" s="545"/>
      <c r="AJ39" s="545"/>
      <c r="AK39" s="637"/>
      <c r="AL39" s="545"/>
      <c r="AM39" s="546"/>
      <c r="AN39" s="544"/>
      <c r="AO39" s="544"/>
      <c r="AP39" s="545"/>
      <c r="AQ39" s="545"/>
      <c r="AR39" s="545"/>
      <c r="AS39" s="545"/>
      <c r="AT39" s="546"/>
      <c r="AU39" s="544"/>
      <c r="AV39" s="544"/>
      <c r="AW39" s="545"/>
      <c r="AX39" s="545"/>
      <c r="AY39" s="545"/>
      <c r="AZ39" s="545"/>
      <c r="BA39" s="546"/>
      <c r="BB39" s="544"/>
      <c r="BC39" s="544"/>
      <c r="BD39" s="545"/>
      <c r="BE39" s="545"/>
      <c r="BF39" s="545"/>
      <c r="BG39" s="545"/>
      <c r="BH39" s="546"/>
      <c r="BI39" s="544"/>
      <c r="BJ39" s="544"/>
      <c r="BK39" s="545"/>
      <c r="BL39" s="545"/>
      <c r="BM39" s="637"/>
      <c r="BN39" s="545"/>
      <c r="BO39" s="546"/>
      <c r="BP39" s="544"/>
      <c r="BQ39" s="544"/>
      <c r="BR39" s="545"/>
      <c r="BS39" s="545"/>
      <c r="BT39" s="545"/>
      <c r="BU39" s="545"/>
      <c r="BV39" s="546"/>
      <c r="BW39" s="544"/>
      <c r="BX39" s="544"/>
      <c r="BY39" s="545"/>
      <c r="BZ39" s="545"/>
      <c r="CA39" s="545"/>
      <c r="CB39" s="545"/>
      <c r="CC39" s="546"/>
      <c r="CD39" s="544"/>
      <c r="CE39" s="544"/>
      <c r="CF39" s="545"/>
      <c r="CG39" s="545"/>
      <c r="CH39" s="545"/>
      <c r="CI39" s="545"/>
      <c r="CJ39" s="546"/>
      <c r="CK39" s="544"/>
      <c r="CL39" s="544"/>
      <c r="CM39" s="545"/>
      <c r="CN39" s="545"/>
      <c r="CO39" s="545"/>
      <c r="CP39" s="545"/>
      <c r="CQ39" s="545"/>
      <c r="CR39" s="544"/>
      <c r="CS39" s="1020"/>
    </row>
    <row r="40" spans="1:97" ht="12.75" hidden="1" customHeight="1">
      <c r="A40" s="13">
        <v>43893</v>
      </c>
      <c r="B40" s="165"/>
      <c r="C40" s="189" t="s">
        <v>10</v>
      </c>
      <c r="D40" s="24" t="s">
        <v>65</v>
      </c>
      <c r="E40" s="190">
        <v>4.1666666666666664E-2</v>
      </c>
      <c r="F40" s="24" t="s">
        <v>29</v>
      </c>
      <c r="G40" s="191"/>
      <c r="H40" s="100">
        <v>1.6</v>
      </c>
      <c r="I40" s="192">
        <v>682</v>
      </c>
      <c r="J40" s="63">
        <f t="shared" si="6"/>
        <v>0</v>
      </c>
      <c r="K40" s="63">
        <f t="shared" si="7"/>
        <v>0</v>
      </c>
      <c r="L40" s="63">
        <f t="shared" si="8"/>
        <v>0</v>
      </c>
      <c r="M40" s="63">
        <f t="shared" si="9"/>
        <v>0</v>
      </c>
      <c r="N40" s="100">
        <v>1.7</v>
      </c>
      <c r="O40" s="63">
        <f t="shared" si="10"/>
        <v>0</v>
      </c>
      <c r="P40" s="25">
        <f t="shared" si="11"/>
        <v>0</v>
      </c>
      <c r="Q40" s="25">
        <f t="shared" si="12"/>
        <v>0</v>
      </c>
      <c r="R40" s="25">
        <f t="shared" si="13"/>
        <v>0</v>
      </c>
      <c r="S40" s="25">
        <f t="shared" si="1"/>
        <v>0</v>
      </c>
      <c r="T40" s="25">
        <f t="shared" si="2"/>
        <v>0</v>
      </c>
      <c r="U40" s="397">
        <f t="shared" si="3"/>
        <v>0</v>
      </c>
      <c r="V40" s="397">
        <f t="shared" si="4"/>
        <v>0</v>
      </c>
      <c r="W40" s="193">
        <f t="shared" si="14"/>
        <v>0</v>
      </c>
      <c r="X40" s="638">
        <v>1089</v>
      </c>
      <c r="Y40" s="639">
        <f t="shared" si="5"/>
        <v>1089</v>
      </c>
      <c r="Z40" s="639">
        <f t="shared" si="15"/>
        <v>1089</v>
      </c>
      <c r="AA40" s="65">
        <f t="shared" si="16"/>
        <v>1415.7</v>
      </c>
      <c r="AB40" s="195">
        <f t="shared" si="18"/>
        <v>871.2</v>
      </c>
      <c r="AC40" s="195">
        <f t="shared" si="19"/>
        <v>0</v>
      </c>
      <c r="AD40" s="195">
        <f t="shared" si="20"/>
        <v>0</v>
      </c>
      <c r="AE40" s="195">
        <f t="shared" si="21"/>
        <v>0</v>
      </c>
      <c r="AF40" s="195">
        <f t="shared" si="22"/>
        <v>0</v>
      </c>
      <c r="AG40" s="196">
        <f t="shared" si="17"/>
        <v>0</v>
      </c>
      <c r="AI40" s="546"/>
      <c r="AJ40" s="546"/>
      <c r="AK40" s="1092"/>
      <c r="AL40" s="546"/>
      <c r="AM40" s="546"/>
      <c r="AN40" s="544"/>
      <c r="AO40" s="544"/>
      <c r="AP40" s="546"/>
      <c r="AQ40" s="546"/>
      <c r="AR40" s="546"/>
      <c r="AS40" s="546"/>
      <c r="AT40" s="546"/>
      <c r="AU40" s="544"/>
      <c r="AV40" s="544"/>
      <c r="AW40" s="546"/>
      <c r="AX40" s="546"/>
      <c r="AY40" s="546"/>
      <c r="AZ40" s="546"/>
      <c r="BA40" s="546"/>
      <c r="BB40" s="544"/>
      <c r="BC40" s="544"/>
      <c r="BD40" s="546"/>
      <c r="BE40" s="546"/>
      <c r="BF40" s="546"/>
      <c r="BG40" s="546"/>
      <c r="BH40" s="546"/>
      <c r="BI40" s="544"/>
      <c r="BJ40" s="544"/>
      <c r="BK40" s="546"/>
      <c r="BL40" s="546"/>
      <c r="BM40" s="1092"/>
      <c r="BN40" s="546"/>
      <c r="BO40" s="546"/>
      <c r="BP40" s="544"/>
      <c r="BQ40" s="544"/>
      <c r="BR40" s="546"/>
      <c r="BS40" s="546"/>
      <c r="BT40" s="546"/>
      <c r="BU40" s="546"/>
      <c r="BV40" s="546"/>
      <c r="BW40" s="544"/>
      <c r="BX40" s="544"/>
      <c r="BY40" s="546"/>
      <c r="BZ40" s="546"/>
      <c r="CA40" s="546"/>
      <c r="CB40" s="546"/>
      <c r="CC40" s="546"/>
      <c r="CD40" s="544"/>
      <c r="CE40" s="544"/>
      <c r="CF40" s="546"/>
      <c r="CG40" s="546"/>
      <c r="CH40" s="546"/>
      <c r="CI40" s="546"/>
      <c r="CJ40" s="546"/>
      <c r="CK40" s="544"/>
      <c r="CL40" s="544"/>
      <c r="CM40" s="546"/>
      <c r="CN40" s="546"/>
      <c r="CO40" s="546"/>
      <c r="CP40" s="546"/>
      <c r="CQ40" s="546"/>
      <c r="CR40" s="544"/>
      <c r="CS40" s="1020"/>
    </row>
    <row r="41" spans="1:97" ht="12.75" hidden="1" customHeight="1">
      <c r="A41" s="13">
        <v>43896</v>
      </c>
      <c r="B41" s="165"/>
      <c r="C41" s="189" t="s">
        <v>285</v>
      </c>
      <c r="D41" s="24" t="s">
        <v>11</v>
      </c>
      <c r="E41" s="190">
        <v>6.25E-2</v>
      </c>
      <c r="F41" s="24" t="s">
        <v>29</v>
      </c>
      <c r="G41" s="191"/>
      <c r="H41" s="100">
        <v>1.1000000000000001</v>
      </c>
      <c r="I41" s="192">
        <v>682</v>
      </c>
      <c r="J41" s="63">
        <f t="shared" si="6"/>
        <v>0</v>
      </c>
      <c r="K41" s="63">
        <f t="shared" si="7"/>
        <v>0</v>
      </c>
      <c r="L41" s="63">
        <f t="shared" si="8"/>
        <v>0</v>
      </c>
      <c r="M41" s="63">
        <f t="shared" si="9"/>
        <v>0</v>
      </c>
      <c r="N41" s="100">
        <v>1.1000000000000001</v>
      </c>
      <c r="O41" s="63">
        <f t="shared" si="10"/>
        <v>0</v>
      </c>
      <c r="P41" s="25">
        <f t="shared" si="11"/>
        <v>0</v>
      </c>
      <c r="Q41" s="25">
        <f t="shared" si="12"/>
        <v>0</v>
      </c>
      <c r="R41" s="25">
        <f t="shared" si="13"/>
        <v>0</v>
      </c>
      <c r="S41" s="25">
        <f t="shared" si="1"/>
        <v>0</v>
      </c>
      <c r="T41" s="25">
        <f t="shared" si="2"/>
        <v>0</v>
      </c>
      <c r="U41" s="397">
        <f t="shared" si="3"/>
        <v>0</v>
      </c>
      <c r="V41" s="397">
        <f t="shared" si="4"/>
        <v>0</v>
      </c>
      <c r="W41" s="193">
        <f t="shared" si="14"/>
        <v>0</v>
      </c>
      <c r="X41" s="638">
        <v>726</v>
      </c>
      <c r="Y41" s="639">
        <f t="shared" si="5"/>
        <v>726</v>
      </c>
      <c r="Z41" s="639">
        <f t="shared" si="15"/>
        <v>726</v>
      </c>
      <c r="AA41" s="65">
        <f t="shared" si="16"/>
        <v>943.80000000000007</v>
      </c>
      <c r="AB41" s="195">
        <f t="shared" si="18"/>
        <v>580.80000000000007</v>
      </c>
      <c r="AC41" s="195">
        <f t="shared" si="19"/>
        <v>0</v>
      </c>
      <c r="AD41" s="195">
        <f t="shared" si="20"/>
        <v>0</v>
      </c>
      <c r="AE41" s="195">
        <f t="shared" si="21"/>
        <v>0</v>
      </c>
      <c r="AF41" s="195">
        <f t="shared" si="22"/>
        <v>0</v>
      </c>
      <c r="AG41" s="196">
        <f t="shared" si="17"/>
        <v>0</v>
      </c>
      <c r="AI41" s="546"/>
      <c r="AJ41" s="546"/>
      <c r="AK41" s="1092"/>
      <c r="AL41" s="546"/>
      <c r="AM41" s="545"/>
      <c r="AN41" s="544"/>
      <c r="AO41" s="544"/>
      <c r="AP41" s="546"/>
      <c r="AQ41" s="546"/>
      <c r="AR41" s="546"/>
      <c r="AS41" s="546"/>
      <c r="AT41" s="545"/>
      <c r="AU41" s="544"/>
      <c r="AV41" s="544"/>
      <c r="AW41" s="546"/>
      <c r="AX41" s="546"/>
      <c r="AY41" s="546"/>
      <c r="AZ41" s="546"/>
      <c r="BA41" s="545"/>
      <c r="BB41" s="544"/>
      <c r="BC41" s="544"/>
      <c r="BD41" s="546"/>
      <c r="BE41" s="546"/>
      <c r="BF41" s="546"/>
      <c r="BG41" s="546"/>
      <c r="BH41" s="545"/>
      <c r="BI41" s="544"/>
      <c r="BJ41" s="544"/>
      <c r="BK41" s="546"/>
      <c r="BL41" s="546"/>
      <c r="BM41" s="1092"/>
      <c r="BN41" s="546"/>
      <c r="BO41" s="545"/>
      <c r="BP41" s="544"/>
      <c r="BQ41" s="544"/>
      <c r="BR41" s="546"/>
      <c r="BS41" s="546"/>
      <c r="BT41" s="546"/>
      <c r="BU41" s="546"/>
      <c r="BV41" s="545"/>
      <c r="BW41" s="544"/>
      <c r="BX41" s="544"/>
      <c r="BY41" s="546"/>
      <c r="BZ41" s="546"/>
      <c r="CA41" s="546"/>
      <c r="CB41" s="546"/>
      <c r="CC41" s="545"/>
      <c r="CD41" s="544"/>
      <c r="CE41" s="544"/>
      <c r="CF41" s="546"/>
      <c r="CG41" s="546"/>
      <c r="CH41" s="546"/>
      <c r="CI41" s="546"/>
      <c r="CJ41" s="545"/>
      <c r="CK41" s="544"/>
      <c r="CL41" s="544"/>
      <c r="CM41" s="546"/>
      <c r="CN41" s="546"/>
      <c r="CO41" s="545"/>
      <c r="CP41" s="545"/>
      <c r="CQ41" s="545"/>
      <c r="CR41" s="544"/>
      <c r="CS41" s="1020"/>
    </row>
    <row r="42" spans="1:97" ht="12.75" hidden="1" customHeight="1">
      <c r="A42" s="13">
        <v>0</v>
      </c>
      <c r="B42" s="165"/>
      <c r="C42" s="189" t="s">
        <v>123</v>
      </c>
      <c r="D42" s="24" t="s">
        <v>9</v>
      </c>
      <c r="E42" s="190">
        <v>8.3333333333333329E-2</v>
      </c>
      <c r="F42" s="24" t="s">
        <v>30</v>
      </c>
      <c r="G42" s="191"/>
      <c r="H42" s="100">
        <v>1.2</v>
      </c>
      <c r="I42" s="192">
        <v>287</v>
      </c>
      <c r="J42" s="63">
        <f t="shared" si="6"/>
        <v>0</v>
      </c>
      <c r="K42" s="63">
        <f t="shared" si="7"/>
        <v>0</v>
      </c>
      <c r="L42" s="63">
        <f t="shared" si="8"/>
        <v>0</v>
      </c>
      <c r="M42" s="63">
        <f t="shared" si="9"/>
        <v>0</v>
      </c>
      <c r="N42" s="100">
        <v>1.1000000000000001</v>
      </c>
      <c r="O42" s="63">
        <f t="shared" si="10"/>
        <v>0</v>
      </c>
      <c r="P42" s="25">
        <f t="shared" si="11"/>
        <v>0</v>
      </c>
      <c r="Q42" s="25">
        <f t="shared" si="12"/>
        <v>0</v>
      </c>
      <c r="R42" s="25">
        <f t="shared" si="13"/>
        <v>0</v>
      </c>
      <c r="S42" s="25">
        <f t="shared" si="1"/>
        <v>0</v>
      </c>
      <c r="T42" s="25">
        <f t="shared" si="2"/>
        <v>0</v>
      </c>
      <c r="U42" s="397">
        <f t="shared" si="3"/>
        <v>0</v>
      </c>
      <c r="V42" s="397">
        <f t="shared" si="4"/>
        <v>0</v>
      </c>
      <c r="W42" s="193">
        <f t="shared" si="14"/>
        <v>0</v>
      </c>
      <c r="X42" s="638">
        <v>346</v>
      </c>
      <c r="Y42" s="639">
        <f t="shared" si="5"/>
        <v>346</v>
      </c>
      <c r="Z42" s="639">
        <f t="shared" si="15"/>
        <v>346</v>
      </c>
      <c r="AA42" s="65">
        <f t="shared" si="16"/>
        <v>449.8</v>
      </c>
      <c r="AB42" s="195">
        <f t="shared" si="18"/>
        <v>276.8</v>
      </c>
      <c r="AC42" s="195">
        <f t="shared" si="19"/>
        <v>0</v>
      </c>
      <c r="AD42" s="195">
        <f t="shared" si="20"/>
        <v>0</v>
      </c>
      <c r="AE42" s="195">
        <f t="shared" si="21"/>
        <v>0</v>
      </c>
      <c r="AF42" s="195">
        <f t="shared" si="22"/>
        <v>0</v>
      </c>
      <c r="AG42" s="196">
        <f t="shared" si="17"/>
        <v>0</v>
      </c>
      <c r="AI42" s="545"/>
      <c r="AJ42" s="545"/>
      <c r="AK42" s="637"/>
      <c r="AL42" s="545"/>
      <c r="AM42" s="545"/>
      <c r="AN42" s="544"/>
      <c r="AO42" s="544"/>
      <c r="AP42" s="545"/>
      <c r="AQ42" s="545"/>
      <c r="AR42" s="545"/>
      <c r="AS42" s="545"/>
      <c r="AT42" s="545"/>
      <c r="AU42" s="544"/>
      <c r="AV42" s="544"/>
      <c r="AW42" s="545"/>
      <c r="AX42" s="545"/>
      <c r="AY42" s="545"/>
      <c r="AZ42" s="545"/>
      <c r="BA42" s="545"/>
      <c r="BB42" s="544"/>
      <c r="BC42" s="544"/>
      <c r="BD42" s="545"/>
      <c r="BE42" s="545"/>
      <c r="BF42" s="545"/>
      <c r="BG42" s="545"/>
      <c r="BH42" s="545"/>
      <c r="BI42" s="544"/>
      <c r="BJ42" s="544"/>
      <c r="BK42" s="545"/>
      <c r="BL42" s="545"/>
      <c r="BM42" s="637"/>
      <c r="BN42" s="545"/>
      <c r="BO42" s="545"/>
      <c r="BP42" s="544"/>
      <c r="BQ42" s="544"/>
      <c r="BR42" s="545"/>
      <c r="BS42" s="545"/>
      <c r="BT42" s="545"/>
      <c r="BU42" s="545"/>
      <c r="BV42" s="545"/>
      <c r="BW42" s="544"/>
      <c r="BX42" s="544"/>
      <c r="BY42" s="545"/>
      <c r="BZ42" s="545"/>
      <c r="CA42" s="545"/>
      <c r="CB42" s="545"/>
      <c r="CC42" s="545"/>
      <c r="CD42" s="544"/>
      <c r="CE42" s="544"/>
      <c r="CF42" s="545"/>
      <c r="CG42" s="545"/>
      <c r="CH42" s="545"/>
      <c r="CI42" s="545"/>
      <c r="CJ42" s="545"/>
      <c r="CK42" s="544"/>
      <c r="CL42" s="544"/>
      <c r="CM42" s="545"/>
      <c r="CN42" s="545"/>
      <c r="CO42" s="546"/>
      <c r="CP42" s="546"/>
      <c r="CQ42" s="546"/>
      <c r="CR42" s="544"/>
      <c r="CS42" s="1020"/>
    </row>
    <row r="43" spans="1:97" ht="12.75" hidden="1" customHeight="1">
      <c r="A43" s="13">
        <v>0</v>
      </c>
      <c r="B43" s="165"/>
      <c r="C43" s="189" t="s">
        <v>124</v>
      </c>
      <c r="D43" s="24" t="s">
        <v>12</v>
      </c>
      <c r="E43" s="190">
        <v>0.25</v>
      </c>
      <c r="F43" s="24" t="s">
        <v>27</v>
      </c>
      <c r="G43" s="191"/>
      <c r="H43" s="100">
        <v>1.2</v>
      </c>
      <c r="I43" s="192">
        <v>695</v>
      </c>
      <c r="J43" s="63">
        <f t="shared" si="6"/>
        <v>0</v>
      </c>
      <c r="K43" s="63">
        <f t="shared" si="7"/>
        <v>0</v>
      </c>
      <c r="L43" s="63">
        <f t="shared" si="8"/>
        <v>0</v>
      </c>
      <c r="M43" s="63">
        <f t="shared" si="9"/>
        <v>0</v>
      </c>
      <c r="N43" s="100">
        <v>1.2</v>
      </c>
      <c r="O43" s="63">
        <f t="shared" si="10"/>
        <v>0</v>
      </c>
      <c r="P43" s="25">
        <f t="shared" si="11"/>
        <v>0</v>
      </c>
      <c r="Q43" s="25">
        <f t="shared" si="12"/>
        <v>0</v>
      </c>
      <c r="R43" s="25">
        <f t="shared" si="13"/>
        <v>0</v>
      </c>
      <c r="S43" s="25">
        <f t="shared" si="1"/>
        <v>0</v>
      </c>
      <c r="T43" s="25">
        <f t="shared" si="2"/>
        <v>0</v>
      </c>
      <c r="U43" s="397">
        <f t="shared" si="3"/>
        <v>0</v>
      </c>
      <c r="V43" s="397">
        <f t="shared" si="4"/>
        <v>0</v>
      </c>
      <c r="W43" s="193">
        <f t="shared" si="14"/>
        <v>0</v>
      </c>
      <c r="X43" s="638">
        <v>864</v>
      </c>
      <c r="Y43" s="639">
        <f t="shared" si="5"/>
        <v>864</v>
      </c>
      <c r="Z43" s="639">
        <f t="shared" si="15"/>
        <v>864</v>
      </c>
      <c r="AA43" s="65">
        <f t="shared" si="16"/>
        <v>1123.2</v>
      </c>
      <c r="AB43" s="195">
        <f t="shared" si="18"/>
        <v>691.2</v>
      </c>
      <c r="AC43" s="195">
        <f t="shared" si="19"/>
        <v>0</v>
      </c>
      <c r="AD43" s="195">
        <f t="shared" si="20"/>
        <v>0</v>
      </c>
      <c r="AE43" s="195">
        <f t="shared" si="21"/>
        <v>0</v>
      </c>
      <c r="AF43" s="195">
        <f t="shared" si="22"/>
        <v>0</v>
      </c>
      <c r="AG43" s="196">
        <f t="shared" si="17"/>
        <v>0</v>
      </c>
      <c r="AI43" s="1101"/>
      <c r="AJ43" s="1101"/>
      <c r="AK43" s="546"/>
      <c r="AL43" s="546"/>
      <c r="AM43" s="546"/>
      <c r="AN43" s="545"/>
      <c r="AO43" s="544"/>
      <c r="AP43" s="546"/>
      <c r="AQ43" s="546"/>
      <c r="AR43" s="546"/>
      <c r="AS43" s="546"/>
      <c r="AT43" s="546"/>
      <c r="AU43" s="545"/>
      <c r="AV43" s="544"/>
      <c r="AW43" s="546"/>
      <c r="AX43" s="546"/>
      <c r="AY43" s="546"/>
      <c r="AZ43" s="546"/>
      <c r="BA43" s="546"/>
      <c r="BB43" s="545"/>
      <c r="BC43" s="544"/>
      <c r="BD43" s="546"/>
      <c r="BE43" s="546"/>
      <c r="BF43" s="546"/>
      <c r="BG43" s="546"/>
      <c r="BH43" s="546"/>
      <c r="BI43" s="545"/>
      <c r="BJ43" s="544"/>
      <c r="BK43" s="1101"/>
      <c r="BL43" s="1101"/>
      <c r="BM43" s="546"/>
      <c r="BN43" s="546"/>
      <c r="BO43" s="546"/>
      <c r="BP43" s="545"/>
      <c r="BQ43" s="544"/>
      <c r="BR43" s="546"/>
      <c r="BS43" s="546"/>
      <c r="BT43" s="546"/>
      <c r="BU43" s="546"/>
      <c r="BV43" s="546"/>
      <c r="BW43" s="545"/>
      <c r="BX43" s="544"/>
      <c r="BY43" s="546"/>
      <c r="BZ43" s="546"/>
      <c r="CA43" s="546"/>
      <c r="CB43" s="546"/>
      <c r="CC43" s="546"/>
      <c r="CD43" s="545"/>
      <c r="CE43" s="544"/>
      <c r="CF43" s="546"/>
      <c r="CG43" s="546"/>
      <c r="CH43" s="546"/>
      <c r="CI43" s="546"/>
      <c r="CJ43" s="546"/>
      <c r="CK43" s="545"/>
      <c r="CL43" s="544"/>
      <c r="CM43" s="546"/>
      <c r="CN43" s="546"/>
      <c r="CO43" s="545"/>
      <c r="CP43" s="545"/>
      <c r="CQ43" s="545"/>
      <c r="CR43" s="544"/>
      <c r="CS43" s="1020"/>
    </row>
    <row r="44" spans="1:97" ht="12.75" hidden="1" customHeight="1">
      <c r="A44" s="13">
        <v>0</v>
      </c>
      <c r="B44" s="165"/>
      <c r="C44" s="189" t="s">
        <v>321</v>
      </c>
      <c r="D44" s="24" t="s">
        <v>12</v>
      </c>
      <c r="E44" s="190">
        <v>0.27083333333333331</v>
      </c>
      <c r="F44" s="24" t="s">
        <v>27</v>
      </c>
      <c r="G44" s="191"/>
      <c r="H44" s="100">
        <v>1.2</v>
      </c>
      <c r="I44" s="192">
        <v>695</v>
      </c>
      <c r="J44" s="63">
        <f t="shared" si="6"/>
        <v>0</v>
      </c>
      <c r="K44" s="63">
        <f t="shared" si="7"/>
        <v>0</v>
      </c>
      <c r="L44" s="63">
        <f t="shared" si="8"/>
        <v>0</v>
      </c>
      <c r="M44" s="63">
        <f t="shared" si="9"/>
        <v>0</v>
      </c>
      <c r="N44" s="100">
        <v>1.2</v>
      </c>
      <c r="O44" s="63">
        <f t="shared" si="10"/>
        <v>0</v>
      </c>
      <c r="P44" s="25">
        <f t="shared" si="11"/>
        <v>0</v>
      </c>
      <c r="Q44" s="25">
        <f t="shared" si="12"/>
        <v>0</v>
      </c>
      <c r="R44" s="25">
        <f t="shared" si="13"/>
        <v>0</v>
      </c>
      <c r="S44" s="25">
        <f t="shared" si="1"/>
        <v>0</v>
      </c>
      <c r="T44" s="25">
        <f t="shared" si="2"/>
        <v>0</v>
      </c>
      <c r="U44" s="397">
        <f t="shared" si="3"/>
        <v>0</v>
      </c>
      <c r="V44" s="397">
        <f t="shared" si="4"/>
        <v>0</v>
      </c>
      <c r="W44" s="193">
        <f t="shared" si="14"/>
        <v>0</v>
      </c>
      <c r="X44" s="638">
        <v>864</v>
      </c>
      <c r="Y44" s="639">
        <f t="shared" si="5"/>
        <v>864</v>
      </c>
      <c r="Z44" s="639">
        <f t="shared" si="15"/>
        <v>864</v>
      </c>
      <c r="AA44" s="65">
        <f t="shared" si="16"/>
        <v>1123.2</v>
      </c>
      <c r="AB44" s="195">
        <f t="shared" si="18"/>
        <v>691.2</v>
      </c>
      <c r="AC44" s="195">
        <f t="shared" si="19"/>
        <v>0</v>
      </c>
      <c r="AD44" s="195">
        <f t="shared" si="20"/>
        <v>0</v>
      </c>
      <c r="AE44" s="195">
        <f t="shared" si="21"/>
        <v>0</v>
      </c>
      <c r="AF44" s="195">
        <f t="shared" si="22"/>
        <v>0</v>
      </c>
      <c r="AG44" s="196">
        <f t="shared" si="17"/>
        <v>0</v>
      </c>
      <c r="AI44" s="548"/>
      <c r="AJ44" s="546"/>
      <c r="AK44" s="546"/>
      <c r="AL44" s="546"/>
      <c r="AM44" s="546"/>
      <c r="AN44" s="545"/>
      <c r="AO44" s="544"/>
      <c r="AP44" s="546"/>
      <c r="AQ44" s="546"/>
      <c r="AR44" s="546"/>
      <c r="AS44" s="546"/>
      <c r="AT44" s="546"/>
      <c r="AU44" s="545"/>
      <c r="AV44" s="544"/>
      <c r="AW44" s="546"/>
      <c r="AX44" s="546"/>
      <c r="AY44" s="546"/>
      <c r="AZ44" s="546"/>
      <c r="BA44" s="546"/>
      <c r="BB44" s="545"/>
      <c r="BC44" s="544"/>
      <c r="BD44" s="546"/>
      <c r="BE44" s="546"/>
      <c r="BF44" s="546"/>
      <c r="BG44" s="546"/>
      <c r="BH44" s="546"/>
      <c r="BI44" s="545"/>
      <c r="BJ44" s="544"/>
      <c r="BK44" s="548"/>
      <c r="BL44" s="546"/>
      <c r="BM44" s="546"/>
      <c r="BN44" s="546"/>
      <c r="BO44" s="546"/>
      <c r="BP44" s="545"/>
      <c r="BQ44" s="544"/>
      <c r="BR44" s="546"/>
      <c r="BS44" s="546"/>
      <c r="BT44" s="546"/>
      <c r="BU44" s="546"/>
      <c r="BV44" s="546"/>
      <c r="BW44" s="545"/>
      <c r="BX44" s="544"/>
      <c r="BY44" s="546"/>
      <c r="BZ44" s="546"/>
      <c r="CA44" s="546"/>
      <c r="CB44" s="546"/>
      <c r="CC44" s="546"/>
      <c r="CD44" s="545"/>
      <c r="CE44" s="544"/>
      <c r="CF44" s="546"/>
      <c r="CG44" s="546"/>
      <c r="CH44" s="546"/>
      <c r="CI44" s="546"/>
      <c r="CJ44" s="546"/>
      <c r="CK44" s="545"/>
      <c r="CL44" s="544"/>
      <c r="CM44" s="546"/>
      <c r="CN44" s="546"/>
      <c r="CO44" s="545"/>
      <c r="CP44" s="545"/>
      <c r="CQ44" s="545"/>
      <c r="CR44" s="544"/>
      <c r="CS44" s="1020"/>
    </row>
    <row r="45" spans="1:97" ht="12.75" hidden="1" customHeight="1">
      <c r="A45" s="13">
        <v>0</v>
      </c>
      <c r="B45" s="165"/>
      <c r="C45" s="189" t="s">
        <v>342</v>
      </c>
      <c r="D45" s="24" t="s">
        <v>12</v>
      </c>
      <c r="E45" s="190">
        <v>0.3125</v>
      </c>
      <c r="F45" s="24" t="s">
        <v>27</v>
      </c>
      <c r="G45" s="191"/>
      <c r="H45" s="100">
        <v>1.9</v>
      </c>
      <c r="I45" s="192">
        <v>695</v>
      </c>
      <c r="J45" s="63">
        <f t="shared" si="6"/>
        <v>0</v>
      </c>
      <c r="K45" s="63">
        <f t="shared" si="7"/>
        <v>0</v>
      </c>
      <c r="L45" s="63">
        <f t="shared" si="8"/>
        <v>0</v>
      </c>
      <c r="M45" s="63">
        <f t="shared" si="9"/>
        <v>0</v>
      </c>
      <c r="N45" s="933">
        <v>1.8</v>
      </c>
      <c r="O45" s="63">
        <f t="shared" si="10"/>
        <v>0</v>
      </c>
      <c r="P45" s="25">
        <f t="shared" si="11"/>
        <v>0</v>
      </c>
      <c r="Q45" s="25">
        <f t="shared" si="12"/>
        <v>0</v>
      </c>
      <c r="R45" s="25">
        <f t="shared" si="13"/>
        <v>0</v>
      </c>
      <c r="S45" s="25">
        <f t="shared" si="1"/>
        <v>0</v>
      </c>
      <c r="T45" s="25">
        <f t="shared" si="2"/>
        <v>0</v>
      </c>
      <c r="U45" s="397">
        <f t="shared" si="3"/>
        <v>0</v>
      </c>
      <c r="V45" s="397">
        <f t="shared" si="4"/>
        <v>0</v>
      </c>
      <c r="W45" s="193">
        <f t="shared" si="14"/>
        <v>0</v>
      </c>
      <c r="X45" s="638">
        <v>1296</v>
      </c>
      <c r="Y45" s="639">
        <f t="shared" si="5"/>
        <v>1296</v>
      </c>
      <c r="Z45" s="639">
        <f t="shared" si="15"/>
        <v>1296</v>
      </c>
      <c r="AA45" s="65">
        <f t="shared" si="16"/>
        <v>1684.8</v>
      </c>
      <c r="AB45" s="195">
        <f t="shared" si="18"/>
        <v>1036.8</v>
      </c>
      <c r="AC45" s="195">
        <f t="shared" si="19"/>
        <v>0</v>
      </c>
      <c r="AD45" s="195">
        <f t="shared" si="20"/>
        <v>0</v>
      </c>
      <c r="AE45" s="195">
        <f t="shared" si="21"/>
        <v>0</v>
      </c>
      <c r="AF45" s="195">
        <f t="shared" si="22"/>
        <v>0</v>
      </c>
      <c r="AG45" s="196">
        <f t="shared" si="17"/>
        <v>0</v>
      </c>
      <c r="AI45" s="548"/>
      <c r="AJ45" s="546"/>
      <c r="AK45" s="546"/>
      <c r="AL45" s="546"/>
      <c r="AM45" s="546"/>
      <c r="AN45" s="545"/>
      <c r="AO45" s="544"/>
      <c r="AP45" s="546"/>
      <c r="AQ45" s="546"/>
      <c r="AR45" s="546"/>
      <c r="AS45" s="546"/>
      <c r="AT45" s="546"/>
      <c r="AU45" s="545"/>
      <c r="AV45" s="544"/>
      <c r="AW45" s="546"/>
      <c r="AX45" s="546"/>
      <c r="AY45" s="546"/>
      <c r="AZ45" s="546"/>
      <c r="BA45" s="546"/>
      <c r="BB45" s="545"/>
      <c r="BC45" s="544"/>
      <c r="BD45" s="546"/>
      <c r="BE45" s="546"/>
      <c r="BF45" s="546"/>
      <c r="BG45" s="546"/>
      <c r="BH45" s="546"/>
      <c r="BI45" s="545"/>
      <c r="BJ45" s="544"/>
      <c r="BK45" s="548"/>
      <c r="BL45" s="546"/>
      <c r="BM45" s="546"/>
      <c r="BN45" s="546"/>
      <c r="BO45" s="546"/>
      <c r="BP45" s="545"/>
      <c r="BQ45" s="544"/>
      <c r="BR45" s="546"/>
      <c r="BS45" s="546"/>
      <c r="BT45" s="546"/>
      <c r="BU45" s="546"/>
      <c r="BV45" s="546"/>
      <c r="BW45" s="545"/>
      <c r="BX45" s="544"/>
      <c r="BY45" s="546"/>
      <c r="BZ45" s="546"/>
      <c r="CA45" s="546"/>
      <c r="CB45" s="546"/>
      <c r="CC45" s="546"/>
      <c r="CD45" s="545"/>
      <c r="CE45" s="544"/>
      <c r="CF45" s="546"/>
      <c r="CG45" s="546"/>
      <c r="CH45" s="546"/>
      <c r="CI45" s="546"/>
      <c r="CJ45" s="546"/>
      <c r="CK45" s="545"/>
      <c r="CL45" s="544"/>
      <c r="CM45" s="546"/>
      <c r="CN45" s="546"/>
      <c r="CO45" s="546"/>
      <c r="CP45" s="546"/>
      <c r="CQ45" s="546"/>
      <c r="CR45" s="545"/>
      <c r="CS45" s="1020"/>
    </row>
    <row r="46" spans="1:97" ht="12.75" hidden="1" customHeight="1">
      <c r="A46" s="13">
        <v>0</v>
      </c>
      <c r="B46" s="165"/>
      <c r="C46" s="189" t="s">
        <v>127</v>
      </c>
      <c r="D46" s="24" t="s">
        <v>12</v>
      </c>
      <c r="E46" s="190">
        <v>0.33333333333333331</v>
      </c>
      <c r="F46" s="24" t="s">
        <v>27</v>
      </c>
      <c r="G46" s="191"/>
      <c r="H46" s="100">
        <v>5</v>
      </c>
      <c r="I46" s="192">
        <v>695</v>
      </c>
      <c r="J46" s="63">
        <f t="shared" si="6"/>
        <v>0</v>
      </c>
      <c r="K46" s="63">
        <f t="shared" si="7"/>
        <v>0</v>
      </c>
      <c r="L46" s="63">
        <f t="shared" si="8"/>
        <v>0</v>
      </c>
      <c r="M46" s="63">
        <f t="shared" si="9"/>
        <v>0</v>
      </c>
      <c r="N46" s="934">
        <v>4.7</v>
      </c>
      <c r="O46" s="63">
        <f t="shared" si="10"/>
        <v>0</v>
      </c>
      <c r="P46" s="25">
        <f t="shared" si="11"/>
        <v>0</v>
      </c>
      <c r="Q46" s="25">
        <f t="shared" si="12"/>
        <v>0</v>
      </c>
      <c r="R46" s="25">
        <f t="shared" si="13"/>
        <v>0</v>
      </c>
      <c r="S46" s="25">
        <f t="shared" si="1"/>
        <v>0</v>
      </c>
      <c r="T46" s="25">
        <f t="shared" si="2"/>
        <v>0</v>
      </c>
      <c r="U46" s="397">
        <f t="shared" si="3"/>
        <v>0</v>
      </c>
      <c r="V46" s="397">
        <f t="shared" si="4"/>
        <v>0</v>
      </c>
      <c r="W46" s="193">
        <f t="shared" si="14"/>
        <v>0</v>
      </c>
      <c r="X46" s="638">
        <v>3456</v>
      </c>
      <c r="Y46" s="639">
        <f t="shared" si="5"/>
        <v>3456</v>
      </c>
      <c r="Z46" s="639">
        <f t="shared" si="15"/>
        <v>3456</v>
      </c>
      <c r="AA46" s="65">
        <f t="shared" si="16"/>
        <v>4492.8</v>
      </c>
      <c r="AB46" s="195">
        <f t="shared" si="18"/>
        <v>2764.8</v>
      </c>
      <c r="AC46" s="195">
        <f t="shared" si="19"/>
        <v>0</v>
      </c>
      <c r="AD46" s="195">
        <f t="shared" si="20"/>
        <v>0</v>
      </c>
      <c r="AE46" s="195">
        <f t="shared" si="21"/>
        <v>0</v>
      </c>
      <c r="AF46" s="195">
        <f t="shared" si="22"/>
        <v>0</v>
      </c>
      <c r="AG46" s="196">
        <f t="shared" si="17"/>
        <v>0</v>
      </c>
      <c r="AI46" s="548"/>
      <c r="AJ46" s="546"/>
      <c r="AK46" s="546"/>
      <c r="AL46" s="546"/>
      <c r="AM46" s="546"/>
      <c r="AN46" s="545"/>
      <c r="AO46" s="544"/>
      <c r="AP46" s="546"/>
      <c r="AQ46" s="546"/>
      <c r="AR46" s="546"/>
      <c r="AS46" s="546"/>
      <c r="AT46" s="546"/>
      <c r="AU46" s="545"/>
      <c r="AV46" s="544"/>
      <c r="AW46" s="546"/>
      <c r="AX46" s="546"/>
      <c r="AY46" s="546"/>
      <c r="AZ46" s="546"/>
      <c r="BA46" s="546"/>
      <c r="BB46" s="545"/>
      <c r="BC46" s="544"/>
      <c r="BD46" s="546"/>
      <c r="BE46" s="546"/>
      <c r="BF46" s="546"/>
      <c r="BG46" s="546"/>
      <c r="BH46" s="546"/>
      <c r="BI46" s="545"/>
      <c r="BJ46" s="544"/>
      <c r="BK46" s="548"/>
      <c r="BL46" s="546"/>
      <c r="BM46" s="546"/>
      <c r="BN46" s="546"/>
      <c r="BO46" s="546"/>
      <c r="BP46" s="545"/>
      <c r="BQ46" s="544"/>
      <c r="BR46" s="546"/>
      <c r="BS46" s="546"/>
      <c r="BT46" s="546"/>
      <c r="BU46" s="546"/>
      <c r="BV46" s="546"/>
      <c r="BW46" s="545"/>
      <c r="BX46" s="544"/>
      <c r="BY46" s="546"/>
      <c r="BZ46" s="546"/>
      <c r="CA46" s="546"/>
      <c r="CB46" s="546"/>
      <c r="CC46" s="546"/>
      <c r="CD46" s="545"/>
      <c r="CE46" s="544"/>
      <c r="CF46" s="546"/>
      <c r="CG46" s="546"/>
      <c r="CH46" s="546"/>
      <c r="CI46" s="546"/>
      <c r="CJ46" s="546"/>
      <c r="CK46" s="545"/>
      <c r="CL46" s="544"/>
      <c r="CM46" s="546"/>
      <c r="CN46" s="546"/>
      <c r="CO46" s="546"/>
      <c r="CP46" s="546"/>
      <c r="CQ46" s="546"/>
      <c r="CR46" s="545"/>
      <c r="CS46" s="1020"/>
    </row>
    <row r="47" spans="1:97" ht="12.75" hidden="1" customHeight="1">
      <c r="A47" s="13">
        <v>0</v>
      </c>
      <c r="B47" s="165"/>
      <c r="C47" s="189" t="s">
        <v>140</v>
      </c>
      <c r="D47" s="24" t="s">
        <v>12</v>
      </c>
      <c r="E47" s="190">
        <v>0.45833333333333331</v>
      </c>
      <c r="F47" s="24" t="s">
        <v>27</v>
      </c>
      <c r="G47" s="191"/>
      <c r="H47" s="100">
        <v>4.4000000000000004</v>
      </c>
      <c r="I47" s="192">
        <v>695</v>
      </c>
      <c r="J47" s="63">
        <f t="shared" si="6"/>
        <v>0</v>
      </c>
      <c r="K47" s="63">
        <f t="shared" si="7"/>
        <v>0</v>
      </c>
      <c r="L47" s="63">
        <f t="shared" si="8"/>
        <v>0</v>
      </c>
      <c r="M47" s="63">
        <f t="shared" si="9"/>
        <v>0</v>
      </c>
      <c r="N47" s="934">
        <v>4.0999999999999996</v>
      </c>
      <c r="O47" s="63">
        <f t="shared" si="10"/>
        <v>0</v>
      </c>
      <c r="P47" s="25">
        <f t="shared" si="11"/>
        <v>0</v>
      </c>
      <c r="Q47" s="25">
        <f t="shared" si="12"/>
        <v>0</v>
      </c>
      <c r="R47" s="25">
        <f t="shared" si="13"/>
        <v>0</v>
      </c>
      <c r="S47" s="25">
        <f t="shared" si="1"/>
        <v>0</v>
      </c>
      <c r="T47" s="25">
        <f t="shared" si="2"/>
        <v>0</v>
      </c>
      <c r="U47" s="397">
        <f t="shared" si="3"/>
        <v>0</v>
      </c>
      <c r="V47" s="397">
        <f t="shared" si="4"/>
        <v>0</v>
      </c>
      <c r="W47" s="193">
        <f t="shared" si="14"/>
        <v>0</v>
      </c>
      <c r="X47" s="638">
        <v>3024</v>
      </c>
      <c r="Y47" s="639">
        <f t="shared" si="5"/>
        <v>3024</v>
      </c>
      <c r="Z47" s="639">
        <f t="shared" si="15"/>
        <v>3024</v>
      </c>
      <c r="AA47" s="65">
        <f t="shared" si="16"/>
        <v>3931.2000000000003</v>
      </c>
      <c r="AB47" s="195">
        <f t="shared" si="18"/>
        <v>2419.2000000000003</v>
      </c>
      <c r="AC47" s="195">
        <f t="shared" si="19"/>
        <v>0</v>
      </c>
      <c r="AD47" s="195">
        <f t="shared" si="20"/>
        <v>0</v>
      </c>
      <c r="AE47" s="195">
        <f t="shared" si="21"/>
        <v>0</v>
      </c>
      <c r="AF47" s="195">
        <f t="shared" si="22"/>
        <v>0</v>
      </c>
      <c r="AG47" s="196">
        <f t="shared" si="17"/>
        <v>0</v>
      </c>
      <c r="AI47" s="548"/>
      <c r="AJ47" s="546"/>
      <c r="AK47" s="546"/>
      <c r="AL47" s="546"/>
      <c r="AM47" s="546"/>
      <c r="AN47" s="545"/>
      <c r="AO47" s="544"/>
      <c r="AP47" s="546"/>
      <c r="AQ47" s="546"/>
      <c r="AR47" s="546"/>
      <c r="AS47" s="546"/>
      <c r="AT47" s="546"/>
      <c r="AU47" s="545"/>
      <c r="AV47" s="544"/>
      <c r="AW47" s="546"/>
      <c r="AX47" s="546"/>
      <c r="AY47" s="546"/>
      <c r="AZ47" s="546"/>
      <c r="BA47" s="546"/>
      <c r="BB47" s="545"/>
      <c r="BC47" s="544"/>
      <c r="BD47" s="546"/>
      <c r="BE47" s="546"/>
      <c r="BF47" s="546"/>
      <c r="BG47" s="546"/>
      <c r="BH47" s="546"/>
      <c r="BI47" s="545"/>
      <c r="BJ47" s="544"/>
      <c r="BK47" s="548"/>
      <c r="BL47" s="546"/>
      <c r="BM47" s="546"/>
      <c r="BN47" s="546"/>
      <c r="BO47" s="546"/>
      <c r="BP47" s="545"/>
      <c r="BQ47" s="544"/>
      <c r="BR47" s="546"/>
      <c r="BS47" s="546"/>
      <c r="BT47" s="546"/>
      <c r="BU47" s="546"/>
      <c r="BV47" s="546"/>
      <c r="BW47" s="545"/>
      <c r="BX47" s="544"/>
      <c r="BY47" s="546"/>
      <c r="BZ47" s="546"/>
      <c r="CA47" s="546"/>
      <c r="CB47" s="546"/>
      <c r="CC47" s="546"/>
      <c r="CD47" s="545"/>
      <c r="CE47" s="544"/>
      <c r="CF47" s="546"/>
      <c r="CG47" s="546"/>
      <c r="CH47" s="546"/>
      <c r="CI47" s="546"/>
      <c r="CJ47" s="546"/>
      <c r="CK47" s="545"/>
      <c r="CL47" s="544"/>
      <c r="CM47" s="546"/>
      <c r="CN47" s="546"/>
      <c r="CO47" s="546"/>
      <c r="CP47" s="546"/>
      <c r="CQ47" s="546"/>
      <c r="CR47" s="545"/>
      <c r="CS47" s="1020"/>
    </row>
    <row r="48" spans="1:97" ht="12.75" hidden="1" customHeight="1">
      <c r="A48" s="13">
        <v>0</v>
      </c>
      <c r="B48" s="165"/>
      <c r="C48" s="189" t="s">
        <v>119</v>
      </c>
      <c r="D48" s="24" t="s">
        <v>12</v>
      </c>
      <c r="E48" s="190">
        <v>0.5</v>
      </c>
      <c r="F48" s="24" t="s">
        <v>27</v>
      </c>
      <c r="G48" s="191"/>
      <c r="H48" s="100">
        <v>5.6</v>
      </c>
      <c r="I48" s="192">
        <v>695</v>
      </c>
      <c r="J48" s="63">
        <f t="shared" si="6"/>
        <v>0</v>
      </c>
      <c r="K48" s="63">
        <f t="shared" si="7"/>
        <v>0</v>
      </c>
      <c r="L48" s="63">
        <f t="shared" si="8"/>
        <v>0</v>
      </c>
      <c r="M48" s="63">
        <f t="shared" si="9"/>
        <v>0</v>
      </c>
      <c r="N48" s="934">
        <v>5.3</v>
      </c>
      <c r="O48" s="63">
        <f t="shared" si="10"/>
        <v>0</v>
      </c>
      <c r="P48" s="25">
        <f t="shared" si="11"/>
        <v>0</v>
      </c>
      <c r="Q48" s="25">
        <f t="shared" si="12"/>
        <v>0</v>
      </c>
      <c r="R48" s="25">
        <f t="shared" si="13"/>
        <v>0</v>
      </c>
      <c r="S48" s="25">
        <f t="shared" si="1"/>
        <v>0</v>
      </c>
      <c r="T48" s="25">
        <f t="shared" si="2"/>
        <v>0</v>
      </c>
      <c r="U48" s="397">
        <f t="shared" si="3"/>
        <v>0</v>
      </c>
      <c r="V48" s="397">
        <f t="shared" si="4"/>
        <v>0</v>
      </c>
      <c r="W48" s="193">
        <f t="shared" si="14"/>
        <v>0</v>
      </c>
      <c r="X48" s="638">
        <v>3888</v>
      </c>
      <c r="Y48" s="639">
        <f t="shared" si="5"/>
        <v>3888</v>
      </c>
      <c r="Z48" s="639">
        <f t="shared" si="15"/>
        <v>3888</v>
      </c>
      <c r="AA48" s="65">
        <f t="shared" si="16"/>
        <v>5054.4000000000005</v>
      </c>
      <c r="AB48" s="195">
        <f t="shared" si="18"/>
        <v>3110.4</v>
      </c>
      <c r="AC48" s="195">
        <f t="shared" si="19"/>
        <v>0</v>
      </c>
      <c r="AD48" s="195">
        <f t="shared" si="20"/>
        <v>0</v>
      </c>
      <c r="AE48" s="195">
        <f t="shared" si="21"/>
        <v>0</v>
      </c>
      <c r="AF48" s="195">
        <f t="shared" si="22"/>
        <v>0</v>
      </c>
      <c r="AG48" s="196">
        <f t="shared" si="17"/>
        <v>0</v>
      </c>
      <c r="AI48" s="548"/>
      <c r="AJ48" s="546"/>
      <c r="AK48" s="546"/>
      <c r="AL48" s="546"/>
      <c r="AM48" s="546"/>
      <c r="AN48" s="545"/>
      <c r="AO48" s="544"/>
      <c r="AP48" s="546"/>
      <c r="AQ48" s="546"/>
      <c r="AR48" s="546"/>
      <c r="AS48" s="546"/>
      <c r="AT48" s="546"/>
      <c r="AU48" s="545"/>
      <c r="AV48" s="544"/>
      <c r="AW48" s="546"/>
      <c r="AX48" s="546"/>
      <c r="AY48" s="546"/>
      <c r="AZ48" s="546"/>
      <c r="BA48" s="546"/>
      <c r="BB48" s="545"/>
      <c r="BC48" s="544"/>
      <c r="BD48" s="546"/>
      <c r="BE48" s="546"/>
      <c r="BF48" s="546"/>
      <c r="BG48" s="546"/>
      <c r="BH48" s="546"/>
      <c r="BI48" s="545"/>
      <c r="BJ48" s="544"/>
      <c r="BK48" s="548"/>
      <c r="BL48" s="546"/>
      <c r="BM48" s="546"/>
      <c r="BN48" s="546"/>
      <c r="BO48" s="546"/>
      <c r="BP48" s="545"/>
      <c r="BQ48" s="544"/>
      <c r="BR48" s="546"/>
      <c r="BS48" s="546"/>
      <c r="BT48" s="546"/>
      <c r="BU48" s="546"/>
      <c r="BV48" s="546"/>
      <c r="BW48" s="545"/>
      <c r="BX48" s="544"/>
      <c r="BY48" s="546"/>
      <c r="BZ48" s="546"/>
      <c r="CA48" s="546"/>
      <c r="CB48" s="546"/>
      <c r="CC48" s="546"/>
      <c r="CD48" s="545"/>
      <c r="CE48" s="544"/>
      <c r="CF48" s="546"/>
      <c r="CG48" s="546"/>
      <c r="CH48" s="546"/>
      <c r="CI48" s="546"/>
      <c r="CJ48" s="546"/>
      <c r="CK48" s="545"/>
      <c r="CL48" s="544"/>
      <c r="CM48" s="546"/>
      <c r="CN48" s="546"/>
      <c r="CO48" s="546"/>
      <c r="CP48" s="546"/>
      <c r="CQ48" s="546"/>
      <c r="CR48" s="544"/>
      <c r="CS48" s="1020"/>
    </row>
    <row r="49" spans="1:97" ht="12.75" hidden="1" customHeight="1">
      <c r="A49" s="13">
        <v>0</v>
      </c>
      <c r="B49" s="165"/>
      <c r="C49" s="189" t="s">
        <v>268</v>
      </c>
      <c r="D49" s="24" t="s">
        <v>12</v>
      </c>
      <c r="E49" s="190">
        <v>0.52083333333333337</v>
      </c>
      <c r="F49" s="24" t="s">
        <v>27</v>
      </c>
      <c r="G49" s="191"/>
      <c r="H49" s="100">
        <v>5</v>
      </c>
      <c r="I49" s="192">
        <v>695</v>
      </c>
      <c r="J49" s="63">
        <f t="shared" si="6"/>
        <v>0</v>
      </c>
      <c r="K49" s="63">
        <f t="shared" si="7"/>
        <v>0</v>
      </c>
      <c r="L49" s="63">
        <f t="shared" si="8"/>
        <v>0</v>
      </c>
      <c r="M49" s="63">
        <f t="shared" si="9"/>
        <v>0</v>
      </c>
      <c r="N49" s="934">
        <v>4.7</v>
      </c>
      <c r="O49" s="63">
        <f t="shared" si="10"/>
        <v>0</v>
      </c>
      <c r="P49" s="25">
        <f t="shared" si="11"/>
        <v>0</v>
      </c>
      <c r="Q49" s="25">
        <f t="shared" si="12"/>
        <v>0</v>
      </c>
      <c r="R49" s="25">
        <f t="shared" si="13"/>
        <v>0</v>
      </c>
      <c r="S49" s="25">
        <f t="shared" si="1"/>
        <v>0</v>
      </c>
      <c r="T49" s="25">
        <f t="shared" si="2"/>
        <v>0</v>
      </c>
      <c r="U49" s="397">
        <f t="shared" si="3"/>
        <v>0</v>
      </c>
      <c r="V49" s="397">
        <f t="shared" si="4"/>
        <v>0</v>
      </c>
      <c r="W49" s="193">
        <f t="shared" si="14"/>
        <v>0</v>
      </c>
      <c r="X49" s="638">
        <v>3456</v>
      </c>
      <c r="Y49" s="639">
        <f t="shared" si="5"/>
        <v>3456</v>
      </c>
      <c r="Z49" s="639">
        <f t="shared" si="15"/>
        <v>3456</v>
      </c>
      <c r="AA49" s="65">
        <f t="shared" si="16"/>
        <v>4492.8</v>
      </c>
      <c r="AB49" s="195">
        <f t="shared" si="18"/>
        <v>2764.8</v>
      </c>
      <c r="AC49" s="195">
        <f t="shared" si="19"/>
        <v>0</v>
      </c>
      <c r="AD49" s="195">
        <f t="shared" si="20"/>
        <v>0</v>
      </c>
      <c r="AE49" s="195">
        <f t="shared" si="21"/>
        <v>0</v>
      </c>
      <c r="AF49" s="195">
        <f t="shared" si="22"/>
        <v>0</v>
      </c>
      <c r="AG49" s="196">
        <f t="shared" si="17"/>
        <v>0</v>
      </c>
      <c r="AI49" s="548"/>
      <c r="AJ49" s="546"/>
      <c r="AK49" s="546"/>
      <c r="AL49" s="546"/>
      <c r="AM49" s="546"/>
      <c r="AN49" s="545"/>
      <c r="AO49" s="544"/>
      <c r="AP49" s="546"/>
      <c r="AQ49" s="546"/>
      <c r="AR49" s="546"/>
      <c r="AS49" s="546"/>
      <c r="AT49" s="546"/>
      <c r="AU49" s="545"/>
      <c r="AV49" s="544"/>
      <c r="AW49" s="546"/>
      <c r="AX49" s="546"/>
      <c r="AY49" s="546"/>
      <c r="AZ49" s="546"/>
      <c r="BA49" s="546"/>
      <c r="BB49" s="545"/>
      <c r="BC49" s="544"/>
      <c r="BD49" s="546"/>
      <c r="BE49" s="546"/>
      <c r="BF49" s="546"/>
      <c r="BG49" s="546"/>
      <c r="BH49" s="546"/>
      <c r="BI49" s="545"/>
      <c r="BJ49" s="544"/>
      <c r="BK49" s="548"/>
      <c r="BL49" s="546"/>
      <c r="BM49" s="546"/>
      <c r="BN49" s="546"/>
      <c r="BO49" s="546"/>
      <c r="BP49" s="545"/>
      <c r="BQ49" s="544"/>
      <c r="BR49" s="546"/>
      <c r="BS49" s="546"/>
      <c r="BT49" s="546"/>
      <c r="BU49" s="546"/>
      <c r="BV49" s="546"/>
      <c r="BW49" s="545"/>
      <c r="BX49" s="544"/>
      <c r="BY49" s="546"/>
      <c r="BZ49" s="546"/>
      <c r="CA49" s="546"/>
      <c r="CB49" s="546"/>
      <c r="CC49" s="546"/>
      <c r="CD49" s="545"/>
      <c r="CE49" s="544"/>
      <c r="CF49" s="546"/>
      <c r="CG49" s="546"/>
      <c r="CH49" s="546"/>
      <c r="CI49" s="546"/>
      <c r="CJ49" s="546"/>
      <c r="CK49" s="545"/>
      <c r="CL49" s="544"/>
      <c r="CM49" s="546"/>
      <c r="CN49" s="546"/>
      <c r="CO49" s="546"/>
      <c r="CP49" s="546"/>
      <c r="CQ49" s="546"/>
      <c r="CR49" s="545"/>
      <c r="CS49" s="1020"/>
    </row>
    <row r="50" spans="1:97" ht="12.75" customHeight="1">
      <c r="A50" s="13">
        <v>0</v>
      </c>
      <c r="B50" s="165"/>
      <c r="C50" s="189" t="s">
        <v>10</v>
      </c>
      <c r="D50" s="24" t="s">
        <v>12</v>
      </c>
      <c r="E50" s="190">
        <v>0.54166666666666663</v>
      </c>
      <c r="F50" s="24" t="s">
        <v>27</v>
      </c>
      <c r="G50" s="191"/>
      <c r="H50" s="100">
        <v>5</v>
      </c>
      <c r="I50" s="192">
        <v>695</v>
      </c>
      <c r="J50" s="63">
        <f t="shared" si="6"/>
        <v>5</v>
      </c>
      <c r="K50" s="63">
        <f t="shared" si="7"/>
        <v>5</v>
      </c>
      <c r="L50" s="63">
        <f t="shared" si="8"/>
        <v>0</v>
      </c>
      <c r="M50" s="63">
        <f t="shared" si="9"/>
        <v>0</v>
      </c>
      <c r="N50" s="933">
        <v>4.7</v>
      </c>
      <c r="O50" s="63">
        <f t="shared" si="10"/>
        <v>4.7</v>
      </c>
      <c r="P50" s="25">
        <f t="shared" si="11"/>
        <v>1</v>
      </c>
      <c r="Q50" s="25">
        <f t="shared" si="12"/>
        <v>0</v>
      </c>
      <c r="R50" s="25">
        <f t="shared" si="13"/>
        <v>0</v>
      </c>
      <c r="S50" s="25">
        <f t="shared" si="1"/>
        <v>0</v>
      </c>
      <c r="T50" s="25">
        <f t="shared" si="2"/>
        <v>0</v>
      </c>
      <c r="U50" s="397">
        <f t="shared" si="3"/>
        <v>0</v>
      </c>
      <c r="V50" s="397">
        <f t="shared" si="4"/>
        <v>0</v>
      </c>
      <c r="W50" s="193">
        <f t="shared" si="14"/>
        <v>1</v>
      </c>
      <c r="X50" s="638">
        <v>3456</v>
      </c>
      <c r="Y50" s="639">
        <f t="shared" si="5"/>
        <v>3456</v>
      </c>
      <c r="Z50" s="639">
        <f t="shared" si="15"/>
        <v>3456</v>
      </c>
      <c r="AA50" s="65">
        <f t="shared" si="16"/>
        <v>4492.8</v>
      </c>
      <c r="AB50" s="195">
        <f t="shared" si="18"/>
        <v>2764.8</v>
      </c>
      <c r="AC50" s="195">
        <f t="shared" si="19"/>
        <v>0</v>
      </c>
      <c r="AD50" s="195">
        <f t="shared" si="20"/>
        <v>0</v>
      </c>
      <c r="AE50" s="195">
        <f t="shared" si="21"/>
        <v>0</v>
      </c>
      <c r="AF50" s="195">
        <f t="shared" si="22"/>
        <v>0</v>
      </c>
      <c r="AG50" s="196">
        <f t="shared" si="17"/>
        <v>3456</v>
      </c>
      <c r="AI50" s="548"/>
      <c r="AJ50" s="546"/>
      <c r="AK50" s="546"/>
      <c r="AL50" s="546"/>
      <c r="AM50" s="546"/>
      <c r="AN50" s="545"/>
      <c r="AO50" s="544"/>
      <c r="AP50" s="546"/>
      <c r="AQ50" s="546"/>
      <c r="AR50" s="546"/>
      <c r="AS50" s="546"/>
      <c r="AT50" s="546"/>
      <c r="AU50" s="545"/>
      <c r="AV50" s="544"/>
      <c r="AW50" s="546"/>
      <c r="AX50" s="546"/>
      <c r="AY50" s="546"/>
      <c r="AZ50" s="546"/>
      <c r="BA50" s="546"/>
      <c r="BB50" s="545"/>
      <c r="BC50" s="544"/>
      <c r="BD50" s="546"/>
      <c r="BE50" s="546"/>
      <c r="BF50" s="546"/>
      <c r="BG50" s="546"/>
      <c r="BH50" s="546"/>
      <c r="BI50" s="545" t="s">
        <v>347</v>
      </c>
      <c r="BJ50" s="544"/>
      <c r="BK50" s="548"/>
      <c r="BL50" s="546"/>
      <c r="BM50" s="546"/>
      <c r="BN50" s="546"/>
      <c r="BO50" s="546"/>
      <c r="BP50" s="545"/>
      <c r="BQ50" s="544"/>
      <c r="BR50" s="546"/>
      <c r="BS50" s="546"/>
      <c r="BT50" s="546"/>
      <c r="BU50" s="546"/>
      <c r="BV50" s="546"/>
      <c r="BW50" s="545"/>
      <c r="BX50" s="544"/>
      <c r="BY50" s="546"/>
      <c r="BZ50" s="546"/>
      <c r="CA50" s="546"/>
      <c r="CB50" s="546"/>
      <c r="CC50" s="546"/>
      <c r="CD50" s="545"/>
      <c r="CE50" s="544"/>
      <c r="CF50" s="546"/>
      <c r="CG50" s="546"/>
      <c r="CH50" s="546"/>
      <c r="CI50" s="546"/>
      <c r="CJ50" s="546"/>
      <c r="CK50" s="545"/>
      <c r="CL50" s="544"/>
      <c r="CM50" s="546"/>
      <c r="CN50" s="546"/>
      <c r="CO50" s="546"/>
      <c r="CP50" s="546"/>
      <c r="CQ50" s="546"/>
      <c r="CR50" s="545"/>
      <c r="CS50" s="1020"/>
    </row>
    <row r="51" spans="1:97" ht="12.75" hidden="1" customHeight="1">
      <c r="A51" s="13">
        <v>0</v>
      </c>
      <c r="B51" s="165"/>
      <c r="C51" s="189" t="s">
        <v>322</v>
      </c>
      <c r="D51" s="24" t="s">
        <v>12</v>
      </c>
      <c r="E51" s="190">
        <v>0.625</v>
      </c>
      <c r="F51" s="24" t="s">
        <v>27</v>
      </c>
      <c r="G51" s="191"/>
      <c r="H51" s="100">
        <v>5</v>
      </c>
      <c r="I51" s="192">
        <v>695</v>
      </c>
      <c r="J51" s="63">
        <f t="shared" si="6"/>
        <v>0</v>
      </c>
      <c r="K51" s="63">
        <f t="shared" si="7"/>
        <v>0</v>
      </c>
      <c r="L51" s="63">
        <f t="shared" si="8"/>
        <v>0</v>
      </c>
      <c r="M51" s="63">
        <f t="shared" si="9"/>
        <v>0</v>
      </c>
      <c r="N51" s="933">
        <v>4.7</v>
      </c>
      <c r="O51" s="63">
        <f t="shared" si="10"/>
        <v>0</v>
      </c>
      <c r="P51" s="25">
        <f t="shared" si="11"/>
        <v>0</v>
      </c>
      <c r="Q51" s="25">
        <f t="shared" si="12"/>
        <v>0</v>
      </c>
      <c r="R51" s="25">
        <f t="shared" si="13"/>
        <v>0</v>
      </c>
      <c r="S51" s="25">
        <f t="shared" si="1"/>
        <v>0</v>
      </c>
      <c r="T51" s="25">
        <f t="shared" si="2"/>
        <v>0</v>
      </c>
      <c r="U51" s="397">
        <f t="shared" si="3"/>
        <v>0</v>
      </c>
      <c r="V51" s="397">
        <f t="shared" si="4"/>
        <v>0</v>
      </c>
      <c r="W51" s="193">
        <f t="shared" si="14"/>
        <v>0</v>
      </c>
      <c r="X51" s="638">
        <v>3456</v>
      </c>
      <c r="Y51" s="639">
        <f t="shared" si="5"/>
        <v>3456</v>
      </c>
      <c r="Z51" s="639">
        <f t="shared" si="15"/>
        <v>3456</v>
      </c>
      <c r="AA51" s="65">
        <f t="shared" si="16"/>
        <v>4492.8</v>
      </c>
      <c r="AB51" s="195">
        <f t="shared" si="18"/>
        <v>2764.8</v>
      </c>
      <c r="AC51" s="195">
        <f t="shared" si="19"/>
        <v>0</v>
      </c>
      <c r="AD51" s="195">
        <f t="shared" si="20"/>
        <v>0</v>
      </c>
      <c r="AE51" s="195">
        <f t="shared" si="21"/>
        <v>0</v>
      </c>
      <c r="AF51" s="195">
        <f t="shared" si="22"/>
        <v>0</v>
      </c>
      <c r="AG51" s="196">
        <f t="shared" si="17"/>
        <v>0</v>
      </c>
      <c r="AI51" s="548"/>
      <c r="AJ51" s="546"/>
      <c r="AK51" s="546"/>
      <c r="AL51" s="546"/>
      <c r="AM51" s="546"/>
      <c r="AN51" s="545"/>
      <c r="AO51" s="544"/>
      <c r="AP51" s="546"/>
      <c r="AQ51" s="546"/>
      <c r="AR51" s="546"/>
      <c r="AS51" s="546"/>
      <c r="AT51" s="546"/>
      <c r="AU51" s="545"/>
      <c r="AV51" s="544"/>
      <c r="AW51" s="546"/>
      <c r="AX51" s="546"/>
      <c r="AY51" s="546"/>
      <c r="AZ51" s="546"/>
      <c r="BA51" s="546"/>
      <c r="BB51" s="545"/>
      <c r="BC51" s="544"/>
      <c r="BD51" s="546"/>
      <c r="BE51" s="546"/>
      <c r="BF51" s="546"/>
      <c r="BG51" s="546"/>
      <c r="BH51" s="546"/>
      <c r="BI51" s="545"/>
      <c r="BJ51" s="544"/>
      <c r="BK51" s="548"/>
      <c r="BL51" s="546"/>
      <c r="BM51" s="546"/>
      <c r="BN51" s="546"/>
      <c r="BO51" s="546"/>
      <c r="BP51" s="545"/>
      <c r="BQ51" s="544"/>
      <c r="BR51" s="546"/>
      <c r="BS51" s="546"/>
      <c r="BT51" s="546"/>
      <c r="BU51" s="546"/>
      <c r="BV51" s="546"/>
      <c r="BW51" s="545"/>
      <c r="BX51" s="544"/>
      <c r="BY51" s="546"/>
      <c r="BZ51" s="546"/>
      <c r="CA51" s="546"/>
      <c r="CB51" s="546"/>
      <c r="CC51" s="546"/>
      <c r="CD51" s="545"/>
      <c r="CE51" s="544"/>
      <c r="CF51" s="546"/>
      <c r="CG51" s="546"/>
      <c r="CH51" s="546"/>
      <c r="CI51" s="546"/>
      <c r="CJ51" s="546"/>
      <c r="CK51" s="545"/>
      <c r="CL51" s="544"/>
      <c r="CM51" s="546"/>
      <c r="CN51" s="546"/>
      <c r="CO51" s="546"/>
      <c r="CP51" s="546"/>
      <c r="CQ51" s="546"/>
      <c r="CR51" s="545"/>
      <c r="CS51" s="1020"/>
    </row>
    <row r="52" spans="1:97" ht="12.75" hidden="1" customHeight="1">
      <c r="A52" s="13">
        <v>0</v>
      </c>
      <c r="B52" s="165"/>
      <c r="C52" s="189" t="s">
        <v>203</v>
      </c>
      <c r="D52" s="24" t="s">
        <v>12</v>
      </c>
      <c r="E52" s="190">
        <v>0.66666666666666663</v>
      </c>
      <c r="F52" s="24" t="s">
        <v>27</v>
      </c>
      <c r="G52" s="191"/>
      <c r="H52" s="100">
        <v>6.2</v>
      </c>
      <c r="I52" s="192">
        <v>695</v>
      </c>
      <c r="J52" s="63">
        <f t="shared" si="6"/>
        <v>0</v>
      </c>
      <c r="K52" s="63">
        <f t="shared" si="7"/>
        <v>0</v>
      </c>
      <c r="L52" s="63">
        <f t="shared" si="8"/>
        <v>0</v>
      </c>
      <c r="M52" s="63">
        <f t="shared" si="9"/>
        <v>0</v>
      </c>
      <c r="N52" s="933">
        <v>5.9</v>
      </c>
      <c r="O52" s="63">
        <f t="shared" si="10"/>
        <v>0</v>
      </c>
      <c r="P52" s="25">
        <f t="shared" si="11"/>
        <v>0</v>
      </c>
      <c r="Q52" s="25">
        <f t="shared" si="12"/>
        <v>0</v>
      </c>
      <c r="R52" s="25">
        <f t="shared" si="13"/>
        <v>0</v>
      </c>
      <c r="S52" s="25">
        <f t="shared" si="1"/>
        <v>0</v>
      </c>
      <c r="T52" s="25">
        <f t="shared" si="2"/>
        <v>0</v>
      </c>
      <c r="U52" s="397">
        <f t="shared" si="3"/>
        <v>0</v>
      </c>
      <c r="V52" s="397">
        <f t="shared" si="4"/>
        <v>0</v>
      </c>
      <c r="W52" s="193">
        <f t="shared" si="14"/>
        <v>0</v>
      </c>
      <c r="X52" s="638">
        <v>4320</v>
      </c>
      <c r="Y52" s="639">
        <f t="shared" si="5"/>
        <v>4320</v>
      </c>
      <c r="Z52" s="639">
        <f t="shared" si="15"/>
        <v>4320</v>
      </c>
      <c r="AA52" s="65">
        <f t="shared" si="16"/>
        <v>5616</v>
      </c>
      <c r="AB52" s="195">
        <f t="shared" si="18"/>
        <v>3456</v>
      </c>
      <c r="AC52" s="195">
        <f t="shared" si="19"/>
        <v>0</v>
      </c>
      <c r="AD52" s="195">
        <f t="shared" si="20"/>
        <v>0</v>
      </c>
      <c r="AE52" s="195">
        <f t="shared" si="21"/>
        <v>0</v>
      </c>
      <c r="AF52" s="195">
        <f t="shared" si="22"/>
        <v>0</v>
      </c>
      <c r="AG52" s="196">
        <f t="shared" si="17"/>
        <v>0</v>
      </c>
      <c r="AI52" s="548"/>
      <c r="AJ52" s="546"/>
      <c r="AK52" s="546"/>
      <c r="AL52" s="546"/>
      <c r="AM52" s="546"/>
      <c r="AN52" s="545"/>
      <c r="AO52" s="544"/>
      <c r="AP52" s="546"/>
      <c r="AQ52" s="546"/>
      <c r="AR52" s="546"/>
      <c r="AS52" s="546"/>
      <c r="AT52" s="546"/>
      <c r="AU52" s="545"/>
      <c r="AV52" s="544"/>
      <c r="AW52" s="546"/>
      <c r="AX52" s="546"/>
      <c r="AY52" s="546"/>
      <c r="AZ52" s="546"/>
      <c r="BA52" s="546"/>
      <c r="BB52" s="545"/>
      <c r="BC52" s="544"/>
      <c r="BD52" s="546"/>
      <c r="BE52" s="546"/>
      <c r="BF52" s="546"/>
      <c r="BG52" s="546"/>
      <c r="BH52" s="546"/>
      <c r="BI52" s="545"/>
      <c r="BJ52" s="544"/>
      <c r="BK52" s="548"/>
      <c r="BL52" s="546"/>
      <c r="BM52" s="546"/>
      <c r="BN52" s="546"/>
      <c r="BO52" s="546"/>
      <c r="BP52" s="545"/>
      <c r="BQ52" s="544"/>
      <c r="BR52" s="546"/>
      <c r="BS52" s="546"/>
      <c r="BT52" s="546"/>
      <c r="BU52" s="546"/>
      <c r="BV52" s="546"/>
      <c r="BW52" s="545"/>
      <c r="BX52" s="544"/>
      <c r="BY52" s="546"/>
      <c r="BZ52" s="546"/>
      <c r="CA52" s="546"/>
      <c r="CB52" s="546"/>
      <c r="CC52" s="546"/>
      <c r="CD52" s="545"/>
      <c r="CE52" s="544"/>
      <c r="CF52" s="546"/>
      <c r="CG52" s="546"/>
      <c r="CH52" s="546"/>
      <c r="CI52" s="546"/>
      <c r="CJ52" s="546"/>
      <c r="CK52" s="545"/>
      <c r="CL52" s="544"/>
      <c r="CM52" s="546"/>
      <c r="CN52" s="546"/>
      <c r="CO52" s="546"/>
      <c r="CP52" s="546"/>
      <c r="CQ52" s="546"/>
      <c r="CR52" s="545"/>
      <c r="CS52" s="1020"/>
    </row>
    <row r="53" spans="1:97" ht="12.75" hidden="1" customHeight="1">
      <c r="A53" s="13">
        <v>0</v>
      </c>
      <c r="B53" s="165"/>
      <c r="C53" s="189" t="s">
        <v>186</v>
      </c>
      <c r="D53" s="24" t="s">
        <v>12</v>
      </c>
      <c r="E53" s="190">
        <v>0.75</v>
      </c>
      <c r="F53" s="24" t="s">
        <v>28</v>
      </c>
      <c r="G53" s="191"/>
      <c r="H53" s="100">
        <v>8.5</v>
      </c>
      <c r="I53" s="192">
        <v>811</v>
      </c>
      <c r="J53" s="63">
        <f t="shared" si="6"/>
        <v>0</v>
      </c>
      <c r="K53" s="63">
        <f t="shared" si="7"/>
        <v>0</v>
      </c>
      <c r="L53" s="63">
        <f t="shared" si="8"/>
        <v>0</v>
      </c>
      <c r="M53" s="63">
        <f t="shared" si="9"/>
        <v>0</v>
      </c>
      <c r="N53" s="933">
        <v>8</v>
      </c>
      <c r="O53" s="63">
        <f t="shared" si="10"/>
        <v>0</v>
      </c>
      <c r="P53" s="25">
        <f t="shared" si="11"/>
        <v>0</v>
      </c>
      <c r="Q53" s="25">
        <f t="shared" si="12"/>
        <v>0</v>
      </c>
      <c r="R53" s="25">
        <f t="shared" si="13"/>
        <v>0</v>
      </c>
      <c r="S53" s="25">
        <f t="shared" si="1"/>
        <v>0</v>
      </c>
      <c r="T53" s="25">
        <f t="shared" si="2"/>
        <v>0</v>
      </c>
      <c r="U53" s="397">
        <f t="shared" si="3"/>
        <v>0</v>
      </c>
      <c r="V53" s="397">
        <f t="shared" si="4"/>
        <v>0</v>
      </c>
      <c r="W53" s="193">
        <f t="shared" si="14"/>
        <v>0</v>
      </c>
      <c r="X53" s="638">
        <v>6853</v>
      </c>
      <c r="Y53" s="639">
        <f t="shared" si="5"/>
        <v>6853</v>
      </c>
      <c r="Z53" s="639">
        <f t="shared" si="15"/>
        <v>6853</v>
      </c>
      <c r="AA53" s="65">
        <f t="shared" si="16"/>
        <v>8908.9</v>
      </c>
      <c r="AB53" s="195">
        <f t="shared" si="18"/>
        <v>5482.4000000000005</v>
      </c>
      <c r="AC53" s="195">
        <f t="shared" si="19"/>
        <v>0</v>
      </c>
      <c r="AD53" s="195">
        <f t="shared" si="20"/>
        <v>0</v>
      </c>
      <c r="AE53" s="195">
        <f t="shared" si="21"/>
        <v>0</v>
      </c>
      <c r="AF53" s="195">
        <f t="shared" si="22"/>
        <v>0</v>
      </c>
      <c r="AG53" s="196">
        <f t="shared" si="17"/>
        <v>0</v>
      </c>
      <c r="AI53" s="548"/>
      <c r="AJ53" s="546"/>
      <c r="AK53" s="546"/>
      <c r="AL53" s="546"/>
      <c r="AM53" s="546"/>
      <c r="AN53" s="545"/>
      <c r="AO53" s="544"/>
      <c r="AP53" s="546"/>
      <c r="AQ53" s="546"/>
      <c r="AR53" s="546"/>
      <c r="AS53" s="546"/>
      <c r="AT53" s="546"/>
      <c r="AU53" s="545"/>
      <c r="AV53" s="544"/>
      <c r="AW53" s="546"/>
      <c r="AX53" s="546"/>
      <c r="AY53" s="546"/>
      <c r="AZ53" s="546"/>
      <c r="BA53" s="546"/>
      <c r="BB53" s="545"/>
      <c r="BC53" s="544"/>
      <c r="BD53" s="546"/>
      <c r="BE53" s="546"/>
      <c r="BF53" s="546"/>
      <c r="BG53" s="546"/>
      <c r="BH53" s="546"/>
      <c r="BI53" s="545"/>
      <c r="BJ53" s="544"/>
      <c r="BK53" s="548"/>
      <c r="BL53" s="546"/>
      <c r="BM53" s="546"/>
      <c r="BN53" s="546"/>
      <c r="BO53" s="546"/>
      <c r="BP53" s="545"/>
      <c r="BQ53" s="544"/>
      <c r="BR53" s="546"/>
      <c r="BS53" s="546"/>
      <c r="BT53" s="546"/>
      <c r="BU53" s="546"/>
      <c r="BV53" s="546"/>
      <c r="BW53" s="545"/>
      <c r="BX53" s="544"/>
      <c r="BY53" s="546"/>
      <c r="BZ53" s="546"/>
      <c r="CA53" s="546"/>
      <c r="CB53" s="546"/>
      <c r="CC53" s="546"/>
      <c r="CD53" s="545"/>
      <c r="CE53" s="544"/>
      <c r="CF53" s="546"/>
      <c r="CG53" s="546"/>
      <c r="CH53" s="546"/>
      <c r="CI53" s="546"/>
      <c r="CJ53" s="546"/>
      <c r="CK53" s="545"/>
      <c r="CL53" s="544"/>
      <c r="CM53" s="546"/>
      <c r="CN53" s="546"/>
      <c r="CO53" s="546"/>
      <c r="CP53" s="546"/>
      <c r="CQ53" s="546"/>
      <c r="CR53" s="545"/>
      <c r="CS53" s="1020"/>
    </row>
    <row r="54" spans="1:97" ht="12.75" hidden="1" customHeight="1">
      <c r="A54" s="13">
        <v>0</v>
      </c>
      <c r="B54" s="165"/>
      <c r="C54" s="189" t="s">
        <v>50</v>
      </c>
      <c r="D54" s="24" t="s">
        <v>12</v>
      </c>
      <c r="E54" s="190">
        <v>0.79166666666666663</v>
      </c>
      <c r="F54" s="24" t="s">
        <v>31</v>
      </c>
      <c r="G54" s="191"/>
      <c r="H54" s="100">
        <v>12.5</v>
      </c>
      <c r="I54" s="192">
        <v>967</v>
      </c>
      <c r="J54" s="63">
        <f t="shared" si="6"/>
        <v>0</v>
      </c>
      <c r="K54" s="63">
        <f t="shared" si="7"/>
        <v>0</v>
      </c>
      <c r="L54" s="63">
        <f t="shared" si="8"/>
        <v>0</v>
      </c>
      <c r="M54" s="63">
        <f t="shared" si="9"/>
        <v>0</v>
      </c>
      <c r="N54" s="933">
        <v>11.8</v>
      </c>
      <c r="O54" s="63">
        <f t="shared" si="10"/>
        <v>0</v>
      </c>
      <c r="P54" s="25">
        <f t="shared" si="11"/>
        <v>0</v>
      </c>
      <c r="Q54" s="25">
        <f t="shared" si="12"/>
        <v>0</v>
      </c>
      <c r="R54" s="25">
        <f t="shared" si="13"/>
        <v>0</v>
      </c>
      <c r="S54" s="25">
        <f t="shared" si="1"/>
        <v>0</v>
      </c>
      <c r="T54" s="25">
        <f t="shared" si="2"/>
        <v>0</v>
      </c>
      <c r="U54" s="397">
        <f t="shared" si="3"/>
        <v>0</v>
      </c>
      <c r="V54" s="397">
        <f t="shared" si="4"/>
        <v>0</v>
      </c>
      <c r="W54" s="193">
        <f t="shared" si="14"/>
        <v>0</v>
      </c>
      <c r="X54" s="638">
        <v>12096</v>
      </c>
      <c r="Y54" s="639">
        <f t="shared" si="5"/>
        <v>12096</v>
      </c>
      <c r="Z54" s="639">
        <f t="shared" si="15"/>
        <v>12096</v>
      </c>
      <c r="AA54" s="65">
        <f t="shared" si="16"/>
        <v>15724.800000000001</v>
      </c>
      <c r="AB54" s="195">
        <f t="shared" si="18"/>
        <v>9676.8000000000011</v>
      </c>
      <c r="AC54" s="195">
        <f t="shared" si="19"/>
        <v>0</v>
      </c>
      <c r="AD54" s="195">
        <f t="shared" si="20"/>
        <v>0</v>
      </c>
      <c r="AE54" s="195">
        <f t="shared" si="21"/>
        <v>0</v>
      </c>
      <c r="AF54" s="195">
        <f t="shared" si="22"/>
        <v>0</v>
      </c>
      <c r="AG54" s="196">
        <f t="shared" si="17"/>
        <v>0</v>
      </c>
      <c r="AI54" s="548"/>
      <c r="AJ54" s="546"/>
      <c r="AK54" s="546"/>
      <c r="AL54" s="546"/>
      <c r="AM54" s="546"/>
      <c r="AN54" s="545"/>
      <c r="AO54" s="544"/>
      <c r="AP54" s="546"/>
      <c r="AQ54" s="546"/>
      <c r="AR54" s="546"/>
      <c r="AS54" s="546"/>
      <c r="AT54" s="546"/>
      <c r="AU54" s="545"/>
      <c r="AV54" s="544"/>
      <c r="AW54" s="546"/>
      <c r="AX54" s="546"/>
      <c r="AY54" s="546"/>
      <c r="AZ54" s="546"/>
      <c r="BA54" s="546"/>
      <c r="BB54" s="545"/>
      <c r="BC54" s="544"/>
      <c r="BD54" s="546"/>
      <c r="BE54" s="546"/>
      <c r="BF54" s="546"/>
      <c r="BG54" s="546"/>
      <c r="BH54" s="546"/>
      <c r="BI54" s="545"/>
      <c r="BJ54" s="544"/>
      <c r="BK54" s="548"/>
      <c r="BL54" s="546"/>
      <c r="BM54" s="546"/>
      <c r="BN54" s="546"/>
      <c r="BO54" s="546"/>
      <c r="BP54" s="545"/>
      <c r="BQ54" s="544"/>
      <c r="BR54" s="546"/>
      <c r="BS54" s="546"/>
      <c r="BT54" s="546"/>
      <c r="BU54" s="546"/>
      <c r="BV54" s="546"/>
      <c r="BW54" s="545"/>
      <c r="BX54" s="544"/>
      <c r="BY54" s="546"/>
      <c r="BZ54" s="546"/>
      <c r="CA54" s="546"/>
      <c r="CB54" s="546"/>
      <c r="CC54" s="546"/>
      <c r="CD54" s="545"/>
      <c r="CE54" s="544"/>
      <c r="CF54" s="546"/>
      <c r="CG54" s="546"/>
      <c r="CH54" s="546"/>
      <c r="CI54" s="546"/>
      <c r="CJ54" s="546"/>
      <c r="CK54" s="545"/>
      <c r="CL54" s="544"/>
      <c r="CM54" s="546"/>
      <c r="CN54" s="546"/>
      <c r="CO54" s="546"/>
      <c r="CP54" s="546"/>
      <c r="CQ54" s="546"/>
      <c r="CR54" s="544"/>
      <c r="CS54" s="1020"/>
    </row>
    <row r="55" spans="1:97" ht="12.75" hidden="1" customHeight="1">
      <c r="A55" s="13">
        <v>0</v>
      </c>
      <c r="B55" s="165"/>
      <c r="C55" s="189" t="s">
        <v>10</v>
      </c>
      <c r="D55" s="24" t="s">
        <v>12</v>
      </c>
      <c r="E55" s="190">
        <v>0.83333333333333337</v>
      </c>
      <c r="F55" s="24" t="s">
        <v>31</v>
      </c>
      <c r="G55" s="191"/>
      <c r="H55" s="100">
        <v>10.7</v>
      </c>
      <c r="I55" s="192">
        <v>967</v>
      </c>
      <c r="J55" s="63">
        <f t="shared" si="6"/>
        <v>0</v>
      </c>
      <c r="K55" s="63">
        <f t="shared" si="7"/>
        <v>0</v>
      </c>
      <c r="L55" s="63">
        <f t="shared" si="8"/>
        <v>0</v>
      </c>
      <c r="M55" s="63">
        <f t="shared" si="9"/>
        <v>0</v>
      </c>
      <c r="N55" s="933">
        <v>10.1</v>
      </c>
      <c r="O55" s="63">
        <f t="shared" si="10"/>
        <v>0</v>
      </c>
      <c r="P55" s="25">
        <f t="shared" si="11"/>
        <v>0</v>
      </c>
      <c r="Q55" s="25">
        <f t="shared" si="12"/>
        <v>0</v>
      </c>
      <c r="R55" s="25">
        <f t="shared" si="13"/>
        <v>0</v>
      </c>
      <c r="S55" s="25">
        <f t="shared" si="1"/>
        <v>0</v>
      </c>
      <c r="T55" s="25">
        <f t="shared" si="2"/>
        <v>0</v>
      </c>
      <c r="U55" s="397">
        <f t="shared" si="3"/>
        <v>0</v>
      </c>
      <c r="V55" s="397">
        <f t="shared" si="4"/>
        <v>0</v>
      </c>
      <c r="W55" s="193">
        <f t="shared" si="14"/>
        <v>0</v>
      </c>
      <c r="X55" s="638">
        <v>10368</v>
      </c>
      <c r="Y55" s="639">
        <f t="shared" si="5"/>
        <v>10368</v>
      </c>
      <c r="Z55" s="639">
        <f t="shared" si="15"/>
        <v>10368</v>
      </c>
      <c r="AA55" s="65">
        <f t="shared" si="16"/>
        <v>13478.4</v>
      </c>
      <c r="AB55" s="195">
        <f t="shared" si="18"/>
        <v>8294.4</v>
      </c>
      <c r="AC55" s="195">
        <f t="shared" si="19"/>
        <v>0</v>
      </c>
      <c r="AD55" s="195">
        <f t="shared" si="20"/>
        <v>0</v>
      </c>
      <c r="AE55" s="195">
        <f t="shared" si="21"/>
        <v>0</v>
      </c>
      <c r="AF55" s="195">
        <f t="shared" si="22"/>
        <v>0</v>
      </c>
      <c r="AG55" s="196">
        <f t="shared" si="17"/>
        <v>0</v>
      </c>
      <c r="AI55" s="548"/>
      <c r="AJ55" s="546"/>
      <c r="AK55" s="546"/>
      <c r="AL55" s="546"/>
      <c r="AM55" s="546"/>
      <c r="AN55" s="545"/>
      <c r="AO55" s="544"/>
      <c r="AP55" s="546"/>
      <c r="AQ55" s="546"/>
      <c r="AR55" s="546"/>
      <c r="AS55" s="546"/>
      <c r="AT55" s="546"/>
      <c r="AU55" s="545"/>
      <c r="AV55" s="544"/>
      <c r="AW55" s="546"/>
      <c r="AX55" s="546"/>
      <c r="AY55" s="546"/>
      <c r="AZ55" s="546"/>
      <c r="BA55" s="546"/>
      <c r="BB55" s="545"/>
      <c r="BC55" s="544"/>
      <c r="BD55" s="546"/>
      <c r="BE55" s="546"/>
      <c r="BF55" s="546"/>
      <c r="BG55" s="546"/>
      <c r="BH55" s="546"/>
      <c r="BI55" s="545"/>
      <c r="BJ55" s="544"/>
      <c r="BK55" s="548"/>
      <c r="BL55" s="546"/>
      <c r="BM55" s="546"/>
      <c r="BN55" s="546"/>
      <c r="BO55" s="546"/>
      <c r="BP55" s="545"/>
      <c r="BQ55" s="544"/>
      <c r="BR55" s="546"/>
      <c r="BS55" s="546"/>
      <c r="BT55" s="546"/>
      <c r="BU55" s="546"/>
      <c r="BV55" s="546"/>
      <c r="BW55" s="545"/>
      <c r="BX55" s="544"/>
      <c r="BY55" s="546"/>
      <c r="BZ55" s="546"/>
      <c r="CA55" s="546"/>
      <c r="CB55" s="546"/>
      <c r="CC55" s="546"/>
      <c r="CD55" s="545"/>
      <c r="CE55" s="544"/>
      <c r="CF55" s="546"/>
      <c r="CG55" s="546"/>
      <c r="CH55" s="546"/>
      <c r="CI55" s="546"/>
      <c r="CJ55" s="546"/>
      <c r="CK55" s="545"/>
      <c r="CL55" s="544"/>
      <c r="CM55" s="546"/>
      <c r="CN55" s="546"/>
      <c r="CO55" s="546"/>
      <c r="CP55" s="546"/>
      <c r="CQ55" s="546"/>
      <c r="CR55" s="545"/>
      <c r="CS55" s="1020"/>
    </row>
    <row r="56" spans="1:97" ht="12.75" hidden="1" customHeight="1">
      <c r="A56" s="13">
        <v>0</v>
      </c>
      <c r="B56" s="165"/>
      <c r="C56" s="189" t="s">
        <v>10</v>
      </c>
      <c r="D56" s="24" t="s">
        <v>12</v>
      </c>
      <c r="E56" s="190">
        <v>0.9375</v>
      </c>
      <c r="F56" s="24" t="s">
        <v>31</v>
      </c>
      <c r="G56" s="191"/>
      <c r="H56" s="100">
        <v>6</v>
      </c>
      <c r="I56" s="192">
        <v>967</v>
      </c>
      <c r="J56" s="63">
        <f t="shared" si="6"/>
        <v>0</v>
      </c>
      <c r="K56" s="63">
        <f t="shared" si="7"/>
        <v>0</v>
      </c>
      <c r="L56" s="63">
        <f t="shared" si="8"/>
        <v>0</v>
      </c>
      <c r="M56" s="63">
        <f t="shared" si="9"/>
        <v>0</v>
      </c>
      <c r="N56" s="933">
        <v>5.6</v>
      </c>
      <c r="O56" s="63">
        <f t="shared" si="10"/>
        <v>0</v>
      </c>
      <c r="P56" s="25">
        <f t="shared" si="11"/>
        <v>0</v>
      </c>
      <c r="Q56" s="25">
        <f t="shared" si="12"/>
        <v>0</v>
      </c>
      <c r="R56" s="25">
        <f t="shared" si="13"/>
        <v>0</v>
      </c>
      <c r="S56" s="25">
        <f t="shared" si="1"/>
        <v>0</v>
      </c>
      <c r="T56" s="25">
        <f t="shared" si="2"/>
        <v>0</v>
      </c>
      <c r="U56" s="397">
        <f t="shared" si="3"/>
        <v>0</v>
      </c>
      <c r="V56" s="397">
        <f t="shared" si="4"/>
        <v>0</v>
      </c>
      <c r="W56" s="193">
        <f t="shared" si="14"/>
        <v>0</v>
      </c>
      <c r="X56" s="638">
        <v>5760</v>
      </c>
      <c r="Y56" s="639">
        <f t="shared" si="5"/>
        <v>5760</v>
      </c>
      <c r="Z56" s="639">
        <f t="shared" si="15"/>
        <v>5760</v>
      </c>
      <c r="AA56" s="65">
        <f t="shared" si="16"/>
        <v>7488</v>
      </c>
      <c r="AB56" s="195">
        <f t="shared" si="18"/>
        <v>4608</v>
      </c>
      <c r="AC56" s="195">
        <f t="shared" si="19"/>
        <v>0</v>
      </c>
      <c r="AD56" s="195">
        <f t="shared" si="20"/>
        <v>0</v>
      </c>
      <c r="AE56" s="195">
        <f t="shared" si="21"/>
        <v>0</v>
      </c>
      <c r="AF56" s="195">
        <f t="shared" si="22"/>
        <v>0</v>
      </c>
      <c r="AG56" s="196">
        <f t="shared" si="17"/>
        <v>0</v>
      </c>
      <c r="AI56" s="548"/>
      <c r="AJ56" s="546"/>
      <c r="AK56" s="546"/>
      <c r="AL56" s="546"/>
      <c r="AM56" s="546"/>
      <c r="AN56" s="545"/>
      <c r="AO56" s="544"/>
      <c r="AP56" s="546"/>
      <c r="AQ56" s="546"/>
      <c r="AR56" s="546"/>
      <c r="AS56" s="546"/>
      <c r="AT56" s="546"/>
      <c r="AU56" s="545"/>
      <c r="AV56" s="544"/>
      <c r="AW56" s="546"/>
      <c r="AX56" s="546"/>
      <c r="AY56" s="546"/>
      <c r="AZ56" s="546"/>
      <c r="BA56" s="546"/>
      <c r="BB56" s="545"/>
      <c r="BC56" s="544"/>
      <c r="BD56" s="546"/>
      <c r="BE56" s="546"/>
      <c r="BF56" s="546"/>
      <c r="BG56" s="546"/>
      <c r="BH56" s="546"/>
      <c r="BI56" s="545"/>
      <c r="BJ56" s="544"/>
      <c r="BK56" s="548"/>
      <c r="BL56" s="546"/>
      <c r="BM56" s="546"/>
      <c r="BN56" s="546"/>
      <c r="BO56" s="546"/>
      <c r="BP56" s="545"/>
      <c r="BQ56" s="544"/>
      <c r="BR56" s="546"/>
      <c r="BS56" s="546"/>
      <c r="BT56" s="546"/>
      <c r="BU56" s="546"/>
      <c r="BV56" s="546"/>
      <c r="BW56" s="545"/>
      <c r="BX56" s="544"/>
      <c r="BY56" s="546"/>
      <c r="BZ56" s="546"/>
      <c r="CA56" s="546"/>
      <c r="CB56" s="546"/>
      <c r="CC56" s="546"/>
      <c r="CD56" s="545"/>
      <c r="CE56" s="544"/>
      <c r="CF56" s="546"/>
      <c r="CG56" s="546"/>
      <c r="CH56" s="546"/>
      <c r="CI56" s="546"/>
      <c r="CJ56" s="546"/>
      <c r="CK56" s="545"/>
      <c r="CL56" s="544"/>
      <c r="CM56" s="546"/>
      <c r="CN56" s="546"/>
      <c r="CO56" s="546"/>
      <c r="CP56" s="546"/>
      <c r="CQ56" s="546"/>
      <c r="CR56" s="545"/>
      <c r="CS56" s="1020"/>
    </row>
    <row r="57" spans="1:97" ht="12.75" hidden="1" customHeight="1">
      <c r="A57" s="13">
        <v>0</v>
      </c>
      <c r="B57" s="165"/>
      <c r="C57" s="189" t="s">
        <v>10</v>
      </c>
      <c r="D57" s="24" t="s">
        <v>12</v>
      </c>
      <c r="E57" s="190">
        <v>2.0833333333333332E-2</v>
      </c>
      <c r="F57" s="24" t="s">
        <v>29</v>
      </c>
      <c r="G57" s="191"/>
      <c r="H57" s="100">
        <v>1.6</v>
      </c>
      <c r="I57" s="192">
        <v>682</v>
      </c>
      <c r="J57" s="63">
        <f t="shared" si="6"/>
        <v>0</v>
      </c>
      <c r="K57" s="63">
        <f t="shared" si="7"/>
        <v>0</v>
      </c>
      <c r="L57" s="63">
        <f t="shared" si="8"/>
        <v>0</v>
      </c>
      <c r="M57" s="63">
        <f t="shared" si="9"/>
        <v>0</v>
      </c>
      <c r="N57" s="933">
        <v>1.7</v>
      </c>
      <c r="O57" s="63">
        <f t="shared" si="10"/>
        <v>0</v>
      </c>
      <c r="P57" s="25">
        <f t="shared" si="11"/>
        <v>0</v>
      </c>
      <c r="Q57" s="25">
        <f t="shared" si="12"/>
        <v>0</v>
      </c>
      <c r="R57" s="25">
        <f t="shared" si="13"/>
        <v>0</v>
      </c>
      <c r="S57" s="25">
        <f t="shared" si="1"/>
        <v>0</v>
      </c>
      <c r="T57" s="25">
        <f t="shared" si="2"/>
        <v>0</v>
      </c>
      <c r="U57" s="397">
        <f t="shared" si="3"/>
        <v>0</v>
      </c>
      <c r="V57" s="397">
        <f t="shared" si="4"/>
        <v>0</v>
      </c>
      <c r="W57" s="193">
        <f t="shared" si="14"/>
        <v>0</v>
      </c>
      <c r="X57" s="638">
        <v>1089</v>
      </c>
      <c r="Y57" s="639">
        <f t="shared" si="5"/>
        <v>1089</v>
      </c>
      <c r="Z57" s="639">
        <f t="shared" si="15"/>
        <v>1089</v>
      </c>
      <c r="AA57" s="65">
        <f t="shared" si="16"/>
        <v>1415.7</v>
      </c>
      <c r="AB57" s="195">
        <f t="shared" si="18"/>
        <v>871.2</v>
      </c>
      <c r="AC57" s="195">
        <f t="shared" si="19"/>
        <v>0</v>
      </c>
      <c r="AD57" s="195">
        <f t="shared" si="20"/>
        <v>0</v>
      </c>
      <c r="AE57" s="195">
        <f t="shared" si="21"/>
        <v>0</v>
      </c>
      <c r="AF57" s="195">
        <f t="shared" si="22"/>
        <v>0</v>
      </c>
      <c r="AG57" s="196">
        <f t="shared" si="17"/>
        <v>0</v>
      </c>
      <c r="AI57" s="548"/>
      <c r="AJ57" s="546"/>
      <c r="AK57" s="546"/>
      <c r="AL57" s="546"/>
      <c r="AM57" s="546"/>
      <c r="AN57" s="545"/>
      <c r="AO57" s="544"/>
      <c r="AP57" s="546"/>
      <c r="AQ57" s="546"/>
      <c r="AR57" s="546"/>
      <c r="AS57" s="546"/>
      <c r="AT57" s="546"/>
      <c r="AU57" s="545"/>
      <c r="AV57" s="544"/>
      <c r="AW57" s="546"/>
      <c r="AX57" s="546"/>
      <c r="AY57" s="546"/>
      <c r="AZ57" s="546"/>
      <c r="BA57" s="546"/>
      <c r="BB57" s="545"/>
      <c r="BC57" s="544"/>
      <c r="BD57" s="546"/>
      <c r="BE57" s="546"/>
      <c r="BF57" s="546"/>
      <c r="BG57" s="546"/>
      <c r="BH57" s="546"/>
      <c r="BI57" s="545"/>
      <c r="BJ57" s="544"/>
      <c r="BK57" s="548"/>
      <c r="BL57" s="546"/>
      <c r="BM57" s="546"/>
      <c r="BN57" s="546"/>
      <c r="BO57" s="546"/>
      <c r="BP57" s="545"/>
      <c r="BQ57" s="544"/>
      <c r="BR57" s="546"/>
      <c r="BS57" s="546"/>
      <c r="BT57" s="546"/>
      <c r="BU57" s="546"/>
      <c r="BV57" s="546"/>
      <c r="BW57" s="545"/>
      <c r="BX57" s="544"/>
      <c r="BY57" s="546"/>
      <c r="BZ57" s="546"/>
      <c r="CA57" s="546"/>
      <c r="CB57" s="546"/>
      <c r="CC57" s="546"/>
      <c r="CD57" s="545"/>
      <c r="CE57" s="544"/>
      <c r="CF57" s="546"/>
      <c r="CG57" s="546"/>
      <c r="CH57" s="546"/>
      <c r="CI57" s="546"/>
      <c r="CJ57" s="546"/>
      <c r="CK57" s="545"/>
      <c r="CL57" s="544"/>
      <c r="CM57" s="546"/>
      <c r="CN57" s="546"/>
      <c r="CO57" s="546"/>
      <c r="CP57" s="546"/>
      <c r="CQ57" s="546"/>
      <c r="CR57" s="545"/>
      <c r="CS57" s="1020"/>
    </row>
    <row r="58" spans="1:97" ht="12.75" hidden="1" customHeight="1">
      <c r="A58" s="13">
        <v>0</v>
      </c>
      <c r="B58" s="165"/>
      <c r="C58" s="189" t="s">
        <v>123</v>
      </c>
      <c r="D58" s="24" t="s">
        <v>12</v>
      </c>
      <c r="E58" s="190">
        <v>8.3333333333333329E-2</v>
      </c>
      <c r="F58" s="24" t="s">
        <v>30</v>
      </c>
      <c r="G58" s="191"/>
      <c r="H58" s="100">
        <v>1.2</v>
      </c>
      <c r="I58" s="192">
        <v>287</v>
      </c>
      <c r="J58" s="63">
        <f t="shared" si="6"/>
        <v>0</v>
      </c>
      <c r="K58" s="63">
        <f t="shared" si="7"/>
        <v>0</v>
      </c>
      <c r="L58" s="63">
        <f t="shared" si="8"/>
        <v>0</v>
      </c>
      <c r="M58" s="63">
        <f t="shared" si="9"/>
        <v>0</v>
      </c>
      <c r="N58" s="933">
        <v>1.1000000000000001</v>
      </c>
      <c r="O58" s="63">
        <f t="shared" si="10"/>
        <v>0</v>
      </c>
      <c r="P58" s="25">
        <f t="shared" si="11"/>
        <v>0</v>
      </c>
      <c r="Q58" s="25">
        <f t="shared" si="12"/>
        <v>0</v>
      </c>
      <c r="R58" s="25">
        <f t="shared" si="13"/>
        <v>0</v>
      </c>
      <c r="S58" s="25">
        <f t="shared" si="1"/>
        <v>0</v>
      </c>
      <c r="T58" s="25">
        <f t="shared" si="2"/>
        <v>0</v>
      </c>
      <c r="U58" s="397">
        <f t="shared" si="3"/>
        <v>0</v>
      </c>
      <c r="V58" s="397">
        <f t="shared" si="4"/>
        <v>0</v>
      </c>
      <c r="W58" s="193">
        <f t="shared" si="14"/>
        <v>0</v>
      </c>
      <c r="X58" s="638">
        <v>346</v>
      </c>
      <c r="Y58" s="639">
        <f t="shared" si="5"/>
        <v>346</v>
      </c>
      <c r="Z58" s="639">
        <f t="shared" si="15"/>
        <v>346</v>
      </c>
      <c r="AA58" s="65">
        <f t="shared" si="16"/>
        <v>449.8</v>
      </c>
      <c r="AB58" s="195">
        <f t="shared" si="18"/>
        <v>276.8</v>
      </c>
      <c r="AC58" s="195">
        <f t="shared" si="19"/>
        <v>0</v>
      </c>
      <c r="AD58" s="195">
        <f t="shared" si="20"/>
        <v>0</v>
      </c>
      <c r="AE58" s="195">
        <f t="shared" si="21"/>
        <v>0</v>
      </c>
      <c r="AF58" s="195">
        <f t="shared" si="22"/>
        <v>0</v>
      </c>
      <c r="AG58" s="196">
        <f t="shared" si="17"/>
        <v>0</v>
      </c>
      <c r="AI58" s="548"/>
      <c r="AJ58" s="546"/>
      <c r="AK58" s="546"/>
      <c r="AL58" s="546"/>
      <c r="AM58" s="546"/>
      <c r="AN58" s="545"/>
      <c r="AO58" s="544"/>
      <c r="AP58" s="546"/>
      <c r="AQ58" s="546"/>
      <c r="AR58" s="546"/>
      <c r="AS58" s="546"/>
      <c r="AT58" s="546"/>
      <c r="AU58" s="545"/>
      <c r="AV58" s="544"/>
      <c r="AW58" s="546"/>
      <c r="AX58" s="546"/>
      <c r="AY58" s="546"/>
      <c r="AZ58" s="546"/>
      <c r="BA58" s="546"/>
      <c r="BB58" s="545"/>
      <c r="BC58" s="544"/>
      <c r="BD58" s="546"/>
      <c r="BE58" s="546"/>
      <c r="BF58" s="546"/>
      <c r="BG58" s="546"/>
      <c r="BH58" s="546"/>
      <c r="BI58" s="545"/>
      <c r="BJ58" s="544"/>
      <c r="BK58" s="548"/>
      <c r="BL58" s="546"/>
      <c r="BM58" s="546"/>
      <c r="BN58" s="546"/>
      <c r="BO58" s="546"/>
      <c r="BP58" s="545"/>
      <c r="BQ58" s="544"/>
      <c r="BR58" s="546"/>
      <c r="BS58" s="546"/>
      <c r="BT58" s="546"/>
      <c r="BU58" s="546"/>
      <c r="BV58" s="546"/>
      <c r="BW58" s="545"/>
      <c r="BX58" s="544"/>
      <c r="BY58" s="546"/>
      <c r="BZ58" s="546"/>
      <c r="CA58" s="546"/>
      <c r="CB58" s="546"/>
      <c r="CC58" s="546"/>
      <c r="CD58" s="545"/>
      <c r="CE58" s="544"/>
      <c r="CF58" s="546"/>
      <c r="CG58" s="546"/>
      <c r="CH58" s="546"/>
      <c r="CI58" s="546"/>
      <c r="CJ58" s="546"/>
      <c r="CK58" s="545"/>
      <c r="CL58" s="544"/>
      <c r="CM58" s="546"/>
      <c r="CN58" s="546"/>
      <c r="CO58" s="546"/>
      <c r="CP58" s="546"/>
      <c r="CQ58" s="546"/>
      <c r="CR58" s="544"/>
      <c r="CS58" s="1020"/>
    </row>
    <row r="59" spans="1:97" ht="12.75" hidden="1" customHeight="1">
      <c r="A59" s="13">
        <v>0</v>
      </c>
      <c r="B59" s="165"/>
      <c r="C59" s="189" t="s">
        <v>124</v>
      </c>
      <c r="D59" s="24" t="s">
        <v>13</v>
      </c>
      <c r="E59" s="190">
        <v>0.25</v>
      </c>
      <c r="F59" s="24" t="s">
        <v>27</v>
      </c>
      <c r="G59" s="191"/>
      <c r="H59" s="100">
        <v>1.2</v>
      </c>
      <c r="I59" s="192">
        <v>695</v>
      </c>
      <c r="J59" s="63">
        <f t="shared" si="6"/>
        <v>0</v>
      </c>
      <c r="K59" s="63">
        <f t="shared" si="7"/>
        <v>0</v>
      </c>
      <c r="L59" s="63">
        <f t="shared" si="8"/>
        <v>0</v>
      </c>
      <c r="M59" s="63">
        <f t="shared" si="9"/>
        <v>0</v>
      </c>
      <c r="N59" s="933">
        <v>1.2</v>
      </c>
      <c r="O59" s="63">
        <f t="shared" si="10"/>
        <v>0</v>
      </c>
      <c r="P59" s="25">
        <f t="shared" si="11"/>
        <v>0</v>
      </c>
      <c r="Q59" s="25">
        <f t="shared" si="12"/>
        <v>0</v>
      </c>
      <c r="R59" s="25">
        <f t="shared" si="13"/>
        <v>0</v>
      </c>
      <c r="S59" s="25">
        <f t="shared" si="1"/>
        <v>0</v>
      </c>
      <c r="T59" s="25">
        <f t="shared" si="2"/>
        <v>0</v>
      </c>
      <c r="U59" s="397">
        <f t="shared" si="3"/>
        <v>0</v>
      </c>
      <c r="V59" s="397">
        <f t="shared" si="4"/>
        <v>0</v>
      </c>
      <c r="W59" s="193">
        <f t="shared" si="14"/>
        <v>0</v>
      </c>
      <c r="X59" s="638">
        <v>864</v>
      </c>
      <c r="Y59" s="639">
        <f t="shared" si="5"/>
        <v>864</v>
      </c>
      <c r="Z59" s="639">
        <f t="shared" si="15"/>
        <v>864</v>
      </c>
      <c r="AA59" s="65">
        <f t="shared" si="16"/>
        <v>1123.2</v>
      </c>
      <c r="AB59" s="195">
        <f t="shared" si="18"/>
        <v>691.2</v>
      </c>
      <c r="AC59" s="195">
        <f t="shared" si="19"/>
        <v>0</v>
      </c>
      <c r="AD59" s="195">
        <f t="shared" si="20"/>
        <v>0</v>
      </c>
      <c r="AE59" s="195">
        <f t="shared" si="21"/>
        <v>0</v>
      </c>
      <c r="AF59" s="195">
        <f t="shared" si="22"/>
        <v>0</v>
      </c>
      <c r="AG59" s="196">
        <f t="shared" si="17"/>
        <v>0</v>
      </c>
      <c r="AI59" s="548"/>
      <c r="AJ59" s="546"/>
      <c r="AK59" s="546"/>
      <c r="AL59" s="546"/>
      <c r="AM59" s="546"/>
      <c r="AN59" s="544"/>
      <c r="AO59" s="545"/>
      <c r="AP59" s="546"/>
      <c r="AQ59" s="546"/>
      <c r="AR59" s="546"/>
      <c r="AS59" s="546"/>
      <c r="AT59" s="546"/>
      <c r="AU59" s="544"/>
      <c r="AV59" s="545"/>
      <c r="AW59" s="546"/>
      <c r="AX59" s="546"/>
      <c r="AY59" s="546"/>
      <c r="AZ59" s="546"/>
      <c r="BA59" s="546"/>
      <c r="BB59" s="544"/>
      <c r="BC59" s="545"/>
      <c r="BD59" s="546"/>
      <c r="BE59" s="546"/>
      <c r="BF59" s="546"/>
      <c r="BG59" s="546"/>
      <c r="BH59" s="546"/>
      <c r="BI59" s="544"/>
      <c r="BJ59" s="545"/>
      <c r="BK59" s="548"/>
      <c r="BL59" s="546"/>
      <c r="BM59" s="546"/>
      <c r="BN59" s="546"/>
      <c r="BO59" s="546"/>
      <c r="BP59" s="544"/>
      <c r="BQ59" s="545"/>
      <c r="BR59" s="546"/>
      <c r="BS59" s="546"/>
      <c r="BT59" s="546"/>
      <c r="BU59" s="546"/>
      <c r="BV59" s="546"/>
      <c r="BW59" s="544"/>
      <c r="BX59" s="545"/>
      <c r="BY59" s="546"/>
      <c r="BZ59" s="546"/>
      <c r="CA59" s="546"/>
      <c r="CB59" s="546"/>
      <c r="CC59" s="546"/>
      <c r="CD59" s="544"/>
      <c r="CE59" s="545"/>
      <c r="CF59" s="546"/>
      <c r="CG59" s="546"/>
      <c r="CH59" s="546"/>
      <c r="CI59" s="546"/>
      <c r="CJ59" s="546"/>
      <c r="CK59" s="544"/>
      <c r="CL59" s="545"/>
      <c r="CM59" s="546"/>
      <c r="CN59" s="546"/>
      <c r="CO59" s="546"/>
      <c r="CP59" s="546"/>
      <c r="CQ59" s="546"/>
      <c r="CR59" s="545"/>
      <c r="CS59" s="1020"/>
    </row>
    <row r="60" spans="1:97" ht="12.75" hidden="1" customHeight="1">
      <c r="A60" s="13">
        <v>0</v>
      </c>
      <c r="B60" s="165"/>
      <c r="C60" s="189" t="s">
        <v>321</v>
      </c>
      <c r="D60" s="24" t="s">
        <v>13</v>
      </c>
      <c r="E60" s="190">
        <v>0.27083333333333331</v>
      </c>
      <c r="F60" s="24" t="s">
        <v>27</v>
      </c>
      <c r="G60" s="191"/>
      <c r="H60" s="100">
        <v>1.2</v>
      </c>
      <c r="I60" s="192">
        <v>695</v>
      </c>
      <c r="J60" s="63">
        <f t="shared" si="6"/>
        <v>0</v>
      </c>
      <c r="K60" s="63">
        <f t="shared" si="7"/>
        <v>0</v>
      </c>
      <c r="L60" s="63">
        <f t="shared" si="8"/>
        <v>0</v>
      </c>
      <c r="M60" s="63">
        <f t="shared" si="9"/>
        <v>0</v>
      </c>
      <c r="N60" s="933">
        <v>1.2</v>
      </c>
      <c r="O60" s="63">
        <f t="shared" si="10"/>
        <v>0</v>
      </c>
      <c r="P60" s="25">
        <f t="shared" si="11"/>
        <v>0</v>
      </c>
      <c r="Q60" s="25">
        <f t="shared" si="12"/>
        <v>0</v>
      </c>
      <c r="R60" s="25">
        <f t="shared" si="13"/>
        <v>0</v>
      </c>
      <c r="S60" s="25">
        <f t="shared" si="1"/>
        <v>0</v>
      </c>
      <c r="T60" s="25">
        <f t="shared" si="2"/>
        <v>0</v>
      </c>
      <c r="U60" s="397">
        <f t="shared" si="3"/>
        <v>0</v>
      </c>
      <c r="V60" s="397">
        <f t="shared" si="4"/>
        <v>0</v>
      </c>
      <c r="W60" s="193">
        <f t="shared" si="14"/>
        <v>0</v>
      </c>
      <c r="X60" s="638">
        <v>864</v>
      </c>
      <c r="Y60" s="639">
        <f t="shared" si="5"/>
        <v>864</v>
      </c>
      <c r="Z60" s="639">
        <f t="shared" si="15"/>
        <v>864</v>
      </c>
      <c r="AA60" s="65">
        <f t="shared" si="16"/>
        <v>1123.2</v>
      </c>
      <c r="AB60" s="195">
        <f t="shared" si="18"/>
        <v>691.2</v>
      </c>
      <c r="AC60" s="195">
        <f t="shared" si="19"/>
        <v>0</v>
      </c>
      <c r="AD60" s="195">
        <f t="shared" si="20"/>
        <v>0</v>
      </c>
      <c r="AE60" s="195">
        <f t="shared" si="21"/>
        <v>0</v>
      </c>
      <c r="AF60" s="195">
        <f t="shared" si="22"/>
        <v>0</v>
      </c>
      <c r="AG60" s="196">
        <f t="shared" si="17"/>
        <v>0</v>
      </c>
      <c r="AI60" s="548"/>
      <c r="AJ60" s="546"/>
      <c r="AK60" s="546"/>
      <c r="AL60" s="546"/>
      <c r="AM60" s="546"/>
      <c r="AN60" s="544"/>
      <c r="AO60" s="545"/>
      <c r="AP60" s="546"/>
      <c r="AQ60" s="546"/>
      <c r="AR60" s="546"/>
      <c r="AS60" s="546"/>
      <c r="AT60" s="546"/>
      <c r="AU60" s="544"/>
      <c r="AV60" s="545"/>
      <c r="AW60" s="546"/>
      <c r="AX60" s="546"/>
      <c r="AY60" s="546"/>
      <c r="AZ60" s="546"/>
      <c r="BA60" s="546"/>
      <c r="BB60" s="544"/>
      <c r="BC60" s="545"/>
      <c r="BD60" s="546"/>
      <c r="BE60" s="546"/>
      <c r="BF60" s="546"/>
      <c r="BG60" s="546"/>
      <c r="BH60" s="546"/>
      <c r="BI60" s="544"/>
      <c r="BJ60" s="545"/>
      <c r="BK60" s="548"/>
      <c r="BL60" s="546"/>
      <c r="BM60" s="546"/>
      <c r="BN60" s="546"/>
      <c r="BO60" s="546"/>
      <c r="BP60" s="544"/>
      <c r="BQ60" s="545"/>
      <c r="BR60" s="546"/>
      <c r="BS60" s="546"/>
      <c r="BT60" s="546"/>
      <c r="BU60" s="546"/>
      <c r="BV60" s="546"/>
      <c r="BW60" s="544"/>
      <c r="BX60" s="545"/>
      <c r="BY60" s="546"/>
      <c r="BZ60" s="546"/>
      <c r="CA60" s="546"/>
      <c r="CB60" s="546"/>
      <c r="CC60" s="546"/>
      <c r="CD60" s="544"/>
      <c r="CE60" s="545"/>
      <c r="CF60" s="546"/>
      <c r="CG60" s="546"/>
      <c r="CH60" s="546"/>
      <c r="CI60" s="546"/>
      <c r="CJ60" s="546"/>
      <c r="CK60" s="544"/>
      <c r="CL60" s="545"/>
      <c r="CM60" s="546"/>
      <c r="CN60" s="546"/>
      <c r="CO60" s="546"/>
      <c r="CP60" s="546"/>
      <c r="CQ60" s="546"/>
      <c r="CR60" s="545"/>
      <c r="CS60" s="1020"/>
    </row>
    <row r="61" spans="1:97" ht="12.75" hidden="1" customHeight="1">
      <c r="A61" s="13">
        <v>0</v>
      </c>
      <c r="B61" s="165"/>
      <c r="C61" s="189" t="s">
        <v>342</v>
      </c>
      <c r="D61" s="24" t="s">
        <v>13</v>
      </c>
      <c r="E61" s="190">
        <v>0.3125</v>
      </c>
      <c r="F61" s="24" t="s">
        <v>27</v>
      </c>
      <c r="G61" s="191"/>
      <c r="H61" s="100">
        <v>1.9</v>
      </c>
      <c r="I61" s="192">
        <v>695</v>
      </c>
      <c r="J61" s="63">
        <f t="shared" si="6"/>
        <v>0</v>
      </c>
      <c r="K61" s="63">
        <f t="shared" si="7"/>
        <v>0</v>
      </c>
      <c r="L61" s="63">
        <f t="shared" si="8"/>
        <v>0</v>
      </c>
      <c r="M61" s="63">
        <f t="shared" si="9"/>
        <v>0</v>
      </c>
      <c r="N61" s="933">
        <v>1.8</v>
      </c>
      <c r="O61" s="63">
        <f t="shared" si="10"/>
        <v>0</v>
      </c>
      <c r="P61" s="25">
        <f t="shared" si="11"/>
        <v>0</v>
      </c>
      <c r="Q61" s="25">
        <f t="shared" si="12"/>
        <v>0</v>
      </c>
      <c r="R61" s="25">
        <f t="shared" si="13"/>
        <v>0</v>
      </c>
      <c r="S61" s="25">
        <f t="shared" si="1"/>
        <v>0</v>
      </c>
      <c r="T61" s="25">
        <f t="shared" si="2"/>
        <v>0</v>
      </c>
      <c r="U61" s="397">
        <f t="shared" si="3"/>
        <v>0</v>
      </c>
      <c r="V61" s="397">
        <f t="shared" si="4"/>
        <v>0</v>
      </c>
      <c r="W61" s="193">
        <f t="shared" si="14"/>
        <v>0</v>
      </c>
      <c r="X61" s="638">
        <v>1296</v>
      </c>
      <c r="Y61" s="639">
        <f t="shared" si="5"/>
        <v>1296</v>
      </c>
      <c r="Z61" s="639">
        <f t="shared" si="15"/>
        <v>1296</v>
      </c>
      <c r="AA61" s="65">
        <f t="shared" si="16"/>
        <v>1684.8</v>
      </c>
      <c r="AB61" s="195">
        <f t="shared" si="18"/>
        <v>1036.8</v>
      </c>
      <c r="AC61" s="195">
        <f t="shared" si="19"/>
        <v>0</v>
      </c>
      <c r="AD61" s="195">
        <f t="shared" si="20"/>
        <v>0</v>
      </c>
      <c r="AE61" s="195">
        <f t="shared" si="21"/>
        <v>0</v>
      </c>
      <c r="AF61" s="195">
        <f t="shared" si="22"/>
        <v>0</v>
      </c>
      <c r="AG61" s="196">
        <f t="shared" si="17"/>
        <v>0</v>
      </c>
      <c r="AI61" s="548"/>
      <c r="AJ61" s="546"/>
      <c r="AK61" s="546"/>
      <c r="AL61" s="546"/>
      <c r="AM61" s="546"/>
      <c r="AN61" s="544"/>
      <c r="AO61" s="545"/>
      <c r="AP61" s="546"/>
      <c r="AQ61" s="546"/>
      <c r="AR61" s="546"/>
      <c r="AS61" s="546"/>
      <c r="AT61" s="546"/>
      <c r="AU61" s="544"/>
      <c r="AV61" s="545"/>
      <c r="AW61" s="546"/>
      <c r="AX61" s="546"/>
      <c r="AY61" s="546"/>
      <c r="AZ61" s="546"/>
      <c r="BA61" s="546"/>
      <c r="BB61" s="544"/>
      <c r="BC61" s="545"/>
      <c r="BD61" s="546"/>
      <c r="BE61" s="546"/>
      <c r="BF61" s="546"/>
      <c r="BG61" s="546"/>
      <c r="BH61" s="546"/>
      <c r="BI61" s="544"/>
      <c r="BJ61" s="545"/>
      <c r="BK61" s="548"/>
      <c r="BL61" s="546"/>
      <c r="BM61" s="546"/>
      <c r="BN61" s="546"/>
      <c r="BO61" s="546"/>
      <c r="BP61" s="544"/>
      <c r="BQ61" s="545"/>
      <c r="BR61" s="546"/>
      <c r="BS61" s="546"/>
      <c r="BT61" s="546"/>
      <c r="BU61" s="546"/>
      <c r="BV61" s="546"/>
      <c r="BW61" s="544"/>
      <c r="BX61" s="545"/>
      <c r="BY61" s="546"/>
      <c r="BZ61" s="546"/>
      <c r="CA61" s="546"/>
      <c r="CB61" s="546"/>
      <c r="CC61" s="546"/>
      <c r="CD61" s="544"/>
      <c r="CE61" s="545"/>
      <c r="CF61" s="546"/>
      <c r="CG61" s="546"/>
      <c r="CH61" s="546"/>
      <c r="CI61" s="546"/>
      <c r="CJ61" s="546"/>
      <c r="CK61" s="544"/>
      <c r="CL61" s="545"/>
      <c r="CM61" s="546"/>
      <c r="CN61" s="546"/>
      <c r="CO61" s="546"/>
      <c r="CP61" s="546"/>
      <c r="CQ61" s="546"/>
      <c r="CR61" s="545"/>
      <c r="CS61" s="1020"/>
    </row>
    <row r="62" spans="1:97" ht="12.75" customHeight="1">
      <c r="A62" s="13">
        <v>0</v>
      </c>
      <c r="B62" s="165"/>
      <c r="C62" s="189" t="s">
        <v>125</v>
      </c>
      <c r="D62" s="24" t="s">
        <v>13</v>
      </c>
      <c r="E62" s="190">
        <v>0.33333333333333331</v>
      </c>
      <c r="F62" s="24" t="s">
        <v>27</v>
      </c>
      <c r="G62" s="191"/>
      <c r="H62" s="100">
        <v>5</v>
      </c>
      <c r="I62" s="192">
        <v>695</v>
      </c>
      <c r="J62" s="63">
        <f t="shared" si="6"/>
        <v>0</v>
      </c>
      <c r="K62" s="63">
        <f t="shared" si="7"/>
        <v>0</v>
      </c>
      <c r="L62" s="63">
        <f t="shared" si="8"/>
        <v>0</v>
      </c>
      <c r="M62" s="63">
        <f t="shared" si="9"/>
        <v>0</v>
      </c>
      <c r="N62" s="933">
        <v>4.7</v>
      </c>
      <c r="O62" s="63">
        <f t="shared" si="10"/>
        <v>0</v>
      </c>
      <c r="P62" s="25">
        <f t="shared" si="11"/>
        <v>0</v>
      </c>
      <c r="Q62" s="25">
        <f t="shared" si="12"/>
        <v>0</v>
      </c>
      <c r="R62" s="25">
        <f t="shared" si="13"/>
        <v>0</v>
      </c>
      <c r="S62" s="25">
        <f t="shared" si="1"/>
        <v>0</v>
      </c>
      <c r="T62" s="25">
        <f t="shared" si="2"/>
        <v>0</v>
      </c>
      <c r="U62" s="397">
        <f t="shared" si="3"/>
        <v>0</v>
      </c>
      <c r="V62" s="397">
        <f t="shared" si="4"/>
        <v>0</v>
      </c>
      <c r="W62" s="193">
        <f t="shared" si="14"/>
        <v>0</v>
      </c>
      <c r="X62" s="638">
        <v>3456</v>
      </c>
      <c r="Y62" s="639">
        <f t="shared" si="5"/>
        <v>3456</v>
      </c>
      <c r="Z62" s="639">
        <f t="shared" si="15"/>
        <v>3456</v>
      </c>
      <c r="AA62" s="65">
        <f t="shared" si="16"/>
        <v>4492.8</v>
      </c>
      <c r="AB62" s="195">
        <f t="shared" si="18"/>
        <v>2764.8</v>
      </c>
      <c r="AC62" s="195">
        <f t="shared" si="19"/>
        <v>0</v>
      </c>
      <c r="AD62" s="195">
        <f t="shared" si="20"/>
        <v>0</v>
      </c>
      <c r="AE62" s="195">
        <f t="shared" si="21"/>
        <v>0</v>
      </c>
      <c r="AF62" s="195">
        <f t="shared" si="22"/>
        <v>0</v>
      </c>
      <c r="AG62" s="196">
        <f t="shared" si="17"/>
        <v>0</v>
      </c>
      <c r="AI62" s="548"/>
      <c r="AJ62" s="546"/>
      <c r="AK62" s="546"/>
      <c r="AL62" s="546"/>
      <c r="AM62" s="546"/>
      <c r="AN62" s="544"/>
      <c r="AO62" s="545"/>
      <c r="AP62" s="546"/>
      <c r="AQ62" s="546"/>
      <c r="AR62" s="546"/>
      <c r="AS62" s="546"/>
      <c r="AT62" s="546"/>
      <c r="AU62" s="544"/>
      <c r="AV62" s="545"/>
      <c r="AW62" s="546"/>
      <c r="AX62" s="546"/>
      <c r="AY62" s="546"/>
      <c r="AZ62" s="546"/>
      <c r="BA62" s="546"/>
      <c r="BB62" s="544"/>
      <c r="BC62" s="545"/>
      <c r="BD62" s="546"/>
      <c r="BE62" s="546"/>
      <c r="BF62" s="546"/>
      <c r="BG62" s="546"/>
      <c r="BH62" s="546"/>
      <c r="BI62" s="544"/>
      <c r="BJ62" s="545"/>
      <c r="BK62" s="548"/>
      <c r="BL62" s="546"/>
      <c r="BM62" s="546"/>
      <c r="BN62" s="546"/>
      <c r="BO62" s="546"/>
      <c r="BP62" s="544"/>
      <c r="BQ62" s="545"/>
      <c r="BR62" s="546"/>
      <c r="BS62" s="546"/>
      <c r="BT62" s="546"/>
      <c r="BU62" s="546"/>
      <c r="BV62" s="546"/>
      <c r="BW62" s="544"/>
      <c r="BX62" s="545"/>
      <c r="BY62" s="546"/>
      <c r="BZ62" s="546"/>
      <c r="CA62" s="546"/>
      <c r="CB62" s="546"/>
      <c r="CC62" s="546"/>
      <c r="CD62" s="544"/>
      <c r="CE62" s="545"/>
      <c r="CF62" s="546"/>
      <c r="CG62" s="546"/>
      <c r="CH62" s="546"/>
      <c r="CI62" s="546"/>
      <c r="CJ62" s="546"/>
      <c r="CK62" s="544"/>
      <c r="CL62" s="545"/>
      <c r="CM62" s="546"/>
      <c r="CN62" s="546"/>
      <c r="CO62" s="546"/>
      <c r="CP62" s="546"/>
      <c r="CQ62" s="546"/>
      <c r="CR62" s="545"/>
      <c r="CS62" s="1020"/>
    </row>
    <row r="63" spans="1:97" ht="12.75" hidden="1" customHeight="1">
      <c r="A63" s="13">
        <v>0</v>
      </c>
      <c r="B63" s="165"/>
      <c r="C63" s="189" t="s">
        <v>54</v>
      </c>
      <c r="D63" s="24" t="s">
        <v>13</v>
      </c>
      <c r="E63" s="190">
        <v>0.45833333333333331</v>
      </c>
      <c r="F63" s="24" t="s">
        <v>27</v>
      </c>
      <c r="G63" s="191"/>
      <c r="H63" s="100">
        <v>5.6</v>
      </c>
      <c r="I63" s="192">
        <v>695</v>
      </c>
      <c r="J63" s="63">
        <f t="shared" si="6"/>
        <v>0</v>
      </c>
      <c r="K63" s="63">
        <f t="shared" si="7"/>
        <v>0</v>
      </c>
      <c r="L63" s="63">
        <f t="shared" si="8"/>
        <v>0</v>
      </c>
      <c r="M63" s="63">
        <f t="shared" si="9"/>
        <v>0</v>
      </c>
      <c r="N63" s="933">
        <v>5.3</v>
      </c>
      <c r="O63" s="63">
        <f t="shared" si="10"/>
        <v>0</v>
      </c>
      <c r="P63" s="25">
        <f t="shared" si="11"/>
        <v>0</v>
      </c>
      <c r="Q63" s="25">
        <f t="shared" si="12"/>
        <v>0</v>
      </c>
      <c r="R63" s="25">
        <f t="shared" si="13"/>
        <v>0</v>
      </c>
      <c r="S63" s="25">
        <f t="shared" si="1"/>
        <v>0</v>
      </c>
      <c r="T63" s="25">
        <f t="shared" si="2"/>
        <v>0</v>
      </c>
      <c r="U63" s="397">
        <f t="shared" si="3"/>
        <v>0</v>
      </c>
      <c r="V63" s="397">
        <f t="shared" si="4"/>
        <v>0</v>
      </c>
      <c r="W63" s="193">
        <f t="shared" si="14"/>
        <v>0</v>
      </c>
      <c r="X63" s="638">
        <v>3888</v>
      </c>
      <c r="Y63" s="639">
        <f t="shared" si="5"/>
        <v>3888</v>
      </c>
      <c r="Z63" s="639">
        <f t="shared" si="15"/>
        <v>3888</v>
      </c>
      <c r="AA63" s="65">
        <f t="shared" si="16"/>
        <v>5054.4000000000005</v>
      </c>
      <c r="AB63" s="195">
        <f>Y63*$F$4</f>
        <v>3110.4</v>
      </c>
      <c r="AC63" s="195">
        <f>Y63*$F$5</f>
        <v>0</v>
      </c>
      <c r="AD63" s="195">
        <f>Y63*$F$6</f>
        <v>0</v>
      </c>
      <c r="AE63" s="195">
        <f>Y63*$F$7</f>
        <v>0</v>
      </c>
      <c r="AF63" s="195">
        <f>Y63*$F$8</f>
        <v>0</v>
      </c>
      <c r="AG63" s="196">
        <f t="shared" si="17"/>
        <v>0</v>
      </c>
      <c r="AI63" s="548"/>
      <c r="AJ63" s="546"/>
      <c r="AK63" s="546"/>
      <c r="AL63" s="546"/>
      <c r="AM63" s="546"/>
      <c r="AN63" s="544"/>
      <c r="AO63" s="545"/>
      <c r="AP63" s="546"/>
      <c r="AQ63" s="546"/>
      <c r="AR63" s="546"/>
      <c r="AS63" s="546"/>
      <c r="AT63" s="546"/>
      <c r="AU63" s="544"/>
      <c r="AV63" s="545"/>
      <c r="AW63" s="546"/>
      <c r="AX63" s="546"/>
      <c r="AY63" s="546"/>
      <c r="AZ63" s="546"/>
      <c r="BA63" s="546"/>
      <c r="BB63" s="544"/>
      <c r="BC63" s="545"/>
      <c r="BD63" s="546"/>
      <c r="BE63" s="546"/>
      <c r="BF63" s="546"/>
      <c r="BG63" s="546"/>
      <c r="BH63" s="546"/>
      <c r="BI63" s="544"/>
      <c r="BJ63" s="545"/>
      <c r="BK63" s="548"/>
      <c r="BL63" s="546"/>
      <c r="BM63" s="546"/>
      <c r="BN63" s="546"/>
      <c r="BO63" s="546"/>
      <c r="BP63" s="544"/>
      <c r="BQ63" s="545"/>
      <c r="BR63" s="546"/>
      <c r="BS63" s="546"/>
      <c r="BT63" s="546"/>
      <c r="BU63" s="546"/>
      <c r="BV63" s="546"/>
      <c r="BW63" s="544"/>
      <c r="BX63" s="545"/>
      <c r="BY63" s="546"/>
      <c r="BZ63" s="546"/>
      <c r="CA63" s="546"/>
      <c r="CB63" s="546"/>
      <c r="CC63" s="546"/>
      <c r="CD63" s="544"/>
      <c r="CE63" s="545"/>
      <c r="CF63" s="546"/>
      <c r="CG63" s="546"/>
      <c r="CH63" s="546"/>
      <c r="CI63" s="546"/>
      <c r="CJ63" s="546"/>
      <c r="CK63" s="544"/>
      <c r="CL63" s="545"/>
      <c r="CM63" s="546"/>
      <c r="CN63" s="546"/>
      <c r="CO63" s="546"/>
      <c r="CP63" s="546"/>
      <c r="CQ63" s="546"/>
      <c r="CR63" s="544"/>
      <c r="CS63" s="1021"/>
    </row>
    <row r="64" spans="1:97" ht="12.75" hidden="1" customHeight="1">
      <c r="A64" s="13">
        <v>0</v>
      </c>
      <c r="B64" s="165"/>
      <c r="C64" s="189" t="s">
        <v>119</v>
      </c>
      <c r="D64" s="24" t="s">
        <v>13</v>
      </c>
      <c r="E64" s="190">
        <v>0.5</v>
      </c>
      <c r="F64" s="24" t="s">
        <v>27</v>
      </c>
      <c r="G64" s="191"/>
      <c r="H64" s="100">
        <v>6.8</v>
      </c>
      <c r="I64" s="192">
        <v>695</v>
      </c>
      <c r="J64" s="63">
        <f t="shared" si="6"/>
        <v>0</v>
      </c>
      <c r="K64" s="63">
        <f t="shared" si="7"/>
        <v>0</v>
      </c>
      <c r="L64" s="63">
        <f t="shared" si="8"/>
        <v>0</v>
      </c>
      <c r="M64" s="63">
        <f t="shared" si="9"/>
        <v>0</v>
      </c>
      <c r="N64" s="933">
        <v>6.5</v>
      </c>
      <c r="O64" s="63">
        <f t="shared" si="10"/>
        <v>0</v>
      </c>
      <c r="P64" s="25">
        <f t="shared" si="11"/>
        <v>0</v>
      </c>
      <c r="Q64" s="25">
        <f t="shared" si="12"/>
        <v>0</v>
      </c>
      <c r="R64" s="25">
        <f t="shared" si="13"/>
        <v>0</v>
      </c>
      <c r="S64" s="25">
        <f t="shared" si="1"/>
        <v>0</v>
      </c>
      <c r="T64" s="25">
        <f t="shared" si="2"/>
        <v>0</v>
      </c>
      <c r="U64" s="397">
        <f t="shared" si="3"/>
        <v>0</v>
      </c>
      <c r="V64" s="397">
        <f t="shared" si="4"/>
        <v>0</v>
      </c>
      <c r="W64" s="193">
        <f t="shared" si="14"/>
        <v>0</v>
      </c>
      <c r="X64" s="638">
        <v>4752</v>
      </c>
      <c r="Y64" s="639">
        <f t="shared" si="5"/>
        <v>4752</v>
      </c>
      <c r="Z64" s="639">
        <f t="shared" si="15"/>
        <v>4752</v>
      </c>
      <c r="AA64" s="65">
        <f t="shared" si="16"/>
        <v>6177.6</v>
      </c>
      <c r="AB64" s="195">
        <f>Y64*$F$4</f>
        <v>3801.6000000000004</v>
      </c>
      <c r="AC64" s="195">
        <f>Y64*$F$5</f>
        <v>0</v>
      </c>
      <c r="AD64" s="195">
        <f>Y64*$F$6</f>
        <v>0</v>
      </c>
      <c r="AE64" s="195">
        <f>Y64*$F$7</f>
        <v>0</v>
      </c>
      <c r="AF64" s="195">
        <f>Y64*$F$8</f>
        <v>0</v>
      </c>
      <c r="AG64" s="196">
        <f t="shared" si="17"/>
        <v>0</v>
      </c>
      <c r="AI64" s="548"/>
      <c r="AJ64" s="546"/>
      <c r="AK64" s="546"/>
      <c r="AL64" s="546"/>
      <c r="AM64" s="546"/>
      <c r="AN64" s="544"/>
      <c r="AO64" s="545"/>
      <c r="AP64" s="546"/>
      <c r="AQ64" s="546"/>
      <c r="AR64" s="546"/>
      <c r="AS64" s="546"/>
      <c r="AT64" s="546"/>
      <c r="AU64" s="544"/>
      <c r="AV64" s="545"/>
      <c r="AW64" s="546"/>
      <c r="AX64" s="546"/>
      <c r="AY64" s="546"/>
      <c r="AZ64" s="546"/>
      <c r="BA64" s="546"/>
      <c r="BB64" s="544"/>
      <c r="BC64" s="545"/>
      <c r="BD64" s="546"/>
      <c r="BE64" s="546"/>
      <c r="BF64" s="546"/>
      <c r="BG64" s="546"/>
      <c r="BH64" s="546"/>
      <c r="BI64" s="544"/>
      <c r="BJ64" s="545"/>
      <c r="BK64" s="548"/>
      <c r="BL64" s="546"/>
      <c r="BM64" s="546"/>
      <c r="BN64" s="546"/>
      <c r="BO64" s="546"/>
      <c r="BP64" s="544"/>
      <c r="BQ64" s="545"/>
      <c r="BR64" s="546"/>
      <c r="BS64" s="546"/>
      <c r="BT64" s="546"/>
      <c r="BU64" s="546"/>
      <c r="BV64" s="546"/>
      <c r="BW64" s="544"/>
      <c r="BX64" s="545"/>
      <c r="BY64" s="546"/>
      <c r="BZ64" s="546"/>
      <c r="CA64" s="546"/>
      <c r="CB64" s="546"/>
      <c r="CC64" s="546"/>
      <c r="CD64" s="544"/>
      <c r="CE64" s="545"/>
      <c r="CF64" s="546"/>
      <c r="CG64" s="546"/>
      <c r="CH64" s="546"/>
      <c r="CI64" s="546"/>
      <c r="CJ64" s="546"/>
      <c r="CK64" s="544"/>
      <c r="CL64" s="545"/>
      <c r="CM64" s="546"/>
      <c r="CN64" s="546"/>
      <c r="CO64" s="546"/>
      <c r="CP64" s="546"/>
      <c r="CQ64" s="546"/>
      <c r="CR64" s="544"/>
      <c r="CS64" s="1021"/>
    </row>
    <row r="65" spans="1:97" ht="12.75" hidden="1" customHeight="1">
      <c r="A65" s="13">
        <v>0</v>
      </c>
      <c r="B65" s="165"/>
      <c r="C65" s="189" t="s">
        <v>343</v>
      </c>
      <c r="D65" s="24" t="s">
        <v>13</v>
      </c>
      <c r="E65" s="190">
        <v>0.52083333333333337</v>
      </c>
      <c r="F65" s="24" t="s">
        <v>27</v>
      </c>
      <c r="G65" s="191"/>
      <c r="H65" s="100">
        <v>5.6</v>
      </c>
      <c r="I65" s="192">
        <v>695</v>
      </c>
      <c r="J65" s="63">
        <f t="shared" si="6"/>
        <v>0</v>
      </c>
      <c r="K65" s="63">
        <f t="shared" si="7"/>
        <v>0</v>
      </c>
      <c r="L65" s="63">
        <f t="shared" si="8"/>
        <v>0</v>
      </c>
      <c r="M65" s="63">
        <f t="shared" si="9"/>
        <v>0</v>
      </c>
      <c r="N65" s="933">
        <v>5.3</v>
      </c>
      <c r="O65" s="63">
        <f t="shared" si="10"/>
        <v>0</v>
      </c>
      <c r="P65" s="25">
        <f t="shared" si="11"/>
        <v>0</v>
      </c>
      <c r="Q65" s="25"/>
      <c r="R65" s="25">
        <f t="shared" si="13"/>
        <v>0</v>
      </c>
      <c r="S65" s="25"/>
      <c r="T65" s="25"/>
      <c r="U65" s="397"/>
      <c r="V65" s="397"/>
      <c r="W65" s="193">
        <f t="shared" si="14"/>
        <v>0</v>
      </c>
      <c r="X65" s="638">
        <v>3888</v>
      </c>
      <c r="Y65" s="639">
        <f t="shared" si="5"/>
        <v>3888</v>
      </c>
      <c r="Z65" s="639">
        <f t="shared" ref="Z65:Z69" si="23">Y65*$F$2</f>
        <v>3888</v>
      </c>
      <c r="AA65" s="65">
        <f t="shared" ref="AA65:AA69" si="24">Y65*$F$3</f>
        <v>5054.4000000000005</v>
      </c>
      <c r="AB65" s="195">
        <f t="shared" ref="AB65:AB69" si="25">Y65*$F$4</f>
        <v>3110.4</v>
      </c>
      <c r="AC65" s="195">
        <f t="shared" ref="AC65:AC69" si="26">Y65*$F$5</f>
        <v>0</v>
      </c>
      <c r="AD65" s="195">
        <f t="shared" ref="AD65:AD69" si="27">Y65*$F$6</f>
        <v>0</v>
      </c>
      <c r="AE65" s="195">
        <f t="shared" ref="AE65:AE69" si="28">Y65*$F$7</f>
        <v>0</v>
      </c>
      <c r="AF65" s="195">
        <f t="shared" ref="AF65:AF69" si="29">Y65*$F$8</f>
        <v>0</v>
      </c>
      <c r="AG65" s="196">
        <f t="shared" si="17"/>
        <v>0</v>
      </c>
      <c r="AI65" s="548"/>
      <c r="AJ65" s="546"/>
      <c r="AK65" s="546"/>
      <c r="AL65" s="546"/>
      <c r="AM65" s="546"/>
      <c r="AN65" s="544"/>
      <c r="AO65" s="545"/>
      <c r="AP65" s="546"/>
      <c r="AQ65" s="546"/>
      <c r="AR65" s="546"/>
      <c r="AS65" s="546"/>
      <c r="AT65" s="546"/>
      <c r="AU65" s="544"/>
      <c r="AV65" s="545"/>
      <c r="AW65" s="546"/>
      <c r="AX65" s="546"/>
      <c r="AY65" s="546"/>
      <c r="AZ65" s="546"/>
      <c r="BA65" s="546"/>
      <c r="BB65" s="544"/>
      <c r="BC65" s="545"/>
      <c r="BD65" s="546"/>
      <c r="BE65" s="546"/>
      <c r="BF65" s="546"/>
      <c r="BG65" s="546"/>
      <c r="BH65" s="546"/>
      <c r="BI65" s="544"/>
      <c r="BJ65" s="545"/>
      <c r="BK65" s="548"/>
      <c r="BL65" s="546"/>
      <c r="BM65" s="546"/>
      <c r="BN65" s="546"/>
      <c r="BO65" s="546"/>
      <c r="BP65" s="544"/>
      <c r="BQ65" s="545"/>
      <c r="BR65" s="546"/>
      <c r="BS65" s="546"/>
      <c r="BT65" s="546"/>
      <c r="BU65" s="546"/>
      <c r="BV65" s="546"/>
      <c r="BW65" s="544"/>
      <c r="BX65" s="545"/>
      <c r="BY65" s="546"/>
      <c r="BZ65" s="546"/>
      <c r="CA65" s="546"/>
      <c r="CB65" s="546"/>
      <c r="CC65" s="546"/>
      <c r="CD65" s="544"/>
      <c r="CE65" s="545"/>
      <c r="CF65" s="546"/>
      <c r="CG65" s="546"/>
      <c r="CH65" s="546"/>
      <c r="CI65" s="546"/>
      <c r="CJ65" s="546"/>
      <c r="CK65" s="544"/>
      <c r="CL65" s="545"/>
      <c r="CM65" s="546"/>
      <c r="CN65" s="546"/>
      <c r="CO65" s="546"/>
      <c r="CP65" s="546"/>
      <c r="CQ65" s="546"/>
      <c r="CR65" s="544"/>
      <c r="CS65" s="1020"/>
    </row>
    <row r="66" spans="1:97" ht="12.75" hidden="1" customHeight="1">
      <c r="A66" s="13">
        <v>0</v>
      </c>
      <c r="B66" s="165"/>
      <c r="C66" s="189" t="s">
        <v>10</v>
      </c>
      <c r="D66" s="24" t="s">
        <v>13</v>
      </c>
      <c r="E66" s="190">
        <v>0.54166666666666663</v>
      </c>
      <c r="F66" s="24" t="s">
        <v>27</v>
      </c>
      <c r="G66" s="191"/>
      <c r="H66" s="100">
        <v>5.6</v>
      </c>
      <c r="I66" s="192">
        <v>695</v>
      </c>
      <c r="J66" s="63">
        <f t="shared" si="6"/>
        <v>0</v>
      </c>
      <c r="K66" s="63">
        <f t="shared" si="7"/>
        <v>0</v>
      </c>
      <c r="L66" s="63">
        <f t="shared" si="8"/>
        <v>0</v>
      </c>
      <c r="M66" s="63">
        <f t="shared" si="9"/>
        <v>0</v>
      </c>
      <c r="N66" s="933">
        <v>5.3</v>
      </c>
      <c r="O66" s="63">
        <f t="shared" si="10"/>
        <v>0</v>
      </c>
      <c r="P66" s="25">
        <f t="shared" si="11"/>
        <v>0</v>
      </c>
      <c r="Q66" s="25"/>
      <c r="R66" s="25">
        <f t="shared" si="13"/>
        <v>0</v>
      </c>
      <c r="S66" s="25"/>
      <c r="T66" s="25"/>
      <c r="U66" s="397"/>
      <c r="V66" s="397"/>
      <c r="W66" s="193">
        <f t="shared" si="14"/>
        <v>0</v>
      </c>
      <c r="X66" s="638">
        <v>3888</v>
      </c>
      <c r="Y66" s="639">
        <f t="shared" si="5"/>
        <v>3888</v>
      </c>
      <c r="Z66" s="639">
        <f t="shared" si="23"/>
        <v>3888</v>
      </c>
      <c r="AA66" s="65">
        <f t="shared" si="24"/>
        <v>5054.4000000000005</v>
      </c>
      <c r="AB66" s="195">
        <f t="shared" si="25"/>
        <v>3110.4</v>
      </c>
      <c r="AC66" s="195">
        <f t="shared" si="26"/>
        <v>0</v>
      </c>
      <c r="AD66" s="195">
        <f t="shared" si="27"/>
        <v>0</v>
      </c>
      <c r="AE66" s="195">
        <f t="shared" si="28"/>
        <v>0</v>
      </c>
      <c r="AF66" s="195">
        <f t="shared" si="29"/>
        <v>0</v>
      </c>
      <c r="AG66" s="196">
        <f t="shared" si="17"/>
        <v>0</v>
      </c>
      <c r="AI66" s="548"/>
      <c r="AJ66" s="546"/>
      <c r="AK66" s="546"/>
      <c r="AL66" s="546"/>
      <c r="AM66" s="546"/>
      <c r="AN66" s="544"/>
      <c r="AO66" s="545"/>
      <c r="AP66" s="546"/>
      <c r="AQ66" s="546"/>
      <c r="AR66" s="546"/>
      <c r="AS66" s="546"/>
      <c r="AT66" s="546"/>
      <c r="AU66" s="544"/>
      <c r="AV66" s="545"/>
      <c r="AW66" s="546"/>
      <c r="AX66" s="546"/>
      <c r="AY66" s="546"/>
      <c r="AZ66" s="546"/>
      <c r="BA66" s="546"/>
      <c r="BB66" s="544"/>
      <c r="BC66" s="545"/>
      <c r="BD66" s="546"/>
      <c r="BE66" s="546"/>
      <c r="BF66" s="546"/>
      <c r="BG66" s="546"/>
      <c r="BH66" s="546"/>
      <c r="BI66" s="544"/>
      <c r="BJ66" s="545"/>
      <c r="BK66" s="548"/>
      <c r="BL66" s="546"/>
      <c r="BM66" s="546"/>
      <c r="BN66" s="546"/>
      <c r="BO66" s="546"/>
      <c r="BP66" s="544"/>
      <c r="BQ66" s="545"/>
      <c r="BR66" s="546"/>
      <c r="BS66" s="546"/>
      <c r="BT66" s="546"/>
      <c r="BU66" s="546"/>
      <c r="BV66" s="546"/>
      <c r="BW66" s="544"/>
      <c r="BX66" s="545"/>
      <c r="BY66" s="546"/>
      <c r="BZ66" s="546"/>
      <c r="CA66" s="546"/>
      <c r="CB66" s="546"/>
      <c r="CC66" s="546"/>
      <c r="CD66" s="544"/>
      <c r="CE66" s="545"/>
      <c r="CF66" s="546"/>
      <c r="CG66" s="546"/>
      <c r="CH66" s="546"/>
      <c r="CI66" s="546"/>
      <c r="CJ66" s="546"/>
      <c r="CK66" s="544"/>
      <c r="CL66" s="545"/>
      <c r="CM66" s="546"/>
      <c r="CN66" s="546"/>
      <c r="CO66" s="546"/>
      <c r="CP66" s="546"/>
      <c r="CQ66" s="546"/>
      <c r="CR66" s="544"/>
      <c r="CS66" s="1021"/>
    </row>
    <row r="67" spans="1:97" ht="12.75" hidden="1" customHeight="1">
      <c r="A67" s="13">
        <v>0</v>
      </c>
      <c r="B67" s="165"/>
      <c r="C67" s="189" t="s">
        <v>322</v>
      </c>
      <c r="D67" s="24" t="s">
        <v>13</v>
      </c>
      <c r="E67" s="190">
        <v>0.625</v>
      </c>
      <c r="F67" s="24" t="s">
        <v>27</v>
      </c>
      <c r="G67" s="191"/>
      <c r="H67" s="100">
        <v>4.4000000000000004</v>
      </c>
      <c r="I67" s="192">
        <v>695</v>
      </c>
      <c r="J67" s="63">
        <f t="shared" si="6"/>
        <v>0</v>
      </c>
      <c r="K67" s="63">
        <f t="shared" si="7"/>
        <v>0</v>
      </c>
      <c r="L67" s="63">
        <f t="shared" si="8"/>
        <v>0</v>
      </c>
      <c r="M67" s="63">
        <f t="shared" si="9"/>
        <v>0</v>
      </c>
      <c r="N67" s="933">
        <v>4.0999999999999996</v>
      </c>
      <c r="O67" s="63">
        <f t="shared" si="10"/>
        <v>0</v>
      </c>
      <c r="P67" s="25">
        <f t="shared" si="11"/>
        <v>0</v>
      </c>
      <c r="Q67" s="25"/>
      <c r="R67" s="25">
        <f t="shared" si="13"/>
        <v>0</v>
      </c>
      <c r="S67" s="25"/>
      <c r="T67" s="25"/>
      <c r="U67" s="397"/>
      <c r="V67" s="397"/>
      <c r="W67" s="193">
        <f t="shared" si="14"/>
        <v>0</v>
      </c>
      <c r="X67" s="638">
        <v>3024</v>
      </c>
      <c r="Y67" s="639">
        <f t="shared" si="5"/>
        <v>3024</v>
      </c>
      <c r="Z67" s="639">
        <f t="shared" si="23"/>
        <v>3024</v>
      </c>
      <c r="AA67" s="65">
        <f t="shared" si="24"/>
        <v>3931.2000000000003</v>
      </c>
      <c r="AB67" s="195">
        <f t="shared" si="25"/>
        <v>2419.2000000000003</v>
      </c>
      <c r="AC67" s="195">
        <f t="shared" si="26"/>
        <v>0</v>
      </c>
      <c r="AD67" s="195">
        <f t="shared" si="27"/>
        <v>0</v>
      </c>
      <c r="AE67" s="195">
        <f t="shared" si="28"/>
        <v>0</v>
      </c>
      <c r="AF67" s="195">
        <f t="shared" si="29"/>
        <v>0</v>
      </c>
      <c r="AG67" s="196">
        <f t="shared" si="17"/>
        <v>0</v>
      </c>
      <c r="AI67" s="548"/>
      <c r="AJ67" s="546"/>
      <c r="AK67" s="546"/>
      <c r="AL67" s="546"/>
      <c r="AM67" s="546"/>
      <c r="AN67" s="544"/>
      <c r="AO67" s="545"/>
      <c r="AP67" s="546"/>
      <c r="AQ67" s="546"/>
      <c r="AR67" s="546"/>
      <c r="AS67" s="546"/>
      <c r="AT67" s="546"/>
      <c r="AU67" s="544"/>
      <c r="AV67" s="545"/>
      <c r="AW67" s="546"/>
      <c r="AX67" s="546"/>
      <c r="AY67" s="546"/>
      <c r="AZ67" s="546"/>
      <c r="BA67" s="546"/>
      <c r="BB67" s="544"/>
      <c r="BC67" s="545"/>
      <c r="BD67" s="546"/>
      <c r="BE67" s="546"/>
      <c r="BF67" s="546"/>
      <c r="BG67" s="546"/>
      <c r="BH67" s="546"/>
      <c r="BI67" s="544"/>
      <c r="BJ67" s="545"/>
      <c r="BK67" s="548"/>
      <c r="BL67" s="546"/>
      <c r="BM67" s="546"/>
      <c r="BN67" s="546"/>
      <c r="BO67" s="546"/>
      <c r="BP67" s="544"/>
      <c r="BQ67" s="545"/>
      <c r="BR67" s="546"/>
      <c r="BS67" s="546"/>
      <c r="BT67" s="546"/>
      <c r="BU67" s="546"/>
      <c r="BV67" s="546"/>
      <c r="BW67" s="544"/>
      <c r="BX67" s="545"/>
      <c r="BY67" s="546"/>
      <c r="BZ67" s="546"/>
      <c r="CA67" s="546"/>
      <c r="CB67" s="546"/>
      <c r="CC67" s="546"/>
      <c r="CD67" s="544"/>
      <c r="CE67" s="545"/>
      <c r="CF67" s="546"/>
      <c r="CG67" s="546"/>
      <c r="CH67" s="546"/>
      <c r="CI67" s="546"/>
      <c r="CJ67" s="546"/>
      <c r="CK67" s="544"/>
      <c r="CL67" s="545"/>
      <c r="CM67" s="546"/>
      <c r="CN67" s="546"/>
      <c r="CO67" s="546"/>
      <c r="CP67" s="546"/>
      <c r="CQ67" s="546"/>
      <c r="CR67" s="544"/>
      <c r="CS67" s="1020"/>
    </row>
    <row r="68" spans="1:97" ht="12.75" hidden="1" customHeight="1">
      <c r="A68" s="13">
        <v>43891</v>
      </c>
      <c r="B68" s="165"/>
      <c r="C68" s="189" t="s">
        <v>344</v>
      </c>
      <c r="D68" s="24" t="s">
        <v>13</v>
      </c>
      <c r="E68" s="190">
        <v>0.66666666666666663</v>
      </c>
      <c r="F68" s="24" t="s">
        <v>27</v>
      </c>
      <c r="G68" s="191"/>
      <c r="H68" s="100">
        <v>5</v>
      </c>
      <c r="I68" s="192">
        <v>695</v>
      </c>
      <c r="J68" s="63">
        <f t="shared" si="6"/>
        <v>0</v>
      </c>
      <c r="K68" s="63">
        <f t="shared" si="7"/>
        <v>0</v>
      </c>
      <c r="L68" s="63">
        <f t="shared" si="8"/>
        <v>0</v>
      </c>
      <c r="M68" s="63">
        <f t="shared" si="9"/>
        <v>0</v>
      </c>
      <c r="N68" s="933">
        <v>4.7</v>
      </c>
      <c r="O68" s="63">
        <f t="shared" si="10"/>
        <v>0</v>
      </c>
      <c r="P68" s="25">
        <f t="shared" si="11"/>
        <v>0</v>
      </c>
      <c r="Q68" s="25"/>
      <c r="R68" s="25">
        <f t="shared" si="13"/>
        <v>0</v>
      </c>
      <c r="S68" s="25"/>
      <c r="T68" s="25"/>
      <c r="U68" s="397"/>
      <c r="V68" s="397"/>
      <c r="W68" s="193">
        <f t="shared" si="14"/>
        <v>0</v>
      </c>
      <c r="X68" s="638">
        <v>3456</v>
      </c>
      <c r="Y68" s="639">
        <f t="shared" si="5"/>
        <v>3456</v>
      </c>
      <c r="Z68" s="639">
        <f t="shared" si="23"/>
        <v>3456</v>
      </c>
      <c r="AA68" s="65">
        <f t="shared" si="24"/>
        <v>4492.8</v>
      </c>
      <c r="AB68" s="195">
        <f t="shared" si="25"/>
        <v>2764.8</v>
      </c>
      <c r="AC68" s="195">
        <f t="shared" si="26"/>
        <v>0</v>
      </c>
      <c r="AD68" s="195">
        <f t="shared" si="27"/>
        <v>0</v>
      </c>
      <c r="AE68" s="195">
        <f t="shared" si="28"/>
        <v>0</v>
      </c>
      <c r="AF68" s="195">
        <f t="shared" si="29"/>
        <v>0</v>
      </c>
      <c r="AG68" s="196">
        <f t="shared" si="17"/>
        <v>0</v>
      </c>
      <c r="AI68" s="548"/>
      <c r="AJ68" s="546"/>
      <c r="AK68" s="546"/>
      <c r="AL68" s="546"/>
      <c r="AM68" s="546"/>
      <c r="AN68" s="544"/>
      <c r="AO68" s="545"/>
      <c r="AP68" s="546"/>
      <c r="AQ68" s="546"/>
      <c r="AR68" s="546"/>
      <c r="AS68" s="546"/>
      <c r="AT68" s="546"/>
      <c r="AU68" s="544"/>
      <c r="AV68" s="545"/>
      <c r="AW68" s="546"/>
      <c r="AX68" s="546"/>
      <c r="AY68" s="546"/>
      <c r="AZ68" s="546"/>
      <c r="BA68" s="546"/>
      <c r="BB68" s="544"/>
      <c r="BC68" s="545"/>
      <c r="BD68" s="546"/>
      <c r="BE68" s="546"/>
      <c r="BF68" s="546"/>
      <c r="BG68" s="546"/>
      <c r="BH68" s="546"/>
      <c r="BI68" s="544"/>
      <c r="BJ68" s="545"/>
      <c r="BK68" s="548"/>
      <c r="BL68" s="546"/>
      <c r="BM68" s="546"/>
      <c r="BN68" s="546"/>
      <c r="BO68" s="546"/>
      <c r="BP68" s="544"/>
      <c r="BQ68" s="545"/>
      <c r="BR68" s="546"/>
      <c r="BS68" s="546"/>
      <c r="BT68" s="546"/>
      <c r="BU68" s="546"/>
      <c r="BV68" s="546"/>
      <c r="BW68" s="544"/>
      <c r="BX68" s="545"/>
      <c r="BY68" s="546"/>
      <c r="BZ68" s="546"/>
      <c r="CA68" s="546"/>
      <c r="CB68" s="546"/>
      <c r="CC68" s="546"/>
      <c r="CD68" s="544"/>
      <c r="CE68" s="545"/>
      <c r="CF68" s="546"/>
      <c r="CG68" s="546"/>
      <c r="CH68" s="546"/>
      <c r="CI68" s="546"/>
      <c r="CJ68" s="546"/>
      <c r="CK68" s="544"/>
      <c r="CL68" s="545"/>
      <c r="CM68" s="546"/>
      <c r="CN68" s="546"/>
      <c r="CO68" s="546"/>
      <c r="CP68" s="546"/>
      <c r="CQ68" s="546"/>
      <c r="CR68" s="544"/>
      <c r="CS68" s="1021"/>
    </row>
    <row r="69" spans="1:97" ht="12.75" hidden="1" customHeight="1">
      <c r="A69" s="13">
        <v>0</v>
      </c>
      <c r="B69" s="165"/>
      <c r="C69" s="189" t="s">
        <v>157</v>
      </c>
      <c r="D69" s="24" t="s">
        <v>13</v>
      </c>
      <c r="E69" s="190">
        <v>0.70833333333333337</v>
      </c>
      <c r="F69" s="24" t="s">
        <v>28</v>
      </c>
      <c r="G69" s="191"/>
      <c r="H69" s="100">
        <v>8.5</v>
      </c>
      <c r="I69" s="192">
        <v>811</v>
      </c>
      <c r="J69" s="63">
        <f t="shared" si="6"/>
        <v>0</v>
      </c>
      <c r="K69" s="63">
        <f t="shared" si="7"/>
        <v>0</v>
      </c>
      <c r="L69" s="63">
        <f t="shared" si="8"/>
        <v>0</v>
      </c>
      <c r="M69" s="63">
        <f t="shared" si="9"/>
        <v>0</v>
      </c>
      <c r="N69" s="933">
        <v>8</v>
      </c>
      <c r="O69" s="63">
        <f t="shared" si="10"/>
        <v>0</v>
      </c>
      <c r="P69" s="25">
        <f t="shared" si="11"/>
        <v>0</v>
      </c>
      <c r="Q69" s="25"/>
      <c r="R69" s="25">
        <f t="shared" si="13"/>
        <v>0</v>
      </c>
      <c r="S69" s="25"/>
      <c r="T69" s="25"/>
      <c r="U69" s="397"/>
      <c r="V69" s="397"/>
      <c r="W69" s="193">
        <f t="shared" si="14"/>
        <v>0</v>
      </c>
      <c r="X69" s="638">
        <v>6853</v>
      </c>
      <c r="Y69" s="639">
        <f t="shared" si="5"/>
        <v>6853</v>
      </c>
      <c r="Z69" s="639">
        <f t="shared" si="23"/>
        <v>6853</v>
      </c>
      <c r="AA69" s="65">
        <f t="shared" si="24"/>
        <v>8908.9</v>
      </c>
      <c r="AB69" s="195">
        <f t="shared" si="25"/>
        <v>5482.4000000000005</v>
      </c>
      <c r="AC69" s="195">
        <f t="shared" si="26"/>
        <v>0</v>
      </c>
      <c r="AD69" s="195">
        <f t="shared" si="27"/>
        <v>0</v>
      </c>
      <c r="AE69" s="195">
        <f t="shared" si="28"/>
        <v>0</v>
      </c>
      <c r="AF69" s="195">
        <f t="shared" si="29"/>
        <v>0</v>
      </c>
      <c r="AG69" s="196">
        <f t="shared" si="17"/>
        <v>0</v>
      </c>
      <c r="AI69" s="548"/>
      <c r="AJ69" s="546"/>
      <c r="AK69" s="546"/>
      <c r="AL69" s="546"/>
      <c r="AM69" s="546"/>
      <c r="AN69" s="544"/>
      <c r="AO69" s="545"/>
      <c r="AP69" s="546"/>
      <c r="AQ69" s="546"/>
      <c r="AR69" s="546"/>
      <c r="AS69" s="546"/>
      <c r="AT69" s="546"/>
      <c r="AU69" s="544"/>
      <c r="AV69" s="545"/>
      <c r="AW69" s="546"/>
      <c r="AX69" s="546"/>
      <c r="AY69" s="546"/>
      <c r="AZ69" s="546"/>
      <c r="BA69" s="546"/>
      <c r="BB69" s="544"/>
      <c r="BC69" s="545"/>
      <c r="BD69" s="546"/>
      <c r="BE69" s="546"/>
      <c r="BF69" s="546"/>
      <c r="BG69" s="546"/>
      <c r="BH69" s="546"/>
      <c r="BI69" s="544"/>
      <c r="BJ69" s="545"/>
      <c r="BK69" s="548"/>
      <c r="BL69" s="546"/>
      <c r="BM69" s="546"/>
      <c r="BN69" s="546"/>
      <c r="BO69" s="546"/>
      <c r="BP69" s="544"/>
      <c r="BQ69" s="545"/>
      <c r="BR69" s="546"/>
      <c r="BS69" s="546"/>
      <c r="BT69" s="546"/>
      <c r="BU69" s="546"/>
      <c r="BV69" s="546"/>
      <c r="BW69" s="544"/>
      <c r="BX69" s="545"/>
      <c r="BY69" s="546"/>
      <c r="BZ69" s="546"/>
      <c r="CA69" s="546"/>
      <c r="CB69" s="546"/>
      <c r="CC69" s="546"/>
      <c r="CD69" s="544"/>
      <c r="CE69" s="545"/>
      <c r="CF69" s="546"/>
      <c r="CG69" s="546"/>
      <c r="CH69" s="546"/>
      <c r="CI69" s="546"/>
      <c r="CJ69" s="546"/>
      <c r="CK69" s="544"/>
      <c r="CL69" s="545"/>
      <c r="CM69" s="546"/>
      <c r="CN69" s="546"/>
      <c r="CO69" s="546"/>
      <c r="CP69" s="546"/>
      <c r="CQ69" s="546"/>
      <c r="CR69" s="544"/>
      <c r="CS69" s="1021"/>
    </row>
    <row r="70" spans="1:97" ht="12.75" hidden="1" customHeight="1">
      <c r="A70" s="13">
        <v>0</v>
      </c>
      <c r="B70" s="165"/>
      <c r="C70" s="189" t="s">
        <v>50</v>
      </c>
      <c r="D70" s="24" t="s">
        <v>13</v>
      </c>
      <c r="E70" s="190">
        <v>0.79166666666666663</v>
      </c>
      <c r="F70" s="24" t="s">
        <v>31</v>
      </c>
      <c r="G70" s="191"/>
      <c r="H70" s="100">
        <v>14.3</v>
      </c>
      <c r="I70" s="192">
        <v>967</v>
      </c>
      <c r="J70" s="63">
        <f t="shared" si="6"/>
        <v>0</v>
      </c>
      <c r="K70" s="63">
        <f t="shared" si="7"/>
        <v>0</v>
      </c>
      <c r="L70" s="63">
        <f t="shared" si="8"/>
        <v>0</v>
      </c>
      <c r="M70" s="63">
        <f t="shared" si="9"/>
        <v>0</v>
      </c>
      <c r="N70" s="63">
        <v>13.5</v>
      </c>
      <c r="O70" s="63"/>
      <c r="P70" s="25">
        <f t="shared" si="11"/>
        <v>0</v>
      </c>
      <c r="Q70" s="25"/>
      <c r="R70" s="25"/>
      <c r="S70" s="25"/>
      <c r="T70" s="25"/>
      <c r="U70" s="397"/>
      <c r="V70" s="397"/>
      <c r="W70" s="193">
        <f t="shared" si="14"/>
        <v>0</v>
      </c>
      <c r="X70" s="638">
        <v>13824</v>
      </c>
      <c r="Y70" s="639">
        <f t="shared" si="5"/>
        <v>13824</v>
      </c>
      <c r="Z70" s="639">
        <f t="shared" ref="Z70" si="30">Y70*$F$2</f>
        <v>13824</v>
      </c>
      <c r="AA70" s="65">
        <f t="shared" ref="AA70" si="31">Y70*$F$3</f>
        <v>17971.2</v>
      </c>
      <c r="AB70" s="195">
        <f t="shared" ref="AB70" si="32">Y70*$F$4</f>
        <v>11059.2</v>
      </c>
      <c r="AC70" s="195">
        <f t="shared" ref="AC70" si="33">Y70*$F$5</f>
        <v>0</v>
      </c>
      <c r="AD70" s="195">
        <f t="shared" ref="AD70" si="34">Y70*$F$6</f>
        <v>0</v>
      </c>
      <c r="AE70" s="195">
        <f t="shared" ref="AE70" si="35">Y70*$F$7</f>
        <v>0</v>
      </c>
      <c r="AF70" s="195">
        <f t="shared" ref="AF70" si="36">Y70*$F$8</f>
        <v>0</v>
      </c>
      <c r="AG70" s="196">
        <f t="shared" si="17"/>
        <v>0</v>
      </c>
      <c r="AI70" s="548"/>
      <c r="AJ70" s="546"/>
      <c r="AK70" s="546"/>
      <c r="AL70" s="546"/>
      <c r="AM70" s="546"/>
      <c r="AN70" s="544"/>
      <c r="AO70" s="545"/>
      <c r="AP70" s="546"/>
      <c r="AQ70" s="546"/>
      <c r="AR70" s="546"/>
      <c r="AS70" s="546"/>
      <c r="AT70" s="546"/>
      <c r="AU70" s="544"/>
      <c r="AV70" s="545"/>
      <c r="AW70" s="546"/>
      <c r="AX70" s="546"/>
      <c r="AY70" s="546"/>
      <c r="AZ70" s="546"/>
      <c r="BA70" s="546"/>
      <c r="BB70" s="544"/>
      <c r="BC70" s="545"/>
      <c r="BD70" s="546"/>
      <c r="BE70" s="546"/>
      <c r="BF70" s="546"/>
      <c r="BG70" s="546"/>
      <c r="BH70" s="546"/>
      <c r="BI70" s="544"/>
      <c r="BJ70" s="545"/>
      <c r="BK70" s="548"/>
      <c r="BL70" s="546"/>
      <c r="BM70" s="546"/>
      <c r="BN70" s="546"/>
      <c r="BO70" s="546"/>
      <c r="BP70" s="544"/>
      <c r="BQ70" s="545"/>
      <c r="BR70" s="546"/>
      <c r="BS70" s="546"/>
      <c r="BT70" s="546"/>
      <c r="BU70" s="546"/>
      <c r="BV70" s="546"/>
      <c r="BW70" s="544"/>
      <c r="BX70" s="545"/>
      <c r="BY70" s="546"/>
      <c r="BZ70" s="546"/>
      <c r="CA70" s="546"/>
      <c r="CB70" s="546"/>
      <c r="CC70" s="546"/>
      <c r="CD70" s="544"/>
      <c r="CE70" s="545"/>
      <c r="CF70" s="546"/>
      <c r="CG70" s="546"/>
      <c r="CH70" s="546"/>
      <c r="CI70" s="546"/>
      <c r="CJ70" s="546"/>
      <c r="CK70" s="544"/>
      <c r="CL70" s="545"/>
      <c r="CM70" s="546"/>
      <c r="CN70" s="546"/>
      <c r="CO70" s="546"/>
      <c r="CP70" s="546"/>
      <c r="CQ70" s="546"/>
      <c r="CR70" s="544"/>
      <c r="CS70" s="1020"/>
    </row>
    <row r="71" spans="1:97" ht="12.75" hidden="1" customHeight="1">
      <c r="A71" s="13">
        <v>0</v>
      </c>
      <c r="B71" s="165"/>
      <c r="C71" s="189" t="s">
        <v>345</v>
      </c>
      <c r="D71" s="24" t="s">
        <v>13</v>
      </c>
      <c r="E71" s="190">
        <v>0.83333333333333337</v>
      </c>
      <c r="F71" s="24" t="s">
        <v>31</v>
      </c>
      <c r="G71" s="191"/>
      <c r="H71" s="100">
        <v>19.100000000000001</v>
      </c>
      <c r="I71" s="192">
        <v>967</v>
      </c>
      <c r="J71" s="63"/>
      <c r="K71" s="63"/>
      <c r="L71" s="63"/>
      <c r="M71" s="63"/>
      <c r="N71" s="63">
        <v>18</v>
      </c>
      <c r="O71" s="63"/>
      <c r="P71" s="25"/>
      <c r="Q71" s="25"/>
      <c r="R71" s="25"/>
      <c r="S71" s="25"/>
      <c r="T71" s="25"/>
      <c r="U71" s="397"/>
      <c r="V71" s="397"/>
      <c r="W71" s="193"/>
      <c r="X71" s="638">
        <v>18432</v>
      </c>
      <c r="Y71" s="639">
        <f t="shared" si="5"/>
        <v>18432</v>
      </c>
      <c r="Z71" s="639">
        <f t="shared" ref="Z71:Z77" si="37">Y71*$F$2</f>
        <v>18432</v>
      </c>
      <c r="AA71" s="65">
        <f t="shared" ref="AA71:AA77" si="38">Y71*$F$3</f>
        <v>23961.600000000002</v>
      </c>
      <c r="AB71" s="195">
        <f t="shared" ref="AB71:AB77" si="39">Y71*$F$4</f>
        <v>14745.6</v>
      </c>
      <c r="AC71" s="195">
        <f t="shared" ref="AC71:AC77" si="40">Y71*$F$5</f>
        <v>0</v>
      </c>
      <c r="AD71" s="195">
        <f t="shared" ref="AD71:AD77" si="41">Y71*$F$6</f>
        <v>0</v>
      </c>
      <c r="AE71" s="195">
        <f t="shared" ref="AE71:AE77" si="42">Y71*$F$7</f>
        <v>0</v>
      </c>
      <c r="AF71" s="195">
        <f t="shared" ref="AF71:AF77" si="43">Y71*$F$8</f>
        <v>0</v>
      </c>
      <c r="AG71" s="196">
        <f t="shared" ref="AG71:AG77" si="44">SUMPRODUCT(P71:V71,Z71:AF71)</f>
        <v>0</v>
      </c>
      <c r="AI71" s="548"/>
      <c r="AJ71" s="546"/>
      <c r="AK71" s="546"/>
      <c r="AL71" s="546"/>
      <c r="AM71" s="546"/>
      <c r="AN71" s="544"/>
      <c r="AO71" s="545"/>
      <c r="AP71" s="546"/>
      <c r="AQ71" s="546"/>
      <c r="AR71" s="546"/>
      <c r="AS71" s="546"/>
      <c r="AT71" s="546"/>
      <c r="AU71" s="544"/>
      <c r="AV71" s="545"/>
      <c r="AW71" s="546"/>
      <c r="AX71" s="546"/>
      <c r="AY71" s="546"/>
      <c r="AZ71" s="546"/>
      <c r="BA71" s="546"/>
      <c r="BB71" s="544"/>
      <c r="BC71" s="545"/>
      <c r="BD71" s="546"/>
      <c r="BE71" s="546"/>
      <c r="BF71" s="546"/>
      <c r="BG71" s="546"/>
      <c r="BH71" s="546"/>
      <c r="BI71" s="544"/>
      <c r="BJ71" s="545"/>
      <c r="BK71" s="548"/>
      <c r="BL71" s="546"/>
      <c r="BM71" s="546"/>
      <c r="BN71" s="546"/>
      <c r="BO71" s="546"/>
      <c r="BP71" s="544"/>
      <c r="BQ71" s="545"/>
      <c r="BR71" s="546"/>
      <c r="BS71" s="546"/>
      <c r="BT71" s="546"/>
      <c r="BU71" s="546"/>
      <c r="BV71" s="546"/>
      <c r="BW71" s="544"/>
      <c r="BX71" s="545"/>
      <c r="BY71" s="546"/>
      <c r="BZ71" s="546"/>
      <c r="CA71" s="546"/>
      <c r="CB71" s="546"/>
      <c r="CC71" s="546"/>
      <c r="CD71" s="544"/>
      <c r="CE71" s="545"/>
      <c r="CF71" s="546"/>
      <c r="CG71" s="546"/>
      <c r="CH71" s="546"/>
      <c r="CI71" s="546"/>
      <c r="CJ71" s="546"/>
      <c r="CK71" s="544"/>
      <c r="CL71" s="545"/>
      <c r="CM71" s="546"/>
      <c r="CN71" s="546"/>
      <c r="CO71" s="546"/>
      <c r="CP71" s="546"/>
      <c r="CQ71" s="546"/>
      <c r="CR71" s="544"/>
      <c r="CS71" s="1021"/>
    </row>
    <row r="72" spans="1:97" ht="12.75" hidden="1" customHeight="1">
      <c r="A72" s="13">
        <v>0</v>
      </c>
      <c r="B72" s="165"/>
      <c r="C72" s="189" t="s">
        <v>158</v>
      </c>
      <c r="D72" s="24" t="s">
        <v>13</v>
      </c>
      <c r="E72" s="190">
        <v>0.89583333333333337</v>
      </c>
      <c r="F72" s="24" t="s">
        <v>31</v>
      </c>
      <c r="G72" s="191"/>
      <c r="H72" s="100">
        <v>11.9</v>
      </c>
      <c r="I72" s="192">
        <v>967</v>
      </c>
      <c r="J72" s="63"/>
      <c r="K72" s="63"/>
      <c r="L72" s="63"/>
      <c r="M72" s="63"/>
      <c r="N72" s="63">
        <v>11.3</v>
      </c>
      <c r="O72" s="63"/>
      <c r="P72" s="25"/>
      <c r="Q72" s="25"/>
      <c r="R72" s="25"/>
      <c r="S72" s="25"/>
      <c r="T72" s="25"/>
      <c r="U72" s="397"/>
      <c r="V72" s="397"/>
      <c r="W72" s="193"/>
      <c r="X72" s="638">
        <v>11520</v>
      </c>
      <c r="Y72" s="639">
        <f t="shared" si="5"/>
        <v>11520</v>
      </c>
      <c r="Z72" s="639">
        <f t="shared" si="37"/>
        <v>11520</v>
      </c>
      <c r="AA72" s="65">
        <f t="shared" si="38"/>
        <v>14976</v>
      </c>
      <c r="AB72" s="195">
        <f t="shared" si="39"/>
        <v>9216</v>
      </c>
      <c r="AC72" s="195">
        <f t="shared" si="40"/>
        <v>0</v>
      </c>
      <c r="AD72" s="195">
        <f t="shared" si="41"/>
        <v>0</v>
      </c>
      <c r="AE72" s="195">
        <f t="shared" si="42"/>
        <v>0</v>
      </c>
      <c r="AF72" s="195">
        <f t="shared" si="43"/>
        <v>0</v>
      </c>
      <c r="AG72" s="196">
        <f t="shared" si="44"/>
        <v>0</v>
      </c>
      <c r="AI72" s="548"/>
      <c r="AJ72" s="546"/>
      <c r="AK72" s="546"/>
      <c r="AL72" s="546"/>
      <c r="AM72" s="546"/>
      <c r="AN72" s="544"/>
      <c r="AO72" s="545"/>
      <c r="AP72" s="546"/>
      <c r="AQ72" s="546"/>
      <c r="AR72" s="546"/>
      <c r="AS72" s="546"/>
      <c r="AT72" s="546"/>
      <c r="AU72" s="544"/>
      <c r="AV72" s="545"/>
      <c r="AW72" s="546"/>
      <c r="AX72" s="546"/>
      <c r="AY72" s="546"/>
      <c r="AZ72" s="546"/>
      <c r="BA72" s="546"/>
      <c r="BB72" s="544"/>
      <c r="BC72" s="545"/>
      <c r="BD72" s="546"/>
      <c r="BE72" s="546"/>
      <c r="BF72" s="546"/>
      <c r="BG72" s="546"/>
      <c r="BH72" s="546"/>
      <c r="BI72" s="544"/>
      <c r="BJ72" s="545"/>
      <c r="BK72" s="548"/>
      <c r="BL72" s="546"/>
      <c r="BM72" s="546"/>
      <c r="BN72" s="546"/>
      <c r="BO72" s="546"/>
      <c r="BP72" s="544"/>
      <c r="BQ72" s="545"/>
      <c r="BR72" s="546"/>
      <c r="BS72" s="546"/>
      <c r="BT72" s="546"/>
      <c r="BU72" s="546"/>
      <c r="BV72" s="546"/>
      <c r="BW72" s="544"/>
      <c r="BX72" s="545"/>
      <c r="BY72" s="546"/>
      <c r="BZ72" s="546"/>
      <c r="CA72" s="546"/>
      <c r="CB72" s="546"/>
      <c r="CC72" s="546"/>
      <c r="CD72" s="544"/>
      <c r="CE72" s="545"/>
      <c r="CF72" s="546"/>
      <c r="CG72" s="546"/>
      <c r="CH72" s="546"/>
      <c r="CI72" s="546"/>
      <c r="CJ72" s="546"/>
      <c r="CK72" s="544"/>
      <c r="CL72" s="545"/>
      <c r="CM72" s="546"/>
      <c r="CN72" s="546"/>
      <c r="CO72" s="546"/>
      <c r="CP72" s="546"/>
      <c r="CQ72" s="546"/>
      <c r="CR72" s="544"/>
      <c r="CS72" s="1021"/>
    </row>
    <row r="73" spans="1:97" ht="12.75" hidden="1" customHeight="1">
      <c r="A73" s="13">
        <v>43898</v>
      </c>
      <c r="B73" s="165"/>
      <c r="C73" s="189" t="s">
        <v>346</v>
      </c>
      <c r="D73" s="24" t="s">
        <v>13</v>
      </c>
      <c r="E73" s="190">
        <v>0.9375</v>
      </c>
      <c r="F73" s="24" t="s">
        <v>31</v>
      </c>
      <c r="G73" s="191"/>
      <c r="H73" s="100">
        <v>6</v>
      </c>
      <c r="I73" s="192">
        <v>967</v>
      </c>
      <c r="J73" s="63"/>
      <c r="K73" s="63"/>
      <c r="L73" s="63"/>
      <c r="M73" s="63"/>
      <c r="N73" s="63">
        <v>5.6</v>
      </c>
      <c r="O73" s="63"/>
      <c r="P73" s="25"/>
      <c r="Q73" s="25"/>
      <c r="R73" s="25"/>
      <c r="S73" s="25"/>
      <c r="T73" s="25"/>
      <c r="U73" s="397"/>
      <c r="V73" s="397"/>
      <c r="W73" s="193"/>
      <c r="X73" s="638">
        <v>5760</v>
      </c>
      <c r="Y73" s="639">
        <f t="shared" si="5"/>
        <v>5760</v>
      </c>
      <c r="Z73" s="639">
        <f t="shared" si="37"/>
        <v>5760</v>
      </c>
      <c r="AA73" s="65">
        <f t="shared" si="38"/>
        <v>7488</v>
      </c>
      <c r="AB73" s="195">
        <f t="shared" si="39"/>
        <v>4608</v>
      </c>
      <c r="AC73" s="195">
        <f t="shared" si="40"/>
        <v>0</v>
      </c>
      <c r="AD73" s="195">
        <f t="shared" si="41"/>
        <v>0</v>
      </c>
      <c r="AE73" s="195">
        <f t="shared" si="42"/>
        <v>0</v>
      </c>
      <c r="AF73" s="195">
        <f t="shared" si="43"/>
        <v>0</v>
      </c>
      <c r="AG73" s="196">
        <f t="shared" si="44"/>
        <v>0</v>
      </c>
      <c r="AI73" s="548"/>
      <c r="AJ73" s="546"/>
      <c r="AK73" s="546"/>
      <c r="AL73" s="546"/>
      <c r="AM73" s="546"/>
      <c r="AN73" s="544"/>
      <c r="AO73" s="545"/>
      <c r="AP73" s="546"/>
      <c r="AQ73" s="546"/>
      <c r="AR73" s="546"/>
      <c r="AS73" s="546"/>
      <c r="AT73" s="546"/>
      <c r="AU73" s="544"/>
      <c r="AV73" s="544"/>
      <c r="AW73" s="546"/>
      <c r="AX73" s="546"/>
      <c r="AY73" s="546"/>
      <c r="AZ73" s="546"/>
      <c r="BA73" s="546"/>
      <c r="BB73" s="544"/>
      <c r="BC73" s="544"/>
      <c r="BD73" s="546"/>
      <c r="BE73" s="546"/>
      <c r="BF73" s="546"/>
      <c r="BG73" s="546"/>
      <c r="BH73" s="546"/>
      <c r="BI73" s="544"/>
      <c r="BJ73" s="544"/>
      <c r="BK73" s="548"/>
      <c r="BL73" s="546"/>
      <c r="BM73" s="546"/>
      <c r="BN73" s="546"/>
      <c r="BO73" s="546"/>
      <c r="BP73" s="544"/>
      <c r="BQ73" s="545"/>
      <c r="BR73" s="546"/>
      <c r="BS73" s="546"/>
      <c r="BT73" s="546"/>
      <c r="BU73" s="546"/>
      <c r="BV73" s="546"/>
      <c r="BW73" s="544"/>
      <c r="BX73" s="544"/>
      <c r="BY73" s="546"/>
      <c r="BZ73" s="546"/>
      <c r="CA73" s="546"/>
      <c r="CB73" s="546"/>
      <c r="CC73" s="546"/>
      <c r="CD73" s="544"/>
      <c r="CE73" s="544"/>
      <c r="CF73" s="546"/>
      <c r="CG73" s="546"/>
      <c r="CH73" s="546"/>
      <c r="CI73" s="546"/>
      <c r="CJ73" s="546"/>
      <c r="CK73" s="544"/>
      <c r="CL73" s="544"/>
      <c r="CM73" s="546"/>
      <c r="CN73" s="546"/>
      <c r="CO73" s="546"/>
      <c r="CP73" s="546"/>
      <c r="CQ73" s="546"/>
      <c r="CR73" s="544"/>
      <c r="CS73" s="1020"/>
    </row>
    <row r="74" spans="1:97" ht="12.75" hidden="1" customHeight="1">
      <c r="A74" s="13">
        <v>0</v>
      </c>
      <c r="B74" s="165"/>
      <c r="C74" s="189" t="s">
        <v>10</v>
      </c>
      <c r="D74" s="24" t="s">
        <v>13</v>
      </c>
      <c r="E74" s="190">
        <v>0.9375</v>
      </c>
      <c r="F74" s="24" t="s">
        <v>31</v>
      </c>
      <c r="G74" s="191"/>
      <c r="H74" s="100">
        <v>6</v>
      </c>
      <c r="I74" s="192">
        <v>967</v>
      </c>
      <c r="J74" s="63"/>
      <c r="K74" s="63"/>
      <c r="L74" s="63"/>
      <c r="M74" s="63"/>
      <c r="N74" s="63">
        <v>5.6</v>
      </c>
      <c r="O74" s="63"/>
      <c r="P74" s="25"/>
      <c r="Q74" s="25"/>
      <c r="R74" s="25"/>
      <c r="S74" s="25"/>
      <c r="T74" s="25"/>
      <c r="U74" s="397"/>
      <c r="V74" s="397"/>
      <c r="W74" s="193"/>
      <c r="X74" s="638">
        <v>5760</v>
      </c>
      <c r="Y74" s="639">
        <f t="shared" si="5"/>
        <v>5760</v>
      </c>
      <c r="Z74" s="639">
        <f t="shared" si="37"/>
        <v>5760</v>
      </c>
      <c r="AA74" s="65">
        <f t="shared" si="38"/>
        <v>7488</v>
      </c>
      <c r="AB74" s="195">
        <f t="shared" si="39"/>
        <v>4608</v>
      </c>
      <c r="AC74" s="195">
        <f t="shared" si="40"/>
        <v>0</v>
      </c>
      <c r="AD74" s="195">
        <f t="shared" si="41"/>
        <v>0</v>
      </c>
      <c r="AE74" s="195">
        <f t="shared" si="42"/>
        <v>0</v>
      </c>
      <c r="AF74" s="195">
        <f t="shared" si="43"/>
        <v>0</v>
      </c>
      <c r="AG74" s="196">
        <f t="shared" si="44"/>
        <v>0</v>
      </c>
      <c r="AI74" s="548"/>
      <c r="AJ74" s="546"/>
      <c r="AK74" s="546"/>
      <c r="AL74" s="546"/>
      <c r="AM74" s="546"/>
      <c r="AN74" s="544"/>
      <c r="AO74" s="544"/>
      <c r="AP74" s="546"/>
      <c r="AQ74" s="546"/>
      <c r="AR74" s="546"/>
      <c r="AS74" s="546"/>
      <c r="AT74" s="546"/>
      <c r="AU74" s="544"/>
      <c r="AV74" s="545"/>
      <c r="AW74" s="546"/>
      <c r="AX74" s="546"/>
      <c r="AY74" s="546"/>
      <c r="AZ74" s="546"/>
      <c r="BA74" s="546"/>
      <c r="BB74" s="544"/>
      <c r="BC74" s="545"/>
      <c r="BD74" s="546"/>
      <c r="BE74" s="546"/>
      <c r="BF74" s="546"/>
      <c r="BG74" s="546"/>
      <c r="BH74" s="546"/>
      <c r="BI74" s="544"/>
      <c r="BJ74" s="545"/>
      <c r="BK74" s="548"/>
      <c r="BL74" s="546"/>
      <c r="BM74" s="546"/>
      <c r="BN74" s="546"/>
      <c r="BO74" s="546"/>
      <c r="BP74" s="544"/>
      <c r="BQ74" s="544"/>
      <c r="BR74" s="546"/>
      <c r="BS74" s="546"/>
      <c r="BT74" s="546"/>
      <c r="BU74" s="546"/>
      <c r="BV74" s="546"/>
      <c r="BW74" s="544"/>
      <c r="BX74" s="545"/>
      <c r="BY74" s="546"/>
      <c r="BZ74" s="546"/>
      <c r="CA74" s="546"/>
      <c r="CB74" s="546"/>
      <c r="CC74" s="546"/>
      <c r="CD74" s="544"/>
      <c r="CE74" s="545"/>
      <c r="CF74" s="546"/>
      <c r="CG74" s="546"/>
      <c r="CH74" s="546"/>
      <c r="CI74" s="546"/>
      <c r="CJ74" s="546"/>
      <c r="CK74" s="544"/>
      <c r="CL74" s="545"/>
      <c r="CM74" s="546"/>
      <c r="CN74" s="546"/>
      <c r="CO74" s="546"/>
      <c r="CP74" s="546"/>
      <c r="CQ74" s="546"/>
      <c r="CR74" s="544"/>
      <c r="CS74" s="1021"/>
    </row>
    <row r="75" spans="1:97" ht="12.75" hidden="1" customHeight="1">
      <c r="A75" s="13">
        <v>43898</v>
      </c>
      <c r="B75" s="165"/>
      <c r="C75" s="189" t="s">
        <v>10</v>
      </c>
      <c r="D75" s="24" t="s">
        <v>13</v>
      </c>
      <c r="E75" s="190">
        <v>0</v>
      </c>
      <c r="F75" s="24" t="s">
        <v>29</v>
      </c>
      <c r="G75" s="191"/>
      <c r="H75" s="100">
        <v>2.1</v>
      </c>
      <c r="I75" s="192">
        <v>682</v>
      </c>
      <c r="J75" s="63"/>
      <c r="K75" s="63"/>
      <c r="L75" s="63"/>
      <c r="M75" s="63"/>
      <c r="N75" s="100">
        <v>2.2000000000000002</v>
      </c>
      <c r="O75" s="63"/>
      <c r="P75" s="25"/>
      <c r="Q75" s="25"/>
      <c r="R75" s="25"/>
      <c r="S75" s="25"/>
      <c r="T75" s="25"/>
      <c r="U75" s="397"/>
      <c r="V75" s="397"/>
      <c r="W75" s="193"/>
      <c r="X75" s="638">
        <v>1452</v>
      </c>
      <c r="Y75" s="639">
        <f t="shared" si="5"/>
        <v>1452</v>
      </c>
      <c r="Z75" s="639">
        <f t="shared" si="37"/>
        <v>1452</v>
      </c>
      <c r="AA75" s="65">
        <f t="shared" si="38"/>
        <v>1887.6000000000001</v>
      </c>
      <c r="AB75" s="195">
        <f t="shared" si="39"/>
        <v>1161.6000000000001</v>
      </c>
      <c r="AC75" s="195">
        <f t="shared" si="40"/>
        <v>0</v>
      </c>
      <c r="AD75" s="195">
        <f t="shared" si="41"/>
        <v>0</v>
      </c>
      <c r="AE75" s="195">
        <f t="shared" si="42"/>
        <v>0</v>
      </c>
      <c r="AF75" s="195">
        <f t="shared" si="43"/>
        <v>0</v>
      </c>
      <c r="AG75" s="196">
        <f t="shared" si="44"/>
        <v>0</v>
      </c>
      <c r="AI75" s="548"/>
      <c r="AJ75" s="546"/>
      <c r="AK75" s="546"/>
      <c r="AL75" s="546"/>
      <c r="AM75" s="546"/>
      <c r="AN75" s="544"/>
      <c r="AO75" s="545"/>
      <c r="AP75" s="546"/>
      <c r="AQ75" s="546"/>
      <c r="AR75" s="546"/>
      <c r="AS75" s="546"/>
      <c r="AT75" s="546"/>
      <c r="AU75" s="544"/>
      <c r="AV75" s="544"/>
      <c r="AW75" s="546"/>
      <c r="AX75" s="546"/>
      <c r="AY75" s="546"/>
      <c r="AZ75" s="546"/>
      <c r="BA75" s="546"/>
      <c r="BB75" s="544"/>
      <c r="BC75" s="544"/>
      <c r="BD75" s="546"/>
      <c r="BE75" s="546"/>
      <c r="BF75" s="546"/>
      <c r="BG75" s="546"/>
      <c r="BH75" s="546"/>
      <c r="BI75" s="544"/>
      <c r="BJ75" s="544"/>
      <c r="BK75" s="548"/>
      <c r="BL75" s="546"/>
      <c r="BM75" s="546"/>
      <c r="BN75" s="546"/>
      <c r="BO75" s="546"/>
      <c r="BP75" s="544"/>
      <c r="BQ75" s="545"/>
      <c r="BR75" s="546"/>
      <c r="BS75" s="546"/>
      <c r="BT75" s="546"/>
      <c r="BU75" s="546"/>
      <c r="BV75" s="546"/>
      <c r="BW75" s="544"/>
      <c r="BX75" s="544"/>
      <c r="BY75" s="546"/>
      <c r="BZ75" s="546"/>
      <c r="CA75" s="546"/>
      <c r="CB75" s="546"/>
      <c r="CC75" s="546"/>
      <c r="CD75" s="544"/>
      <c r="CE75" s="544"/>
      <c r="CF75" s="546"/>
      <c r="CG75" s="546"/>
      <c r="CH75" s="546"/>
      <c r="CI75" s="546"/>
      <c r="CJ75" s="546"/>
      <c r="CK75" s="544"/>
      <c r="CL75" s="544"/>
      <c r="CM75" s="546"/>
      <c r="CN75" s="546"/>
      <c r="CO75" s="546"/>
      <c r="CP75" s="546"/>
      <c r="CQ75" s="546"/>
      <c r="CR75" s="544"/>
      <c r="CS75" s="1020"/>
    </row>
    <row r="76" spans="1:97" ht="12.75" hidden="1" customHeight="1">
      <c r="A76" s="13">
        <v>0</v>
      </c>
      <c r="B76" s="165"/>
      <c r="C76" s="189" t="s">
        <v>10</v>
      </c>
      <c r="D76" s="24" t="s">
        <v>13</v>
      </c>
      <c r="E76" s="190">
        <v>4.1666666666666664E-2</v>
      </c>
      <c r="F76" s="24" t="s">
        <v>29</v>
      </c>
      <c r="G76" s="191"/>
      <c r="H76" s="100">
        <v>2.1</v>
      </c>
      <c r="I76" s="192">
        <v>682</v>
      </c>
      <c r="J76" s="63"/>
      <c r="K76" s="63"/>
      <c r="L76" s="63"/>
      <c r="M76" s="63"/>
      <c r="N76" s="100">
        <v>2.2000000000000002</v>
      </c>
      <c r="O76" s="63"/>
      <c r="P76" s="25"/>
      <c r="Q76" s="25"/>
      <c r="R76" s="25"/>
      <c r="S76" s="25"/>
      <c r="T76" s="25"/>
      <c r="U76" s="397"/>
      <c r="V76" s="397"/>
      <c r="W76" s="193"/>
      <c r="X76" s="638">
        <v>1452</v>
      </c>
      <c r="Y76" s="639">
        <f t="shared" ref="Y76:Y77" si="45">IF(G76="",X76,IF(G76="Break",X76*1.1,IF(G76="T&amp;T",X76*1.25,IF(OR(G76="FIB",G76="LIB"),X76*1.2,X76*1.3))))</f>
        <v>1452</v>
      </c>
      <c r="Z76" s="639">
        <f t="shared" si="37"/>
        <v>1452</v>
      </c>
      <c r="AA76" s="65">
        <f t="shared" si="38"/>
        <v>1887.6000000000001</v>
      </c>
      <c r="AB76" s="195">
        <f t="shared" si="39"/>
        <v>1161.6000000000001</v>
      </c>
      <c r="AC76" s="195">
        <f t="shared" si="40"/>
        <v>0</v>
      </c>
      <c r="AD76" s="195">
        <f t="shared" si="41"/>
        <v>0</v>
      </c>
      <c r="AE76" s="195">
        <f t="shared" si="42"/>
        <v>0</v>
      </c>
      <c r="AF76" s="195">
        <f t="shared" si="43"/>
        <v>0</v>
      </c>
      <c r="AG76" s="196">
        <f t="shared" si="44"/>
        <v>0</v>
      </c>
      <c r="AI76" s="548"/>
      <c r="AJ76" s="546"/>
      <c r="AK76" s="546"/>
      <c r="AL76" s="546"/>
      <c r="AM76" s="546"/>
      <c r="AN76" s="544"/>
      <c r="AO76" s="544"/>
      <c r="AP76" s="546"/>
      <c r="AQ76" s="546"/>
      <c r="AR76" s="546"/>
      <c r="AS76" s="546"/>
      <c r="AT76" s="546"/>
      <c r="AU76" s="544"/>
      <c r="AV76" s="545"/>
      <c r="AW76" s="546"/>
      <c r="AX76" s="546"/>
      <c r="AY76" s="546"/>
      <c r="AZ76" s="546"/>
      <c r="BA76" s="546"/>
      <c r="BB76" s="544"/>
      <c r="BC76" s="545"/>
      <c r="BD76" s="546"/>
      <c r="BE76" s="546"/>
      <c r="BF76" s="546"/>
      <c r="BG76" s="546"/>
      <c r="BH76" s="546"/>
      <c r="BI76" s="544"/>
      <c r="BJ76" s="545"/>
      <c r="BK76" s="548"/>
      <c r="BL76" s="546"/>
      <c r="BM76" s="546"/>
      <c r="BN76" s="546"/>
      <c r="BO76" s="546"/>
      <c r="BP76" s="544"/>
      <c r="BQ76" s="544"/>
      <c r="BR76" s="546"/>
      <c r="BS76" s="546"/>
      <c r="BT76" s="546"/>
      <c r="BU76" s="546"/>
      <c r="BV76" s="546"/>
      <c r="BW76" s="544"/>
      <c r="BX76" s="545"/>
      <c r="BY76" s="546"/>
      <c r="BZ76" s="546"/>
      <c r="CA76" s="546"/>
      <c r="CB76" s="546"/>
      <c r="CC76" s="546"/>
      <c r="CD76" s="544"/>
      <c r="CE76" s="545"/>
      <c r="CF76" s="546"/>
      <c r="CG76" s="546"/>
      <c r="CH76" s="546"/>
      <c r="CI76" s="546"/>
      <c r="CJ76" s="546"/>
      <c r="CK76" s="544"/>
      <c r="CL76" s="545"/>
      <c r="CM76" s="546"/>
      <c r="CN76" s="546"/>
      <c r="CO76" s="546"/>
      <c r="CP76" s="546"/>
      <c r="CQ76" s="546"/>
      <c r="CR76" s="544"/>
      <c r="CS76" s="1021"/>
    </row>
    <row r="77" spans="1:97" ht="12.75" hidden="1" customHeight="1">
      <c r="A77" s="13">
        <v>0</v>
      </c>
      <c r="B77" s="165"/>
      <c r="C77" s="189" t="s">
        <v>123</v>
      </c>
      <c r="D77" s="24" t="s">
        <v>13</v>
      </c>
      <c r="E77" s="190">
        <v>8.3333333333333329E-2</v>
      </c>
      <c r="F77" s="24" t="s">
        <v>30</v>
      </c>
      <c r="G77" s="191"/>
      <c r="H77" s="100">
        <v>1.2</v>
      </c>
      <c r="I77" s="192">
        <v>287</v>
      </c>
      <c r="J77" s="63"/>
      <c r="K77" s="63"/>
      <c r="L77" s="63"/>
      <c r="M77" s="63"/>
      <c r="N77" s="100">
        <v>1.1000000000000001</v>
      </c>
      <c r="O77" s="63"/>
      <c r="P77" s="25"/>
      <c r="Q77" s="25"/>
      <c r="R77" s="25"/>
      <c r="S77" s="25"/>
      <c r="T77" s="25"/>
      <c r="U77" s="397"/>
      <c r="V77" s="397"/>
      <c r="W77" s="193"/>
      <c r="X77" s="638">
        <v>346</v>
      </c>
      <c r="Y77" s="639">
        <f t="shared" si="45"/>
        <v>346</v>
      </c>
      <c r="Z77" s="639">
        <f t="shared" si="37"/>
        <v>346</v>
      </c>
      <c r="AA77" s="65">
        <f t="shared" si="38"/>
        <v>449.8</v>
      </c>
      <c r="AB77" s="195">
        <f t="shared" si="39"/>
        <v>276.8</v>
      </c>
      <c r="AC77" s="195">
        <f t="shared" si="40"/>
        <v>0</v>
      </c>
      <c r="AD77" s="195">
        <f t="shared" si="41"/>
        <v>0</v>
      </c>
      <c r="AE77" s="195">
        <f t="shared" si="42"/>
        <v>0</v>
      </c>
      <c r="AF77" s="195">
        <f t="shared" si="43"/>
        <v>0</v>
      </c>
      <c r="AG77" s="196">
        <f t="shared" si="44"/>
        <v>0</v>
      </c>
      <c r="AI77" s="1022"/>
      <c r="AJ77" s="1023"/>
      <c r="AK77" s="1023"/>
      <c r="AL77" s="1023"/>
      <c r="AM77" s="1023"/>
      <c r="AN77" s="1024"/>
      <c r="AO77" s="1025"/>
      <c r="AP77" s="1023"/>
      <c r="AQ77" s="1023"/>
      <c r="AR77" s="1023"/>
      <c r="AS77" s="1023"/>
      <c r="AT77" s="1023"/>
      <c r="AU77" s="1024"/>
      <c r="AV77" s="1025"/>
      <c r="AW77" s="1023"/>
      <c r="AX77" s="1023"/>
      <c r="AY77" s="1023"/>
      <c r="AZ77" s="1023"/>
      <c r="BA77" s="1023"/>
      <c r="BB77" s="1024"/>
      <c r="BC77" s="1025"/>
      <c r="BD77" s="1023"/>
      <c r="BE77" s="1023"/>
      <c r="BF77" s="1023"/>
      <c r="BG77" s="1023"/>
      <c r="BH77" s="1023"/>
      <c r="BI77" s="1024"/>
      <c r="BJ77" s="1025"/>
      <c r="BK77" s="1022"/>
      <c r="BL77" s="1023"/>
      <c r="BM77" s="1023"/>
      <c r="BN77" s="1023"/>
      <c r="BO77" s="1023"/>
      <c r="BP77" s="1024"/>
      <c r="BQ77" s="1025"/>
      <c r="BR77" s="1023"/>
      <c r="BS77" s="1023"/>
      <c r="BT77" s="1023"/>
      <c r="BU77" s="1023"/>
      <c r="BV77" s="1023"/>
      <c r="BW77" s="1024"/>
      <c r="BX77" s="1025"/>
      <c r="BY77" s="1023"/>
      <c r="BZ77" s="1023"/>
      <c r="CA77" s="1023"/>
      <c r="CB77" s="1023"/>
      <c r="CC77" s="1023"/>
      <c r="CD77" s="1024"/>
      <c r="CE77" s="1025"/>
      <c r="CF77" s="1023"/>
      <c r="CG77" s="1023"/>
      <c r="CH77" s="1023"/>
      <c r="CI77" s="1023"/>
      <c r="CJ77" s="1023"/>
      <c r="CK77" s="1024"/>
      <c r="CL77" s="1025"/>
      <c r="CM77" s="1023"/>
      <c r="CN77" s="1023"/>
      <c r="CO77" s="546"/>
      <c r="CP77" s="546"/>
      <c r="CQ77" s="546"/>
      <c r="CR77" s="544"/>
      <c r="CS77" s="1021"/>
    </row>
    <row r="78" spans="1:97" ht="12.75" hidden="1" customHeight="1">
      <c r="A78" s="13"/>
      <c r="B78" s="165"/>
      <c r="C78" s="189"/>
      <c r="D78" s="24"/>
      <c r="E78" s="190"/>
      <c r="F78" s="24"/>
      <c r="G78" s="191"/>
      <c r="H78" s="100"/>
      <c r="I78" s="192"/>
      <c r="J78" s="63"/>
      <c r="K78" s="63"/>
      <c r="L78" s="63"/>
      <c r="M78" s="63"/>
      <c r="N78" s="100"/>
      <c r="O78" s="63"/>
      <c r="P78" s="25"/>
      <c r="Q78" s="25"/>
      <c r="R78" s="25"/>
      <c r="S78" s="25"/>
      <c r="T78" s="25"/>
      <c r="U78" s="397"/>
      <c r="V78" s="397"/>
      <c r="W78" s="193"/>
      <c r="X78" s="638"/>
      <c r="Y78" s="639"/>
      <c r="Z78" s="639"/>
      <c r="AA78" s="65"/>
      <c r="AB78" s="195"/>
      <c r="AC78" s="195"/>
      <c r="AD78" s="195"/>
      <c r="AE78" s="195"/>
      <c r="AF78" s="195"/>
      <c r="AG78" s="196"/>
      <c r="AI78" s="548"/>
      <c r="AJ78" s="546"/>
      <c r="AK78" s="546"/>
      <c r="AL78" s="546"/>
      <c r="AM78" s="546"/>
      <c r="AN78" s="544"/>
      <c r="AO78" s="544"/>
      <c r="AP78" s="546"/>
      <c r="AQ78" s="546"/>
      <c r="AR78" s="546"/>
      <c r="AS78" s="546"/>
      <c r="AT78" s="546"/>
      <c r="AU78" s="544"/>
      <c r="AV78" s="544"/>
      <c r="AW78" s="546"/>
      <c r="AX78" s="546"/>
      <c r="AY78" s="546"/>
      <c r="AZ78" s="546"/>
      <c r="BA78" s="546"/>
      <c r="BB78" s="544"/>
      <c r="BC78" s="544"/>
      <c r="BD78" s="546"/>
      <c r="BE78" s="546"/>
      <c r="BF78" s="546"/>
      <c r="BG78" s="546"/>
      <c r="BH78" s="546"/>
      <c r="BI78" s="544"/>
      <c r="BJ78" s="544"/>
      <c r="BK78" s="546"/>
      <c r="BL78" s="546"/>
      <c r="BM78" s="546"/>
      <c r="BN78" s="546"/>
      <c r="BO78" s="546"/>
      <c r="BP78" s="544"/>
      <c r="BQ78" s="544"/>
      <c r="BR78" s="546"/>
      <c r="BS78" s="546"/>
      <c r="BT78" s="546"/>
      <c r="BU78" s="546"/>
      <c r="BV78" s="546"/>
      <c r="BW78" s="544"/>
      <c r="BX78" s="1020"/>
      <c r="BY78" s="548"/>
      <c r="BZ78" s="546"/>
      <c r="CA78" s="546"/>
      <c r="CB78" s="546"/>
      <c r="CC78" s="546"/>
      <c r="CD78" s="544"/>
      <c r="CE78" s="544"/>
      <c r="CF78" s="546"/>
      <c r="CG78" s="546"/>
      <c r="CH78" s="546"/>
      <c r="CI78" s="546"/>
      <c r="CJ78" s="546"/>
      <c r="CK78" s="544"/>
      <c r="CL78" s="544"/>
      <c r="CM78" s="546"/>
      <c r="CN78" s="546"/>
      <c r="CO78" s="546"/>
      <c r="CP78" s="546"/>
      <c r="CQ78" s="546"/>
      <c r="CR78" s="544"/>
      <c r="CS78" s="1020"/>
    </row>
    <row r="79" spans="1:97" ht="12.75" hidden="1" customHeight="1">
      <c r="A79" s="13"/>
      <c r="B79" s="165"/>
      <c r="C79" s="189"/>
      <c r="D79" s="24"/>
      <c r="E79" s="190"/>
      <c r="F79" s="24"/>
      <c r="G79" s="191"/>
      <c r="H79" s="100"/>
      <c r="I79" s="192"/>
      <c r="J79" s="63"/>
      <c r="K79" s="63"/>
      <c r="L79" s="63"/>
      <c r="M79" s="63"/>
      <c r="N79" s="100"/>
      <c r="O79" s="63"/>
      <c r="P79" s="25"/>
      <c r="Q79" s="25"/>
      <c r="R79" s="25"/>
      <c r="S79" s="25"/>
      <c r="T79" s="25"/>
      <c r="U79" s="397"/>
      <c r="V79" s="397"/>
      <c r="W79" s="193"/>
      <c r="X79" s="638"/>
      <c r="Y79" s="639"/>
      <c r="Z79" s="639"/>
      <c r="AA79" s="65"/>
      <c r="AB79" s="195"/>
      <c r="AC79" s="195"/>
      <c r="AD79" s="195"/>
      <c r="AE79" s="195"/>
      <c r="AF79" s="195"/>
      <c r="AG79" s="196"/>
      <c r="AI79" s="548"/>
      <c r="AJ79" s="546"/>
      <c r="AK79" s="546"/>
      <c r="AL79" s="546"/>
      <c r="AM79" s="546"/>
      <c r="AN79" s="544"/>
      <c r="AO79" s="545"/>
      <c r="AP79" s="546"/>
      <c r="AQ79" s="546"/>
      <c r="AR79" s="546"/>
      <c r="AS79" s="546"/>
      <c r="AT79" s="546"/>
      <c r="AU79" s="544"/>
      <c r="AV79" s="545"/>
      <c r="AW79" s="546"/>
      <c r="AX79" s="546"/>
      <c r="AY79" s="546"/>
      <c r="AZ79" s="546"/>
      <c r="BA79" s="546"/>
      <c r="BB79" s="544"/>
      <c r="BC79" s="544"/>
      <c r="BD79" s="546"/>
      <c r="BE79" s="546"/>
      <c r="BF79" s="546"/>
      <c r="BG79" s="546"/>
      <c r="BH79" s="546"/>
      <c r="BI79" s="544"/>
      <c r="BJ79" s="544"/>
      <c r="BK79" s="546"/>
      <c r="BL79" s="546"/>
      <c r="BM79" s="546"/>
      <c r="BN79" s="546"/>
      <c r="BO79" s="546"/>
      <c r="BP79" s="544"/>
      <c r="BQ79" s="544"/>
      <c r="BR79" s="546"/>
      <c r="BS79" s="546"/>
      <c r="BT79" s="546"/>
      <c r="BU79" s="546"/>
      <c r="BV79" s="546"/>
      <c r="BW79" s="544"/>
      <c r="BX79" s="1021"/>
      <c r="BY79" s="548"/>
      <c r="BZ79" s="546"/>
      <c r="CA79" s="546"/>
      <c r="CB79" s="546"/>
      <c r="CC79" s="546"/>
      <c r="CD79" s="544"/>
      <c r="CE79" s="545"/>
      <c r="CF79" s="546"/>
      <c r="CG79" s="546"/>
      <c r="CH79" s="546"/>
      <c r="CI79" s="546"/>
      <c r="CJ79" s="546"/>
      <c r="CK79" s="544"/>
      <c r="CL79" s="545"/>
      <c r="CM79" s="546"/>
      <c r="CN79" s="546"/>
      <c r="CO79" s="546"/>
      <c r="CP79" s="546"/>
      <c r="CQ79" s="546"/>
      <c r="CR79" s="544"/>
      <c r="CS79" s="1021"/>
    </row>
    <row r="80" spans="1:97" ht="12.75" hidden="1" customHeight="1">
      <c r="A80" s="13"/>
      <c r="B80" s="165"/>
      <c r="C80" s="189"/>
      <c r="D80" s="24"/>
      <c r="E80" s="190"/>
      <c r="F80" s="24"/>
      <c r="G80" s="191"/>
      <c r="H80" s="100"/>
      <c r="I80" s="192"/>
      <c r="J80" s="63"/>
      <c r="K80" s="63"/>
      <c r="L80" s="63"/>
      <c r="M80" s="63"/>
      <c r="N80" s="100"/>
      <c r="O80" s="63"/>
      <c r="P80" s="25"/>
      <c r="Q80" s="25"/>
      <c r="R80" s="25"/>
      <c r="S80" s="25"/>
      <c r="T80" s="25"/>
      <c r="U80" s="397"/>
      <c r="V80" s="397"/>
      <c r="W80" s="193"/>
      <c r="X80" s="638"/>
      <c r="Y80" s="639"/>
      <c r="Z80" s="639"/>
      <c r="AA80" s="65"/>
      <c r="AB80" s="195"/>
      <c r="AC80" s="195"/>
      <c r="AD80" s="195"/>
      <c r="AE80" s="195"/>
      <c r="AF80" s="195"/>
      <c r="AG80" s="196"/>
      <c r="AI80" s="548"/>
      <c r="AJ80" s="546"/>
      <c r="AK80" s="546"/>
      <c r="AL80" s="546"/>
      <c r="AM80" s="546"/>
      <c r="AN80" s="544"/>
      <c r="AO80" s="545"/>
      <c r="AP80" s="546"/>
      <c r="AQ80" s="546"/>
      <c r="AR80" s="546"/>
      <c r="AS80" s="546"/>
      <c r="AT80" s="546"/>
      <c r="AU80" s="544"/>
      <c r="AV80" s="545"/>
      <c r="AW80" s="546"/>
      <c r="AX80" s="546"/>
      <c r="AY80" s="546"/>
      <c r="AZ80" s="546"/>
      <c r="BA80" s="546"/>
      <c r="BB80" s="544"/>
      <c r="BC80" s="544"/>
      <c r="BD80" s="546"/>
      <c r="BE80" s="546"/>
      <c r="BF80" s="546"/>
      <c r="BG80" s="546"/>
      <c r="BH80" s="546"/>
      <c r="BI80" s="544"/>
      <c r="BJ80" s="544"/>
      <c r="BK80" s="546"/>
      <c r="BL80" s="546"/>
      <c r="BM80" s="546"/>
      <c r="BN80" s="546"/>
      <c r="BO80" s="546"/>
      <c r="BP80" s="544"/>
      <c r="BQ80" s="544"/>
      <c r="BR80" s="546"/>
      <c r="BS80" s="546"/>
      <c r="BT80" s="546"/>
      <c r="BU80" s="546"/>
      <c r="BV80" s="546"/>
      <c r="BW80" s="544"/>
      <c r="BX80" s="1021"/>
      <c r="BY80" s="548"/>
      <c r="BZ80" s="546"/>
      <c r="CA80" s="546"/>
      <c r="CB80" s="546"/>
      <c r="CC80" s="546"/>
      <c r="CD80" s="544"/>
      <c r="CE80" s="545"/>
      <c r="CF80" s="546"/>
      <c r="CG80" s="546"/>
      <c r="CH80" s="546"/>
      <c r="CI80" s="546"/>
      <c r="CJ80" s="546"/>
      <c r="CK80" s="544"/>
      <c r="CL80" s="545"/>
      <c r="CM80" s="546"/>
      <c r="CN80" s="546"/>
      <c r="CO80" s="546"/>
      <c r="CP80" s="546"/>
      <c r="CQ80" s="546"/>
      <c r="CR80" s="544"/>
      <c r="CS80" s="1021"/>
    </row>
    <row r="81" spans="1:97" ht="12.75" hidden="1" customHeight="1">
      <c r="A81" s="13"/>
      <c r="B81" s="165"/>
      <c r="C81" s="189"/>
      <c r="D81" s="24"/>
      <c r="E81" s="190"/>
      <c r="F81" s="24"/>
      <c r="G81" s="191"/>
      <c r="H81" s="100"/>
      <c r="I81" s="192"/>
      <c r="J81" s="63"/>
      <c r="K81" s="63"/>
      <c r="L81" s="63"/>
      <c r="M81" s="63"/>
      <c r="N81" s="100"/>
      <c r="O81" s="63"/>
      <c r="P81" s="25"/>
      <c r="Q81" s="25"/>
      <c r="R81" s="25"/>
      <c r="S81" s="25"/>
      <c r="T81" s="25"/>
      <c r="U81" s="397"/>
      <c r="V81" s="397"/>
      <c r="W81" s="193"/>
      <c r="X81" s="638"/>
      <c r="Y81" s="639"/>
      <c r="Z81" s="639"/>
      <c r="AA81" s="65"/>
      <c r="AB81" s="195"/>
      <c r="AC81" s="195"/>
      <c r="AD81" s="195"/>
      <c r="AE81" s="195"/>
      <c r="AF81" s="195"/>
      <c r="AG81" s="196"/>
      <c r="AI81" s="548"/>
      <c r="AJ81" s="546"/>
      <c r="AK81" s="546"/>
      <c r="AL81" s="546"/>
      <c r="AM81" s="546"/>
      <c r="AN81" s="544"/>
      <c r="AO81" s="545"/>
      <c r="AP81" s="546"/>
      <c r="AQ81" s="546"/>
      <c r="AR81" s="546"/>
      <c r="AS81" s="546"/>
      <c r="AT81" s="546"/>
      <c r="AU81" s="544"/>
      <c r="AV81" s="544"/>
      <c r="AW81" s="546"/>
      <c r="AX81" s="546"/>
      <c r="AY81" s="546"/>
      <c r="AZ81" s="546"/>
      <c r="BA81" s="546"/>
      <c r="BB81" s="544"/>
      <c r="BC81" s="544"/>
      <c r="BD81" s="546"/>
      <c r="BE81" s="546"/>
      <c r="BF81" s="546"/>
      <c r="BG81" s="546"/>
      <c r="BH81" s="546"/>
      <c r="BI81" s="544"/>
      <c r="BJ81" s="544"/>
      <c r="BK81" s="546"/>
      <c r="BL81" s="546"/>
      <c r="BM81" s="546"/>
      <c r="BN81" s="546"/>
      <c r="BO81" s="546"/>
      <c r="BP81" s="544"/>
      <c r="BQ81" s="544"/>
      <c r="BR81" s="546"/>
      <c r="BS81" s="546"/>
      <c r="BT81" s="546"/>
      <c r="BU81" s="546"/>
      <c r="BV81" s="546"/>
      <c r="BW81" s="544"/>
      <c r="BX81" s="1021"/>
      <c r="BY81" s="548"/>
      <c r="BZ81" s="546"/>
      <c r="CA81" s="546"/>
      <c r="CB81" s="546"/>
      <c r="CC81" s="546"/>
      <c r="CD81" s="544"/>
      <c r="CE81" s="545"/>
      <c r="CF81" s="546"/>
      <c r="CG81" s="546"/>
      <c r="CH81" s="546"/>
      <c r="CI81" s="546"/>
      <c r="CJ81" s="546"/>
      <c r="CK81" s="544"/>
      <c r="CL81" s="544"/>
      <c r="CM81" s="546"/>
      <c r="CN81" s="546"/>
      <c r="CO81" s="546"/>
      <c r="CP81" s="546"/>
      <c r="CQ81" s="546"/>
      <c r="CR81" s="544"/>
      <c r="CS81" s="1021"/>
    </row>
    <row r="82" spans="1:97" ht="12.75" hidden="1" customHeight="1">
      <c r="A82" s="13"/>
      <c r="B82" s="165"/>
      <c r="C82" s="189"/>
      <c r="D82" s="24"/>
      <c r="E82" s="190"/>
      <c r="F82" s="24"/>
      <c r="G82" s="191"/>
      <c r="H82" s="100"/>
      <c r="I82" s="192"/>
      <c r="J82" s="63"/>
      <c r="K82" s="63"/>
      <c r="L82" s="63"/>
      <c r="M82" s="63"/>
      <c r="N82" s="100"/>
      <c r="O82" s="63"/>
      <c r="P82" s="25"/>
      <c r="Q82" s="25"/>
      <c r="R82" s="25"/>
      <c r="S82" s="25"/>
      <c r="T82" s="25"/>
      <c r="U82" s="397"/>
      <c r="V82" s="397"/>
      <c r="W82" s="193"/>
      <c r="X82" s="638"/>
      <c r="Y82" s="639"/>
      <c r="Z82" s="639"/>
      <c r="AA82" s="65"/>
      <c r="AB82" s="195"/>
      <c r="AC82" s="195"/>
      <c r="AD82" s="195"/>
      <c r="AE82" s="195"/>
      <c r="AF82" s="195"/>
      <c r="AG82" s="196"/>
      <c r="AI82" s="548"/>
      <c r="AJ82" s="546"/>
      <c r="AK82" s="546"/>
      <c r="AL82" s="546"/>
      <c r="AM82" s="546"/>
      <c r="AN82" s="544"/>
      <c r="AO82" s="544"/>
      <c r="AP82" s="546"/>
      <c r="AQ82" s="546"/>
      <c r="AR82" s="546"/>
      <c r="AS82" s="546"/>
      <c r="AT82" s="546"/>
      <c r="AU82" s="544"/>
      <c r="AV82" s="545"/>
      <c r="AW82" s="546"/>
      <c r="AX82" s="546"/>
      <c r="AY82" s="546"/>
      <c r="AZ82" s="546"/>
      <c r="BA82" s="546"/>
      <c r="BB82" s="544"/>
      <c r="BC82" s="544"/>
      <c r="BD82" s="546"/>
      <c r="BE82" s="546"/>
      <c r="BF82" s="546"/>
      <c r="BG82" s="546"/>
      <c r="BH82" s="546"/>
      <c r="BI82" s="544"/>
      <c r="BJ82" s="544"/>
      <c r="BK82" s="546"/>
      <c r="BL82" s="546"/>
      <c r="BM82" s="546"/>
      <c r="BN82" s="546"/>
      <c r="BO82" s="546"/>
      <c r="BP82" s="544"/>
      <c r="BQ82" s="544"/>
      <c r="BR82" s="546"/>
      <c r="BS82" s="546"/>
      <c r="BT82" s="546"/>
      <c r="BU82" s="546"/>
      <c r="BV82" s="546"/>
      <c r="BW82" s="544"/>
      <c r="BX82" s="1020"/>
      <c r="BY82" s="548"/>
      <c r="BZ82" s="546"/>
      <c r="CA82" s="546"/>
      <c r="CB82" s="546"/>
      <c r="CC82" s="546"/>
      <c r="CD82" s="544"/>
      <c r="CE82" s="544"/>
      <c r="CF82" s="546"/>
      <c r="CG82" s="546"/>
      <c r="CH82" s="546"/>
      <c r="CI82" s="546"/>
      <c r="CJ82" s="546"/>
      <c r="CK82" s="544"/>
      <c r="CL82" s="545"/>
      <c r="CM82" s="546"/>
      <c r="CN82" s="546"/>
      <c r="CO82" s="546"/>
      <c r="CP82" s="546"/>
      <c r="CQ82" s="546"/>
      <c r="CR82" s="544"/>
      <c r="CS82" s="1020"/>
    </row>
    <row r="83" spans="1:97" ht="12.75" hidden="1" customHeight="1">
      <c r="A83" s="13"/>
      <c r="B83" s="165"/>
      <c r="C83" s="189"/>
      <c r="D83" s="24"/>
      <c r="E83" s="190"/>
      <c r="F83" s="24"/>
      <c r="G83" s="191"/>
      <c r="H83" s="100"/>
      <c r="I83" s="192"/>
      <c r="J83" s="63"/>
      <c r="K83" s="63"/>
      <c r="L83" s="63"/>
      <c r="M83" s="63"/>
      <c r="N83" s="100"/>
      <c r="O83" s="63"/>
      <c r="P83" s="25"/>
      <c r="Q83" s="25"/>
      <c r="R83" s="25"/>
      <c r="S83" s="25"/>
      <c r="T83" s="25"/>
      <c r="U83" s="397"/>
      <c r="V83" s="397"/>
      <c r="W83" s="193"/>
      <c r="X83" s="638"/>
      <c r="Y83" s="639"/>
      <c r="Z83" s="639"/>
      <c r="AA83" s="65"/>
      <c r="AB83" s="195"/>
      <c r="AC83" s="195"/>
      <c r="AD83" s="195"/>
      <c r="AE83" s="195"/>
      <c r="AF83" s="195"/>
      <c r="AG83" s="196"/>
      <c r="AI83" s="548"/>
      <c r="AJ83" s="546"/>
      <c r="AK83" s="546"/>
      <c r="AL83" s="546"/>
      <c r="AM83" s="546"/>
      <c r="AN83" s="544"/>
      <c r="AO83" s="544"/>
      <c r="AP83" s="546"/>
      <c r="AQ83" s="546"/>
      <c r="AR83" s="546"/>
      <c r="AS83" s="546"/>
      <c r="AT83" s="546"/>
      <c r="AU83" s="544"/>
      <c r="AV83" s="545"/>
      <c r="AW83" s="546"/>
      <c r="AX83" s="546"/>
      <c r="AY83" s="546"/>
      <c r="AZ83" s="546"/>
      <c r="BA83" s="546"/>
      <c r="BB83" s="544"/>
      <c r="BC83" s="544"/>
      <c r="BD83" s="546"/>
      <c r="BE83" s="546"/>
      <c r="BF83" s="546"/>
      <c r="BG83" s="546"/>
      <c r="BH83" s="546"/>
      <c r="BI83" s="544"/>
      <c r="BJ83" s="544"/>
      <c r="BK83" s="546"/>
      <c r="BL83" s="546"/>
      <c r="BM83" s="546"/>
      <c r="BN83" s="546"/>
      <c r="BO83" s="546"/>
      <c r="BP83" s="544"/>
      <c r="BQ83" s="544"/>
      <c r="BR83" s="546"/>
      <c r="BS83" s="546"/>
      <c r="BT83" s="546"/>
      <c r="BU83" s="546"/>
      <c r="BV83" s="546"/>
      <c r="BW83" s="544"/>
      <c r="BX83" s="1020"/>
      <c r="BY83" s="548"/>
      <c r="BZ83" s="546"/>
      <c r="CA83" s="546"/>
      <c r="CB83" s="546"/>
      <c r="CC83" s="546"/>
      <c r="CD83" s="544"/>
      <c r="CE83" s="544"/>
      <c r="CF83" s="546"/>
      <c r="CG83" s="546"/>
      <c r="CH83" s="546"/>
      <c r="CI83" s="546"/>
      <c r="CJ83" s="546"/>
      <c r="CK83" s="544"/>
      <c r="CL83" s="545"/>
      <c r="CM83" s="546"/>
      <c r="CN83" s="546"/>
      <c r="CO83" s="546"/>
      <c r="CP83" s="546"/>
      <c r="CQ83" s="546"/>
      <c r="CR83" s="544"/>
      <c r="CS83" s="1020"/>
    </row>
    <row r="84" spans="1:97" ht="12.75" hidden="1" customHeight="1">
      <c r="A84" s="13"/>
      <c r="B84" s="165"/>
      <c r="C84" s="189"/>
      <c r="D84" s="24"/>
      <c r="E84" s="190"/>
      <c r="F84" s="24"/>
      <c r="G84" s="191"/>
      <c r="H84" s="100"/>
      <c r="I84" s="192"/>
      <c r="J84" s="63"/>
      <c r="K84" s="63"/>
      <c r="L84" s="63"/>
      <c r="M84" s="63"/>
      <c r="N84" s="100"/>
      <c r="O84" s="63"/>
      <c r="P84" s="25"/>
      <c r="Q84" s="25"/>
      <c r="R84" s="25"/>
      <c r="S84" s="25"/>
      <c r="T84" s="25"/>
      <c r="U84" s="397"/>
      <c r="V84" s="397"/>
      <c r="W84" s="193"/>
      <c r="X84" s="638"/>
      <c r="Y84" s="639"/>
      <c r="Z84" s="639"/>
      <c r="AA84" s="65"/>
      <c r="AB84" s="195"/>
      <c r="AC84" s="195"/>
      <c r="AD84" s="195"/>
      <c r="AE84" s="195"/>
      <c r="AF84" s="195"/>
      <c r="AG84" s="196"/>
      <c r="AI84" s="548"/>
      <c r="AJ84" s="546"/>
      <c r="AK84" s="546"/>
      <c r="AL84" s="546"/>
      <c r="AM84" s="546"/>
      <c r="AN84" s="544"/>
      <c r="AO84" s="545"/>
      <c r="AP84" s="546"/>
      <c r="AQ84" s="546"/>
      <c r="AR84" s="546"/>
      <c r="AS84" s="546"/>
      <c r="AT84" s="546"/>
      <c r="AU84" s="544"/>
      <c r="AV84" s="545"/>
      <c r="AW84" s="546"/>
      <c r="AX84" s="546"/>
      <c r="AY84" s="546"/>
      <c r="AZ84" s="546"/>
      <c r="BA84" s="546"/>
      <c r="BB84" s="544"/>
      <c r="BC84" s="544"/>
      <c r="BD84" s="546"/>
      <c r="BE84" s="546"/>
      <c r="BF84" s="546"/>
      <c r="BG84" s="546"/>
      <c r="BH84" s="546"/>
      <c r="BI84" s="544"/>
      <c r="BJ84" s="544"/>
      <c r="BK84" s="546"/>
      <c r="BL84" s="546"/>
      <c r="BM84" s="546"/>
      <c r="BN84" s="546"/>
      <c r="BO84" s="546"/>
      <c r="BP84" s="544"/>
      <c r="BQ84" s="544"/>
      <c r="BR84" s="546"/>
      <c r="BS84" s="546"/>
      <c r="BT84" s="546"/>
      <c r="BU84" s="546"/>
      <c r="BV84" s="546"/>
      <c r="BW84" s="544"/>
      <c r="BX84" s="1021"/>
      <c r="BY84" s="548"/>
      <c r="BZ84" s="546"/>
      <c r="CA84" s="546"/>
      <c r="CB84" s="546"/>
      <c r="CC84" s="546"/>
      <c r="CD84" s="544"/>
      <c r="CE84" s="545"/>
      <c r="CF84" s="546"/>
      <c r="CG84" s="546"/>
      <c r="CH84" s="546"/>
      <c r="CI84" s="546"/>
      <c r="CJ84" s="546"/>
      <c r="CK84" s="544"/>
      <c r="CL84" s="545"/>
      <c r="CM84" s="546"/>
      <c r="CN84" s="546"/>
      <c r="CO84" s="546"/>
      <c r="CP84" s="546"/>
      <c r="CQ84" s="546"/>
      <c r="CR84" s="544"/>
      <c r="CS84" s="1021"/>
    </row>
    <row r="85" spans="1:97" ht="12.75" hidden="1" customHeight="1">
      <c r="A85" s="13"/>
      <c r="B85" s="165"/>
      <c r="C85" s="189"/>
      <c r="D85" s="24"/>
      <c r="E85" s="190"/>
      <c r="F85" s="24"/>
      <c r="G85" s="191"/>
      <c r="H85" s="100"/>
      <c r="I85" s="192"/>
      <c r="J85" s="63"/>
      <c r="K85" s="63"/>
      <c r="L85" s="63"/>
      <c r="M85" s="63"/>
      <c r="N85" s="100"/>
      <c r="O85" s="63"/>
      <c r="P85" s="25"/>
      <c r="Q85" s="25"/>
      <c r="R85" s="25"/>
      <c r="S85" s="25"/>
      <c r="T85" s="25"/>
      <c r="U85" s="397"/>
      <c r="V85" s="397"/>
      <c r="W85" s="193"/>
      <c r="X85" s="638"/>
      <c r="Y85" s="639"/>
      <c r="Z85" s="639"/>
      <c r="AA85" s="65"/>
      <c r="AB85" s="195"/>
      <c r="AC85" s="195"/>
      <c r="AD85" s="195"/>
      <c r="AE85" s="195"/>
      <c r="AF85" s="195"/>
      <c r="AG85" s="196"/>
      <c r="AI85" s="1022"/>
      <c r="AJ85" s="1023"/>
      <c r="AK85" s="1023"/>
      <c r="AL85" s="1023"/>
      <c r="AM85" s="1023"/>
      <c r="AN85" s="1024"/>
      <c r="AO85" s="1025"/>
      <c r="AP85" s="1023"/>
      <c r="AQ85" s="1023"/>
      <c r="AR85" s="1023"/>
      <c r="AS85" s="1023"/>
      <c r="AT85" s="1023"/>
      <c r="AU85" s="1024"/>
      <c r="AV85" s="1025"/>
      <c r="AW85" s="1023"/>
      <c r="AX85" s="546"/>
      <c r="AY85" s="546"/>
      <c r="AZ85" s="546"/>
      <c r="BA85" s="546"/>
      <c r="BB85" s="544"/>
      <c r="BC85" s="544"/>
      <c r="BD85" s="546"/>
      <c r="BE85" s="546"/>
      <c r="BF85" s="546"/>
      <c r="BG85" s="546"/>
      <c r="BH85" s="546"/>
      <c r="BI85" s="544"/>
      <c r="BJ85" s="544"/>
      <c r="BK85" s="546"/>
      <c r="BL85" s="546"/>
      <c r="BM85" s="546"/>
      <c r="BN85" s="546"/>
      <c r="BO85" s="546"/>
      <c r="BP85" s="544"/>
      <c r="BQ85" s="544"/>
      <c r="BR85" s="546"/>
      <c r="BS85" s="546"/>
      <c r="BT85" s="546"/>
      <c r="BU85" s="546"/>
      <c r="BV85" s="546"/>
      <c r="BW85" s="544"/>
      <c r="BX85" s="1021"/>
      <c r="BY85" s="1022"/>
      <c r="BZ85" s="1023"/>
      <c r="CA85" s="1023"/>
      <c r="CB85" s="1023"/>
      <c r="CC85" s="1023"/>
      <c r="CD85" s="1024"/>
      <c r="CE85" s="1025"/>
      <c r="CF85" s="1023"/>
      <c r="CG85" s="1023"/>
      <c r="CH85" s="1023"/>
      <c r="CI85" s="1023"/>
      <c r="CJ85" s="1023"/>
      <c r="CK85" s="1024"/>
      <c r="CL85" s="1025"/>
      <c r="CM85" s="1023"/>
      <c r="CN85" s="1023"/>
      <c r="CO85" s="1023"/>
      <c r="CP85" s="1023"/>
      <c r="CQ85" s="1023"/>
      <c r="CR85" s="1024"/>
      <c r="CS85" s="1026"/>
    </row>
    <row r="86" spans="1:97" ht="12.75" hidden="1" customHeight="1">
      <c r="A86" s="13"/>
      <c r="B86" s="165"/>
      <c r="C86" s="189"/>
      <c r="D86" s="24"/>
      <c r="E86" s="190"/>
      <c r="F86" s="24"/>
      <c r="G86" s="191"/>
      <c r="H86" s="100"/>
      <c r="I86" s="192"/>
      <c r="J86" s="63"/>
      <c r="K86" s="63"/>
      <c r="L86" s="63"/>
      <c r="M86" s="63"/>
      <c r="N86" s="100"/>
      <c r="O86" s="63"/>
      <c r="P86" s="25"/>
      <c r="Q86" s="25"/>
      <c r="R86" s="25"/>
      <c r="S86" s="25"/>
      <c r="T86" s="25"/>
      <c r="U86" s="397"/>
      <c r="V86" s="397"/>
      <c r="W86" s="193"/>
      <c r="X86" s="638"/>
      <c r="Y86" s="639"/>
      <c r="Z86" s="639"/>
      <c r="AA86" s="65"/>
      <c r="AB86" s="195"/>
      <c r="AC86" s="195"/>
      <c r="AD86" s="195"/>
      <c r="AE86" s="195"/>
      <c r="AF86" s="195"/>
      <c r="AG86" s="196"/>
      <c r="AI86" s="546"/>
      <c r="AJ86" s="546"/>
      <c r="AK86" s="546"/>
      <c r="AL86" s="546"/>
      <c r="AM86" s="546"/>
      <c r="AN86" s="544"/>
      <c r="AO86" s="545"/>
      <c r="AP86" s="546"/>
      <c r="AQ86" s="546"/>
      <c r="AR86" s="546"/>
      <c r="AS86" s="546"/>
      <c r="AT86" s="546"/>
      <c r="AU86" s="544"/>
      <c r="AV86" s="544"/>
      <c r="AW86" s="546"/>
      <c r="AX86" s="546"/>
      <c r="AY86" s="546"/>
      <c r="AZ86" s="546"/>
      <c r="BA86" s="546"/>
      <c r="BB86" s="544"/>
      <c r="BC86" s="544"/>
      <c r="BD86" s="546"/>
      <c r="BE86" s="546"/>
      <c r="BF86" s="546"/>
      <c r="BG86" s="546"/>
      <c r="BH86" s="546"/>
      <c r="BI86" s="544"/>
      <c r="BJ86" s="544"/>
      <c r="BK86" s="546"/>
      <c r="BL86" s="546"/>
      <c r="BM86" s="546"/>
      <c r="BN86" s="546"/>
      <c r="BO86" s="546"/>
      <c r="BP86" s="544"/>
      <c r="BQ86" s="544"/>
      <c r="BR86" s="546"/>
      <c r="BS86" s="546"/>
      <c r="BT86" s="546"/>
      <c r="BU86" s="546"/>
      <c r="BV86" s="546"/>
      <c r="BW86" s="544"/>
      <c r="BX86" s="544"/>
      <c r="BY86" s="546"/>
      <c r="BZ86" s="546"/>
      <c r="CA86" s="546"/>
      <c r="CB86" s="546"/>
      <c r="CC86" s="546"/>
      <c r="CD86" s="544"/>
      <c r="CE86" s="544"/>
      <c r="CF86" s="546"/>
      <c r="CG86" s="546"/>
      <c r="CH86" s="546"/>
      <c r="CI86" s="546"/>
      <c r="CJ86" s="546"/>
      <c r="CK86" s="544"/>
      <c r="CL86" s="544"/>
      <c r="CM86" s="546"/>
      <c r="CN86" s="546"/>
      <c r="CO86" s="546"/>
      <c r="CP86" s="546"/>
      <c r="CQ86" s="546"/>
      <c r="CR86" s="544"/>
      <c r="CS86" s="544"/>
    </row>
    <row r="87" spans="1:97" ht="12.75" hidden="1" customHeight="1">
      <c r="A87" s="13"/>
      <c r="B87" s="165"/>
      <c r="C87" s="189"/>
      <c r="D87" s="24"/>
      <c r="E87" s="190"/>
      <c r="F87" s="24"/>
      <c r="G87" s="191"/>
      <c r="H87" s="100"/>
      <c r="I87" s="192"/>
      <c r="J87" s="63"/>
      <c r="K87" s="63"/>
      <c r="L87" s="63"/>
      <c r="M87" s="63"/>
      <c r="N87" s="100"/>
      <c r="O87" s="63"/>
      <c r="P87" s="25"/>
      <c r="Q87" s="25"/>
      <c r="R87" s="25"/>
      <c r="S87" s="25"/>
      <c r="T87" s="25"/>
      <c r="U87" s="397"/>
      <c r="V87" s="397"/>
      <c r="W87" s="193"/>
      <c r="X87" s="638"/>
      <c r="Y87" s="639"/>
      <c r="Z87" s="639"/>
      <c r="AA87" s="65"/>
      <c r="AB87" s="195"/>
      <c r="AC87" s="195"/>
      <c r="AD87" s="195"/>
      <c r="AE87" s="195"/>
      <c r="AF87" s="195"/>
      <c r="AG87" s="196"/>
      <c r="AI87" s="548"/>
      <c r="AJ87" s="546"/>
      <c r="AK87" s="546"/>
      <c r="AL87" s="546"/>
      <c r="AM87" s="546"/>
      <c r="AN87" s="544"/>
      <c r="AO87" s="544"/>
      <c r="AP87" s="546"/>
      <c r="AQ87" s="546"/>
      <c r="AR87" s="546"/>
      <c r="AS87" s="546"/>
      <c r="AT87" s="546"/>
      <c r="AU87" s="544"/>
      <c r="AV87" s="545"/>
      <c r="AW87" s="546"/>
      <c r="AX87" s="546"/>
      <c r="AY87" s="546"/>
      <c r="AZ87" s="546"/>
      <c r="BA87" s="546"/>
      <c r="BB87" s="544"/>
      <c r="BC87" s="544"/>
      <c r="BD87" s="546"/>
      <c r="BE87" s="546"/>
      <c r="BF87" s="546"/>
      <c r="BG87" s="546"/>
      <c r="BH87" s="546"/>
      <c r="BI87" s="544"/>
      <c r="BJ87" s="544"/>
      <c r="BK87" s="546"/>
      <c r="BL87" s="546"/>
      <c r="BM87" s="546"/>
      <c r="BN87" s="546"/>
      <c r="BO87" s="546"/>
      <c r="BP87" s="544"/>
      <c r="BQ87" s="544"/>
      <c r="BR87" s="546"/>
      <c r="BS87" s="546"/>
      <c r="BT87" s="546"/>
      <c r="BU87" s="546"/>
      <c r="BV87" s="546"/>
      <c r="BW87" s="544"/>
      <c r="BX87" s="545"/>
      <c r="BY87" s="546"/>
      <c r="BZ87" s="546"/>
      <c r="CA87" s="546"/>
      <c r="CB87" s="546"/>
      <c r="CC87" s="546"/>
      <c r="CD87" s="544"/>
      <c r="CE87" s="545"/>
      <c r="CF87" s="546"/>
      <c r="CG87" s="546"/>
      <c r="CH87" s="546"/>
      <c r="CI87" s="546"/>
      <c r="CJ87" s="546"/>
      <c r="CK87" s="544"/>
      <c r="CL87" s="545"/>
      <c r="CM87" s="546"/>
      <c r="CN87" s="546"/>
      <c r="CO87" s="546"/>
      <c r="CP87" s="546"/>
      <c r="CQ87" s="546"/>
      <c r="CR87" s="544"/>
      <c r="CS87" s="545"/>
    </row>
    <row r="88" spans="1:97" ht="12.75" hidden="1" customHeight="1">
      <c r="A88" s="13"/>
      <c r="B88" s="165"/>
      <c r="C88" s="189"/>
      <c r="D88" s="24"/>
      <c r="E88" s="190"/>
      <c r="F88" s="24"/>
      <c r="G88" s="191"/>
      <c r="H88" s="100"/>
      <c r="I88" s="192"/>
      <c r="J88" s="63"/>
      <c r="K88" s="63"/>
      <c r="L88" s="63"/>
      <c r="M88" s="63"/>
      <c r="N88" s="933"/>
      <c r="O88" s="63"/>
      <c r="P88" s="25"/>
      <c r="Q88" s="25"/>
      <c r="R88" s="25"/>
      <c r="S88" s="25"/>
      <c r="T88" s="25"/>
      <c r="U88" s="397"/>
      <c r="V88" s="397"/>
      <c r="W88" s="193"/>
      <c r="X88" s="638"/>
      <c r="Y88" s="639"/>
      <c r="Z88" s="639"/>
      <c r="AA88" s="65"/>
      <c r="AB88" s="195"/>
      <c r="AC88" s="195"/>
      <c r="AD88" s="195"/>
      <c r="AE88" s="195"/>
      <c r="AF88" s="195"/>
      <c r="AG88" s="196"/>
      <c r="AI88" s="548"/>
      <c r="AJ88" s="546"/>
      <c r="AK88" s="546"/>
      <c r="AL88" s="546"/>
      <c r="AM88" s="546"/>
      <c r="AN88" s="544"/>
      <c r="AO88" s="545"/>
      <c r="AP88" s="546"/>
      <c r="AQ88" s="546"/>
      <c r="AR88" s="546"/>
      <c r="AS88" s="546"/>
      <c r="AT88" s="546"/>
      <c r="AU88" s="544"/>
      <c r="AV88" s="545"/>
      <c r="AW88" s="546"/>
      <c r="AX88" s="546"/>
      <c r="AY88" s="546"/>
      <c r="AZ88" s="546"/>
      <c r="BA88" s="546"/>
      <c r="BB88" s="544"/>
      <c r="BC88" s="544"/>
      <c r="BD88" s="546"/>
      <c r="BE88" s="546"/>
      <c r="BF88" s="546"/>
      <c r="BG88" s="546"/>
      <c r="BH88" s="546"/>
      <c r="BI88" s="544"/>
      <c r="BJ88" s="544"/>
      <c r="BK88" s="546"/>
      <c r="BL88" s="546"/>
      <c r="BM88" s="546"/>
      <c r="BN88" s="546"/>
      <c r="BO88" s="546"/>
      <c r="BP88" s="544"/>
      <c r="BQ88" s="544"/>
      <c r="BR88" s="546"/>
      <c r="BS88" s="546"/>
      <c r="BT88" s="546"/>
      <c r="BU88" s="546"/>
      <c r="BV88" s="546"/>
      <c r="BW88" s="544"/>
      <c r="BX88" s="545"/>
      <c r="BY88" s="546"/>
      <c r="BZ88" s="546"/>
      <c r="CA88" s="546"/>
      <c r="CB88" s="546"/>
      <c r="CC88" s="546"/>
      <c r="CD88" s="544"/>
      <c r="CE88" s="545"/>
      <c r="CF88" s="546"/>
      <c r="CG88" s="546"/>
      <c r="CH88" s="546"/>
      <c r="CI88" s="546"/>
      <c r="CJ88" s="546"/>
      <c r="CK88" s="544"/>
      <c r="CL88" s="545"/>
      <c r="CM88" s="546"/>
      <c r="CN88" s="546"/>
      <c r="CO88" s="546"/>
      <c r="CP88" s="546"/>
      <c r="CQ88" s="546"/>
      <c r="CR88" s="544"/>
      <c r="CS88" s="545"/>
    </row>
    <row r="89" spans="1:97" ht="12.75" hidden="1" customHeight="1">
      <c r="A89" s="13"/>
      <c r="B89" s="165"/>
      <c r="C89" s="189"/>
      <c r="D89" s="24"/>
      <c r="E89" s="190"/>
      <c r="F89" s="24"/>
      <c r="G89" s="191"/>
      <c r="H89" s="100"/>
      <c r="I89" s="192"/>
      <c r="J89" s="63"/>
      <c r="K89" s="63"/>
      <c r="L89" s="63"/>
      <c r="M89" s="63"/>
      <c r="N89" s="933"/>
      <c r="O89" s="63"/>
      <c r="P89" s="25"/>
      <c r="Q89" s="25"/>
      <c r="R89" s="25"/>
      <c r="S89" s="25"/>
      <c r="T89" s="25"/>
      <c r="U89" s="397"/>
      <c r="V89" s="397"/>
      <c r="W89" s="193"/>
      <c r="X89" s="638"/>
      <c r="Y89" s="639"/>
      <c r="Z89" s="639"/>
      <c r="AA89" s="65"/>
      <c r="AB89" s="195"/>
      <c r="AC89" s="195"/>
      <c r="AD89" s="195"/>
      <c r="AE89" s="195"/>
      <c r="AF89" s="195"/>
      <c r="AG89" s="196"/>
      <c r="AI89" s="548"/>
      <c r="AJ89" s="546"/>
      <c r="AK89" s="546"/>
      <c r="AL89" s="546"/>
      <c r="AM89" s="546"/>
      <c r="AN89" s="544"/>
      <c r="AO89" s="545"/>
      <c r="AP89" s="546"/>
      <c r="AQ89" s="546"/>
      <c r="AR89" s="546"/>
      <c r="AS89" s="546"/>
      <c r="AT89" s="546"/>
      <c r="AU89" s="544"/>
      <c r="AV89" s="545"/>
      <c r="AW89" s="546"/>
      <c r="AX89" s="546"/>
      <c r="AY89" s="546"/>
      <c r="AZ89" s="546"/>
      <c r="BA89" s="546"/>
      <c r="BB89" s="544"/>
      <c r="BC89" s="544"/>
      <c r="BD89" s="546"/>
      <c r="BE89" s="546"/>
      <c r="BF89" s="546"/>
      <c r="BG89" s="546"/>
      <c r="BH89" s="546"/>
      <c r="BI89" s="544"/>
      <c r="BJ89" s="544"/>
      <c r="BK89" s="546"/>
      <c r="BL89" s="546"/>
      <c r="BM89" s="546"/>
      <c r="BN89" s="546"/>
      <c r="BO89" s="546"/>
      <c r="BP89" s="544"/>
      <c r="BQ89" s="544"/>
      <c r="BR89" s="546"/>
      <c r="BS89" s="546"/>
      <c r="BT89" s="546"/>
      <c r="BU89" s="546"/>
      <c r="BV89" s="546"/>
      <c r="BW89" s="544"/>
      <c r="BX89" s="545"/>
      <c r="BY89" s="546"/>
      <c r="BZ89" s="546"/>
      <c r="CA89" s="546"/>
      <c r="CB89" s="546"/>
      <c r="CC89" s="546"/>
      <c r="CD89" s="544"/>
      <c r="CE89" s="545"/>
      <c r="CF89" s="546"/>
      <c r="CG89" s="546"/>
      <c r="CH89" s="546"/>
      <c r="CI89" s="546"/>
      <c r="CJ89" s="546"/>
      <c r="CK89" s="544"/>
      <c r="CL89" s="545"/>
      <c r="CM89" s="546"/>
      <c r="CN89" s="546"/>
      <c r="CO89" s="546"/>
      <c r="CP89" s="546"/>
      <c r="CQ89" s="546"/>
      <c r="CR89" s="544"/>
      <c r="CS89" s="545"/>
    </row>
    <row r="90" spans="1:97" ht="12.75" hidden="1" customHeight="1">
      <c r="A90" s="13"/>
      <c r="B90" s="165"/>
      <c r="C90" s="189"/>
      <c r="D90" s="24"/>
      <c r="E90" s="190"/>
      <c r="F90" s="24"/>
      <c r="G90" s="191"/>
      <c r="H90" s="100"/>
      <c r="I90" s="192"/>
      <c r="J90" s="63"/>
      <c r="K90" s="63"/>
      <c r="L90" s="63"/>
      <c r="M90" s="63"/>
      <c r="N90" s="100"/>
      <c r="O90" s="63"/>
      <c r="P90" s="25"/>
      <c r="Q90" s="25"/>
      <c r="R90" s="25"/>
      <c r="S90" s="25"/>
      <c r="T90" s="25"/>
      <c r="U90" s="397"/>
      <c r="V90" s="397"/>
      <c r="W90" s="193"/>
      <c r="X90" s="638"/>
      <c r="Y90" s="65"/>
      <c r="Z90" s="65"/>
      <c r="AA90" s="65"/>
      <c r="AB90" s="195"/>
      <c r="AC90" s="195"/>
      <c r="AD90" s="195"/>
      <c r="AE90" s="195"/>
      <c r="AF90" s="195"/>
      <c r="AG90" s="196"/>
      <c r="AI90" s="548"/>
      <c r="AJ90" s="546"/>
      <c r="AK90" s="546"/>
      <c r="AL90" s="546"/>
      <c r="AM90" s="998"/>
      <c r="AN90" s="999"/>
      <c r="AO90" s="999"/>
      <c r="AP90" s="998"/>
      <c r="AQ90" s="998"/>
      <c r="AR90" s="998"/>
      <c r="AS90" s="998"/>
      <c r="AT90" s="998"/>
      <c r="AU90" s="999"/>
      <c r="AV90" s="999"/>
      <c r="AW90" s="998"/>
      <c r="AX90" s="998"/>
      <c r="AY90" s="998"/>
      <c r="AZ90" s="998"/>
      <c r="BA90" s="998"/>
      <c r="BB90" s="999"/>
      <c r="BC90" s="999"/>
      <c r="BD90" s="998"/>
      <c r="BE90" s="998"/>
      <c r="BF90" s="998"/>
      <c r="BG90" s="998"/>
      <c r="BH90" s="998"/>
      <c r="BI90" s="544"/>
      <c r="BJ90" s="544"/>
      <c r="BK90" s="998"/>
      <c r="BL90" s="998"/>
      <c r="BM90" s="998"/>
      <c r="BN90" s="998"/>
      <c r="BO90" s="998"/>
      <c r="BP90" s="544"/>
      <c r="BQ90" s="544"/>
      <c r="BR90" s="998"/>
      <c r="BS90" s="998"/>
      <c r="BT90" s="998"/>
      <c r="BU90" s="998"/>
      <c r="BV90" s="998"/>
      <c r="BW90" s="999"/>
      <c r="BX90" s="999"/>
      <c r="BY90" s="998"/>
      <c r="BZ90" s="998"/>
      <c r="CA90" s="998"/>
      <c r="CB90" s="998"/>
      <c r="CC90" s="998"/>
      <c r="CD90" s="999"/>
      <c r="CE90" s="999"/>
      <c r="CF90" s="998"/>
      <c r="CG90" s="998"/>
      <c r="CH90" s="998"/>
      <c r="CI90" s="998"/>
      <c r="CJ90" s="998"/>
      <c r="CK90" s="999"/>
      <c r="CL90" s="999"/>
      <c r="CM90" s="998"/>
      <c r="CN90" s="998"/>
      <c r="CO90" s="998"/>
      <c r="CP90" s="998"/>
      <c r="CQ90" s="998"/>
      <c r="CR90" s="999"/>
      <c r="CS90" s="999"/>
    </row>
    <row r="91" spans="1:97" ht="12.75" hidden="1" customHeight="1">
      <c r="A91" s="13"/>
      <c r="B91" s="165"/>
      <c r="C91" s="189"/>
      <c r="D91" s="24"/>
      <c r="E91" s="190"/>
      <c r="F91" s="24"/>
      <c r="G91" s="191"/>
      <c r="H91" s="100"/>
      <c r="I91" s="192"/>
      <c r="J91" s="63"/>
      <c r="K91" s="63">
        <f t="shared" ref="K91:K97" si="46">H91*P91</f>
        <v>0</v>
      </c>
      <c r="L91" s="63">
        <f t="shared" ref="L91:L97" si="47">H91*Q91*2</f>
        <v>0</v>
      </c>
      <c r="M91" s="63">
        <f t="shared" ref="M91:M97" si="48">H91*R91</f>
        <v>0</v>
      </c>
      <c r="N91" s="100"/>
      <c r="O91" s="63"/>
      <c r="P91" s="25"/>
      <c r="Q91" s="25"/>
      <c r="R91" s="25"/>
      <c r="S91" s="25"/>
      <c r="T91" s="25"/>
      <c r="U91" s="397"/>
      <c r="V91" s="397"/>
      <c r="W91" s="193"/>
      <c r="X91" s="638">
        <f t="shared" ref="X91:X97" si="49">H91*I91</f>
        <v>0</v>
      </c>
      <c r="Y91" s="65"/>
      <c r="Z91" s="65"/>
      <c r="AA91" s="65"/>
      <c r="AB91" s="195"/>
      <c r="AC91" s="195"/>
      <c r="AD91" s="195"/>
      <c r="AE91" s="195"/>
      <c r="AF91" s="195"/>
      <c r="AG91" s="196">
        <f t="shared" ref="AG91:AG99" si="50">SUMPRODUCT(P91:V91,Z91:AF91)</f>
        <v>0</v>
      </c>
      <c r="AI91" s="548"/>
      <c r="AJ91" s="546"/>
      <c r="AK91" s="546"/>
      <c r="AL91" s="546"/>
      <c r="AM91" s="546"/>
      <c r="AN91" s="544"/>
      <c r="AO91" s="544"/>
      <c r="AP91" s="546"/>
      <c r="AQ91" s="546"/>
      <c r="AR91" s="546"/>
      <c r="AS91" s="546"/>
      <c r="AT91" s="546"/>
      <c r="AU91" s="544"/>
      <c r="AV91" s="544"/>
      <c r="AW91" s="546"/>
      <c r="AX91" s="546"/>
      <c r="AY91" s="546"/>
      <c r="AZ91" s="546"/>
      <c r="BA91" s="546"/>
      <c r="BB91" s="544"/>
      <c r="BC91" s="544"/>
      <c r="BD91" s="546"/>
      <c r="BE91" s="546"/>
      <c r="BF91" s="546"/>
      <c r="BG91" s="546"/>
      <c r="BH91" s="546"/>
      <c r="BI91" s="544"/>
      <c r="BJ91" s="544"/>
      <c r="BK91" s="546"/>
      <c r="BL91" s="546"/>
      <c r="BM91" s="546"/>
      <c r="BN91" s="546"/>
      <c r="BO91" s="546"/>
      <c r="BP91" s="544"/>
      <c r="BQ91" s="544"/>
      <c r="BR91" s="546"/>
      <c r="BS91" s="546"/>
      <c r="BT91" s="546"/>
      <c r="BU91" s="546"/>
      <c r="BV91" s="546"/>
      <c r="BW91" s="544"/>
      <c r="BX91" s="544"/>
      <c r="BY91" s="546"/>
      <c r="BZ91" s="546"/>
      <c r="CA91" s="546"/>
      <c r="CB91" s="546"/>
      <c r="CC91" s="546"/>
      <c r="CD91" s="544"/>
      <c r="CE91" s="544"/>
      <c r="CF91" s="546"/>
      <c r="CG91" s="546"/>
      <c r="CH91" s="546"/>
      <c r="CI91" s="546"/>
      <c r="CJ91" s="546"/>
      <c r="CK91" s="544"/>
      <c r="CL91" s="544"/>
      <c r="CM91" s="546"/>
      <c r="CN91" s="546"/>
      <c r="CO91" s="546"/>
      <c r="CP91" s="546"/>
      <c r="CQ91" s="546"/>
      <c r="CR91" s="544"/>
      <c r="CS91" s="544"/>
    </row>
    <row r="92" spans="1:97" ht="12.75" hidden="1" customHeight="1">
      <c r="A92" s="13"/>
      <c r="B92" s="165"/>
      <c r="C92" s="189"/>
      <c r="D92" s="24"/>
      <c r="E92" s="190"/>
      <c r="F92" s="24"/>
      <c r="G92" s="191"/>
      <c r="H92" s="100"/>
      <c r="I92" s="192"/>
      <c r="J92" s="63"/>
      <c r="K92" s="63">
        <f t="shared" si="46"/>
        <v>0</v>
      </c>
      <c r="L92" s="63">
        <f t="shared" si="47"/>
        <v>0</v>
      </c>
      <c r="M92" s="63">
        <f t="shared" si="48"/>
        <v>0</v>
      </c>
      <c r="N92" s="100"/>
      <c r="O92" s="63"/>
      <c r="P92" s="25"/>
      <c r="Q92" s="25"/>
      <c r="R92" s="25"/>
      <c r="S92" s="25"/>
      <c r="T92" s="25"/>
      <c r="U92" s="397"/>
      <c r="V92" s="397"/>
      <c r="W92" s="193"/>
      <c r="X92" s="638">
        <f t="shared" si="49"/>
        <v>0</v>
      </c>
      <c r="Y92" s="65"/>
      <c r="Z92" s="65"/>
      <c r="AA92" s="65"/>
      <c r="AB92" s="195"/>
      <c r="AC92" s="195"/>
      <c r="AD92" s="195"/>
      <c r="AE92" s="195"/>
      <c r="AF92" s="195"/>
      <c r="AG92" s="196">
        <f t="shared" si="50"/>
        <v>0</v>
      </c>
      <c r="AI92" s="548"/>
      <c r="AJ92" s="546"/>
      <c r="AK92" s="546"/>
      <c r="AL92" s="546"/>
      <c r="AM92" s="546"/>
      <c r="AN92" s="544"/>
      <c r="AO92" s="544"/>
      <c r="AP92" s="546"/>
      <c r="AQ92" s="546"/>
      <c r="AR92" s="546"/>
      <c r="AS92" s="546"/>
      <c r="AT92" s="546"/>
      <c r="AU92" s="544"/>
      <c r="AV92" s="544"/>
      <c r="AW92" s="546"/>
      <c r="AX92" s="546"/>
      <c r="AY92" s="546"/>
      <c r="AZ92" s="546"/>
      <c r="BA92" s="546"/>
      <c r="BB92" s="544"/>
      <c r="BC92" s="544"/>
      <c r="BD92" s="546"/>
      <c r="BE92" s="546"/>
      <c r="BF92" s="546"/>
      <c r="BG92" s="546"/>
      <c r="BH92" s="546"/>
      <c r="BI92" s="544"/>
      <c r="BJ92" s="544"/>
      <c r="BK92" s="546"/>
      <c r="BL92" s="546"/>
      <c r="BM92" s="546"/>
      <c r="BN92" s="546"/>
      <c r="BO92" s="546"/>
      <c r="BP92" s="544"/>
      <c r="BQ92" s="544"/>
      <c r="BR92" s="546"/>
      <c r="BS92" s="546"/>
      <c r="BT92" s="546"/>
      <c r="BU92" s="546"/>
      <c r="BV92" s="546"/>
      <c r="BW92" s="544"/>
      <c r="BX92" s="544"/>
      <c r="BY92" s="546"/>
      <c r="BZ92" s="546"/>
      <c r="CA92" s="546"/>
      <c r="CB92" s="546"/>
      <c r="CC92" s="546"/>
      <c r="CD92" s="544"/>
      <c r="CE92" s="544"/>
      <c r="CF92" s="546"/>
      <c r="CG92" s="546"/>
      <c r="CH92" s="546"/>
      <c r="CI92" s="546"/>
      <c r="CJ92" s="546"/>
      <c r="CK92" s="544"/>
      <c r="CL92" s="544"/>
      <c r="CM92" s="546"/>
      <c r="CN92" s="546"/>
      <c r="CO92" s="546"/>
      <c r="CP92" s="546"/>
      <c r="CQ92" s="546"/>
      <c r="CR92" s="544"/>
      <c r="CS92" s="544"/>
    </row>
    <row r="93" spans="1:97" ht="12.75" hidden="1" customHeight="1">
      <c r="A93" s="13"/>
      <c r="B93" s="165"/>
      <c r="C93" s="1029"/>
      <c r="D93" s="1030"/>
      <c r="E93" s="1031"/>
      <c r="F93" s="1030"/>
      <c r="G93" s="1032"/>
      <c r="H93" s="1033"/>
      <c r="I93" s="1034"/>
      <c r="J93" s="1035"/>
      <c r="K93" s="63">
        <f t="shared" si="46"/>
        <v>0</v>
      </c>
      <c r="L93" s="63">
        <f t="shared" si="47"/>
        <v>0</v>
      </c>
      <c r="M93" s="63">
        <f t="shared" si="48"/>
        <v>0</v>
      </c>
      <c r="N93" s="1033"/>
      <c r="O93" s="1035"/>
      <c r="P93" s="1036"/>
      <c r="Q93" s="1036"/>
      <c r="R93" s="1036"/>
      <c r="S93" s="1036"/>
      <c r="T93" s="1036"/>
      <c r="U93" s="1037"/>
      <c r="V93" s="1037"/>
      <c r="W93" s="1038"/>
      <c r="X93" s="638">
        <f t="shared" si="49"/>
        <v>0</v>
      </c>
      <c r="Y93" s="1040"/>
      <c r="Z93" s="1040"/>
      <c r="AA93" s="1040"/>
      <c r="AB93" s="1041"/>
      <c r="AC93" s="1041"/>
      <c r="AD93" s="1041"/>
      <c r="AE93" s="1041"/>
      <c r="AF93" s="1041"/>
      <c r="AG93" s="196">
        <f t="shared" si="50"/>
        <v>0</v>
      </c>
      <c r="AI93" s="1042"/>
      <c r="AJ93" s="1043"/>
      <c r="AK93" s="1043"/>
      <c r="AL93" s="1043"/>
      <c r="AM93" s="1043"/>
      <c r="AN93" s="1044"/>
      <c r="AO93" s="544"/>
      <c r="AP93" s="1043"/>
      <c r="AQ93" s="1043"/>
      <c r="AR93" s="1043"/>
      <c r="AS93" s="1043"/>
      <c r="AT93" s="1043"/>
      <c r="AU93" s="1044"/>
      <c r="AV93" s="544"/>
      <c r="AW93" s="1043"/>
      <c r="AX93" s="1043"/>
      <c r="AY93" s="1043"/>
      <c r="AZ93" s="1043"/>
      <c r="BA93" s="1043"/>
      <c r="BB93" s="1044"/>
      <c r="BC93" s="544"/>
      <c r="BD93" s="1043"/>
      <c r="BE93" s="1043"/>
      <c r="BF93" s="1043"/>
      <c r="BG93" s="1043"/>
      <c r="BH93" s="1043"/>
      <c r="BI93" s="544"/>
      <c r="BJ93" s="544"/>
      <c r="BK93" s="1043"/>
      <c r="BL93" s="1043"/>
      <c r="BM93" s="1043"/>
      <c r="BN93" s="1043"/>
      <c r="BO93" s="1043"/>
      <c r="BP93" s="1044"/>
      <c r="BQ93" s="544"/>
      <c r="BR93" s="1043"/>
      <c r="BS93" s="1043"/>
      <c r="BT93" s="1043"/>
      <c r="BU93" s="1043"/>
      <c r="BV93" s="1043"/>
      <c r="BW93" s="1044"/>
      <c r="BX93" s="544"/>
      <c r="BY93" s="1043"/>
      <c r="BZ93" s="1043"/>
      <c r="CA93" s="1043"/>
      <c r="CB93" s="1043"/>
      <c r="CC93" s="1043"/>
      <c r="CD93" s="1044"/>
      <c r="CE93" s="544"/>
      <c r="CF93" s="1043"/>
      <c r="CG93" s="1043"/>
      <c r="CH93" s="1043"/>
      <c r="CI93" s="1043"/>
      <c r="CJ93" s="1043"/>
      <c r="CK93" s="1044"/>
      <c r="CL93" s="544"/>
      <c r="CM93" s="1043"/>
      <c r="CN93" s="1043"/>
      <c r="CO93" s="1043"/>
      <c r="CP93" s="1043"/>
      <c r="CQ93" s="1043"/>
      <c r="CR93" s="1044"/>
      <c r="CS93" s="544"/>
    </row>
    <row r="94" spans="1:97" ht="12.75" hidden="1" customHeight="1">
      <c r="A94" s="13"/>
      <c r="B94" s="165"/>
      <c r="C94" s="1029"/>
      <c r="D94" s="1030"/>
      <c r="E94" s="1031"/>
      <c r="F94" s="1030"/>
      <c r="G94" s="1032"/>
      <c r="H94" s="1033"/>
      <c r="I94" s="1034"/>
      <c r="J94" s="1035"/>
      <c r="K94" s="63">
        <f t="shared" si="46"/>
        <v>0</v>
      </c>
      <c r="L94" s="63">
        <f t="shared" si="47"/>
        <v>0</v>
      </c>
      <c r="M94" s="63">
        <f t="shared" si="48"/>
        <v>0</v>
      </c>
      <c r="N94" s="1033"/>
      <c r="O94" s="1035"/>
      <c r="P94" s="1036"/>
      <c r="Q94" s="1036"/>
      <c r="R94" s="1036"/>
      <c r="S94" s="1036"/>
      <c r="T94" s="1036"/>
      <c r="U94" s="1037"/>
      <c r="V94" s="1037"/>
      <c r="W94" s="1038"/>
      <c r="X94" s="638">
        <f t="shared" si="49"/>
        <v>0</v>
      </c>
      <c r="Y94" s="1040"/>
      <c r="Z94" s="1040"/>
      <c r="AA94" s="1040"/>
      <c r="AB94" s="1041"/>
      <c r="AC94" s="1041"/>
      <c r="AD94" s="1041"/>
      <c r="AE94" s="1041"/>
      <c r="AF94" s="1041"/>
      <c r="AG94" s="196">
        <f t="shared" si="50"/>
        <v>0</v>
      </c>
      <c r="AI94" s="1042"/>
      <c r="AJ94" s="1043"/>
      <c r="AK94" s="1043"/>
      <c r="AL94" s="1043"/>
      <c r="AM94" s="1043"/>
      <c r="AN94" s="1044"/>
      <c r="AO94" s="544"/>
      <c r="AP94" s="1043"/>
      <c r="AQ94" s="1043"/>
      <c r="AR94" s="1043"/>
      <c r="AS94" s="1043"/>
      <c r="AT94" s="1043"/>
      <c r="AU94" s="1044"/>
      <c r="AV94" s="544"/>
      <c r="AW94" s="1043"/>
      <c r="AX94" s="1043"/>
      <c r="AY94" s="1043"/>
      <c r="AZ94" s="1043"/>
      <c r="BA94" s="1043"/>
      <c r="BB94" s="1044"/>
      <c r="BC94" s="544"/>
      <c r="BD94" s="1043"/>
      <c r="BE94" s="1043"/>
      <c r="BF94" s="1043"/>
      <c r="BG94" s="1043"/>
      <c r="BH94" s="1043"/>
      <c r="BI94" s="544"/>
      <c r="BJ94" s="544"/>
      <c r="BK94" s="1043"/>
      <c r="BL94" s="1043"/>
      <c r="BM94" s="1043"/>
      <c r="BN94" s="1043"/>
      <c r="BO94" s="1043"/>
      <c r="BP94" s="1044"/>
      <c r="BQ94" s="544"/>
      <c r="BR94" s="1043"/>
      <c r="BS94" s="1043"/>
      <c r="BT94" s="1043"/>
      <c r="BU94" s="1043"/>
      <c r="BV94" s="1043"/>
      <c r="BW94" s="1044"/>
      <c r="BX94" s="544"/>
      <c r="BY94" s="1043"/>
      <c r="BZ94" s="1043"/>
      <c r="CA94" s="1043"/>
      <c r="CB94" s="1043"/>
      <c r="CC94" s="1043"/>
      <c r="CD94" s="1044"/>
      <c r="CE94" s="544"/>
      <c r="CF94" s="1043"/>
      <c r="CG94" s="1043"/>
      <c r="CH94" s="1043"/>
      <c r="CI94" s="1043"/>
      <c r="CJ94" s="1043"/>
      <c r="CK94" s="1044"/>
      <c r="CL94" s="544"/>
      <c r="CM94" s="1043"/>
      <c r="CN94" s="1043"/>
      <c r="CO94" s="1043"/>
      <c r="CP94" s="1043"/>
      <c r="CQ94" s="1043"/>
      <c r="CR94" s="1044"/>
      <c r="CS94" s="544"/>
    </row>
    <row r="95" spans="1:97" ht="12.75" hidden="1" customHeight="1">
      <c r="A95" s="13"/>
      <c r="B95" s="165"/>
      <c r="C95" s="1029"/>
      <c r="D95" s="1030"/>
      <c r="E95" s="1031"/>
      <c r="F95" s="1030"/>
      <c r="G95" s="1032"/>
      <c r="H95" s="1033"/>
      <c r="I95" s="1034"/>
      <c r="J95" s="1035"/>
      <c r="K95" s="63">
        <f t="shared" si="46"/>
        <v>0</v>
      </c>
      <c r="L95" s="63">
        <f t="shared" si="47"/>
        <v>0</v>
      </c>
      <c r="M95" s="63">
        <f t="shared" si="48"/>
        <v>0</v>
      </c>
      <c r="N95" s="1033"/>
      <c r="O95" s="1035"/>
      <c r="P95" s="1036"/>
      <c r="Q95" s="1036"/>
      <c r="R95" s="1036"/>
      <c r="S95" s="1036"/>
      <c r="T95" s="1036"/>
      <c r="U95" s="1037"/>
      <c r="V95" s="1037"/>
      <c r="W95" s="1038"/>
      <c r="X95" s="638">
        <f t="shared" si="49"/>
        <v>0</v>
      </c>
      <c r="Y95" s="1040"/>
      <c r="Z95" s="1040"/>
      <c r="AA95" s="1040"/>
      <c r="AB95" s="1041"/>
      <c r="AC95" s="1041"/>
      <c r="AD95" s="1041"/>
      <c r="AE95" s="1041"/>
      <c r="AF95" s="1041"/>
      <c r="AG95" s="196">
        <f t="shared" si="50"/>
        <v>0</v>
      </c>
      <c r="AI95" s="1042"/>
      <c r="AJ95" s="1043"/>
      <c r="AK95" s="1043"/>
      <c r="AL95" s="1043"/>
      <c r="AM95" s="1043"/>
      <c r="AN95" s="1044"/>
      <c r="AO95" s="544"/>
      <c r="AP95" s="1043"/>
      <c r="AQ95" s="1043"/>
      <c r="AR95" s="1043"/>
      <c r="AS95" s="1043"/>
      <c r="AT95" s="1043"/>
      <c r="AU95" s="1044"/>
      <c r="AV95" s="544"/>
      <c r="AW95" s="1043"/>
      <c r="AX95" s="1043"/>
      <c r="AY95" s="1043"/>
      <c r="AZ95" s="1043"/>
      <c r="BA95" s="1043"/>
      <c r="BB95" s="1044"/>
      <c r="BC95" s="544"/>
      <c r="BD95" s="1043"/>
      <c r="BE95" s="1043"/>
      <c r="BF95" s="1043"/>
      <c r="BG95" s="1043"/>
      <c r="BH95" s="1043"/>
      <c r="BI95" s="544"/>
      <c r="BJ95" s="544"/>
      <c r="BK95" s="1043"/>
      <c r="BL95" s="1043"/>
      <c r="BM95" s="1043"/>
      <c r="BN95" s="1043"/>
      <c r="BO95" s="1043"/>
      <c r="BP95" s="1044"/>
      <c r="BQ95" s="544"/>
      <c r="BR95" s="1043"/>
      <c r="BS95" s="1043"/>
      <c r="BT95" s="1043"/>
      <c r="BU95" s="1043"/>
      <c r="BV95" s="1043"/>
      <c r="BW95" s="1044"/>
      <c r="BX95" s="544"/>
      <c r="BY95" s="1043"/>
      <c r="BZ95" s="1043"/>
      <c r="CA95" s="1043"/>
      <c r="CB95" s="1043"/>
      <c r="CC95" s="1043"/>
      <c r="CD95" s="1044"/>
      <c r="CE95" s="544"/>
      <c r="CF95" s="1043"/>
      <c r="CG95" s="1043"/>
      <c r="CH95" s="1043"/>
      <c r="CI95" s="1043"/>
      <c r="CJ95" s="1043"/>
      <c r="CK95" s="1044"/>
      <c r="CL95" s="544"/>
      <c r="CM95" s="1043"/>
      <c r="CN95" s="1043"/>
      <c r="CO95" s="1043"/>
      <c r="CP95" s="1043"/>
      <c r="CQ95" s="1043"/>
      <c r="CR95" s="1044"/>
      <c r="CS95" s="544"/>
    </row>
    <row r="96" spans="1:97" ht="12.75" hidden="1" customHeight="1">
      <c r="A96" s="13"/>
      <c r="B96" s="165"/>
      <c r="C96" s="1029"/>
      <c r="D96" s="1030"/>
      <c r="E96" s="1031"/>
      <c r="F96" s="1030"/>
      <c r="G96" s="1032"/>
      <c r="H96" s="1033"/>
      <c r="I96" s="1034"/>
      <c r="J96" s="1035"/>
      <c r="K96" s="63">
        <f t="shared" si="46"/>
        <v>0</v>
      </c>
      <c r="L96" s="63">
        <f t="shared" si="47"/>
        <v>0</v>
      </c>
      <c r="M96" s="63">
        <f t="shared" si="48"/>
        <v>0</v>
      </c>
      <c r="N96" s="1033"/>
      <c r="O96" s="1035"/>
      <c r="P96" s="1036"/>
      <c r="Q96" s="1036"/>
      <c r="R96" s="1036"/>
      <c r="S96" s="1036"/>
      <c r="T96" s="1036"/>
      <c r="U96" s="1037"/>
      <c r="V96" s="1037"/>
      <c r="W96" s="1038"/>
      <c r="X96" s="638">
        <f t="shared" si="49"/>
        <v>0</v>
      </c>
      <c r="Y96" s="1040"/>
      <c r="Z96" s="1040"/>
      <c r="AA96" s="1040"/>
      <c r="AB96" s="1041"/>
      <c r="AC96" s="1041"/>
      <c r="AD96" s="1041"/>
      <c r="AE96" s="1041"/>
      <c r="AF96" s="1041"/>
      <c r="AG96" s="196">
        <f t="shared" si="50"/>
        <v>0</v>
      </c>
      <c r="AI96" s="1042"/>
      <c r="AJ96" s="1043"/>
      <c r="AK96" s="1043"/>
      <c r="AL96" s="1043"/>
      <c r="AM96" s="1043"/>
      <c r="AN96" s="1044"/>
      <c r="AO96" s="544"/>
      <c r="AP96" s="1043"/>
      <c r="AQ96" s="1043"/>
      <c r="AR96" s="1043"/>
      <c r="AS96" s="1043"/>
      <c r="AT96" s="1043"/>
      <c r="AU96" s="1044"/>
      <c r="AV96" s="544"/>
      <c r="AW96" s="1043"/>
      <c r="AX96" s="1043"/>
      <c r="AY96" s="1043"/>
      <c r="AZ96" s="1043"/>
      <c r="BA96" s="1043"/>
      <c r="BB96" s="1044"/>
      <c r="BC96" s="544"/>
      <c r="BD96" s="1043"/>
      <c r="BE96" s="1043"/>
      <c r="BF96" s="1043"/>
      <c r="BG96" s="1043"/>
      <c r="BH96" s="1043"/>
      <c r="BI96" s="1044"/>
      <c r="BJ96" s="544"/>
      <c r="BK96" s="1043"/>
      <c r="BL96" s="1043"/>
      <c r="BM96" s="1043"/>
      <c r="BN96" s="1043"/>
      <c r="BO96" s="1043"/>
      <c r="BP96" s="1044"/>
      <c r="BQ96" s="544"/>
      <c r="BR96" s="1043"/>
      <c r="BS96" s="1043"/>
      <c r="BT96" s="1043"/>
      <c r="BU96" s="1043"/>
      <c r="BV96" s="1043"/>
      <c r="BW96" s="1044"/>
      <c r="BX96" s="544"/>
      <c r="BY96" s="1043"/>
      <c r="BZ96" s="1043"/>
      <c r="CA96" s="1043"/>
      <c r="CB96" s="1043"/>
      <c r="CC96" s="1043"/>
      <c r="CD96" s="1044"/>
      <c r="CE96" s="544"/>
      <c r="CF96" s="1043"/>
      <c r="CG96" s="1043"/>
      <c r="CH96" s="1043"/>
      <c r="CI96" s="1043"/>
      <c r="CJ96" s="1043"/>
      <c r="CK96" s="1044"/>
      <c r="CL96" s="544"/>
      <c r="CM96" s="1043"/>
      <c r="CN96" s="1043"/>
      <c r="CO96" s="1043"/>
      <c r="CP96" s="1043"/>
      <c r="CQ96" s="1043"/>
      <c r="CR96" s="1044"/>
      <c r="CS96" s="544"/>
    </row>
    <row r="97" spans="1:98" ht="12.75" hidden="1" customHeight="1">
      <c r="A97" s="13"/>
      <c r="B97" s="165"/>
      <c r="C97" s="1029"/>
      <c r="D97" s="1030"/>
      <c r="E97" s="1031"/>
      <c r="F97" s="1030"/>
      <c r="G97" s="1032"/>
      <c r="H97" s="1033"/>
      <c r="I97" s="1034"/>
      <c r="J97" s="1035"/>
      <c r="K97" s="63">
        <f t="shared" si="46"/>
        <v>0</v>
      </c>
      <c r="L97" s="63">
        <f t="shared" si="47"/>
        <v>0</v>
      </c>
      <c r="M97" s="63">
        <f t="shared" si="48"/>
        <v>0</v>
      </c>
      <c r="N97" s="1033"/>
      <c r="O97" s="1035"/>
      <c r="P97" s="1036"/>
      <c r="Q97" s="1036"/>
      <c r="R97" s="1036"/>
      <c r="S97" s="1036"/>
      <c r="T97" s="1036"/>
      <c r="U97" s="1037"/>
      <c r="V97" s="1037"/>
      <c r="W97" s="1038"/>
      <c r="X97" s="638">
        <f t="shared" si="49"/>
        <v>0</v>
      </c>
      <c r="Y97" s="1040"/>
      <c r="Z97" s="1040"/>
      <c r="AA97" s="1040"/>
      <c r="AB97" s="1041"/>
      <c r="AC97" s="1041"/>
      <c r="AD97" s="1041"/>
      <c r="AE97" s="1041"/>
      <c r="AF97" s="1041"/>
      <c r="AG97" s="196">
        <f t="shared" si="50"/>
        <v>0</v>
      </c>
      <c r="AI97" s="1042"/>
      <c r="AJ97" s="1043"/>
      <c r="AK97" s="1043"/>
      <c r="AL97" s="1043"/>
      <c r="AM97" s="1043"/>
      <c r="AN97" s="1044"/>
      <c r="AO97" s="544"/>
      <c r="AP97" s="1043"/>
      <c r="AQ97" s="1043"/>
      <c r="AR97" s="1043"/>
      <c r="AS97" s="1043"/>
      <c r="AT97" s="1043"/>
      <c r="AU97" s="1044"/>
      <c r="AV97" s="544"/>
      <c r="AW97" s="1043"/>
      <c r="AX97" s="1043"/>
      <c r="AY97" s="1043"/>
      <c r="AZ97" s="1043"/>
      <c r="BA97" s="1043"/>
      <c r="BB97" s="1044"/>
      <c r="BC97" s="544"/>
      <c r="BD97" s="1043"/>
      <c r="BE97" s="1043"/>
      <c r="BF97" s="1043"/>
      <c r="BG97" s="1043"/>
      <c r="BH97" s="1043"/>
      <c r="BI97" s="1044"/>
      <c r="BJ97" s="544"/>
      <c r="BK97" s="1043"/>
      <c r="BL97" s="1043"/>
      <c r="BM97" s="1043"/>
      <c r="BN97" s="1043"/>
      <c r="BO97" s="1043"/>
      <c r="BP97" s="1044"/>
      <c r="BQ97" s="544"/>
      <c r="BR97" s="1043"/>
      <c r="BS97" s="1043"/>
      <c r="BT97" s="1043"/>
      <c r="BU97" s="1043"/>
      <c r="BV97" s="1043"/>
      <c r="BW97" s="1044"/>
      <c r="BX97" s="544"/>
      <c r="BY97" s="1043"/>
      <c r="BZ97" s="1043"/>
      <c r="CA97" s="1043"/>
      <c r="CB97" s="1043"/>
      <c r="CC97" s="1043"/>
      <c r="CD97" s="1044"/>
      <c r="CE97" s="544"/>
      <c r="CF97" s="1043"/>
      <c r="CG97" s="1043"/>
      <c r="CH97" s="1043"/>
      <c r="CI97" s="1043"/>
      <c r="CJ97" s="1043"/>
      <c r="CK97" s="1044"/>
      <c r="CL97" s="544"/>
      <c r="CM97" s="1043"/>
      <c r="CN97" s="1043"/>
      <c r="CO97" s="1043"/>
      <c r="CP97" s="1043"/>
      <c r="CQ97" s="1043"/>
      <c r="CR97" s="1044"/>
      <c r="CS97" s="544"/>
    </row>
    <row r="98" spans="1:98" ht="12.75" hidden="1" customHeight="1">
      <c r="A98" s="13"/>
      <c r="B98" s="165"/>
      <c r="C98" s="1029"/>
      <c r="D98" s="1030"/>
      <c r="E98" s="1031"/>
      <c r="F98" s="1030"/>
      <c r="G98" s="1032"/>
      <c r="H98" s="1033"/>
      <c r="I98" s="1034"/>
      <c r="J98" s="1035"/>
      <c r="K98" s="1035"/>
      <c r="L98" s="1035"/>
      <c r="M98" s="1035"/>
      <c r="N98" s="1033"/>
      <c r="O98" s="1035"/>
      <c r="P98" s="1036"/>
      <c r="Q98" s="1036"/>
      <c r="R98" s="1036"/>
      <c r="S98" s="1036"/>
      <c r="T98" s="1036"/>
      <c r="U98" s="1037"/>
      <c r="V98" s="1037"/>
      <c r="W98" s="1038"/>
      <c r="X98" s="1039"/>
      <c r="Y98" s="1040"/>
      <c r="Z98" s="1040"/>
      <c r="AA98" s="1040"/>
      <c r="AB98" s="1041"/>
      <c r="AC98" s="1041"/>
      <c r="AD98" s="1041"/>
      <c r="AE98" s="1041"/>
      <c r="AF98" s="1041"/>
      <c r="AG98" s="196">
        <f t="shared" si="50"/>
        <v>0</v>
      </c>
      <c r="AI98" s="1042"/>
      <c r="AJ98" s="1043"/>
      <c r="AK98" s="1043"/>
      <c r="AL98" s="1043"/>
      <c r="AM98" s="1043"/>
      <c r="AN98" s="1044"/>
      <c r="AO98" s="544"/>
      <c r="AP98" s="1043"/>
      <c r="AQ98" s="1043"/>
      <c r="AR98" s="1043"/>
      <c r="AS98" s="1043"/>
      <c r="AT98" s="1043"/>
      <c r="AU98" s="1044"/>
      <c r="AV98" s="544"/>
      <c r="AW98" s="1043"/>
      <c r="AX98" s="1043"/>
      <c r="AY98" s="1043"/>
      <c r="AZ98" s="1043"/>
      <c r="BA98" s="1043"/>
      <c r="BB98" s="1044"/>
      <c r="BC98" s="544"/>
      <c r="BD98" s="1043"/>
      <c r="BE98" s="1043"/>
      <c r="BF98" s="1043"/>
      <c r="BG98" s="1043"/>
      <c r="BH98" s="1043"/>
      <c r="BI98" s="1044"/>
      <c r="BJ98" s="544"/>
      <c r="BK98" s="1043"/>
      <c r="BL98" s="1043"/>
      <c r="BM98" s="1043"/>
      <c r="BN98" s="1043"/>
      <c r="BO98" s="1043"/>
      <c r="BP98" s="1044"/>
      <c r="BQ98" s="544"/>
      <c r="BR98" s="1043"/>
      <c r="BS98" s="1043"/>
      <c r="BT98" s="1043"/>
      <c r="BU98" s="1043"/>
      <c r="BV98" s="1043"/>
      <c r="BW98" s="1044"/>
      <c r="BX98" s="544"/>
      <c r="BY98" s="1043"/>
      <c r="BZ98" s="1043"/>
      <c r="CA98" s="1043"/>
      <c r="CB98" s="1043"/>
      <c r="CC98" s="1043"/>
      <c r="CD98" s="1044"/>
      <c r="CE98" s="544"/>
      <c r="CF98" s="1043"/>
      <c r="CG98" s="1043"/>
      <c r="CH98" s="1043"/>
      <c r="CI98" s="1043"/>
      <c r="CJ98" s="1043"/>
      <c r="CK98" s="1044"/>
      <c r="CL98" s="544"/>
      <c r="CM98" s="1043"/>
      <c r="CN98" s="1043"/>
      <c r="CO98" s="1043"/>
      <c r="CP98" s="1043"/>
      <c r="CQ98" s="1043"/>
      <c r="CR98" s="1044"/>
      <c r="CS98" s="544"/>
    </row>
    <row r="99" spans="1:98" ht="12.75" hidden="1" customHeight="1" thickBot="1">
      <c r="A99" s="13"/>
      <c r="B99" s="414"/>
      <c r="C99" s="415"/>
      <c r="D99" s="26"/>
      <c r="E99" s="416"/>
      <c r="F99" s="26"/>
      <c r="G99" s="417"/>
      <c r="H99" s="121"/>
      <c r="I99" s="418"/>
      <c r="J99" s="419"/>
      <c r="K99" s="419"/>
      <c r="L99" s="419"/>
      <c r="M99" s="419"/>
      <c r="N99" s="419"/>
      <c r="O99" s="419"/>
      <c r="P99" s="197"/>
      <c r="Q99" s="197"/>
      <c r="R99" s="197"/>
      <c r="S99" s="197"/>
      <c r="T99" s="197"/>
      <c r="U99" s="398"/>
      <c r="V99" s="398"/>
      <c r="W99" s="420"/>
      <c r="X99" s="421"/>
      <c r="Y99" s="422"/>
      <c r="Z99" s="422"/>
      <c r="AA99" s="422"/>
      <c r="AB99" s="423"/>
      <c r="AC99" s="423"/>
      <c r="AD99" s="423"/>
      <c r="AE99" s="423"/>
      <c r="AF99" s="423"/>
      <c r="AG99" s="196">
        <f t="shared" si="50"/>
        <v>0</v>
      </c>
      <c r="AI99" s="474"/>
      <c r="AJ99" s="474"/>
      <c r="AK99" s="474"/>
      <c r="AL99" s="474"/>
      <c r="AM99" s="474"/>
      <c r="AN99" s="475"/>
      <c r="AO99" s="544"/>
      <c r="AP99" s="474"/>
      <c r="AQ99" s="474"/>
      <c r="AR99" s="474"/>
      <c r="AS99" s="474"/>
      <c r="AT99" s="474"/>
      <c r="AU99" s="475"/>
      <c r="AV99" s="544"/>
      <c r="AW99" s="474"/>
      <c r="AX99" s="474"/>
      <c r="AY99" s="474"/>
      <c r="AZ99" s="474"/>
      <c r="BA99" s="474"/>
      <c r="BB99" s="475"/>
      <c r="BC99" s="544"/>
      <c r="BD99" s="474"/>
      <c r="BE99" s="474"/>
      <c r="BF99" s="474"/>
      <c r="BG99" s="474"/>
      <c r="BH99" s="474"/>
      <c r="BI99" s="475"/>
      <c r="BJ99" s="544"/>
      <c r="BK99" s="474"/>
      <c r="BL99" s="474"/>
      <c r="BM99" s="474"/>
      <c r="BN99" s="474"/>
      <c r="BO99" s="474"/>
      <c r="BP99" s="475"/>
      <c r="BQ99" s="544"/>
      <c r="BR99" s="474"/>
      <c r="BS99" s="474"/>
      <c r="BT99" s="474"/>
      <c r="BU99" s="474"/>
      <c r="BV99" s="474"/>
      <c r="BW99" s="475"/>
      <c r="BX99" s="544"/>
      <c r="BY99" s="474"/>
      <c r="BZ99" s="474"/>
      <c r="CA99" s="474"/>
      <c r="CB99" s="474"/>
      <c r="CC99" s="474"/>
      <c r="CD99" s="475"/>
      <c r="CE99" s="544"/>
      <c r="CF99" s="474"/>
      <c r="CG99" s="474"/>
      <c r="CH99" s="474"/>
      <c r="CI99" s="474"/>
      <c r="CJ99" s="474"/>
      <c r="CK99" s="475"/>
      <c r="CL99" s="544"/>
      <c r="CM99" s="474"/>
      <c r="CN99" s="474"/>
      <c r="CO99" s="474"/>
      <c r="CP99" s="474"/>
      <c r="CQ99" s="474"/>
      <c r="CR99" s="475"/>
      <c r="CS99" s="544"/>
    </row>
    <row r="101" spans="1:98" ht="13.5" thickBot="1">
      <c r="AI101" s="1072"/>
      <c r="AJ101" s="1072"/>
      <c r="AK101" s="1072"/>
      <c r="AL101" s="1072"/>
      <c r="AM101" s="1072"/>
      <c r="AN101" s="1072"/>
      <c r="AO101" s="1072"/>
      <c r="AP101" s="1072"/>
      <c r="AQ101" s="1072"/>
      <c r="AR101" s="1072"/>
      <c r="AS101" s="1072"/>
      <c r="AT101" s="1072"/>
      <c r="AU101" s="1072"/>
      <c r="AV101" s="1072"/>
      <c r="AW101" s="1072"/>
      <c r="AX101" s="1072"/>
      <c r="AY101" s="1072"/>
      <c r="AZ101" s="1072"/>
      <c r="BA101" s="1072"/>
      <c r="BB101" s="1072"/>
      <c r="BC101" s="1072"/>
      <c r="BD101" s="1072"/>
      <c r="BE101" s="1072"/>
      <c r="BF101" s="1072"/>
      <c r="BG101" s="1072"/>
      <c r="BH101" s="1072"/>
      <c r="BI101" s="1072"/>
      <c r="BJ101" s="1072"/>
      <c r="BK101" s="1072"/>
      <c r="BL101" s="1072"/>
      <c r="BM101" s="1072"/>
      <c r="BN101" s="1072"/>
      <c r="BO101" s="1072"/>
      <c r="BP101" s="1072"/>
      <c r="BQ101" s="1072"/>
      <c r="BR101" s="1072"/>
      <c r="BS101" s="1072"/>
      <c r="BT101" s="1072"/>
      <c r="BU101" s="1072"/>
      <c r="BV101" s="1072"/>
      <c r="BW101" s="1072"/>
      <c r="BX101" s="1072"/>
      <c r="BY101" s="1072"/>
      <c r="BZ101" s="1072"/>
      <c r="CA101" s="1072"/>
    </row>
    <row r="102" spans="1:98" ht="12.75" customHeight="1" thickBot="1">
      <c r="A102" s="14"/>
      <c r="B102" s="166"/>
      <c r="C102" s="15"/>
      <c r="D102" s="16"/>
      <c r="E102" s="17"/>
      <c r="F102" s="17"/>
      <c r="G102" s="17"/>
      <c r="H102" s="17"/>
      <c r="I102" s="17"/>
      <c r="J102" s="841">
        <f>SUM(J12:J99)</f>
        <v>38.6</v>
      </c>
      <c r="K102" s="1077"/>
      <c r="L102" s="1077"/>
      <c r="M102" s="1077"/>
      <c r="N102" s="936"/>
      <c r="O102" s="935">
        <f>SUM(O12:O92)</f>
        <v>36.4</v>
      </c>
      <c r="P102" s="1075">
        <f>SUBTOTAL(9,P12:P101)</f>
        <v>2</v>
      </c>
      <c r="Q102" s="1076">
        <f>SUBTOTAL(9,Q12:Q101)*2</f>
        <v>0</v>
      </c>
      <c r="R102" s="1076">
        <f>SUBTOTAL(9,R12:R101)</f>
        <v>2</v>
      </c>
      <c r="S102" s="17"/>
      <c r="T102" s="17"/>
      <c r="U102" s="17"/>
      <c r="V102" s="17"/>
      <c r="W102" s="842">
        <f>P102+Q102+R102</f>
        <v>4</v>
      </c>
      <c r="X102" s="380"/>
      <c r="Y102" s="381"/>
      <c r="Z102" s="381"/>
      <c r="AA102" s="17"/>
      <c r="AB102" s="17"/>
      <c r="AC102" s="17"/>
      <c r="AD102" s="17"/>
      <c r="AE102" s="17"/>
      <c r="AF102" s="17"/>
      <c r="AG102" s="840">
        <f>SUM(AG12:AG99)</f>
        <v>29030.400000000001</v>
      </c>
      <c r="AH102" s="1062"/>
      <c r="AI102" s="1065">
        <f>COUNTIF(AI12:AI99,"A")+COUNTIF(AI12:AI99,"B")*2+COUNTIF(AI12:AI99,"C")</f>
        <v>0</v>
      </c>
      <c r="AJ102" s="1066">
        <f t="shared" ref="AJ102:CS102" si="51">COUNTIF(AJ12:AJ99,"A")+COUNTIF(AJ12:AJ99,"B")*2+COUNTIF(AJ12:AJ99,"C")</f>
        <v>0</v>
      </c>
      <c r="AK102" s="1066">
        <f t="shared" si="51"/>
        <v>0</v>
      </c>
      <c r="AL102" s="1066">
        <f t="shared" si="51"/>
        <v>0</v>
      </c>
      <c r="AM102" s="1066">
        <f t="shared" si="51"/>
        <v>0</v>
      </c>
      <c r="AN102" s="1066">
        <f t="shared" si="51"/>
        <v>0</v>
      </c>
      <c r="AO102" s="1067">
        <f t="shared" si="51"/>
        <v>0</v>
      </c>
      <c r="AP102" s="1065">
        <f t="shared" si="51"/>
        <v>0</v>
      </c>
      <c r="AQ102" s="1066">
        <f t="shared" si="51"/>
        <v>0</v>
      </c>
      <c r="AR102" s="1066">
        <f t="shared" si="51"/>
        <v>0</v>
      </c>
      <c r="AS102" s="1066">
        <f t="shared" si="51"/>
        <v>0</v>
      </c>
      <c r="AT102" s="1066">
        <f t="shared" si="51"/>
        <v>0</v>
      </c>
      <c r="AU102" s="1066">
        <f t="shared" si="51"/>
        <v>0</v>
      </c>
      <c r="AV102" s="1067">
        <f t="shared" si="51"/>
        <v>0</v>
      </c>
      <c r="AW102" s="1065">
        <f t="shared" si="51"/>
        <v>0</v>
      </c>
      <c r="AX102" s="1066">
        <f t="shared" si="51"/>
        <v>0</v>
      </c>
      <c r="AY102" s="1066">
        <f t="shared" si="51"/>
        <v>0</v>
      </c>
      <c r="AZ102" s="1066">
        <f t="shared" si="51"/>
        <v>0</v>
      </c>
      <c r="BA102" s="1066">
        <f t="shared" si="51"/>
        <v>0</v>
      </c>
      <c r="BB102" s="1066">
        <f t="shared" si="51"/>
        <v>0</v>
      </c>
      <c r="BC102" s="1067">
        <f t="shared" si="51"/>
        <v>0</v>
      </c>
      <c r="BD102" s="1065">
        <f t="shared" si="51"/>
        <v>0</v>
      </c>
      <c r="BE102" s="1066">
        <f t="shared" si="51"/>
        <v>0</v>
      </c>
      <c r="BF102" s="1066">
        <f t="shared" si="51"/>
        <v>1</v>
      </c>
      <c r="BG102" s="1066">
        <f t="shared" si="51"/>
        <v>1</v>
      </c>
      <c r="BH102" s="1066">
        <f t="shared" si="51"/>
        <v>1</v>
      </c>
      <c r="BI102" s="1066">
        <f t="shared" si="51"/>
        <v>1</v>
      </c>
      <c r="BJ102" s="1067">
        <f t="shared" si="51"/>
        <v>0</v>
      </c>
      <c r="BK102" s="1065">
        <f t="shared" si="51"/>
        <v>0</v>
      </c>
      <c r="BL102" s="1066">
        <f t="shared" si="51"/>
        <v>0</v>
      </c>
      <c r="BM102" s="1066">
        <f t="shared" si="51"/>
        <v>0</v>
      </c>
      <c r="BN102" s="1066">
        <f t="shared" si="51"/>
        <v>0</v>
      </c>
      <c r="BO102" s="1066">
        <f t="shared" si="51"/>
        <v>0</v>
      </c>
      <c r="BP102" s="1066">
        <f t="shared" si="51"/>
        <v>0</v>
      </c>
      <c r="BQ102" s="1068">
        <f t="shared" si="51"/>
        <v>0</v>
      </c>
      <c r="BR102" s="1069">
        <f t="shared" si="51"/>
        <v>0</v>
      </c>
      <c r="BS102" s="1066">
        <f t="shared" si="51"/>
        <v>0</v>
      </c>
      <c r="BT102" s="1066">
        <f t="shared" si="51"/>
        <v>0</v>
      </c>
      <c r="BU102" s="1066">
        <f t="shared" si="51"/>
        <v>0</v>
      </c>
      <c r="BV102" s="1066">
        <f t="shared" si="51"/>
        <v>0</v>
      </c>
      <c r="BW102" s="1066">
        <f t="shared" si="51"/>
        <v>0</v>
      </c>
      <c r="BX102" s="1070">
        <f t="shared" si="51"/>
        <v>0</v>
      </c>
      <c r="BY102" s="1071">
        <f t="shared" si="51"/>
        <v>0</v>
      </c>
      <c r="BZ102" s="1066">
        <f t="shared" si="51"/>
        <v>0</v>
      </c>
      <c r="CA102" s="1066">
        <f t="shared" si="51"/>
        <v>0</v>
      </c>
      <c r="CB102" s="1058">
        <f t="shared" si="51"/>
        <v>0</v>
      </c>
      <c r="CC102" s="441">
        <f t="shared" si="51"/>
        <v>0</v>
      </c>
      <c r="CD102" s="437">
        <f t="shared" si="51"/>
        <v>0</v>
      </c>
      <c r="CE102" s="1064">
        <f t="shared" si="51"/>
        <v>0</v>
      </c>
      <c r="CF102" s="441">
        <f t="shared" si="51"/>
        <v>0</v>
      </c>
      <c r="CG102" s="437">
        <f t="shared" si="51"/>
        <v>0</v>
      </c>
      <c r="CH102" s="437">
        <f t="shared" si="51"/>
        <v>0</v>
      </c>
      <c r="CI102" s="437">
        <f t="shared" si="51"/>
        <v>0</v>
      </c>
      <c r="CJ102" s="437">
        <f t="shared" si="51"/>
        <v>0</v>
      </c>
      <c r="CK102" s="437">
        <f t="shared" si="51"/>
        <v>0</v>
      </c>
      <c r="CL102" s="1064">
        <f t="shared" si="51"/>
        <v>0</v>
      </c>
      <c r="CM102" s="441">
        <f t="shared" si="51"/>
        <v>0</v>
      </c>
      <c r="CN102" s="437">
        <f t="shared" si="51"/>
        <v>0</v>
      </c>
      <c r="CO102" s="437">
        <f t="shared" si="51"/>
        <v>0</v>
      </c>
      <c r="CP102" s="437">
        <f t="shared" si="51"/>
        <v>0</v>
      </c>
      <c r="CQ102" s="437">
        <f t="shared" si="51"/>
        <v>0</v>
      </c>
      <c r="CR102" s="437">
        <f t="shared" si="51"/>
        <v>0</v>
      </c>
      <c r="CS102" s="440">
        <f t="shared" si="51"/>
        <v>0</v>
      </c>
      <c r="CT102" s="507" t="s">
        <v>70</v>
      </c>
    </row>
    <row r="103" spans="1:98" ht="12.75" customHeight="1">
      <c r="D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1062"/>
      <c r="AI103" s="2124">
        <f>SUM(AI102:AO102)</f>
        <v>0</v>
      </c>
      <c r="AJ103" s="2124"/>
      <c r="AK103" s="2124"/>
      <c r="AL103" s="2124"/>
      <c r="AM103" s="2124"/>
      <c r="AN103" s="2124"/>
      <c r="AO103" s="2138"/>
      <c r="AP103" s="2124">
        <f>SUM(AP102:AV102)</f>
        <v>0</v>
      </c>
      <c r="AQ103" s="2124"/>
      <c r="AR103" s="2124"/>
      <c r="AS103" s="2124"/>
      <c r="AT103" s="2124"/>
      <c r="AU103" s="2124"/>
      <c r="AV103" s="2138"/>
      <c r="AW103" s="2124">
        <f>SUM(AW102:BC102)</f>
        <v>0</v>
      </c>
      <c r="AX103" s="2124"/>
      <c r="AY103" s="2124"/>
      <c r="AZ103" s="2124"/>
      <c r="BA103" s="2124"/>
      <c r="BB103" s="2124"/>
      <c r="BC103" s="2138"/>
      <c r="BD103" s="2124">
        <f>SUM(BD102:BJ102)</f>
        <v>4</v>
      </c>
      <c r="BE103" s="2124"/>
      <c r="BF103" s="2124"/>
      <c r="BG103" s="2124"/>
      <c r="BH103" s="2124"/>
      <c r="BI103" s="2124"/>
      <c r="BJ103" s="2138"/>
      <c r="BK103" s="2124">
        <f>SUM(BK102:BQ102)</f>
        <v>0</v>
      </c>
      <c r="BL103" s="2124"/>
      <c r="BM103" s="2124"/>
      <c r="BN103" s="2124"/>
      <c r="BO103" s="2124"/>
      <c r="BP103" s="2124"/>
      <c r="BQ103" s="2124"/>
      <c r="BR103" s="2139">
        <f>SUM(BR102:BX102)</f>
        <v>0</v>
      </c>
      <c r="BS103" s="2124"/>
      <c r="BT103" s="2124"/>
      <c r="BU103" s="2124"/>
      <c r="BV103" s="2124"/>
      <c r="BW103" s="2124"/>
      <c r="BX103" s="2137"/>
      <c r="BY103" s="2136">
        <f>SUM(BY102:CE102)</f>
        <v>0</v>
      </c>
      <c r="BZ103" s="2124"/>
      <c r="CA103" s="2124"/>
      <c r="CB103" s="2137"/>
      <c r="CC103" s="2124"/>
      <c r="CD103" s="2124"/>
      <c r="CE103" s="2138"/>
      <c r="CF103" s="2124">
        <f>SUM(CF102:CL102)</f>
        <v>0</v>
      </c>
      <c r="CG103" s="2124"/>
      <c r="CH103" s="2124"/>
      <c r="CI103" s="2124"/>
      <c r="CJ103" s="2124"/>
      <c r="CK103" s="2124"/>
      <c r="CL103" s="2138"/>
      <c r="CM103" s="2124">
        <f>SUM(CM102:CS102)</f>
        <v>0</v>
      </c>
      <c r="CN103" s="2124"/>
      <c r="CO103" s="2124"/>
      <c r="CP103" s="2124"/>
      <c r="CQ103" s="2124"/>
      <c r="CR103" s="2124"/>
      <c r="CS103" s="2124"/>
      <c r="CT103" s="508" t="s">
        <v>71</v>
      </c>
    </row>
    <row r="104" spans="1:98">
      <c r="AH104" s="1062"/>
      <c r="AI104" s="1056">
        <f>SUMIF((AI12:AI99),"A",$H$12:$H$99)+SUMIF((AI12:AI99),"B",$H$12:$H$99)*2+SUMIF((AI12:AI99),"C",$H$12:$H$99)+SUMIF((AI12:AI99),"D",$H$12:$H$99)+SUMIF((AI12:AI99),"E",$H$12:$H$99)+SUMIF((AI12:AI99),"F",$H$12:$H$99)</f>
        <v>0</v>
      </c>
      <c r="AJ104" s="438">
        <f t="shared" ref="AJ104:CS104" si="52">SUMIF((AJ12:AJ99),"A",$H$12:$H$99)+SUMIF((AJ12:AJ99),"B",$H$12:$H$99)*2+SUMIF((AJ12:AJ99),"C",$H$12:$H$99)+SUMIF((AJ12:AJ99),"D",$H$12:$H$99)+SUMIF((AJ12:AJ99),"E",$H$12:$H$99)+SUMIF((AJ12:AJ99),"F",$H$12:$H$99)</f>
        <v>0</v>
      </c>
      <c r="AK104" s="438">
        <f t="shared" si="52"/>
        <v>0</v>
      </c>
      <c r="AL104" s="438">
        <f t="shared" si="52"/>
        <v>0</v>
      </c>
      <c r="AM104" s="438">
        <f t="shared" si="52"/>
        <v>0</v>
      </c>
      <c r="AN104" s="438">
        <f t="shared" si="52"/>
        <v>0</v>
      </c>
      <c r="AO104" s="1063">
        <f t="shared" si="52"/>
        <v>0</v>
      </c>
      <c r="AP104" s="1056">
        <f t="shared" si="52"/>
        <v>0</v>
      </c>
      <c r="AQ104" s="438">
        <f t="shared" si="52"/>
        <v>0</v>
      </c>
      <c r="AR104" s="438">
        <f t="shared" si="52"/>
        <v>0</v>
      </c>
      <c r="AS104" s="438">
        <f t="shared" si="52"/>
        <v>0</v>
      </c>
      <c r="AT104" s="438">
        <f t="shared" si="52"/>
        <v>0</v>
      </c>
      <c r="AU104" s="438">
        <f t="shared" si="52"/>
        <v>0</v>
      </c>
      <c r="AV104" s="1063">
        <f t="shared" si="52"/>
        <v>0</v>
      </c>
      <c r="AW104" s="1056">
        <f t="shared" si="52"/>
        <v>0</v>
      </c>
      <c r="AX104" s="438">
        <f t="shared" si="52"/>
        <v>0</v>
      </c>
      <c r="AY104" s="438">
        <f t="shared" si="52"/>
        <v>0</v>
      </c>
      <c r="AZ104" s="438">
        <f t="shared" si="52"/>
        <v>0</v>
      </c>
      <c r="BA104" s="438">
        <f t="shared" si="52"/>
        <v>0</v>
      </c>
      <c r="BB104" s="438">
        <f t="shared" si="52"/>
        <v>0</v>
      </c>
      <c r="BC104" s="1063">
        <f t="shared" si="52"/>
        <v>0</v>
      </c>
      <c r="BD104" s="1056">
        <f t="shared" si="52"/>
        <v>0</v>
      </c>
      <c r="BE104" s="438">
        <f t="shared" si="52"/>
        <v>0</v>
      </c>
      <c r="BF104" s="438">
        <f t="shared" si="52"/>
        <v>14.3</v>
      </c>
      <c r="BG104" s="438">
        <f t="shared" si="52"/>
        <v>14.3</v>
      </c>
      <c r="BH104" s="438">
        <f t="shared" si="52"/>
        <v>5</v>
      </c>
      <c r="BI104" s="438">
        <f t="shared" si="52"/>
        <v>5</v>
      </c>
      <c r="BJ104" s="1063">
        <f t="shared" si="52"/>
        <v>0</v>
      </c>
      <c r="BK104" s="1056">
        <f t="shared" si="52"/>
        <v>0</v>
      </c>
      <c r="BL104" s="438">
        <f t="shared" si="52"/>
        <v>0</v>
      </c>
      <c r="BM104" s="438">
        <f t="shared" si="52"/>
        <v>0</v>
      </c>
      <c r="BN104" s="438">
        <f t="shared" si="52"/>
        <v>0</v>
      </c>
      <c r="BO104" s="438">
        <f t="shared" si="52"/>
        <v>0</v>
      </c>
      <c r="BP104" s="438">
        <f t="shared" si="52"/>
        <v>0</v>
      </c>
      <c r="BQ104" s="1055">
        <f t="shared" si="52"/>
        <v>0</v>
      </c>
      <c r="BR104" s="1061">
        <f t="shared" si="52"/>
        <v>0</v>
      </c>
      <c r="BS104" s="438">
        <f t="shared" si="52"/>
        <v>0</v>
      </c>
      <c r="BT104" s="438">
        <f t="shared" si="52"/>
        <v>0</v>
      </c>
      <c r="BU104" s="438">
        <f t="shared" si="52"/>
        <v>0</v>
      </c>
      <c r="BV104" s="438">
        <f t="shared" si="52"/>
        <v>0</v>
      </c>
      <c r="BW104" s="438">
        <f t="shared" si="52"/>
        <v>0</v>
      </c>
      <c r="BX104" s="1060">
        <f t="shared" si="52"/>
        <v>0</v>
      </c>
      <c r="BY104" s="1059">
        <f t="shared" si="52"/>
        <v>0</v>
      </c>
      <c r="BZ104" s="438">
        <f t="shared" si="52"/>
        <v>0</v>
      </c>
      <c r="CA104" s="438">
        <f t="shared" si="52"/>
        <v>0</v>
      </c>
      <c r="CB104" s="438">
        <f t="shared" si="52"/>
        <v>0</v>
      </c>
      <c r="CC104" s="438">
        <f t="shared" si="52"/>
        <v>0</v>
      </c>
      <c r="CD104" s="438">
        <f t="shared" si="52"/>
        <v>0</v>
      </c>
      <c r="CE104" s="1063">
        <f t="shared" si="52"/>
        <v>0</v>
      </c>
      <c r="CF104" s="1056">
        <f t="shared" si="52"/>
        <v>0</v>
      </c>
      <c r="CG104" s="438">
        <f t="shared" si="52"/>
        <v>0</v>
      </c>
      <c r="CH104" s="438">
        <f t="shared" si="52"/>
        <v>0</v>
      </c>
      <c r="CI104" s="438">
        <f t="shared" si="52"/>
        <v>0</v>
      </c>
      <c r="CJ104" s="438">
        <f t="shared" si="52"/>
        <v>0</v>
      </c>
      <c r="CK104" s="438">
        <f t="shared" si="52"/>
        <v>0</v>
      </c>
      <c r="CL104" s="1063">
        <f t="shared" si="52"/>
        <v>0</v>
      </c>
      <c r="CM104" s="1056">
        <f t="shared" si="52"/>
        <v>0</v>
      </c>
      <c r="CN104" s="438">
        <f t="shared" si="52"/>
        <v>0</v>
      </c>
      <c r="CO104" s="438">
        <f t="shared" si="52"/>
        <v>0</v>
      </c>
      <c r="CP104" s="438">
        <f t="shared" si="52"/>
        <v>0</v>
      </c>
      <c r="CQ104" s="438">
        <f t="shared" si="52"/>
        <v>0</v>
      </c>
      <c r="CR104" s="438">
        <f t="shared" si="52"/>
        <v>0</v>
      </c>
      <c r="CS104" s="438">
        <f t="shared" si="52"/>
        <v>0</v>
      </c>
      <c r="CT104" s="509" t="s">
        <v>218</v>
      </c>
    </row>
    <row r="105" spans="1:98" ht="13.5">
      <c r="AH105" s="1062"/>
      <c r="AI105" s="2141">
        <f>SUM(AI104:AO104)</f>
        <v>0</v>
      </c>
      <c r="AJ105" s="2141"/>
      <c r="AK105" s="2141"/>
      <c r="AL105" s="2141"/>
      <c r="AM105" s="2141"/>
      <c r="AN105" s="2141"/>
      <c r="AO105" s="2145"/>
      <c r="AP105" s="2141">
        <f>SUM(AP104:AV104)</f>
        <v>0</v>
      </c>
      <c r="AQ105" s="2141"/>
      <c r="AR105" s="2141"/>
      <c r="AS105" s="2141"/>
      <c r="AT105" s="2141"/>
      <c r="AU105" s="2141"/>
      <c r="AV105" s="2145"/>
      <c r="AW105" s="2141">
        <f>SUM(AW104:BC104)</f>
        <v>0</v>
      </c>
      <c r="AX105" s="2141"/>
      <c r="AY105" s="2141"/>
      <c r="AZ105" s="2141"/>
      <c r="BA105" s="2141"/>
      <c r="BB105" s="2141"/>
      <c r="BC105" s="2145"/>
      <c r="BD105" s="2141">
        <f>SUM(BD104:BJ104)</f>
        <v>38.6</v>
      </c>
      <c r="BE105" s="2141"/>
      <c r="BF105" s="2141"/>
      <c r="BG105" s="2141"/>
      <c r="BH105" s="2141"/>
      <c r="BI105" s="2141"/>
      <c r="BJ105" s="2145"/>
      <c r="BK105" s="2141">
        <f>SUM(BK104:BQ104)</f>
        <v>0</v>
      </c>
      <c r="BL105" s="2141"/>
      <c r="BM105" s="2141"/>
      <c r="BN105" s="2141"/>
      <c r="BO105" s="2141"/>
      <c r="BP105" s="2141"/>
      <c r="BQ105" s="2141"/>
      <c r="BR105" s="2140">
        <f>SUM(BR104:BX104)</f>
        <v>0</v>
      </c>
      <c r="BS105" s="2141"/>
      <c r="BT105" s="2141"/>
      <c r="BU105" s="2141"/>
      <c r="BV105" s="2141"/>
      <c r="BW105" s="2141"/>
      <c r="BX105" s="2142"/>
      <c r="BY105" s="2143">
        <f>SUM(BY104:CE104)</f>
        <v>0</v>
      </c>
      <c r="BZ105" s="2141"/>
      <c r="CA105" s="2141"/>
      <c r="CB105" s="2142"/>
      <c r="CC105" s="2102"/>
      <c r="CD105" s="2102"/>
      <c r="CE105" s="2144"/>
      <c r="CF105" s="2102">
        <f>SUM(CF104:CL104)</f>
        <v>0</v>
      </c>
      <c r="CG105" s="2102"/>
      <c r="CH105" s="2102"/>
      <c r="CI105" s="2102"/>
      <c r="CJ105" s="2102"/>
      <c r="CK105" s="2102"/>
      <c r="CL105" s="2144"/>
      <c r="CM105" s="2102">
        <f>SUM(CM104:CS104)</f>
        <v>0</v>
      </c>
      <c r="CN105" s="2102"/>
      <c r="CO105" s="2102"/>
      <c r="CP105" s="2102"/>
      <c r="CQ105" s="2102"/>
      <c r="CR105" s="2102"/>
      <c r="CS105" s="2102"/>
      <c r="CT105" s="1074" t="s">
        <v>217</v>
      </c>
    </row>
    <row r="106" spans="1:98">
      <c r="AI106" s="1057"/>
      <c r="AJ106" s="1057"/>
      <c r="AK106" s="1057"/>
      <c r="AL106" s="1057"/>
      <c r="AM106" s="1057"/>
      <c r="AN106" s="1057"/>
      <c r="AO106" s="1057"/>
      <c r="AP106" s="1057"/>
      <c r="AQ106" s="1057"/>
      <c r="AR106" s="1057"/>
      <c r="AS106" s="1057"/>
      <c r="AT106" s="1057"/>
      <c r="AU106" s="1057"/>
      <c r="AV106" s="1057"/>
      <c r="AW106" s="1057"/>
      <c r="AX106" s="1057"/>
      <c r="AY106" s="1057"/>
      <c r="AZ106" s="1057"/>
      <c r="BA106" s="1057"/>
      <c r="BB106" s="1057"/>
      <c r="BC106" s="1057"/>
      <c r="BD106" s="1057"/>
      <c r="BE106" s="1057"/>
      <c r="BF106" s="1057"/>
      <c r="BG106" s="1057"/>
      <c r="BH106" s="1057"/>
      <c r="BI106" s="1057"/>
      <c r="BJ106" s="1057"/>
      <c r="BK106" s="1057"/>
      <c r="BL106" s="1057"/>
      <c r="BM106" s="1057"/>
      <c r="BN106" s="1057"/>
      <c r="BO106" s="1057"/>
      <c r="BP106" s="1057"/>
      <c r="BQ106" s="1057"/>
      <c r="BR106" s="1057"/>
      <c r="BS106" s="1057"/>
      <c r="BT106" s="1057"/>
      <c r="BU106" s="1057"/>
      <c r="BV106" s="1057"/>
      <c r="BW106" s="1057"/>
      <c r="BX106" s="1057"/>
      <c r="BY106" s="1057"/>
      <c r="BZ106" s="1057"/>
      <c r="CA106" s="1057"/>
      <c r="CB106" s="1057"/>
      <c r="CC106" s="554"/>
      <c r="CD106" s="554"/>
      <c r="CE106" s="554"/>
      <c r="CF106" s="554"/>
      <c r="CG106" s="554"/>
      <c r="CH106" s="554"/>
      <c r="CI106" s="554"/>
      <c r="CJ106" s="554"/>
      <c r="CK106" s="554"/>
      <c r="CL106" s="554"/>
      <c r="CM106" s="554"/>
      <c r="CN106" s="554"/>
      <c r="CO106" s="554"/>
      <c r="CP106" s="554"/>
      <c r="CQ106" s="554"/>
      <c r="CR106" s="554"/>
      <c r="CS106" s="554"/>
      <c r="CT106" s="1073"/>
    </row>
    <row r="107" spans="1:98" ht="14.25" thickBot="1">
      <c r="AI107" s="2106"/>
      <c r="AJ107" s="2106"/>
      <c r="AK107" s="2106"/>
      <c r="AL107" s="2106"/>
      <c r="AM107" s="2106"/>
      <c r="AN107" s="2106"/>
      <c r="AO107" s="2106"/>
      <c r="AP107" s="2106"/>
      <c r="AQ107" s="2106"/>
      <c r="AR107" s="2106"/>
      <c r="AS107" s="2106"/>
      <c r="AT107" s="2106"/>
      <c r="AU107" s="2106"/>
      <c r="AV107" s="2106"/>
      <c r="AW107" s="2106"/>
      <c r="AX107" s="2106"/>
      <c r="AY107" s="2106"/>
      <c r="AZ107" s="2106"/>
      <c r="BA107" s="2106"/>
      <c r="BB107" s="2106"/>
      <c r="BC107" s="2106"/>
      <c r="BD107" s="2106"/>
      <c r="BE107" s="2106"/>
      <c r="BF107" s="2106"/>
      <c r="BG107" s="2106"/>
      <c r="BH107" s="2106"/>
      <c r="BI107" s="2106"/>
      <c r="BJ107" s="2106"/>
      <c r="BK107" s="2106"/>
      <c r="BL107" s="2106"/>
      <c r="BM107" s="2106"/>
      <c r="BN107" s="2106"/>
      <c r="BO107" s="2106"/>
      <c r="BP107" s="2106"/>
      <c r="BQ107" s="2106"/>
      <c r="BR107" s="2106"/>
      <c r="BS107" s="2106"/>
      <c r="BT107" s="2106"/>
      <c r="BU107" s="2106"/>
      <c r="BV107" s="2106"/>
      <c r="BW107" s="2106"/>
      <c r="BX107" s="2106"/>
      <c r="BY107" s="2106"/>
      <c r="BZ107" s="2106"/>
      <c r="CA107" s="2106"/>
      <c r="CB107" s="2106"/>
      <c r="CC107" s="2106"/>
      <c r="CD107" s="2106"/>
      <c r="CE107" s="2106"/>
      <c r="CF107" s="2106"/>
      <c r="CG107" s="2106"/>
      <c r="CH107" s="2106"/>
      <c r="CI107" s="2106"/>
      <c r="CJ107" s="2106"/>
      <c r="CK107" s="2106"/>
      <c r="CL107" s="2106"/>
      <c r="CM107" s="2106"/>
      <c r="CN107" s="2106"/>
      <c r="CO107" s="2106"/>
      <c r="CP107" s="2106"/>
      <c r="CQ107" s="2106"/>
      <c r="CR107" s="2106"/>
      <c r="CS107" s="2106"/>
      <c r="CT107" s="488"/>
    </row>
    <row r="108" spans="1:98">
      <c r="H108" s="393" t="s">
        <v>8</v>
      </c>
      <c r="I108" s="394"/>
      <c r="J108" s="600" t="s">
        <v>72</v>
      </c>
      <c r="K108" s="1048"/>
      <c r="L108" s="1048"/>
      <c r="M108" s="1048"/>
      <c r="N108" s="599"/>
      <c r="O108" s="599"/>
      <c r="P108" s="409"/>
      <c r="Q108" s="409"/>
      <c r="R108" s="409"/>
      <c r="S108" s="410"/>
      <c r="T108" s="410"/>
      <c r="U108" s="410"/>
      <c r="V108" s="410"/>
      <c r="W108" s="411"/>
      <c r="X108" s="393" t="s">
        <v>42</v>
      </c>
      <c r="Y108" s="412"/>
      <c r="Z108" s="410"/>
      <c r="AA108" s="410"/>
      <c r="AB108" s="410"/>
      <c r="AC108" s="410"/>
      <c r="AD108" s="410"/>
      <c r="AE108" s="410"/>
      <c r="AF108" s="410"/>
      <c r="AG108" s="411"/>
    </row>
    <row r="109" spans="1:98" ht="13.5" thickBot="1">
      <c r="C109" s="8"/>
      <c r="D109" s="5"/>
      <c r="E109" s="6"/>
      <c r="H109" s="19" t="s">
        <v>43</v>
      </c>
      <c r="I109" s="20" t="s">
        <v>0</v>
      </c>
      <c r="J109" s="19" t="s">
        <v>43</v>
      </c>
      <c r="K109" s="514"/>
      <c r="L109" s="514"/>
      <c r="M109" s="514"/>
      <c r="N109" s="514"/>
      <c r="O109" s="514"/>
      <c r="P109" s="168" t="str">
        <f>D2</f>
        <v>A</v>
      </c>
      <c r="Q109" s="169" t="str">
        <f>D3</f>
        <v>B</v>
      </c>
      <c r="R109" s="169" t="str">
        <f>D4</f>
        <v>C</v>
      </c>
      <c r="S109" s="169">
        <f>D5</f>
        <v>0</v>
      </c>
      <c r="T109" s="71" t="str">
        <f>D6</f>
        <v>-</v>
      </c>
      <c r="U109" s="71" t="str">
        <f>D7</f>
        <v>-</v>
      </c>
      <c r="V109" s="72" t="str">
        <f>D8</f>
        <v>-</v>
      </c>
      <c r="W109" s="21" t="s">
        <v>0</v>
      </c>
      <c r="X109" s="19" t="s">
        <v>43</v>
      </c>
      <c r="Y109" s="22"/>
      <c r="Z109" s="69" t="str">
        <f t="shared" ref="Z109:AE109" si="53">P109</f>
        <v>A</v>
      </c>
      <c r="AA109" s="69" t="str">
        <f t="shared" si="53"/>
        <v>B</v>
      </c>
      <c r="AB109" s="69" t="str">
        <f t="shared" si="53"/>
        <v>C</v>
      </c>
      <c r="AC109" s="69">
        <f t="shared" si="53"/>
        <v>0</v>
      </c>
      <c r="AD109" s="69" t="str">
        <f t="shared" si="53"/>
        <v>-</v>
      </c>
      <c r="AE109" s="69" t="str">
        <f t="shared" si="53"/>
        <v>-</v>
      </c>
      <c r="AF109" s="69" t="str">
        <f>V109</f>
        <v>-</v>
      </c>
      <c r="AG109" s="238" t="s">
        <v>0</v>
      </c>
    </row>
    <row r="110" spans="1:98" hidden="1">
      <c r="C110" s="50" t="s">
        <v>32</v>
      </c>
      <c r="D110" s="2107" t="s">
        <v>37</v>
      </c>
      <c r="E110" s="2108"/>
      <c r="F110" s="51" t="s">
        <v>26</v>
      </c>
      <c r="G110" s="222"/>
      <c r="H110" s="226">
        <f>I110/I116</f>
        <v>0</v>
      </c>
      <c r="I110" s="227">
        <f t="shared" ref="I110:I115" si="54">SUMIF($F$12:$F$99,F110,$J$12:$J$99)</f>
        <v>0</v>
      </c>
      <c r="J110" s="226">
        <f>W110/W116</f>
        <v>0</v>
      </c>
      <c r="K110" s="515"/>
      <c r="L110" s="515"/>
      <c r="M110" s="515"/>
      <c r="N110" s="515"/>
      <c r="O110" s="515"/>
      <c r="P110" s="51">
        <f t="shared" ref="P110:P115" si="55">SUMIF($F$12:$F$99,F110,$P$12:$P$99)</f>
        <v>0</v>
      </c>
      <c r="Q110" s="51">
        <f t="shared" ref="Q110:Q115" si="56">SUMIF($F$12:$F$99,F110,$Q$12:$Q$99)</f>
        <v>0</v>
      </c>
      <c r="R110" s="51">
        <f t="shared" ref="R110:R115" si="57">SUMIF($F$12:$F$99,F110,$R$12:$R$99)</f>
        <v>0</v>
      </c>
      <c r="S110" s="51">
        <f t="shared" ref="S110:S115" si="58">SUMIF($F$12:$F$99,F110,$S$12:$S$99)</f>
        <v>0</v>
      </c>
      <c r="T110" s="51">
        <f t="shared" ref="T110:T115" si="59">SUMIF($F$12:$F$99,F110,$T$12:$T$99)</f>
        <v>0</v>
      </c>
      <c r="U110" s="51">
        <f t="shared" ref="U110:U115" si="60">SUMIF($F$12:$F$99,F110,$U$12:$U$99)</f>
        <v>0</v>
      </c>
      <c r="V110" s="51">
        <f t="shared" ref="V110:V115" si="61">SUMIF($F$12:$F$99,F110,$V$12:$V$99)</f>
        <v>0</v>
      </c>
      <c r="W110" s="234">
        <f t="shared" ref="W110:W115" si="62">SUMIF($F$12:$F$99,F110,$W$12:$W$99)</f>
        <v>0</v>
      </c>
      <c r="X110" s="226">
        <f>AG110/AG116</f>
        <v>0</v>
      </c>
      <c r="Y110" s="52"/>
      <c r="Z110" s="51"/>
      <c r="AA110" s="51"/>
      <c r="AB110" s="53"/>
      <c r="AC110" s="54"/>
      <c r="AD110" s="53"/>
      <c r="AE110" s="54"/>
      <c r="AF110" s="53"/>
      <c r="AG110" s="413">
        <f t="shared" ref="AG110:AG115" si="63">SUMIF($F$12:$F$99,F110,$AG$12:$AG$99)</f>
        <v>0</v>
      </c>
    </row>
    <row r="111" spans="1:98">
      <c r="C111" s="55" t="s">
        <v>33</v>
      </c>
      <c r="D111" s="2099" t="s">
        <v>38</v>
      </c>
      <c r="E111" s="2100"/>
      <c r="F111" s="24" t="s">
        <v>27</v>
      </c>
      <c r="G111" s="223"/>
      <c r="H111" s="228">
        <f>I111/I116</f>
        <v>0.25906735751295334</v>
      </c>
      <c r="I111" s="229">
        <f t="shared" si="54"/>
        <v>10</v>
      </c>
      <c r="J111" s="228">
        <f>W111/W116</f>
        <v>0.5</v>
      </c>
      <c r="K111" s="516"/>
      <c r="L111" s="516"/>
      <c r="M111" s="516"/>
      <c r="N111" s="516"/>
      <c r="O111" s="516"/>
      <c r="P111" s="24">
        <f t="shared" si="55"/>
        <v>2</v>
      </c>
      <c r="Q111" s="426">
        <f t="shared" si="56"/>
        <v>0</v>
      </c>
      <c r="R111" s="24">
        <f t="shared" si="57"/>
        <v>0</v>
      </c>
      <c r="S111" s="24">
        <f t="shared" si="58"/>
        <v>0</v>
      </c>
      <c r="T111" s="24">
        <f t="shared" si="59"/>
        <v>0</v>
      </c>
      <c r="U111" s="24">
        <f t="shared" si="60"/>
        <v>0</v>
      </c>
      <c r="V111" s="24">
        <f t="shared" si="61"/>
        <v>0</v>
      </c>
      <c r="W111" s="235">
        <f t="shared" si="62"/>
        <v>2</v>
      </c>
      <c r="X111" s="228">
        <f>AG111/AG116</f>
        <v>0.23809523809523808</v>
      </c>
      <c r="Y111" s="56"/>
      <c r="Z111" s="24"/>
      <c r="AA111" s="57"/>
      <c r="AB111" s="57"/>
      <c r="AC111" s="58"/>
      <c r="AD111" s="57"/>
      <c r="AE111" s="58"/>
      <c r="AF111" s="57"/>
      <c r="AG111" s="405">
        <f t="shared" si="63"/>
        <v>6912</v>
      </c>
    </row>
    <row r="112" spans="1:98">
      <c r="C112" s="55" t="s">
        <v>34</v>
      </c>
      <c r="D112" s="2099" t="s">
        <v>51</v>
      </c>
      <c r="E112" s="2100"/>
      <c r="F112" s="24" t="s">
        <v>28</v>
      </c>
      <c r="G112" s="223"/>
      <c r="H112" s="228">
        <f>I112/I116</f>
        <v>0</v>
      </c>
      <c r="I112" s="229">
        <f t="shared" si="54"/>
        <v>0</v>
      </c>
      <c r="J112" s="228">
        <f>W112/W116</f>
        <v>0</v>
      </c>
      <c r="K112" s="516"/>
      <c r="L112" s="516"/>
      <c r="M112" s="516"/>
      <c r="N112" s="516"/>
      <c r="O112" s="516"/>
      <c r="P112" s="24">
        <f t="shared" si="55"/>
        <v>0</v>
      </c>
      <c r="Q112" s="24">
        <f t="shared" si="56"/>
        <v>0</v>
      </c>
      <c r="R112" s="24">
        <f t="shared" si="57"/>
        <v>0</v>
      </c>
      <c r="S112" s="24">
        <f t="shared" si="58"/>
        <v>0</v>
      </c>
      <c r="T112" s="24">
        <f t="shared" si="59"/>
        <v>0</v>
      </c>
      <c r="U112" s="24">
        <f t="shared" si="60"/>
        <v>0</v>
      </c>
      <c r="V112" s="24">
        <f t="shared" si="61"/>
        <v>0</v>
      </c>
      <c r="W112" s="235">
        <f t="shared" si="62"/>
        <v>0</v>
      </c>
      <c r="X112" s="228">
        <f>AG112/AG116</f>
        <v>0</v>
      </c>
      <c r="Y112" s="56"/>
      <c r="Z112" s="57"/>
      <c r="AA112" s="57"/>
      <c r="AB112" s="57"/>
      <c r="AC112" s="58"/>
      <c r="AD112" s="57"/>
      <c r="AE112" s="58"/>
      <c r="AF112" s="57"/>
      <c r="AG112" s="405">
        <f t="shared" si="63"/>
        <v>0</v>
      </c>
    </row>
    <row r="113" spans="1:33">
      <c r="C113" s="73" t="s">
        <v>14</v>
      </c>
      <c r="D113" s="2104" t="s">
        <v>52</v>
      </c>
      <c r="E113" s="2105"/>
      <c r="F113" s="74" t="s">
        <v>31</v>
      </c>
      <c r="G113" s="224"/>
      <c r="H113" s="268">
        <f>I113/I116</f>
        <v>0.7409326424870466</v>
      </c>
      <c r="I113" s="231">
        <f t="shared" si="54"/>
        <v>28.6</v>
      </c>
      <c r="J113" s="230">
        <f>W113/W116</f>
        <v>0.5</v>
      </c>
      <c r="K113" s="517"/>
      <c r="L113" s="517"/>
      <c r="M113" s="517"/>
      <c r="N113" s="517"/>
      <c r="O113" s="517"/>
      <c r="P113" s="74">
        <f t="shared" si="55"/>
        <v>0</v>
      </c>
      <c r="Q113" s="74">
        <f t="shared" si="56"/>
        <v>0</v>
      </c>
      <c r="R113" s="74">
        <f t="shared" si="57"/>
        <v>2</v>
      </c>
      <c r="S113" s="74">
        <f t="shared" si="58"/>
        <v>0</v>
      </c>
      <c r="T113" s="74">
        <f t="shared" si="59"/>
        <v>0</v>
      </c>
      <c r="U113" s="74">
        <f t="shared" si="60"/>
        <v>0</v>
      </c>
      <c r="V113" s="74">
        <f t="shared" si="61"/>
        <v>0</v>
      </c>
      <c r="W113" s="236">
        <f t="shared" si="62"/>
        <v>2</v>
      </c>
      <c r="X113" s="590">
        <f>AG113/AG116</f>
        <v>0.76190476190476186</v>
      </c>
      <c r="Y113" s="75"/>
      <c r="Z113" s="76"/>
      <c r="AA113" s="76"/>
      <c r="AB113" s="76"/>
      <c r="AC113" s="76"/>
      <c r="AD113" s="76"/>
      <c r="AE113" s="76"/>
      <c r="AF113" s="76"/>
      <c r="AG113" s="406">
        <f t="shared" si="63"/>
        <v>22118.400000000001</v>
      </c>
    </row>
    <row r="114" spans="1:33" customFormat="1">
      <c r="A114" s="12"/>
      <c r="B114" s="12"/>
      <c r="C114" s="55" t="s">
        <v>35</v>
      </c>
      <c r="D114" s="2099" t="s">
        <v>39</v>
      </c>
      <c r="E114" s="2100"/>
      <c r="F114" s="24" t="s">
        <v>29</v>
      </c>
      <c r="G114" s="223"/>
      <c r="H114" s="228">
        <f>I114/I116</f>
        <v>0</v>
      </c>
      <c r="I114" s="229">
        <f t="shared" si="54"/>
        <v>0</v>
      </c>
      <c r="J114" s="228">
        <f>W114/W116</f>
        <v>0</v>
      </c>
      <c r="K114" s="516"/>
      <c r="L114" s="516"/>
      <c r="M114" s="516"/>
      <c r="N114" s="516"/>
      <c r="O114" s="516"/>
      <c r="P114" s="24">
        <f t="shared" si="55"/>
        <v>0</v>
      </c>
      <c r="Q114" s="24">
        <f t="shared" si="56"/>
        <v>0</v>
      </c>
      <c r="R114" s="24">
        <f t="shared" si="57"/>
        <v>0</v>
      </c>
      <c r="S114" s="24">
        <f t="shared" si="58"/>
        <v>0</v>
      </c>
      <c r="T114" s="24">
        <f t="shared" si="59"/>
        <v>0</v>
      </c>
      <c r="U114" s="24">
        <f t="shared" si="60"/>
        <v>0</v>
      </c>
      <c r="V114" s="24">
        <f t="shared" si="61"/>
        <v>0</v>
      </c>
      <c r="W114" s="235">
        <f t="shared" si="62"/>
        <v>0</v>
      </c>
      <c r="X114" s="228">
        <f>AG114/AG116</f>
        <v>0</v>
      </c>
      <c r="Y114" s="56"/>
      <c r="Z114" s="57"/>
      <c r="AA114" s="57"/>
      <c r="AB114" s="57"/>
      <c r="AC114" s="58"/>
      <c r="AD114" s="57"/>
      <c r="AE114" s="58"/>
      <c r="AF114" s="57"/>
      <c r="AG114" s="405">
        <f t="shared" si="63"/>
        <v>0</v>
      </c>
    </row>
    <row r="115" spans="1:33" customFormat="1" ht="13.5" thickBot="1">
      <c r="A115" s="12"/>
      <c r="B115" s="12"/>
      <c r="C115" s="59" t="s">
        <v>36</v>
      </c>
      <c r="D115" s="2112" t="s">
        <v>40</v>
      </c>
      <c r="E115" s="2113"/>
      <c r="F115" s="26" t="s">
        <v>30</v>
      </c>
      <c r="G115" s="225"/>
      <c r="H115" s="232">
        <f>I115/I116</f>
        <v>0</v>
      </c>
      <c r="I115" s="233">
        <f t="shared" si="54"/>
        <v>0</v>
      </c>
      <c r="J115" s="232">
        <f>W115/W116</f>
        <v>0</v>
      </c>
      <c r="K115" s="518"/>
      <c r="L115" s="518"/>
      <c r="M115" s="518"/>
      <c r="N115" s="518"/>
      <c r="O115" s="518"/>
      <c r="P115" s="26">
        <f t="shared" si="55"/>
        <v>0</v>
      </c>
      <c r="Q115" s="26">
        <f t="shared" si="56"/>
        <v>0</v>
      </c>
      <c r="R115" s="26">
        <f t="shared" si="57"/>
        <v>0</v>
      </c>
      <c r="S115" s="26">
        <f t="shared" si="58"/>
        <v>0</v>
      </c>
      <c r="T115" s="26">
        <f t="shared" si="59"/>
        <v>0</v>
      </c>
      <c r="U115" s="26">
        <f t="shared" si="60"/>
        <v>0</v>
      </c>
      <c r="V115" s="26">
        <f t="shared" si="61"/>
        <v>0</v>
      </c>
      <c r="W115" s="237">
        <f t="shared" si="62"/>
        <v>0</v>
      </c>
      <c r="X115" s="232">
        <f>AG115/AG116</f>
        <v>0</v>
      </c>
      <c r="Y115" s="60"/>
      <c r="Z115" s="61"/>
      <c r="AA115" s="61"/>
      <c r="AB115" s="61"/>
      <c r="AC115" s="62"/>
      <c r="AD115" s="61"/>
      <c r="AE115" s="62"/>
      <c r="AF115" s="61"/>
      <c r="AG115" s="407">
        <f t="shared" si="63"/>
        <v>0</v>
      </c>
    </row>
    <row r="116" spans="1:33" customFormat="1" ht="13.5" thickBot="1">
      <c r="A116" s="12"/>
      <c r="B116" s="12"/>
      <c r="C116" s="5"/>
      <c r="F116" s="2120" t="s">
        <v>244</v>
      </c>
      <c r="G116" s="2120"/>
      <c r="H116" s="2121"/>
      <c r="I116" s="944">
        <f>SUM(I110:I115)</f>
        <v>38.6</v>
      </c>
      <c r="J116" s="446"/>
      <c r="K116" s="446"/>
      <c r="L116" s="446"/>
      <c r="M116" s="446"/>
      <c r="N116" s="446"/>
      <c r="O116" s="446"/>
      <c r="P116" s="472">
        <f>SUM(P110:P115)</f>
        <v>2</v>
      </c>
      <c r="Q116" s="403">
        <f t="shared" ref="Q116:V116" si="64">SUM(Q110:Q115)</f>
        <v>0</v>
      </c>
      <c r="R116" s="403">
        <f t="shared" si="64"/>
        <v>2</v>
      </c>
      <c r="S116" s="403">
        <f t="shared" si="64"/>
        <v>0</v>
      </c>
      <c r="T116" s="403">
        <f t="shared" si="64"/>
        <v>0</v>
      </c>
      <c r="U116" s="403">
        <f t="shared" si="64"/>
        <v>0</v>
      </c>
      <c r="V116" s="404">
        <f t="shared" si="64"/>
        <v>0</v>
      </c>
      <c r="W116" s="842">
        <f>SUM(W110:W115)</f>
        <v>4</v>
      </c>
      <c r="X116" s="6"/>
      <c r="Y116" s="6"/>
      <c r="Z116" s="8"/>
      <c r="AA116" s="8"/>
      <c r="AB116" s="8"/>
      <c r="AC116" s="8"/>
      <c r="AD116" s="8"/>
      <c r="AE116" s="8"/>
      <c r="AF116" s="8"/>
      <c r="AG116" s="843">
        <f>SUM(AG110:AG115)</f>
        <v>29030.400000000001</v>
      </c>
    </row>
    <row r="117" spans="1:33" customFormat="1">
      <c r="A117" s="12"/>
      <c r="B117" s="12"/>
      <c r="C117" s="5"/>
      <c r="F117" s="2122" t="s">
        <v>240</v>
      </c>
      <c r="G117" s="2122"/>
      <c r="H117" s="2122"/>
      <c r="I117" s="945">
        <f>O102</f>
        <v>36.4</v>
      </c>
      <c r="J117" s="8"/>
      <c r="K117" s="8"/>
      <c r="L117" s="8"/>
      <c r="M117" s="8"/>
      <c r="N117" s="8"/>
      <c r="O117" s="8"/>
      <c r="P117" s="343"/>
      <c r="Q117" s="8"/>
      <c r="R117" s="8"/>
      <c r="S117" s="8"/>
      <c r="T117" s="8"/>
      <c r="U117" s="8"/>
      <c r="V117" s="8"/>
      <c r="W117" s="273"/>
      <c r="X117" s="8"/>
      <c r="Y117" s="8"/>
      <c r="Z117" s="8"/>
      <c r="AA117" s="8"/>
      <c r="AB117" s="8"/>
      <c r="AC117" s="8"/>
      <c r="AD117" s="8"/>
      <c r="AE117" s="8"/>
      <c r="AF117" s="8"/>
      <c r="AG117" s="8"/>
    </row>
    <row r="118" spans="1:33" customFormat="1">
      <c r="A118" s="12"/>
      <c r="B118" s="12"/>
      <c r="C118" s="5"/>
      <c r="D118" s="7"/>
      <c r="E118" s="7"/>
      <c r="F118" s="7"/>
      <c r="J118" s="8"/>
      <c r="K118" s="8"/>
      <c r="L118" s="8"/>
      <c r="M118" s="8"/>
      <c r="N118" s="8"/>
      <c r="O118" s="8"/>
      <c r="P118" s="343"/>
      <c r="Q118" s="8"/>
      <c r="R118" s="8"/>
      <c r="S118" s="8"/>
      <c r="T118" s="8"/>
      <c r="U118" s="8"/>
      <c r="V118" s="8"/>
      <c r="W118" s="273"/>
      <c r="X118" s="8"/>
      <c r="Y118" s="8"/>
      <c r="Z118" s="8"/>
      <c r="AA118" s="8"/>
      <c r="AB118" s="8"/>
      <c r="AC118" s="8"/>
      <c r="AD118" s="8"/>
      <c r="AE118" s="8"/>
      <c r="AF118" s="8"/>
      <c r="AG118" s="8"/>
    </row>
    <row r="119" spans="1:33" customFormat="1" ht="13.5" thickBot="1">
      <c r="A119" s="12"/>
      <c r="B119" s="12"/>
      <c r="C119" s="5"/>
      <c r="D119" s="7"/>
      <c r="E119" s="7"/>
      <c r="F119" s="7"/>
      <c r="G119" s="5"/>
      <c r="I119" s="271"/>
      <c r="J119" s="8"/>
      <c r="K119" s="8"/>
      <c r="L119" s="8"/>
      <c r="M119" s="8"/>
      <c r="N119" s="8"/>
      <c r="O119" s="8"/>
      <c r="P119" s="343"/>
      <c r="Q119" s="8"/>
      <c r="R119" s="8"/>
      <c r="S119" s="8"/>
      <c r="T119" s="8"/>
      <c r="U119" s="8"/>
      <c r="V119" s="8"/>
      <c r="W119" s="273"/>
      <c r="X119" s="8"/>
      <c r="Y119" s="8"/>
      <c r="Z119" s="8"/>
      <c r="AA119" s="8"/>
      <c r="AB119" s="8"/>
      <c r="AC119" s="8"/>
      <c r="AD119" s="8"/>
      <c r="AE119" s="8"/>
      <c r="AF119" s="8"/>
      <c r="AG119" s="8"/>
    </row>
    <row r="120" spans="1:33" customFormat="1">
      <c r="A120" s="12"/>
      <c r="B120" s="12"/>
      <c r="C120" s="176" t="s">
        <v>47</v>
      </c>
      <c r="D120" s="2114">
        <f>AG102</f>
        <v>29030.400000000001</v>
      </c>
      <c r="E120" s="2115"/>
      <c r="F120" s="2116"/>
      <c r="G120" s="54"/>
      <c r="H120" s="177"/>
      <c r="I120" s="6"/>
      <c r="N120" s="350"/>
      <c r="O120" s="350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</row>
    <row r="121" spans="1:33" customFormat="1">
      <c r="A121" s="12"/>
      <c r="B121" s="12"/>
      <c r="C121" s="178" t="s">
        <v>16</v>
      </c>
      <c r="D121" s="2117">
        <f t="shared" ref="D121:D126" si="65">D120-D120*H121</f>
        <v>13063.679999999998</v>
      </c>
      <c r="E121" s="2118"/>
      <c r="F121" s="2119"/>
      <c r="G121" s="58"/>
      <c r="H121" s="179">
        <v>0.55000000000000004</v>
      </c>
      <c r="I121" s="6"/>
      <c r="N121" s="519"/>
      <c r="O121" s="519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</row>
    <row r="122" spans="1:33" customFormat="1">
      <c r="A122" s="12"/>
      <c r="B122" s="12"/>
      <c r="C122" s="285" t="s">
        <v>17</v>
      </c>
      <c r="D122" s="2117">
        <f t="shared" si="65"/>
        <v>13063.679999999998</v>
      </c>
      <c r="E122" s="2118"/>
      <c r="F122" s="2119"/>
      <c r="G122" s="58"/>
      <c r="H122" s="180"/>
      <c r="I122" s="6"/>
      <c r="N122" s="520"/>
      <c r="O122" s="520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</row>
    <row r="123" spans="1:33" customFormat="1">
      <c r="A123" s="12"/>
      <c r="B123" s="12"/>
      <c r="C123" s="178" t="s">
        <v>44</v>
      </c>
      <c r="D123" s="2117">
        <f t="shared" si="65"/>
        <v>13063.679999999998</v>
      </c>
      <c r="E123" s="2118"/>
      <c r="F123" s="2119"/>
      <c r="G123" s="58"/>
      <c r="H123" s="180"/>
      <c r="I123" s="461"/>
      <c r="N123" s="348"/>
      <c r="O123" s="34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</row>
    <row r="124" spans="1:33" customFormat="1">
      <c r="A124" s="12"/>
      <c r="B124" s="12"/>
      <c r="C124" s="178" t="s">
        <v>134</v>
      </c>
      <c r="D124" s="2117">
        <f t="shared" si="65"/>
        <v>13063.679999999998</v>
      </c>
      <c r="E124" s="2118"/>
      <c r="F124" s="2119"/>
      <c r="G124" s="58"/>
      <c r="H124" s="181"/>
      <c r="I124" s="461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</row>
    <row r="125" spans="1:33" customFormat="1">
      <c r="A125" s="12"/>
      <c r="B125" s="12"/>
      <c r="C125" s="178" t="s">
        <v>15</v>
      </c>
      <c r="D125" s="2117">
        <f t="shared" si="65"/>
        <v>13063.679999999998</v>
      </c>
      <c r="E125" s="2118"/>
      <c r="F125" s="2119"/>
      <c r="G125" s="58"/>
      <c r="H125" s="181"/>
      <c r="I125" s="6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</row>
    <row r="126" spans="1:33" customFormat="1">
      <c r="A126" s="12"/>
      <c r="B126" s="12"/>
      <c r="C126" s="178"/>
      <c r="D126" s="2117">
        <f t="shared" si="65"/>
        <v>13063.679999999998</v>
      </c>
      <c r="E126" s="2118"/>
      <c r="F126" s="2119"/>
      <c r="G126" s="58"/>
      <c r="H126" s="181"/>
      <c r="I126" s="6"/>
      <c r="P126" s="8"/>
      <c r="Q126" s="8"/>
      <c r="R126" s="8"/>
      <c r="S126" s="8"/>
      <c r="T126" s="8"/>
      <c r="U126" s="8"/>
      <c r="V126" s="8"/>
      <c r="W126" s="8"/>
      <c r="X126" s="8"/>
      <c r="Y126" s="625"/>
      <c r="Z126" s="8"/>
      <c r="AA126" s="8"/>
      <c r="AB126" s="8"/>
      <c r="AC126" s="8"/>
      <c r="AD126" s="8"/>
      <c r="AE126" s="8"/>
      <c r="AF126" s="8"/>
      <c r="AG126" s="8"/>
    </row>
    <row r="127" spans="1:33" customFormat="1" ht="15.75" thickBot="1">
      <c r="A127" s="12"/>
      <c r="B127" s="12"/>
      <c r="C127" s="182" t="s">
        <v>111</v>
      </c>
      <c r="D127" s="2109">
        <f>D126</f>
        <v>13063.679999999998</v>
      </c>
      <c r="E127" s="2110"/>
      <c r="F127" s="2111"/>
      <c r="G127" s="216"/>
      <c r="H127" s="408">
        <f>1-D127/D120</f>
        <v>0.55000000000000004</v>
      </c>
      <c r="I127" s="270"/>
      <c r="J127" s="271"/>
      <c r="K127" s="271"/>
      <c r="L127" s="271"/>
      <c r="M127" s="271"/>
      <c r="N127" s="271"/>
      <c r="O127" s="271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</row>
    <row r="128" spans="1:33" customFormat="1">
      <c r="A128" s="12"/>
      <c r="B128" s="12"/>
      <c r="C128" s="5"/>
      <c r="D128" s="12"/>
      <c r="E128" s="5"/>
      <c r="F128" s="5"/>
      <c r="G128" s="5"/>
      <c r="H128" s="538"/>
      <c r="I128" s="6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</row>
    <row r="131" spans="3:3">
      <c r="C131" s="1007" t="s">
        <v>324</v>
      </c>
    </row>
    <row r="134" spans="3:3">
      <c r="C134" s="989"/>
    </row>
  </sheetData>
  <sheetProtection formatCells="0" formatColumns="0" formatRows="0" insertColumns="0" insertRows="0" insertHyperlinks="0" deleteColumns="0" deleteRows="0" sort="0" autoFilter="0" pivotTables="0"/>
  <autoFilter ref="A11:CT87">
    <filterColumn colId="22">
      <customFilters>
        <customFilter operator="notEqual" val=" "/>
      </customFilters>
    </filterColumn>
  </autoFilter>
  <mergeCells count="50">
    <mergeCell ref="AI7:BE7"/>
    <mergeCell ref="BF7:CI7"/>
    <mergeCell ref="BK105:BQ105"/>
    <mergeCell ref="AI105:AO105"/>
    <mergeCell ref="AP105:AV105"/>
    <mergeCell ref="AW105:BC105"/>
    <mergeCell ref="BD105:BJ105"/>
    <mergeCell ref="CF105:CL105"/>
    <mergeCell ref="AI103:AO103"/>
    <mergeCell ref="AP103:AV103"/>
    <mergeCell ref="AW103:BC103"/>
    <mergeCell ref="BD103:BJ103"/>
    <mergeCell ref="BK103:BQ103"/>
    <mergeCell ref="CJ7:CS7"/>
    <mergeCell ref="CM105:CS105"/>
    <mergeCell ref="CF103:CL103"/>
    <mergeCell ref="CM103:CS103"/>
    <mergeCell ref="BR105:BX105"/>
    <mergeCell ref="BY105:CE105"/>
    <mergeCell ref="D127:F127"/>
    <mergeCell ref="CM107:CS107"/>
    <mergeCell ref="D110:E110"/>
    <mergeCell ref="D111:E111"/>
    <mergeCell ref="D112:E112"/>
    <mergeCell ref="D113:E113"/>
    <mergeCell ref="BR107:BX107"/>
    <mergeCell ref="BY107:CE107"/>
    <mergeCell ref="CF107:CL107"/>
    <mergeCell ref="AI107:AO107"/>
    <mergeCell ref="AP107:AV107"/>
    <mergeCell ref="AW107:BC107"/>
    <mergeCell ref="BD107:BJ107"/>
    <mergeCell ref="BK107:BQ107"/>
    <mergeCell ref="D122:F122"/>
    <mergeCell ref="D114:E114"/>
    <mergeCell ref="D123:F123"/>
    <mergeCell ref="D124:F124"/>
    <mergeCell ref="D125:F125"/>
    <mergeCell ref="D126:F126"/>
    <mergeCell ref="D115:E115"/>
    <mergeCell ref="F116:H116"/>
    <mergeCell ref="F117:H117"/>
    <mergeCell ref="D120:F120"/>
    <mergeCell ref="D121:F121"/>
    <mergeCell ref="H10:J10"/>
    <mergeCell ref="N10:O10"/>
    <mergeCell ref="P10:V10"/>
    <mergeCell ref="X10:AF10"/>
    <mergeCell ref="BY103:CE103"/>
    <mergeCell ref="BR103:BX103"/>
  </mergeCells>
  <conditionalFormatting sqref="X102:Z102 P26:V45 W12:W45 C98:AF99 Y90:AF97 P25:Q25 S25:V25 C90:W97 G78:G89 P46:W89 O12:O89 J12:M89 Z14:AF89 AG12:AG99">
    <cfRule type="expression" dxfId="2471" priority="66" stopIfTrue="1">
      <formula>$F12="PT"</formula>
    </cfRule>
  </conditionalFormatting>
  <conditionalFormatting sqref="A102:B104 B12:B45 B60:B84 A90:B99">
    <cfRule type="cellIs" dxfId="2470" priority="65" stopIfTrue="1" operator="equal">
      <formula>0</formula>
    </cfRule>
  </conditionalFormatting>
  <conditionalFormatting sqref="Q11:V11 Z11:AF11 P10:P11">
    <cfRule type="cellIs" dxfId="2469" priority="64" stopIfTrue="1" operator="greaterThan">
      <formula>0</formula>
    </cfRule>
  </conditionalFormatting>
  <conditionalFormatting sqref="P22:P24">
    <cfRule type="expression" dxfId="2468" priority="63" stopIfTrue="1">
      <formula>$F22="PT"</formula>
    </cfRule>
  </conditionalFormatting>
  <conditionalFormatting sqref="Q22:Q24">
    <cfRule type="expression" dxfId="2467" priority="62" stopIfTrue="1">
      <formula>$F22="PT"</formula>
    </cfRule>
  </conditionalFormatting>
  <conditionalFormatting sqref="B46:B59">
    <cfRule type="cellIs" dxfId="2466" priority="57" stopIfTrue="1" operator="equal">
      <formula>0</formula>
    </cfRule>
  </conditionalFormatting>
  <conditionalFormatting sqref="A86:B89 B85">
    <cfRule type="cellIs" dxfId="2465" priority="53" stopIfTrue="1" operator="equal">
      <formula>0</formula>
    </cfRule>
  </conditionalFormatting>
  <conditionalFormatting sqref="A12:A64 A70:A85">
    <cfRule type="cellIs" dxfId="2464" priority="29" stopIfTrue="1" operator="equal">
      <formula>0</formula>
    </cfRule>
  </conditionalFormatting>
  <conditionalFormatting sqref="A65:A69">
    <cfRule type="cellIs" dxfId="2463" priority="28" stopIfTrue="1" operator="equal">
      <formula>0</formula>
    </cfRule>
  </conditionalFormatting>
  <conditionalFormatting sqref="C78:C89">
    <cfRule type="expression" dxfId="2462" priority="26" stopIfTrue="1">
      <formula>$F78="PT"</formula>
    </cfRule>
  </conditionalFormatting>
  <conditionalFormatting sqref="N12:N67">
    <cfRule type="expression" dxfId="2461" priority="18" stopIfTrue="1">
      <formula>$F12="PT"</formula>
    </cfRule>
  </conditionalFormatting>
  <conditionalFormatting sqref="F78:F89">
    <cfRule type="expression" dxfId="2460" priority="24" stopIfTrue="1">
      <formula>$F78="PT"</formula>
    </cfRule>
  </conditionalFormatting>
  <conditionalFormatting sqref="D78:E89">
    <cfRule type="expression" dxfId="2459" priority="23" stopIfTrue="1">
      <formula>$F78="PT"</formula>
    </cfRule>
  </conditionalFormatting>
  <conditionalFormatting sqref="H78:H89">
    <cfRule type="expression" dxfId="2458" priority="21" stopIfTrue="1">
      <formula>$F78="PT"</formula>
    </cfRule>
  </conditionalFormatting>
  <conditionalFormatting sqref="R23:R25">
    <cfRule type="expression" dxfId="2457" priority="13" stopIfTrue="1">
      <formula>$F23="PT"</formula>
    </cfRule>
  </conditionalFormatting>
  <conditionalFormatting sqref="I78:I89">
    <cfRule type="expression" dxfId="2456" priority="19" stopIfTrue="1">
      <formula>$F78="PT"</formula>
    </cfRule>
  </conditionalFormatting>
  <conditionalFormatting sqref="N77:N89">
    <cfRule type="expression" dxfId="2455" priority="17" stopIfTrue="1">
      <formula>$F77="PT"</formula>
    </cfRule>
  </conditionalFormatting>
  <conditionalFormatting sqref="X90:X97 X12:Y89">
    <cfRule type="expression" dxfId="2454" priority="16" stopIfTrue="1">
      <formula>$F12="PT"</formula>
    </cfRule>
  </conditionalFormatting>
  <conditionalFormatting sqref="AI12:CS77">
    <cfRule type="expression" dxfId="2453" priority="8">
      <formula>$F12="pt"</formula>
    </cfRule>
  </conditionalFormatting>
  <conditionalFormatting sqref="N70:N74">
    <cfRule type="expression" dxfId="2452" priority="1" stopIfTrue="1">
      <formula>$F70="PT"</formula>
    </cfRule>
  </conditionalFormatting>
  <conditionalFormatting sqref="C12:I67">
    <cfRule type="expression" dxfId="2451" priority="7" stopIfTrue="1">
      <formula>$F12="PT"</formula>
    </cfRule>
  </conditionalFormatting>
  <conditionalFormatting sqref="F77">
    <cfRule type="expression" dxfId="2450" priority="6" stopIfTrue="1">
      <formula>$F77="PT"</formula>
    </cfRule>
  </conditionalFormatting>
  <conditionalFormatting sqref="C77">
    <cfRule type="expression" dxfId="2449" priority="5" stopIfTrue="1">
      <formula>$F77="PT"</formula>
    </cfRule>
  </conditionalFormatting>
  <conditionalFormatting sqref="D77:E77">
    <cfRule type="expression" dxfId="2448" priority="4" stopIfTrue="1">
      <formula>$F77="PT"</formula>
    </cfRule>
  </conditionalFormatting>
  <conditionalFormatting sqref="G77:I77">
    <cfRule type="expression" dxfId="2447" priority="3" stopIfTrue="1">
      <formula>$F77="PT"</formula>
    </cfRule>
  </conditionalFormatting>
  <conditionalFormatting sqref="C70:I74">
    <cfRule type="expression" dxfId="2446" priority="2" stopIfTrue="1">
      <formula>$F70="PT"</formula>
    </cfRule>
  </conditionalFormatting>
  <dataValidations count="16">
    <dataValidation allowBlank="1" showDropDown="1" showInputMessage="1" showErrorMessage="1" error="Invalid Code of TVC!" sqref="AU99:AV99 CK99:CL99 CD99:CE99 BB99:BC99 BI99:BJ99 BW99:BX99 BP99:BQ99 AI99:AO99 CR99:CS99"/>
    <dataValidation type="list" allowBlank="1" showInputMessage="1" showErrorMessage="1" error="The entered value is not valid volume discount!" prompt="Please choose the correct value" sqref="H122">
      <formula1>"0%,1%,2%,3%,4%,5%,6%,7%,8%,9%,10%"</formula1>
    </dataValidation>
    <dataValidation type="decimal" allowBlank="1" showInputMessage="1" showErrorMessage="1" error="The value entered is not a correct figure - between 0% and 16%!" prompt="Please enter the correct discount, if any" sqref="H124:H126">
      <formula1>0</formula1>
      <formula2>0.18</formula2>
    </dataValidation>
    <dataValidation type="decimal" allowBlank="1" showInputMessage="1" showErrorMessage="1" error="The value entered is not a correct figure - between 0% and 16%!" prompt="Please enter the correct discount, if any" sqref="H123">
      <formula1>0</formula1>
      <formula2>0.31</formula2>
    </dataValidation>
    <dataValidation type="list" allowBlank="1" showInputMessage="1" showErrorMessage="1" errorTitle="TG" error="Invalid Target Audience!" prompt="Please, select one of the following target audiences:" sqref="X7">
      <formula1>"None,A6-11,A12-17,A18-34,A18-49,A18-49 U,A25-54,W18-34,W18-49,W25-54,M18-34,M18-49,M25-54"</formula1>
    </dataValidation>
    <dataValidation allowBlank="1" showInputMessage="1" showErrorMessage="1" prompt="Please enter the name of the Agency. If the Client is direct, the cell should be blank!" sqref="X2:X6"/>
    <dataValidation type="whole" operator="greaterThanOrEqual" allowBlank="1" showInputMessage="1" showErrorMessage="1" error="The entered value is either not a figure, or not a whole number!" prompt="Please enter the scheme number, if any" sqref="W1">
      <formula1>1</formula1>
    </dataValidation>
    <dataValidation allowBlank="1" showInputMessage="1" showErrorMessage="1" prompt="Please enter the name of the TVC" sqref="C2:C8"/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E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E3:E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E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ixth TVC in seconds. If no sixth copy, the cell should be blank!" sqref="E7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venth TVC in seconds. If no seventh copy, the cell should be blank!" sqref="E8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rst TVC in seconds!" sqref="E2">
      <formula1>0</formula1>
      <formula2>180</formula2>
    </dataValidation>
    <dataValidation type="list" allowBlank="1" showInputMessage="1" showErrorMessage="1" error="You have entered invalid description of up-charge!" prompt="Please specify if the program should be charged for special positioning:" sqref="G12:G99">
      <formula1>"Break,FIB,LIB,B&amp;FIB,B&amp;LIB,T&amp;T"</formula1>
    </dataValidation>
    <dataValidation type="list" allowBlank="1" showDropDown="1" showInputMessage="1" sqref="AI12:AZ86 BD12:BG86 BI12:BN86 BP12:BU86 BW12:CB86 CK12:CP86 CD12:CI86 CR12:CS86">
      <formula1>$C$2:$C$11</formula1>
    </dataValidation>
  </dataValidations>
  <pageMargins left="0.35433070866141703" right="0.47244094488188998" top="0.43307086614173201" bottom="0.47244094488188998" header="0.27559055118110198" footer="0.27559055118110198"/>
  <pageSetup scale="40" orientation="landscape" r:id="rId1"/>
  <headerFooter alignWithMargins="0">
    <oddFooter>&amp;C&amp;D
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  <pageSetUpPr fitToPage="1"/>
  </sheetPr>
  <dimension ref="A1:CN55"/>
  <sheetViews>
    <sheetView showGridLines="0" showZeros="0" defaultGridColor="0" colorId="23" zoomScale="85" zoomScaleNormal="85" workbookViewId="0">
      <selection activeCell="H53" sqref="H53"/>
    </sheetView>
  </sheetViews>
  <sheetFormatPr defaultColWidth="9.140625" defaultRowHeight="12.75"/>
  <cols>
    <col min="1" max="1" width="17.5703125" style="79" customWidth="1"/>
    <col min="2" max="2" width="2.42578125" style="79" bestFit="1" customWidth="1"/>
    <col min="3" max="3" width="12.5703125" style="64" bestFit="1" customWidth="1"/>
    <col min="4" max="4" width="23.7109375" style="64" customWidth="1"/>
    <col min="5" max="5" width="17.5703125" style="64" customWidth="1"/>
    <col min="6" max="6" width="11.85546875" style="64" bestFit="1" customWidth="1"/>
    <col min="7" max="8" width="7.7109375" style="64" customWidth="1"/>
    <col min="9" max="9" width="14.140625" style="64" bestFit="1" customWidth="1"/>
    <col min="10" max="10" width="12" style="64" customWidth="1"/>
    <col min="11" max="12" width="12.140625" style="64" customWidth="1"/>
    <col min="13" max="13" width="12.85546875" style="64" bestFit="1" customWidth="1"/>
    <col min="14" max="14" width="13.85546875" style="64" hidden="1" customWidth="1"/>
    <col min="15" max="18" width="7.85546875" style="64" hidden="1" customWidth="1"/>
    <col min="19" max="19" width="8.140625" style="64" customWidth="1"/>
    <col min="20" max="20" width="13" style="64" customWidth="1"/>
    <col min="21" max="21" width="14.7109375" style="64" customWidth="1"/>
    <col min="22" max="22" width="12.42578125" style="64" hidden="1" customWidth="1"/>
    <col min="23" max="26" width="11.85546875" style="64" hidden="1" customWidth="1"/>
    <col min="27" max="27" width="15" style="64" customWidth="1"/>
    <col min="28" max="28" width="12.28515625" style="64" customWidth="1"/>
    <col min="29" max="35" width="3.42578125" style="64" customWidth="1"/>
    <col min="36" max="45" width="3.5703125" style="64" customWidth="1"/>
    <col min="46" max="46" width="3.140625" style="64" customWidth="1"/>
    <col min="47" max="51" width="3.5703125" style="64" customWidth="1"/>
    <col min="52" max="91" width="3.5703125" style="64" hidden="1" customWidth="1"/>
    <col min="92" max="92" width="25.85546875" style="64" bestFit="1" customWidth="1"/>
    <col min="93" max="93" width="9.28515625" style="64" customWidth="1"/>
    <col min="94" max="119" width="3.5703125" style="64" customWidth="1"/>
    <col min="120" max="16384" width="9.140625" style="64"/>
  </cols>
  <sheetData>
    <row r="1" spans="1:91" ht="13.5" thickBot="1">
      <c r="A1" s="77"/>
      <c r="B1" s="77"/>
      <c r="C1" s="78"/>
      <c r="D1" s="78"/>
      <c r="E1" s="5"/>
      <c r="F1" s="12"/>
      <c r="G1" s="5"/>
      <c r="H1" s="5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174"/>
      <c r="U1" s="8"/>
      <c r="V1" s="8"/>
      <c r="W1" s="8"/>
      <c r="X1" s="8"/>
      <c r="Y1" s="8"/>
      <c r="Z1" s="8"/>
      <c r="AA1" s="183"/>
      <c r="AB1" s="5"/>
    </row>
    <row r="2" spans="1:91" ht="13.5" thickBot="1">
      <c r="A2" s="78"/>
      <c r="B2" s="78"/>
      <c r="C2" s="78"/>
      <c r="D2" s="78"/>
      <c r="E2" s="204" t="s">
        <v>22</v>
      </c>
      <c r="F2" s="205" t="s">
        <v>41</v>
      </c>
      <c r="G2" s="206" t="s">
        <v>45</v>
      </c>
      <c r="H2" s="206" t="s">
        <v>20</v>
      </c>
      <c r="I2" s="206" t="s">
        <v>4</v>
      </c>
      <c r="J2" s="205" t="s">
        <v>43</v>
      </c>
      <c r="K2" s="205"/>
      <c r="L2" s="205"/>
      <c r="M2" s="205" t="s">
        <v>8</v>
      </c>
      <c r="N2" s="212" t="s">
        <v>57</v>
      </c>
      <c r="AB2" s="5"/>
    </row>
    <row r="3" spans="1:91">
      <c r="E3" s="200" t="str">
        <f>SUMMARY_TV!B2</f>
        <v>Consumer Loan</v>
      </c>
      <c r="F3" s="201" t="str">
        <f>IF(G3&lt;&gt;0,"A","-")</f>
        <v>A</v>
      </c>
      <c r="G3" s="80">
        <v>32</v>
      </c>
      <c r="H3" s="30">
        <f>SUMIF('bTV Coeff'!$A$2:$A$181,'bTV NC March'!G3,'bTV Coeff'!$B$2:$B$181)</f>
        <v>1</v>
      </c>
      <c r="I3" s="81">
        <f>M32</f>
        <v>37</v>
      </c>
      <c r="J3" s="211">
        <f t="shared" ref="J3:J8" si="0">I3/$I$9</f>
        <v>1</v>
      </c>
      <c r="K3" s="211"/>
      <c r="L3" s="211"/>
      <c r="M3" s="211">
        <f>(SUMPRODUCT(H15:H28,M15:M28))/$I$38</f>
        <v>1</v>
      </c>
      <c r="N3" s="498">
        <f>SUMPRODUCT(M15:M28,U15:U28)</f>
        <v>14963</v>
      </c>
      <c r="T3" s="7" t="s">
        <v>104</v>
      </c>
      <c r="U3" s="8"/>
      <c r="V3" s="8"/>
      <c r="W3" s="8"/>
      <c r="X3" s="8"/>
      <c r="Y3" s="8"/>
      <c r="Z3" s="8"/>
      <c r="AA3" s="83" t="str">
        <f>SUMMARY_TV!B1</f>
        <v>DSK</v>
      </c>
      <c r="AB3" s="5"/>
    </row>
    <row r="4" spans="1:91">
      <c r="E4" s="27" t="str">
        <f>SUMMARY_TV!B2</f>
        <v>Consumer Loan</v>
      </c>
      <c r="F4" s="28" t="s">
        <v>147</v>
      </c>
      <c r="G4" s="84">
        <v>32</v>
      </c>
      <c r="H4" s="30">
        <f>SUMIF('bTV Coeff'!$A$2:$A$181,'bTV NC March'!G4,'bTV Coeff'!$B$2:$B$181)</f>
        <v>1</v>
      </c>
      <c r="I4" s="81">
        <f>N32</f>
        <v>0</v>
      </c>
      <c r="J4" s="211">
        <f t="shared" si="0"/>
        <v>0</v>
      </c>
      <c r="K4" s="211"/>
      <c r="L4" s="211"/>
      <c r="M4" s="211">
        <f>(SUMPRODUCT(H15:H28,N15:N28))/$I$38</f>
        <v>0</v>
      </c>
      <c r="N4" s="498">
        <f>SUMPRODUCT(N15:N28,V15:V28)</f>
        <v>0</v>
      </c>
      <c r="T4" s="7" t="s">
        <v>105</v>
      </c>
      <c r="U4" s="8"/>
      <c r="V4" s="8"/>
      <c r="W4" s="8"/>
      <c r="X4" s="8"/>
      <c r="Y4" s="8"/>
      <c r="Z4" s="8"/>
      <c r="AA4" s="83" t="str">
        <f>SUMMARY_TV!B2</f>
        <v>Consumer Loan</v>
      </c>
      <c r="AB4" s="5"/>
    </row>
    <row r="5" spans="1:91">
      <c r="A5" s="85"/>
      <c r="B5" s="85"/>
      <c r="E5" s="27"/>
      <c r="F5" s="28"/>
      <c r="G5" s="84"/>
      <c r="H5" s="30">
        <f>SUMIF('bTV Coeff'!$A$2:$A$181,'bTV NC March'!G5,'bTV Coeff'!$B$2:$B$181)</f>
        <v>0</v>
      </c>
      <c r="I5" s="81">
        <f>O32</f>
        <v>0</v>
      </c>
      <c r="J5" s="211">
        <f t="shared" si="0"/>
        <v>0</v>
      </c>
      <c r="K5" s="211"/>
      <c r="L5" s="211"/>
      <c r="M5" s="211">
        <f>(SUMPRODUCT(H15:H28,O15:O28))/$I$38</f>
        <v>0</v>
      </c>
      <c r="N5" s="498">
        <f>SUMPRODUCT(O15:O28,W15:W28)</f>
        <v>0</v>
      </c>
      <c r="T5" s="7" t="s">
        <v>106</v>
      </c>
      <c r="U5" s="8"/>
      <c r="V5" s="8"/>
      <c r="W5" s="8"/>
      <c r="X5" s="8"/>
      <c r="Y5" s="8"/>
      <c r="Z5" s="8"/>
      <c r="AA5" s="83" t="str">
        <f>SUMMARY_TV!B3</f>
        <v>Café Commucations</v>
      </c>
      <c r="AB5" s="5"/>
    </row>
    <row r="6" spans="1:91">
      <c r="A6" s="85"/>
      <c r="B6" s="85"/>
      <c r="E6" s="27"/>
      <c r="F6" s="28"/>
      <c r="G6" s="84"/>
      <c r="H6" s="30">
        <f>SUMIF('bTV Coeff'!$A$2:$A$181,'bTV NC March'!G6,'bTV Coeff'!$B$2:$B$181)</f>
        <v>0</v>
      </c>
      <c r="I6" s="81">
        <f>P32</f>
        <v>0</v>
      </c>
      <c r="J6" s="211">
        <f t="shared" si="0"/>
        <v>0</v>
      </c>
      <c r="K6" s="211"/>
      <c r="L6" s="211"/>
      <c r="M6" s="211">
        <f>(SUMPRODUCT(H15:H28,P15:P28))/$I$38</f>
        <v>0</v>
      </c>
      <c r="N6" s="498">
        <f>SUMPRODUCT(P15:P28,X15:X28)</f>
        <v>0</v>
      </c>
      <c r="T6" s="7" t="s">
        <v>107</v>
      </c>
      <c r="U6" s="8"/>
      <c r="V6" s="8"/>
      <c r="W6" s="8"/>
      <c r="X6" s="8"/>
      <c r="Y6" s="8"/>
      <c r="Z6" s="8"/>
      <c r="AA6" s="83" t="str">
        <f>SUMMARY_TV!B4</f>
        <v>09 Mar 2020 -  05 Apr 2020</v>
      </c>
      <c r="AB6" s="5"/>
    </row>
    <row r="7" spans="1:91">
      <c r="A7" s="85"/>
      <c r="B7" s="85"/>
      <c r="E7" s="27"/>
      <c r="F7" s="28" t="str">
        <f>IF(G7&lt;&gt;0,"E","-")</f>
        <v>-</v>
      </c>
      <c r="G7" s="84">
        <v>0</v>
      </c>
      <c r="H7" s="30">
        <f>SUMIF('bTV Coeff'!$A$2:$A$181,'bTV NC March'!G7,'bTV Coeff'!$B$2:$B$181)</f>
        <v>0</v>
      </c>
      <c r="I7" s="81">
        <f>Q32</f>
        <v>0</v>
      </c>
      <c r="J7" s="211">
        <f t="shared" si="0"/>
        <v>0</v>
      </c>
      <c r="K7" s="211"/>
      <c r="L7" s="211"/>
      <c r="M7" s="211">
        <f>(SUMPRODUCT(H15:H28,Q15:Q28))/$I$38</f>
        <v>0</v>
      </c>
      <c r="N7" s="498"/>
      <c r="T7" s="7"/>
      <c r="AA7" s="175"/>
      <c r="AB7" s="5"/>
    </row>
    <row r="8" spans="1:91" ht="13.5" thickBot="1">
      <c r="A8" s="85"/>
      <c r="B8" s="85"/>
      <c r="E8" s="31"/>
      <c r="F8" s="32" t="str">
        <f>IF(G8&lt;&gt;0,"F","-")</f>
        <v>-</v>
      </c>
      <c r="G8" s="198">
        <v>0</v>
      </c>
      <c r="H8" s="34">
        <f>SUMIF('bTV Coeff'!$A$2:$A$181,'bTV NC March'!G8,'bTV Coeff'!$B$2:$B$181)</f>
        <v>0</v>
      </c>
      <c r="I8" s="390">
        <f>R32</f>
        <v>0</v>
      </c>
      <c r="J8" s="60">
        <f t="shared" si="0"/>
        <v>0</v>
      </c>
      <c r="K8" s="60"/>
      <c r="L8" s="60"/>
      <c r="M8" s="60">
        <f>(SUMPRODUCT(H15:H28,R15:R28))/$I$38</f>
        <v>0</v>
      </c>
      <c r="N8" s="499"/>
      <c r="T8" s="7" t="s">
        <v>113</v>
      </c>
      <c r="AA8" s="175">
        <f>SUMMARY_TV!B5</f>
        <v>0</v>
      </c>
      <c r="AB8" s="5"/>
    </row>
    <row r="9" spans="1:91" ht="13.5" thickBot="1">
      <c r="A9" s="85"/>
      <c r="B9" s="85"/>
      <c r="F9" s="87"/>
      <c r="G9" s="88"/>
      <c r="H9" s="89"/>
      <c r="I9" s="385">
        <f>SUBTOTAL(9,I3:I8)</f>
        <v>37</v>
      </c>
      <c r="J9" s="199">
        <f>SUM(J3:J8)</f>
        <v>1</v>
      </c>
      <c r="K9" s="199"/>
      <c r="L9" s="199"/>
      <c r="M9" s="199">
        <f>SUM(M3:M8)</f>
        <v>1</v>
      </c>
      <c r="N9" s="494">
        <f>SUM(N3:N8)</f>
        <v>14963</v>
      </c>
      <c r="T9" s="7" t="s">
        <v>108</v>
      </c>
      <c r="AA9" s="214" t="s">
        <v>131</v>
      </c>
      <c r="AB9" s="549"/>
      <c r="AC9" s="374">
        <v>11</v>
      </c>
      <c r="AD9" s="368" t="s">
        <v>59</v>
      </c>
      <c r="AE9" s="469"/>
      <c r="AF9" s="369"/>
      <c r="AG9" s="369"/>
      <c r="AH9" s="369"/>
      <c r="AI9" s="370"/>
      <c r="AJ9" s="371">
        <f>AC9+1</f>
        <v>12</v>
      </c>
      <c r="AK9" s="368" t="s">
        <v>59</v>
      </c>
      <c r="AL9" s="369"/>
      <c r="AM9" s="369"/>
      <c r="AN9" s="369"/>
      <c r="AO9" s="369"/>
      <c r="AP9" s="370"/>
      <c r="AQ9" s="371">
        <f>AJ9+1</f>
        <v>13</v>
      </c>
      <c r="AR9" s="372" t="s">
        <v>59</v>
      </c>
      <c r="AS9" s="368"/>
      <c r="AT9" s="369"/>
      <c r="AU9" s="369"/>
      <c r="AV9" s="369"/>
      <c r="AW9" s="369"/>
      <c r="AX9" s="371">
        <f>AQ9+1</f>
        <v>14</v>
      </c>
      <c r="AY9" s="368" t="s">
        <v>59</v>
      </c>
      <c r="AZ9" s="369"/>
      <c r="BA9" s="369"/>
      <c r="BB9" s="369"/>
      <c r="BC9" s="369"/>
      <c r="BD9" s="370"/>
      <c r="BE9" s="371">
        <f>AX9+1</f>
        <v>15</v>
      </c>
      <c r="BF9" s="368" t="s">
        <v>59</v>
      </c>
      <c r="BG9" s="369"/>
      <c r="BH9" s="369"/>
      <c r="BI9" s="369"/>
      <c r="BJ9" s="369"/>
      <c r="BK9" s="369"/>
      <c r="BL9" s="371">
        <f>BE9+1</f>
        <v>16</v>
      </c>
      <c r="BM9" s="368" t="s">
        <v>59</v>
      </c>
      <c r="BN9" s="369"/>
      <c r="BO9" s="369"/>
      <c r="BP9" s="369"/>
      <c r="BQ9" s="369"/>
      <c r="BR9" s="369"/>
      <c r="BS9" s="371">
        <f>BL9+1</f>
        <v>17</v>
      </c>
      <c r="BT9" s="368" t="s">
        <v>59</v>
      </c>
      <c r="BU9" s="369"/>
      <c r="BV9" s="369"/>
      <c r="BW9" s="369"/>
      <c r="BX9" s="369"/>
      <c r="BY9" s="369"/>
      <c r="BZ9" s="371">
        <f>BS9+1</f>
        <v>18</v>
      </c>
      <c r="CA9" s="368" t="s">
        <v>59</v>
      </c>
      <c r="CB9" s="369"/>
      <c r="CC9" s="369"/>
      <c r="CD9" s="369"/>
      <c r="CE9" s="369"/>
      <c r="CF9" s="369"/>
      <c r="CG9" s="535">
        <f>BZ9+1</f>
        <v>19</v>
      </c>
      <c r="CH9" s="368" t="s">
        <v>59</v>
      </c>
      <c r="CI9" s="369"/>
      <c r="CJ9" s="369"/>
      <c r="CK9" s="369"/>
      <c r="CL9" s="369"/>
      <c r="CM9" s="373"/>
    </row>
    <row r="10" spans="1:91" ht="13.5" thickBot="1">
      <c r="A10" s="85"/>
      <c r="B10" s="85"/>
      <c r="I10" s="240"/>
      <c r="N10" s="500"/>
      <c r="T10" s="10" t="s">
        <v>112</v>
      </c>
      <c r="U10" s="8"/>
      <c r="V10" s="8"/>
      <c r="W10" s="8"/>
      <c r="X10" s="8"/>
      <c r="Y10" s="8"/>
      <c r="Z10" s="8"/>
      <c r="AA10" s="90" t="s">
        <v>83</v>
      </c>
      <c r="AC10" s="1941" t="s">
        <v>325</v>
      </c>
      <c r="AD10" s="1942"/>
      <c r="AE10" s="1942"/>
      <c r="AF10" s="1942"/>
      <c r="AG10" s="1942"/>
      <c r="AH10" s="1942"/>
      <c r="AI10" s="1942"/>
      <c r="AJ10" s="1942"/>
      <c r="AK10" s="1942"/>
      <c r="AL10" s="1942"/>
      <c r="AM10" s="1942"/>
      <c r="AN10" s="1942"/>
      <c r="AO10" s="1942"/>
      <c r="AP10" s="1942"/>
      <c r="AQ10" s="1942"/>
      <c r="AR10" s="1942"/>
      <c r="AS10" s="1942"/>
      <c r="AT10" s="1942"/>
      <c r="AU10" s="1942"/>
      <c r="AV10" s="1942"/>
      <c r="AW10" s="1942"/>
      <c r="AX10" s="1942"/>
      <c r="AY10" s="1942"/>
      <c r="AZ10" s="1943" t="s">
        <v>326</v>
      </c>
      <c r="BA10" s="1943"/>
      <c r="BB10" s="1943"/>
      <c r="BC10" s="1943"/>
      <c r="BD10" s="1943"/>
      <c r="BE10" s="1943"/>
      <c r="BF10" s="1943"/>
      <c r="BG10" s="1943"/>
      <c r="BH10" s="1943"/>
      <c r="BI10" s="1943"/>
      <c r="BJ10" s="1943"/>
      <c r="BK10" s="1943"/>
      <c r="BL10" s="1943"/>
      <c r="BM10" s="1943"/>
      <c r="BN10" s="1943"/>
      <c r="BO10" s="1943"/>
      <c r="BP10" s="1943"/>
      <c r="BQ10" s="1943"/>
      <c r="BR10" s="1943"/>
      <c r="BS10" s="1943"/>
      <c r="BT10" s="1943"/>
      <c r="BU10" s="1943"/>
      <c r="BV10" s="1943"/>
      <c r="BW10" s="1943"/>
      <c r="BX10" s="1943"/>
      <c r="BY10" s="1943"/>
      <c r="BZ10" s="1943"/>
      <c r="CA10" s="1943"/>
      <c r="CB10" s="1943"/>
      <c r="CC10" s="1943"/>
      <c r="CD10" s="1944" t="s">
        <v>327</v>
      </c>
      <c r="CE10" s="1944"/>
      <c r="CF10" s="1944"/>
      <c r="CG10" s="1944"/>
      <c r="CH10" s="1944"/>
      <c r="CI10" s="1944"/>
      <c r="CJ10" s="1944"/>
      <c r="CK10" s="1944"/>
      <c r="CL10" s="1944"/>
      <c r="CM10" s="1945"/>
    </row>
    <row r="11" spans="1:91" ht="13.5" thickBot="1">
      <c r="A11" s="85"/>
      <c r="B11" s="85"/>
      <c r="T11" s="337"/>
      <c r="U11" s="272"/>
      <c r="AA11" s="339"/>
      <c r="AC11" s="383" t="s">
        <v>64</v>
      </c>
      <c r="AD11" s="382" t="s">
        <v>65</v>
      </c>
      <c r="AE11" s="447" t="s">
        <v>66</v>
      </c>
      <c r="AF11" s="447" t="s">
        <v>67</v>
      </c>
      <c r="AG11" s="447" t="s">
        <v>68</v>
      </c>
      <c r="AH11" s="449" t="s">
        <v>62</v>
      </c>
      <c r="AI11" s="471" t="s">
        <v>63</v>
      </c>
      <c r="AJ11" s="382" t="s">
        <v>64</v>
      </c>
      <c r="AK11" s="447" t="s">
        <v>65</v>
      </c>
      <c r="AL11" s="447" t="s">
        <v>66</v>
      </c>
      <c r="AM11" s="382" t="s">
        <v>67</v>
      </c>
      <c r="AN11" s="447" t="s">
        <v>68</v>
      </c>
      <c r="AO11" s="540" t="s">
        <v>62</v>
      </c>
      <c r="AP11" s="471" t="s">
        <v>63</v>
      </c>
      <c r="AQ11" s="447" t="s">
        <v>64</v>
      </c>
      <c r="AR11" s="447" t="s">
        <v>65</v>
      </c>
      <c r="AS11" s="447" t="s">
        <v>66</v>
      </c>
      <c r="AT11" s="577" t="s">
        <v>67</v>
      </c>
      <c r="AU11" s="541" t="s">
        <v>68</v>
      </c>
      <c r="AV11" s="451" t="s">
        <v>62</v>
      </c>
      <c r="AW11" s="451" t="s">
        <v>63</v>
      </c>
      <c r="AX11" s="450" t="s">
        <v>64</v>
      </c>
      <c r="AY11" s="448" t="s">
        <v>65</v>
      </c>
      <c r="AZ11" s="450" t="s">
        <v>66</v>
      </c>
      <c r="BA11" s="450" t="s">
        <v>67</v>
      </c>
      <c r="BB11" s="448" t="s">
        <v>68</v>
      </c>
      <c r="BC11" s="451" t="s">
        <v>62</v>
      </c>
      <c r="BD11" s="451" t="s">
        <v>63</v>
      </c>
      <c r="BE11" s="448" t="s">
        <v>64</v>
      </c>
      <c r="BF11" s="450" t="s">
        <v>65</v>
      </c>
      <c r="BG11" s="448" t="s">
        <v>66</v>
      </c>
      <c r="BH11" s="578" t="s">
        <v>67</v>
      </c>
      <c r="BI11" s="450" t="s">
        <v>68</v>
      </c>
      <c r="BJ11" s="451" t="s">
        <v>62</v>
      </c>
      <c r="BK11" s="451" t="s">
        <v>63</v>
      </c>
      <c r="BL11" s="450" t="s">
        <v>64</v>
      </c>
      <c r="BM11" s="448" t="s">
        <v>65</v>
      </c>
      <c r="BN11" s="450" t="s">
        <v>66</v>
      </c>
      <c r="BO11" s="450" t="s">
        <v>67</v>
      </c>
      <c r="BP11" s="448" t="s">
        <v>68</v>
      </c>
      <c r="BQ11" s="451" t="s">
        <v>62</v>
      </c>
      <c r="BR11" s="451" t="s">
        <v>63</v>
      </c>
      <c r="BS11" s="541" t="s">
        <v>64</v>
      </c>
      <c r="BT11" s="450" t="s">
        <v>65</v>
      </c>
      <c r="BU11" s="450" t="s">
        <v>66</v>
      </c>
      <c r="BV11" s="450" t="s">
        <v>67</v>
      </c>
      <c r="BW11" s="450" t="s">
        <v>68</v>
      </c>
      <c r="BX11" s="451" t="s">
        <v>62</v>
      </c>
      <c r="BY11" s="451" t="s">
        <v>63</v>
      </c>
      <c r="BZ11" s="541" t="s">
        <v>64</v>
      </c>
      <c r="CA11" s="450" t="s">
        <v>65</v>
      </c>
      <c r="CB11" s="450" t="s">
        <v>66</v>
      </c>
      <c r="CC11" s="450" t="s">
        <v>67</v>
      </c>
      <c r="CD11" s="450" t="s">
        <v>68</v>
      </c>
      <c r="CE11" s="451" t="s">
        <v>62</v>
      </c>
      <c r="CF11" s="451" t="s">
        <v>63</v>
      </c>
      <c r="CG11" s="448" t="s">
        <v>64</v>
      </c>
      <c r="CH11" s="450" t="s">
        <v>65</v>
      </c>
      <c r="CI11" s="450" t="s">
        <v>66</v>
      </c>
      <c r="CJ11" s="450" t="s">
        <v>67</v>
      </c>
      <c r="CK11" s="450" t="s">
        <v>68</v>
      </c>
      <c r="CL11" s="451" t="s">
        <v>62</v>
      </c>
      <c r="CM11" s="452" t="s">
        <v>63</v>
      </c>
    </row>
    <row r="12" spans="1:91" ht="13.5" thickBot="1">
      <c r="A12" s="85"/>
      <c r="B12" s="85"/>
      <c r="C12" s="5"/>
      <c r="D12" s="11"/>
      <c r="E12" s="12"/>
      <c r="F12" s="5"/>
      <c r="G12" s="5"/>
      <c r="H12" s="5"/>
      <c r="I12" s="5"/>
      <c r="J12" s="6"/>
      <c r="K12" s="6"/>
      <c r="L12" s="6"/>
      <c r="M12" s="6"/>
      <c r="N12" s="6"/>
      <c r="O12" s="6"/>
      <c r="P12" s="6"/>
      <c r="Q12" s="6"/>
      <c r="R12" s="6"/>
      <c r="S12" s="6"/>
      <c r="T12" s="338"/>
      <c r="U12" s="336"/>
      <c r="V12" s="5"/>
      <c r="W12" s="5"/>
      <c r="X12" s="5"/>
      <c r="Y12" s="5"/>
      <c r="Z12" s="5"/>
      <c r="AA12" s="5"/>
      <c r="AC12" s="626">
        <v>43899</v>
      </c>
      <c r="AD12" s="627">
        <v>43900</v>
      </c>
      <c r="AE12" s="627">
        <v>43901</v>
      </c>
      <c r="AF12" s="627">
        <v>43902</v>
      </c>
      <c r="AG12" s="628">
        <v>43903</v>
      </c>
      <c r="AH12" s="629">
        <v>43904</v>
      </c>
      <c r="AI12" s="627">
        <v>43905</v>
      </c>
      <c r="AJ12" s="627">
        <v>43906</v>
      </c>
      <c r="AK12" s="627">
        <v>43907</v>
      </c>
      <c r="AL12" s="627">
        <v>43908</v>
      </c>
      <c r="AM12" s="628">
        <v>43909</v>
      </c>
      <c r="AN12" s="629">
        <v>43910</v>
      </c>
      <c r="AO12" s="627">
        <v>43911</v>
      </c>
      <c r="AP12" s="627">
        <v>43912</v>
      </c>
      <c r="AQ12" s="627">
        <v>43913</v>
      </c>
      <c r="AR12" s="627">
        <v>43914</v>
      </c>
      <c r="AS12" s="627">
        <v>43915</v>
      </c>
      <c r="AT12" s="627">
        <v>43916</v>
      </c>
      <c r="AU12" s="629">
        <v>43917</v>
      </c>
      <c r="AV12" s="627">
        <v>43918</v>
      </c>
      <c r="AW12" s="627">
        <v>43919</v>
      </c>
      <c r="AX12" s="627">
        <v>43920</v>
      </c>
      <c r="AY12" s="627">
        <v>43921</v>
      </c>
      <c r="AZ12" s="627">
        <v>43922</v>
      </c>
      <c r="BA12" s="628">
        <v>43923</v>
      </c>
      <c r="BB12" s="629">
        <v>43924</v>
      </c>
      <c r="BC12" s="627">
        <v>43925</v>
      </c>
      <c r="BD12" s="627">
        <v>43926</v>
      </c>
      <c r="BE12" s="627">
        <v>43927</v>
      </c>
      <c r="BF12" s="627">
        <v>43928</v>
      </c>
      <c r="BG12" s="627">
        <v>43929</v>
      </c>
      <c r="BH12" s="630">
        <v>43930</v>
      </c>
      <c r="BI12" s="631">
        <v>43931</v>
      </c>
      <c r="BJ12" s="631">
        <v>43932</v>
      </c>
      <c r="BK12" s="631">
        <v>43933</v>
      </c>
      <c r="BL12" s="631">
        <v>43934</v>
      </c>
      <c r="BM12" s="631">
        <v>43935</v>
      </c>
      <c r="BN12" s="631">
        <v>43936</v>
      </c>
      <c r="BO12" s="631">
        <v>43937</v>
      </c>
      <c r="BP12" s="631">
        <v>43938</v>
      </c>
      <c r="BQ12" s="631">
        <v>43939</v>
      </c>
      <c r="BR12" s="631">
        <v>43940</v>
      </c>
      <c r="BS12" s="632">
        <v>43941</v>
      </c>
      <c r="BT12" s="631">
        <v>43942</v>
      </c>
      <c r="BU12" s="631">
        <v>43943</v>
      </c>
      <c r="BV12" s="631">
        <v>43944</v>
      </c>
      <c r="BW12" s="631">
        <v>43945</v>
      </c>
      <c r="BX12" s="631">
        <v>43946</v>
      </c>
      <c r="BY12" s="631">
        <v>43947</v>
      </c>
      <c r="BZ12" s="631">
        <v>43948</v>
      </c>
      <c r="CA12" s="631">
        <v>43949</v>
      </c>
      <c r="CB12" s="631">
        <v>43950</v>
      </c>
      <c r="CC12" s="631">
        <v>43951</v>
      </c>
      <c r="CD12" s="631">
        <v>43952</v>
      </c>
      <c r="CE12" s="631">
        <v>43953</v>
      </c>
      <c r="CF12" s="631">
        <v>43954</v>
      </c>
      <c r="CG12" s="631">
        <v>43955</v>
      </c>
      <c r="CH12" s="631">
        <v>43956</v>
      </c>
      <c r="CI12" s="631">
        <v>43957</v>
      </c>
      <c r="CJ12" s="631">
        <v>43958</v>
      </c>
      <c r="CK12" s="631">
        <v>43959</v>
      </c>
      <c r="CL12" s="631">
        <v>43960</v>
      </c>
      <c r="CM12" s="633">
        <v>43961</v>
      </c>
    </row>
    <row r="13" spans="1:91" ht="13.5" thickBot="1">
      <c r="A13" s="92" t="s">
        <v>18</v>
      </c>
      <c r="B13" s="92"/>
      <c r="C13" s="606" t="s">
        <v>60</v>
      </c>
      <c r="D13" s="601" t="s">
        <v>1</v>
      </c>
      <c r="E13" s="603" t="s">
        <v>2</v>
      </c>
      <c r="F13" s="603" t="s">
        <v>3</v>
      </c>
      <c r="G13" s="37" t="s">
        <v>2</v>
      </c>
      <c r="H13" s="2147" t="str">
        <f>AA9</f>
        <v>W25-54</v>
      </c>
      <c r="I13" s="2148"/>
      <c r="J13" s="2149"/>
      <c r="K13" s="2129" t="s">
        <v>243</v>
      </c>
      <c r="L13" s="2130"/>
      <c r="M13" s="39" t="s">
        <v>4</v>
      </c>
      <c r="N13" s="40"/>
      <c r="O13" s="40"/>
      <c r="P13" s="40"/>
      <c r="Q13" s="41"/>
      <c r="R13" s="41"/>
      <c r="S13" s="220" t="s">
        <v>4</v>
      </c>
      <c r="T13" s="2150" t="s">
        <v>61</v>
      </c>
      <c r="U13" s="2151"/>
      <c r="V13" s="2151"/>
      <c r="W13" s="2151"/>
      <c r="X13" s="40"/>
      <c r="Y13" s="40"/>
      <c r="Z13" s="40"/>
      <c r="AA13" s="605" t="s">
        <v>0</v>
      </c>
      <c r="AC13" s="383" t="s">
        <v>64</v>
      </c>
      <c r="AD13" s="382" t="s">
        <v>65</v>
      </c>
      <c r="AE13" s="447" t="s">
        <v>66</v>
      </c>
      <c r="AF13" s="447" t="s">
        <v>67</v>
      </c>
      <c r="AG13" s="447" t="s">
        <v>68</v>
      </c>
      <c r="AH13" s="449" t="s">
        <v>62</v>
      </c>
      <c r="AI13" s="471" t="s">
        <v>63</v>
      </c>
      <c r="AJ13" s="382" t="s">
        <v>64</v>
      </c>
      <c r="AK13" s="447" t="s">
        <v>65</v>
      </c>
      <c r="AL13" s="447" t="s">
        <v>66</v>
      </c>
      <c r="AM13" s="382" t="s">
        <v>67</v>
      </c>
      <c r="AN13" s="447" t="s">
        <v>68</v>
      </c>
      <c r="AO13" s="540" t="s">
        <v>62</v>
      </c>
      <c r="AP13" s="471" t="s">
        <v>63</v>
      </c>
      <c r="AQ13" s="447" t="s">
        <v>64</v>
      </c>
      <c r="AR13" s="447" t="s">
        <v>65</v>
      </c>
      <c r="AS13" s="447" t="s">
        <v>66</v>
      </c>
      <c r="AT13" s="577" t="s">
        <v>67</v>
      </c>
      <c r="AU13" s="541" t="s">
        <v>68</v>
      </c>
      <c r="AV13" s="451" t="s">
        <v>62</v>
      </c>
      <c r="AW13" s="451" t="s">
        <v>63</v>
      </c>
      <c r="AX13" s="450" t="s">
        <v>64</v>
      </c>
      <c r="AY13" s="448" t="s">
        <v>65</v>
      </c>
      <c r="AZ13" s="450" t="s">
        <v>66</v>
      </c>
      <c r="BA13" s="450" t="s">
        <v>67</v>
      </c>
      <c r="BB13" s="448" t="s">
        <v>68</v>
      </c>
      <c r="BC13" s="451" t="s">
        <v>62</v>
      </c>
      <c r="BD13" s="451" t="s">
        <v>63</v>
      </c>
      <c r="BE13" s="448" t="s">
        <v>64</v>
      </c>
      <c r="BF13" s="450" t="s">
        <v>65</v>
      </c>
      <c r="BG13" s="448" t="s">
        <v>66</v>
      </c>
      <c r="BH13" s="578" t="s">
        <v>67</v>
      </c>
      <c r="BI13" s="450" t="s">
        <v>68</v>
      </c>
      <c r="BJ13" s="451" t="s">
        <v>62</v>
      </c>
      <c r="BK13" s="451" t="s">
        <v>63</v>
      </c>
      <c r="BL13" s="450" t="s">
        <v>64</v>
      </c>
      <c r="BM13" s="448" t="s">
        <v>65</v>
      </c>
      <c r="BN13" s="450" t="s">
        <v>66</v>
      </c>
      <c r="BO13" s="450" t="s">
        <v>67</v>
      </c>
      <c r="BP13" s="448" t="s">
        <v>68</v>
      </c>
      <c r="BQ13" s="451" t="s">
        <v>62</v>
      </c>
      <c r="BR13" s="451" t="s">
        <v>63</v>
      </c>
      <c r="BS13" s="541" t="s">
        <v>64</v>
      </c>
      <c r="BT13" s="450" t="s">
        <v>65</v>
      </c>
      <c r="BU13" s="450" t="s">
        <v>66</v>
      </c>
      <c r="BV13" s="450" t="s">
        <v>67</v>
      </c>
      <c r="BW13" s="450" t="s">
        <v>68</v>
      </c>
      <c r="BX13" s="451" t="s">
        <v>62</v>
      </c>
      <c r="BY13" s="451" t="s">
        <v>63</v>
      </c>
      <c r="BZ13" s="541" t="s">
        <v>64</v>
      </c>
      <c r="CA13" s="450" t="s">
        <v>65</v>
      </c>
      <c r="CB13" s="450" t="s">
        <v>66</v>
      </c>
      <c r="CC13" s="450" t="s">
        <v>67</v>
      </c>
      <c r="CD13" s="450" t="s">
        <v>68</v>
      </c>
      <c r="CE13" s="451" t="s">
        <v>62</v>
      </c>
      <c r="CF13" s="451" t="s">
        <v>63</v>
      </c>
      <c r="CG13" s="448" t="s">
        <v>64</v>
      </c>
      <c r="CH13" s="450" t="s">
        <v>65</v>
      </c>
      <c r="CI13" s="450" t="s">
        <v>66</v>
      </c>
      <c r="CJ13" s="450" t="s">
        <v>67</v>
      </c>
      <c r="CK13" s="450" t="s">
        <v>68</v>
      </c>
      <c r="CL13" s="451" t="s">
        <v>62</v>
      </c>
      <c r="CM13" s="452" t="s">
        <v>63</v>
      </c>
    </row>
    <row r="14" spans="1:91" ht="13.5" customHeight="1" thickBot="1">
      <c r="A14" s="304" t="s">
        <v>48</v>
      </c>
      <c r="B14" s="304"/>
      <c r="C14" s="574"/>
      <c r="D14" s="573"/>
      <c r="E14" s="572"/>
      <c r="F14" s="570"/>
      <c r="G14" s="305" t="s">
        <v>25</v>
      </c>
      <c r="H14" s="306" t="s">
        <v>6</v>
      </c>
      <c r="I14" s="307" t="s">
        <v>7</v>
      </c>
      <c r="J14" s="308" t="s">
        <v>8</v>
      </c>
      <c r="K14" s="47" t="s">
        <v>6</v>
      </c>
      <c r="L14" s="308" t="s">
        <v>8</v>
      </c>
      <c r="M14" s="309" t="str">
        <f>$F$3</f>
        <v>A</v>
      </c>
      <c r="N14" s="310" t="str">
        <f>$F$4</f>
        <v>B</v>
      </c>
      <c r="O14" s="310">
        <f>$F$5</f>
        <v>0</v>
      </c>
      <c r="P14" s="310">
        <f>$F$6</f>
        <v>0</v>
      </c>
      <c r="Q14" s="311" t="str">
        <f>$F$7</f>
        <v>-</v>
      </c>
      <c r="R14" s="311" t="str">
        <f>$F$8</f>
        <v>-</v>
      </c>
      <c r="S14" s="312" t="s">
        <v>0</v>
      </c>
      <c r="T14" s="313">
        <v>30</v>
      </c>
      <c r="U14" s="314" t="str">
        <f>F3</f>
        <v>A</v>
      </c>
      <c r="V14" s="314" t="str">
        <f>F4</f>
        <v>B</v>
      </c>
      <c r="W14" s="314">
        <f>F5</f>
        <v>0</v>
      </c>
      <c r="X14" s="315">
        <f>F6</f>
        <v>0</v>
      </c>
      <c r="Y14" s="316" t="str">
        <f>Q14</f>
        <v>-</v>
      </c>
      <c r="Z14" s="316" t="str">
        <f>R14</f>
        <v>-</v>
      </c>
      <c r="AA14" s="569"/>
      <c r="AB14" s="8"/>
      <c r="AC14" s="626">
        <v>43899</v>
      </c>
      <c r="AD14" s="627">
        <v>43900</v>
      </c>
      <c r="AE14" s="627">
        <v>43901</v>
      </c>
      <c r="AF14" s="627">
        <v>43902</v>
      </c>
      <c r="AG14" s="628">
        <v>43903</v>
      </c>
      <c r="AH14" s="629">
        <v>43904</v>
      </c>
      <c r="AI14" s="627">
        <v>43905</v>
      </c>
      <c r="AJ14" s="627">
        <v>43906</v>
      </c>
      <c r="AK14" s="627">
        <v>43907</v>
      </c>
      <c r="AL14" s="627">
        <v>43908</v>
      </c>
      <c r="AM14" s="628">
        <v>43909</v>
      </c>
      <c r="AN14" s="629">
        <v>43910</v>
      </c>
      <c r="AO14" s="627">
        <v>43911</v>
      </c>
      <c r="AP14" s="627">
        <v>43912</v>
      </c>
      <c r="AQ14" s="627">
        <v>43913</v>
      </c>
      <c r="AR14" s="627">
        <v>43914</v>
      </c>
      <c r="AS14" s="627">
        <v>43915</v>
      </c>
      <c r="AT14" s="627">
        <v>43916</v>
      </c>
      <c r="AU14" s="629">
        <v>43917</v>
      </c>
      <c r="AV14" s="627">
        <v>43918</v>
      </c>
      <c r="AW14" s="627">
        <v>43919</v>
      </c>
      <c r="AX14" s="627">
        <v>43920</v>
      </c>
      <c r="AY14" s="627">
        <v>43921</v>
      </c>
      <c r="AZ14" s="627">
        <v>43922</v>
      </c>
      <c r="BA14" s="628">
        <v>43923</v>
      </c>
      <c r="BB14" s="629">
        <v>43924</v>
      </c>
      <c r="BC14" s="627">
        <v>43925</v>
      </c>
      <c r="BD14" s="627">
        <v>43926</v>
      </c>
      <c r="BE14" s="627">
        <v>43927</v>
      </c>
      <c r="BF14" s="627">
        <v>43928</v>
      </c>
      <c r="BG14" s="627">
        <v>43929</v>
      </c>
      <c r="BH14" s="630">
        <v>43930</v>
      </c>
      <c r="BI14" s="631">
        <v>43931</v>
      </c>
      <c r="BJ14" s="631">
        <v>43932</v>
      </c>
      <c r="BK14" s="631">
        <v>43933</v>
      </c>
      <c r="BL14" s="631">
        <v>43934</v>
      </c>
      <c r="BM14" s="631">
        <v>43935</v>
      </c>
      <c r="BN14" s="631">
        <v>43936</v>
      </c>
      <c r="BO14" s="631">
        <v>43937</v>
      </c>
      <c r="BP14" s="631">
        <v>43938</v>
      </c>
      <c r="BQ14" s="631">
        <v>43939</v>
      </c>
      <c r="BR14" s="631">
        <v>43940</v>
      </c>
      <c r="BS14" s="632">
        <v>43941</v>
      </c>
      <c r="BT14" s="631">
        <v>43942</v>
      </c>
      <c r="BU14" s="631">
        <v>43943</v>
      </c>
      <c r="BV14" s="631">
        <v>43944</v>
      </c>
      <c r="BW14" s="631">
        <v>43945</v>
      </c>
      <c r="BX14" s="631">
        <v>43946</v>
      </c>
      <c r="BY14" s="631">
        <v>43947</v>
      </c>
      <c r="BZ14" s="631">
        <v>43948</v>
      </c>
      <c r="CA14" s="631">
        <v>43949</v>
      </c>
      <c r="CB14" s="631">
        <v>43950</v>
      </c>
      <c r="CC14" s="631">
        <v>43951</v>
      </c>
      <c r="CD14" s="631">
        <v>43952</v>
      </c>
      <c r="CE14" s="631">
        <v>43953</v>
      </c>
      <c r="CF14" s="631">
        <v>43954</v>
      </c>
      <c r="CG14" s="631">
        <v>43955</v>
      </c>
      <c r="CH14" s="631">
        <v>43956</v>
      </c>
      <c r="CI14" s="631">
        <v>43957</v>
      </c>
      <c r="CJ14" s="631">
        <v>43958</v>
      </c>
      <c r="CK14" s="631">
        <v>43959</v>
      </c>
      <c r="CL14" s="631">
        <v>43960</v>
      </c>
      <c r="CM14" s="633">
        <v>43961</v>
      </c>
    </row>
    <row r="15" spans="1:91" s="263" customFormat="1">
      <c r="A15" s="855"/>
      <c r="B15" s="317" t="s">
        <v>110</v>
      </c>
      <c r="C15" s="318" t="s">
        <v>118</v>
      </c>
      <c r="D15" s="318" t="s">
        <v>151</v>
      </c>
      <c r="E15" s="319" t="s">
        <v>116</v>
      </c>
      <c r="F15" s="364" t="s">
        <v>160</v>
      </c>
      <c r="G15" s="319" t="s">
        <v>152</v>
      </c>
      <c r="H15" s="284">
        <v>0.75</v>
      </c>
      <c r="I15" s="320">
        <f>T15/H15</f>
        <v>685.33333333333337</v>
      </c>
      <c r="J15" s="611">
        <f>S15*H15</f>
        <v>5.25</v>
      </c>
      <c r="K15" s="284">
        <v>0.72</v>
      </c>
      <c r="L15" s="257">
        <f>S15*K15</f>
        <v>5.04</v>
      </c>
      <c r="M15" s="258">
        <f>COUNTIF(AC15:CM15,"A")</f>
        <v>7</v>
      </c>
      <c r="N15" s="258">
        <f>COUNTIF(AC15:CM15,"B")</f>
        <v>0</v>
      </c>
      <c r="O15" s="391">
        <f t="shared" ref="O15:O28" si="1">COUNTIF(AC15:CM15,"C")</f>
        <v>0</v>
      </c>
      <c r="P15" s="391">
        <f t="shared" ref="P15:P28" si="2">COUNTIF(AC15:CM15,"D")</f>
        <v>0</v>
      </c>
      <c r="Q15" s="391">
        <f t="shared" ref="Q15:Q28" si="3">COUNTIF(AC15:CM15,"E")</f>
        <v>0</v>
      </c>
      <c r="R15" s="391">
        <f t="shared" ref="R15:R28" si="4">COUNTIF(AC15:CM15,"F")</f>
        <v>0</v>
      </c>
      <c r="S15" s="321">
        <f>SUM(M15:R15)</f>
        <v>7</v>
      </c>
      <c r="T15" s="265">
        <v>514</v>
      </c>
      <c r="U15" s="322">
        <f>T15*$H$3</f>
        <v>514</v>
      </c>
      <c r="V15" s="322">
        <f t="shared" ref="V15:V28" si="5">T15*$H$4</f>
        <v>514</v>
      </c>
      <c r="W15" s="322">
        <f t="shared" ref="W15:W28" si="6">T15*$H$5</f>
        <v>0</v>
      </c>
      <c r="X15" s="322">
        <f t="shared" ref="X15:X28" si="7">T15*$H$6</f>
        <v>0</v>
      </c>
      <c r="Y15" s="322">
        <f t="shared" ref="Y15:Y28" si="8">T15*$H$7</f>
        <v>0</v>
      </c>
      <c r="Z15" s="322">
        <f t="shared" ref="Z15:Z28" si="9">T15*$H$8</f>
        <v>0</v>
      </c>
      <c r="AA15" s="323">
        <f t="shared" ref="AA15:AA28" si="10">SUMPRODUCT(M15:R15,U15:Z15)</f>
        <v>3598</v>
      </c>
      <c r="AB15" s="360"/>
      <c r="AC15" s="542"/>
      <c r="AD15" s="542" t="s">
        <v>347</v>
      </c>
      <c r="AE15" s="542"/>
      <c r="AF15" s="542"/>
      <c r="AG15" s="542" t="s">
        <v>347</v>
      </c>
      <c r="AH15" s="847"/>
      <c r="AI15" s="847" t="s">
        <v>347</v>
      </c>
      <c r="AJ15" s="302"/>
      <c r="AK15" s="302" t="s">
        <v>347</v>
      </c>
      <c r="AL15" s="302"/>
      <c r="AM15" s="302"/>
      <c r="AN15" s="302"/>
      <c r="AO15" s="847" t="s">
        <v>347</v>
      </c>
      <c r="AP15" s="852"/>
      <c r="AQ15" s="542"/>
      <c r="AR15" s="542" t="s">
        <v>347</v>
      </c>
      <c r="AS15" s="542"/>
      <c r="AT15" s="542"/>
      <c r="AU15" s="542"/>
      <c r="AV15" s="847" t="s">
        <v>347</v>
      </c>
      <c r="AW15" s="847"/>
      <c r="AX15" s="302"/>
      <c r="AY15" s="302"/>
      <c r="AZ15" s="302"/>
      <c r="BA15" s="302"/>
      <c r="BB15" s="302"/>
      <c r="BC15" s="847"/>
      <c r="BD15" s="852"/>
      <c r="BE15" s="302"/>
      <c r="BF15" s="302"/>
      <c r="BG15" s="302"/>
      <c r="BH15" s="302"/>
      <c r="BI15" s="302"/>
      <c r="BJ15" s="847"/>
      <c r="BK15" s="852"/>
      <c r="BL15" s="302"/>
      <c r="BM15" s="302"/>
      <c r="BN15" s="302"/>
      <c r="BO15" s="302"/>
      <c r="BP15" s="302"/>
      <c r="BQ15" s="847"/>
      <c r="BR15" s="852"/>
      <c r="BS15" s="302"/>
      <c r="BT15" s="302"/>
      <c r="BU15" s="302"/>
      <c r="BV15" s="302"/>
      <c r="BW15" s="302"/>
      <c r="BX15" s="847"/>
      <c r="BY15" s="852"/>
      <c r="BZ15" s="303"/>
      <c r="CA15" s="302"/>
      <c r="CB15" s="302"/>
      <c r="CC15" s="302"/>
      <c r="CD15" s="302"/>
      <c r="CE15" s="847"/>
      <c r="CF15" s="852"/>
      <c r="CG15" s="302"/>
      <c r="CH15" s="302"/>
      <c r="CI15" s="302"/>
      <c r="CJ15" s="303"/>
      <c r="CK15" s="303"/>
      <c r="CL15" s="1001"/>
      <c r="CM15" s="1002"/>
    </row>
    <row r="16" spans="1:91" s="263" customFormat="1" hidden="1">
      <c r="A16" s="856"/>
      <c r="B16" s="351"/>
      <c r="C16" s="352" t="s">
        <v>118</v>
      </c>
      <c r="D16" s="352" t="s">
        <v>151</v>
      </c>
      <c r="E16" s="353" t="s">
        <v>116</v>
      </c>
      <c r="F16" s="365" t="s">
        <v>160</v>
      </c>
      <c r="G16" s="353" t="s">
        <v>152</v>
      </c>
      <c r="H16" s="284">
        <v>0.75</v>
      </c>
      <c r="I16" s="354">
        <f t="shared" ref="I16:I28" si="11">T16/H16</f>
        <v>685.33333333333337</v>
      </c>
      <c r="J16" s="355">
        <f t="shared" ref="J16:J28" si="12">S16*H16</f>
        <v>0</v>
      </c>
      <c r="K16" s="284">
        <v>0.72</v>
      </c>
      <c r="L16" s="257">
        <f t="shared" ref="L16:L28" si="13">S16*K16</f>
        <v>0</v>
      </c>
      <c r="M16" s="258">
        <f>COUNTIF(AC16:CM16,"A")</f>
        <v>0</v>
      </c>
      <c r="N16" s="258">
        <f t="shared" ref="N16:N28" si="14">COUNTIF(AC16:CM16,"B")</f>
        <v>0</v>
      </c>
      <c r="O16" s="392">
        <f t="shared" si="1"/>
        <v>0</v>
      </c>
      <c r="P16" s="392">
        <f t="shared" si="2"/>
        <v>0</v>
      </c>
      <c r="Q16" s="392">
        <f t="shared" si="3"/>
        <v>0</v>
      </c>
      <c r="R16" s="392">
        <f t="shared" si="4"/>
        <v>0</v>
      </c>
      <c r="S16" s="356">
        <f t="shared" ref="S16:S28" si="15">SUM(M16:R16)</f>
        <v>0</v>
      </c>
      <c r="T16" s="265">
        <v>514</v>
      </c>
      <c r="U16" s="357">
        <f t="shared" ref="U16:U28" si="16">T16*$H$3</f>
        <v>514</v>
      </c>
      <c r="V16" s="357">
        <f t="shared" si="5"/>
        <v>514</v>
      </c>
      <c r="W16" s="357">
        <f t="shared" si="6"/>
        <v>0</v>
      </c>
      <c r="X16" s="357">
        <f t="shared" si="7"/>
        <v>0</v>
      </c>
      <c r="Y16" s="357">
        <f t="shared" si="8"/>
        <v>0</v>
      </c>
      <c r="Z16" s="357">
        <f t="shared" si="9"/>
        <v>0</v>
      </c>
      <c r="AA16" s="358">
        <f t="shared" si="10"/>
        <v>0</v>
      </c>
      <c r="AB16" s="262"/>
      <c r="AC16" s="347"/>
      <c r="AD16" s="347"/>
      <c r="AE16" s="347"/>
      <c r="AF16" s="347"/>
      <c r="AG16" s="347"/>
      <c r="AH16" s="848"/>
      <c r="AI16" s="849"/>
      <c r="AJ16" s="363"/>
      <c r="AK16" s="363"/>
      <c r="AL16" s="363"/>
      <c r="AM16" s="363"/>
      <c r="AN16" s="363"/>
      <c r="AO16" s="848"/>
      <c r="AP16" s="848"/>
      <c r="AQ16" s="347"/>
      <c r="AR16" s="347"/>
      <c r="AS16" s="347"/>
      <c r="AT16" s="347"/>
      <c r="AU16" s="347"/>
      <c r="AV16" s="848"/>
      <c r="AW16" s="849"/>
      <c r="AX16" s="363"/>
      <c r="AY16" s="363"/>
      <c r="AZ16" s="363"/>
      <c r="BA16" s="363"/>
      <c r="BB16" s="363"/>
      <c r="BC16" s="848"/>
      <c r="BD16" s="849"/>
      <c r="BE16" s="363"/>
      <c r="BF16" s="363"/>
      <c r="BG16" s="363"/>
      <c r="BH16" s="363"/>
      <c r="BI16" s="363"/>
      <c r="BJ16" s="848"/>
      <c r="BK16" s="849"/>
      <c r="BL16" s="363"/>
      <c r="BM16" s="363"/>
      <c r="BN16" s="363"/>
      <c r="BO16" s="363"/>
      <c r="BP16" s="363"/>
      <c r="BQ16" s="848"/>
      <c r="BR16" s="849"/>
      <c r="BS16" s="363"/>
      <c r="BT16" s="363"/>
      <c r="BU16" s="363"/>
      <c r="BV16" s="363"/>
      <c r="BW16" s="363"/>
      <c r="BX16" s="848"/>
      <c r="BY16" s="849"/>
      <c r="BZ16" s="363"/>
      <c r="CA16" s="363"/>
      <c r="CB16" s="363"/>
      <c r="CC16" s="363"/>
      <c r="CD16" s="363"/>
      <c r="CE16" s="848"/>
      <c r="CF16" s="849"/>
      <c r="CG16" s="363"/>
      <c r="CH16" s="363"/>
      <c r="CI16" s="363"/>
      <c r="CJ16" s="359"/>
      <c r="CK16" s="363"/>
      <c r="CL16" s="848"/>
      <c r="CM16" s="1003"/>
    </row>
    <row r="17" spans="1:92" s="263" customFormat="1" hidden="1">
      <c r="A17" s="856"/>
      <c r="B17" s="351"/>
      <c r="C17" s="352" t="s">
        <v>118</v>
      </c>
      <c r="D17" s="352" t="s">
        <v>151</v>
      </c>
      <c r="E17" s="353" t="s">
        <v>116</v>
      </c>
      <c r="F17" s="365" t="s">
        <v>160</v>
      </c>
      <c r="G17" s="353" t="s">
        <v>152</v>
      </c>
      <c r="H17" s="284">
        <v>0.75</v>
      </c>
      <c r="I17" s="354">
        <f t="shared" si="11"/>
        <v>685.33333333333337</v>
      </c>
      <c r="J17" s="355">
        <f t="shared" si="12"/>
        <v>0</v>
      </c>
      <c r="K17" s="284">
        <v>0.72</v>
      </c>
      <c r="L17" s="257">
        <f t="shared" si="13"/>
        <v>0</v>
      </c>
      <c r="M17" s="258">
        <f t="shared" ref="M17:M28" si="17">COUNTIF(AC17:CM17,"A")</f>
        <v>0</v>
      </c>
      <c r="N17" s="258">
        <f t="shared" si="14"/>
        <v>0</v>
      </c>
      <c r="O17" s="392">
        <f t="shared" si="1"/>
        <v>0</v>
      </c>
      <c r="P17" s="392">
        <f t="shared" si="2"/>
        <v>0</v>
      </c>
      <c r="Q17" s="392">
        <f t="shared" si="3"/>
        <v>0</v>
      </c>
      <c r="R17" s="392">
        <f t="shared" si="4"/>
        <v>0</v>
      </c>
      <c r="S17" s="356">
        <f t="shared" si="15"/>
        <v>0</v>
      </c>
      <c r="T17" s="265">
        <v>514</v>
      </c>
      <c r="U17" s="357">
        <f t="shared" si="16"/>
        <v>514</v>
      </c>
      <c r="V17" s="357">
        <f t="shared" si="5"/>
        <v>514</v>
      </c>
      <c r="W17" s="357">
        <f t="shared" si="6"/>
        <v>0</v>
      </c>
      <c r="X17" s="357">
        <f t="shared" si="7"/>
        <v>0</v>
      </c>
      <c r="Y17" s="357">
        <f t="shared" si="8"/>
        <v>0</v>
      </c>
      <c r="Z17" s="357">
        <f t="shared" si="9"/>
        <v>0</v>
      </c>
      <c r="AA17" s="358">
        <f t="shared" si="10"/>
        <v>0</v>
      </c>
      <c r="AB17" s="262"/>
      <c r="AC17" s="347"/>
      <c r="AD17" s="347"/>
      <c r="AE17" s="347"/>
      <c r="AF17" s="347"/>
      <c r="AG17" s="347"/>
      <c r="AH17" s="1093"/>
      <c r="AI17" s="1094"/>
      <c r="AJ17" s="1095"/>
      <c r="AK17" s="1095"/>
      <c r="AL17" s="363"/>
      <c r="AM17" s="363"/>
      <c r="AN17" s="363"/>
      <c r="AO17" s="848"/>
      <c r="AP17" s="848"/>
      <c r="AQ17" s="347"/>
      <c r="AR17" s="347"/>
      <c r="AS17" s="347"/>
      <c r="AT17" s="347"/>
      <c r="AU17" s="347"/>
      <c r="AV17" s="848"/>
      <c r="AW17" s="849"/>
      <c r="AX17" s="363"/>
      <c r="AY17" s="363"/>
      <c r="AZ17" s="363"/>
      <c r="BA17" s="363"/>
      <c r="BB17" s="363"/>
      <c r="BC17" s="848"/>
      <c r="BD17" s="849"/>
      <c r="BE17" s="363"/>
      <c r="BF17" s="363"/>
      <c r="BG17" s="363"/>
      <c r="BH17" s="363"/>
      <c r="BI17" s="363"/>
      <c r="BJ17" s="848"/>
      <c r="BK17" s="849"/>
      <c r="BL17" s="363"/>
      <c r="BM17" s="363"/>
      <c r="BN17" s="363"/>
      <c r="BO17" s="363"/>
      <c r="BP17" s="363"/>
      <c r="BQ17" s="848"/>
      <c r="BR17" s="849"/>
      <c r="BS17" s="363"/>
      <c r="BT17" s="363"/>
      <c r="BU17" s="363"/>
      <c r="BV17" s="363"/>
      <c r="BW17" s="363"/>
      <c r="BX17" s="848"/>
      <c r="BY17" s="849"/>
      <c r="BZ17" s="363"/>
      <c r="CA17" s="363"/>
      <c r="CB17" s="363"/>
      <c r="CC17" s="363"/>
      <c r="CD17" s="363"/>
      <c r="CE17" s="848"/>
      <c r="CF17" s="849"/>
      <c r="CG17" s="363"/>
      <c r="CH17" s="363"/>
      <c r="CI17" s="363"/>
      <c r="CJ17" s="359"/>
      <c r="CK17" s="363"/>
      <c r="CL17" s="848"/>
      <c r="CM17" s="1003"/>
    </row>
    <row r="18" spans="1:92" s="263" customFormat="1">
      <c r="A18" s="857"/>
      <c r="B18" s="251" t="s">
        <v>110</v>
      </c>
      <c r="C18" s="252" t="s">
        <v>159</v>
      </c>
      <c r="D18" s="252" t="s">
        <v>151</v>
      </c>
      <c r="E18" s="253" t="s">
        <v>116</v>
      </c>
      <c r="F18" s="366" t="s">
        <v>160</v>
      </c>
      <c r="G18" s="253" t="s">
        <v>152</v>
      </c>
      <c r="H18" s="284">
        <v>0.65</v>
      </c>
      <c r="I18" s="256">
        <f t="shared" si="11"/>
        <v>687.69230769230762</v>
      </c>
      <c r="J18" s="613">
        <f t="shared" si="12"/>
        <v>8.4500000000000011</v>
      </c>
      <c r="K18" s="284">
        <v>0.62</v>
      </c>
      <c r="L18" s="257">
        <f t="shared" si="13"/>
        <v>8.06</v>
      </c>
      <c r="M18" s="258">
        <f t="shared" si="17"/>
        <v>13</v>
      </c>
      <c r="N18" s="258">
        <f t="shared" si="14"/>
        <v>0</v>
      </c>
      <c r="O18" s="258">
        <f t="shared" si="1"/>
        <v>0</v>
      </c>
      <c r="P18" s="258">
        <f t="shared" si="2"/>
        <v>0</v>
      </c>
      <c r="Q18" s="258">
        <f t="shared" si="3"/>
        <v>0</v>
      </c>
      <c r="R18" s="258">
        <f t="shared" si="4"/>
        <v>0</v>
      </c>
      <c r="S18" s="259">
        <f t="shared" si="15"/>
        <v>13</v>
      </c>
      <c r="T18" s="265">
        <v>447</v>
      </c>
      <c r="U18" s="260">
        <f>T18*$H$3</f>
        <v>447</v>
      </c>
      <c r="V18" s="260">
        <f t="shared" si="5"/>
        <v>447</v>
      </c>
      <c r="W18" s="260">
        <f t="shared" si="6"/>
        <v>0</v>
      </c>
      <c r="X18" s="260">
        <f t="shared" si="7"/>
        <v>0</v>
      </c>
      <c r="Y18" s="260">
        <f t="shared" si="8"/>
        <v>0</v>
      </c>
      <c r="Z18" s="260">
        <f t="shared" si="9"/>
        <v>0</v>
      </c>
      <c r="AA18" s="261">
        <f t="shared" si="10"/>
        <v>5811</v>
      </c>
      <c r="AB18" s="262"/>
      <c r="AC18" s="274" t="s">
        <v>347</v>
      </c>
      <c r="AD18" s="274"/>
      <c r="AE18" s="274" t="s">
        <v>347</v>
      </c>
      <c r="AF18" s="274"/>
      <c r="AG18" s="274"/>
      <c r="AH18" s="850" t="s">
        <v>347</v>
      </c>
      <c r="AI18" s="850"/>
      <c r="AJ18" s="269" t="s">
        <v>347</v>
      </c>
      <c r="AK18" s="269"/>
      <c r="AL18" s="274"/>
      <c r="AM18" s="274" t="s">
        <v>347</v>
      </c>
      <c r="AN18" s="274" t="s">
        <v>347</v>
      </c>
      <c r="AO18" s="848"/>
      <c r="AP18" s="848" t="s">
        <v>347</v>
      </c>
      <c r="AQ18" s="274" t="s">
        <v>347</v>
      </c>
      <c r="AR18" s="274"/>
      <c r="AS18" s="274" t="s">
        <v>347</v>
      </c>
      <c r="AT18" s="274" t="s">
        <v>347</v>
      </c>
      <c r="AU18" s="274" t="s">
        <v>347</v>
      </c>
      <c r="AV18" s="850"/>
      <c r="AW18" s="853" t="s">
        <v>347</v>
      </c>
      <c r="AX18" s="274" t="s">
        <v>347</v>
      </c>
      <c r="AY18" s="274"/>
      <c r="AZ18" s="274"/>
      <c r="BA18" s="274"/>
      <c r="BB18" s="274"/>
      <c r="BC18" s="850"/>
      <c r="BD18" s="853"/>
      <c r="BE18" s="274"/>
      <c r="BF18" s="274"/>
      <c r="BG18" s="274"/>
      <c r="BH18" s="274"/>
      <c r="BI18" s="274"/>
      <c r="BJ18" s="850"/>
      <c r="BK18" s="853"/>
      <c r="BL18" s="274"/>
      <c r="BM18" s="274"/>
      <c r="BN18" s="274"/>
      <c r="BO18" s="274"/>
      <c r="BP18" s="274"/>
      <c r="BQ18" s="850"/>
      <c r="BR18" s="853"/>
      <c r="BS18" s="274"/>
      <c r="BT18" s="274"/>
      <c r="BU18" s="274"/>
      <c r="BV18" s="274"/>
      <c r="BW18" s="274"/>
      <c r="BX18" s="853"/>
      <c r="BY18" s="853"/>
      <c r="BZ18" s="274"/>
      <c r="CA18" s="274"/>
      <c r="CB18" s="274"/>
      <c r="CC18" s="274"/>
      <c r="CD18" s="274"/>
      <c r="CE18" s="850"/>
      <c r="CF18" s="853"/>
      <c r="CG18" s="274"/>
      <c r="CH18" s="274"/>
      <c r="CI18" s="274"/>
      <c r="CJ18" s="274"/>
      <c r="CK18" s="274"/>
      <c r="CL18" s="850"/>
      <c r="CM18" s="853"/>
    </row>
    <row r="19" spans="1:92" s="263" customFormat="1" hidden="1">
      <c r="A19" s="857"/>
      <c r="B19" s="251"/>
      <c r="C19" s="252" t="s">
        <v>159</v>
      </c>
      <c r="D19" s="252" t="s">
        <v>151</v>
      </c>
      <c r="E19" s="253" t="s">
        <v>116</v>
      </c>
      <c r="F19" s="366" t="s">
        <v>160</v>
      </c>
      <c r="G19" s="253" t="s">
        <v>152</v>
      </c>
      <c r="H19" s="284">
        <v>0.65</v>
      </c>
      <c r="I19" s="256">
        <f t="shared" si="11"/>
        <v>687.69230769230762</v>
      </c>
      <c r="J19" s="257">
        <f t="shared" si="12"/>
        <v>0</v>
      </c>
      <c r="K19" s="284">
        <v>0.62</v>
      </c>
      <c r="L19" s="257">
        <f t="shared" si="13"/>
        <v>0</v>
      </c>
      <c r="M19" s="258">
        <f t="shared" si="17"/>
        <v>0</v>
      </c>
      <c r="N19" s="258">
        <f t="shared" si="14"/>
        <v>0</v>
      </c>
      <c r="O19" s="258">
        <f t="shared" si="1"/>
        <v>0</v>
      </c>
      <c r="P19" s="258">
        <f t="shared" si="2"/>
        <v>0</v>
      </c>
      <c r="Q19" s="258">
        <f t="shared" si="3"/>
        <v>0</v>
      </c>
      <c r="R19" s="258">
        <f t="shared" si="4"/>
        <v>0</v>
      </c>
      <c r="S19" s="259">
        <f t="shared" si="15"/>
        <v>0</v>
      </c>
      <c r="T19" s="265">
        <v>447</v>
      </c>
      <c r="U19" s="260">
        <f t="shared" si="16"/>
        <v>447</v>
      </c>
      <c r="V19" s="260">
        <f t="shared" si="5"/>
        <v>447</v>
      </c>
      <c r="W19" s="260">
        <f t="shared" si="6"/>
        <v>0</v>
      </c>
      <c r="X19" s="260">
        <f t="shared" si="7"/>
        <v>0</v>
      </c>
      <c r="Y19" s="260">
        <f t="shared" si="8"/>
        <v>0</v>
      </c>
      <c r="Z19" s="260">
        <f t="shared" si="9"/>
        <v>0</v>
      </c>
      <c r="AA19" s="261">
        <f t="shared" si="10"/>
        <v>0</v>
      </c>
      <c r="AB19" s="262"/>
      <c r="AC19" s="274"/>
      <c r="AD19" s="274"/>
      <c r="AE19" s="274"/>
      <c r="AF19" s="274"/>
      <c r="AG19" s="274"/>
      <c r="AH19" s="850"/>
      <c r="AI19" s="850"/>
      <c r="AJ19" s="274"/>
      <c r="AK19" s="274"/>
      <c r="AL19" s="274"/>
      <c r="AM19" s="274"/>
      <c r="AN19" s="274"/>
      <c r="AO19" s="848"/>
      <c r="AP19" s="848"/>
      <c r="AQ19" s="269"/>
      <c r="AR19" s="269"/>
      <c r="AS19" s="269"/>
      <c r="AT19" s="269"/>
      <c r="AU19" s="269"/>
      <c r="AV19" s="850"/>
      <c r="AW19" s="853"/>
      <c r="AX19" s="269"/>
      <c r="AY19" s="269"/>
      <c r="AZ19" s="269"/>
      <c r="BA19" s="269"/>
      <c r="BB19" s="269"/>
      <c r="BC19" s="850"/>
      <c r="BD19" s="853"/>
      <c r="BE19" s="274"/>
      <c r="BF19" s="274"/>
      <c r="BG19" s="274"/>
      <c r="BH19" s="274"/>
      <c r="BI19" s="274"/>
      <c r="BJ19" s="850"/>
      <c r="BK19" s="853"/>
      <c r="BL19" s="269"/>
      <c r="BM19" s="269"/>
      <c r="BN19" s="269"/>
      <c r="BO19" s="269"/>
      <c r="BP19" s="269"/>
      <c r="BQ19" s="850"/>
      <c r="BR19" s="853"/>
      <c r="BS19" s="269"/>
      <c r="BT19" s="269"/>
      <c r="BU19" s="269"/>
      <c r="BV19" s="269"/>
      <c r="BW19" s="269"/>
      <c r="BX19" s="850"/>
      <c r="BY19" s="853"/>
      <c r="BZ19" s="269"/>
      <c r="CA19" s="269"/>
      <c r="CB19" s="269"/>
      <c r="CC19" s="269"/>
      <c r="CD19" s="269"/>
      <c r="CE19" s="850"/>
      <c r="CF19" s="853"/>
      <c r="CG19" s="269"/>
      <c r="CH19" s="269"/>
      <c r="CI19" s="269"/>
      <c r="CJ19" s="269"/>
      <c r="CK19" s="269"/>
      <c r="CL19" s="850"/>
      <c r="CM19" s="853"/>
    </row>
    <row r="20" spans="1:92" s="263" customFormat="1" hidden="1">
      <c r="A20" s="857"/>
      <c r="B20" s="251"/>
      <c r="C20" s="252" t="s">
        <v>159</v>
      </c>
      <c r="D20" s="252" t="s">
        <v>151</v>
      </c>
      <c r="E20" s="253" t="s">
        <v>116</v>
      </c>
      <c r="F20" s="366" t="s">
        <v>160</v>
      </c>
      <c r="G20" s="253" t="s">
        <v>152</v>
      </c>
      <c r="H20" s="284">
        <v>0.65</v>
      </c>
      <c r="I20" s="256">
        <f t="shared" si="11"/>
        <v>687.69230769230762</v>
      </c>
      <c r="J20" s="257">
        <f t="shared" si="12"/>
        <v>0</v>
      </c>
      <c r="K20" s="284">
        <v>0.62</v>
      </c>
      <c r="L20" s="257">
        <f t="shared" si="13"/>
        <v>0</v>
      </c>
      <c r="M20" s="258">
        <f t="shared" si="17"/>
        <v>0</v>
      </c>
      <c r="N20" s="258">
        <f t="shared" si="14"/>
        <v>0</v>
      </c>
      <c r="O20" s="258">
        <f t="shared" si="1"/>
        <v>0</v>
      </c>
      <c r="P20" s="258">
        <f t="shared" si="2"/>
        <v>0</v>
      </c>
      <c r="Q20" s="258">
        <f t="shared" si="3"/>
        <v>0</v>
      </c>
      <c r="R20" s="258">
        <f t="shared" si="4"/>
        <v>0</v>
      </c>
      <c r="S20" s="259">
        <f t="shared" si="15"/>
        <v>0</v>
      </c>
      <c r="T20" s="265">
        <v>447</v>
      </c>
      <c r="U20" s="260">
        <f t="shared" si="16"/>
        <v>447</v>
      </c>
      <c r="V20" s="260">
        <f t="shared" si="5"/>
        <v>447</v>
      </c>
      <c r="W20" s="260">
        <f t="shared" si="6"/>
        <v>0</v>
      </c>
      <c r="X20" s="260">
        <f t="shared" si="7"/>
        <v>0</v>
      </c>
      <c r="Y20" s="260">
        <f t="shared" si="8"/>
        <v>0</v>
      </c>
      <c r="Z20" s="260">
        <f t="shared" si="9"/>
        <v>0</v>
      </c>
      <c r="AA20" s="261">
        <f t="shared" si="10"/>
        <v>0</v>
      </c>
      <c r="AB20" s="262"/>
      <c r="AC20" s="363"/>
      <c r="AD20" s="363"/>
      <c r="AE20" s="363"/>
      <c r="AF20" s="274"/>
      <c r="AG20" s="274"/>
      <c r="AH20" s="1096"/>
      <c r="AI20" s="1096"/>
      <c r="AJ20" s="1097"/>
      <c r="AK20" s="1097"/>
      <c r="AL20" s="269"/>
      <c r="AM20" s="269"/>
      <c r="AN20" s="269"/>
      <c r="AO20" s="850"/>
      <c r="AP20" s="853"/>
      <c r="AQ20" s="269"/>
      <c r="AR20" s="269"/>
      <c r="AS20" s="269"/>
      <c r="AT20" s="269"/>
      <c r="AU20" s="269"/>
      <c r="AV20" s="850"/>
      <c r="AW20" s="853"/>
      <c r="AX20" s="269"/>
      <c r="AY20" s="269"/>
      <c r="AZ20" s="269"/>
      <c r="BA20" s="269"/>
      <c r="BB20" s="269"/>
      <c r="BC20" s="850"/>
      <c r="BD20" s="853"/>
      <c r="BE20" s="274"/>
      <c r="BF20" s="274"/>
      <c r="BG20" s="274"/>
      <c r="BH20" s="274"/>
      <c r="BI20" s="274"/>
      <c r="BJ20" s="850"/>
      <c r="BK20" s="853"/>
      <c r="BL20" s="269"/>
      <c r="BM20" s="269"/>
      <c r="BN20" s="269"/>
      <c r="BO20" s="269"/>
      <c r="BP20" s="269"/>
      <c r="BQ20" s="850"/>
      <c r="BR20" s="853"/>
      <c r="BS20" s="269"/>
      <c r="BT20" s="269"/>
      <c r="BU20" s="269"/>
      <c r="BV20" s="269"/>
      <c r="BW20" s="269"/>
      <c r="BX20" s="850"/>
      <c r="BY20" s="853"/>
      <c r="BZ20" s="269"/>
      <c r="CA20" s="269"/>
      <c r="CB20" s="269"/>
      <c r="CC20" s="269"/>
      <c r="CD20" s="269"/>
      <c r="CE20" s="850"/>
      <c r="CF20" s="853"/>
      <c r="CG20" s="269"/>
      <c r="CH20" s="269"/>
      <c r="CI20" s="269"/>
      <c r="CJ20" s="269"/>
      <c r="CK20" s="269"/>
      <c r="CL20" s="850"/>
      <c r="CM20" s="853"/>
    </row>
    <row r="21" spans="1:92" s="263" customFormat="1" hidden="1">
      <c r="A21" s="856"/>
      <c r="B21" s="351"/>
      <c r="C21" s="352" t="s">
        <v>162</v>
      </c>
      <c r="D21" s="352" t="s">
        <v>151</v>
      </c>
      <c r="E21" s="353" t="s">
        <v>116</v>
      </c>
      <c r="F21" s="365" t="s">
        <v>160</v>
      </c>
      <c r="G21" s="353" t="s">
        <v>152</v>
      </c>
      <c r="H21" s="284">
        <v>0.67</v>
      </c>
      <c r="I21" s="354">
        <f t="shared" si="11"/>
        <v>692.53731343283573</v>
      </c>
      <c r="J21" s="612">
        <f t="shared" si="12"/>
        <v>0</v>
      </c>
      <c r="K21" s="284">
        <v>0.65</v>
      </c>
      <c r="L21" s="257">
        <f t="shared" si="13"/>
        <v>0</v>
      </c>
      <c r="M21" s="258">
        <f t="shared" si="17"/>
        <v>0</v>
      </c>
      <c r="N21" s="258">
        <f t="shared" si="14"/>
        <v>0</v>
      </c>
      <c r="O21" s="392">
        <f t="shared" si="1"/>
        <v>0</v>
      </c>
      <c r="P21" s="392">
        <f t="shared" si="2"/>
        <v>0</v>
      </c>
      <c r="Q21" s="392">
        <f t="shared" si="3"/>
        <v>0</v>
      </c>
      <c r="R21" s="392">
        <f t="shared" si="4"/>
        <v>0</v>
      </c>
      <c r="S21" s="356">
        <f t="shared" si="15"/>
        <v>0</v>
      </c>
      <c r="T21" s="265">
        <v>464</v>
      </c>
      <c r="U21" s="357">
        <f>T21*$H$3</f>
        <v>464</v>
      </c>
      <c r="V21" s="357">
        <f t="shared" si="5"/>
        <v>464</v>
      </c>
      <c r="W21" s="357">
        <f t="shared" si="6"/>
        <v>0</v>
      </c>
      <c r="X21" s="357">
        <f t="shared" si="7"/>
        <v>0</v>
      </c>
      <c r="Y21" s="357">
        <f t="shared" si="8"/>
        <v>0</v>
      </c>
      <c r="Z21" s="357">
        <f t="shared" si="9"/>
        <v>0</v>
      </c>
      <c r="AA21" s="358">
        <f t="shared" si="10"/>
        <v>0</v>
      </c>
      <c r="AB21" s="262"/>
      <c r="AC21" s="347"/>
      <c r="AD21" s="347"/>
      <c r="AE21" s="347"/>
      <c r="AF21" s="347"/>
      <c r="AG21" s="347"/>
      <c r="AH21" s="850"/>
      <c r="AI21" s="850"/>
      <c r="AJ21" s="269"/>
      <c r="AK21" s="269"/>
      <c r="AL21" s="363"/>
      <c r="AM21" s="363"/>
      <c r="AN21" s="363"/>
      <c r="AO21" s="848"/>
      <c r="AP21" s="848"/>
      <c r="AQ21" s="347"/>
      <c r="AR21" s="347"/>
      <c r="AS21" s="347"/>
      <c r="AT21" s="347"/>
      <c r="AU21" s="347"/>
      <c r="AV21" s="848"/>
      <c r="AW21" s="849"/>
      <c r="AX21" s="363"/>
      <c r="AY21" s="363"/>
      <c r="AZ21" s="363"/>
      <c r="BA21" s="363"/>
      <c r="BB21" s="363"/>
      <c r="BC21" s="848"/>
      <c r="BD21" s="849"/>
      <c r="BE21" s="363"/>
      <c r="BF21" s="363"/>
      <c r="BG21" s="363"/>
      <c r="BH21" s="363"/>
      <c r="BI21" s="363"/>
      <c r="BJ21" s="848"/>
      <c r="BK21" s="849"/>
      <c r="BL21" s="363"/>
      <c r="BM21" s="363"/>
      <c r="BN21" s="363"/>
      <c r="BO21" s="363"/>
      <c r="BP21" s="363"/>
      <c r="BQ21" s="848"/>
      <c r="BR21" s="849"/>
      <c r="BS21" s="363"/>
      <c r="BT21" s="363"/>
      <c r="BU21" s="363"/>
      <c r="BV21" s="363"/>
      <c r="BW21" s="363"/>
      <c r="BX21" s="848"/>
      <c r="BY21" s="849"/>
      <c r="BZ21" s="363"/>
      <c r="CA21" s="363"/>
      <c r="CB21" s="363"/>
      <c r="CC21" s="363"/>
      <c r="CD21" s="363"/>
      <c r="CE21" s="848"/>
      <c r="CF21" s="849"/>
      <c r="CG21" s="363"/>
      <c r="CH21" s="363"/>
      <c r="CI21" s="363"/>
      <c r="CJ21" s="359"/>
      <c r="CK21" s="363"/>
      <c r="CL21" s="848"/>
      <c r="CM21" s="1003"/>
    </row>
    <row r="22" spans="1:92" s="263" customFormat="1">
      <c r="A22" s="857"/>
      <c r="B22" s="251" t="s">
        <v>110</v>
      </c>
      <c r="C22" s="252" t="s">
        <v>162</v>
      </c>
      <c r="D22" s="252" t="s">
        <v>151</v>
      </c>
      <c r="E22" s="253" t="s">
        <v>116</v>
      </c>
      <c r="F22" s="366" t="s">
        <v>160</v>
      </c>
      <c r="G22" s="253" t="s">
        <v>152</v>
      </c>
      <c r="H22" s="284">
        <v>0.67</v>
      </c>
      <c r="I22" s="256">
        <f t="shared" si="11"/>
        <v>692.53731343283573</v>
      </c>
      <c r="J22" s="257">
        <f t="shared" si="12"/>
        <v>7.37</v>
      </c>
      <c r="K22" s="284">
        <v>0.65</v>
      </c>
      <c r="L22" s="257">
        <f t="shared" si="13"/>
        <v>7.15</v>
      </c>
      <c r="M22" s="258">
        <f t="shared" si="17"/>
        <v>11</v>
      </c>
      <c r="N22" s="258">
        <f t="shared" si="14"/>
        <v>0</v>
      </c>
      <c r="O22" s="258">
        <f t="shared" si="1"/>
        <v>0</v>
      </c>
      <c r="P22" s="258">
        <f t="shared" si="2"/>
        <v>0</v>
      </c>
      <c r="Q22" s="258">
        <f t="shared" si="3"/>
        <v>0</v>
      </c>
      <c r="R22" s="258">
        <f t="shared" si="4"/>
        <v>0</v>
      </c>
      <c r="S22" s="259">
        <f t="shared" si="15"/>
        <v>11</v>
      </c>
      <c r="T22" s="265">
        <v>464</v>
      </c>
      <c r="U22" s="260">
        <f t="shared" si="16"/>
        <v>464</v>
      </c>
      <c r="V22" s="260">
        <f t="shared" si="5"/>
        <v>464</v>
      </c>
      <c r="W22" s="260">
        <f t="shared" si="6"/>
        <v>0</v>
      </c>
      <c r="X22" s="260">
        <f t="shared" si="7"/>
        <v>0</v>
      </c>
      <c r="Y22" s="260">
        <f t="shared" si="8"/>
        <v>0</v>
      </c>
      <c r="Z22" s="260">
        <f t="shared" si="9"/>
        <v>0</v>
      </c>
      <c r="AA22" s="261">
        <f t="shared" si="10"/>
        <v>5104</v>
      </c>
      <c r="AB22" s="262"/>
      <c r="AC22" s="347"/>
      <c r="AD22" s="347" t="s">
        <v>347</v>
      </c>
      <c r="AE22" s="347"/>
      <c r="AF22" s="347" t="s">
        <v>347</v>
      </c>
      <c r="AG22" s="347"/>
      <c r="AH22" s="848" t="s">
        <v>347</v>
      </c>
      <c r="AI22" s="849"/>
      <c r="AJ22" s="363"/>
      <c r="AK22" s="363"/>
      <c r="AL22" s="363" t="s">
        <v>347</v>
      </c>
      <c r="AM22" s="363" t="s">
        <v>347</v>
      </c>
      <c r="AN22" s="363"/>
      <c r="AO22" s="848" t="s">
        <v>347</v>
      </c>
      <c r="AP22" s="848" t="s">
        <v>347</v>
      </c>
      <c r="AQ22" s="274"/>
      <c r="AR22" s="274" t="s">
        <v>347</v>
      </c>
      <c r="AS22" s="274"/>
      <c r="AT22" s="274"/>
      <c r="AU22" s="274" t="s">
        <v>347</v>
      </c>
      <c r="AV22" s="850"/>
      <c r="AW22" s="853" t="s">
        <v>347</v>
      </c>
      <c r="AX22" s="274"/>
      <c r="AY22" s="274" t="s">
        <v>347</v>
      </c>
      <c r="AZ22" s="274"/>
      <c r="BA22" s="274"/>
      <c r="BB22" s="274"/>
      <c r="BC22" s="850"/>
      <c r="BD22" s="853"/>
      <c r="BE22" s="274"/>
      <c r="BF22" s="274"/>
      <c r="BG22" s="274"/>
      <c r="BH22" s="274"/>
      <c r="BI22" s="274"/>
      <c r="BJ22" s="850"/>
      <c r="BK22" s="853"/>
      <c r="BL22" s="274"/>
      <c r="BM22" s="274"/>
      <c r="BN22" s="274"/>
      <c r="BO22" s="274"/>
      <c r="BP22" s="274"/>
      <c r="BQ22" s="850"/>
      <c r="BR22" s="853"/>
      <c r="BS22" s="274"/>
      <c r="BT22" s="274"/>
      <c r="BU22" s="274"/>
      <c r="BV22" s="274"/>
      <c r="BW22" s="274"/>
      <c r="BX22" s="850"/>
      <c r="BY22" s="853"/>
      <c r="BZ22" s="274"/>
      <c r="CA22" s="274"/>
      <c r="CB22" s="274"/>
      <c r="CC22" s="274"/>
      <c r="CD22" s="274"/>
      <c r="CE22" s="850"/>
      <c r="CF22" s="853"/>
      <c r="CG22" s="274"/>
      <c r="CH22" s="274"/>
      <c r="CI22" s="274"/>
      <c r="CJ22" s="274"/>
      <c r="CK22" s="274"/>
      <c r="CL22" s="850"/>
      <c r="CM22" s="853"/>
    </row>
    <row r="23" spans="1:92" s="263" customFormat="1" ht="15.75" hidden="1" customHeight="1">
      <c r="A23" s="857"/>
      <c r="B23" s="251"/>
      <c r="C23" s="252" t="s">
        <v>162</v>
      </c>
      <c r="D23" s="252" t="s">
        <v>151</v>
      </c>
      <c r="E23" s="253" t="s">
        <v>116</v>
      </c>
      <c r="F23" s="366" t="s">
        <v>160</v>
      </c>
      <c r="G23" s="253" t="s">
        <v>152</v>
      </c>
      <c r="H23" s="284">
        <v>0.67</v>
      </c>
      <c r="I23" s="256">
        <f t="shared" si="11"/>
        <v>692.53731343283573</v>
      </c>
      <c r="J23" s="257">
        <f t="shared" si="12"/>
        <v>0</v>
      </c>
      <c r="K23" s="284">
        <v>0.65</v>
      </c>
      <c r="L23" s="257">
        <f t="shared" si="13"/>
        <v>0</v>
      </c>
      <c r="M23" s="258">
        <f t="shared" si="17"/>
        <v>0</v>
      </c>
      <c r="N23" s="258">
        <f t="shared" si="14"/>
        <v>0</v>
      </c>
      <c r="O23" s="258">
        <f t="shared" si="1"/>
        <v>0</v>
      </c>
      <c r="P23" s="258">
        <f t="shared" si="2"/>
        <v>0</v>
      </c>
      <c r="Q23" s="258">
        <f t="shared" si="3"/>
        <v>0</v>
      </c>
      <c r="R23" s="258">
        <f t="shared" si="4"/>
        <v>0</v>
      </c>
      <c r="S23" s="259">
        <f t="shared" si="15"/>
        <v>0</v>
      </c>
      <c r="T23" s="265">
        <v>464</v>
      </c>
      <c r="U23" s="260">
        <f t="shared" si="16"/>
        <v>464</v>
      </c>
      <c r="V23" s="260">
        <f t="shared" si="5"/>
        <v>464</v>
      </c>
      <c r="W23" s="260">
        <f t="shared" si="6"/>
        <v>0</v>
      </c>
      <c r="X23" s="260">
        <f t="shared" si="7"/>
        <v>0</v>
      </c>
      <c r="Y23" s="260">
        <f t="shared" si="8"/>
        <v>0</v>
      </c>
      <c r="Z23" s="260">
        <f t="shared" si="9"/>
        <v>0</v>
      </c>
      <c r="AA23" s="261">
        <f t="shared" si="10"/>
        <v>0</v>
      </c>
      <c r="AB23" s="262"/>
      <c r="AC23" s="274"/>
      <c r="AD23" s="274"/>
      <c r="AE23" s="274"/>
      <c r="AF23" s="274"/>
      <c r="AG23" s="274"/>
      <c r="AH23" s="1096"/>
      <c r="AI23" s="1096"/>
      <c r="AJ23" s="1097"/>
      <c r="AK23" s="1097"/>
      <c r="AL23" s="269"/>
      <c r="AM23" s="269"/>
      <c r="AN23" s="269"/>
      <c r="AO23" s="850"/>
      <c r="AP23" s="853"/>
      <c r="AQ23" s="269"/>
      <c r="AR23" s="269"/>
      <c r="AS23" s="269"/>
      <c r="AT23" s="269"/>
      <c r="AU23" s="269"/>
      <c r="AV23" s="850"/>
      <c r="AW23" s="853"/>
      <c r="AX23" s="269"/>
      <c r="AY23" s="269"/>
      <c r="AZ23" s="269"/>
      <c r="BA23" s="269"/>
      <c r="BB23" s="269"/>
      <c r="BC23" s="850"/>
      <c r="BD23" s="853"/>
      <c r="BE23" s="274"/>
      <c r="BF23" s="274"/>
      <c r="BG23" s="274"/>
      <c r="BH23" s="274"/>
      <c r="BI23" s="274"/>
      <c r="BJ23" s="850"/>
      <c r="BK23" s="853"/>
      <c r="BL23" s="269"/>
      <c r="BM23" s="269"/>
      <c r="BN23" s="269"/>
      <c r="BO23" s="269"/>
      <c r="BP23" s="269"/>
      <c r="BQ23" s="850"/>
      <c r="BR23" s="853"/>
      <c r="BS23" s="269"/>
      <c r="BT23" s="269"/>
      <c r="BU23" s="269"/>
      <c r="BV23" s="269"/>
      <c r="BW23" s="269"/>
      <c r="BX23" s="850"/>
      <c r="BY23" s="853"/>
      <c r="BZ23" s="269"/>
      <c r="CA23" s="269"/>
      <c r="CB23" s="269"/>
      <c r="CC23" s="269"/>
      <c r="CD23" s="269"/>
      <c r="CE23" s="850"/>
      <c r="CF23" s="853"/>
      <c r="CG23" s="269"/>
      <c r="CH23" s="269"/>
      <c r="CI23" s="269"/>
      <c r="CJ23" s="269"/>
      <c r="CK23" s="269"/>
      <c r="CL23" s="850"/>
      <c r="CM23" s="853"/>
    </row>
    <row r="24" spans="1:92" s="263" customFormat="1">
      <c r="A24" s="856"/>
      <c r="B24" s="351" t="s">
        <v>110</v>
      </c>
      <c r="C24" s="352" t="s">
        <v>213</v>
      </c>
      <c r="D24" s="352" t="s">
        <v>151</v>
      </c>
      <c r="E24" s="353" t="s">
        <v>116</v>
      </c>
      <c r="F24" s="365" t="s">
        <v>160</v>
      </c>
      <c r="G24" s="353" t="s">
        <v>152</v>
      </c>
      <c r="H24" s="284">
        <v>0.11</v>
      </c>
      <c r="I24" s="354">
        <f t="shared" si="11"/>
        <v>681.81818181818187</v>
      </c>
      <c r="J24" s="612">
        <f t="shared" si="12"/>
        <v>0.66</v>
      </c>
      <c r="K24" s="284">
        <v>0.1</v>
      </c>
      <c r="L24" s="257">
        <f t="shared" si="13"/>
        <v>0.60000000000000009</v>
      </c>
      <c r="M24" s="258">
        <f t="shared" si="17"/>
        <v>6</v>
      </c>
      <c r="N24" s="258">
        <f t="shared" si="14"/>
        <v>0</v>
      </c>
      <c r="O24" s="392">
        <f t="shared" si="1"/>
        <v>0</v>
      </c>
      <c r="P24" s="392">
        <f t="shared" si="2"/>
        <v>0</v>
      </c>
      <c r="Q24" s="392">
        <f t="shared" si="3"/>
        <v>0</v>
      </c>
      <c r="R24" s="392">
        <f t="shared" si="4"/>
        <v>0</v>
      </c>
      <c r="S24" s="356">
        <f t="shared" ref="S24:S26" si="18">SUM(M24:R24)</f>
        <v>6</v>
      </c>
      <c r="T24" s="265">
        <v>75</v>
      </c>
      <c r="U24" s="357">
        <f>T24*$H$3</f>
        <v>75</v>
      </c>
      <c r="V24" s="357">
        <f t="shared" si="5"/>
        <v>75</v>
      </c>
      <c r="W24" s="357">
        <f t="shared" si="6"/>
        <v>0</v>
      </c>
      <c r="X24" s="357">
        <f t="shared" si="7"/>
        <v>0</v>
      </c>
      <c r="Y24" s="357">
        <f t="shared" si="8"/>
        <v>0</v>
      </c>
      <c r="Z24" s="357">
        <f t="shared" si="9"/>
        <v>0</v>
      </c>
      <c r="AA24" s="358">
        <f t="shared" si="10"/>
        <v>450</v>
      </c>
      <c r="AB24" s="262"/>
      <c r="AC24" s="347" t="s">
        <v>347</v>
      </c>
      <c r="AD24" s="347"/>
      <c r="AE24" s="347"/>
      <c r="AF24" s="347"/>
      <c r="AG24" s="347"/>
      <c r="AH24" s="850"/>
      <c r="AI24" s="850" t="s">
        <v>347</v>
      </c>
      <c r="AJ24" s="269"/>
      <c r="AK24" s="269" t="s">
        <v>347</v>
      </c>
      <c r="AL24" s="363"/>
      <c r="AM24" s="363"/>
      <c r="AN24" s="363"/>
      <c r="AO24" s="848"/>
      <c r="AP24" s="848"/>
      <c r="AQ24" s="347"/>
      <c r="AR24" s="347"/>
      <c r="AS24" s="347" t="s">
        <v>347</v>
      </c>
      <c r="AT24" s="347"/>
      <c r="AU24" s="347"/>
      <c r="AV24" s="848" t="s">
        <v>347</v>
      </c>
      <c r="AW24" s="849"/>
      <c r="AX24" s="363" t="s">
        <v>347</v>
      </c>
      <c r="AY24" s="363"/>
      <c r="AZ24" s="363"/>
      <c r="BA24" s="363"/>
      <c r="BB24" s="363"/>
      <c r="BC24" s="848"/>
      <c r="BD24" s="849"/>
      <c r="BE24" s="363"/>
      <c r="BF24" s="363"/>
      <c r="BG24" s="363"/>
      <c r="BH24" s="363"/>
      <c r="BI24" s="363"/>
      <c r="BJ24" s="848"/>
      <c r="BK24" s="849"/>
      <c r="BL24" s="363"/>
      <c r="BM24" s="363"/>
      <c r="BN24" s="363"/>
      <c r="BO24" s="363"/>
      <c r="BP24" s="363"/>
      <c r="BQ24" s="848"/>
      <c r="BR24" s="849"/>
      <c r="BS24" s="363"/>
      <c r="BT24" s="363"/>
      <c r="BU24" s="363"/>
      <c r="BV24" s="363"/>
      <c r="BW24" s="363"/>
      <c r="BX24" s="848"/>
      <c r="BY24" s="849"/>
      <c r="BZ24" s="363"/>
      <c r="CA24" s="363"/>
      <c r="CB24" s="363"/>
      <c r="CC24" s="363"/>
      <c r="CD24" s="363"/>
      <c r="CE24" s="848"/>
      <c r="CF24" s="849"/>
      <c r="CG24" s="363"/>
      <c r="CH24" s="363"/>
      <c r="CI24" s="363"/>
      <c r="CJ24" s="359"/>
      <c r="CK24" s="363"/>
      <c r="CL24" s="848"/>
      <c r="CM24" s="1003"/>
    </row>
    <row r="25" spans="1:92" s="263" customFormat="1" hidden="1">
      <c r="A25" s="857"/>
      <c r="B25" s="251"/>
      <c r="C25" s="252" t="s">
        <v>213</v>
      </c>
      <c r="D25" s="252" t="s">
        <v>151</v>
      </c>
      <c r="E25" s="253" t="s">
        <v>116</v>
      </c>
      <c r="F25" s="366" t="s">
        <v>160</v>
      </c>
      <c r="G25" s="253" t="s">
        <v>152</v>
      </c>
      <c r="H25" s="284">
        <v>0.11</v>
      </c>
      <c r="I25" s="256">
        <f t="shared" si="11"/>
        <v>681.81818181818187</v>
      </c>
      <c r="J25" s="257">
        <f t="shared" si="12"/>
        <v>0</v>
      </c>
      <c r="K25" s="284">
        <v>0.1</v>
      </c>
      <c r="L25" s="257">
        <f t="shared" si="13"/>
        <v>0</v>
      </c>
      <c r="M25" s="258">
        <f t="shared" si="17"/>
        <v>0</v>
      </c>
      <c r="N25" s="258">
        <f t="shared" si="14"/>
        <v>0</v>
      </c>
      <c r="O25" s="258">
        <f t="shared" si="1"/>
        <v>0</v>
      </c>
      <c r="P25" s="258">
        <f t="shared" si="2"/>
        <v>0</v>
      </c>
      <c r="Q25" s="258">
        <f t="shared" si="3"/>
        <v>0</v>
      </c>
      <c r="R25" s="258">
        <f t="shared" si="4"/>
        <v>0</v>
      </c>
      <c r="S25" s="259">
        <f t="shared" si="18"/>
        <v>0</v>
      </c>
      <c r="T25" s="265">
        <v>75</v>
      </c>
      <c r="U25" s="260">
        <f t="shared" ref="U25:U26" si="19">T25*$H$3</f>
        <v>75</v>
      </c>
      <c r="V25" s="260">
        <f t="shared" si="5"/>
        <v>75</v>
      </c>
      <c r="W25" s="260">
        <f t="shared" si="6"/>
        <v>0</v>
      </c>
      <c r="X25" s="260">
        <f t="shared" si="7"/>
        <v>0</v>
      </c>
      <c r="Y25" s="260">
        <f t="shared" si="8"/>
        <v>0</v>
      </c>
      <c r="Z25" s="260">
        <f t="shared" si="9"/>
        <v>0</v>
      </c>
      <c r="AA25" s="261">
        <f t="shared" si="10"/>
        <v>0</v>
      </c>
      <c r="AB25" s="262"/>
      <c r="AC25" s="274"/>
      <c r="AD25" s="274"/>
      <c r="AE25" s="274"/>
      <c r="AF25" s="274"/>
      <c r="AG25" s="274"/>
      <c r="AH25" s="850"/>
      <c r="AI25" s="850"/>
      <c r="AJ25" s="274"/>
      <c r="AK25" s="274"/>
      <c r="AL25" s="274"/>
      <c r="AM25" s="274"/>
      <c r="AN25" s="274"/>
      <c r="AO25" s="850"/>
      <c r="AP25" s="853"/>
      <c r="AQ25" s="274"/>
      <c r="AR25" s="274"/>
      <c r="AS25" s="274"/>
      <c r="AT25" s="274"/>
      <c r="AU25" s="274"/>
      <c r="AV25" s="850"/>
      <c r="AW25" s="853"/>
      <c r="AX25" s="274"/>
      <c r="AY25" s="274"/>
      <c r="AZ25" s="274"/>
      <c r="BA25" s="274"/>
      <c r="BB25" s="274"/>
      <c r="BC25" s="850"/>
      <c r="BD25" s="853"/>
      <c r="BE25" s="274"/>
      <c r="BF25" s="274"/>
      <c r="BG25" s="274"/>
      <c r="BH25" s="274"/>
      <c r="BI25" s="274"/>
      <c r="BJ25" s="850"/>
      <c r="BK25" s="853"/>
      <c r="BL25" s="274"/>
      <c r="BM25" s="274"/>
      <c r="BN25" s="274"/>
      <c r="BO25" s="274"/>
      <c r="BP25" s="274"/>
      <c r="BQ25" s="850"/>
      <c r="BR25" s="853"/>
      <c r="BS25" s="274"/>
      <c r="BT25" s="274"/>
      <c r="BU25" s="274"/>
      <c r="BV25" s="274"/>
      <c r="BW25" s="274"/>
      <c r="BX25" s="850"/>
      <c r="BY25" s="853"/>
      <c r="BZ25" s="274"/>
      <c r="CA25" s="274"/>
      <c r="CB25" s="274"/>
      <c r="CC25" s="274"/>
      <c r="CD25" s="274"/>
      <c r="CE25" s="850"/>
      <c r="CF25" s="853"/>
      <c r="CG25" s="274"/>
      <c r="CH25" s="274"/>
      <c r="CI25" s="274"/>
      <c r="CJ25" s="274"/>
      <c r="CK25" s="274"/>
      <c r="CL25" s="850"/>
      <c r="CM25" s="853"/>
    </row>
    <row r="26" spans="1:92" s="263" customFormat="1" hidden="1">
      <c r="A26" s="857"/>
      <c r="B26" s="251"/>
      <c r="C26" s="252" t="s">
        <v>213</v>
      </c>
      <c r="D26" s="252" t="s">
        <v>151</v>
      </c>
      <c r="E26" s="253" t="s">
        <v>116</v>
      </c>
      <c r="F26" s="366" t="s">
        <v>160</v>
      </c>
      <c r="G26" s="253" t="s">
        <v>152</v>
      </c>
      <c r="H26" s="284">
        <v>0.11</v>
      </c>
      <c r="I26" s="256">
        <f t="shared" si="11"/>
        <v>681.81818181818187</v>
      </c>
      <c r="J26" s="257">
        <f t="shared" si="12"/>
        <v>0</v>
      </c>
      <c r="K26" s="284">
        <v>0.1</v>
      </c>
      <c r="L26" s="257">
        <f t="shared" si="13"/>
        <v>0</v>
      </c>
      <c r="M26" s="258">
        <f t="shared" si="17"/>
        <v>0</v>
      </c>
      <c r="N26" s="258">
        <f t="shared" si="14"/>
        <v>0</v>
      </c>
      <c r="O26" s="258">
        <f t="shared" si="1"/>
        <v>0</v>
      </c>
      <c r="P26" s="258">
        <f t="shared" si="2"/>
        <v>0</v>
      </c>
      <c r="Q26" s="258">
        <f t="shared" si="3"/>
        <v>0</v>
      </c>
      <c r="R26" s="258">
        <f t="shared" si="4"/>
        <v>0</v>
      </c>
      <c r="S26" s="259">
        <f t="shared" si="18"/>
        <v>0</v>
      </c>
      <c r="T26" s="265">
        <v>75</v>
      </c>
      <c r="U26" s="260">
        <f t="shared" si="19"/>
        <v>75</v>
      </c>
      <c r="V26" s="260">
        <f t="shared" si="5"/>
        <v>75</v>
      </c>
      <c r="W26" s="260">
        <f t="shared" si="6"/>
        <v>0</v>
      </c>
      <c r="X26" s="260">
        <f t="shared" si="7"/>
        <v>0</v>
      </c>
      <c r="Y26" s="260">
        <f t="shared" si="8"/>
        <v>0</v>
      </c>
      <c r="Z26" s="260">
        <f t="shared" si="9"/>
        <v>0</v>
      </c>
      <c r="AA26" s="261">
        <f t="shared" si="10"/>
        <v>0</v>
      </c>
      <c r="AB26" s="262"/>
      <c r="AC26" s="274"/>
      <c r="AD26" s="274"/>
      <c r="AE26" s="274"/>
      <c r="AF26" s="274"/>
      <c r="AG26" s="274"/>
      <c r="AH26" s="850"/>
      <c r="AI26" s="850"/>
      <c r="AJ26" s="269"/>
      <c r="AK26" s="269"/>
      <c r="AL26" s="269"/>
      <c r="AM26" s="269"/>
      <c r="AN26" s="269"/>
      <c r="AO26" s="850"/>
      <c r="AP26" s="853"/>
      <c r="AQ26" s="269"/>
      <c r="AR26" s="269"/>
      <c r="AS26" s="269"/>
      <c r="AT26" s="269"/>
      <c r="AU26" s="269"/>
      <c r="AV26" s="850"/>
      <c r="AW26" s="853"/>
      <c r="AX26" s="269"/>
      <c r="AY26" s="269"/>
      <c r="AZ26" s="269"/>
      <c r="BA26" s="269"/>
      <c r="BB26" s="269"/>
      <c r="BC26" s="850"/>
      <c r="BD26" s="853"/>
      <c r="BE26" s="269"/>
      <c r="BF26" s="269"/>
      <c r="BG26" s="269"/>
      <c r="BH26" s="269"/>
      <c r="BI26" s="269"/>
      <c r="BJ26" s="850"/>
      <c r="BK26" s="853"/>
      <c r="BL26" s="269"/>
      <c r="BM26" s="269"/>
      <c r="BN26" s="269"/>
      <c r="BO26" s="269"/>
      <c r="BP26" s="269"/>
      <c r="BQ26" s="850"/>
      <c r="BR26" s="853"/>
      <c r="BS26" s="269"/>
      <c r="BT26" s="269"/>
      <c r="BU26" s="269"/>
      <c r="BV26" s="269"/>
      <c r="BW26" s="269"/>
      <c r="BX26" s="850"/>
      <c r="BY26" s="853"/>
      <c r="BZ26" s="269"/>
      <c r="CA26" s="269"/>
      <c r="CB26" s="269"/>
      <c r="CC26" s="269"/>
      <c r="CD26" s="269"/>
      <c r="CE26" s="850"/>
      <c r="CF26" s="853"/>
      <c r="CG26" s="269"/>
      <c r="CH26" s="269"/>
      <c r="CI26" s="269"/>
      <c r="CJ26" s="269"/>
      <c r="CK26" s="269"/>
      <c r="CL26" s="850"/>
      <c r="CM26" s="853"/>
    </row>
    <row r="27" spans="1:92" s="263" customFormat="1" hidden="1">
      <c r="A27" s="857"/>
      <c r="B27" s="251"/>
      <c r="C27" s="252" t="s">
        <v>163</v>
      </c>
      <c r="D27" s="252" t="s">
        <v>151</v>
      </c>
      <c r="E27" s="253" t="s">
        <v>116</v>
      </c>
      <c r="F27" s="366" t="s">
        <v>160</v>
      </c>
      <c r="G27" s="253" t="s">
        <v>152</v>
      </c>
      <c r="H27" s="284">
        <v>0.05</v>
      </c>
      <c r="I27" s="256">
        <f t="shared" si="11"/>
        <v>820</v>
      </c>
      <c r="J27" s="613">
        <f t="shared" si="12"/>
        <v>0</v>
      </c>
      <c r="K27" s="284">
        <v>0.06</v>
      </c>
      <c r="L27" s="257">
        <f t="shared" si="13"/>
        <v>0</v>
      </c>
      <c r="M27" s="258">
        <f t="shared" si="17"/>
        <v>0</v>
      </c>
      <c r="N27" s="258">
        <f t="shared" si="14"/>
        <v>0</v>
      </c>
      <c r="O27" s="258">
        <f t="shared" si="1"/>
        <v>0</v>
      </c>
      <c r="P27" s="258">
        <f t="shared" si="2"/>
        <v>0</v>
      </c>
      <c r="Q27" s="258">
        <f t="shared" si="3"/>
        <v>0</v>
      </c>
      <c r="R27" s="258">
        <f t="shared" si="4"/>
        <v>0</v>
      </c>
      <c r="S27" s="259">
        <f t="shared" si="15"/>
        <v>0</v>
      </c>
      <c r="T27" s="265">
        <v>41</v>
      </c>
      <c r="U27" s="260">
        <f>T27*$H$3</f>
        <v>41</v>
      </c>
      <c r="V27" s="260">
        <f t="shared" si="5"/>
        <v>41</v>
      </c>
      <c r="W27" s="260">
        <f t="shared" si="6"/>
        <v>0</v>
      </c>
      <c r="X27" s="260">
        <f t="shared" si="7"/>
        <v>0</v>
      </c>
      <c r="Y27" s="260">
        <f t="shared" si="8"/>
        <v>0</v>
      </c>
      <c r="Z27" s="260">
        <f t="shared" si="9"/>
        <v>0</v>
      </c>
      <c r="AA27" s="261">
        <f t="shared" si="10"/>
        <v>0</v>
      </c>
      <c r="AB27" s="262"/>
      <c r="AC27" s="363"/>
      <c r="AD27" s="363"/>
      <c r="AE27" s="363"/>
      <c r="AF27" s="274"/>
      <c r="AG27" s="274"/>
      <c r="AH27" s="850"/>
      <c r="AI27" s="850"/>
      <c r="AJ27" s="269"/>
      <c r="AK27" s="269"/>
      <c r="AL27" s="269"/>
      <c r="AM27" s="269"/>
      <c r="AN27" s="269"/>
      <c r="AO27" s="850"/>
      <c r="AP27" s="853"/>
      <c r="AQ27" s="269"/>
      <c r="AR27" s="269"/>
      <c r="AS27" s="269"/>
      <c r="AT27" s="269"/>
      <c r="AU27" s="269"/>
      <c r="AV27" s="850"/>
      <c r="AW27" s="853"/>
      <c r="AX27" s="269"/>
      <c r="AY27" s="269"/>
      <c r="AZ27" s="269"/>
      <c r="BA27" s="269"/>
      <c r="BB27" s="269"/>
      <c r="BC27" s="850"/>
      <c r="BD27" s="853"/>
      <c r="BE27" s="269"/>
      <c r="BF27" s="269"/>
      <c r="BG27" s="269"/>
      <c r="BH27" s="269"/>
      <c r="BI27" s="269"/>
      <c r="BJ27" s="850"/>
      <c r="BK27" s="853"/>
      <c r="BL27" s="269"/>
      <c r="BM27" s="269"/>
      <c r="BN27" s="269"/>
      <c r="BO27" s="269"/>
      <c r="BP27" s="269"/>
      <c r="BQ27" s="850"/>
      <c r="BR27" s="853"/>
      <c r="BS27" s="269"/>
      <c r="BT27" s="269"/>
      <c r="BU27" s="269"/>
      <c r="BV27" s="269"/>
      <c r="BW27" s="269"/>
      <c r="BX27" s="850"/>
      <c r="BY27" s="853"/>
      <c r="BZ27" s="269"/>
      <c r="CA27" s="269"/>
      <c r="CB27" s="269"/>
      <c r="CC27" s="269"/>
      <c r="CD27" s="269"/>
      <c r="CE27" s="850"/>
      <c r="CF27" s="853"/>
      <c r="CG27" s="269"/>
      <c r="CH27" s="269"/>
      <c r="CI27" s="269"/>
      <c r="CJ27" s="269"/>
      <c r="CK27" s="269"/>
      <c r="CL27" s="850"/>
      <c r="CM27" s="853"/>
    </row>
    <row r="28" spans="1:92" s="263" customFormat="1" ht="13.5" hidden="1" thickBot="1">
      <c r="A28" s="858"/>
      <c r="B28" s="324"/>
      <c r="C28" s="325" t="s">
        <v>163</v>
      </c>
      <c r="D28" s="325" t="s">
        <v>151</v>
      </c>
      <c r="E28" s="326" t="s">
        <v>116</v>
      </c>
      <c r="F28" s="367" t="s">
        <v>160</v>
      </c>
      <c r="G28" s="326" t="s">
        <v>152</v>
      </c>
      <c r="H28" s="327">
        <v>0.05</v>
      </c>
      <c r="I28" s="328">
        <f t="shared" si="11"/>
        <v>820</v>
      </c>
      <c r="J28" s="329">
        <f t="shared" si="12"/>
        <v>0</v>
      </c>
      <c r="K28" s="327">
        <v>0.06</v>
      </c>
      <c r="L28" s="327">
        <f t="shared" si="13"/>
        <v>0</v>
      </c>
      <c r="M28" s="330">
        <f t="shared" si="17"/>
        <v>0</v>
      </c>
      <c r="N28" s="330">
        <f t="shared" si="14"/>
        <v>0</v>
      </c>
      <c r="O28" s="330">
        <f t="shared" si="1"/>
        <v>0</v>
      </c>
      <c r="P28" s="330">
        <f t="shared" si="2"/>
        <v>0</v>
      </c>
      <c r="Q28" s="330">
        <f t="shared" si="3"/>
        <v>0</v>
      </c>
      <c r="R28" s="330">
        <f t="shared" si="4"/>
        <v>0</v>
      </c>
      <c r="S28" s="331">
        <f t="shared" si="15"/>
        <v>0</v>
      </c>
      <c r="T28" s="332">
        <v>41</v>
      </c>
      <c r="U28" s="333">
        <f t="shared" si="16"/>
        <v>41</v>
      </c>
      <c r="V28" s="333">
        <f t="shared" si="5"/>
        <v>41</v>
      </c>
      <c r="W28" s="333">
        <f t="shared" si="6"/>
        <v>0</v>
      </c>
      <c r="X28" s="333">
        <f t="shared" si="7"/>
        <v>0</v>
      </c>
      <c r="Y28" s="333">
        <f t="shared" si="8"/>
        <v>0</v>
      </c>
      <c r="Z28" s="333">
        <f t="shared" si="9"/>
        <v>0</v>
      </c>
      <c r="AA28" s="334">
        <f t="shared" si="10"/>
        <v>0</v>
      </c>
      <c r="AB28" s="335"/>
      <c r="AC28" s="300"/>
      <c r="AD28" s="300"/>
      <c r="AE28" s="301"/>
      <c r="AF28" s="300"/>
      <c r="AG28" s="301"/>
      <c r="AH28" s="851"/>
      <c r="AI28" s="851"/>
      <c r="AJ28" s="276"/>
      <c r="AK28" s="276"/>
      <c r="AL28" s="276"/>
      <c r="AM28" s="276"/>
      <c r="AN28" s="299"/>
      <c r="AO28" s="851"/>
      <c r="AP28" s="854"/>
      <c r="AQ28" s="299"/>
      <c r="AR28" s="299"/>
      <c r="AS28" s="299"/>
      <c r="AT28" s="299"/>
      <c r="AU28" s="299"/>
      <c r="AV28" s="851"/>
      <c r="AW28" s="854"/>
      <c r="AX28" s="299"/>
      <c r="AY28" s="299"/>
      <c r="AZ28" s="299"/>
      <c r="BA28" s="299"/>
      <c r="BB28" s="299"/>
      <c r="BC28" s="851"/>
      <c r="BD28" s="854"/>
      <c r="BE28" s="299"/>
      <c r="BF28" s="299"/>
      <c r="BG28" s="299"/>
      <c r="BH28" s="299"/>
      <c r="BI28" s="299"/>
      <c r="BJ28" s="851"/>
      <c r="BK28" s="854"/>
      <c r="BL28" s="299"/>
      <c r="BM28" s="299"/>
      <c r="BN28" s="299"/>
      <c r="BO28" s="299"/>
      <c r="BP28" s="299"/>
      <c r="BQ28" s="851"/>
      <c r="BR28" s="854"/>
      <c r="BS28" s="299"/>
      <c r="BT28" s="299"/>
      <c r="BU28" s="299"/>
      <c r="BV28" s="299"/>
      <c r="BW28" s="276"/>
      <c r="BX28" s="851"/>
      <c r="BY28" s="854"/>
      <c r="BZ28" s="299"/>
      <c r="CA28" s="299"/>
      <c r="CB28" s="299"/>
      <c r="CC28" s="299"/>
      <c r="CD28" s="276"/>
      <c r="CE28" s="851"/>
      <c r="CF28" s="854"/>
      <c r="CG28" s="276"/>
      <c r="CH28" s="276"/>
      <c r="CI28" s="299"/>
      <c r="CJ28" s="276"/>
      <c r="CK28" s="276"/>
      <c r="CL28" s="1004"/>
      <c r="CM28" s="1005"/>
    </row>
    <row r="29" spans="1:92">
      <c r="A29" s="104"/>
      <c r="C29" s="105"/>
      <c r="D29" s="105"/>
      <c r="E29" s="105"/>
      <c r="F29" s="105"/>
      <c r="G29" s="106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</row>
    <row r="30" spans="1:92">
      <c r="A30" s="104"/>
      <c r="C30" s="105"/>
      <c r="D30" s="105"/>
      <c r="E30" s="105"/>
      <c r="F30" s="105"/>
      <c r="G30" s="106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</row>
    <row r="31" spans="1:92" ht="13.5" thickBot="1">
      <c r="A31" s="107"/>
      <c r="B31" s="107"/>
      <c r="C31" s="107"/>
      <c r="D31" s="107"/>
      <c r="E31" s="107"/>
      <c r="F31" s="107"/>
      <c r="G31" s="107"/>
      <c r="H31" s="107"/>
      <c r="I31" s="107"/>
      <c r="J31" s="79"/>
      <c r="K31" s="79"/>
      <c r="L31" s="79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</row>
    <row r="32" spans="1:92" ht="13.5" thickBot="1">
      <c r="A32" s="108"/>
      <c r="B32" s="109"/>
      <c r="C32" s="110"/>
      <c r="D32" s="111"/>
      <c r="E32" s="112"/>
      <c r="F32" s="113"/>
      <c r="G32" s="114"/>
      <c r="H32" s="113"/>
      <c r="I32" s="113"/>
      <c r="J32" s="942">
        <f>SUM(J15:J28)</f>
        <v>21.73</v>
      </c>
      <c r="K32" s="940"/>
      <c r="L32" s="939">
        <f>SUBTOTAL(9,L15:L28)</f>
        <v>20.85</v>
      </c>
      <c r="M32" s="245">
        <f t="shared" ref="M32:S32" si="20">SUM(M15:M28)</f>
        <v>37</v>
      </c>
      <c r="N32" s="245">
        <f t="shared" si="20"/>
        <v>0</v>
      </c>
      <c r="O32" s="245">
        <f t="shared" si="20"/>
        <v>0</v>
      </c>
      <c r="P32" s="245">
        <f t="shared" si="20"/>
        <v>0</v>
      </c>
      <c r="Q32" s="245">
        <f t="shared" si="20"/>
        <v>0</v>
      </c>
      <c r="R32" s="245">
        <f t="shared" si="20"/>
        <v>0</v>
      </c>
      <c r="S32" s="245">
        <f t="shared" si="20"/>
        <v>37</v>
      </c>
      <c r="T32" s="115"/>
      <c r="U32" s="115"/>
      <c r="V32" s="115"/>
      <c r="W32" s="115"/>
      <c r="X32" s="115"/>
      <c r="Y32" s="115"/>
      <c r="Z32" s="115"/>
      <c r="AA32" s="845">
        <f>SUM(AA15:AA28)</f>
        <v>14963</v>
      </c>
      <c r="AB32" s="5"/>
      <c r="AC32" s="344">
        <f t="shared" ref="AC32:CM32" si="21">COUNTA(AC15:AC28)</f>
        <v>2</v>
      </c>
      <c r="AD32" s="248">
        <f t="shared" si="21"/>
        <v>2</v>
      </c>
      <c r="AE32" s="248">
        <f t="shared" si="21"/>
        <v>1</v>
      </c>
      <c r="AF32" s="248">
        <f t="shared" si="21"/>
        <v>1</v>
      </c>
      <c r="AG32" s="248">
        <f t="shared" si="21"/>
        <v>1</v>
      </c>
      <c r="AH32" s="248">
        <f t="shared" si="21"/>
        <v>2</v>
      </c>
      <c r="AI32" s="345">
        <f t="shared" si="21"/>
        <v>2</v>
      </c>
      <c r="AJ32" s="344">
        <f t="shared" si="21"/>
        <v>1</v>
      </c>
      <c r="AK32" s="248">
        <f t="shared" si="21"/>
        <v>2</v>
      </c>
      <c r="AL32" s="248">
        <f t="shared" si="21"/>
        <v>1</v>
      </c>
      <c r="AM32" s="248">
        <f t="shared" si="21"/>
        <v>2</v>
      </c>
      <c r="AN32" s="248">
        <f t="shared" si="21"/>
        <v>1</v>
      </c>
      <c r="AO32" s="248">
        <f t="shared" si="21"/>
        <v>2</v>
      </c>
      <c r="AP32" s="345">
        <f t="shared" si="21"/>
        <v>2</v>
      </c>
      <c r="AQ32" s="344">
        <f t="shared" si="21"/>
        <v>1</v>
      </c>
      <c r="AR32" s="248">
        <f t="shared" si="21"/>
        <v>2</v>
      </c>
      <c r="AS32" s="248">
        <f t="shared" si="21"/>
        <v>2</v>
      </c>
      <c r="AT32" s="248">
        <f t="shared" si="21"/>
        <v>1</v>
      </c>
      <c r="AU32" s="248">
        <f t="shared" si="21"/>
        <v>2</v>
      </c>
      <c r="AV32" s="248">
        <f t="shared" si="21"/>
        <v>2</v>
      </c>
      <c r="AW32" s="345">
        <f>COUNTA(AW15:AW28)</f>
        <v>2</v>
      </c>
      <c r="AX32" s="344">
        <f t="shared" si="21"/>
        <v>2</v>
      </c>
      <c r="AY32" s="248">
        <f t="shared" si="21"/>
        <v>1</v>
      </c>
      <c r="AZ32" s="248">
        <f t="shared" si="21"/>
        <v>0</v>
      </c>
      <c r="BA32" s="248">
        <f t="shared" si="21"/>
        <v>0</v>
      </c>
      <c r="BB32" s="248">
        <f t="shared" si="21"/>
        <v>0</v>
      </c>
      <c r="BC32" s="248">
        <f t="shared" si="21"/>
        <v>0</v>
      </c>
      <c r="BD32" s="345">
        <f t="shared" si="21"/>
        <v>0</v>
      </c>
      <c r="BE32" s="344">
        <f t="shared" si="21"/>
        <v>0</v>
      </c>
      <c r="BF32" s="248">
        <f t="shared" si="21"/>
        <v>0</v>
      </c>
      <c r="BG32" s="248">
        <f t="shared" si="21"/>
        <v>0</v>
      </c>
      <c r="BH32" s="248">
        <f t="shared" si="21"/>
        <v>0</v>
      </c>
      <c r="BI32" s="248">
        <f t="shared" si="21"/>
        <v>0</v>
      </c>
      <c r="BJ32" s="248">
        <f t="shared" si="21"/>
        <v>0</v>
      </c>
      <c r="BK32" s="345">
        <f t="shared" si="21"/>
        <v>0</v>
      </c>
      <c r="BL32" s="344">
        <f t="shared" si="21"/>
        <v>0</v>
      </c>
      <c r="BM32" s="248">
        <f t="shared" si="21"/>
        <v>0</v>
      </c>
      <c r="BN32" s="248">
        <f t="shared" si="21"/>
        <v>0</v>
      </c>
      <c r="BO32" s="248">
        <f t="shared" si="21"/>
        <v>0</v>
      </c>
      <c r="BP32" s="248">
        <f t="shared" si="21"/>
        <v>0</v>
      </c>
      <c r="BQ32" s="248">
        <f t="shared" si="21"/>
        <v>0</v>
      </c>
      <c r="BR32" s="345">
        <f t="shared" si="21"/>
        <v>0</v>
      </c>
      <c r="BS32" s="344">
        <f t="shared" si="21"/>
        <v>0</v>
      </c>
      <c r="BT32" s="248">
        <f t="shared" si="21"/>
        <v>0</v>
      </c>
      <c r="BU32" s="248">
        <f t="shared" si="21"/>
        <v>0</v>
      </c>
      <c r="BV32" s="248">
        <f t="shared" si="21"/>
        <v>0</v>
      </c>
      <c r="BW32" s="248">
        <f t="shared" si="21"/>
        <v>0</v>
      </c>
      <c r="BX32" s="248">
        <f t="shared" si="21"/>
        <v>0</v>
      </c>
      <c r="BY32" s="345">
        <f t="shared" si="21"/>
        <v>0</v>
      </c>
      <c r="BZ32" s="344">
        <f t="shared" si="21"/>
        <v>0</v>
      </c>
      <c r="CA32" s="248">
        <f t="shared" si="21"/>
        <v>0</v>
      </c>
      <c r="CB32" s="248">
        <f t="shared" si="21"/>
        <v>0</v>
      </c>
      <c r="CC32" s="248">
        <f t="shared" si="21"/>
        <v>0</v>
      </c>
      <c r="CD32" s="248">
        <f t="shared" si="21"/>
        <v>0</v>
      </c>
      <c r="CE32" s="248">
        <f t="shared" si="21"/>
        <v>0</v>
      </c>
      <c r="CF32" s="345">
        <f t="shared" si="21"/>
        <v>0</v>
      </c>
      <c r="CG32" s="344">
        <f t="shared" si="21"/>
        <v>0</v>
      </c>
      <c r="CH32" s="248">
        <f t="shared" si="21"/>
        <v>0</v>
      </c>
      <c r="CI32" s="248">
        <f t="shared" si="21"/>
        <v>0</v>
      </c>
      <c r="CJ32" s="248">
        <f t="shared" si="21"/>
        <v>0</v>
      </c>
      <c r="CK32" s="248">
        <f t="shared" si="21"/>
        <v>0</v>
      </c>
      <c r="CL32" s="248">
        <f t="shared" si="21"/>
        <v>0</v>
      </c>
      <c r="CM32" s="345">
        <f t="shared" si="21"/>
        <v>0</v>
      </c>
      <c r="CN32" s="501" t="s">
        <v>70</v>
      </c>
    </row>
    <row r="33" spans="1:92" ht="13.5">
      <c r="A33" s="116"/>
      <c r="B33" s="116"/>
      <c r="N33" s="117"/>
      <c r="O33" s="117"/>
      <c r="P33" s="117"/>
      <c r="Q33" s="117"/>
      <c r="R33" s="117"/>
      <c r="S33" s="117"/>
      <c r="T33" s="117"/>
      <c r="U33" s="118"/>
      <c r="V33" s="18"/>
      <c r="W33" s="18"/>
      <c r="X33" s="18"/>
      <c r="Y33" s="18"/>
      <c r="Z33" s="18"/>
      <c r="AB33" s="5"/>
      <c r="AC33" s="2152">
        <f>SUM(AC32:AI32)</f>
        <v>11</v>
      </c>
      <c r="AD33" s="2153"/>
      <c r="AE33" s="2153"/>
      <c r="AF33" s="2153"/>
      <c r="AG33" s="2153"/>
      <c r="AH33" s="2153"/>
      <c r="AI33" s="2154"/>
      <c r="AJ33" s="2152">
        <f>SUM(AJ32:AP32)</f>
        <v>11</v>
      </c>
      <c r="AK33" s="2153"/>
      <c r="AL33" s="2153"/>
      <c r="AM33" s="2153"/>
      <c r="AN33" s="2153"/>
      <c r="AO33" s="2153"/>
      <c r="AP33" s="2154"/>
      <c r="AQ33" s="2152">
        <f>SUM(AQ32:AW32)</f>
        <v>12</v>
      </c>
      <c r="AR33" s="2153"/>
      <c r="AS33" s="2153"/>
      <c r="AT33" s="2153"/>
      <c r="AU33" s="2153"/>
      <c r="AV33" s="2153"/>
      <c r="AW33" s="2154"/>
      <c r="AX33" s="2152">
        <f>SUM(AX32:BD32)</f>
        <v>3</v>
      </c>
      <c r="AY33" s="2153"/>
      <c r="AZ33" s="2153"/>
      <c r="BA33" s="2153"/>
      <c r="BB33" s="2153"/>
      <c r="BC33" s="2153"/>
      <c r="BD33" s="2154"/>
      <c r="BE33" s="2152">
        <f>SUM(BE32:BK32)</f>
        <v>0</v>
      </c>
      <c r="BF33" s="2153"/>
      <c r="BG33" s="2153"/>
      <c r="BH33" s="2153"/>
      <c r="BI33" s="2153"/>
      <c r="BJ33" s="2153"/>
      <c r="BK33" s="2154"/>
      <c r="BL33" s="2152">
        <f>SUM(BL32:BR32)</f>
        <v>0</v>
      </c>
      <c r="BM33" s="2153"/>
      <c r="BN33" s="2153"/>
      <c r="BO33" s="2153"/>
      <c r="BP33" s="2153"/>
      <c r="BQ33" s="2153"/>
      <c r="BR33" s="2154"/>
      <c r="BS33" s="2152">
        <f>SUM(BS32:BY32)</f>
        <v>0</v>
      </c>
      <c r="BT33" s="2153"/>
      <c r="BU33" s="2153"/>
      <c r="BV33" s="2153"/>
      <c r="BW33" s="2153"/>
      <c r="BX33" s="2153"/>
      <c r="BY33" s="2154"/>
      <c r="BZ33" s="2152">
        <f>SUM(BZ32:CF32)</f>
        <v>0</v>
      </c>
      <c r="CA33" s="2153"/>
      <c r="CB33" s="2153"/>
      <c r="CC33" s="2153"/>
      <c r="CD33" s="2153"/>
      <c r="CE33" s="2153"/>
      <c r="CF33" s="2154"/>
      <c r="CG33" s="2152">
        <f>SUM(CG32:CM32)</f>
        <v>0</v>
      </c>
      <c r="CH33" s="2153"/>
      <c r="CI33" s="2153"/>
      <c r="CJ33" s="2153"/>
      <c r="CK33" s="2153"/>
      <c r="CL33" s="2153"/>
      <c r="CM33" s="2154"/>
      <c r="CN33" s="502" t="s">
        <v>71</v>
      </c>
    </row>
    <row r="34" spans="1:92" ht="13.5" thickBot="1">
      <c r="A34" s="85"/>
      <c r="B34" s="85"/>
      <c r="J34"/>
      <c r="K34"/>
      <c r="L34"/>
      <c r="AB34" s="5"/>
      <c r="AC34" s="346">
        <f>SUMIF((AC15:AC28),"A",$H$15:$H$28)+SUMIF((AC15:AC28),"B",$H$15:$H$28)</f>
        <v>0.76</v>
      </c>
      <c r="AD34" s="346">
        <f t="shared" ref="AD34:CM34" si="22">SUMIF((AD15:AD28),"A",$H$15:$H$28)+SUMIF((AD15:AD28),"B",$H$15:$H$28)</f>
        <v>1.42</v>
      </c>
      <c r="AE34" s="346">
        <f t="shared" si="22"/>
        <v>0.65</v>
      </c>
      <c r="AF34" s="346">
        <f t="shared" si="22"/>
        <v>0.67</v>
      </c>
      <c r="AG34" s="346">
        <f t="shared" si="22"/>
        <v>0.75</v>
      </c>
      <c r="AH34" s="346">
        <f t="shared" si="22"/>
        <v>1.32</v>
      </c>
      <c r="AI34" s="346">
        <f t="shared" si="22"/>
        <v>0.86</v>
      </c>
      <c r="AJ34" s="346">
        <f t="shared" si="22"/>
        <v>0.65</v>
      </c>
      <c r="AK34" s="346">
        <f t="shared" si="22"/>
        <v>0.86</v>
      </c>
      <c r="AL34" s="346">
        <f t="shared" si="22"/>
        <v>0.67</v>
      </c>
      <c r="AM34" s="346">
        <f t="shared" si="22"/>
        <v>1.32</v>
      </c>
      <c r="AN34" s="346">
        <f t="shared" si="22"/>
        <v>0.65</v>
      </c>
      <c r="AO34" s="346">
        <f t="shared" si="22"/>
        <v>1.42</v>
      </c>
      <c r="AP34" s="346">
        <f t="shared" si="22"/>
        <v>1.32</v>
      </c>
      <c r="AQ34" s="346">
        <f t="shared" si="22"/>
        <v>0.65</v>
      </c>
      <c r="AR34" s="346">
        <f t="shared" si="22"/>
        <v>1.42</v>
      </c>
      <c r="AS34" s="346">
        <f t="shared" si="22"/>
        <v>0.76</v>
      </c>
      <c r="AT34" s="346">
        <f t="shared" si="22"/>
        <v>0.65</v>
      </c>
      <c r="AU34" s="346">
        <f t="shared" si="22"/>
        <v>1.32</v>
      </c>
      <c r="AV34" s="346">
        <f t="shared" si="22"/>
        <v>0.86</v>
      </c>
      <c r="AW34" s="346">
        <f t="shared" si="22"/>
        <v>1.32</v>
      </c>
      <c r="AX34" s="346">
        <f t="shared" si="22"/>
        <v>0.76</v>
      </c>
      <c r="AY34" s="346">
        <f t="shared" si="22"/>
        <v>0.67</v>
      </c>
      <c r="AZ34" s="346">
        <f t="shared" si="22"/>
        <v>0</v>
      </c>
      <c r="BA34" s="346">
        <f t="shared" si="22"/>
        <v>0</v>
      </c>
      <c r="BB34" s="346">
        <f t="shared" si="22"/>
        <v>0</v>
      </c>
      <c r="BC34" s="346">
        <f t="shared" si="22"/>
        <v>0</v>
      </c>
      <c r="BD34" s="346">
        <f t="shared" si="22"/>
        <v>0</v>
      </c>
      <c r="BE34" s="346">
        <f t="shared" si="22"/>
        <v>0</v>
      </c>
      <c r="BF34" s="346">
        <f t="shared" si="22"/>
        <v>0</v>
      </c>
      <c r="BG34" s="346">
        <f t="shared" si="22"/>
        <v>0</v>
      </c>
      <c r="BH34" s="346">
        <f t="shared" si="22"/>
        <v>0</v>
      </c>
      <c r="BI34" s="346">
        <f t="shared" si="22"/>
        <v>0</v>
      </c>
      <c r="BJ34" s="346">
        <f t="shared" si="22"/>
        <v>0</v>
      </c>
      <c r="BK34" s="346">
        <f t="shared" si="22"/>
        <v>0</v>
      </c>
      <c r="BL34" s="346">
        <f t="shared" si="22"/>
        <v>0</v>
      </c>
      <c r="BM34" s="346">
        <f t="shared" si="22"/>
        <v>0</v>
      </c>
      <c r="BN34" s="346">
        <f t="shared" si="22"/>
        <v>0</v>
      </c>
      <c r="BO34" s="346">
        <f t="shared" si="22"/>
        <v>0</v>
      </c>
      <c r="BP34" s="346">
        <f t="shared" si="22"/>
        <v>0</v>
      </c>
      <c r="BQ34" s="346">
        <f t="shared" si="22"/>
        <v>0</v>
      </c>
      <c r="BR34" s="346">
        <f t="shared" si="22"/>
        <v>0</v>
      </c>
      <c r="BS34" s="346">
        <f t="shared" si="22"/>
        <v>0</v>
      </c>
      <c r="BT34" s="346">
        <f t="shared" si="22"/>
        <v>0</v>
      </c>
      <c r="BU34" s="346">
        <f t="shared" si="22"/>
        <v>0</v>
      </c>
      <c r="BV34" s="346">
        <f t="shared" si="22"/>
        <v>0</v>
      </c>
      <c r="BW34" s="346">
        <f t="shared" si="22"/>
        <v>0</v>
      </c>
      <c r="BX34" s="346">
        <f t="shared" si="22"/>
        <v>0</v>
      </c>
      <c r="BY34" s="346">
        <f t="shared" si="22"/>
        <v>0</v>
      </c>
      <c r="BZ34" s="346">
        <f t="shared" si="22"/>
        <v>0</v>
      </c>
      <c r="CA34" s="346">
        <f t="shared" si="22"/>
        <v>0</v>
      </c>
      <c r="CB34" s="346">
        <f t="shared" si="22"/>
        <v>0</v>
      </c>
      <c r="CC34" s="346">
        <f t="shared" si="22"/>
        <v>0</v>
      </c>
      <c r="CD34" s="346">
        <f t="shared" si="22"/>
        <v>0</v>
      </c>
      <c r="CE34" s="346">
        <f t="shared" si="22"/>
        <v>0</v>
      </c>
      <c r="CF34" s="346">
        <f t="shared" si="22"/>
        <v>0</v>
      </c>
      <c r="CG34" s="346">
        <f t="shared" si="22"/>
        <v>0</v>
      </c>
      <c r="CH34" s="346">
        <f t="shared" si="22"/>
        <v>0</v>
      </c>
      <c r="CI34" s="346">
        <f t="shared" si="22"/>
        <v>0</v>
      </c>
      <c r="CJ34" s="346">
        <f t="shared" si="22"/>
        <v>0</v>
      </c>
      <c r="CK34" s="346">
        <f t="shared" si="22"/>
        <v>0</v>
      </c>
      <c r="CL34" s="346">
        <f t="shared" si="22"/>
        <v>0</v>
      </c>
      <c r="CM34" s="346">
        <f t="shared" si="22"/>
        <v>0</v>
      </c>
      <c r="CN34" s="616" t="s">
        <v>216</v>
      </c>
    </row>
    <row r="35" spans="1:92" ht="13.5">
      <c r="A35" s="85"/>
      <c r="B35" s="85"/>
      <c r="C35" s="5"/>
      <c r="D35" s="5"/>
      <c r="E35" s="12"/>
      <c r="F35" s="5"/>
      <c r="G35" s="5"/>
      <c r="H35" s="2155" t="s">
        <v>8</v>
      </c>
      <c r="I35" s="2156"/>
      <c r="J35" s="2155" t="s">
        <v>72</v>
      </c>
      <c r="K35" s="2157"/>
      <c r="L35" s="2157"/>
      <c r="M35" s="2157"/>
      <c r="N35" s="2157"/>
      <c r="O35" s="2157"/>
      <c r="P35" s="2157"/>
      <c r="Q35" s="2157"/>
      <c r="R35" s="2157"/>
      <c r="S35" s="2156"/>
      <c r="T35" s="2158" t="s">
        <v>42</v>
      </c>
      <c r="U35" s="2159"/>
      <c r="V35" s="2159"/>
      <c r="W35" s="2159"/>
      <c r="X35" s="2159"/>
      <c r="Y35" s="2159"/>
      <c r="Z35" s="2159"/>
      <c r="AA35" s="2160"/>
      <c r="AC35" s="2161">
        <f>SUM(AC34:AI34)</f>
        <v>6.4300000000000006</v>
      </c>
      <c r="AD35" s="2162"/>
      <c r="AE35" s="2162"/>
      <c r="AF35" s="2162"/>
      <c r="AG35" s="2162"/>
      <c r="AH35" s="2162"/>
      <c r="AI35" s="2163"/>
      <c r="AJ35" s="2161">
        <f>SUM(AJ34:AP34)</f>
        <v>6.8900000000000006</v>
      </c>
      <c r="AK35" s="2162"/>
      <c r="AL35" s="2162"/>
      <c r="AM35" s="2162"/>
      <c r="AN35" s="2162"/>
      <c r="AO35" s="2162"/>
      <c r="AP35" s="2163"/>
      <c r="AQ35" s="2161">
        <f>SUM(AQ34:AW34)</f>
        <v>6.98</v>
      </c>
      <c r="AR35" s="2162"/>
      <c r="AS35" s="2162"/>
      <c r="AT35" s="2162"/>
      <c r="AU35" s="2162"/>
      <c r="AV35" s="2162"/>
      <c r="AW35" s="2163"/>
      <c r="AX35" s="2161">
        <f>SUM(AX34:BD34)</f>
        <v>1.4300000000000002</v>
      </c>
      <c r="AY35" s="2162"/>
      <c r="AZ35" s="2162"/>
      <c r="BA35" s="2162"/>
      <c r="BB35" s="2162"/>
      <c r="BC35" s="2162"/>
      <c r="BD35" s="2163"/>
      <c r="BE35" s="2161">
        <f>SUM(BE34:BK34)</f>
        <v>0</v>
      </c>
      <c r="BF35" s="2162"/>
      <c r="BG35" s="2162"/>
      <c r="BH35" s="2162"/>
      <c r="BI35" s="2162"/>
      <c r="BJ35" s="2162"/>
      <c r="BK35" s="2163"/>
      <c r="BL35" s="2161">
        <f>SUM(BL34:BR34)</f>
        <v>0</v>
      </c>
      <c r="BM35" s="2162"/>
      <c r="BN35" s="2162"/>
      <c r="BO35" s="2162"/>
      <c r="BP35" s="2162"/>
      <c r="BQ35" s="2162"/>
      <c r="BR35" s="2163"/>
      <c r="BS35" s="2161">
        <f>SUM(BS34:BY34)</f>
        <v>0</v>
      </c>
      <c r="BT35" s="2162"/>
      <c r="BU35" s="2162"/>
      <c r="BV35" s="2162"/>
      <c r="BW35" s="2162"/>
      <c r="BX35" s="2162"/>
      <c r="BY35" s="2163"/>
      <c r="BZ35" s="2161">
        <f>SUM(BZ34:CF34)</f>
        <v>0</v>
      </c>
      <c r="CA35" s="2162"/>
      <c r="CB35" s="2162"/>
      <c r="CC35" s="2162"/>
      <c r="CD35" s="2162"/>
      <c r="CE35" s="2162"/>
      <c r="CF35" s="2163"/>
      <c r="CG35" s="2161">
        <f>SUM(CG34:CM34)</f>
        <v>0</v>
      </c>
      <c r="CH35" s="2162"/>
      <c r="CI35" s="2162"/>
      <c r="CJ35" s="2162"/>
      <c r="CK35" s="2162"/>
      <c r="CL35" s="2162"/>
      <c r="CM35" s="2163"/>
      <c r="CN35" s="556" t="s">
        <v>217</v>
      </c>
    </row>
    <row r="36" spans="1:92" ht="13.5" thickBot="1">
      <c r="A36" s="85"/>
      <c r="B36" s="85"/>
      <c r="C36" s="5"/>
      <c r="D36" s="8"/>
      <c r="E36" s="5"/>
      <c r="F36" s="6"/>
      <c r="G36" s="5"/>
      <c r="H36" s="119" t="s">
        <v>43</v>
      </c>
      <c r="I36" s="120" t="s">
        <v>0</v>
      </c>
      <c r="J36" s="119" t="s">
        <v>43</v>
      </c>
      <c r="K36" s="484"/>
      <c r="L36" s="484"/>
      <c r="M36" s="120" t="str">
        <f>F3</f>
        <v>A</v>
      </c>
      <c r="N36" s="119" t="str">
        <f>F4</f>
        <v>B</v>
      </c>
      <c r="O36" s="120">
        <f>F5</f>
        <v>0</v>
      </c>
      <c r="P36" s="119">
        <f>F6</f>
        <v>0</v>
      </c>
      <c r="Q36" s="388" t="str">
        <f>F7</f>
        <v>-</v>
      </c>
      <c r="R36" s="389" t="str">
        <f>F8</f>
        <v>-</v>
      </c>
      <c r="S36" s="120" t="s">
        <v>0</v>
      </c>
      <c r="T36" s="244" t="s">
        <v>43</v>
      </c>
      <c r="U36" s="264"/>
      <c r="V36" s="242"/>
      <c r="W36" s="243">
        <f>P3</f>
        <v>0</v>
      </c>
      <c r="X36" s="121">
        <f>P4</f>
        <v>0</v>
      </c>
      <c r="Y36" s="120">
        <f>P5</f>
        <v>0</v>
      </c>
      <c r="Z36" s="122">
        <f>P6</f>
        <v>0</v>
      </c>
      <c r="AA36" s="123" t="s">
        <v>0</v>
      </c>
      <c r="AB36" s="615" t="s">
        <v>70</v>
      </c>
      <c r="AC36" s="551"/>
      <c r="AD36" s="551"/>
      <c r="AE36" s="551"/>
      <c r="AF36" s="551"/>
      <c r="AG36" s="551"/>
      <c r="AH36" s="551"/>
      <c r="AI36" s="551"/>
      <c r="AJ36" s="551"/>
      <c r="AK36" s="551"/>
      <c r="AL36" s="551"/>
      <c r="AM36" s="551"/>
      <c r="AN36" s="551"/>
      <c r="AO36" s="551"/>
      <c r="AP36" s="551"/>
      <c r="AQ36" s="551"/>
      <c r="AR36" s="551"/>
      <c r="AS36" s="551"/>
      <c r="AT36" s="551"/>
      <c r="AU36" s="551"/>
      <c r="AV36" s="551"/>
      <c r="AW36" s="551"/>
      <c r="AX36" s="551"/>
      <c r="AY36" s="551"/>
      <c r="AZ36" s="551"/>
      <c r="BA36" s="551"/>
      <c r="BB36" s="551"/>
      <c r="BC36" s="551"/>
      <c r="BD36" s="551"/>
      <c r="BE36" s="551"/>
      <c r="BF36" s="551"/>
      <c r="BG36" s="551"/>
      <c r="BH36" s="551"/>
      <c r="BI36" s="551"/>
      <c r="BJ36" s="551"/>
      <c r="BK36" s="551"/>
      <c r="BL36" s="551"/>
      <c r="BM36" s="551"/>
      <c r="BN36" s="551"/>
      <c r="BO36" s="551"/>
      <c r="BP36" s="551"/>
      <c r="BQ36" s="551"/>
      <c r="BR36" s="551"/>
      <c r="BS36" s="551"/>
      <c r="BT36" s="551"/>
      <c r="BU36" s="551"/>
      <c r="BV36" s="551"/>
      <c r="BW36" s="551"/>
      <c r="BX36" s="551"/>
      <c r="BY36" s="551"/>
      <c r="BZ36" s="551"/>
      <c r="CA36" s="551"/>
      <c r="CB36" s="551"/>
      <c r="CC36" s="551"/>
      <c r="CD36" s="551"/>
      <c r="CE36" s="551"/>
      <c r="CF36" s="551"/>
      <c r="CG36" s="551"/>
      <c r="CH36" s="551"/>
      <c r="CI36" s="551"/>
      <c r="CJ36" s="551"/>
      <c r="CK36" s="551"/>
      <c r="CL36" s="551"/>
      <c r="CM36" s="551"/>
      <c r="CN36" s="552"/>
    </row>
    <row r="37" spans="1:92" ht="16.5" customHeight="1" thickBot="1">
      <c r="A37" s="85"/>
      <c r="B37" s="85"/>
      <c r="C37" s="5"/>
      <c r="D37" s="523" t="s">
        <v>151</v>
      </c>
      <c r="E37" s="524" t="str">
        <f>F19</f>
        <v>07:00-06:59</v>
      </c>
      <c r="F37" s="525"/>
      <c r="G37" s="526" t="s">
        <v>152</v>
      </c>
      <c r="H37" s="527">
        <f>I37/I38</f>
        <v>1</v>
      </c>
      <c r="I37" s="528">
        <f>SUMIF(G15:G28,G37,J15:J28)</f>
        <v>21.73</v>
      </c>
      <c r="J37" s="527">
        <f>S37/S38</f>
        <v>1</v>
      </c>
      <c r="K37" s="527"/>
      <c r="L37" s="527"/>
      <c r="M37" s="526">
        <f t="shared" ref="M37:R37" si="23">SUMIF($G$15:$G$28,$G$37,M15:M28)</f>
        <v>37</v>
      </c>
      <c r="N37" s="526">
        <f t="shared" si="23"/>
        <v>0</v>
      </c>
      <c r="O37" s="526">
        <f t="shared" si="23"/>
        <v>0</v>
      </c>
      <c r="P37" s="526">
        <f t="shared" si="23"/>
        <v>0</v>
      </c>
      <c r="Q37" s="526">
        <f t="shared" si="23"/>
        <v>0</v>
      </c>
      <c r="R37" s="526">
        <f t="shared" si="23"/>
        <v>0</v>
      </c>
      <c r="S37" s="526">
        <f>SUMIF(G15:G28,G37,S15:S28)</f>
        <v>37</v>
      </c>
      <c r="T37" s="527">
        <f>AA37/AA38</f>
        <v>1</v>
      </c>
      <c r="U37" s="527"/>
      <c r="V37" s="529"/>
      <c r="W37" s="529"/>
      <c r="X37" s="529"/>
      <c r="Y37" s="529"/>
      <c r="Z37" s="529"/>
      <c r="AA37" s="530">
        <f>SUMIF(G15:G28,G37,AA15:AA28)</f>
        <v>14963</v>
      </c>
      <c r="AB37" s="64" t="s">
        <v>118</v>
      </c>
      <c r="AC37" s="963">
        <f>COUNTIFS(AC$15:AC$28,$F$4,$C$15:$C$28,$AB37)+COUNTIFS(AC$15:AC$28,$F$3,$C$15:$C$28,$AB37)</f>
        <v>0</v>
      </c>
      <c r="AD37" s="963">
        <f t="shared" ref="AD37:AP40" si="24">COUNTIFS(AD$15:AD$28,$F$4,$C$15:$C$28,$AB37)+COUNTIFS(AD$15:AD$28,$F$3,$C$15:$C$28,$AB37)</f>
        <v>1</v>
      </c>
      <c r="AE37" s="963">
        <f t="shared" si="24"/>
        <v>0</v>
      </c>
      <c r="AF37" s="963">
        <f t="shared" si="24"/>
        <v>0</v>
      </c>
      <c r="AG37" s="963">
        <f t="shared" si="24"/>
        <v>1</v>
      </c>
      <c r="AH37" s="964">
        <f t="shared" si="24"/>
        <v>0</v>
      </c>
      <c r="AI37" s="964">
        <f t="shared" si="24"/>
        <v>1</v>
      </c>
      <c r="AJ37" s="963">
        <f t="shared" si="24"/>
        <v>0</v>
      </c>
      <c r="AK37" s="963">
        <f t="shared" si="24"/>
        <v>1</v>
      </c>
      <c r="AL37" s="963">
        <f t="shared" si="24"/>
        <v>0</v>
      </c>
      <c r="AM37" s="963">
        <f t="shared" si="24"/>
        <v>0</v>
      </c>
      <c r="AN37" s="963">
        <f t="shared" si="24"/>
        <v>0</v>
      </c>
      <c r="AO37" s="964">
        <f t="shared" si="24"/>
        <v>1</v>
      </c>
      <c r="AP37" s="964">
        <f t="shared" si="24"/>
        <v>0</v>
      </c>
      <c r="AQ37" s="963">
        <f t="shared" ref="AQ37:CM40" si="25">COUNTIFS(AQ$15:AQ$28,$F$3,$C$15:$C$28,$AB37)</f>
        <v>0</v>
      </c>
      <c r="AR37" s="963">
        <f t="shared" si="25"/>
        <v>1</v>
      </c>
      <c r="AS37" s="963">
        <f t="shared" si="25"/>
        <v>0</v>
      </c>
      <c r="AT37" s="963">
        <f t="shared" si="25"/>
        <v>0</v>
      </c>
      <c r="AU37" s="963">
        <f t="shared" si="25"/>
        <v>0</v>
      </c>
      <c r="AV37" s="964">
        <f t="shared" si="25"/>
        <v>1</v>
      </c>
      <c r="AW37" s="964">
        <f t="shared" si="25"/>
        <v>0</v>
      </c>
      <c r="AX37" s="963">
        <f t="shared" si="25"/>
        <v>0</v>
      </c>
      <c r="AY37" s="963">
        <f t="shared" si="25"/>
        <v>0</v>
      </c>
      <c r="AZ37" s="963">
        <f t="shared" si="25"/>
        <v>0</v>
      </c>
      <c r="BA37" s="963">
        <f t="shared" si="25"/>
        <v>0</v>
      </c>
      <c r="BB37" s="963">
        <f t="shared" si="25"/>
        <v>0</v>
      </c>
      <c r="BC37" s="964">
        <f t="shared" si="25"/>
        <v>0</v>
      </c>
      <c r="BD37" s="964">
        <f t="shared" si="25"/>
        <v>0</v>
      </c>
      <c r="BE37" s="963">
        <f t="shared" si="25"/>
        <v>0</v>
      </c>
      <c r="BF37" s="963">
        <f t="shared" si="25"/>
        <v>0</v>
      </c>
      <c r="BG37" s="963">
        <f t="shared" si="25"/>
        <v>0</v>
      </c>
      <c r="BH37" s="963">
        <f t="shared" si="25"/>
        <v>0</v>
      </c>
      <c r="BI37" s="963">
        <f t="shared" si="25"/>
        <v>0</v>
      </c>
      <c r="BJ37" s="964">
        <f t="shared" si="25"/>
        <v>0</v>
      </c>
      <c r="BK37" s="964">
        <f t="shared" si="25"/>
        <v>0</v>
      </c>
      <c r="BL37" s="963">
        <f t="shared" si="25"/>
        <v>0</v>
      </c>
      <c r="BM37" s="963">
        <f t="shared" si="25"/>
        <v>0</v>
      </c>
      <c r="BN37" s="963">
        <f t="shared" si="25"/>
        <v>0</v>
      </c>
      <c r="BO37" s="963">
        <f t="shared" si="25"/>
        <v>0</v>
      </c>
      <c r="BP37" s="963">
        <f t="shared" si="25"/>
        <v>0</v>
      </c>
      <c r="BQ37" s="964">
        <f t="shared" si="25"/>
        <v>0</v>
      </c>
      <c r="BR37" s="964">
        <f t="shared" si="25"/>
        <v>0</v>
      </c>
      <c r="BS37" s="963">
        <f t="shared" si="25"/>
        <v>0</v>
      </c>
      <c r="BT37" s="963">
        <f t="shared" si="25"/>
        <v>0</v>
      </c>
      <c r="BU37" s="963">
        <f t="shared" si="25"/>
        <v>0</v>
      </c>
      <c r="BV37" s="963">
        <f t="shared" si="25"/>
        <v>0</v>
      </c>
      <c r="BW37" s="963">
        <f t="shared" si="25"/>
        <v>0</v>
      </c>
      <c r="BX37" s="964">
        <f t="shared" si="25"/>
        <v>0</v>
      </c>
      <c r="BY37" s="964">
        <f t="shared" si="25"/>
        <v>0</v>
      </c>
      <c r="BZ37" s="963">
        <f t="shared" si="25"/>
        <v>0</v>
      </c>
      <c r="CA37" s="963">
        <f t="shared" si="25"/>
        <v>0</v>
      </c>
      <c r="CB37" s="963">
        <f t="shared" si="25"/>
        <v>0</v>
      </c>
      <c r="CC37" s="963">
        <f t="shared" si="25"/>
        <v>0</v>
      </c>
      <c r="CD37" s="963">
        <f t="shared" si="25"/>
        <v>0</v>
      </c>
      <c r="CE37" s="964">
        <f t="shared" si="25"/>
        <v>0</v>
      </c>
      <c r="CF37" s="964">
        <f t="shared" si="25"/>
        <v>0</v>
      </c>
      <c r="CG37" s="963">
        <f t="shared" si="25"/>
        <v>0</v>
      </c>
      <c r="CH37" s="963">
        <f t="shared" si="25"/>
        <v>0</v>
      </c>
      <c r="CI37" s="963">
        <f t="shared" si="25"/>
        <v>0</v>
      </c>
      <c r="CJ37" s="963">
        <f t="shared" si="25"/>
        <v>0</v>
      </c>
      <c r="CK37" s="963">
        <f t="shared" si="25"/>
        <v>0</v>
      </c>
      <c r="CL37" s="964">
        <f t="shared" si="25"/>
        <v>0</v>
      </c>
      <c r="CM37" s="964">
        <f t="shared" si="25"/>
        <v>0</v>
      </c>
      <c r="CN37" s="965">
        <f>SUM(AC37:CM37)</f>
        <v>7</v>
      </c>
    </row>
    <row r="38" spans="1:92" ht="15" thickBot="1">
      <c r="A38" s="85"/>
      <c r="B38" s="85"/>
      <c r="C38" s="5"/>
      <c r="D38"/>
      <c r="E38" s="12"/>
      <c r="F38" s="5"/>
      <c r="H38" s="343" t="s">
        <v>244</v>
      </c>
      <c r="I38" s="844">
        <f>SUM(I37:I37)</f>
        <v>21.73</v>
      </c>
      <c r="J38" s="8"/>
      <c r="K38" s="8"/>
      <c r="L38" s="8"/>
      <c r="M38" s="521">
        <f t="shared" ref="M38:R38" si="26">SUBTOTAL(9,M37:M37)</f>
        <v>37</v>
      </c>
      <c r="N38" s="521">
        <f t="shared" si="26"/>
        <v>0</v>
      </c>
      <c r="O38" s="521">
        <f t="shared" si="26"/>
        <v>0</v>
      </c>
      <c r="P38" s="521">
        <f t="shared" si="26"/>
        <v>0</v>
      </c>
      <c r="Q38" s="521">
        <f t="shared" si="26"/>
        <v>0</v>
      </c>
      <c r="R38" s="522">
        <f t="shared" si="26"/>
        <v>0</v>
      </c>
      <c r="S38" s="846">
        <f>SUM(S37:S37)</f>
        <v>37</v>
      </c>
      <c r="U38" s="219"/>
      <c r="V38" s="6"/>
      <c r="AA38" s="845">
        <f>SUM(AA37:AA37)</f>
        <v>14963</v>
      </c>
      <c r="AB38" s="64" t="s">
        <v>159</v>
      </c>
      <c r="AC38" s="963">
        <f t="shared" ref="AC38:AC40" si="27">COUNTIFS(AC$15:AC$28,$F$4,$C$15:$C$28,$AB38)+COUNTIFS(AC$15:AC$28,$F$3,$C$15:$C$28,$AB38)</f>
        <v>1</v>
      </c>
      <c r="AD38" s="963">
        <f t="shared" si="24"/>
        <v>0</v>
      </c>
      <c r="AE38" s="963">
        <f t="shared" si="24"/>
        <v>1</v>
      </c>
      <c r="AF38" s="963">
        <f t="shared" si="24"/>
        <v>0</v>
      </c>
      <c r="AG38" s="963">
        <f t="shared" si="24"/>
        <v>0</v>
      </c>
      <c r="AH38" s="964">
        <f t="shared" si="24"/>
        <v>1</v>
      </c>
      <c r="AI38" s="964">
        <f t="shared" si="24"/>
        <v>0</v>
      </c>
      <c r="AJ38" s="963">
        <f t="shared" si="24"/>
        <v>1</v>
      </c>
      <c r="AK38" s="963">
        <f t="shared" si="24"/>
        <v>0</v>
      </c>
      <c r="AL38" s="963">
        <f t="shared" si="24"/>
        <v>0</v>
      </c>
      <c r="AM38" s="963">
        <f t="shared" si="24"/>
        <v>1</v>
      </c>
      <c r="AN38" s="963">
        <f t="shared" si="24"/>
        <v>1</v>
      </c>
      <c r="AO38" s="964">
        <f t="shared" si="24"/>
        <v>0</v>
      </c>
      <c r="AP38" s="964">
        <f t="shared" si="24"/>
        <v>1</v>
      </c>
      <c r="AQ38" s="963">
        <f t="shared" si="25"/>
        <v>1</v>
      </c>
      <c r="AR38" s="963">
        <f t="shared" si="25"/>
        <v>0</v>
      </c>
      <c r="AS38" s="963">
        <f t="shared" si="25"/>
        <v>1</v>
      </c>
      <c r="AT38" s="963">
        <f t="shared" si="25"/>
        <v>1</v>
      </c>
      <c r="AU38" s="963">
        <f t="shared" si="25"/>
        <v>1</v>
      </c>
      <c r="AV38" s="964">
        <f t="shared" si="25"/>
        <v>0</v>
      </c>
      <c r="AW38" s="964">
        <f t="shared" si="25"/>
        <v>1</v>
      </c>
      <c r="AX38" s="963">
        <f t="shared" si="25"/>
        <v>1</v>
      </c>
      <c r="AY38" s="963">
        <f t="shared" si="25"/>
        <v>0</v>
      </c>
      <c r="AZ38" s="963">
        <f t="shared" si="25"/>
        <v>0</v>
      </c>
      <c r="BA38" s="963">
        <f t="shared" si="25"/>
        <v>0</v>
      </c>
      <c r="BB38" s="963">
        <f t="shared" si="25"/>
        <v>0</v>
      </c>
      <c r="BC38" s="964">
        <f t="shared" si="25"/>
        <v>0</v>
      </c>
      <c r="BD38" s="964">
        <f t="shared" si="25"/>
        <v>0</v>
      </c>
      <c r="BE38" s="963">
        <f t="shared" si="25"/>
        <v>0</v>
      </c>
      <c r="BF38" s="963">
        <f t="shared" si="25"/>
        <v>0</v>
      </c>
      <c r="BG38" s="963">
        <f t="shared" si="25"/>
        <v>0</v>
      </c>
      <c r="BH38" s="963">
        <f t="shared" si="25"/>
        <v>0</v>
      </c>
      <c r="BI38" s="963">
        <f t="shared" si="25"/>
        <v>0</v>
      </c>
      <c r="BJ38" s="964">
        <f t="shared" si="25"/>
        <v>0</v>
      </c>
      <c r="BK38" s="964">
        <f t="shared" si="25"/>
        <v>0</v>
      </c>
      <c r="BL38" s="963">
        <f t="shared" si="25"/>
        <v>0</v>
      </c>
      <c r="BM38" s="963">
        <f t="shared" si="25"/>
        <v>0</v>
      </c>
      <c r="BN38" s="963">
        <f t="shared" si="25"/>
        <v>0</v>
      </c>
      <c r="BO38" s="963">
        <f t="shared" si="25"/>
        <v>0</v>
      </c>
      <c r="BP38" s="963">
        <f t="shared" si="25"/>
        <v>0</v>
      </c>
      <c r="BQ38" s="964">
        <f t="shared" si="25"/>
        <v>0</v>
      </c>
      <c r="BR38" s="964">
        <f t="shared" si="25"/>
        <v>0</v>
      </c>
      <c r="BS38" s="963">
        <f t="shared" si="25"/>
        <v>0</v>
      </c>
      <c r="BT38" s="963">
        <f t="shared" si="25"/>
        <v>0</v>
      </c>
      <c r="BU38" s="963">
        <f t="shared" si="25"/>
        <v>0</v>
      </c>
      <c r="BV38" s="963">
        <f t="shared" si="25"/>
        <v>0</v>
      </c>
      <c r="BW38" s="963">
        <f t="shared" si="25"/>
        <v>0</v>
      </c>
      <c r="BX38" s="964">
        <f t="shared" si="25"/>
        <v>0</v>
      </c>
      <c r="BY38" s="964">
        <f t="shared" si="25"/>
        <v>0</v>
      </c>
      <c r="BZ38" s="963">
        <f t="shared" si="25"/>
        <v>0</v>
      </c>
      <c r="CA38" s="963">
        <f t="shared" si="25"/>
        <v>0</v>
      </c>
      <c r="CB38" s="963">
        <f t="shared" si="25"/>
        <v>0</v>
      </c>
      <c r="CC38" s="963">
        <f t="shared" si="25"/>
        <v>0</v>
      </c>
      <c r="CD38" s="963">
        <f t="shared" si="25"/>
        <v>0</v>
      </c>
      <c r="CE38" s="964">
        <f t="shared" si="25"/>
        <v>0</v>
      </c>
      <c r="CF38" s="964">
        <f t="shared" si="25"/>
        <v>0</v>
      </c>
      <c r="CG38" s="963">
        <f t="shared" si="25"/>
        <v>0</v>
      </c>
      <c r="CH38" s="963">
        <f t="shared" si="25"/>
        <v>0</v>
      </c>
      <c r="CI38" s="963">
        <f t="shared" si="25"/>
        <v>0</v>
      </c>
      <c r="CJ38" s="963">
        <f t="shared" si="25"/>
        <v>0</v>
      </c>
      <c r="CK38" s="963">
        <f t="shared" si="25"/>
        <v>0</v>
      </c>
      <c r="CL38" s="964">
        <f t="shared" si="25"/>
        <v>0</v>
      </c>
      <c r="CM38" s="964">
        <f t="shared" si="25"/>
        <v>0</v>
      </c>
      <c r="CN38" s="965">
        <f t="shared" ref="CN38:CN40" si="28">SUM(AC38:CM38)</f>
        <v>13</v>
      </c>
    </row>
    <row r="39" spans="1:92" ht="15" thickBot="1">
      <c r="A39" s="85"/>
      <c r="B39" s="85"/>
      <c r="C39" s="5"/>
      <c r="D39"/>
      <c r="E39" s="12"/>
      <c r="F39" s="2146" t="s">
        <v>240</v>
      </c>
      <c r="G39" s="2146"/>
      <c r="H39" s="2146"/>
      <c r="I39" s="941">
        <f>L32</f>
        <v>20.85</v>
      </c>
      <c r="J39" s="443"/>
      <c r="K39" s="443"/>
      <c r="L39" s="443"/>
      <c r="M39" s="349"/>
      <c r="N39" s="350"/>
      <c r="O39" s="350"/>
      <c r="P39" s="350"/>
      <c r="Q39" s="350"/>
      <c r="R39" s="350"/>
      <c r="S39" s="273"/>
      <c r="T39" s="8"/>
      <c r="U39" s="8"/>
      <c r="AB39" s="64" t="s">
        <v>162</v>
      </c>
      <c r="AC39" s="963">
        <f t="shared" si="27"/>
        <v>0</v>
      </c>
      <c r="AD39" s="963">
        <f t="shared" si="24"/>
        <v>1</v>
      </c>
      <c r="AE39" s="963">
        <f t="shared" si="24"/>
        <v>0</v>
      </c>
      <c r="AF39" s="963">
        <f t="shared" si="24"/>
        <v>1</v>
      </c>
      <c r="AG39" s="963">
        <f t="shared" si="24"/>
        <v>0</v>
      </c>
      <c r="AH39" s="964">
        <f t="shared" si="24"/>
        <v>1</v>
      </c>
      <c r="AI39" s="964">
        <f t="shared" si="24"/>
        <v>0</v>
      </c>
      <c r="AJ39" s="963">
        <f t="shared" si="24"/>
        <v>0</v>
      </c>
      <c r="AK39" s="963">
        <f t="shared" si="24"/>
        <v>0</v>
      </c>
      <c r="AL39" s="963">
        <f t="shared" si="24"/>
        <v>1</v>
      </c>
      <c r="AM39" s="963">
        <f t="shared" si="24"/>
        <v>1</v>
      </c>
      <c r="AN39" s="963">
        <f t="shared" si="24"/>
        <v>0</v>
      </c>
      <c r="AO39" s="964">
        <f t="shared" si="24"/>
        <v>1</v>
      </c>
      <c r="AP39" s="964">
        <f t="shared" si="24"/>
        <v>1</v>
      </c>
      <c r="AQ39" s="963">
        <f t="shared" si="25"/>
        <v>0</v>
      </c>
      <c r="AR39" s="963">
        <f t="shared" si="25"/>
        <v>1</v>
      </c>
      <c r="AS39" s="963">
        <f t="shared" si="25"/>
        <v>0</v>
      </c>
      <c r="AT39" s="963">
        <f t="shared" si="25"/>
        <v>0</v>
      </c>
      <c r="AU39" s="963">
        <f t="shared" si="25"/>
        <v>1</v>
      </c>
      <c r="AV39" s="964">
        <f t="shared" si="25"/>
        <v>0</v>
      </c>
      <c r="AW39" s="964">
        <f t="shared" si="25"/>
        <v>1</v>
      </c>
      <c r="AX39" s="963">
        <f t="shared" si="25"/>
        <v>0</v>
      </c>
      <c r="AY39" s="963">
        <f t="shared" si="25"/>
        <v>1</v>
      </c>
      <c r="AZ39" s="963">
        <f t="shared" si="25"/>
        <v>0</v>
      </c>
      <c r="BA39" s="963">
        <f t="shared" si="25"/>
        <v>0</v>
      </c>
      <c r="BB39" s="963">
        <f t="shared" si="25"/>
        <v>0</v>
      </c>
      <c r="BC39" s="964">
        <f t="shared" si="25"/>
        <v>0</v>
      </c>
      <c r="BD39" s="964">
        <f t="shared" si="25"/>
        <v>0</v>
      </c>
      <c r="BE39" s="963">
        <f t="shared" si="25"/>
        <v>0</v>
      </c>
      <c r="BF39" s="963">
        <f t="shared" si="25"/>
        <v>0</v>
      </c>
      <c r="BG39" s="963">
        <f t="shared" si="25"/>
        <v>0</v>
      </c>
      <c r="BH39" s="963">
        <f t="shared" si="25"/>
        <v>0</v>
      </c>
      <c r="BI39" s="963">
        <f t="shared" si="25"/>
        <v>0</v>
      </c>
      <c r="BJ39" s="964">
        <f t="shared" si="25"/>
        <v>0</v>
      </c>
      <c r="BK39" s="964">
        <f t="shared" si="25"/>
        <v>0</v>
      </c>
      <c r="BL39" s="963">
        <f t="shared" si="25"/>
        <v>0</v>
      </c>
      <c r="BM39" s="963">
        <f t="shared" si="25"/>
        <v>0</v>
      </c>
      <c r="BN39" s="963">
        <f t="shared" si="25"/>
        <v>0</v>
      </c>
      <c r="BO39" s="963">
        <f t="shared" si="25"/>
        <v>0</v>
      </c>
      <c r="BP39" s="963">
        <f t="shared" si="25"/>
        <v>0</v>
      </c>
      <c r="BQ39" s="964">
        <f t="shared" si="25"/>
        <v>0</v>
      </c>
      <c r="BR39" s="964">
        <f t="shared" si="25"/>
        <v>0</v>
      </c>
      <c r="BS39" s="963">
        <f t="shared" si="25"/>
        <v>0</v>
      </c>
      <c r="BT39" s="963">
        <f t="shared" si="25"/>
        <v>0</v>
      </c>
      <c r="BU39" s="963">
        <f t="shared" si="25"/>
        <v>0</v>
      </c>
      <c r="BV39" s="963">
        <f t="shared" si="25"/>
        <v>0</v>
      </c>
      <c r="BW39" s="963">
        <f t="shared" si="25"/>
        <v>0</v>
      </c>
      <c r="BX39" s="964">
        <f t="shared" si="25"/>
        <v>0</v>
      </c>
      <c r="BY39" s="964">
        <f t="shared" si="25"/>
        <v>0</v>
      </c>
      <c r="BZ39" s="963">
        <f t="shared" si="25"/>
        <v>0</v>
      </c>
      <c r="CA39" s="963">
        <f t="shared" si="25"/>
        <v>0</v>
      </c>
      <c r="CB39" s="963">
        <f t="shared" si="25"/>
        <v>0</v>
      </c>
      <c r="CC39" s="963">
        <f t="shared" si="25"/>
        <v>0</v>
      </c>
      <c r="CD39" s="963">
        <f t="shared" si="25"/>
        <v>0</v>
      </c>
      <c r="CE39" s="964">
        <f t="shared" si="25"/>
        <v>0</v>
      </c>
      <c r="CF39" s="964">
        <f t="shared" si="25"/>
        <v>0</v>
      </c>
      <c r="CG39" s="963">
        <f t="shared" si="25"/>
        <v>0</v>
      </c>
      <c r="CH39" s="963">
        <f t="shared" si="25"/>
        <v>0</v>
      </c>
      <c r="CI39" s="963">
        <f t="shared" si="25"/>
        <v>0</v>
      </c>
      <c r="CJ39" s="963">
        <f t="shared" si="25"/>
        <v>0</v>
      </c>
      <c r="CK39" s="963">
        <f t="shared" si="25"/>
        <v>0</v>
      </c>
      <c r="CL39" s="964">
        <f t="shared" si="25"/>
        <v>0</v>
      </c>
      <c r="CM39" s="964">
        <f t="shared" si="25"/>
        <v>0</v>
      </c>
      <c r="CN39" s="965">
        <f t="shared" si="28"/>
        <v>11</v>
      </c>
    </row>
    <row r="40" spans="1:92" ht="13.5">
      <c r="A40" s="85"/>
      <c r="B40" s="85"/>
      <c r="C40" s="5"/>
      <c r="F40"/>
      <c r="G40"/>
      <c r="H40"/>
      <c r="I40"/>
      <c r="J40" s="443"/>
      <c r="K40" s="443"/>
      <c r="L40" s="443"/>
      <c r="M40" s="349"/>
      <c r="N40" s="272"/>
      <c r="O40" s="350"/>
      <c r="P40" s="350"/>
      <c r="Q40" s="350"/>
      <c r="R40" s="350"/>
      <c r="S40" s="273"/>
      <c r="AB40" s="64" t="s">
        <v>213</v>
      </c>
      <c r="AC40" s="963">
        <f t="shared" si="27"/>
        <v>1</v>
      </c>
      <c r="AD40" s="963">
        <f t="shared" si="24"/>
        <v>0</v>
      </c>
      <c r="AE40" s="963">
        <f t="shared" si="24"/>
        <v>0</v>
      </c>
      <c r="AF40" s="963">
        <f t="shared" si="24"/>
        <v>0</v>
      </c>
      <c r="AG40" s="963">
        <f t="shared" si="24"/>
        <v>0</v>
      </c>
      <c r="AH40" s="964">
        <f t="shared" si="24"/>
        <v>0</v>
      </c>
      <c r="AI40" s="964">
        <f t="shared" si="24"/>
        <v>1</v>
      </c>
      <c r="AJ40" s="963">
        <f t="shared" si="24"/>
        <v>0</v>
      </c>
      <c r="AK40" s="963">
        <f t="shared" si="24"/>
        <v>1</v>
      </c>
      <c r="AL40" s="963">
        <f t="shared" si="24"/>
        <v>0</v>
      </c>
      <c r="AM40" s="963">
        <f t="shared" si="24"/>
        <v>0</v>
      </c>
      <c r="AN40" s="963">
        <f t="shared" si="24"/>
        <v>0</v>
      </c>
      <c r="AO40" s="964">
        <f t="shared" si="24"/>
        <v>0</v>
      </c>
      <c r="AP40" s="964">
        <f t="shared" si="24"/>
        <v>0</v>
      </c>
      <c r="AQ40" s="963">
        <f t="shared" si="25"/>
        <v>0</v>
      </c>
      <c r="AR40" s="963">
        <f t="shared" si="25"/>
        <v>0</v>
      </c>
      <c r="AS40" s="963">
        <f t="shared" si="25"/>
        <v>1</v>
      </c>
      <c r="AT40" s="963">
        <f t="shared" si="25"/>
        <v>0</v>
      </c>
      <c r="AU40" s="963">
        <f t="shared" si="25"/>
        <v>0</v>
      </c>
      <c r="AV40" s="964">
        <f t="shared" si="25"/>
        <v>1</v>
      </c>
      <c r="AW40" s="964">
        <f t="shared" si="25"/>
        <v>0</v>
      </c>
      <c r="AX40" s="963">
        <f t="shared" si="25"/>
        <v>1</v>
      </c>
      <c r="AY40" s="963">
        <f t="shared" si="25"/>
        <v>0</v>
      </c>
      <c r="AZ40" s="963">
        <f t="shared" si="25"/>
        <v>0</v>
      </c>
      <c r="BA40" s="963">
        <f t="shared" si="25"/>
        <v>0</v>
      </c>
      <c r="BB40" s="963">
        <f t="shared" si="25"/>
        <v>0</v>
      </c>
      <c r="BC40" s="964">
        <f t="shared" si="25"/>
        <v>0</v>
      </c>
      <c r="BD40" s="964">
        <f t="shared" si="25"/>
        <v>0</v>
      </c>
      <c r="BE40" s="963">
        <f t="shared" si="25"/>
        <v>0</v>
      </c>
      <c r="BF40" s="963">
        <f t="shared" si="25"/>
        <v>0</v>
      </c>
      <c r="BG40" s="963">
        <f t="shared" si="25"/>
        <v>0</v>
      </c>
      <c r="BH40" s="963">
        <f t="shared" si="25"/>
        <v>0</v>
      </c>
      <c r="BI40" s="963">
        <f t="shared" si="25"/>
        <v>0</v>
      </c>
      <c r="BJ40" s="964">
        <f t="shared" si="25"/>
        <v>0</v>
      </c>
      <c r="BK40" s="964">
        <f t="shared" si="25"/>
        <v>0</v>
      </c>
      <c r="BL40" s="963">
        <f t="shared" si="25"/>
        <v>0</v>
      </c>
      <c r="BM40" s="963">
        <f t="shared" si="25"/>
        <v>0</v>
      </c>
      <c r="BN40" s="963">
        <f t="shared" si="25"/>
        <v>0</v>
      </c>
      <c r="BO40" s="963">
        <f t="shared" si="25"/>
        <v>0</v>
      </c>
      <c r="BP40" s="963">
        <f t="shared" si="25"/>
        <v>0</v>
      </c>
      <c r="BQ40" s="964">
        <f t="shared" si="25"/>
        <v>0</v>
      </c>
      <c r="BR40" s="964">
        <f t="shared" si="25"/>
        <v>0</v>
      </c>
      <c r="BS40" s="963">
        <f t="shared" si="25"/>
        <v>0</v>
      </c>
      <c r="BT40" s="963">
        <f t="shared" si="25"/>
        <v>0</v>
      </c>
      <c r="BU40" s="963">
        <f t="shared" si="25"/>
        <v>0</v>
      </c>
      <c r="BV40" s="963">
        <f t="shared" si="25"/>
        <v>0</v>
      </c>
      <c r="BW40" s="963">
        <f t="shared" si="25"/>
        <v>0</v>
      </c>
      <c r="BX40" s="964">
        <f t="shared" si="25"/>
        <v>0</v>
      </c>
      <c r="BY40" s="964">
        <f t="shared" si="25"/>
        <v>0</v>
      </c>
      <c r="BZ40" s="963">
        <f t="shared" si="25"/>
        <v>0</v>
      </c>
      <c r="CA40" s="963">
        <f t="shared" si="25"/>
        <v>0</v>
      </c>
      <c r="CB40" s="963">
        <f t="shared" si="25"/>
        <v>0</v>
      </c>
      <c r="CC40" s="963">
        <f t="shared" si="25"/>
        <v>0</v>
      </c>
      <c r="CD40" s="963">
        <f t="shared" si="25"/>
        <v>0</v>
      </c>
      <c r="CE40" s="964">
        <f t="shared" si="25"/>
        <v>0</v>
      </c>
      <c r="CF40" s="964">
        <f t="shared" si="25"/>
        <v>0</v>
      </c>
      <c r="CG40" s="963">
        <f t="shared" si="25"/>
        <v>0</v>
      </c>
      <c r="CH40" s="963">
        <f t="shared" si="25"/>
        <v>0</v>
      </c>
      <c r="CI40" s="963">
        <f t="shared" si="25"/>
        <v>0</v>
      </c>
      <c r="CJ40" s="963">
        <f t="shared" si="25"/>
        <v>0</v>
      </c>
      <c r="CK40" s="963">
        <f t="shared" si="25"/>
        <v>0</v>
      </c>
      <c r="CL40" s="964">
        <f t="shared" si="25"/>
        <v>0</v>
      </c>
      <c r="CM40" s="964">
        <f t="shared" si="25"/>
        <v>0</v>
      </c>
      <c r="CN40" s="965">
        <f t="shared" si="28"/>
        <v>6</v>
      </c>
    </row>
    <row r="41" spans="1:92" ht="13.5">
      <c r="A41" s="85"/>
      <c r="B41" s="85"/>
      <c r="C41" s="5"/>
      <c r="D41" s="379" t="s">
        <v>57</v>
      </c>
      <c r="E41" s="2168">
        <f>IF(G40="Yes",AA38*(1+E40),AA38)</f>
        <v>14963</v>
      </c>
      <c r="F41" s="2169"/>
      <c r="G41" s="376"/>
      <c r="O41" s="8"/>
      <c r="P41" s="8"/>
      <c r="Q41" s="8"/>
      <c r="R41" s="8"/>
      <c r="W41" s="23"/>
      <c r="X41" s="23"/>
      <c r="Y41" s="23"/>
      <c r="Z41" s="23"/>
      <c r="AB41" s="817" t="s">
        <v>0</v>
      </c>
      <c r="AC41" s="966">
        <f>SUM(AC37:AC40)</f>
        <v>2</v>
      </c>
      <c r="AD41" s="966">
        <f t="shared" ref="AD41:CM41" si="29">SUM(AD37:AD40)</f>
        <v>2</v>
      </c>
      <c r="AE41" s="966">
        <f t="shared" si="29"/>
        <v>1</v>
      </c>
      <c r="AF41" s="966">
        <f t="shared" si="29"/>
        <v>1</v>
      </c>
      <c r="AG41" s="966">
        <f t="shared" si="29"/>
        <v>1</v>
      </c>
      <c r="AH41" s="966">
        <f t="shared" si="29"/>
        <v>2</v>
      </c>
      <c r="AI41" s="966">
        <f t="shared" si="29"/>
        <v>2</v>
      </c>
      <c r="AJ41" s="966">
        <f t="shared" si="29"/>
        <v>1</v>
      </c>
      <c r="AK41" s="966">
        <f t="shared" si="29"/>
        <v>2</v>
      </c>
      <c r="AL41" s="966">
        <f t="shared" si="29"/>
        <v>1</v>
      </c>
      <c r="AM41" s="966">
        <f t="shared" si="29"/>
        <v>2</v>
      </c>
      <c r="AN41" s="966">
        <f t="shared" si="29"/>
        <v>1</v>
      </c>
      <c r="AO41" s="966">
        <f t="shared" si="29"/>
        <v>2</v>
      </c>
      <c r="AP41" s="966">
        <f t="shared" si="29"/>
        <v>2</v>
      </c>
      <c r="AQ41" s="966">
        <f t="shared" si="29"/>
        <v>1</v>
      </c>
      <c r="AR41" s="966">
        <f t="shared" si="29"/>
        <v>2</v>
      </c>
      <c r="AS41" s="966">
        <f t="shared" si="29"/>
        <v>2</v>
      </c>
      <c r="AT41" s="966">
        <f t="shared" si="29"/>
        <v>1</v>
      </c>
      <c r="AU41" s="966">
        <f t="shared" si="29"/>
        <v>2</v>
      </c>
      <c r="AV41" s="966">
        <f t="shared" si="29"/>
        <v>2</v>
      </c>
      <c r="AW41" s="966">
        <f t="shared" si="29"/>
        <v>2</v>
      </c>
      <c r="AX41" s="966">
        <f t="shared" si="29"/>
        <v>2</v>
      </c>
      <c r="AY41" s="966">
        <f t="shared" si="29"/>
        <v>1</v>
      </c>
      <c r="AZ41" s="966">
        <f t="shared" si="29"/>
        <v>0</v>
      </c>
      <c r="BA41" s="966">
        <f t="shared" si="29"/>
        <v>0</v>
      </c>
      <c r="BB41" s="966">
        <f t="shared" si="29"/>
        <v>0</v>
      </c>
      <c r="BC41" s="966">
        <f t="shared" si="29"/>
        <v>0</v>
      </c>
      <c r="BD41" s="966">
        <f t="shared" si="29"/>
        <v>0</v>
      </c>
      <c r="BE41" s="966">
        <f t="shared" si="29"/>
        <v>0</v>
      </c>
      <c r="BF41" s="966">
        <f t="shared" si="29"/>
        <v>0</v>
      </c>
      <c r="BG41" s="966">
        <f t="shared" si="29"/>
        <v>0</v>
      </c>
      <c r="BH41" s="966">
        <f t="shared" si="29"/>
        <v>0</v>
      </c>
      <c r="BI41" s="966">
        <f t="shared" si="29"/>
        <v>0</v>
      </c>
      <c r="BJ41" s="966">
        <f t="shared" si="29"/>
        <v>0</v>
      </c>
      <c r="BK41" s="966">
        <f t="shared" si="29"/>
        <v>0</v>
      </c>
      <c r="BL41" s="966">
        <f t="shared" si="29"/>
        <v>0</v>
      </c>
      <c r="BM41" s="966">
        <f t="shared" si="29"/>
        <v>0</v>
      </c>
      <c r="BN41" s="966">
        <f t="shared" si="29"/>
        <v>0</v>
      </c>
      <c r="BO41" s="966">
        <f t="shared" si="29"/>
        <v>0</v>
      </c>
      <c r="BP41" s="966">
        <f t="shared" si="29"/>
        <v>0</v>
      </c>
      <c r="BQ41" s="966">
        <f t="shared" si="29"/>
        <v>0</v>
      </c>
      <c r="BR41" s="966">
        <f t="shared" si="29"/>
        <v>0</v>
      </c>
      <c r="BS41" s="966">
        <f t="shared" si="29"/>
        <v>0</v>
      </c>
      <c r="BT41" s="966">
        <f t="shared" si="29"/>
        <v>0</v>
      </c>
      <c r="BU41" s="966">
        <f t="shared" si="29"/>
        <v>0</v>
      </c>
      <c r="BV41" s="966">
        <f t="shared" si="29"/>
        <v>0</v>
      </c>
      <c r="BW41" s="966">
        <f t="shared" si="29"/>
        <v>0</v>
      </c>
      <c r="BX41" s="966">
        <f t="shared" si="29"/>
        <v>0</v>
      </c>
      <c r="BY41" s="966">
        <f t="shared" si="29"/>
        <v>0</v>
      </c>
      <c r="BZ41" s="966">
        <f t="shared" si="29"/>
        <v>0</v>
      </c>
      <c r="CA41" s="966">
        <f t="shared" si="29"/>
        <v>0</v>
      </c>
      <c r="CB41" s="966">
        <f t="shared" si="29"/>
        <v>0</v>
      </c>
      <c r="CC41" s="966">
        <f t="shared" si="29"/>
        <v>0</v>
      </c>
      <c r="CD41" s="966">
        <f t="shared" si="29"/>
        <v>0</v>
      </c>
      <c r="CE41" s="966">
        <f t="shared" si="29"/>
        <v>0</v>
      </c>
      <c r="CF41" s="966">
        <f t="shared" si="29"/>
        <v>0</v>
      </c>
      <c r="CG41" s="966">
        <f t="shared" si="29"/>
        <v>0</v>
      </c>
      <c r="CH41" s="966">
        <f t="shared" si="29"/>
        <v>0</v>
      </c>
      <c r="CI41" s="966">
        <f t="shared" si="29"/>
        <v>0</v>
      </c>
      <c r="CJ41" s="966">
        <f t="shared" si="29"/>
        <v>0</v>
      </c>
      <c r="CK41" s="966">
        <f t="shared" si="29"/>
        <v>0</v>
      </c>
      <c r="CL41" s="966">
        <f t="shared" si="29"/>
        <v>0</v>
      </c>
      <c r="CM41" s="966">
        <f t="shared" si="29"/>
        <v>0</v>
      </c>
      <c r="CN41" s="965">
        <f>SUM(AC41:CM41)</f>
        <v>37</v>
      </c>
    </row>
    <row r="42" spans="1:92">
      <c r="A42" s="85"/>
      <c r="B42" s="85"/>
      <c r="C42" s="5"/>
      <c r="D42" s="131" t="s">
        <v>16</v>
      </c>
      <c r="E42" s="2170">
        <f>E41-E41*G42</f>
        <v>6733.3499999999985</v>
      </c>
      <c r="F42" s="2171"/>
      <c r="G42" s="378">
        <v>0.55000000000000004</v>
      </c>
      <c r="J42" s="8"/>
      <c r="K42" s="8"/>
      <c r="L42" s="8"/>
      <c r="O42" s="8"/>
      <c r="P42" s="8"/>
      <c r="Q42" s="8"/>
      <c r="R42" s="8"/>
    </row>
    <row r="43" spans="1:92">
      <c r="A43" s="85"/>
      <c r="B43" s="85"/>
      <c r="C43" s="5"/>
      <c r="D43" s="35" t="s">
        <v>17</v>
      </c>
      <c r="E43" s="2170">
        <f>E42-E42*G43</f>
        <v>6733.3499999999985</v>
      </c>
      <c r="F43" s="2171"/>
      <c r="G43" s="378"/>
      <c r="J43" s="8"/>
      <c r="K43" s="8"/>
      <c r="L43" s="8"/>
    </row>
    <row r="44" spans="1:92">
      <c r="A44" s="85"/>
      <c r="B44" s="85"/>
      <c r="C44" s="5"/>
      <c r="D44" s="35" t="s">
        <v>77</v>
      </c>
      <c r="E44" s="2170">
        <f>E43-E43*G44</f>
        <v>6733.3499999999985</v>
      </c>
      <c r="F44" s="2171"/>
      <c r="G44" s="378"/>
      <c r="H44" s="461"/>
      <c r="I44" s="183"/>
      <c r="J44" s="8"/>
      <c r="K44" s="8"/>
      <c r="L44" s="8"/>
    </row>
    <row r="45" spans="1:92">
      <c r="A45" s="85"/>
      <c r="B45" s="85"/>
      <c r="C45" s="5"/>
      <c r="D45" s="35" t="s">
        <v>44</v>
      </c>
      <c r="E45" s="2170">
        <f>E44-E44*G45</f>
        <v>6733.3499999999985</v>
      </c>
      <c r="F45" s="2171"/>
      <c r="G45" s="378"/>
      <c r="H45" s="461"/>
      <c r="I45"/>
      <c r="J45" s="8"/>
      <c r="K45" s="8"/>
      <c r="L45" s="8"/>
    </row>
    <row r="46" spans="1:92" ht="13.5" thickBot="1">
      <c r="A46" s="85"/>
      <c r="B46" s="85"/>
      <c r="C46" s="5"/>
      <c r="D46" s="132" t="s">
        <v>15</v>
      </c>
      <c r="E46" s="2172">
        <f>E45-E45*G46</f>
        <v>6733.3499999999985</v>
      </c>
      <c r="F46" s="2173"/>
      <c r="G46" s="557"/>
      <c r="I46"/>
      <c r="J46" s="8"/>
      <c r="K46" s="8"/>
      <c r="L46" s="8"/>
    </row>
    <row r="47" spans="1:92" ht="13.5" thickTop="1">
      <c r="A47" s="85"/>
      <c r="B47" s="85"/>
      <c r="C47" s="5"/>
      <c r="D47" s="133" t="s">
        <v>78</v>
      </c>
      <c r="E47" s="2164">
        <f>1-E48/E41</f>
        <v>0.55000000000000004</v>
      </c>
      <c r="F47" s="2165"/>
      <c r="G47" s="377"/>
      <c r="I47"/>
      <c r="J47" s="8"/>
      <c r="K47" s="8"/>
      <c r="L47" s="8"/>
    </row>
    <row r="48" spans="1:92">
      <c r="A48" s="85"/>
      <c r="B48" s="85"/>
      <c r="C48" s="5"/>
      <c r="D48" s="134" t="s">
        <v>111</v>
      </c>
      <c r="E48" s="2166">
        <f>E46</f>
        <v>6733.3499999999985</v>
      </c>
      <c r="F48" s="2167"/>
      <c r="G48" s="375"/>
      <c r="I48"/>
    </row>
    <row r="49" spans="1:9">
      <c r="I49"/>
    </row>
    <row r="52" spans="1:9">
      <c r="A52" s="167"/>
    </row>
    <row r="54" spans="1:9">
      <c r="D54" s="1007" t="s">
        <v>324</v>
      </c>
      <c r="E54" s="1008"/>
    </row>
    <row r="55" spans="1:9">
      <c r="D55" s="504"/>
    </row>
  </sheetData>
  <autoFilter ref="A14:BO28">
    <filterColumn colId="1">
      <customFilters>
        <customFilter operator="notEqual" val=" "/>
      </customFilters>
    </filterColumn>
  </autoFilter>
  <mergeCells count="36">
    <mergeCell ref="BZ35:CF35"/>
    <mergeCell ref="BZ33:CF33"/>
    <mergeCell ref="CG35:CM35"/>
    <mergeCell ref="BE35:BK35"/>
    <mergeCell ref="BL35:BR35"/>
    <mergeCell ref="BS35:BY35"/>
    <mergeCell ref="BE33:BK33"/>
    <mergeCell ref="BL33:BR33"/>
    <mergeCell ref="AC10:AY10"/>
    <mergeCell ref="AZ10:CC10"/>
    <mergeCell ref="CG33:CM33"/>
    <mergeCell ref="AC33:AI33"/>
    <mergeCell ref="AJ33:AP33"/>
    <mergeCell ref="CD10:CM10"/>
    <mergeCell ref="E47:F47"/>
    <mergeCell ref="E48:F48"/>
    <mergeCell ref="E41:F41"/>
    <mergeCell ref="E42:F42"/>
    <mergeCell ref="E43:F43"/>
    <mergeCell ref="E44:F44"/>
    <mergeCell ref="E45:F45"/>
    <mergeCell ref="E46:F46"/>
    <mergeCell ref="F39:H39"/>
    <mergeCell ref="H13:J13"/>
    <mergeCell ref="K13:L13"/>
    <mergeCell ref="T13:W13"/>
    <mergeCell ref="BS33:BY33"/>
    <mergeCell ref="AQ33:AW33"/>
    <mergeCell ref="AX33:BD33"/>
    <mergeCell ref="H35:I35"/>
    <mergeCell ref="J35:S35"/>
    <mergeCell ref="T35:AA35"/>
    <mergeCell ref="AC35:AI35"/>
    <mergeCell ref="AJ35:AP35"/>
    <mergeCell ref="AQ35:AW35"/>
    <mergeCell ref="AX35:BD35"/>
  </mergeCells>
  <conditionalFormatting sqref="M32:Z32">
    <cfRule type="expression" dxfId="2445" priority="348" stopIfTrue="1">
      <formula>$G32="PT"</formula>
    </cfRule>
  </conditionalFormatting>
  <conditionalFormatting sqref="N33:T33">
    <cfRule type="expression" dxfId="2444" priority="347" stopIfTrue="1">
      <formula>#REF!="PT"</formula>
    </cfRule>
  </conditionalFormatting>
  <conditionalFormatting sqref="M13:R14">
    <cfRule type="cellIs" dxfId="2443" priority="346" stopIfTrue="1" operator="greaterThan">
      <formula>0</formula>
    </cfRule>
  </conditionalFormatting>
  <conditionalFormatting sqref="CG15:CM23 CG27:CM28 AC27:BK28 BS15:BY17 BS19:BY23 BS18:BV18 BX18:BY18 AC15:BK23">
    <cfRule type="expression" dxfId="2442" priority="345" stopIfTrue="1">
      <formula>$G15="PT"</formula>
    </cfRule>
  </conditionalFormatting>
  <conditionalFormatting sqref="CM15:CM16 CM28 CM18:CM20">
    <cfRule type="expression" dxfId="2441" priority="344" stopIfTrue="1">
      <formula>$G15="PT"</formula>
    </cfRule>
  </conditionalFormatting>
  <conditionalFormatting sqref="CM18:CM19">
    <cfRule type="expression" dxfId="2440" priority="343" stopIfTrue="1">
      <formula>$G18="PT"</formula>
    </cfRule>
  </conditionalFormatting>
  <conditionalFormatting sqref="CG18:CM19">
    <cfRule type="expression" dxfId="2439" priority="342" stopIfTrue="1">
      <formula>$G18="PT"</formula>
    </cfRule>
  </conditionalFormatting>
  <conditionalFormatting sqref="CG18:CI18">
    <cfRule type="expression" dxfId="2438" priority="341" stopIfTrue="1">
      <formula>$G18="PT"</formula>
    </cfRule>
  </conditionalFormatting>
  <conditionalFormatting sqref="CG18:CI18">
    <cfRule type="expression" dxfId="2437" priority="340" stopIfTrue="1">
      <formula>$G18="PT"</formula>
    </cfRule>
  </conditionalFormatting>
  <conditionalFormatting sqref="CG18:CI18">
    <cfRule type="expression" dxfId="2436" priority="339" stopIfTrue="1">
      <formula>$G18="PT"</formula>
    </cfRule>
  </conditionalFormatting>
  <conditionalFormatting sqref="CG18:CI18">
    <cfRule type="expression" dxfId="2435" priority="338" stopIfTrue="1">
      <formula>$G18="PT"</formula>
    </cfRule>
  </conditionalFormatting>
  <conditionalFormatting sqref="CG18:CI18">
    <cfRule type="expression" dxfId="2434" priority="337" stopIfTrue="1">
      <formula>$G18="PT"</formula>
    </cfRule>
  </conditionalFormatting>
  <conditionalFormatting sqref="CG18:CI18">
    <cfRule type="expression" dxfId="2433" priority="336" stopIfTrue="1">
      <formula>$G18="PT"</formula>
    </cfRule>
  </conditionalFormatting>
  <conditionalFormatting sqref="BD28:BK28 BD18:BK20 BD15:BK16">
    <cfRule type="expression" dxfId="2432" priority="335" stopIfTrue="1">
      <formula>$G15="PT"</formula>
    </cfRule>
  </conditionalFormatting>
  <conditionalFormatting sqref="BD18:BK19">
    <cfRule type="expression" dxfId="2431" priority="334" stopIfTrue="1">
      <formula>$G18="PT"</formula>
    </cfRule>
  </conditionalFormatting>
  <conditionalFormatting sqref="AX18:BK19">
    <cfRule type="expression" dxfId="2430" priority="333" stopIfTrue="1">
      <formula>$G18="PT"</formula>
    </cfRule>
  </conditionalFormatting>
  <conditionalFormatting sqref="AX18:AZ18">
    <cfRule type="expression" dxfId="2429" priority="332" stopIfTrue="1">
      <formula>$G18="PT"</formula>
    </cfRule>
  </conditionalFormatting>
  <conditionalFormatting sqref="AX18:AZ18">
    <cfRule type="expression" dxfId="2428" priority="331" stopIfTrue="1">
      <formula>$G18="PT"</formula>
    </cfRule>
  </conditionalFormatting>
  <conditionalFormatting sqref="AX18:AZ18">
    <cfRule type="expression" dxfId="2427" priority="330" stopIfTrue="1">
      <formula>$G18="PT"</formula>
    </cfRule>
  </conditionalFormatting>
  <conditionalFormatting sqref="AX18:AZ18">
    <cfRule type="expression" dxfId="2426" priority="329" stopIfTrue="1">
      <formula>$G18="PT"</formula>
    </cfRule>
  </conditionalFormatting>
  <conditionalFormatting sqref="AX18:AZ18">
    <cfRule type="expression" dxfId="2425" priority="328" stopIfTrue="1">
      <formula>$G18="PT"</formula>
    </cfRule>
  </conditionalFormatting>
  <conditionalFormatting sqref="AX18:AZ18">
    <cfRule type="expression" dxfId="2424" priority="327" stopIfTrue="1">
      <formula>$G18="PT"</formula>
    </cfRule>
  </conditionalFormatting>
  <conditionalFormatting sqref="AW15:AW16 AW28 AW18:AW20">
    <cfRule type="expression" dxfId="2423" priority="326" stopIfTrue="1">
      <formula>$G15="PT"</formula>
    </cfRule>
  </conditionalFormatting>
  <conditionalFormatting sqref="AW18:AW19">
    <cfRule type="expression" dxfId="2422" priority="325" stopIfTrue="1">
      <formula>$G18="PT"</formula>
    </cfRule>
  </conditionalFormatting>
  <conditionalFormatting sqref="AQ18:AW19">
    <cfRule type="expression" dxfId="2421" priority="324" stopIfTrue="1">
      <formula>$G18="PT"</formula>
    </cfRule>
  </conditionalFormatting>
  <conditionalFormatting sqref="AQ18:AS18">
    <cfRule type="expression" dxfId="2420" priority="323" stopIfTrue="1">
      <formula>$G18="PT"</formula>
    </cfRule>
  </conditionalFormatting>
  <conditionalFormatting sqref="AQ18:AS18">
    <cfRule type="expression" dxfId="2419" priority="322" stopIfTrue="1">
      <formula>$G18="PT"</formula>
    </cfRule>
  </conditionalFormatting>
  <conditionalFormatting sqref="AQ18:AS18">
    <cfRule type="expression" dxfId="2418" priority="321" stopIfTrue="1">
      <formula>$G18="PT"</formula>
    </cfRule>
  </conditionalFormatting>
  <conditionalFormatting sqref="AQ18:AS18">
    <cfRule type="expression" dxfId="2417" priority="320" stopIfTrue="1">
      <formula>$G18="PT"</formula>
    </cfRule>
  </conditionalFormatting>
  <conditionalFormatting sqref="AQ18:AS18">
    <cfRule type="expression" dxfId="2416" priority="319" stopIfTrue="1">
      <formula>$G18="PT"</formula>
    </cfRule>
  </conditionalFormatting>
  <conditionalFormatting sqref="AQ18:AS18">
    <cfRule type="expression" dxfId="2415" priority="318" stopIfTrue="1">
      <formula>$G18="PT"</formula>
    </cfRule>
  </conditionalFormatting>
  <conditionalFormatting sqref="AP28 AP18:AP20 AP15:AP16">
    <cfRule type="expression" dxfId="2414" priority="317" stopIfTrue="1">
      <formula>$G15="PT"</formula>
    </cfRule>
  </conditionalFormatting>
  <conditionalFormatting sqref="AP18:AP19">
    <cfRule type="expression" dxfId="2413" priority="316" stopIfTrue="1">
      <formula>$G18="PT"</formula>
    </cfRule>
  </conditionalFormatting>
  <conditionalFormatting sqref="AJ18:AP19">
    <cfRule type="expression" dxfId="2412" priority="315" stopIfTrue="1">
      <formula>$G18="PT"</formula>
    </cfRule>
  </conditionalFormatting>
  <conditionalFormatting sqref="AJ18:AP19">
    <cfRule type="expression" dxfId="2411" priority="314" stopIfTrue="1">
      <formula>$G18="PT"</formula>
    </cfRule>
  </conditionalFormatting>
  <conditionalFormatting sqref="AJ18:AP19">
    <cfRule type="expression" dxfId="2410" priority="313" stopIfTrue="1">
      <formula>$G18="PT"</formula>
    </cfRule>
  </conditionalFormatting>
  <conditionalFormatting sqref="AJ18:AP19">
    <cfRule type="expression" dxfId="2409" priority="312" stopIfTrue="1">
      <formula>$G18="PT"</formula>
    </cfRule>
  </conditionalFormatting>
  <conditionalFormatting sqref="AJ18:AP19">
    <cfRule type="expression" dxfId="2408" priority="311" stopIfTrue="1">
      <formula>$G18="PT"</formula>
    </cfRule>
  </conditionalFormatting>
  <conditionalFormatting sqref="AJ18:AP19">
    <cfRule type="expression" dxfId="2407" priority="310" stopIfTrue="1">
      <formula>$G18="PT"</formula>
    </cfRule>
  </conditionalFormatting>
  <conditionalFormatting sqref="AJ18:AP19">
    <cfRule type="expression" dxfId="2406" priority="309" stopIfTrue="1">
      <formula>$G18="PT"</formula>
    </cfRule>
  </conditionalFormatting>
  <conditionalFormatting sqref="BK15:BK16 BK28 BK18:BK20">
    <cfRule type="expression" dxfId="2405" priority="308" stopIfTrue="1">
      <formula>$G15="PT"</formula>
    </cfRule>
  </conditionalFormatting>
  <conditionalFormatting sqref="BK18:BK19">
    <cfRule type="expression" dxfId="2404" priority="307" stopIfTrue="1">
      <formula>$G18="PT"</formula>
    </cfRule>
  </conditionalFormatting>
  <conditionalFormatting sqref="BE18:BK19">
    <cfRule type="expression" dxfId="2403" priority="306" stopIfTrue="1">
      <formula>$G18="PT"</formula>
    </cfRule>
  </conditionalFormatting>
  <conditionalFormatting sqref="BE18:BG18">
    <cfRule type="expression" dxfId="2402" priority="305" stopIfTrue="1">
      <formula>$G18="PT"</formula>
    </cfRule>
  </conditionalFormatting>
  <conditionalFormatting sqref="BE18:BG18">
    <cfRule type="expression" dxfId="2401" priority="304" stopIfTrue="1">
      <formula>$G18="PT"</formula>
    </cfRule>
  </conditionalFormatting>
  <conditionalFormatting sqref="BE18:BG18">
    <cfRule type="expression" dxfId="2400" priority="303" stopIfTrue="1">
      <formula>$G18="PT"</formula>
    </cfRule>
  </conditionalFormatting>
  <conditionalFormatting sqref="BE18:BG18">
    <cfRule type="expression" dxfId="2399" priority="302" stopIfTrue="1">
      <formula>$G18="PT"</formula>
    </cfRule>
  </conditionalFormatting>
  <conditionalFormatting sqref="BE18:BG18">
    <cfRule type="expression" dxfId="2398" priority="301" stopIfTrue="1">
      <formula>$G18="PT"</formula>
    </cfRule>
  </conditionalFormatting>
  <conditionalFormatting sqref="BE18:BG18">
    <cfRule type="expression" dxfId="2397" priority="300" stopIfTrue="1">
      <formula>$G18="PT"</formula>
    </cfRule>
  </conditionalFormatting>
  <conditionalFormatting sqref="AW16">
    <cfRule type="expression" dxfId="2396" priority="299" stopIfTrue="1">
      <formula>$G16="PT"</formula>
    </cfRule>
  </conditionalFormatting>
  <conditionalFormatting sqref="AP16">
    <cfRule type="expression" dxfId="2395" priority="298" stopIfTrue="1">
      <formula>$G16="PT"</formula>
    </cfRule>
  </conditionalFormatting>
  <conditionalFormatting sqref="AP16">
    <cfRule type="expression" dxfId="2394" priority="297" stopIfTrue="1">
      <formula>$G16="PT"</formula>
    </cfRule>
  </conditionalFormatting>
  <conditionalFormatting sqref="AI16">
    <cfRule type="expression" dxfId="2393" priority="296" stopIfTrue="1">
      <formula>$G16="PT"</formula>
    </cfRule>
  </conditionalFormatting>
  <conditionalFormatting sqref="AC16:AU16">
    <cfRule type="expression" dxfId="2392" priority="295" stopIfTrue="1">
      <formula>$G16="PT"</formula>
    </cfRule>
  </conditionalFormatting>
  <conditionalFormatting sqref="AP16">
    <cfRule type="expression" dxfId="2391" priority="294" stopIfTrue="1">
      <formula>$G16="PT"</formula>
    </cfRule>
  </conditionalFormatting>
  <conditionalFormatting sqref="AI16">
    <cfRule type="expression" dxfId="2390" priority="293" stopIfTrue="1">
      <formula>$G16="PT"</formula>
    </cfRule>
  </conditionalFormatting>
  <conditionalFormatting sqref="AW15">
    <cfRule type="expression" dxfId="2389" priority="292" stopIfTrue="1">
      <formula>$G15="PT"</formula>
    </cfRule>
  </conditionalFormatting>
  <conditionalFormatting sqref="AP15:AP16">
    <cfRule type="expression" dxfId="2388" priority="291" stopIfTrue="1">
      <formula>$G15="PT"</formula>
    </cfRule>
  </conditionalFormatting>
  <conditionalFormatting sqref="AW15">
    <cfRule type="expression" dxfId="2387" priority="290" stopIfTrue="1">
      <formula>$G15="PT"</formula>
    </cfRule>
  </conditionalFormatting>
  <conditionalFormatting sqref="AP15:AP16">
    <cfRule type="expression" dxfId="2386" priority="289" stopIfTrue="1">
      <formula>$G15="PT"</formula>
    </cfRule>
  </conditionalFormatting>
  <conditionalFormatting sqref="AF22:BK22 CG22:CI22">
    <cfRule type="expression" dxfId="2385" priority="288" stopIfTrue="1">
      <formula>$G22="PT"</formula>
    </cfRule>
  </conditionalFormatting>
  <conditionalFormatting sqref="AF22:BK22 CG22:CI22">
    <cfRule type="expression" dxfId="2384" priority="287" stopIfTrue="1">
      <formula>$G22="PT"</formula>
    </cfRule>
  </conditionalFormatting>
  <conditionalFormatting sqref="AF22:BK22 CG22:CI22">
    <cfRule type="expression" dxfId="2383" priority="286" stopIfTrue="1">
      <formula>$G22="PT"</formula>
    </cfRule>
  </conditionalFormatting>
  <conditionalFormatting sqref="AF22:BK22 CG22:CI22">
    <cfRule type="expression" dxfId="2382" priority="285" stopIfTrue="1">
      <formula>$G22="PT"</formula>
    </cfRule>
  </conditionalFormatting>
  <conditionalFormatting sqref="AF22:BK22 CG22:CI22">
    <cfRule type="expression" dxfId="2381" priority="284" stopIfTrue="1">
      <formula>$G22="PT"</formula>
    </cfRule>
  </conditionalFormatting>
  <conditionalFormatting sqref="CM21:CM23 CM27">
    <cfRule type="expression" dxfId="2380" priority="283" stopIfTrue="1">
      <formula>$G21="PT"</formula>
    </cfRule>
  </conditionalFormatting>
  <conditionalFormatting sqref="CM22:CM23">
    <cfRule type="expression" dxfId="2379" priority="282" stopIfTrue="1">
      <formula>$G22="PT"</formula>
    </cfRule>
  </conditionalFormatting>
  <conditionalFormatting sqref="CG22:CM23">
    <cfRule type="expression" dxfId="2378" priority="281" stopIfTrue="1">
      <formula>$G22="PT"</formula>
    </cfRule>
  </conditionalFormatting>
  <conditionalFormatting sqref="CG22:CI22">
    <cfRule type="expression" dxfId="2377" priority="280" stopIfTrue="1">
      <formula>$G22="PT"</formula>
    </cfRule>
  </conditionalFormatting>
  <conditionalFormatting sqref="CG22:CI22">
    <cfRule type="expression" dxfId="2376" priority="279" stopIfTrue="1">
      <formula>$G22="PT"</formula>
    </cfRule>
  </conditionalFormatting>
  <conditionalFormatting sqref="CG22:CI22">
    <cfRule type="expression" dxfId="2375" priority="278" stopIfTrue="1">
      <formula>$G22="PT"</formula>
    </cfRule>
  </conditionalFormatting>
  <conditionalFormatting sqref="CG22:CI22">
    <cfRule type="expression" dxfId="2374" priority="277" stopIfTrue="1">
      <formula>$G22="PT"</formula>
    </cfRule>
  </conditionalFormatting>
  <conditionalFormatting sqref="CG22:CI22">
    <cfRule type="expression" dxfId="2373" priority="276" stopIfTrue="1">
      <formula>$G22="PT"</formula>
    </cfRule>
  </conditionalFormatting>
  <conditionalFormatting sqref="CG22:CI22">
    <cfRule type="expression" dxfId="2372" priority="275" stopIfTrue="1">
      <formula>$G22="PT"</formula>
    </cfRule>
  </conditionalFormatting>
  <conditionalFormatting sqref="BD21:BK23 BD27:BK27">
    <cfRule type="expression" dxfId="2371" priority="274" stopIfTrue="1">
      <formula>$G21="PT"</formula>
    </cfRule>
  </conditionalFormatting>
  <conditionalFormatting sqref="BD22:BK23">
    <cfRule type="expression" dxfId="2370" priority="273" stopIfTrue="1">
      <formula>$G22="PT"</formula>
    </cfRule>
  </conditionalFormatting>
  <conditionalFormatting sqref="AX22:BK23">
    <cfRule type="expression" dxfId="2369" priority="272" stopIfTrue="1">
      <formula>$G22="PT"</formula>
    </cfRule>
  </conditionalFormatting>
  <conditionalFormatting sqref="AX22:AZ22">
    <cfRule type="expression" dxfId="2368" priority="271" stopIfTrue="1">
      <formula>$G22="PT"</formula>
    </cfRule>
  </conditionalFormatting>
  <conditionalFormatting sqref="AX22:AZ22">
    <cfRule type="expression" dxfId="2367" priority="270" stopIfTrue="1">
      <formula>$G22="PT"</formula>
    </cfRule>
  </conditionalFormatting>
  <conditionalFormatting sqref="AX22:AZ22">
    <cfRule type="expression" dxfId="2366" priority="269" stopIfTrue="1">
      <formula>$G22="PT"</formula>
    </cfRule>
  </conditionalFormatting>
  <conditionalFormatting sqref="AX22:AZ22">
    <cfRule type="expression" dxfId="2365" priority="268" stopIfTrue="1">
      <formula>$G22="PT"</formula>
    </cfRule>
  </conditionalFormatting>
  <conditionalFormatting sqref="AX22:AZ22">
    <cfRule type="expression" dxfId="2364" priority="267" stopIfTrue="1">
      <formula>$G22="PT"</formula>
    </cfRule>
  </conditionalFormatting>
  <conditionalFormatting sqref="AX22:AZ22">
    <cfRule type="expression" dxfId="2363" priority="266" stopIfTrue="1">
      <formula>$G22="PT"</formula>
    </cfRule>
  </conditionalFormatting>
  <conditionalFormatting sqref="AW21:AW23 AW27">
    <cfRule type="expression" dxfId="2362" priority="265" stopIfTrue="1">
      <formula>$G21="PT"</formula>
    </cfRule>
  </conditionalFormatting>
  <conditionalFormatting sqref="AW22:AW23">
    <cfRule type="expression" dxfId="2361" priority="264" stopIfTrue="1">
      <formula>$G22="PT"</formula>
    </cfRule>
  </conditionalFormatting>
  <conditionalFormatting sqref="AQ22:AW23">
    <cfRule type="expression" dxfId="2360" priority="263" stopIfTrue="1">
      <formula>$G22="PT"</formula>
    </cfRule>
  </conditionalFormatting>
  <conditionalFormatting sqref="AQ22:AS22">
    <cfRule type="expression" dxfId="2359" priority="262" stopIfTrue="1">
      <formula>$G22="PT"</formula>
    </cfRule>
  </conditionalFormatting>
  <conditionalFormatting sqref="AQ22:AS22">
    <cfRule type="expression" dxfId="2358" priority="261" stopIfTrue="1">
      <formula>$G22="PT"</formula>
    </cfRule>
  </conditionalFormatting>
  <conditionalFormatting sqref="AQ22:AS22">
    <cfRule type="expression" dxfId="2357" priority="260" stopIfTrue="1">
      <formula>$G22="PT"</formula>
    </cfRule>
  </conditionalFormatting>
  <conditionalFormatting sqref="AQ22:AS22">
    <cfRule type="expression" dxfId="2356" priority="259" stopIfTrue="1">
      <formula>$G22="PT"</formula>
    </cfRule>
  </conditionalFormatting>
  <conditionalFormatting sqref="AQ22:AS22">
    <cfRule type="expression" dxfId="2355" priority="258" stopIfTrue="1">
      <formula>$G22="PT"</formula>
    </cfRule>
  </conditionalFormatting>
  <conditionalFormatting sqref="AQ22:AS22">
    <cfRule type="expression" dxfId="2354" priority="257" stopIfTrue="1">
      <formula>$G22="PT"</formula>
    </cfRule>
  </conditionalFormatting>
  <conditionalFormatting sqref="AP27 AP21:AP23">
    <cfRule type="expression" dxfId="2353" priority="256" stopIfTrue="1">
      <formula>$G21="PT"</formula>
    </cfRule>
  </conditionalFormatting>
  <conditionalFormatting sqref="AP22:AP23">
    <cfRule type="expression" dxfId="2352" priority="255" stopIfTrue="1">
      <formula>$G22="PT"</formula>
    </cfRule>
  </conditionalFormatting>
  <conditionalFormatting sqref="AJ22:AP23">
    <cfRule type="expression" dxfId="2351" priority="254" stopIfTrue="1">
      <formula>$G22="PT"</formula>
    </cfRule>
  </conditionalFormatting>
  <conditionalFormatting sqref="AJ22:AL22">
    <cfRule type="expression" dxfId="2350" priority="253" stopIfTrue="1">
      <formula>$G22="PT"</formula>
    </cfRule>
  </conditionalFormatting>
  <conditionalFormatting sqref="AJ22:AL22">
    <cfRule type="expression" dxfId="2349" priority="252" stopIfTrue="1">
      <formula>$G22="PT"</formula>
    </cfRule>
  </conditionalFormatting>
  <conditionalFormatting sqref="AJ22:AL22">
    <cfRule type="expression" dxfId="2348" priority="251" stopIfTrue="1">
      <formula>$G22="PT"</formula>
    </cfRule>
  </conditionalFormatting>
  <conditionalFormatting sqref="AJ22:AL22">
    <cfRule type="expression" dxfId="2347" priority="250" stopIfTrue="1">
      <formula>$G22="PT"</formula>
    </cfRule>
  </conditionalFormatting>
  <conditionalFormatting sqref="AJ22:AL22">
    <cfRule type="expression" dxfId="2346" priority="249" stopIfTrue="1">
      <formula>$G22="PT"</formula>
    </cfRule>
  </conditionalFormatting>
  <conditionalFormatting sqref="AJ22:AL22">
    <cfRule type="expression" dxfId="2345" priority="248" stopIfTrue="1">
      <formula>$G22="PT"</formula>
    </cfRule>
  </conditionalFormatting>
  <conditionalFormatting sqref="BK21:BK23 BK27">
    <cfRule type="expression" dxfId="2344" priority="247" stopIfTrue="1">
      <formula>$G21="PT"</formula>
    </cfRule>
  </conditionalFormatting>
  <conditionalFormatting sqref="BK22:BK23">
    <cfRule type="expression" dxfId="2343" priority="246" stopIfTrue="1">
      <formula>$G22="PT"</formula>
    </cfRule>
  </conditionalFormatting>
  <conditionalFormatting sqref="BE22:BK23">
    <cfRule type="expression" dxfId="2342" priority="245" stopIfTrue="1">
      <formula>$G22="PT"</formula>
    </cfRule>
  </conditionalFormatting>
  <conditionalFormatting sqref="BE22:BG22">
    <cfRule type="expression" dxfId="2341" priority="244" stopIfTrue="1">
      <formula>$G22="PT"</formula>
    </cfRule>
  </conditionalFormatting>
  <conditionalFormatting sqref="BE22:BG22">
    <cfRule type="expression" dxfId="2340" priority="243" stopIfTrue="1">
      <formula>$G22="PT"</formula>
    </cfRule>
  </conditionalFormatting>
  <conditionalFormatting sqref="BE22:BG22">
    <cfRule type="expression" dxfId="2339" priority="242" stopIfTrue="1">
      <formula>$G22="PT"</formula>
    </cfRule>
  </conditionalFormatting>
  <conditionalFormatting sqref="BE22:BG22">
    <cfRule type="expression" dxfId="2338" priority="241" stopIfTrue="1">
      <formula>$G22="PT"</formula>
    </cfRule>
  </conditionalFormatting>
  <conditionalFormatting sqref="BE22:BG22">
    <cfRule type="expression" dxfId="2337" priority="240" stopIfTrue="1">
      <formula>$G22="PT"</formula>
    </cfRule>
  </conditionalFormatting>
  <conditionalFormatting sqref="BE22:BG22">
    <cfRule type="expression" dxfId="2336" priority="239" stopIfTrue="1">
      <formula>$G22="PT"</formula>
    </cfRule>
  </conditionalFormatting>
  <conditionalFormatting sqref="AW21">
    <cfRule type="expression" dxfId="2335" priority="238" stopIfTrue="1">
      <formula>$G21="PT"</formula>
    </cfRule>
  </conditionalFormatting>
  <conditionalFormatting sqref="AP21:AP22">
    <cfRule type="expression" dxfId="2334" priority="237" stopIfTrue="1">
      <formula>$G21="PT"</formula>
    </cfRule>
  </conditionalFormatting>
  <conditionalFormatting sqref="AP21:AP22">
    <cfRule type="expression" dxfId="2333" priority="236" stopIfTrue="1">
      <formula>$G21="PT"</formula>
    </cfRule>
  </conditionalFormatting>
  <conditionalFormatting sqref="AI21:AI22">
    <cfRule type="expression" dxfId="2332" priority="235" stopIfTrue="1">
      <formula>$G21="PT"</formula>
    </cfRule>
  </conditionalFormatting>
  <conditionalFormatting sqref="AC21:AU21 AC22:AP22">
    <cfRule type="expression" dxfId="2331" priority="234" stopIfTrue="1">
      <formula>$G21="PT"</formula>
    </cfRule>
  </conditionalFormatting>
  <conditionalFormatting sqref="AP21:AP22">
    <cfRule type="expression" dxfId="2330" priority="233" stopIfTrue="1">
      <formula>$G21="PT"</formula>
    </cfRule>
  </conditionalFormatting>
  <conditionalFormatting sqref="AI21:AI22">
    <cfRule type="expression" dxfId="2329" priority="232" stopIfTrue="1">
      <formula>$G21="PT"</formula>
    </cfRule>
  </conditionalFormatting>
  <conditionalFormatting sqref="CM17">
    <cfRule type="expression" dxfId="2328" priority="231" stopIfTrue="1">
      <formula>$G17="PT"</formula>
    </cfRule>
  </conditionalFormatting>
  <conditionalFormatting sqref="BD17:BK17">
    <cfRule type="expression" dxfId="2327" priority="230" stopIfTrue="1">
      <formula>$G17="PT"</formula>
    </cfRule>
  </conditionalFormatting>
  <conditionalFormatting sqref="AW17">
    <cfRule type="expression" dxfId="2326" priority="229" stopIfTrue="1">
      <formula>$G17="PT"</formula>
    </cfRule>
  </conditionalFormatting>
  <conditionalFormatting sqref="AP17">
    <cfRule type="expression" dxfId="2325" priority="228" stopIfTrue="1">
      <formula>$G17="PT"</formula>
    </cfRule>
  </conditionalFormatting>
  <conditionalFormatting sqref="BK17">
    <cfRule type="expression" dxfId="2324" priority="227" stopIfTrue="1">
      <formula>$G17="PT"</formula>
    </cfRule>
  </conditionalFormatting>
  <conditionalFormatting sqref="AW17">
    <cfRule type="expression" dxfId="2323" priority="226" stopIfTrue="1">
      <formula>$G17="PT"</formula>
    </cfRule>
  </conditionalFormatting>
  <conditionalFormatting sqref="AP17">
    <cfRule type="expression" dxfId="2322" priority="225" stopIfTrue="1">
      <formula>$G17="PT"</formula>
    </cfRule>
  </conditionalFormatting>
  <conditionalFormatting sqref="AP17">
    <cfRule type="expression" dxfId="2321" priority="224" stopIfTrue="1">
      <formula>$G17="PT"</formula>
    </cfRule>
  </conditionalFormatting>
  <conditionalFormatting sqref="AI17">
    <cfRule type="expression" dxfId="2320" priority="223" stopIfTrue="1">
      <formula>$G17="PT"</formula>
    </cfRule>
  </conditionalFormatting>
  <conditionalFormatting sqref="AC17:AU17">
    <cfRule type="expression" dxfId="2319" priority="222" stopIfTrue="1">
      <formula>$G17="PT"</formula>
    </cfRule>
  </conditionalFormatting>
  <conditionalFormatting sqref="AP17">
    <cfRule type="expression" dxfId="2318" priority="221" stopIfTrue="1">
      <formula>$G17="PT"</formula>
    </cfRule>
  </conditionalFormatting>
  <conditionalFormatting sqref="AI17">
    <cfRule type="expression" dxfId="2317" priority="220" stopIfTrue="1">
      <formula>$G17="PT"</formula>
    </cfRule>
  </conditionalFormatting>
  <conditionalFormatting sqref="BS27:BY28">
    <cfRule type="expression" dxfId="2316" priority="219" stopIfTrue="1">
      <formula>$G27="PT"</formula>
    </cfRule>
  </conditionalFormatting>
  <conditionalFormatting sqref="BS15:BY16 BS28:BY28">
    <cfRule type="expression" dxfId="2315" priority="218" stopIfTrue="1">
      <formula>$G15="PT"</formula>
    </cfRule>
  </conditionalFormatting>
  <conditionalFormatting sqref="BY15:BY16 BY28 BY18:BY20">
    <cfRule type="expression" dxfId="2314" priority="215" stopIfTrue="1">
      <formula>$G15="PT"</formula>
    </cfRule>
  </conditionalFormatting>
  <conditionalFormatting sqref="BY18:BY19">
    <cfRule type="expression" dxfId="2313" priority="214" stopIfTrue="1">
      <formula>$G18="PT"</formula>
    </cfRule>
  </conditionalFormatting>
  <conditionalFormatting sqref="BS18:BU18">
    <cfRule type="expression" dxfId="2312" priority="212" stopIfTrue="1">
      <formula>$G18="PT"</formula>
    </cfRule>
  </conditionalFormatting>
  <conditionalFormatting sqref="BS18:BU18">
    <cfRule type="expression" dxfId="2311" priority="211" stopIfTrue="1">
      <formula>$G18="PT"</formula>
    </cfRule>
  </conditionalFormatting>
  <conditionalFormatting sqref="BS18:BU18">
    <cfRule type="expression" dxfId="2310" priority="210" stopIfTrue="1">
      <formula>$G18="PT"</formula>
    </cfRule>
  </conditionalFormatting>
  <conditionalFormatting sqref="BS18:BU18">
    <cfRule type="expression" dxfId="2309" priority="209" stopIfTrue="1">
      <formula>$G18="PT"</formula>
    </cfRule>
  </conditionalFormatting>
  <conditionalFormatting sqref="BS18:BU18">
    <cfRule type="expression" dxfId="2308" priority="208" stopIfTrue="1">
      <formula>$G18="PT"</formula>
    </cfRule>
  </conditionalFormatting>
  <conditionalFormatting sqref="BS18:BU18">
    <cfRule type="expression" dxfId="2307" priority="207" stopIfTrue="1">
      <formula>$G18="PT"</formula>
    </cfRule>
  </conditionalFormatting>
  <conditionalFormatting sqref="BS22:BY22">
    <cfRule type="expression" dxfId="2306" priority="206" stopIfTrue="1">
      <formula>$G22="PT"</formula>
    </cfRule>
  </conditionalFormatting>
  <conditionalFormatting sqref="BS22:BY22">
    <cfRule type="expression" dxfId="2305" priority="205" stopIfTrue="1">
      <formula>$G22="PT"</formula>
    </cfRule>
  </conditionalFormatting>
  <conditionalFormatting sqref="BS22:BY22">
    <cfRule type="expression" dxfId="2304" priority="204" stopIfTrue="1">
      <formula>$G22="PT"</formula>
    </cfRule>
  </conditionalFormatting>
  <conditionalFormatting sqref="BS22:BY22">
    <cfRule type="expression" dxfId="2303" priority="203" stopIfTrue="1">
      <formula>$G22="PT"</formula>
    </cfRule>
  </conditionalFormatting>
  <conditionalFormatting sqref="BS22:BY22">
    <cfRule type="expression" dxfId="2302" priority="202" stopIfTrue="1">
      <formula>$G22="PT"</formula>
    </cfRule>
  </conditionalFormatting>
  <conditionalFormatting sqref="BS21:BY23 BS27:BY27">
    <cfRule type="expression" dxfId="2301" priority="201" stopIfTrue="1">
      <formula>$G21="PT"</formula>
    </cfRule>
  </conditionalFormatting>
  <conditionalFormatting sqref="BS22:BY23">
    <cfRule type="expression" dxfId="2300" priority="200" stopIfTrue="1">
      <formula>$G22="PT"</formula>
    </cfRule>
  </conditionalFormatting>
  <conditionalFormatting sqref="BS22:BY23">
    <cfRule type="expression" dxfId="2299" priority="199" stopIfTrue="1">
      <formula>$G22="PT"</formula>
    </cfRule>
  </conditionalFormatting>
  <conditionalFormatting sqref="BY21:BY23 BY27">
    <cfRule type="expression" dxfId="2298" priority="198" stopIfTrue="1">
      <formula>$G21="PT"</formula>
    </cfRule>
  </conditionalFormatting>
  <conditionalFormatting sqref="BY22:BY23">
    <cfRule type="expression" dxfId="2297" priority="197" stopIfTrue="1">
      <formula>$G22="PT"</formula>
    </cfRule>
  </conditionalFormatting>
  <conditionalFormatting sqref="BS22:BY23">
    <cfRule type="expression" dxfId="2296" priority="196" stopIfTrue="1">
      <formula>$G22="PT"</formula>
    </cfRule>
  </conditionalFormatting>
  <conditionalFormatting sqref="BS22:BU22">
    <cfRule type="expression" dxfId="2295" priority="195" stopIfTrue="1">
      <formula>$G22="PT"</formula>
    </cfRule>
  </conditionalFormatting>
  <conditionalFormatting sqref="BS22:BU22">
    <cfRule type="expression" dxfId="2294" priority="194" stopIfTrue="1">
      <formula>$G22="PT"</formula>
    </cfRule>
  </conditionalFormatting>
  <conditionalFormatting sqref="BS22:BU22">
    <cfRule type="expression" dxfId="2293" priority="193" stopIfTrue="1">
      <formula>$G22="PT"</formula>
    </cfRule>
  </conditionalFormatting>
  <conditionalFormatting sqref="BS22:BU22">
    <cfRule type="expression" dxfId="2292" priority="192" stopIfTrue="1">
      <formula>$G22="PT"</formula>
    </cfRule>
  </conditionalFormatting>
  <conditionalFormatting sqref="BS22:BU22">
    <cfRule type="expression" dxfId="2291" priority="191" stopIfTrue="1">
      <formula>$G22="PT"</formula>
    </cfRule>
  </conditionalFormatting>
  <conditionalFormatting sqref="BS22:BU22">
    <cfRule type="expression" dxfId="2290" priority="190" stopIfTrue="1">
      <formula>$G22="PT"</formula>
    </cfRule>
  </conditionalFormatting>
  <conditionalFormatting sqref="BS17:BY17">
    <cfRule type="expression" dxfId="2289" priority="189" stopIfTrue="1">
      <formula>$G17="PT"</formula>
    </cfRule>
  </conditionalFormatting>
  <conditionalFormatting sqref="BY17">
    <cfRule type="expression" dxfId="2288" priority="188" stopIfTrue="1">
      <formula>$G17="PT"</formula>
    </cfRule>
  </conditionalFormatting>
  <conditionalFormatting sqref="BL27:BR28 BL15:BR23">
    <cfRule type="expression" dxfId="2287" priority="187" stopIfTrue="1">
      <formula>$G15="PT"</formula>
    </cfRule>
  </conditionalFormatting>
  <conditionalFormatting sqref="BL28:BR28 BL18:BR20 BL15:BR16">
    <cfRule type="expression" dxfId="2286" priority="186" stopIfTrue="1">
      <formula>$G15="PT"</formula>
    </cfRule>
  </conditionalFormatting>
  <conditionalFormatting sqref="BL18:BR19">
    <cfRule type="expression" dxfId="2285" priority="185" stopIfTrue="1">
      <formula>$G18="PT"</formula>
    </cfRule>
  </conditionalFormatting>
  <conditionalFormatting sqref="BL18:BR19">
    <cfRule type="expression" dxfId="2284" priority="184" stopIfTrue="1">
      <formula>$G18="PT"</formula>
    </cfRule>
  </conditionalFormatting>
  <conditionalFormatting sqref="BR15:BR16 BR28 BR18:BR20">
    <cfRule type="expression" dxfId="2283" priority="183" stopIfTrue="1">
      <formula>$G15="PT"</formula>
    </cfRule>
  </conditionalFormatting>
  <conditionalFormatting sqref="BR18:BR19">
    <cfRule type="expression" dxfId="2282" priority="182" stopIfTrue="1">
      <formula>$G18="PT"</formula>
    </cfRule>
  </conditionalFormatting>
  <conditionalFormatting sqref="BL18:BR19">
    <cfRule type="expression" dxfId="2281" priority="181" stopIfTrue="1">
      <formula>$G18="PT"</formula>
    </cfRule>
  </conditionalFormatting>
  <conditionalFormatting sqref="BL18:BN18">
    <cfRule type="expression" dxfId="2280" priority="180" stopIfTrue="1">
      <formula>$G18="PT"</formula>
    </cfRule>
  </conditionalFormatting>
  <conditionalFormatting sqref="BL18:BN18">
    <cfRule type="expression" dxfId="2279" priority="179" stopIfTrue="1">
      <formula>$G18="PT"</formula>
    </cfRule>
  </conditionalFormatting>
  <conditionalFormatting sqref="BL18:BN18">
    <cfRule type="expression" dxfId="2278" priority="178" stopIfTrue="1">
      <formula>$G18="PT"</formula>
    </cfRule>
  </conditionalFormatting>
  <conditionalFormatting sqref="BL18:BN18">
    <cfRule type="expression" dxfId="2277" priority="177" stopIfTrue="1">
      <formula>$G18="PT"</formula>
    </cfRule>
  </conditionalFormatting>
  <conditionalFormatting sqref="BL18:BN18">
    <cfRule type="expression" dxfId="2276" priority="176" stopIfTrue="1">
      <formula>$G18="PT"</formula>
    </cfRule>
  </conditionalFormatting>
  <conditionalFormatting sqref="BL18:BN18">
    <cfRule type="expression" dxfId="2275" priority="175" stopIfTrue="1">
      <formula>$G18="PT"</formula>
    </cfRule>
  </conditionalFormatting>
  <conditionalFormatting sqref="BL22:BR22">
    <cfRule type="expression" dxfId="2274" priority="174" stopIfTrue="1">
      <formula>$G22="PT"</formula>
    </cfRule>
  </conditionalFormatting>
  <conditionalFormatting sqref="BL22:BR22">
    <cfRule type="expression" dxfId="2273" priority="173" stopIfTrue="1">
      <formula>$G22="PT"</formula>
    </cfRule>
  </conditionalFormatting>
  <conditionalFormatting sqref="BL22:BR22">
    <cfRule type="expression" dxfId="2272" priority="172" stopIfTrue="1">
      <formula>$G22="PT"</formula>
    </cfRule>
  </conditionalFormatting>
  <conditionalFormatting sqref="BL22:BR22">
    <cfRule type="expression" dxfId="2271" priority="171" stopIfTrue="1">
      <formula>$G22="PT"</formula>
    </cfRule>
  </conditionalFormatting>
  <conditionalFormatting sqref="BL22:BR22">
    <cfRule type="expression" dxfId="2270" priority="170" stopIfTrue="1">
      <formula>$G22="PT"</formula>
    </cfRule>
  </conditionalFormatting>
  <conditionalFormatting sqref="BL21:BR23 BL27:BR27">
    <cfRule type="expression" dxfId="2269" priority="169" stopIfTrue="1">
      <formula>$G21="PT"</formula>
    </cfRule>
  </conditionalFormatting>
  <conditionalFormatting sqref="BL22:BR23">
    <cfRule type="expression" dxfId="2268" priority="168" stopIfTrue="1">
      <formula>$G22="PT"</formula>
    </cfRule>
  </conditionalFormatting>
  <conditionalFormatting sqref="BL22:BR23">
    <cfRule type="expression" dxfId="2267" priority="167" stopIfTrue="1">
      <formula>$G22="PT"</formula>
    </cfRule>
  </conditionalFormatting>
  <conditionalFormatting sqref="BR21:BR23 BR27">
    <cfRule type="expression" dxfId="2266" priority="166" stopIfTrue="1">
      <formula>$G21="PT"</formula>
    </cfRule>
  </conditionalFormatting>
  <conditionalFormatting sqref="BR22:BR23">
    <cfRule type="expression" dxfId="2265" priority="165" stopIfTrue="1">
      <formula>$G22="PT"</formula>
    </cfRule>
  </conditionalFormatting>
  <conditionalFormatting sqref="BL22:BR23">
    <cfRule type="expression" dxfId="2264" priority="164" stopIfTrue="1">
      <formula>$G22="PT"</formula>
    </cfRule>
  </conditionalFormatting>
  <conditionalFormatting sqref="BL22:BN22">
    <cfRule type="expression" dxfId="2263" priority="163" stopIfTrue="1">
      <formula>$G22="PT"</formula>
    </cfRule>
  </conditionalFormatting>
  <conditionalFormatting sqref="BL22:BN22">
    <cfRule type="expression" dxfId="2262" priority="162" stopIfTrue="1">
      <formula>$G22="PT"</formula>
    </cfRule>
  </conditionalFormatting>
  <conditionalFormatting sqref="BL22:BN22">
    <cfRule type="expression" dxfId="2261" priority="161" stopIfTrue="1">
      <formula>$G22="PT"</formula>
    </cfRule>
  </conditionalFormatting>
  <conditionalFormatting sqref="BL22:BN22">
    <cfRule type="expression" dxfId="2260" priority="160" stopIfTrue="1">
      <formula>$G22="PT"</formula>
    </cfRule>
  </conditionalFormatting>
  <conditionalFormatting sqref="BL22:BN22">
    <cfRule type="expression" dxfId="2259" priority="159" stopIfTrue="1">
      <formula>$G22="PT"</formula>
    </cfRule>
  </conditionalFormatting>
  <conditionalFormatting sqref="BL22:BN22">
    <cfRule type="expression" dxfId="2258" priority="158" stopIfTrue="1">
      <formula>$G22="PT"</formula>
    </cfRule>
  </conditionalFormatting>
  <conditionalFormatting sqref="BL17:BR17">
    <cfRule type="expression" dxfId="2257" priority="157" stopIfTrue="1">
      <formula>$G17="PT"</formula>
    </cfRule>
  </conditionalFormatting>
  <conditionalFormatting sqref="BR17">
    <cfRule type="expression" dxfId="2256" priority="156" stopIfTrue="1">
      <formula>$G17="PT"</formula>
    </cfRule>
  </conditionalFormatting>
  <conditionalFormatting sqref="BZ15:CF23 BZ27:CF28">
    <cfRule type="expression" dxfId="2255" priority="155" stopIfTrue="1">
      <formula>$G15="PT"</formula>
    </cfRule>
  </conditionalFormatting>
  <conditionalFormatting sqref="BZ15:CF16 BZ28:CF28 BZ18:CF20">
    <cfRule type="expression" dxfId="2254" priority="154" stopIfTrue="1">
      <formula>$G15="PT"</formula>
    </cfRule>
  </conditionalFormatting>
  <conditionalFormatting sqref="BZ18:CF19">
    <cfRule type="expression" dxfId="2253" priority="153" stopIfTrue="1">
      <formula>$G18="PT"</formula>
    </cfRule>
  </conditionalFormatting>
  <conditionalFormatting sqref="BZ18:CF19">
    <cfRule type="expression" dxfId="2252" priority="152" stopIfTrue="1">
      <formula>$G18="PT"</formula>
    </cfRule>
  </conditionalFormatting>
  <conditionalFormatting sqref="CF15:CF16 CF28 CF18:CF20">
    <cfRule type="expression" dxfId="2251" priority="151" stopIfTrue="1">
      <formula>$G15="PT"</formula>
    </cfRule>
  </conditionalFormatting>
  <conditionalFormatting sqref="CF18:CF19">
    <cfRule type="expression" dxfId="2250" priority="150" stopIfTrue="1">
      <formula>$G18="PT"</formula>
    </cfRule>
  </conditionalFormatting>
  <conditionalFormatting sqref="BZ18:CF19">
    <cfRule type="expression" dxfId="2249" priority="149" stopIfTrue="1">
      <formula>$G18="PT"</formula>
    </cfRule>
  </conditionalFormatting>
  <conditionalFormatting sqref="BZ18:CB18">
    <cfRule type="expression" dxfId="2248" priority="148" stopIfTrue="1">
      <formula>$G18="PT"</formula>
    </cfRule>
  </conditionalFormatting>
  <conditionalFormatting sqref="BZ18:CB18">
    <cfRule type="expression" dxfId="2247" priority="147" stopIfTrue="1">
      <formula>$G18="PT"</formula>
    </cfRule>
  </conditionalFormatting>
  <conditionalFormatting sqref="BZ18:CB18">
    <cfRule type="expression" dxfId="2246" priority="146" stopIfTrue="1">
      <formula>$G18="PT"</formula>
    </cfRule>
  </conditionalFormatting>
  <conditionalFormatting sqref="BZ18:CB18">
    <cfRule type="expression" dxfId="2245" priority="145" stopIfTrue="1">
      <formula>$G18="PT"</formula>
    </cfRule>
  </conditionalFormatting>
  <conditionalFormatting sqref="BZ18:CB18">
    <cfRule type="expression" dxfId="2244" priority="144" stopIfTrue="1">
      <formula>$G18="PT"</formula>
    </cfRule>
  </conditionalFormatting>
  <conditionalFormatting sqref="BZ18:CB18">
    <cfRule type="expression" dxfId="2243" priority="143" stopIfTrue="1">
      <formula>$G18="PT"</formula>
    </cfRule>
  </conditionalFormatting>
  <conditionalFormatting sqref="BZ22:CF22">
    <cfRule type="expression" dxfId="2242" priority="142" stopIfTrue="1">
      <formula>$G22="PT"</formula>
    </cfRule>
  </conditionalFormatting>
  <conditionalFormatting sqref="BZ22:CF22">
    <cfRule type="expression" dxfId="2241" priority="141" stopIfTrue="1">
      <formula>$G22="PT"</formula>
    </cfRule>
  </conditionalFormatting>
  <conditionalFormatting sqref="BZ22:CF22">
    <cfRule type="expression" dxfId="2240" priority="140" stopIfTrue="1">
      <formula>$G22="PT"</formula>
    </cfRule>
  </conditionalFormatting>
  <conditionalFormatting sqref="BZ22:CF22">
    <cfRule type="expression" dxfId="2239" priority="139" stopIfTrue="1">
      <formula>$G22="PT"</formula>
    </cfRule>
  </conditionalFormatting>
  <conditionalFormatting sqref="BZ22:CF22">
    <cfRule type="expression" dxfId="2238" priority="138" stopIfTrue="1">
      <formula>$G22="PT"</formula>
    </cfRule>
  </conditionalFormatting>
  <conditionalFormatting sqref="BZ21:CF23 BZ27:CF27">
    <cfRule type="expression" dxfId="2237" priority="137" stopIfTrue="1">
      <formula>$G21="PT"</formula>
    </cfRule>
  </conditionalFormatting>
  <conditionalFormatting sqref="BZ22:CF23">
    <cfRule type="expression" dxfId="2236" priority="136" stopIfTrue="1">
      <formula>$G22="PT"</formula>
    </cfRule>
  </conditionalFormatting>
  <conditionalFormatting sqref="BZ22:CF23">
    <cfRule type="expression" dxfId="2235" priority="135" stopIfTrue="1">
      <formula>$G22="PT"</formula>
    </cfRule>
  </conditionalFormatting>
  <conditionalFormatting sqref="CF21:CF23 CF27">
    <cfRule type="expression" dxfId="2234" priority="134" stopIfTrue="1">
      <formula>$G21="PT"</formula>
    </cfRule>
  </conditionalFormatting>
  <conditionalFormatting sqref="CF22:CF23">
    <cfRule type="expression" dxfId="2233" priority="133" stopIfTrue="1">
      <formula>$G22="PT"</formula>
    </cfRule>
  </conditionalFormatting>
  <conditionalFormatting sqref="BZ22:CF23">
    <cfRule type="expression" dxfId="2232" priority="132" stopIfTrue="1">
      <formula>$G22="PT"</formula>
    </cfRule>
  </conditionalFormatting>
  <conditionalFormatting sqref="BZ22:CB22">
    <cfRule type="expression" dxfId="2231" priority="131" stopIfTrue="1">
      <formula>$G22="PT"</formula>
    </cfRule>
  </conditionalFormatting>
  <conditionalFormatting sqref="BZ22:CB22">
    <cfRule type="expression" dxfId="2230" priority="130" stopIfTrue="1">
      <formula>$G22="PT"</formula>
    </cfRule>
  </conditionalFormatting>
  <conditionalFormatting sqref="BZ22:CB22">
    <cfRule type="expression" dxfId="2229" priority="129" stopIfTrue="1">
      <formula>$G22="PT"</formula>
    </cfRule>
  </conditionalFormatting>
  <conditionalFormatting sqref="BZ22:CB22">
    <cfRule type="expression" dxfId="2228" priority="128" stopIfTrue="1">
      <formula>$G22="PT"</formula>
    </cfRule>
  </conditionalFormatting>
  <conditionalFormatting sqref="BZ22:CB22">
    <cfRule type="expression" dxfId="2227" priority="127" stopIfTrue="1">
      <formula>$G22="PT"</formula>
    </cfRule>
  </conditionalFormatting>
  <conditionalFormatting sqref="BZ22:CB22">
    <cfRule type="expression" dxfId="2226" priority="126" stopIfTrue="1">
      <formula>$G22="PT"</formula>
    </cfRule>
  </conditionalFormatting>
  <conditionalFormatting sqref="BZ17:CF17">
    <cfRule type="expression" dxfId="2225" priority="125" stopIfTrue="1">
      <formula>$G17="PT"</formula>
    </cfRule>
  </conditionalFormatting>
  <conditionalFormatting sqref="CF17">
    <cfRule type="expression" dxfId="2224" priority="124" stopIfTrue="1">
      <formula>$G17="PT"</formula>
    </cfRule>
  </conditionalFormatting>
  <conditionalFormatting sqref="CG24:CM26 AC25:BK26 AC24:AG24 AL24:BK24">
    <cfRule type="expression" dxfId="2223" priority="123" stopIfTrue="1">
      <formula>$G24="PT"</formula>
    </cfRule>
  </conditionalFormatting>
  <conditionalFormatting sqref="AF25:BK25 CG25:CI25">
    <cfRule type="expression" dxfId="2222" priority="122" stopIfTrue="1">
      <formula>$G25="PT"</formula>
    </cfRule>
  </conditionalFormatting>
  <conditionalFormatting sqref="AF25:BK25 CG25:CI25">
    <cfRule type="expression" dxfId="2221" priority="121" stopIfTrue="1">
      <formula>$G25="PT"</formula>
    </cfRule>
  </conditionalFormatting>
  <conditionalFormatting sqref="AF25:BK25 CG25:CI25">
    <cfRule type="expression" dxfId="2220" priority="120" stopIfTrue="1">
      <formula>$G25="PT"</formula>
    </cfRule>
  </conditionalFormatting>
  <conditionalFormatting sqref="AF25:BK25 CG25:CI25">
    <cfRule type="expression" dxfId="2219" priority="119" stopIfTrue="1">
      <formula>$G25="PT"</formula>
    </cfRule>
  </conditionalFormatting>
  <conditionalFormatting sqref="AF25:BK25 CG25:CI25">
    <cfRule type="expression" dxfId="2218" priority="118" stopIfTrue="1">
      <formula>$G25="PT"</formula>
    </cfRule>
  </conditionalFormatting>
  <conditionalFormatting sqref="CM24:CM26">
    <cfRule type="expression" dxfId="2217" priority="117" stopIfTrue="1">
      <formula>$G24="PT"</formula>
    </cfRule>
  </conditionalFormatting>
  <conditionalFormatting sqref="CM25:CM26">
    <cfRule type="expression" dxfId="2216" priority="116" stopIfTrue="1">
      <formula>$G25="PT"</formula>
    </cfRule>
  </conditionalFormatting>
  <conditionalFormatting sqref="CG25:CM26">
    <cfRule type="expression" dxfId="2215" priority="115" stopIfTrue="1">
      <formula>$G25="PT"</formula>
    </cfRule>
  </conditionalFormatting>
  <conditionalFormatting sqref="CG25:CI25">
    <cfRule type="expression" dxfId="2214" priority="114" stopIfTrue="1">
      <formula>$G25="PT"</formula>
    </cfRule>
  </conditionalFormatting>
  <conditionalFormatting sqref="CG25:CI25">
    <cfRule type="expression" dxfId="2213" priority="113" stopIfTrue="1">
      <formula>$G25="PT"</formula>
    </cfRule>
  </conditionalFormatting>
  <conditionalFormatting sqref="CG25:CI25">
    <cfRule type="expression" dxfId="2212" priority="112" stopIfTrue="1">
      <formula>$G25="PT"</formula>
    </cfRule>
  </conditionalFormatting>
  <conditionalFormatting sqref="CG25:CI25">
    <cfRule type="expression" dxfId="2211" priority="111" stopIfTrue="1">
      <formula>$G25="PT"</formula>
    </cfRule>
  </conditionalFormatting>
  <conditionalFormatting sqref="CG25:CI25">
    <cfRule type="expression" dxfId="2210" priority="110" stopIfTrue="1">
      <formula>$G25="PT"</formula>
    </cfRule>
  </conditionalFormatting>
  <conditionalFormatting sqref="CG25:CI25">
    <cfRule type="expression" dxfId="2209" priority="109" stopIfTrue="1">
      <formula>$G25="PT"</formula>
    </cfRule>
  </conditionalFormatting>
  <conditionalFormatting sqref="BD24:BK26">
    <cfRule type="expression" dxfId="2208" priority="108" stopIfTrue="1">
      <formula>$G24="PT"</formula>
    </cfRule>
  </conditionalFormatting>
  <conditionalFormatting sqref="BD25:BK26">
    <cfRule type="expression" dxfId="2207" priority="107" stopIfTrue="1">
      <formula>$G25="PT"</formula>
    </cfRule>
  </conditionalFormatting>
  <conditionalFormatting sqref="AX25:BK26">
    <cfRule type="expression" dxfId="2206" priority="106" stopIfTrue="1">
      <formula>$G25="PT"</formula>
    </cfRule>
  </conditionalFormatting>
  <conditionalFormatting sqref="AX25:AZ25">
    <cfRule type="expression" dxfId="2205" priority="105" stopIfTrue="1">
      <formula>$G25="PT"</formula>
    </cfRule>
  </conditionalFormatting>
  <conditionalFormatting sqref="AX25:AZ25">
    <cfRule type="expression" dxfId="2204" priority="104" stopIfTrue="1">
      <formula>$G25="PT"</formula>
    </cfRule>
  </conditionalFormatting>
  <conditionalFormatting sqref="AX25:AZ25">
    <cfRule type="expression" dxfId="2203" priority="103" stopIfTrue="1">
      <formula>$G25="PT"</formula>
    </cfRule>
  </conditionalFormatting>
  <conditionalFormatting sqref="AX25:AZ25">
    <cfRule type="expression" dxfId="2202" priority="102" stopIfTrue="1">
      <formula>$G25="PT"</formula>
    </cfRule>
  </conditionalFormatting>
  <conditionalFormatting sqref="AX25:AZ25">
    <cfRule type="expression" dxfId="2201" priority="101" stopIfTrue="1">
      <formula>$G25="PT"</formula>
    </cfRule>
  </conditionalFormatting>
  <conditionalFormatting sqref="AX25:AZ25">
    <cfRule type="expression" dxfId="2200" priority="100" stopIfTrue="1">
      <formula>$G25="PT"</formula>
    </cfRule>
  </conditionalFormatting>
  <conditionalFormatting sqref="AW24:AW26">
    <cfRule type="expression" dxfId="2199" priority="99" stopIfTrue="1">
      <formula>$G24="PT"</formula>
    </cfRule>
  </conditionalFormatting>
  <conditionalFormatting sqref="AW25:AW26">
    <cfRule type="expression" dxfId="2198" priority="98" stopIfTrue="1">
      <formula>$G25="PT"</formula>
    </cfRule>
  </conditionalFormatting>
  <conditionalFormatting sqref="AQ25:AW26">
    <cfRule type="expression" dxfId="2197" priority="97" stopIfTrue="1">
      <formula>$G25="PT"</formula>
    </cfRule>
  </conditionalFormatting>
  <conditionalFormatting sqref="AQ25:AS25">
    <cfRule type="expression" dxfId="2196" priority="96" stopIfTrue="1">
      <formula>$G25="PT"</formula>
    </cfRule>
  </conditionalFormatting>
  <conditionalFormatting sqref="AQ25:AS25">
    <cfRule type="expression" dxfId="2195" priority="95" stopIfTrue="1">
      <formula>$G25="PT"</formula>
    </cfRule>
  </conditionalFormatting>
  <conditionalFormatting sqref="AQ25:AS25">
    <cfRule type="expression" dxfId="2194" priority="94" stopIfTrue="1">
      <formula>$G25="PT"</formula>
    </cfRule>
  </conditionalFormatting>
  <conditionalFormatting sqref="AQ25:AS25">
    <cfRule type="expression" dxfId="2193" priority="93" stopIfTrue="1">
      <formula>$G25="PT"</formula>
    </cfRule>
  </conditionalFormatting>
  <conditionalFormatting sqref="AQ25:AS25">
    <cfRule type="expression" dxfId="2192" priority="92" stopIfTrue="1">
      <formula>$G25="PT"</formula>
    </cfRule>
  </conditionalFormatting>
  <conditionalFormatting sqref="AQ25:AS25">
    <cfRule type="expression" dxfId="2191" priority="91" stopIfTrue="1">
      <formula>$G25="PT"</formula>
    </cfRule>
  </conditionalFormatting>
  <conditionalFormatting sqref="AP24:AP26">
    <cfRule type="expression" dxfId="2190" priority="90" stopIfTrue="1">
      <formula>$G24="PT"</formula>
    </cfRule>
  </conditionalFormatting>
  <conditionalFormatting sqref="AP25:AP26">
    <cfRule type="expression" dxfId="2189" priority="89" stopIfTrue="1">
      <formula>$G25="PT"</formula>
    </cfRule>
  </conditionalFormatting>
  <conditionalFormatting sqref="AJ25:AP26">
    <cfRule type="expression" dxfId="2188" priority="88" stopIfTrue="1">
      <formula>$G25="PT"</formula>
    </cfRule>
  </conditionalFormatting>
  <conditionalFormatting sqref="AJ25:AL25">
    <cfRule type="expression" dxfId="2187" priority="87" stopIfTrue="1">
      <formula>$G25="PT"</formula>
    </cfRule>
  </conditionalFormatting>
  <conditionalFormatting sqref="AJ25:AL25">
    <cfRule type="expression" dxfId="2186" priority="86" stopIfTrue="1">
      <formula>$G25="PT"</formula>
    </cfRule>
  </conditionalFormatting>
  <conditionalFormatting sqref="AJ25:AL25">
    <cfRule type="expression" dxfId="2185" priority="85" stopIfTrue="1">
      <formula>$G25="PT"</formula>
    </cfRule>
  </conditionalFormatting>
  <conditionalFormatting sqref="AJ25:AL25">
    <cfRule type="expression" dxfId="2184" priority="84" stopIfTrue="1">
      <formula>$G25="PT"</formula>
    </cfRule>
  </conditionalFormatting>
  <conditionalFormatting sqref="AJ25:AL25">
    <cfRule type="expression" dxfId="2183" priority="83" stopIfTrue="1">
      <formula>$G25="PT"</formula>
    </cfRule>
  </conditionalFormatting>
  <conditionalFormatting sqref="AJ25:AL25">
    <cfRule type="expression" dxfId="2182" priority="82" stopIfTrue="1">
      <formula>$G25="PT"</formula>
    </cfRule>
  </conditionalFormatting>
  <conditionalFormatting sqref="BK24:BK26">
    <cfRule type="expression" dxfId="2181" priority="81" stopIfTrue="1">
      <formula>$G24="PT"</formula>
    </cfRule>
  </conditionalFormatting>
  <conditionalFormatting sqref="BK25:BK26">
    <cfRule type="expression" dxfId="2180" priority="80" stopIfTrue="1">
      <formula>$G25="PT"</formula>
    </cfRule>
  </conditionalFormatting>
  <conditionalFormatting sqref="BE25:BK26">
    <cfRule type="expression" dxfId="2179" priority="79" stopIfTrue="1">
      <formula>$G25="PT"</formula>
    </cfRule>
  </conditionalFormatting>
  <conditionalFormatting sqref="BE25:BG25">
    <cfRule type="expression" dxfId="2178" priority="78" stopIfTrue="1">
      <formula>$G25="PT"</formula>
    </cfRule>
  </conditionalFormatting>
  <conditionalFormatting sqref="BE25:BG25">
    <cfRule type="expression" dxfId="2177" priority="77" stopIfTrue="1">
      <formula>$G25="PT"</formula>
    </cfRule>
  </conditionalFormatting>
  <conditionalFormatting sqref="BE25:BG25">
    <cfRule type="expression" dxfId="2176" priority="76" stopIfTrue="1">
      <formula>$G25="PT"</formula>
    </cfRule>
  </conditionalFormatting>
  <conditionalFormatting sqref="BE25:BG25">
    <cfRule type="expression" dxfId="2175" priority="75" stopIfTrue="1">
      <formula>$G25="PT"</formula>
    </cfRule>
  </conditionalFormatting>
  <conditionalFormatting sqref="BE25:BG25">
    <cfRule type="expression" dxfId="2174" priority="74" stopIfTrue="1">
      <formula>$G25="PT"</formula>
    </cfRule>
  </conditionalFormatting>
  <conditionalFormatting sqref="BE25:BG25">
    <cfRule type="expression" dxfId="2173" priority="73" stopIfTrue="1">
      <formula>$G25="PT"</formula>
    </cfRule>
  </conditionalFormatting>
  <conditionalFormatting sqref="AW24">
    <cfRule type="expression" dxfId="2172" priority="72" stopIfTrue="1">
      <formula>$G24="PT"</formula>
    </cfRule>
  </conditionalFormatting>
  <conditionalFormatting sqref="AP24">
    <cfRule type="expression" dxfId="2171" priority="71" stopIfTrue="1">
      <formula>$G24="PT"</formula>
    </cfRule>
  </conditionalFormatting>
  <conditionalFormatting sqref="AP24">
    <cfRule type="expression" dxfId="2170" priority="70" stopIfTrue="1">
      <formula>$G24="PT"</formula>
    </cfRule>
  </conditionalFormatting>
  <conditionalFormatting sqref="AC24:AG24 AL24:AU24">
    <cfRule type="expression" dxfId="2169" priority="68" stopIfTrue="1">
      <formula>$G24="PT"</formula>
    </cfRule>
  </conditionalFormatting>
  <conditionalFormatting sqref="AP24">
    <cfRule type="expression" dxfId="2168" priority="67" stopIfTrue="1">
      <formula>$G24="PT"</formula>
    </cfRule>
  </conditionalFormatting>
  <conditionalFormatting sqref="BS24:BY26">
    <cfRule type="expression" dxfId="2167" priority="65" stopIfTrue="1">
      <formula>$G24="PT"</formula>
    </cfRule>
  </conditionalFormatting>
  <conditionalFormatting sqref="BS25:BY25">
    <cfRule type="expression" dxfId="2166" priority="64" stopIfTrue="1">
      <formula>$G25="PT"</formula>
    </cfRule>
  </conditionalFormatting>
  <conditionalFormatting sqref="BS25:BY25">
    <cfRule type="expression" dxfId="2165" priority="63" stopIfTrue="1">
      <formula>$G25="PT"</formula>
    </cfRule>
  </conditionalFormatting>
  <conditionalFormatting sqref="BS25:BY25">
    <cfRule type="expression" dxfId="2164" priority="62" stopIfTrue="1">
      <formula>$G25="PT"</formula>
    </cfRule>
  </conditionalFormatting>
  <conditionalFormatting sqref="BS25:BY25">
    <cfRule type="expression" dxfId="2163" priority="61" stopIfTrue="1">
      <formula>$G25="PT"</formula>
    </cfRule>
  </conditionalFormatting>
  <conditionalFormatting sqref="BS25:BY25">
    <cfRule type="expression" dxfId="2162" priority="60" stopIfTrue="1">
      <formula>$G25="PT"</formula>
    </cfRule>
  </conditionalFormatting>
  <conditionalFormatting sqref="BS24:BY26">
    <cfRule type="expression" dxfId="2161" priority="59" stopIfTrue="1">
      <formula>$G24="PT"</formula>
    </cfRule>
  </conditionalFormatting>
  <conditionalFormatting sqref="BS25:BY26">
    <cfRule type="expression" dxfId="2160" priority="58" stopIfTrue="1">
      <formula>$G25="PT"</formula>
    </cfRule>
  </conditionalFormatting>
  <conditionalFormatting sqref="BS25:BY26">
    <cfRule type="expression" dxfId="2159" priority="57" stopIfTrue="1">
      <formula>$G25="PT"</formula>
    </cfRule>
  </conditionalFormatting>
  <conditionalFormatting sqref="BY24:BY26">
    <cfRule type="expression" dxfId="2158" priority="56" stopIfTrue="1">
      <formula>$G24="PT"</formula>
    </cfRule>
  </conditionalFormatting>
  <conditionalFormatting sqref="BY25:BY26">
    <cfRule type="expression" dxfId="2157" priority="55" stopIfTrue="1">
      <formula>$G25="PT"</formula>
    </cfRule>
  </conditionalFormatting>
  <conditionalFormatting sqref="BS25:BY26">
    <cfRule type="expression" dxfId="2156" priority="54" stopIfTrue="1">
      <formula>$G25="PT"</formula>
    </cfRule>
  </conditionalFormatting>
  <conditionalFormatting sqref="BS25:BU25">
    <cfRule type="expression" dxfId="2155" priority="53" stopIfTrue="1">
      <formula>$G25="PT"</formula>
    </cfRule>
  </conditionalFormatting>
  <conditionalFormatting sqref="BS25:BU25">
    <cfRule type="expression" dxfId="2154" priority="52" stopIfTrue="1">
      <formula>$G25="PT"</formula>
    </cfRule>
  </conditionalFormatting>
  <conditionalFormatting sqref="BS25:BU25">
    <cfRule type="expression" dxfId="2153" priority="51" stopIfTrue="1">
      <formula>$G25="PT"</formula>
    </cfRule>
  </conditionalFormatting>
  <conditionalFormatting sqref="BS25:BU25">
    <cfRule type="expression" dxfId="2152" priority="50" stopIfTrue="1">
      <formula>$G25="PT"</formula>
    </cfRule>
  </conditionalFormatting>
  <conditionalFormatting sqref="BS25:BU25">
    <cfRule type="expression" dxfId="2151" priority="49" stopIfTrue="1">
      <formula>$G25="PT"</formula>
    </cfRule>
  </conditionalFormatting>
  <conditionalFormatting sqref="BS25:BU25">
    <cfRule type="expression" dxfId="2150" priority="48" stopIfTrue="1">
      <formula>$G25="PT"</formula>
    </cfRule>
  </conditionalFormatting>
  <conditionalFormatting sqref="BL24:BR26">
    <cfRule type="expression" dxfId="2149" priority="47" stopIfTrue="1">
      <formula>$G24="PT"</formula>
    </cfRule>
  </conditionalFormatting>
  <conditionalFormatting sqref="BL25:BR25">
    <cfRule type="expression" dxfId="2148" priority="46" stopIfTrue="1">
      <formula>$G25="PT"</formula>
    </cfRule>
  </conditionalFormatting>
  <conditionalFormatting sqref="BL25:BR25">
    <cfRule type="expression" dxfId="2147" priority="45" stopIfTrue="1">
      <formula>$G25="PT"</formula>
    </cfRule>
  </conditionalFormatting>
  <conditionalFormatting sqref="BL25:BR25">
    <cfRule type="expression" dxfId="2146" priority="44" stopIfTrue="1">
      <formula>$G25="PT"</formula>
    </cfRule>
  </conditionalFormatting>
  <conditionalFormatting sqref="BL25:BR25">
    <cfRule type="expression" dxfId="2145" priority="43" stopIfTrue="1">
      <formula>$G25="PT"</formula>
    </cfRule>
  </conditionalFormatting>
  <conditionalFormatting sqref="BL25:BR25">
    <cfRule type="expression" dxfId="2144" priority="42" stopIfTrue="1">
      <formula>$G25="PT"</formula>
    </cfRule>
  </conditionalFormatting>
  <conditionalFormatting sqref="BL24:BR26">
    <cfRule type="expression" dxfId="2143" priority="41" stopIfTrue="1">
      <formula>$G24="PT"</formula>
    </cfRule>
  </conditionalFormatting>
  <conditionalFormatting sqref="BL25:BR26">
    <cfRule type="expression" dxfId="2142" priority="40" stopIfTrue="1">
      <formula>$G25="PT"</formula>
    </cfRule>
  </conditionalFormatting>
  <conditionalFormatting sqref="BL25:BR26">
    <cfRule type="expression" dxfId="2141" priority="39" stopIfTrue="1">
      <formula>$G25="PT"</formula>
    </cfRule>
  </conditionalFormatting>
  <conditionalFormatting sqref="BR24:BR26">
    <cfRule type="expression" dxfId="2140" priority="38" stopIfTrue="1">
      <formula>$G24="PT"</formula>
    </cfRule>
  </conditionalFormatting>
  <conditionalFormatting sqref="BR25:BR26">
    <cfRule type="expression" dxfId="2139" priority="37" stopIfTrue="1">
      <formula>$G25="PT"</formula>
    </cfRule>
  </conditionalFormatting>
  <conditionalFormatting sqref="BL25:BR26">
    <cfRule type="expression" dxfId="2138" priority="36" stopIfTrue="1">
      <formula>$G25="PT"</formula>
    </cfRule>
  </conditionalFormatting>
  <conditionalFormatting sqref="BL25:BN25">
    <cfRule type="expression" dxfId="2137" priority="35" stopIfTrue="1">
      <formula>$G25="PT"</formula>
    </cfRule>
  </conditionalFormatting>
  <conditionalFormatting sqref="BL25:BN25">
    <cfRule type="expression" dxfId="2136" priority="34" stopIfTrue="1">
      <formula>$G25="PT"</formula>
    </cfRule>
  </conditionalFormatting>
  <conditionalFormatting sqref="BL25:BN25">
    <cfRule type="expression" dxfId="2135" priority="33" stopIfTrue="1">
      <formula>$G25="PT"</formula>
    </cfRule>
  </conditionalFormatting>
  <conditionalFormatting sqref="BL25:BN25">
    <cfRule type="expression" dxfId="2134" priority="32" stopIfTrue="1">
      <formula>$G25="PT"</formula>
    </cfRule>
  </conditionalFormatting>
  <conditionalFormatting sqref="BL25:BN25">
    <cfRule type="expression" dxfId="2133" priority="31" stopIfTrue="1">
      <formula>$G25="PT"</formula>
    </cfRule>
  </conditionalFormatting>
  <conditionalFormatting sqref="BL25:BN25">
    <cfRule type="expression" dxfId="2132" priority="30" stopIfTrue="1">
      <formula>$G25="PT"</formula>
    </cfRule>
  </conditionalFormatting>
  <conditionalFormatting sqref="BZ24:CF26">
    <cfRule type="expression" dxfId="2131" priority="29" stopIfTrue="1">
      <formula>$G24="PT"</formula>
    </cfRule>
  </conditionalFormatting>
  <conditionalFormatting sqref="BZ25:CF25">
    <cfRule type="expression" dxfId="2130" priority="28" stopIfTrue="1">
      <formula>$G25="PT"</formula>
    </cfRule>
  </conditionalFormatting>
  <conditionalFormatting sqref="BZ25:CF25">
    <cfRule type="expression" dxfId="2129" priority="27" stopIfTrue="1">
      <formula>$G25="PT"</formula>
    </cfRule>
  </conditionalFormatting>
  <conditionalFormatting sqref="BZ25:CF25">
    <cfRule type="expression" dxfId="2128" priority="26" stopIfTrue="1">
      <formula>$G25="PT"</formula>
    </cfRule>
  </conditionalFormatting>
  <conditionalFormatting sqref="BZ25:CF25">
    <cfRule type="expression" dxfId="2127" priority="25" stopIfTrue="1">
      <formula>$G25="PT"</formula>
    </cfRule>
  </conditionalFormatting>
  <conditionalFormatting sqref="BZ25:CF25">
    <cfRule type="expression" dxfId="2126" priority="24" stopIfTrue="1">
      <formula>$G25="PT"</formula>
    </cfRule>
  </conditionalFormatting>
  <conditionalFormatting sqref="BZ24:CF26">
    <cfRule type="expression" dxfId="2125" priority="23" stopIfTrue="1">
      <formula>$G24="PT"</formula>
    </cfRule>
  </conditionalFormatting>
  <conditionalFormatting sqref="BZ25:CF26">
    <cfRule type="expression" dxfId="2124" priority="22" stopIfTrue="1">
      <formula>$G25="PT"</formula>
    </cfRule>
  </conditionalFormatting>
  <conditionalFormatting sqref="BZ25:CF26">
    <cfRule type="expression" dxfId="2123" priority="21" stopIfTrue="1">
      <formula>$G25="PT"</formula>
    </cfRule>
  </conditionalFormatting>
  <conditionalFormatting sqref="CF24:CF26">
    <cfRule type="expression" dxfId="2122" priority="20" stopIfTrue="1">
      <formula>$G24="PT"</formula>
    </cfRule>
  </conditionalFormatting>
  <conditionalFormatting sqref="CF25:CF26">
    <cfRule type="expression" dxfId="2121" priority="19" stopIfTrue="1">
      <formula>$G25="PT"</formula>
    </cfRule>
  </conditionalFormatting>
  <conditionalFormatting sqref="BZ25:CF26">
    <cfRule type="expression" dxfId="2120" priority="18" stopIfTrue="1">
      <formula>$G25="PT"</formula>
    </cfRule>
  </conditionalFormatting>
  <conditionalFormatting sqref="BZ25:CB25">
    <cfRule type="expression" dxfId="2119" priority="17" stopIfTrue="1">
      <formula>$G25="PT"</formula>
    </cfRule>
  </conditionalFormatting>
  <conditionalFormatting sqref="BZ25:CB25">
    <cfRule type="expression" dxfId="2118" priority="16" stopIfTrue="1">
      <formula>$G25="PT"</formula>
    </cfRule>
  </conditionalFormatting>
  <conditionalFormatting sqref="BZ25:CB25">
    <cfRule type="expression" dxfId="2117" priority="15" stopIfTrue="1">
      <formula>$G25="PT"</formula>
    </cfRule>
  </conditionalFormatting>
  <conditionalFormatting sqref="BZ25:CB25">
    <cfRule type="expression" dxfId="2116" priority="14" stopIfTrue="1">
      <formula>$G25="PT"</formula>
    </cfRule>
  </conditionalFormatting>
  <conditionalFormatting sqref="BZ25:CB25">
    <cfRule type="expression" dxfId="2115" priority="13" stopIfTrue="1">
      <formula>$G25="PT"</formula>
    </cfRule>
  </conditionalFormatting>
  <conditionalFormatting sqref="BZ25:CB25">
    <cfRule type="expression" dxfId="2114" priority="12" stopIfTrue="1">
      <formula>$G25="PT"</formula>
    </cfRule>
  </conditionalFormatting>
  <conditionalFormatting sqref="BX18">
    <cfRule type="expression" dxfId="2113" priority="11" stopIfTrue="1">
      <formula>$G18="PT"</formula>
    </cfRule>
  </conditionalFormatting>
  <conditionalFormatting sqref="BX18">
    <cfRule type="expression" dxfId="2112" priority="10" stopIfTrue="1">
      <formula>$G18="PT"</formula>
    </cfRule>
  </conditionalFormatting>
  <conditionalFormatting sqref="BW18">
    <cfRule type="expression" dxfId="2111" priority="9" stopIfTrue="1">
      <formula>$G18="PT"</formula>
    </cfRule>
  </conditionalFormatting>
  <conditionalFormatting sqref="BW18">
    <cfRule type="expression" dxfId="2110" priority="8" stopIfTrue="1">
      <formula>$G18="PT"</formula>
    </cfRule>
  </conditionalFormatting>
  <conditionalFormatting sqref="BW18">
    <cfRule type="expression" dxfId="2109" priority="7" stopIfTrue="1">
      <formula>$G18="PT"</formula>
    </cfRule>
  </conditionalFormatting>
  <conditionalFormatting sqref="BW18">
    <cfRule type="expression" dxfId="2108" priority="6" stopIfTrue="1">
      <formula>$G18="PT"</formula>
    </cfRule>
  </conditionalFormatting>
  <conditionalFormatting sqref="BW18">
    <cfRule type="expression" dxfId="2107" priority="5" stopIfTrue="1">
      <formula>$G18="PT"</formula>
    </cfRule>
  </conditionalFormatting>
  <conditionalFormatting sqref="BW18">
    <cfRule type="expression" dxfId="2106" priority="4" stopIfTrue="1">
      <formula>$G18="PT"</formula>
    </cfRule>
  </conditionalFormatting>
  <conditionalFormatting sqref="BW18">
    <cfRule type="expression" dxfId="2105" priority="3" stopIfTrue="1">
      <formula>$G18="PT"</formula>
    </cfRule>
  </conditionalFormatting>
  <conditionalFormatting sqref="AO18:AP19">
    <cfRule type="expression" dxfId="2104" priority="2" stopIfTrue="1">
      <formula>$G18="PT"</formula>
    </cfRule>
  </conditionalFormatting>
  <conditionalFormatting sqref="AH24:AK24">
    <cfRule type="expression" dxfId="2103" priority="1" stopIfTrue="1">
      <formula>$G24="PT"</formula>
    </cfRule>
  </conditionalFormatting>
  <dataValidations count="9">
    <dataValidation type="whole" allowBlank="1" showInputMessage="1" showErrorMessage="1" error="You've entered either not a whole number, or the value is above 180" prompt="Please enter the duration of the first TVC in seconds!" sqref="G3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G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G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G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G7:G8">
      <formula1>0</formula1>
      <formula2>180</formula2>
    </dataValidation>
    <dataValidation allowBlank="1" showInputMessage="1" showErrorMessage="1" prompt="Please enter the name of the TVC" sqref="E3:E8"/>
    <dataValidation allowBlank="1" showInputMessage="1" showErrorMessage="1" prompt="Please enter the name of the Agency. If the Client is direct, the cell should be blank!" sqref="AA3:AA8"/>
    <dataValidation type="list" allowBlank="1" showInputMessage="1" showErrorMessage="1" prompt="Please, select the MONTH!" sqref="AA10">
      <formula1>"None, January,February,March,April,May,June,July,August,September,October,November,December"</formula1>
    </dataValidation>
    <dataValidation type="list" allowBlank="1" showInputMessage="1" showErrorMessage="1" errorTitle="TG" error="Invalid Target Audience!" prompt="Please, select one of the following target group!" sqref="AA9">
      <formula1>"None,A4-11,A12-17,A18-34,A18-49,A18-49 U,A25-54,W18-34,W18-49,W25-54,M18-34,M18-49,M25-54"</formula1>
    </dataValidation>
  </dataValidations>
  <pageMargins left="0.35433070866141703" right="0.47244094488188998" top="0.43307086614173201" bottom="0.47244094488188998" header="0.27559055118110198" footer="0.27559055118110198"/>
  <pageSetup paperSize="9" scale="42" orientation="landscape" r:id="rId1"/>
  <headerFooter alignWithMargins="0">
    <oddFooter>&amp;C&amp;D
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DC137"/>
  <sheetViews>
    <sheetView showGridLines="0" showZeros="0" defaultGridColor="0" topLeftCell="F1" colorId="23" zoomScale="80" zoomScaleNormal="80" workbookViewId="0">
      <selection activeCell="BE30" sqref="BE30"/>
    </sheetView>
  </sheetViews>
  <sheetFormatPr defaultColWidth="9.140625" defaultRowHeight="12.75"/>
  <cols>
    <col min="1" max="1" width="15.85546875" style="12" customWidth="1"/>
    <col min="2" max="2" width="5.7109375" style="12" customWidth="1"/>
    <col min="3" max="3" width="40.5703125" style="5" bestFit="1" customWidth="1"/>
    <col min="4" max="4" width="6.28515625" style="12" customWidth="1"/>
    <col min="5" max="6" width="7.5703125" style="5" customWidth="1"/>
    <col min="7" max="7" width="9.28515625" style="5" customWidth="1"/>
    <col min="8" max="8" width="9" style="6" customWidth="1"/>
    <col min="9" max="9" width="13.140625" style="6" bestFit="1" customWidth="1"/>
    <col min="10" max="10" width="12.85546875" style="8" bestFit="1" customWidth="1"/>
    <col min="11" max="14" width="12.85546875" style="8" customWidth="1"/>
    <col min="15" max="15" width="6.140625" style="8" customWidth="1"/>
    <col min="16" max="16" width="5.5703125" style="8" customWidth="1"/>
    <col min="17" max="17" width="4.7109375" style="8" customWidth="1"/>
    <col min="18" max="21" width="4.7109375" style="8" hidden="1" customWidth="1"/>
    <col min="22" max="22" width="6" style="8" customWidth="1"/>
    <col min="23" max="23" width="14.85546875" style="8" customWidth="1"/>
    <col min="24" max="24" width="13.85546875" style="8" customWidth="1"/>
    <col min="25" max="25" width="12.85546875" style="8" hidden="1" customWidth="1"/>
    <col min="26" max="26" width="12.7109375" style="8" bestFit="1" customWidth="1"/>
    <col min="27" max="27" width="9.7109375" style="8" customWidth="1"/>
    <col min="28" max="31" width="9.7109375" style="8" hidden="1" customWidth="1"/>
    <col min="32" max="32" width="13.85546875" style="8" customWidth="1"/>
    <col min="33" max="33" width="3" customWidth="1"/>
    <col min="34" max="48" width="3" style="5" hidden="1" customWidth="1"/>
    <col min="49" max="79" width="3" style="5" customWidth="1"/>
    <col min="80" max="96" width="3" style="5" hidden="1" customWidth="1"/>
    <col min="97" max="97" width="27.28515625" style="5" bestFit="1" customWidth="1"/>
    <col min="98" max="16384" width="9.140625" style="5"/>
  </cols>
  <sheetData>
    <row r="1" spans="1:107" ht="13.5" thickBot="1">
      <c r="C1" s="207" t="s">
        <v>22</v>
      </c>
      <c r="D1" s="208" t="s">
        <v>41</v>
      </c>
      <c r="E1" s="209" t="s">
        <v>45</v>
      </c>
      <c r="F1" s="209" t="s">
        <v>20</v>
      </c>
      <c r="G1" s="208" t="s">
        <v>42</v>
      </c>
      <c r="H1" s="209" t="s">
        <v>4</v>
      </c>
      <c r="I1" s="210" t="s">
        <v>43</v>
      </c>
      <c r="J1" s="7"/>
      <c r="K1" s="7"/>
      <c r="L1" s="7"/>
      <c r="M1" s="7"/>
      <c r="N1" s="7"/>
      <c r="S1" s="6"/>
      <c r="U1" s="6"/>
      <c r="V1" s="9"/>
    </row>
    <row r="2" spans="1:107">
      <c r="C2" s="200" t="s">
        <v>207</v>
      </c>
      <c r="D2" s="510" t="str">
        <f>IF(E2&lt;&gt;0,"A","-")</f>
        <v>A</v>
      </c>
      <c r="E2" s="511">
        <v>32</v>
      </c>
      <c r="F2" s="512">
        <f>SUMIF('bTV Coeff'!$A$2:$A$181,'bTV October nonst'!E2,'bTV Coeff'!$B$2:$B$181)</f>
        <v>1</v>
      </c>
      <c r="G2" s="54">
        <f>SUMPRODUCT(O12:O101,Y12:Y101)</f>
        <v>0</v>
      </c>
      <c r="H2" s="513">
        <f>SUM(O12:O101)</f>
        <v>0</v>
      </c>
      <c r="I2" s="177" t="e">
        <f>H2/$H$9</f>
        <v>#DIV/0!</v>
      </c>
      <c r="J2" s="7" t="s">
        <v>104</v>
      </c>
      <c r="K2" s="7"/>
      <c r="L2" s="7"/>
      <c r="M2" s="7"/>
      <c r="N2" s="7"/>
      <c r="S2" s="6"/>
      <c r="U2" s="6"/>
      <c r="W2" s="217" t="str">
        <f>SUMMARY_TV!B1</f>
        <v>DSK</v>
      </c>
    </row>
    <row r="3" spans="1:107">
      <c r="C3" s="27" t="s">
        <v>209</v>
      </c>
      <c r="D3" s="28" t="s">
        <v>147</v>
      </c>
      <c r="E3" s="84" t="s">
        <v>210</v>
      </c>
      <c r="F3" s="30">
        <v>1.3</v>
      </c>
      <c r="G3" s="202">
        <f>SUMPRODUCT(P12:P101,Z12:Z101)</f>
        <v>0</v>
      </c>
      <c r="H3" s="25">
        <f>SUM(P12:P101)</f>
        <v>0</v>
      </c>
      <c r="I3" s="82" t="e">
        <f t="shared" ref="I3:I8" si="0">H3/$H$9</f>
        <v>#DIV/0!</v>
      </c>
      <c r="J3" s="7" t="s">
        <v>105</v>
      </c>
      <c r="K3" s="7"/>
      <c r="L3" s="7"/>
      <c r="M3" s="7"/>
      <c r="N3" s="7"/>
      <c r="S3" s="6"/>
      <c r="U3" s="6"/>
      <c r="W3" s="217" t="str">
        <f>SUMMARY_TV!B2</f>
        <v>Consumer Loan</v>
      </c>
    </row>
    <row r="4" spans="1:107">
      <c r="C4" s="27" t="s">
        <v>236</v>
      </c>
      <c r="D4" s="28" t="s">
        <v>161</v>
      </c>
      <c r="E4" s="84">
        <v>10</v>
      </c>
      <c r="F4" s="30">
        <v>0.8</v>
      </c>
      <c r="G4" s="202">
        <f>SUMPRODUCT(Q12:Q101,AA12:AA101)</f>
        <v>0</v>
      </c>
      <c r="H4" s="25">
        <f>SUM(Q12:Q101)</f>
        <v>0</v>
      </c>
      <c r="I4" s="82" t="e">
        <f t="shared" si="0"/>
        <v>#DIV/0!</v>
      </c>
      <c r="J4" s="7" t="s">
        <v>106</v>
      </c>
      <c r="K4" s="7"/>
      <c r="L4" s="7"/>
      <c r="M4" s="7"/>
      <c r="N4" s="7"/>
      <c r="W4" s="217" t="str">
        <f>SUMMARY_TV!B3</f>
        <v>Café Commucations</v>
      </c>
    </row>
    <row r="5" spans="1:107" ht="13.5" thickBot="1">
      <c r="C5" s="27"/>
      <c r="D5" s="28"/>
      <c r="E5" s="84"/>
      <c r="F5" s="30">
        <f>SUMIF('bTV Coeff'!$A$2:$A$181,'bTV October nonst'!E5,'bTV Coeff'!$B$2:$B$181)</f>
        <v>0</v>
      </c>
      <c r="G5" s="202">
        <f>SUMPRODUCT(R12:R101,AB12:AB101)</f>
        <v>0</v>
      </c>
      <c r="H5" s="25">
        <f>SUM(R12:R101)</f>
        <v>0</v>
      </c>
      <c r="I5" s="82" t="e">
        <f t="shared" si="0"/>
        <v>#DIV/0!</v>
      </c>
      <c r="J5" s="7" t="s">
        <v>107</v>
      </c>
      <c r="K5" s="7"/>
      <c r="L5" s="7"/>
      <c r="M5" s="7"/>
      <c r="N5" s="7"/>
      <c r="W5" s="217" t="str">
        <f>SUMMARY_TV!B4</f>
        <v>09 Mar 2020 -  05 Apr 2020</v>
      </c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BC5" s="336"/>
      <c r="BD5" s="336"/>
      <c r="BE5" s="336"/>
      <c r="BF5" s="336"/>
      <c r="BG5" s="336"/>
      <c r="BH5" s="336"/>
      <c r="BI5" s="336"/>
      <c r="BJ5" s="336"/>
      <c r="BK5" s="336"/>
      <c r="BL5" s="336"/>
      <c r="BM5" s="336"/>
      <c r="BN5" s="336"/>
      <c r="BO5" s="336"/>
      <c r="BP5" s="336"/>
      <c r="BX5" s="336"/>
      <c r="BY5" s="336"/>
      <c r="BZ5" s="336"/>
      <c r="CA5" s="336"/>
      <c r="CB5" s="336"/>
      <c r="CC5" s="336"/>
      <c r="CD5" s="336"/>
      <c r="CE5" s="336"/>
      <c r="CF5" s="336"/>
      <c r="CG5" s="336"/>
      <c r="CH5" s="336"/>
      <c r="CI5" s="336"/>
      <c r="CJ5" s="336"/>
      <c r="CK5" s="336"/>
    </row>
    <row r="6" spans="1:107" ht="13.5" thickBot="1">
      <c r="B6" s="462" t="s">
        <v>135</v>
      </c>
      <c r="C6" s="27"/>
      <c r="D6" s="28" t="str">
        <f>IF(E6&lt;&gt;0,"E","-")</f>
        <v>-</v>
      </c>
      <c r="E6" s="29">
        <v>0</v>
      </c>
      <c r="F6" s="30">
        <f>SUMIF('bTV Coeff'!$A$2:$A$181,'bTV October nonst'!E6,'bTV Coeff'!$B$2:$B$181)</f>
        <v>0</v>
      </c>
      <c r="G6" s="58"/>
      <c r="H6" s="25">
        <f>SUM(S12:S101)</f>
        <v>0</v>
      </c>
      <c r="I6" s="82" t="e">
        <f t="shared" si="0"/>
        <v>#DIV/0!</v>
      </c>
      <c r="J6" s="10"/>
      <c r="K6" s="10"/>
      <c r="L6" s="10"/>
      <c r="M6" s="10"/>
      <c r="N6" s="10"/>
      <c r="W6" s="9"/>
      <c r="AF6" s="183"/>
      <c r="AH6" s="374">
        <v>1</v>
      </c>
      <c r="AI6" s="368" t="s">
        <v>59</v>
      </c>
      <c r="AJ6" s="469"/>
      <c r="AK6" s="369"/>
      <c r="AL6" s="369"/>
      <c r="AM6" s="369"/>
      <c r="AN6" s="370"/>
      <c r="AO6" s="371">
        <v>2</v>
      </c>
      <c r="AP6" s="368" t="s">
        <v>59</v>
      </c>
      <c r="AQ6" s="369"/>
      <c r="AR6" s="369"/>
      <c r="AS6" s="369"/>
      <c r="AT6" s="369"/>
      <c r="AU6" s="370"/>
      <c r="AV6" s="371">
        <v>3</v>
      </c>
      <c r="AW6" s="372" t="s">
        <v>59</v>
      </c>
      <c r="AX6" s="368"/>
      <c r="AY6" s="369"/>
      <c r="AZ6" s="369"/>
      <c r="BA6" s="369"/>
      <c r="BB6" s="369"/>
      <c r="BC6" s="371">
        <v>4</v>
      </c>
      <c r="BD6" s="368" t="s">
        <v>59</v>
      </c>
      <c r="BE6" s="369"/>
      <c r="BF6" s="369"/>
      <c r="BG6" s="369"/>
      <c r="BH6" s="369"/>
      <c r="BI6" s="370"/>
      <c r="BJ6" s="371">
        <v>5</v>
      </c>
      <c r="BK6" s="368" t="s">
        <v>59</v>
      </c>
      <c r="BL6" s="369"/>
      <c r="BM6" s="369"/>
      <c r="BN6" s="369"/>
      <c r="BO6" s="369"/>
      <c r="BP6" s="369"/>
      <c r="BQ6" s="371">
        <v>6</v>
      </c>
      <c r="BR6" s="368" t="s">
        <v>59</v>
      </c>
      <c r="BS6" s="369"/>
      <c r="BT6" s="369"/>
      <c r="BU6" s="369"/>
      <c r="BV6" s="369"/>
      <c r="BW6" s="369"/>
      <c r="BX6" s="371">
        <v>7</v>
      </c>
      <c r="BY6" s="368" t="s">
        <v>59</v>
      </c>
      <c r="BZ6" s="369"/>
      <c r="CA6" s="369"/>
      <c r="CB6" s="369"/>
      <c r="CC6" s="369"/>
      <c r="CD6" s="369"/>
      <c r="CE6" s="371">
        <v>8</v>
      </c>
      <c r="CF6" s="368" t="s">
        <v>59</v>
      </c>
      <c r="CG6" s="369"/>
      <c r="CH6" s="369"/>
      <c r="CI6" s="369"/>
      <c r="CJ6" s="369"/>
      <c r="CK6" s="369"/>
      <c r="CL6" s="535">
        <v>9</v>
      </c>
      <c r="CM6" s="368" t="s">
        <v>59</v>
      </c>
      <c r="CN6" s="369"/>
      <c r="CO6" s="369"/>
      <c r="CP6" s="369"/>
      <c r="CQ6" s="369"/>
      <c r="CR6" s="373"/>
      <c r="CS6" s="586"/>
      <c r="CT6" s="586"/>
      <c r="CU6" s="586"/>
      <c r="CV6" s="586"/>
      <c r="CW6" s="587"/>
      <c r="CX6" s="586"/>
      <c r="CY6" s="586"/>
      <c r="CZ6" s="586"/>
      <c r="DA6" s="586"/>
      <c r="DB6" s="586"/>
      <c r="DC6" s="586"/>
    </row>
    <row r="7" spans="1:107" ht="13.5" thickBot="1">
      <c r="C7" s="200"/>
      <c r="D7" s="28" t="str">
        <f>IF(E7&lt;&gt;0,"F","-")</f>
        <v>-</v>
      </c>
      <c r="E7" s="29">
        <v>0</v>
      </c>
      <c r="F7" s="30">
        <f>SUMIF('bTV Coeff'!$A$2:$A$181,'bTV October nonst'!E7,'bTV Coeff'!$B$2:$B$181)</f>
        <v>0</v>
      </c>
      <c r="G7" s="58"/>
      <c r="H7" s="25">
        <f>SUM(T12:T104)</f>
        <v>0</v>
      </c>
      <c r="I7" s="82" t="e">
        <f t="shared" si="0"/>
        <v>#DIV/0!</v>
      </c>
      <c r="J7" s="10" t="s">
        <v>108</v>
      </c>
      <c r="K7" s="10"/>
      <c r="L7" s="10"/>
      <c r="M7" s="10"/>
      <c r="N7" s="10"/>
      <c r="W7" s="214" t="s">
        <v>131</v>
      </c>
      <c r="X7" s="549"/>
      <c r="AH7" s="1941" t="s">
        <v>269</v>
      </c>
      <c r="AI7" s="1942"/>
      <c r="AJ7" s="1942"/>
      <c r="AK7" s="1942"/>
      <c r="AL7" s="1942"/>
      <c r="AM7" s="1942"/>
      <c r="AN7" s="1942"/>
      <c r="AO7" s="1942"/>
      <c r="AP7" s="1942"/>
      <c r="AQ7" s="1942"/>
      <c r="AR7" s="1942"/>
      <c r="AS7" s="1942"/>
      <c r="AT7" s="1942"/>
      <c r="AU7" s="1942"/>
      <c r="AV7" s="1942"/>
      <c r="AW7" s="2174" t="s">
        <v>270</v>
      </c>
      <c r="AX7" s="2174"/>
      <c r="AY7" s="2174"/>
      <c r="AZ7" s="2174"/>
      <c r="BA7" s="2174"/>
      <c r="BB7" s="2174"/>
      <c r="BC7" s="2174"/>
      <c r="BD7" s="2174"/>
      <c r="BE7" s="2174"/>
      <c r="BF7" s="2174"/>
      <c r="BG7" s="2174"/>
      <c r="BH7" s="2174"/>
      <c r="BI7" s="2174"/>
      <c r="BJ7" s="2174"/>
      <c r="BK7" s="2174"/>
      <c r="BL7" s="2174"/>
      <c r="BM7" s="2174"/>
      <c r="BN7" s="2174"/>
      <c r="BO7" s="2174"/>
      <c r="BP7" s="2174"/>
      <c r="BQ7" s="2174"/>
      <c r="BR7" s="2174"/>
      <c r="BS7" s="2174"/>
      <c r="BT7" s="2174"/>
      <c r="BU7" s="2174"/>
      <c r="BV7" s="2174"/>
      <c r="BW7" s="2174"/>
      <c r="BX7" s="2174"/>
      <c r="BY7" s="2174"/>
      <c r="BZ7" s="2174"/>
      <c r="CA7" s="2174"/>
      <c r="CB7" s="1943" t="s">
        <v>91</v>
      </c>
      <c r="CC7" s="1943"/>
      <c r="CD7" s="1943"/>
      <c r="CE7" s="1943"/>
      <c r="CF7" s="1943"/>
      <c r="CG7" s="1943"/>
      <c r="CH7" s="1943"/>
      <c r="CI7" s="1943"/>
      <c r="CJ7" s="1943"/>
      <c r="CK7" s="1943"/>
      <c r="CL7" s="1943"/>
      <c r="CM7" s="1943"/>
      <c r="CN7" s="1943"/>
      <c r="CO7" s="1943"/>
      <c r="CP7" s="1943"/>
      <c r="CQ7" s="1943"/>
      <c r="CR7" s="2175"/>
      <c r="CS7" s="607"/>
      <c r="CT7" s="607"/>
      <c r="CU7" s="607"/>
      <c r="CV7" s="607"/>
      <c r="CW7" s="607"/>
      <c r="CX7" s="607"/>
      <c r="CY7" s="607"/>
      <c r="CZ7" s="607"/>
      <c r="DA7" s="607"/>
      <c r="DB7" s="607"/>
      <c r="DC7" s="607"/>
    </row>
    <row r="8" spans="1:107" ht="13.5" thickBot="1">
      <c r="C8" s="31"/>
      <c r="D8" s="32" t="str">
        <f>IF(E8&lt;&gt;0,"G","-")</f>
        <v>-</v>
      </c>
      <c r="E8" s="33">
        <v>0</v>
      </c>
      <c r="F8" s="34">
        <f>SUMIF('bTV Coeff'!$A$2:$A$181,'bTV October nonst'!E8,'bTV Coeff'!$B$2:$B$181)</f>
        <v>0</v>
      </c>
      <c r="G8" s="62"/>
      <c r="H8" s="197">
        <f>SUM(U12:U104)</f>
        <v>0</v>
      </c>
      <c r="I8" s="86" t="e">
        <f t="shared" si="0"/>
        <v>#DIV/0!</v>
      </c>
      <c r="J8" s="10" t="str">
        <f>SUMMARY_TV!A4</f>
        <v>PERIOD</v>
      </c>
      <c r="K8" s="10"/>
      <c r="L8" s="10"/>
      <c r="M8" s="10"/>
      <c r="N8" s="10"/>
      <c r="W8" s="90" t="s">
        <v>90</v>
      </c>
      <c r="AH8" s="383" t="s">
        <v>64</v>
      </c>
      <c r="AI8" s="382" t="s">
        <v>65</v>
      </c>
      <c r="AJ8" s="447" t="s">
        <v>66</v>
      </c>
      <c r="AK8" s="447" t="s">
        <v>67</v>
      </c>
      <c r="AL8" s="447" t="s">
        <v>68</v>
      </c>
      <c r="AM8" s="449" t="s">
        <v>62</v>
      </c>
      <c r="AN8" s="471" t="s">
        <v>63</v>
      </c>
      <c r="AO8" s="382" t="s">
        <v>64</v>
      </c>
      <c r="AP8" s="447" t="s">
        <v>65</v>
      </c>
      <c r="AQ8" s="447" t="s">
        <v>66</v>
      </c>
      <c r="AR8" s="382" t="s">
        <v>67</v>
      </c>
      <c r="AS8" s="447" t="s">
        <v>68</v>
      </c>
      <c r="AT8" s="540" t="s">
        <v>62</v>
      </c>
      <c r="AU8" s="471" t="s">
        <v>63</v>
      </c>
      <c r="AV8" s="447" t="s">
        <v>64</v>
      </c>
      <c r="AW8" s="447" t="s">
        <v>65</v>
      </c>
      <c r="AX8" s="447" t="s">
        <v>66</v>
      </c>
      <c r="AY8" s="577" t="s">
        <v>67</v>
      </c>
      <c r="AZ8" s="541" t="s">
        <v>68</v>
      </c>
      <c r="BA8" s="451" t="s">
        <v>62</v>
      </c>
      <c r="BB8" s="451" t="s">
        <v>63</v>
      </c>
      <c r="BC8" s="450" t="s">
        <v>64</v>
      </c>
      <c r="BD8" s="448" t="s">
        <v>65</v>
      </c>
      <c r="BE8" s="450" t="s">
        <v>66</v>
      </c>
      <c r="BF8" s="450" t="s">
        <v>67</v>
      </c>
      <c r="BG8" s="448" t="s">
        <v>68</v>
      </c>
      <c r="BH8" s="451" t="s">
        <v>62</v>
      </c>
      <c r="BI8" s="451" t="s">
        <v>63</v>
      </c>
      <c r="BJ8" s="448" t="s">
        <v>64</v>
      </c>
      <c r="BK8" s="450" t="s">
        <v>65</v>
      </c>
      <c r="BL8" s="448" t="s">
        <v>66</v>
      </c>
      <c r="BM8" s="578" t="s">
        <v>67</v>
      </c>
      <c r="BN8" s="450" t="s">
        <v>68</v>
      </c>
      <c r="BO8" s="451" t="s">
        <v>62</v>
      </c>
      <c r="BP8" s="451" t="s">
        <v>63</v>
      </c>
      <c r="BQ8" s="450" t="s">
        <v>64</v>
      </c>
      <c r="BR8" s="448" t="s">
        <v>65</v>
      </c>
      <c r="BS8" s="450" t="s">
        <v>66</v>
      </c>
      <c r="BT8" s="450" t="s">
        <v>67</v>
      </c>
      <c r="BU8" s="448" t="s">
        <v>68</v>
      </c>
      <c r="BV8" s="451" t="s">
        <v>62</v>
      </c>
      <c r="BW8" s="451" t="s">
        <v>63</v>
      </c>
      <c r="BX8" s="541" t="s">
        <v>64</v>
      </c>
      <c r="BY8" s="450" t="s">
        <v>65</v>
      </c>
      <c r="BZ8" s="450" t="s">
        <v>66</v>
      </c>
      <c r="CA8" s="450" t="s">
        <v>67</v>
      </c>
      <c r="CB8" s="450" t="s">
        <v>68</v>
      </c>
      <c r="CC8" s="451" t="s">
        <v>62</v>
      </c>
      <c r="CD8" s="451" t="s">
        <v>63</v>
      </c>
      <c r="CE8" s="541" t="s">
        <v>64</v>
      </c>
      <c r="CF8" s="450" t="s">
        <v>65</v>
      </c>
      <c r="CG8" s="450" t="s">
        <v>66</v>
      </c>
      <c r="CH8" s="450" t="s">
        <v>67</v>
      </c>
      <c r="CI8" s="450" t="s">
        <v>68</v>
      </c>
      <c r="CJ8" s="451" t="s">
        <v>62</v>
      </c>
      <c r="CK8" s="451" t="s">
        <v>63</v>
      </c>
      <c r="CL8" s="448" t="s">
        <v>64</v>
      </c>
      <c r="CM8" s="450" t="s">
        <v>65</v>
      </c>
      <c r="CN8" s="450" t="s">
        <v>66</v>
      </c>
      <c r="CO8" s="450" t="s">
        <v>67</v>
      </c>
      <c r="CP8" s="450" t="s">
        <v>68</v>
      </c>
      <c r="CQ8" s="451" t="s">
        <v>62</v>
      </c>
      <c r="CR8" s="452" t="s">
        <v>63</v>
      </c>
      <c r="CS8" s="608"/>
      <c r="CT8" s="588"/>
      <c r="CU8" s="589"/>
      <c r="CV8" s="589"/>
      <c r="CW8" s="588"/>
      <c r="CX8" s="588"/>
      <c r="CY8" s="588"/>
      <c r="CZ8" s="588"/>
      <c r="DA8" s="588"/>
      <c r="DB8" s="589"/>
      <c r="DC8" s="589"/>
    </row>
    <row r="9" spans="1:107" ht="13.5" thickBot="1">
      <c r="C9" s="11"/>
      <c r="H9" s="425">
        <f>SUM(H2:H8)</f>
        <v>0</v>
      </c>
      <c r="I9" s="5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5"/>
      <c r="X9" s="5"/>
      <c r="Y9" s="5"/>
      <c r="Z9" s="5"/>
      <c r="AA9" s="5"/>
      <c r="AB9" s="5"/>
      <c r="AC9" s="5"/>
      <c r="AD9" s="5"/>
      <c r="AE9" s="5"/>
      <c r="AF9" s="6"/>
      <c r="AH9" s="626">
        <v>43724</v>
      </c>
      <c r="AI9" s="627">
        <v>43725</v>
      </c>
      <c r="AJ9" s="627">
        <v>43726</v>
      </c>
      <c r="AK9" s="627">
        <v>43727</v>
      </c>
      <c r="AL9" s="628">
        <v>43728</v>
      </c>
      <c r="AM9" s="629">
        <v>43729</v>
      </c>
      <c r="AN9" s="627">
        <v>43730</v>
      </c>
      <c r="AO9" s="627">
        <v>43731</v>
      </c>
      <c r="AP9" s="627">
        <v>43732</v>
      </c>
      <c r="AQ9" s="627">
        <v>43733</v>
      </c>
      <c r="AR9" s="628">
        <v>43734</v>
      </c>
      <c r="AS9" s="629">
        <v>43735</v>
      </c>
      <c r="AT9" s="627">
        <v>43736</v>
      </c>
      <c r="AU9" s="627">
        <v>43737</v>
      </c>
      <c r="AV9" s="627">
        <v>43738</v>
      </c>
      <c r="AW9" s="627">
        <v>43739</v>
      </c>
      <c r="AX9" s="627">
        <v>43740</v>
      </c>
      <c r="AY9" s="627">
        <v>43741</v>
      </c>
      <c r="AZ9" s="629">
        <v>43742</v>
      </c>
      <c r="BA9" s="627">
        <v>43743</v>
      </c>
      <c r="BB9" s="627">
        <v>43744</v>
      </c>
      <c r="BC9" s="627">
        <v>43745</v>
      </c>
      <c r="BD9" s="627">
        <v>43746</v>
      </c>
      <c r="BE9" s="627">
        <v>43747</v>
      </c>
      <c r="BF9" s="628">
        <v>43748</v>
      </c>
      <c r="BG9" s="629">
        <v>43749</v>
      </c>
      <c r="BH9" s="627">
        <v>43750</v>
      </c>
      <c r="BI9" s="627">
        <v>43751</v>
      </c>
      <c r="BJ9" s="627">
        <v>43752</v>
      </c>
      <c r="BK9" s="627">
        <v>43753</v>
      </c>
      <c r="BL9" s="627">
        <v>43754</v>
      </c>
      <c r="BM9" s="630">
        <v>43755</v>
      </c>
      <c r="BN9" s="631">
        <v>43756</v>
      </c>
      <c r="BO9" s="631">
        <v>43757</v>
      </c>
      <c r="BP9" s="631">
        <v>43758</v>
      </c>
      <c r="BQ9" s="631">
        <v>43759</v>
      </c>
      <c r="BR9" s="631">
        <v>43760</v>
      </c>
      <c r="BS9" s="631">
        <v>43761</v>
      </c>
      <c r="BT9" s="631">
        <v>43762</v>
      </c>
      <c r="BU9" s="631">
        <v>43763</v>
      </c>
      <c r="BV9" s="631">
        <v>43764</v>
      </c>
      <c r="BW9" s="631">
        <v>43765</v>
      </c>
      <c r="BX9" s="632">
        <v>43766</v>
      </c>
      <c r="BY9" s="631">
        <v>43767</v>
      </c>
      <c r="BZ9" s="631">
        <v>43768</v>
      </c>
      <c r="CA9" s="631">
        <v>43769</v>
      </c>
      <c r="CB9" s="631">
        <v>43770</v>
      </c>
      <c r="CC9" s="631">
        <v>43771</v>
      </c>
      <c r="CD9" s="631">
        <v>43772</v>
      </c>
      <c r="CE9" s="631">
        <v>43773</v>
      </c>
      <c r="CF9" s="631">
        <v>43774</v>
      </c>
      <c r="CG9" s="631">
        <v>43775</v>
      </c>
      <c r="CH9" s="631">
        <v>43776</v>
      </c>
      <c r="CI9" s="631">
        <v>43777</v>
      </c>
      <c r="CJ9" s="631">
        <v>43778</v>
      </c>
      <c r="CK9" s="631">
        <v>43779</v>
      </c>
      <c r="CL9" s="631">
        <v>43780</v>
      </c>
      <c r="CM9" s="631">
        <v>43781</v>
      </c>
      <c r="CN9" s="631">
        <v>43782</v>
      </c>
      <c r="CO9" s="631">
        <v>43783</v>
      </c>
      <c r="CP9" s="631">
        <v>43784</v>
      </c>
      <c r="CQ9" s="631">
        <v>43785</v>
      </c>
      <c r="CR9" s="633">
        <v>43786</v>
      </c>
      <c r="CS9" s="609"/>
      <c r="CT9" s="585"/>
      <c r="CU9" s="585"/>
      <c r="CV9" s="585"/>
      <c r="CW9" s="585"/>
      <c r="CX9" s="585"/>
      <c r="CY9" s="585"/>
      <c r="CZ9" s="585"/>
      <c r="DA9" s="585"/>
      <c r="DB9" s="585"/>
      <c r="DC9" s="585"/>
    </row>
    <row r="10" spans="1:107" ht="12.75" customHeight="1" thickBot="1">
      <c r="A10" s="36" t="s">
        <v>49</v>
      </c>
      <c r="B10" s="163"/>
      <c r="C10" s="601" t="s">
        <v>1</v>
      </c>
      <c r="D10" s="603" t="s">
        <v>2</v>
      </c>
      <c r="E10" s="603" t="s">
        <v>3</v>
      </c>
      <c r="F10" s="37" t="s">
        <v>2</v>
      </c>
      <c r="G10" s="38" t="s">
        <v>46</v>
      </c>
      <c r="H10" s="2126" t="str">
        <f>W7</f>
        <v>W25-54</v>
      </c>
      <c r="I10" s="2127"/>
      <c r="J10" s="2128"/>
      <c r="K10" s="2147"/>
      <c r="L10" s="2149"/>
      <c r="M10" s="2129" t="s">
        <v>243</v>
      </c>
      <c r="N10" s="2130"/>
      <c r="O10" s="2131" t="s">
        <v>4</v>
      </c>
      <c r="P10" s="2132"/>
      <c r="Q10" s="2132"/>
      <c r="R10" s="2132"/>
      <c r="S10" s="2132"/>
      <c r="T10" s="2132"/>
      <c r="U10" s="2133"/>
      <c r="V10" s="66" t="s">
        <v>4</v>
      </c>
      <c r="W10" s="2134" t="s">
        <v>5</v>
      </c>
      <c r="X10" s="2135"/>
      <c r="Y10" s="2135"/>
      <c r="Z10" s="2135"/>
      <c r="AA10" s="2135"/>
      <c r="AB10" s="2135"/>
      <c r="AC10" s="2135"/>
      <c r="AD10" s="2135"/>
      <c r="AE10" s="2135"/>
      <c r="AF10" s="604" t="s">
        <v>0</v>
      </c>
      <c r="AH10" s="383" t="s">
        <v>64</v>
      </c>
      <c r="AI10" s="382" t="s">
        <v>65</v>
      </c>
      <c r="AJ10" s="447" t="s">
        <v>66</v>
      </c>
      <c r="AK10" s="447" t="s">
        <v>67</v>
      </c>
      <c r="AL10" s="447" t="s">
        <v>68</v>
      </c>
      <c r="AM10" s="449" t="s">
        <v>62</v>
      </c>
      <c r="AN10" s="471" t="s">
        <v>63</v>
      </c>
      <c r="AO10" s="382" t="s">
        <v>64</v>
      </c>
      <c r="AP10" s="447" t="s">
        <v>65</v>
      </c>
      <c r="AQ10" s="447" t="s">
        <v>66</v>
      </c>
      <c r="AR10" s="382" t="s">
        <v>67</v>
      </c>
      <c r="AS10" s="447" t="s">
        <v>68</v>
      </c>
      <c r="AT10" s="540" t="s">
        <v>62</v>
      </c>
      <c r="AU10" s="471" t="s">
        <v>63</v>
      </c>
      <c r="AV10" s="447" t="s">
        <v>64</v>
      </c>
      <c r="AW10" s="447" t="s">
        <v>65</v>
      </c>
      <c r="AX10" s="447" t="s">
        <v>66</v>
      </c>
      <c r="AY10" s="577" t="s">
        <v>67</v>
      </c>
      <c r="AZ10" s="541" t="s">
        <v>68</v>
      </c>
      <c r="BA10" s="451" t="s">
        <v>62</v>
      </c>
      <c r="BB10" s="451" t="s">
        <v>63</v>
      </c>
      <c r="BC10" s="450" t="s">
        <v>64</v>
      </c>
      <c r="BD10" s="448" t="s">
        <v>65</v>
      </c>
      <c r="BE10" s="450" t="s">
        <v>66</v>
      </c>
      <c r="BF10" s="450" t="s">
        <v>67</v>
      </c>
      <c r="BG10" s="448" t="s">
        <v>68</v>
      </c>
      <c r="BH10" s="451" t="s">
        <v>62</v>
      </c>
      <c r="BI10" s="451" t="s">
        <v>63</v>
      </c>
      <c r="BJ10" s="448" t="s">
        <v>64</v>
      </c>
      <c r="BK10" s="450" t="s">
        <v>65</v>
      </c>
      <c r="BL10" s="448" t="s">
        <v>66</v>
      </c>
      <c r="BM10" s="578" t="s">
        <v>67</v>
      </c>
      <c r="BN10" s="450" t="s">
        <v>68</v>
      </c>
      <c r="BO10" s="451" t="s">
        <v>62</v>
      </c>
      <c r="BP10" s="451" t="s">
        <v>63</v>
      </c>
      <c r="BQ10" s="450" t="s">
        <v>64</v>
      </c>
      <c r="BR10" s="448" t="s">
        <v>65</v>
      </c>
      <c r="BS10" s="450" t="s">
        <v>66</v>
      </c>
      <c r="BT10" s="450" t="s">
        <v>67</v>
      </c>
      <c r="BU10" s="448" t="s">
        <v>68</v>
      </c>
      <c r="BV10" s="451" t="s">
        <v>62</v>
      </c>
      <c r="BW10" s="451" t="s">
        <v>63</v>
      </c>
      <c r="BX10" s="541" t="s">
        <v>64</v>
      </c>
      <c r="BY10" s="450" t="s">
        <v>65</v>
      </c>
      <c r="BZ10" s="450" t="s">
        <v>66</v>
      </c>
      <c r="CA10" s="450" t="s">
        <v>67</v>
      </c>
      <c r="CB10" s="450" t="s">
        <v>68</v>
      </c>
      <c r="CC10" s="451" t="s">
        <v>62</v>
      </c>
      <c r="CD10" s="451" t="s">
        <v>63</v>
      </c>
      <c r="CE10" s="541" t="s">
        <v>64</v>
      </c>
      <c r="CF10" s="450" t="s">
        <v>65</v>
      </c>
      <c r="CG10" s="450" t="s">
        <v>66</v>
      </c>
      <c r="CH10" s="450" t="s">
        <v>67</v>
      </c>
      <c r="CI10" s="450" t="s">
        <v>68</v>
      </c>
      <c r="CJ10" s="451" t="s">
        <v>62</v>
      </c>
      <c r="CK10" s="451" t="s">
        <v>63</v>
      </c>
      <c r="CL10" s="448" t="s">
        <v>64</v>
      </c>
      <c r="CM10" s="450" t="s">
        <v>65</v>
      </c>
      <c r="CN10" s="450" t="s">
        <v>66</v>
      </c>
      <c r="CO10" s="450" t="s">
        <v>67</v>
      </c>
      <c r="CP10" s="450" t="s">
        <v>68</v>
      </c>
      <c r="CQ10" s="451" t="s">
        <v>62</v>
      </c>
      <c r="CR10" s="452" t="s">
        <v>63</v>
      </c>
      <c r="CS10" s="608"/>
      <c r="CT10" s="588"/>
      <c r="CU10" s="589"/>
      <c r="CV10" s="589"/>
      <c r="CW10" s="588"/>
      <c r="CX10" s="588"/>
      <c r="CY10" s="588"/>
      <c r="CZ10" s="588"/>
      <c r="DA10" s="588"/>
      <c r="DB10" s="589"/>
      <c r="DC10" s="589"/>
    </row>
    <row r="11" spans="1:107" s="8" customFormat="1" ht="12.75" customHeight="1" thickBot="1">
      <c r="A11" s="42" t="s">
        <v>48</v>
      </c>
      <c r="B11" s="164"/>
      <c r="C11" s="602"/>
      <c r="D11" s="43"/>
      <c r="E11" s="44"/>
      <c r="F11" s="45" t="s">
        <v>25</v>
      </c>
      <c r="G11" s="46" t="s">
        <v>21</v>
      </c>
      <c r="H11" s="47" t="s">
        <v>6</v>
      </c>
      <c r="I11" s="48" t="s">
        <v>7</v>
      </c>
      <c r="J11" s="49" t="s">
        <v>8</v>
      </c>
      <c r="K11" s="47" t="s">
        <v>231</v>
      </c>
      <c r="L11" s="49" t="s">
        <v>232</v>
      </c>
      <c r="M11" s="483" t="s">
        <v>6</v>
      </c>
      <c r="N11" s="483" t="s">
        <v>8</v>
      </c>
      <c r="O11" s="184" t="str">
        <f>D2</f>
        <v>A</v>
      </c>
      <c r="P11" s="185" t="str">
        <f>D3</f>
        <v>B</v>
      </c>
      <c r="Q11" s="185" t="str">
        <f>D4</f>
        <v>C</v>
      </c>
      <c r="R11" s="185">
        <f>D5</f>
        <v>0</v>
      </c>
      <c r="S11" s="186" t="str">
        <f>D6</f>
        <v>-</v>
      </c>
      <c r="T11" s="187" t="str">
        <f>D7</f>
        <v>-</v>
      </c>
      <c r="U11" s="188" t="str">
        <f>D8</f>
        <v>-</v>
      </c>
      <c r="V11" s="67" t="s">
        <v>0</v>
      </c>
      <c r="W11" s="70">
        <v>30</v>
      </c>
      <c r="X11" s="68" t="s">
        <v>21</v>
      </c>
      <c r="Y11" s="221" t="str">
        <f>D2</f>
        <v>A</v>
      </c>
      <c r="Z11" s="221" t="str">
        <f>D3</f>
        <v>B</v>
      </c>
      <c r="AA11" s="185" t="str">
        <f>$D$4</f>
        <v>C</v>
      </c>
      <c r="AB11" s="185">
        <f>$D$5</f>
        <v>0</v>
      </c>
      <c r="AC11" s="185" t="str">
        <f>$D$6</f>
        <v>-</v>
      </c>
      <c r="AD11" s="185" t="str">
        <f>$D$7</f>
        <v>-</v>
      </c>
      <c r="AE11" s="185" t="str">
        <f>D8</f>
        <v>-</v>
      </c>
      <c r="AF11" s="579"/>
      <c r="AG11"/>
      <c r="AH11" s="626">
        <v>43556</v>
      </c>
      <c r="AI11" s="627">
        <v>43557</v>
      </c>
      <c r="AJ11" s="627">
        <v>43558</v>
      </c>
      <c r="AK11" s="627">
        <v>43559</v>
      </c>
      <c r="AL11" s="628">
        <v>43560</v>
      </c>
      <c r="AM11" s="629">
        <v>43561</v>
      </c>
      <c r="AN11" s="627">
        <v>43562</v>
      </c>
      <c r="AO11" s="627">
        <v>43563</v>
      </c>
      <c r="AP11" s="627">
        <v>43564</v>
      </c>
      <c r="AQ11" s="627">
        <v>43565</v>
      </c>
      <c r="AR11" s="628">
        <v>43566</v>
      </c>
      <c r="AS11" s="629">
        <v>43567</v>
      </c>
      <c r="AT11" s="627">
        <v>43568</v>
      </c>
      <c r="AU11" s="627">
        <v>43569</v>
      </c>
      <c r="AV11" s="627">
        <v>43570</v>
      </c>
      <c r="AW11" s="627">
        <v>43571</v>
      </c>
      <c r="AX11" s="627">
        <v>43572</v>
      </c>
      <c r="AY11" s="627">
        <v>43573</v>
      </c>
      <c r="AZ11" s="629">
        <v>43574</v>
      </c>
      <c r="BA11" s="627">
        <v>43575</v>
      </c>
      <c r="BB11" s="627">
        <v>43576</v>
      </c>
      <c r="BC11" s="627">
        <v>43577</v>
      </c>
      <c r="BD11" s="627">
        <v>43578</v>
      </c>
      <c r="BE11" s="627">
        <v>43579</v>
      </c>
      <c r="BF11" s="628">
        <v>43580</v>
      </c>
      <c r="BG11" s="629">
        <v>43581</v>
      </c>
      <c r="BH11" s="627">
        <v>43582</v>
      </c>
      <c r="BI11" s="627">
        <v>43583</v>
      </c>
      <c r="BJ11" s="627">
        <v>43584</v>
      </c>
      <c r="BK11" s="627">
        <v>43585</v>
      </c>
      <c r="BL11" s="627">
        <v>43586</v>
      </c>
      <c r="BM11" s="630">
        <v>43587</v>
      </c>
      <c r="BN11" s="631">
        <v>43588</v>
      </c>
      <c r="BO11" s="631">
        <v>43589</v>
      </c>
      <c r="BP11" s="631">
        <v>43590</v>
      </c>
      <c r="BQ11" s="631">
        <v>43591</v>
      </c>
      <c r="BR11" s="631">
        <v>43592</v>
      </c>
      <c r="BS11" s="631">
        <v>43593</v>
      </c>
      <c r="BT11" s="631">
        <v>43594</v>
      </c>
      <c r="BU11" s="631">
        <v>43595</v>
      </c>
      <c r="BV11" s="631">
        <v>43596</v>
      </c>
      <c r="BW11" s="631">
        <v>43597</v>
      </c>
      <c r="BX11" s="632">
        <v>43598</v>
      </c>
      <c r="BY11" s="631">
        <v>43599</v>
      </c>
      <c r="BZ11" s="631">
        <v>43600</v>
      </c>
      <c r="CA11" s="631">
        <v>43601</v>
      </c>
      <c r="CB11" s="631">
        <v>43602</v>
      </c>
      <c r="CC11" s="631">
        <v>43603</v>
      </c>
      <c r="CD11" s="631">
        <v>43604</v>
      </c>
      <c r="CE11" s="631">
        <v>43605</v>
      </c>
      <c r="CF11" s="631">
        <v>43606</v>
      </c>
      <c r="CG11" s="631">
        <v>43607</v>
      </c>
      <c r="CH11" s="631">
        <v>43608</v>
      </c>
      <c r="CI11" s="631">
        <v>43609</v>
      </c>
      <c r="CJ11" s="631">
        <v>43610</v>
      </c>
      <c r="CK11" s="631">
        <v>43611</v>
      </c>
      <c r="CL11" s="631">
        <v>43612</v>
      </c>
      <c r="CM11" s="631">
        <v>43613</v>
      </c>
      <c r="CN11" s="631">
        <v>43614</v>
      </c>
      <c r="CO11" s="631">
        <v>43615</v>
      </c>
      <c r="CP11" s="631">
        <v>43616</v>
      </c>
      <c r="CQ11" s="631">
        <v>43617</v>
      </c>
      <c r="CR11" s="633">
        <v>43618</v>
      </c>
      <c r="CS11" s="609"/>
      <c r="CT11" s="585"/>
      <c r="CU11" s="585"/>
      <c r="CV11" s="585"/>
      <c r="CW11" s="585"/>
      <c r="CX11" s="585"/>
      <c r="CY11" s="585"/>
      <c r="CZ11" s="585"/>
      <c r="DA11" s="585"/>
      <c r="DB11" s="585"/>
      <c r="DC11" s="585"/>
    </row>
    <row r="12" spans="1:107" ht="12.75" hidden="1" customHeight="1">
      <c r="A12" s="13"/>
      <c r="B12" s="165" t="s">
        <v>110</v>
      </c>
      <c r="C12" s="189" t="s">
        <v>280</v>
      </c>
      <c r="D12" s="24" t="s">
        <v>9</v>
      </c>
      <c r="E12" s="190">
        <v>0.25</v>
      </c>
      <c r="F12" s="24" t="s">
        <v>27</v>
      </c>
      <c r="G12" s="191"/>
      <c r="H12" s="100">
        <v>1.2</v>
      </c>
      <c r="I12" s="192">
        <v>686</v>
      </c>
      <c r="J12" s="63">
        <f>K12+L12</f>
        <v>0</v>
      </c>
      <c r="K12" s="100">
        <f>H12*P12*2</f>
        <v>0</v>
      </c>
      <c r="L12" s="63">
        <f>H12*Q12</f>
        <v>0</v>
      </c>
      <c r="M12" s="100">
        <v>1.1000000000000001</v>
      </c>
      <c r="N12" s="63">
        <f>V12*M12</f>
        <v>0</v>
      </c>
      <c r="O12" s="25">
        <f>COUNTIF(AH12:CR12,"A")</f>
        <v>0</v>
      </c>
      <c r="P12" s="25">
        <f>COUNTIF(AH12:CR12,"B")</f>
        <v>0</v>
      </c>
      <c r="Q12" s="25">
        <f>COUNTIF(AH12:CR12,"C")</f>
        <v>0</v>
      </c>
      <c r="R12" s="25">
        <f t="shared" ref="R12:R66" si="1">COUNTIF(BX12:CR12,"D")</f>
        <v>0</v>
      </c>
      <c r="S12" s="25">
        <f t="shared" ref="S12:S66" si="2">COUNTIF(BX12:CR12,"E")</f>
        <v>0</v>
      </c>
      <c r="T12" s="25">
        <f t="shared" ref="T12:T66" si="3">COUNTIF(BX12:CR12,"F")</f>
        <v>0</v>
      </c>
      <c r="U12" s="25">
        <f t="shared" ref="U12:U66" si="4">COUNTIF(BX12:CR12,"G")</f>
        <v>0</v>
      </c>
      <c r="V12" s="193">
        <f>SUM(O12:U12)</f>
        <v>0</v>
      </c>
      <c r="W12" s="638">
        <f>H12*I12</f>
        <v>823.19999999999993</v>
      </c>
      <c r="X12" s="639">
        <f t="shared" ref="X12:X85" si="5">IF(G12="",W12,IF(G12="Break",W12*1.1,IF(G12="T&amp;T",W12*1.25,IF(OR(G12="FIB",G12="LIB"),W12*1.2,W12*1.3))))</f>
        <v>823.19999999999993</v>
      </c>
      <c r="Y12" s="640">
        <f>X12*$F$2</f>
        <v>823.19999999999993</v>
      </c>
      <c r="Z12" s="65">
        <f>X12*$F$3</f>
        <v>1070.1599999999999</v>
      </c>
      <c r="AA12" s="195">
        <f>X12*$F$4</f>
        <v>658.56</v>
      </c>
      <c r="AB12" s="195">
        <f>X12*$F$5</f>
        <v>0</v>
      </c>
      <c r="AC12" s="195">
        <f>X12*$F$6</f>
        <v>0</v>
      </c>
      <c r="AD12" s="195">
        <f>X12*$F$7</f>
        <v>0</v>
      </c>
      <c r="AE12" s="195">
        <f>X12*$F$8</f>
        <v>0</v>
      </c>
      <c r="AF12" s="196">
        <f>SUMPRODUCT(O12:U12,Y12:AE12)</f>
        <v>0</v>
      </c>
      <c r="AH12" s="547"/>
      <c r="AI12" s="547"/>
      <c r="AJ12" s="547"/>
      <c r="AK12" s="547"/>
      <c r="AL12" s="547"/>
      <c r="AM12" s="543"/>
      <c r="AN12" s="543"/>
      <c r="AO12" s="547"/>
      <c r="AP12" s="547"/>
      <c r="AQ12" s="547"/>
      <c r="AR12" s="547"/>
      <c r="AS12" s="547"/>
      <c r="AT12" s="543"/>
      <c r="AU12" s="543"/>
      <c r="AV12" s="547"/>
      <c r="AW12" s="547"/>
      <c r="AX12" s="547"/>
      <c r="AY12" s="547"/>
      <c r="AZ12" s="545"/>
      <c r="BA12" s="543"/>
      <c r="BB12" s="543"/>
      <c r="BC12" s="547"/>
      <c r="BD12" s="547"/>
      <c r="BE12" s="547"/>
      <c r="BF12" s="547"/>
      <c r="BG12" s="547"/>
      <c r="BH12" s="543"/>
      <c r="BI12" s="543"/>
      <c r="BJ12" s="547"/>
      <c r="BK12" s="545"/>
      <c r="BL12" s="547"/>
      <c r="BM12" s="547"/>
      <c r="BN12" s="547"/>
      <c r="BO12" s="543"/>
      <c r="BP12" s="543"/>
      <c r="BQ12" s="547"/>
      <c r="BR12" s="547"/>
      <c r="BS12" s="547"/>
      <c r="BT12" s="547"/>
      <c r="BU12" s="547"/>
      <c r="BV12" s="543"/>
      <c r="BW12" s="543"/>
      <c r="BX12" s="547"/>
      <c r="BY12" s="547"/>
      <c r="BZ12" s="547"/>
      <c r="CA12" s="545"/>
      <c r="CB12" s="545"/>
      <c r="CC12" s="543"/>
      <c r="CD12" s="543"/>
      <c r="CE12" s="547"/>
      <c r="CF12" s="547"/>
      <c r="CG12" s="547"/>
      <c r="CH12" s="547"/>
      <c r="CI12" s="545"/>
      <c r="CJ12" s="543"/>
      <c r="CK12" s="543"/>
      <c r="CL12" s="547"/>
      <c r="CM12" s="547"/>
      <c r="CN12" s="547"/>
      <c r="CO12" s="547"/>
      <c r="CP12" s="545"/>
      <c r="CQ12" s="543"/>
      <c r="CR12" s="543"/>
    </row>
    <row r="13" spans="1:107" ht="12.75" hidden="1" customHeight="1">
      <c r="A13" s="13"/>
      <c r="B13" s="165"/>
      <c r="C13" s="189" t="s">
        <v>281</v>
      </c>
      <c r="D13" s="24" t="s">
        <v>9</v>
      </c>
      <c r="E13" s="190">
        <v>0.27083333333333331</v>
      </c>
      <c r="F13" s="24" t="s">
        <v>27</v>
      </c>
      <c r="G13" s="191"/>
      <c r="H13" s="100">
        <v>2.4</v>
      </c>
      <c r="I13" s="192">
        <v>686</v>
      </c>
      <c r="J13" s="63">
        <f t="shared" ref="J13:J69" si="6">K13+L13</f>
        <v>0</v>
      </c>
      <c r="K13" s="100">
        <f t="shared" ref="K13:K76" si="7">H13*P13*2</f>
        <v>0</v>
      </c>
      <c r="L13" s="63">
        <f t="shared" ref="L13:L76" si="8">H13*Q13</f>
        <v>0</v>
      </c>
      <c r="M13" s="100">
        <v>2.2999999999999998</v>
      </c>
      <c r="N13" s="63">
        <f t="shared" ref="N13:N69" si="9">V13*M13</f>
        <v>0</v>
      </c>
      <c r="O13" s="25">
        <f t="shared" ref="O13:O66" si="10">COUNTIF(AH13:CR13,"A")</f>
        <v>0</v>
      </c>
      <c r="P13" s="25">
        <f t="shared" ref="P13:P66" si="11">COUNTIF(AH13:CR13,"B")</f>
        <v>0</v>
      </c>
      <c r="Q13" s="25">
        <f t="shared" ref="Q13:Q66" si="12">COUNTIF(AH13:CR13,"C")</f>
        <v>0</v>
      </c>
      <c r="R13" s="25">
        <f t="shared" si="1"/>
        <v>0</v>
      </c>
      <c r="S13" s="25">
        <f t="shared" si="2"/>
        <v>0</v>
      </c>
      <c r="T13" s="397">
        <f t="shared" si="3"/>
        <v>0</v>
      </c>
      <c r="U13" s="397">
        <f t="shared" si="4"/>
        <v>0</v>
      </c>
      <c r="V13" s="193">
        <f t="shared" ref="V13:V64" si="13">SUM(O13:U13)</f>
        <v>0</v>
      </c>
      <c r="W13" s="638">
        <f t="shared" ref="W13:W76" si="14">H13*I13</f>
        <v>1646.3999999999999</v>
      </c>
      <c r="X13" s="639">
        <f t="shared" si="5"/>
        <v>1646.3999999999999</v>
      </c>
      <c r="Y13" s="640">
        <f t="shared" ref="Y13:Y66" si="15">X13*$F$2</f>
        <v>1646.3999999999999</v>
      </c>
      <c r="Z13" s="65">
        <f t="shared" ref="Z13:Z66" si="16">X13*$F$3</f>
        <v>2140.3199999999997</v>
      </c>
      <c r="AA13" s="195">
        <f>X13*$F$4</f>
        <v>1317.12</v>
      </c>
      <c r="AB13" s="195">
        <f>X13*$F$5</f>
        <v>0</v>
      </c>
      <c r="AC13" s="195">
        <f>X13*$F$6</f>
        <v>0</v>
      </c>
      <c r="AD13" s="195">
        <f>X13*$F$7</f>
        <v>0</v>
      </c>
      <c r="AE13" s="195">
        <f>X13*$F$8</f>
        <v>0</v>
      </c>
      <c r="AF13" s="196">
        <f t="shared" ref="AF13:AF66" si="17">SUMPRODUCT(O13:U13,Y13:AE13)</f>
        <v>0</v>
      </c>
      <c r="AH13" s="545"/>
      <c r="AI13" s="545"/>
      <c r="AJ13" s="545"/>
      <c r="AK13" s="545"/>
      <c r="AL13" s="545"/>
      <c r="AM13" s="544"/>
      <c r="AN13" s="544"/>
      <c r="AO13" s="545"/>
      <c r="AP13" s="545"/>
      <c r="AQ13" s="545"/>
      <c r="AR13" s="545"/>
      <c r="AS13" s="545"/>
      <c r="AT13" s="544"/>
      <c r="AU13" s="544"/>
      <c r="AV13" s="545"/>
      <c r="AW13" s="545"/>
      <c r="AX13" s="545"/>
      <c r="AY13" s="545"/>
      <c r="AZ13" s="545"/>
      <c r="BA13" s="544"/>
      <c r="BB13" s="544"/>
      <c r="BC13" s="545"/>
      <c r="BD13" s="545"/>
      <c r="BE13" s="545"/>
      <c r="BF13" s="545"/>
      <c r="BG13" s="545"/>
      <c r="BH13" s="544"/>
      <c r="BI13" s="544"/>
      <c r="BJ13" s="545"/>
      <c r="BK13" s="545"/>
      <c r="BL13" s="545"/>
      <c r="BM13" s="545"/>
      <c r="BN13" s="545"/>
      <c r="BO13" s="544"/>
      <c r="BP13" s="544"/>
      <c r="BQ13" s="545"/>
      <c r="BR13" s="545"/>
      <c r="BS13" s="545"/>
      <c r="BT13" s="545"/>
      <c r="BU13" s="545"/>
      <c r="BV13" s="544"/>
      <c r="BW13" s="544"/>
      <c r="BX13" s="545"/>
      <c r="BY13" s="545"/>
      <c r="BZ13" s="545"/>
      <c r="CA13" s="545"/>
      <c r="CB13" s="545"/>
      <c r="CC13" s="544"/>
      <c r="CD13" s="544"/>
      <c r="CE13" s="545"/>
      <c r="CF13" s="545"/>
      <c r="CG13" s="545"/>
      <c r="CH13" s="545"/>
      <c r="CI13" s="545"/>
      <c r="CJ13" s="544"/>
      <c r="CK13" s="544"/>
      <c r="CL13" s="545"/>
      <c r="CM13" s="545"/>
      <c r="CN13" s="545"/>
      <c r="CO13" s="545"/>
      <c r="CP13" s="545"/>
      <c r="CQ13" s="544"/>
      <c r="CR13" s="544"/>
    </row>
    <row r="14" spans="1:107" ht="12.75" customHeight="1">
      <c r="A14" s="13"/>
      <c r="B14" s="165"/>
      <c r="C14" s="189" t="s">
        <v>120</v>
      </c>
      <c r="D14" s="24" t="s">
        <v>9</v>
      </c>
      <c r="E14" s="190">
        <v>0.27083333333333331</v>
      </c>
      <c r="F14" s="24" t="s">
        <v>27</v>
      </c>
      <c r="G14" s="191"/>
      <c r="H14" s="100">
        <v>4.9000000000000004</v>
      </c>
      <c r="I14" s="192">
        <v>686</v>
      </c>
      <c r="J14" s="63">
        <f t="shared" si="6"/>
        <v>0</v>
      </c>
      <c r="K14" s="100">
        <f t="shared" si="7"/>
        <v>0</v>
      </c>
      <c r="L14" s="63">
        <f t="shared" si="8"/>
        <v>0</v>
      </c>
      <c r="M14" s="100">
        <v>4.5999999999999996</v>
      </c>
      <c r="N14" s="63">
        <f t="shared" si="9"/>
        <v>0</v>
      </c>
      <c r="O14" s="25">
        <f t="shared" si="10"/>
        <v>0</v>
      </c>
      <c r="P14" s="25">
        <f t="shared" si="11"/>
        <v>0</v>
      </c>
      <c r="Q14" s="25">
        <f t="shared" si="12"/>
        <v>0</v>
      </c>
      <c r="R14" s="25">
        <f t="shared" si="1"/>
        <v>0</v>
      </c>
      <c r="S14" s="25">
        <f t="shared" si="2"/>
        <v>0</v>
      </c>
      <c r="T14" s="397">
        <f t="shared" si="3"/>
        <v>0</v>
      </c>
      <c r="U14" s="397">
        <f t="shared" si="4"/>
        <v>0</v>
      </c>
      <c r="V14" s="193">
        <f t="shared" si="13"/>
        <v>0</v>
      </c>
      <c r="W14" s="638">
        <f t="shared" si="14"/>
        <v>3361.4</v>
      </c>
      <c r="X14" s="639">
        <f t="shared" si="5"/>
        <v>3361.4</v>
      </c>
      <c r="Y14" s="639">
        <f t="shared" si="15"/>
        <v>3361.4</v>
      </c>
      <c r="Z14" s="65">
        <f t="shared" si="16"/>
        <v>4369.8200000000006</v>
      </c>
      <c r="AA14" s="195">
        <f>X14*$F$4</f>
        <v>2689.1200000000003</v>
      </c>
      <c r="AB14" s="195">
        <f>X14*$F$5</f>
        <v>0</v>
      </c>
      <c r="AC14" s="195">
        <f>X14*$F$6</f>
        <v>0</v>
      </c>
      <c r="AD14" s="195">
        <f>X14*$F$7</f>
        <v>0</v>
      </c>
      <c r="AE14" s="195">
        <f>X14*$F$8</f>
        <v>0</v>
      </c>
      <c r="AF14" s="196">
        <f t="shared" si="17"/>
        <v>0</v>
      </c>
      <c r="AH14" s="545"/>
      <c r="AI14" s="545"/>
      <c r="AJ14" s="545"/>
      <c r="AK14" s="545"/>
      <c r="AL14" s="545"/>
      <c r="AM14" s="544"/>
      <c r="AN14" s="544"/>
      <c r="AO14" s="545"/>
      <c r="AP14" s="545"/>
      <c r="AQ14" s="545"/>
      <c r="AR14" s="545"/>
      <c r="AS14" s="545"/>
      <c r="AT14" s="544"/>
      <c r="AU14" s="544"/>
      <c r="AV14" s="545"/>
      <c r="AW14" s="545"/>
      <c r="AX14" s="545"/>
      <c r="AY14" s="545"/>
      <c r="AZ14" s="545"/>
      <c r="BA14" s="544"/>
      <c r="BB14" s="544"/>
      <c r="BC14" s="545"/>
      <c r="BD14" s="545"/>
      <c r="BE14" s="545"/>
      <c r="BF14" s="545"/>
      <c r="BG14" s="545"/>
      <c r="BH14" s="544"/>
      <c r="BI14" s="544"/>
      <c r="BJ14" s="545"/>
      <c r="BK14" s="545"/>
      <c r="BL14" s="545"/>
      <c r="BM14" s="545"/>
      <c r="BN14" s="545"/>
      <c r="BO14" s="544"/>
      <c r="BP14" s="544"/>
      <c r="BQ14" s="545"/>
      <c r="BR14" s="545"/>
      <c r="BS14" s="545"/>
      <c r="BT14" s="545"/>
      <c r="BU14" s="545"/>
      <c r="BV14" s="544"/>
      <c r="BW14" s="544"/>
      <c r="BX14" s="545"/>
      <c r="BY14" s="545"/>
      <c r="BZ14" s="545"/>
      <c r="CA14" s="545"/>
      <c r="CB14" s="545"/>
      <c r="CC14" s="544"/>
      <c r="CD14" s="544"/>
      <c r="CE14" s="545"/>
      <c r="CF14" s="545"/>
      <c r="CG14" s="545"/>
      <c r="CH14" s="545"/>
      <c r="CI14" s="545"/>
      <c r="CJ14" s="544"/>
      <c r="CK14" s="544"/>
      <c r="CL14" s="545"/>
      <c r="CM14" s="545"/>
      <c r="CN14" s="545"/>
      <c r="CO14" s="545"/>
      <c r="CP14" s="545"/>
      <c r="CQ14" s="544"/>
      <c r="CR14" s="544"/>
    </row>
    <row r="15" spans="1:107" ht="12.75" hidden="1" customHeight="1">
      <c r="A15" s="13"/>
      <c r="B15" s="165" t="s">
        <v>110</v>
      </c>
      <c r="C15" s="189" t="s">
        <v>120</v>
      </c>
      <c r="D15" s="24" t="s">
        <v>9</v>
      </c>
      <c r="E15" s="190">
        <v>0.29166666666666669</v>
      </c>
      <c r="F15" s="24" t="s">
        <v>27</v>
      </c>
      <c r="G15" s="191"/>
      <c r="H15" s="100">
        <v>4.9000000000000004</v>
      </c>
      <c r="I15" s="192">
        <v>686</v>
      </c>
      <c r="J15" s="63">
        <f t="shared" si="6"/>
        <v>0</v>
      </c>
      <c r="K15" s="100">
        <f t="shared" si="7"/>
        <v>0</v>
      </c>
      <c r="L15" s="63">
        <f t="shared" si="8"/>
        <v>0</v>
      </c>
      <c r="M15" s="100">
        <v>4.5999999999999996</v>
      </c>
      <c r="N15" s="63">
        <f t="shared" si="9"/>
        <v>0</v>
      </c>
      <c r="O15" s="25">
        <f t="shared" si="10"/>
        <v>0</v>
      </c>
      <c r="P15" s="25">
        <f t="shared" si="11"/>
        <v>0</v>
      </c>
      <c r="Q15" s="25">
        <f t="shared" si="12"/>
        <v>0</v>
      </c>
      <c r="R15" s="25">
        <f t="shared" si="1"/>
        <v>0</v>
      </c>
      <c r="S15" s="25">
        <f t="shared" si="2"/>
        <v>0</v>
      </c>
      <c r="T15" s="397">
        <f t="shared" si="3"/>
        <v>0</v>
      </c>
      <c r="U15" s="397">
        <f t="shared" si="4"/>
        <v>0</v>
      </c>
      <c r="V15" s="193">
        <f t="shared" si="13"/>
        <v>0</v>
      </c>
      <c r="W15" s="638">
        <f t="shared" si="14"/>
        <v>3361.4</v>
      </c>
      <c r="X15" s="639">
        <f t="shared" si="5"/>
        <v>3361.4</v>
      </c>
      <c r="Y15" s="639">
        <f t="shared" si="15"/>
        <v>3361.4</v>
      </c>
      <c r="Z15" s="65">
        <f t="shared" si="16"/>
        <v>4369.8200000000006</v>
      </c>
      <c r="AA15" s="195">
        <f t="shared" ref="AA15:AA62" si="18">X15*$F$4</f>
        <v>2689.1200000000003</v>
      </c>
      <c r="AB15" s="195">
        <f t="shared" ref="AB15:AB62" si="19">X15*$F$5</f>
        <v>0</v>
      </c>
      <c r="AC15" s="195">
        <f t="shared" ref="AC15:AC62" si="20">X15*$F$6</f>
        <v>0</v>
      </c>
      <c r="AD15" s="195">
        <f t="shared" ref="AD15:AD62" si="21">X15*$F$7</f>
        <v>0</v>
      </c>
      <c r="AE15" s="195">
        <f t="shared" ref="AE15:AE62" si="22">X15*$F$8</f>
        <v>0</v>
      </c>
      <c r="AF15" s="196">
        <f t="shared" si="17"/>
        <v>0</v>
      </c>
      <c r="AH15" s="545"/>
      <c r="AI15" s="545"/>
      <c r="AJ15" s="545"/>
      <c r="AK15" s="545"/>
      <c r="AL15" s="545"/>
      <c r="AM15" s="544"/>
      <c r="AN15" s="544"/>
      <c r="AO15" s="545"/>
      <c r="AP15" s="545"/>
      <c r="AQ15" s="545"/>
      <c r="AR15" s="545"/>
      <c r="AS15" s="545"/>
      <c r="AT15" s="544"/>
      <c r="AU15" s="544"/>
      <c r="AV15" s="545"/>
      <c r="AW15" s="545"/>
      <c r="AX15" s="545"/>
      <c r="AY15" s="545"/>
      <c r="AZ15" s="545"/>
      <c r="BA15" s="544"/>
      <c r="BB15" s="544"/>
      <c r="BC15" s="545"/>
      <c r="BD15" s="545"/>
      <c r="BE15" s="545"/>
      <c r="BF15" s="545"/>
      <c r="BG15" s="545"/>
      <c r="BH15" s="544"/>
      <c r="BI15" s="544"/>
      <c r="BJ15" s="545"/>
      <c r="BK15" s="545"/>
      <c r="BL15" s="545"/>
      <c r="BM15" s="545"/>
      <c r="BN15" s="545"/>
      <c r="BO15" s="544"/>
      <c r="BP15" s="544"/>
      <c r="BQ15" s="545"/>
      <c r="BR15" s="545"/>
      <c r="BS15" s="545"/>
      <c r="BT15" s="545"/>
      <c r="BU15" s="545"/>
      <c r="BV15" s="544"/>
      <c r="BW15" s="544"/>
      <c r="BX15" s="545"/>
      <c r="BY15" s="545"/>
      <c r="BZ15" s="545"/>
      <c r="CA15" s="545"/>
      <c r="CB15" s="545"/>
      <c r="CC15" s="544"/>
      <c r="CD15" s="544"/>
      <c r="CE15" s="545"/>
      <c r="CF15" s="545"/>
      <c r="CG15" s="545"/>
      <c r="CH15" s="545"/>
      <c r="CI15" s="545"/>
      <c r="CJ15" s="544"/>
      <c r="CK15" s="544"/>
      <c r="CL15" s="545"/>
      <c r="CM15" s="545"/>
      <c r="CN15" s="545"/>
      <c r="CO15" s="545"/>
      <c r="CP15" s="545"/>
      <c r="CQ15" s="544"/>
      <c r="CR15" s="544"/>
    </row>
    <row r="16" spans="1:107" ht="12.75" hidden="1" customHeight="1">
      <c r="A16" s="13"/>
      <c r="B16" s="165"/>
      <c r="C16" s="189" t="s">
        <v>121</v>
      </c>
      <c r="D16" s="24" t="s">
        <v>9</v>
      </c>
      <c r="E16" s="190">
        <v>0.39583333333333331</v>
      </c>
      <c r="F16" s="24" t="s">
        <v>27</v>
      </c>
      <c r="G16" s="191"/>
      <c r="H16" s="100">
        <v>4.3</v>
      </c>
      <c r="I16" s="192">
        <v>686</v>
      </c>
      <c r="J16" s="63">
        <f t="shared" si="6"/>
        <v>0</v>
      </c>
      <c r="K16" s="100">
        <f t="shared" si="7"/>
        <v>0</v>
      </c>
      <c r="L16" s="63">
        <f t="shared" si="8"/>
        <v>0</v>
      </c>
      <c r="M16" s="100">
        <v>4</v>
      </c>
      <c r="N16" s="63">
        <f t="shared" si="9"/>
        <v>0</v>
      </c>
      <c r="O16" s="25">
        <f t="shared" si="10"/>
        <v>0</v>
      </c>
      <c r="P16" s="25">
        <f t="shared" si="11"/>
        <v>0</v>
      </c>
      <c r="Q16" s="25">
        <f t="shared" si="12"/>
        <v>0</v>
      </c>
      <c r="R16" s="25">
        <f t="shared" si="1"/>
        <v>0</v>
      </c>
      <c r="S16" s="25">
        <f t="shared" si="2"/>
        <v>0</v>
      </c>
      <c r="T16" s="397">
        <f t="shared" si="3"/>
        <v>0</v>
      </c>
      <c r="U16" s="397">
        <f t="shared" si="4"/>
        <v>0</v>
      </c>
      <c r="V16" s="193">
        <f t="shared" si="13"/>
        <v>0</v>
      </c>
      <c r="W16" s="638">
        <f t="shared" si="14"/>
        <v>2949.7999999999997</v>
      </c>
      <c r="X16" s="639">
        <f t="shared" si="5"/>
        <v>2949.7999999999997</v>
      </c>
      <c r="Y16" s="639">
        <f t="shared" si="15"/>
        <v>2949.7999999999997</v>
      </c>
      <c r="Z16" s="65">
        <f t="shared" si="16"/>
        <v>3834.74</v>
      </c>
      <c r="AA16" s="195">
        <f t="shared" si="18"/>
        <v>2359.8399999999997</v>
      </c>
      <c r="AB16" s="195">
        <f t="shared" si="19"/>
        <v>0</v>
      </c>
      <c r="AC16" s="195">
        <f t="shared" si="20"/>
        <v>0</v>
      </c>
      <c r="AD16" s="195">
        <f t="shared" si="21"/>
        <v>0</v>
      </c>
      <c r="AE16" s="195">
        <f t="shared" si="22"/>
        <v>0</v>
      </c>
      <c r="AF16" s="196">
        <f t="shared" si="17"/>
        <v>0</v>
      </c>
      <c r="AH16" s="545"/>
      <c r="AI16" s="545"/>
      <c r="AJ16" s="545"/>
      <c r="AK16" s="545"/>
      <c r="AL16" s="545"/>
      <c r="AM16" s="544"/>
      <c r="AN16" s="544"/>
      <c r="AO16" s="545"/>
      <c r="AP16" s="545"/>
      <c r="AQ16" s="545"/>
      <c r="AR16" s="545"/>
      <c r="AS16" s="545"/>
      <c r="AT16" s="544"/>
      <c r="AU16" s="544"/>
      <c r="AV16" s="545"/>
      <c r="AW16" s="545"/>
      <c r="AX16" s="545"/>
      <c r="AY16" s="545"/>
      <c r="AZ16" s="545"/>
      <c r="BA16" s="544"/>
      <c r="BB16" s="544"/>
      <c r="BC16" s="545"/>
      <c r="BD16" s="545"/>
      <c r="BE16" s="545"/>
      <c r="BF16" s="545"/>
      <c r="BG16" s="545"/>
      <c r="BH16" s="544"/>
      <c r="BI16" s="544"/>
      <c r="BJ16" s="545"/>
      <c r="BK16" s="545"/>
      <c r="BL16" s="545"/>
      <c r="BM16" s="545"/>
      <c r="BN16" s="545"/>
      <c r="BO16" s="544"/>
      <c r="BP16" s="544"/>
      <c r="BQ16" s="545"/>
      <c r="BR16" s="545"/>
      <c r="BS16" s="545"/>
      <c r="BT16" s="545"/>
      <c r="BU16" s="545"/>
      <c r="BV16" s="544"/>
      <c r="BW16" s="544"/>
      <c r="BX16" s="545"/>
      <c r="BY16" s="545"/>
      <c r="BZ16" s="545"/>
      <c r="CA16" s="545"/>
      <c r="CB16" s="545"/>
      <c r="CC16" s="544"/>
      <c r="CD16" s="544"/>
      <c r="CE16" s="545"/>
      <c r="CF16" s="545"/>
      <c r="CG16" s="545"/>
      <c r="CH16" s="545"/>
      <c r="CI16" s="545"/>
      <c r="CJ16" s="544"/>
      <c r="CK16" s="544"/>
      <c r="CL16" s="545"/>
      <c r="CM16" s="545"/>
      <c r="CN16" s="545"/>
      <c r="CO16" s="545"/>
      <c r="CP16" s="545"/>
      <c r="CQ16" s="544"/>
      <c r="CR16" s="544"/>
    </row>
    <row r="17" spans="1:96" ht="15" hidden="1">
      <c r="A17" s="13"/>
      <c r="B17" s="165"/>
      <c r="C17" s="189" t="s">
        <v>119</v>
      </c>
      <c r="D17" s="24" t="s">
        <v>9</v>
      </c>
      <c r="E17" s="190">
        <v>0.5</v>
      </c>
      <c r="F17" s="24" t="s">
        <v>27</v>
      </c>
      <c r="G17" s="191"/>
      <c r="H17" s="100">
        <v>4.9000000000000004</v>
      </c>
      <c r="I17" s="192">
        <v>686</v>
      </c>
      <c r="J17" s="63">
        <f t="shared" si="6"/>
        <v>0</v>
      </c>
      <c r="K17" s="100">
        <f t="shared" si="7"/>
        <v>0</v>
      </c>
      <c r="L17" s="63">
        <f t="shared" si="8"/>
        <v>0</v>
      </c>
      <c r="M17" s="100">
        <v>4.5999999999999996</v>
      </c>
      <c r="N17" s="63">
        <f t="shared" si="9"/>
        <v>0</v>
      </c>
      <c r="O17" s="25">
        <f t="shared" si="10"/>
        <v>0</v>
      </c>
      <c r="P17" s="25">
        <f t="shared" si="11"/>
        <v>0</v>
      </c>
      <c r="Q17" s="25">
        <f t="shared" si="12"/>
        <v>0</v>
      </c>
      <c r="R17" s="25">
        <f t="shared" si="1"/>
        <v>0</v>
      </c>
      <c r="S17" s="25">
        <f t="shared" si="2"/>
        <v>0</v>
      </c>
      <c r="T17" s="397">
        <f t="shared" si="3"/>
        <v>0</v>
      </c>
      <c r="U17" s="397">
        <f t="shared" si="4"/>
        <v>0</v>
      </c>
      <c r="V17" s="193">
        <f t="shared" si="13"/>
        <v>0</v>
      </c>
      <c r="W17" s="638">
        <f t="shared" si="14"/>
        <v>3361.4</v>
      </c>
      <c r="X17" s="639">
        <f t="shared" si="5"/>
        <v>3361.4</v>
      </c>
      <c r="Y17" s="639">
        <f t="shared" si="15"/>
        <v>3361.4</v>
      </c>
      <c r="Z17" s="65">
        <f t="shared" si="16"/>
        <v>4369.8200000000006</v>
      </c>
      <c r="AA17" s="195">
        <f t="shared" si="18"/>
        <v>2689.1200000000003</v>
      </c>
      <c r="AB17" s="195">
        <f t="shared" si="19"/>
        <v>0</v>
      </c>
      <c r="AC17" s="195">
        <f t="shared" si="20"/>
        <v>0</v>
      </c>
      <c r="AD17" s="195">
        <f t="shared" si="21"/>
        <v>0</v>
      </c>
      <c r="AE17" s="195">
        <f t="shared" si="22"/>
        <v>0</v>
      </c>
      <c r="AF17" s="196">
        <f t="shared" si="17"/>
        <v>0</v>
      </c>
      <c r="AH17" s="545"/>
      <c r="AI17" s="545"/>
      <c r="AJ17" s="545"/>
      <c r="AK17" s="545"/>
      <c r="AL17" s="545"/>
      <c r="AM17" s="544"/>
      <c r="AN17" s="544"/>
      <c r="AO17" s="545"/>
      <c r="AP17" s="545"/>
      <c r="AQ17" s="545"/>
      <c r="AR17" s="545"/>
      <c r="AS17" s="545"/>
      <c r="AT17" s="544"/>
      <c r="AU17" s="544"/>
      <c r="AV17" s="545"/>
      <c r="AW17" s="545"/>
      <c r="AX17" s="545"/>
      <c r="AY17" s="545"/>
      <c r="AZ17" s="545"/>
      <c r="BA17" s="544"/>
      <c r="BB17" s="544"/>
      <c r="BC17" s="545"/>
      <c r="BD17" s="545"/>
      <c r="BE17" s="545"/>
      <c r="BF17" s="545"/>
      <c r="BG17" s="545"/>
      <c r="BH17" s="544"/>
      <c r="BI17" s="544"/>
      <c r="BJ17" s="545"/>
      <c r="BK17" s="545"/>
      <c r="BL17" s="545"/>
      <c r="BM17" s="545"/>
      <c r="BN17" s="545"/>
      <c r="BO17" s="544"/>
      <c r="BP17" s="544"/>
      <c r="BQ17" s="545"/>
      <c r="BR17" s="545"/>
      <c r="BS17" s="545"/>
      <c r="BT17" s="545"/>
      <c r="BU17" s="545"/>
      <c r="BV17" s="544"/>
      <c r="BW17" s="544"/>
      <c r="BX17" s="545"/>
      <c r="BY17" s="545"/>
      <c r="BZ17" s="545"/>
      <c r="CA17" s="545"/>
      <c r="CB17" s="545"/>
      <c r="CC17" s="544"/>
      <c r="CD17" s="544"/>
      <c r="CE17" s="545"/>
      <c r="CF17" s="545"/>
      <c r="CG17" s="545"/>
      <c r="CH17" s="545"/>
      <c r="CI17" s="545"/>
      <c r="CJ17" s="544"/>
      <c r="CK17" s="544"/>
      <c r="CL17" s="545"/>
      <c r="CM17" s="545"/>
      <c r="CN17" s="545"/>
      <c r="CO17" s="545"/>
      <c r="CP17" s="545"/>
      <c r="CQ17" s="544"/>
      <c r="CR17" s="544"/>
    </row>
    <row r="18" spans="1:96" ht="12.75" hidden="1" customHeight="1">
      <c r="A18" s="13"/>
      <c r="B18" s="165" t="s">
        <v>110</v>
      </c>
      <c r="C18" s="189" t="s">
        <v>282</v>
      </c>
      <c r="D18" s="24" t="s">
        <v>9</v>
      </c>
      <c r="E18" s="190">
        <v>0.52083333333333337</v>
      </c>
      <c r="F18" s="24" t="s">
        <v>27</v>
      </c>
      <c r="G18" s="191"/>
      <c r="H18" s="100">
        <v>3.7</v>
      </c>
      <c r="I18" s="192">
        <v>686</v>
      </c>
      <c r="J18" s="63">
        <f t="shared" si="6"/>
        <v>0</v>
      </c>
      <c r="K18" s="100">
        <f t="shared" si="7"/>
        <v>0</v>
      </c>
      <c r="L18" s="63">
        <f t="shared" si="8"/>
        <v>0</v>
      </c>
      <c r="M18" s="100">
        <v>3.4</v>
      </c>
      <c r="N18" s="63">
        <f t="shared" si="9"/>
        <v>0</v>
      </c>
      <c r="O18" s="25">
        <f t="shared" si="10"/>
        <v>0</v>
      </c>
      <c r="P18" s="25">
        <f t="shared" si="11"/>
        <v>0</v>
      </c>
      <c r="Q18" s="25">
        <f t="shared" si="12"/>
        <v>0</v>
      </c>
      <c r="R18" s="25">
        <f t="shared" si="1"/>
        <v>0</v>
      </c>
      <c r="S18" s="25">
        <f t="shared" si="2"/>
        <v>0</v>
      </c>
      <c r="T18" s="397">
        <f t="shared" si="3"/>
        <v>0</v>
      </c>
      <c r="U18" s="397">
        <f t="shared" si="4"/>
        <v>0</v>
      </c>
      <c r="V18" s="193">
        <f t="shared" si="13"/>
        <v>0</v>
      </c>
      <c r="W18" s="638">
        <f t="shared" si="14"/>
        <v>2538.2000000000003</v>
      </c>
      <c r="X18" s="639">
        <f t="shared" si="5"/>
        <v>2538.2000000000003</v>
      </c>
      <c r="Y18" s="639">
        <f t="shared" si="15"/>
        <v>2538.2000000000003</v>
      </c>
      <c r="Z18" s="65">
        <f t="shared" si="16"/>
        <v>3299.6600000000003</v>
      </c>
      <c r="AA18" s="195">
        <f t="shared" si="18"/>
        <v>2030.5600000000004</v>
      </c>
      <c r="AB18" s="195">
        <f t="shared" si="19"/>
        <v>0</v>
      </c>
      <c r="AC18" s="195">
        <f t="shared" si="20"/>
        <v>0</v>
      </c>
      <c r="AD18" s="195">
        <f t="shared" si="21"/>
        <v>0</v>
      </c>
      <c r="AE18" s="195">
        <f t="shared" si="22"/>
        <v>0</v>
      </c>
      <c r="AF18" s="196">
        <f t="shared" si="17"/>
        <v>0</v>
      </c>
      <c r="AH18" s="545"/>
      <c r="AI18" s="545"/>
      <c r="AJ18" s="545"/>
      <c r="AK18" s="545"/>
      <c r="AL18" s="545"/>
      <c r="AM18" s="544"/>
      <c r="AN18" s="544"/>
      <c r="AO18" s="545"/>
      <c r="AP18" s="545"/>
      <c r="AQ18" s="545"/>
      <c r="AR18" s="545"/>
      <c r="AS18" s="545"/>
      <c r="AT18" s="544"/>
      <c r="AU18" s="544"/>
      <c r="AV18" s="545"/>
      <c r="AW18" s="545"/>
      <c r="AX18" s="545"/>
      <c r="AY18" s="545"/>
      <c r="AZ18" s="545"/>
      <c r="BA18" s="544"/>
      <c r="BB18" s="544"/>
      <c r="BC18" s="545"/>
      <c r="BD18" s="545"/>
      <c r="BE18" s="545"/>
      <c r="BF18" s="545"/>
      <c r="BG18" s="545"/>
      <c r="BH18" s="544"/>
      <c r="BI18" s="544"/>
      <c r="BJ18" s="545"/>
      <c r="BK18" s="545"/>
      <c r="BL18" s="545"/>
      <c r="BM18" s="545"/>
      <c r="BN18" s="545"/>
      <c r="BO18" s="544"/>
      <c r="BP18" s="544"/>
      <c r="BQ18" s="545"/>
      <c r="BR18" s="545"/>
      <c r="BS18" s="545"/>
      <c r="BT18" s="545"/>
      <c r="BU18" s="545"/>
      <c r="BV18" s="544"/>
      <c r="BW18" s="544"/>
      <c r="BX18" s="545"/>
      <c r="BY18" s="545"/>
      <c r="BZ18" s="545"/>
      <c r="CA18" s="545"/>
      <c r="CB18" s="545"/>
      <c r="CC18" s="544"/>
      <c r="CD18" s="544"/>
      <c r="CE18" s="545"/>
      <c r="CF18" s="545"/>
      <c r="CG18" s="545"/>
      <c r="CH18" s="545"/>
      <c r="CI18" s="545"/>
      <c r="CJ18" s="544"/>
      <c r="CK18" s="544"/>
      <c r="CL18" s="545"/>
      <c r="CM18" s="545"/>
      <c r="CN18" s="545"/>
      <c r="CO18" s="545"/>
      <c r="CP18" s="545"/>
      <c r="CQ18" s="544"/>
      <c r="CR18" s="544"/>
    </row>
    <row r="19" spans="1:96" ht="12.75" hidden="1" customHeight="1">
      <c r="A19" s="13"/>
      <c r="B19" s="165"/>
      <c r="C19" s="189" t="s">
        <v>283</v>
      </c>
      <c r="D19" s="24" t="s">
        <v>11</v>
      </c>
      <c r="E19" s="190">
        <v>0.52083333333333337</v>
      </c>
      <c r="F19" s="24" t="s">
        <v>27</v>
      </c>
      <c r="G19" s="191"/>
      <c r="H19" s="100">
        <v>5.5</v>
      </c>
      <c r="I19" s="192">
        <v>686</v>
      </c>
      <c r="J19" s="63">
        <f t="shared" si="6"/>
        <v>0</v>
      </c>
      <c r="K19" s="100">
        <f t="shared" si="7"/>
        <v>0</v>
      </c>
      <c r="L19" s="63">
        <f t="shared" si="8"/>
        <v>0</v>
      </c>
      <c r="M19" s="100">
        <v>5.0999999999999996</v>
      </c>
      <c r="N19" s="63">
        <f t="shared" si="9"/>
        <v>0</v>
      </c>
      <c r="O19" s="25">
        <f t="shared" si="10"/>
        <v>0</v>
      </c>
      <c r="P19" s="25">
        <f t="shared" si="11"/>
        <v>0</v>
      </c>
      <c r="Q19" s="25">
        <f t="shared" si="12"/>
        <v>0</v>
      </c>
      <c r="R19" s="25">
        <f t="shared" si="1"/>
        <v>0</v>
      </c>
      <c r="S19" s="25">
        <f t="shared" si="2"/>
        <v>0</v>
      </c>
      <c r="T19" s="397">
        <f t="shared" si="3"/>
        <v>0</v>
      </c>
      <c r="U19" s="397">
        <f t="shared" si="4"/>
        <v>0</v>
      </c>
      <c r="V19" s="193">
        <f t="shared" si="13"/>
        <v>0</v>
      </c>
      <c r="W19" s="638">
        <f t="shared" si="14"/>
        <v>3773</v>
      </c>
      <c r="X19" s="639">
        <f t="shared" si="5"/>
        <v>3773</v>
      </c>
      <c r="Y19" s="639">
        <f t="shared" si="15"/>
        <v>3773</v>
      </c>
      <c r="Z19" s="65">
        <f t="shared" si="16"/>
        <v>4904.9000000000005</v>
      </c>
      <c r="AA19" s="195">
        <f t="shared" si="18"/>
        <v>3018.4</v>
      </c>
      <c r="AB19" s="195">
        <f t="shared" si="19"/>
        <v>0</v>
      </c>
      <c r="AC19" s="195">
        <f t="shared" si="20"/>
        <v>0</v>
      </c>
      <c r="AD19" s="195">
        <f t="shared" si="21"/>
        <v>0</v>
      </c>
      <c r="AE19" s="195">
        <f t="shared" si="22"/>
        <v>0</v>
      </c>
      <c r="AF19" s="196">
        <f t="shared" si="17"/>
        <v>0</v>
      </c>
      <c r="AH19" s="545"/>
      <c r="AI19" s="545"/>
      <c r="AJ19" s="545"/>
      <c r="AK19" s="545"/>
      <c r="AL19" s="545"/>
      <c r="AM19" s="544"/>
      <c r="AN19" s="544"/>
      <c r="AO19" s="545"/>
      <c r="AP19" s="545"/>
      <c r="AQ19" s="545"/>
      <c r="AR19" s="545"/>
      <c r="AS19" s="545"/>
      <c r="AT19" s="544"/>
      <c r="AU19" s="544"/>
      <c r="AV19" s="545"/>
      <c r="AW19" s="545"/>
      <c r="AX19" s="545"/>
      <c r="AY19" s="545"/>
      <c r="AZ19" s="545"/>
      <c r="BA19" s="544"/>
      <c r="BB19" s="544"/>
      <c r="BC19" s="545"/>
      <c r="BD19" s="545"/>
      <c r="BE19" s="545"/>
      <c r="BF19" s="545"/>
      <c r="BG19" s="545"/>
      <c r="BH19" s="544"/>
      <c r="BI19" s="544"/>
      <c r="BJ19" s="545"/>
      <c r="BK19" s="545"/>
      <c r="BL19" s="545"/>
      <c r="BM19" s="545"/>
      <c r="BN19" s="545"/>
      <c r="BO19" s="544"/>
      <c r="BP19" s="544"/>
      <c r="BQ19" s="545"/>
      <c r="BR19" s="545"/>
      <c r="BS19" s="545"/>
      <c r="BT19" s="545"/>
      <c r="BU19" s="545"/>
      <c r="BV19" s="544"/>
      <c r="BW19" s="544"/>
      <c r="BX19" s="545"/>
      <c r="BY19" s="545"/>
      <c r="BZ19" s="545"/>
      <c r="CA19" s="545"/>
      <c r="CB19" s="545"/>
      <c r="CC19" s="544"/>
      <c r="CD19" s="544"/>
      <c r="CE19" s="545"/>
      <c r="CF19" s="545"/>
      <c r="CG19" s="545"/>
      <c r="CH19" s="545"/>
      <c r="CI19" s="545"/>
      <c r="CJ19" s="544"/>
      <c r="CK19" s="544"/>
      <c r="CL19" s="545"/>
      <c r="CM19" s="545"/>
      <c r="CN19" s="545"/>
      <c r="CO19" s="545"/>
      <c r="CP19" s="545"/>
      <c r="CQ19" s="544"/>
      <c r="CR19" s="544"/>
    </row>
    <row r="20" spans="1:96" ht="12.75" hidden="1" customHeight="1">
      <c r="A20" s="13"/>
      <c r="B20" s="165"/>
      <c r="C20" s="189" t="s">
        <v>284</v>
      </c>
      <c r="D20" s="24" t="s">
        <v>26</v>
      </c>
      <c r="E20" s="190">
        <v>0.52083333333333337</v>
      </c>
      <c r="F20" s="24" t="s">
        <v>27</v>
      </c>
      <c r="G20" s="191"/>
      <c r="H20" s="100">
        <v>4.3</v>
      </c>
      <c r="I20" s="192">
        <v>686</v>
      </c>
      <c r="J20" s="63">
        <f t="shared" si="6"/>
        <v>0</v>
      </c>
      <c r="K20" s="100">
        <f t="shared" si="7"/>
        <v>0</v>
      </c>
      <c r="L20" s="63">
        <f t="shared" si="8"/>
        <v>0</v>
      </c>
      <c r="M20" s="934">
        <v>4</v>
      </c>
      <c r="N20" s="63">
        <f t="shared" si="9"/>
        <v>0</v>
      </c>
      <c r="O20" s="25">
        <f t="shared" si="10"/>
        <v>0</v>
      </c>
      <c r="P20" s="25">
        <f t="shared" si="11"/>
        <v>0</v>
      </c>
      <c r="Q20" s="25">
        <f t="shared" si="12"/>
        <v>0</v>
      </c>
      <c r="R20" s="25">
        <f t="shared" si="1"/>
        <v>0</v>
      </c>
      <c r="S20" s="25">
        <f t="shared" si="2"/>
        <v>0</v>
      </c>
      <c r="T20" s="397">
        <f t="shared" si="3"/>
        <v>0</v>
      </c>
      <c r="U20" s="397">
        <f t="shared" si="4"/>
        <v>0</v>
      </c>
      <c r="V20" s="193">
        <f t="shared" si="13"/>
        <v>0</v>
      </c>
      <c r="W20" s="638">
        <f t="shared" si="14"/>
        <v>2949.7999999999997</v>
      </c>
      <c r="X20" s="639">
        <f t="shared" si="5"/>
        <v>2949.7999999999997</v>
      </c>
      <c r="Y20" s="639">
        <f t="shared" si="15"/>
        <v>2949.7999999999997</v>
      </c>
      <c r="Z20" s="65">
        <f t="shared" si="16"/>
        <v>3834.74</v>
      </c>
      <c r="AA20" s="195">
        <f t="shared" si="18"/>
        <v>2359.8399999999997</v>
      </c>
      <c r="AB20" s="195">
        <f t="shared" si="19"/>
        <v>0</v>
      </c>
      <c r="AC20" s="195">
        <f t="shared" si="20"/>
        <v>0</v>
      </c>
      <c r="AD20" s="195">
        <f t="shared" si="21"/>
        <v>0</v>
      </c>
      <c r="AE20" s="195">
        <f t="shared" si="22"/>
        <v>0</v>
      </c>
      <c r="AF20" s="196">
        <f t="shared" si="17"/>
        <v>0</v>
      </c>
      <c r="AH20" s="545"/>
      <c r="AI20" s="545"/>
      <c r="AJ20" s="545"/>
      <c r="AK20" s="545"/>
      <c r="AL20" s="545"/>
      <c r="AM20" s="544"/>
      <c r="AN20" s="544"/>
      <c r="AO20" s="545"/>
      <c r="AP20" s="545"/>
      <c r="AQ20" s="545"/>
      <c r="AR20" s="545"/>
      <c r="AS20" s="545"/>
      <c r="AT20" s="544"/>
      <c r="AU20" s="544"/>
      <c r="AV20" s="545"/>
      <c r="AW20" s="545"/>
      <c r="AX20" s="545"/>
      <c r="AY20" s="545"/>
      <c r="AZ20" s="545"/>
      <c r="BA20" s="544"/>
      <c r="BB20" s="544"/>
      <c r="BC20" s="545"/>
      <c r="BD20" s="545"/>
      <c r="BE20" s="545"/>
      <c r="BF20" s="545"/>
      <c r="BG20" s="545"/>
      <c r="BH20" s="544"/>
      <c r="BI20" s="544"/>
      <c r="BJ20" s="545"/>
      <c r="BK20" s="545"/>
      <c r="BL20" s="545"/>
      <c r="BM20" s="545"/>
      <c r="BN20" s="545"/>
      <c r="BO20" s="544"/>
      <c r="BP20" s="544"/>
      <c r="BQ20" s="545"/>
      <c r="BR20" s="545"/>
      <c r="BS20" s="545"/>
      <c r="BT20" s="545"/>
      <c r="BU20" s="545"/>
      <c r="BV20" s="544"/>
      <c r="BW20" s="544"/>
      <c r="BX20" s="545"/>
      <c r="BY20" s="545"/>
      <c r="BZ20" s="545"/>
      <c r="CA20" s="545"/>
      <c r="CB20" s="545"/>
      <c r="CC20" s="544"/>
      <c r="CD20" s="544"/>
      <c r="CE20" s="545"/>
      <c r="CF20" s="545"/>
      <c r="CG20" s="545"/>
      <c r="CH20" s="545"/>
      <c r="CI20" s="545"/>
      <c r="CJ20" s="544"/>
      <c r="CK20" s="544"/>
      <c r="CL20" s="545"/>
      <c r="CM20" s="545"/>
      <c r="CN20" s="545"/>
      <c r="CO20" s="545"/>
      <c r="CP20" s="545"/>
      <c r="CQ20" s="544"/>
      <c r="CR20" s="544"/>
    </row>
    <row r="21" spans="1:96" ht="15" hidden="1">
      <c r="A21" s="13"/>
      <c r="B21" s="165"/>
      <c r="C21" s="189" t="s">
        <v>117</v>
      </c>
      <c r="D21" s="24" t="s">
        <v>9</v>
      </c>
      <c r="E21" s="190">
        <v>0.5625</v>
      </c>
      <c r="F21" s="24" t="s">
        <v>27</v>
      </c>
      <c r="G21" s="191"/>
      <c r="H21" s="100">
        <v>3.7</v>
      </c>
      <c r="I21" s="192">
        <v>686</v>
      </c>
      <c r="J21" s="63">
        <f t="shared" si="6"/>
        <v>0</v>
      </c>
      <c r="K21" s="100">
        <f t="shared" si="7"/>
        <v>0</v>
      </c>
      <c r="L21" s="63">
        <f t="shared" si="8"/>
        <v>0</v>
      </c>
      <c r="M21" s="934">
        <v>3.4</v>
      </c>
      <c r="N21" s="63">
        <f t="shared" si="9"/>
        <v>0</v>
      </c>
      <c r="O21" s="25">
        <f t="shared" si="10"/>
        <v>0</v>
      </c>
      <c r="P21" s="25">
        <f t="shared" si="11"/>
        <v>0</v>
      </c>
      <c r="Q21" s="25">
        <f t="shared" si="12"/>
        <v>0</v>
      </c>
      <c r="R21" s="25">
        <f t="shared" si="1"/>
        <v>0</v>
      </c>
      <c r="S21" s="25">
        <f t="shared" si="2"/>
        <v>0</v>
      </c>
      <c r="T21" s="397">
        <f t="shared" si="3"/>
        <v>0</v>
      </c>
      <c r="U21" s="397">
        <f t="shared" si="4"/>
        <v>0</v>
      </c>
      <c r="V21" s="193">
        <f t="shared" si="13"/>
        <v>0</v>
      </c>
      <c r="W21" s="638">
        <f t="shared" si="14"/>
        <v>2538.2000000000003</v>
      </c>
      <c r="X21" s="639">
        <f t="shared" si="5"/>
        <v>2538.2000000000003</v>
      </c>
      <c r="Y21" s="639">
        <f t="shared" si="15"/>
        <v>2538.2000000000003</v>
      </c>
      <c r="Z21" s="65">
        <f t="shared" si="16"/>
        <v>3299.6600000000003</v>
      </c>
      <c r="AA21" s="195">
        <f t="shared" si="18"/>
        <v>2030.5600000000004</v>
      </c>
      <c r="AB21" s="195">
        <f t="shared" si="19"/>
        <v>0</v>
      </c>
      <c r="AC21" s="195">
        <f t="shared" si="20"/>
        <v>0</v>
      </c>
      <c r="AD21" s="195">
        <f t="shared" si="21"/>
        <v>0</v>
      </c>
      <c r="AE21" s="195">
        <f t="shared" si="22"/>
        <v>0</v>
      </c>
      <c r="AF21" s="196">
        <f t="shared" si="17"/>
        <v>0</v>
      </c>
      <c r="AH21" s="545"/>
      <c r="AI21" s="545"/>
      <c r="AJ21" s="545"/>
      <c r="AK21" s="545"/>
      <c r="AL21" s="545"/>
      <c r="AM21" s="544"/>
      <c r="AN21" s="544"/>
      <c r="AO21" s="545"/>
      <c r="AP21" s="545"/>
      <c r="AQ21" s="545"/>
      <c r="AR21" s="545"/>
      <c r="AS21" s="545"/>
      <c r="AT21" s="544"/>
      <c r="AU21" s="544"/>
      <c r="AV21" s="545"/>
      <c r="AW21" s="545"/>
      <c r="AX21" s="545"/>
      <c r="AY21" s="545"/>
      <c r="AZ21" s="545"/>
      <c r="BA21" s="544"/>
      <c r="BB21" s="544"/>
      <c r="BC21" s="545"/>
      <c r="BD21" s="545"/>
      <c r="BE21" s="545"/>
      <c r="BF21" s="545"/>
      <c r="BG21" s="545"/>
      <c r="BH21" s="544"/>
      <c r="BI21" s="544"/>
      <c r="BJ21" s="545"/>
      <c r="BK21" s="545"/>
      <c r="BL21" s="545"/>
      <c r="BM21" s="545"/>
      <c r="BN21" s="545"/>
      <c r="BO21" s="544"/>
      <c r="BP21" s="544"/>
      <c r="BQ21" s="545"/>
      <c r="BR21" s="545"/>
      <c r="BS21" s="545"/>
      <c r="BT21" s="545"/>
      <c r="BU21" s="545"/>
      <c r="BV21" s="544"/>
      <c r="BW21" s="544"/>
      <c r="BX21" s="545"/>
      <c r="BY21" s="545"/>
      <c r="BZ21" s="545"/>
      <c r="CA21" s="545"/>
      <c r="CB21" s="545"/>
      <c r="CC21" s="544"/>
      <c r="CD21" s="544"/>
      <c r="CE21" s="545"/>
      <c r="CF21" s="545"/>
      <c r="CG21" s="545"/>
      <c r="CH21" s="545"/>
      <c r="CI21" s="545"/>
      <c r="CJ21" s="544"/>
      <c r="CK21" s="544"/>
      <c r="CL21" s="545"/>
      <c r="CM21" s="545"/>
      <c r="CN21" s="545"/>
      <c r="CO21" s="545"/>
      <c r="CP21" s="545"/>
      <c r="CQ21" s="544"/>
      <c r="CR21" s="544"/>
    </row>
    <row r="22" spans="1:96" ht="12.75" hidden="1" customHeight="1">
      <c r="A22" s="13"/>
      <c r="B22" s="165"/>
      <c r="C22" s="189" t="s">
        <v>10</v>
      </c>
      <c r="D22" s="24" t="s">
        <v>297</v>
      </c>
      <c r="E22" s="190">
        <v>0.60416666666666663</v>
      </c>
      <c r="F22" s="24" t="s">
        <v>27</v>
      </c>
      <c r="G22" s="191"/>
      <c r="H22" s="100">
        <v>4.3</v>
      </c>
      <c r="I22" s="192">
        <v>686</v>
      </c>
      <c r="J22" s="63">
        <f t="shared" si="6"/>
        <v>0</v>
      </c>
      <c r="K22" s="100">
        <f t="shared" si="7"/>
        <v>0</v>
      </c>
      <c r="L22" s="63">
        <f t="shared" si="8"/>
        <v>0</v>
      </c>
      <c r="M22" s="934">
        <v>4</v>
      </c>
      <c r="N22" s="63">
        <f t="shared" si="9"/>
        <v>0</v>
      </c>
      <c r="O22" s="25">
        <f t="shared" si="10"/>
        <v>0</v>
      </c>
      <c r="P22" s="25">
        <f t="shared" si="11"/>
        <v>0</v>
      </c>
      <c r="Q22" s="25">
        <f t="shared" si="12"/>
        <v>0</v>
      </c>
      <c r="R22" s="25">
        <f t="shared" si="1"/>
        <v>0</v>
      </c>
      <c r="S22" s="25">
        <f t="shared" si="2"/>
        <v>0</v>
      </c>
      <c r="T22" s="397">
        <f t="shared" si="3"/>
        <v>0</v>
      </c>
      <c r="U22" s="397">
        <f t="shared" si="4"/>
        <v>0</v>
      </c>
      <c r="V22" s="193">
        <f t="shared" si="13"/>
        <v>0</v>
      </c>
      <c r="W22" s="638">
        <f t="shared" si="14"/>
        <v>2949.7999999999997</v>
      </c>
      <c r="X22" s="639">
        <f t="shared" si="5"/>
        <v>2949.7999999999997</v>
      </c>
      <c r="Y22" s="639">
        <f t="shared" si="15"/>
        <v>2949.7999999999997</v>
      </c>
      <c r="Z22" s="65">
        <f t="shared" si="16"/>
        <v>3834.74</v>
      </c>
      <c r="AA22" s="195">
        <f t="shared" si="18"/>
        <v>2359.8399999999997</v>
      </c>
      <c r="AB22" s="195">
        <f t="shared" si="19"/>
        <v>0</v>
      </c>
      <c r="AC22" s="195">
        <f t="shared" si="20"/>
        <v>0</v>
      </c>
      <c r="AD22" s="195">
        <f t="shared" si="21"/>
        <v>0</v>
      </c>
      <c r="AE22" s="195">
        <f t="shared" si="22"/>
        <v>0</v>
      </c>
      <c r="AF22" s="196">
        <f t="shared" si="17"/>
        <v>0</v>
      </c>
      <c r="AH22" s="634"/>
      <c r="AI22" s="634"/>
      <c r="AJ22" s="634"/>
      <c r="AK22" s="634"/>
      <c r="AL22" s="634"/>
      <c r="AM22" s="635"/>
      <c r="AN22" s="635"/>
      <c r="AO22" s="634"/>
      <c r="AP22" s="634"/>
      <c r="AQ22" s="634"/>
      <c r="AR22" s="634"/>
      <c r="AS22" s="634"/>
      <c r="AT22" s="635"/>
      <c r="AU22" s="635"/>
      <c r="AV22" s="634"/>
      <c r="AW22" s="634"/>
      <c r="AX22" s="634"/>
      <c r="AY22" s="634"/>
      <c r="AZ22" s="545"/>
      <c r="BA22" s="544"/>
      <c r="BB22" s="544"/>
      <c r="BC22" s="634"/>
      <c r="BD22" s="634"/>
      <c r="BE22" s="634"/>
      <c r="BF22" s="634"/>
      <c r="BG22" s="545"/>
      <c r="BH22" s="635"/>
      <c r="BI22" s="635"/>
      <c r="BJ22" s="634"/>
      <c r="BK22" s="634"/>
      <c r="BL22" s="634"/>
      <c r="BM22" s="634"/>
      <c r="BN22" s="545"/>
      <c r="BO22" s="635"/>
      <c r="BP22" s="635"/>
      <c r="BQ22" s="634"/>
      <c r="BR22" s="634"/>
      <c r="BS22" s="634"/>
      <c r="BT22" s="634"/>
      <c r="BU22" s="634"/>
      <c r="BV22" s="635"/>
      <c r="BW22" s="635"/>
      <c r="BX22" s="634"/>
      <c r="BY22" s="634"/>
      <c r="BZ22" s="634"/>
      <c r="CA22" s="545"/>
      <c r="CB22" s="545"/>
      <c r="CC22" s="635"/>
      <c r="CD22" s="635"/>
      <c r="CE22" s="634"/>
      <c r="CF22" s="634"/>
      <c r="CG22" s="634"/>
      <c r="CH22" s="634"/>
      <c r="CI22" s="545"/>
      <c r="CJ22" s="635"/>
      <c r="CK22" s="635"/>
      <c r="CL22" s="634"/>
      <c r="CM22" s="634"/>
      <c r="CN22" s="634"/>
      <c r="CO22" s="634"/>
      <c r="CP22" s="545"/>
      <c r="CQ22" s="635"/>
      <c r="CR22" s="635"/>
    </row>
    <row r="23" spans="1:96" ht="12.75" hidden="1" customHeight="1">
      <c r="A23" s="13"/>
      <c r="B23" s="165"/>
      <c r="C23" s="189" t="s">
        <v>117</v>
      </c>
      <c r="D23" s="24" t="s">
        <v>9</v>
      </c>
      <c r="E23" s="190">
        <v>0.625</v>
      </c>
      <c r="F23" s="24" t="s">
        <v>27</v>
      </c>
      <c r="G23" s="191"/>
      <c r="H23" s="100">
        <v>3.7</v>
      </c>
      <c r="I23" s="192">
        <v>686</v>
      </c>
      <c r="J23" s="63">
        <f t="shared" si="6"/>
        <v>0</v>
      </c>
      <c r="K23" s="100">
        <f t="shared" si="7"/>
        <v>0</v>
      </c>
      <c r="L23" s="63">
        <f t="shared" si="8"/>
        <v>0</v>
      </c>
      <c r="M23" s="934">
        <v>3.4</v>
      </c>
      <c r="N23" s="63">
        <f t="shared" si="9"/>
        <v>0</v>
      </c>
      <c r="O23" s="25">
        <f t="shared" si="10"/>
        <v>0</v>
      </c>
      <c r="P23" s="25">
        <f t="shared" si="11"/>
        <v>0</v>
      </c>
      <c r="Q23" s="25">
        <f t="shared" si="12"/>
        <v>0</v>
      </c>
      <c r="R23" s="25">
        <f t="shared" si="1"/>
        <v>0</v>
      </c>
      <c r="S23" s="25">
        <f t="shared" si="2"/>
        <v>0</v>
      </c>
      <c r="T23" s="397">
        <f t="shared" si="3"/>
        <v>0</v>
      </c>
      <c r="U23" s="397">
        <f t="shared" si="4"/>
        <v>0</v>
      </c>
      <c r="V23" s="193">
        <f t="shared" si="13"/>
        <v>0</v>
      </c>
      <c r="W23" s="638">
        <f t="shared" si="14"/>
        <v>2538.2000000000003</v>
      </c>
      <c r="X23" s="639">
        <f t="shared" si="5"/>
        <v>2538.2000000000003</v>
      </c>
      <c r="Y23" s="639">
        <f t="shared" si="15"/>
        <v>2538.2000000000003</v>
      </c>
      <c r="Z23" s="65">
        <f t="shared" si="16"/>
        <v>3299.6600000000003</v>
      </c>
      <c r="AA23" s="195">
        <f t="shared" si="18"/>
        <v>2030.5600000000004</v>
      </c>
      <c r="AB23" s="195">
        <f t="shared" si="19"/>
        <v>0</v>
      </c>
      <c r="AC23" s="195">
        <f t="shared" si="20"/>
        <v>0</v>
      </c>
      <c r="AD23" s="195">
        <f t="shared" si="21"/>
        <v>0</v>
      </c>
      <c r="AE23" s="195">
        <f t="shared" si="22"/>
        <v>0</v>
      </c>
      <c r="AF23" s="196">
        <f t="shared" si="17"/>
        <v>0</v>
      </c>
      <c r="AH23" s="634"/>
      <c r="AI23" s="634"/>
      <c r="AJ23" s="634"/>
      <c r="AK23" s="634"/>
      <c r="AL23" s="634"/>
      <c r="AM23" s="635"/>
      <c r="AN23" s="635"/>
      <c r="AO23" s="634"/>
      <c r="AP23" s="634"/>
      <c r="AQ23" s="634"/>
      <c r="AR23" s="634"/>
      <c r="AS23" s="634"/>
      <c r="AT23" s="635"/>
      <c r="AU23" s="635"/>
      <c r="AV23" s="634"/>
      <c r="AW23" s="634"/>
      <c r="AX23" s="634"/>
      <c r="AY23" s="634"/>
      <c r="AZ23" s="634"/>
      <c r="BA23" s="544"/>
      <c r="BB23" s="544"/>
      <c r="BC23" s="634"/>
      <c r="BD23" s="634"/>
      <c r="BE23" s="634"/>
      <c r="BF23" s="634"/>
      <c r="BG23" s="634"/>
      <c r="BH23" s="635"/>
      <c r="BI23" s="635"/>
      <c r="BJ23" s="634"/>
      <c r="BK23" s="634"/>
      <c r="BL23" s="634"/>
      <c r="BM23" s="634"/>
      <c r="BN23" s="634"/>
      <c r="BO23" s="635"/>
      <c r="BP23" s="635"/>
      <c r="BQ23" s="634"/>
      <c r="BR23" s="634"/>
      <c r="BS23" s="634"/>
      <c r="BT23" s="634"/>
      <c r="BU23" s="634"/>
      <c r="BV23" s="635"/>
      <c r="BW23" s="635"/>
      <c r="BX23" s="634"/>
      <c r="BY23" s="634"/>
      <c r="BZ23" s="634"/>
      <c r="CA23" s="634"/>
      <c r="CB23" s="545"/>
      <c r="CC23" s="635"/>
      <c r="CD23" s="635"/>
      <c r="CE23" s="634"/>
      <c r="CF23" s="634"/>
      <c r="CG23" s="634"/>
      <c r="CH23" s="634"/>
      <c r="CI23" s="545"/>
      <c r="CJ23" s="635"/>
      <c r="CK23" s="635"/>
      <c r="CL23" s="634"/>
      <c r="CM23" s="634"/>
      <c r="CN23" s="634"/>
      <c r="CO23" s="634"/>
      <c r="CP23" s="545"/>
      <c r="CQ23" s="635"/>
      <c r="CR23" s="635"/>
    </row>
    <row r="24" spans="1:96" ht="12.75" hidden="1" customHeight="1">
      <c r="A24" s="13"/>
      <c r="B24" s="165"/>
      <c r="C24" s="189" t="s">
        <v>117</v>
      </c>
      <c r="D24" s="24" t="s">
        <v>9</v>
      </c>
      <c r="E24" s="190">
        <v>0.66666666666666663</v>
      </c>
      <c r="F24" s="24" t="s">
        <v>27</v>
      </c>
      <c r="G24" s="191"/>
      <c r="H24" s="993">
        <v>3.7</v>
      </c>
      <c r="I24" s="192">
        <v>686</v>
      </c>
      <c r="J24" s="63">
        <f t="shared" si="6"/>
        <v>0</v>
      </c>
      <c r="K24" s="100">
        <f t="shared" si="7"/>
        <v>0</v>
      </c>
      <c r="L24" s="63">
        <f t="shared" si="8"/>
        <v>0</v>
      </c>
      <c r="M24" s="996">
        <v>3.4</v>
      </c>
      <c r="N24" s="63">
        <f t="shared" si="9"/>
        <v>0</v>
      </c>
      <c r="O24" s="25">
        <f t="shared" si="10"/>
        <v>0</v>
      </c>
      <c r="P24" s="25">
        <f t="shared" si="11"/>
        <v>0</v>
      </c>
      <c r="Q24" s="25">
        <f t="shared" si="12"/>
        <v>0</v>
      </c>
      <c r="R24" s="25">
        <f t="shared" si="1"/>
        <v>0</v>
      </c>
      <c r="S24" s="25">
        <f t="shared" si="2"/>
        <v>0</v>
      </c>
      <c r="T24" s="397">
        <f t="shared" si="3"/>
        <v>0</v>
      </c>
      <c r="U24" s="397">
        <f t="shared" si="4"/>
        <v>0</v>
      </c>
      <c r="V24" s="193">
        <f t="shared" si="13"/>
        <v>0</v>
      </c>
      <c r="W24" s="638">
        <f t="shared" si="14"/>
        <v>2538.2000000000003</v>
      </c>
      <c r="X24" s="639">
        <f t="shared" si="5"/>
        <v>2538.2000000000003</v>
      </c>
      <c r="Y24" s="639">
        <f t="shared" si="15"/>
        <v>2538.2000000000003</v>
      </c>
      <c r="Z24" s="65">
        <f t="shared" si="16"/>
        <v>3299.6600000000003</v>
      </c>
      <c r="AA24" s="195">
        <f t="shared" si="18"/>
        <v>2030.5600000000004</v>
      </c>
      <c r="AB24" s="195">
        <f t="shared" si="19"/>
        <v>0</v>
      </c>
      <c r="AC24" s="195">
        <f t="shared" si="20"/>
        <v>0</v>
      </c>
      <c r="AD24" s="195">
        <f t="shared" si="21"/>
        <v>0</v>
      </c>
      <c r="AE24" s="195">
        <f t="shared" si="22"/>
        <v>0</v>
      </c>
      <c r="AF24" s="196">
        <f t="shared" si="17"/>
        <v>0</v>
      </c>
      <c r="AH24" s="636"/>
      <c r="AI24" s="636"/>
      <c r="AJ24" s="636"/>
      <c r="AK24" s="636"/>
      <c r="AL24" s="636"/>
      <c r="AM24" s="635"/>
      <c r="AN24" s="635"/>
      <c r="AO24" s="636"/>
      <c r="AP24" s="636"/>
      <c r="AQ24" s="636"/>
      <c r="AR24" s="636"/>
      <c r="AS24" s="636"/>
      <c r="AT24" s="635"/>
      <c r="AU24" s="635"/>
      <c r="AV24" s="634"/>
      <c r="AW24" s="634"/>
      <c r="AX24" s="636"/>
      <c r="AY24" s="636"/>
      <c r="AZ24" s="637"/>
      <c r="BA24" s="544"/>
      <c r="BB24" s="544"/>
      <c r="BC24" s="634"/>
      <c r="BD24" s="634"/>
      <c r="BE24" s="636"/>
      <c r="BF24" s="636"/>
      <c r="BG24" s="637"/>
      <c r="BH24" s="635"/>
      <c r="BI24" s="635"/>
      <c r="BJ24" s="634"/>
      <c r="BK24" s="634"/>
      <c r="BL24" s="636"/>
      <c r="BM24" s="636"/>
      <c r="BN24" s="637"/>
      <c r="BO24" s="635"/>
      <c r="BP24" s="635"/>
      <c r="BQ24" s="634"/>
      <c r="BR24" s="634"/>
      <c r="BS24" s="636"/>
      <c r="BT24" s="636"/>
      <c r="BU24" s="637"/>
      <c r="BV24" s="635"/>
      <c r="BW24" s="635"/>
      <c r="BX24" s="634"/>
      <c r="BY24" s="634"/>
      <c r="BZ24" s="636"/>
      <c r="CA24" s="636"/>
      <c r="CB24" s="637"/>
      <c r="CC24" s="635"/>
      <c r="CD24" s="635"/>
      <c r="CE24" s="634"/>
      <c r="CF24" s="634"/>
      <c r="CG24" s="636"/>
      <c r="CH24" s="636"/>
      <c r="CI24" s="637"/>
      <c r="CJ24" s="635"/>
      <c r="CK24" s="635"/>
      <c r="CL24" s="634"/>
      <c r="CM24" s="634"/>
      <c r="CN24" s="636"/>
      <c r="CO24" s="636"/>
      <c r="CP24" s="637"/>
      <c r="CQ24" s="635"/>
      <c r="CR24" s="635"/>
    </row>
    <row r="25" spans="1:96" ht="15" hidden="1">
      <c r="A25" s="13"/>
      <c r="B25" s="165"/>
      <c r="C25" s="189" t="s">
        <v>10</v>
      </c>
      <c r="D25" s="24" t="s">
        <v>297</v>
      </c>
      <c r="E25" s="190">
        <v>0.6875</v>
      </c>
      <c r="F25" s="24" t="s">
        <v>27</v>
      </c>
      <c r="G25" s="191"/>
      <c r="H25" s="100">
        <v>5.5</v>
      </c>
      <c r="I25" s="192">
        <v>686</v>
      </c>
      <c r="J25" s="63">
        <f t="shared" si="6"/>
        <v>0</v>
      </c>
      <c r="K25" s="100">
        <f t="shared" si="7"/>
        <v>0</v>
      </c>
      <c r="L25" s="63">
        <f t="shared" si="8"/>
        <v>0</v>
      </c>
      <c r="M25" s="934">
        <v>5.0999999999999996</v>
      </c>
      <c r="N25" s="63">
        <f t="shared" si="9"/>
        <v>0</v>
      </c>
      <c r="O25" s="25">
        <f t="shared" si="10"/>
        <v>0</v>
      </c>
      <c r="P25" s="25">
        <f t="shared" si="11"/>
        <v>0</v>
      </c>
      <c r="Q25" s="25">
        <f t="shared" si="12"/>
        <v>0</v>
      </c>
      <c r="R25" s="25">
        <f t="shared" si="1"/>
        <v>0</v>
      </c>
      <c r="S25" s="25">
        <f t="shared" si="2"/>
        <v>0</v>
      </c>
      <c r="T25" s="397">
        <f t="shared" si="3"/>
        <v>0</v>
      </c>
      <c r="U25" s="397">
        <f t="shared" si="4"/>
        <v>0</v>
      </c>
      <c r="V25" s="193">
        <f t="shared" si="13"/>
        <v>0</v>
      </c>
      <c r="W25" s="638">
        <f t="shared" si="14"/>
        <v>3773</v>
      </c>
      <c r="X25" s="639">
        <f t="shared" si="5"/>
        <v>3773</v>
      </c>
      <c r="Y25" s="639">
        <f t="shared" si="15"/>
        <v>3773</v>
      </c>
      <c r="Z25" s="65">
        <f t="shared" si="16"/>
        <v>4904.9000000000005</v>
      </c>
      <c r="AA25" s="195">
        <f t="shared" si="18"/>
        <v>3018.4</v>
      </c>
      <c r="AB25" s="195">
        <f t="shared" si="19"/>
        <v>0</v>
      </c>
      <c r="AC25" s="195">
        <f t="shared" si="20"/>
        <v>0</v>
      </c>
      <c r="AD25" s="195">
        <f t="shared" si="21"/>
        <v>0</v>
      </c>
      <c r="AE25" s="195">
        <f t="shared" si="22"/>
        <v>0</v>
      </c>
      <c r="AF25" s="196">
        <f t="shared" si="17"/>
        <v>0</v>
      </c>
      <c r="AH25" s="636"/>
      <c r="AI25" s="636"/>
      <c r="AJ25" s="636"/>
      <c r="AK25" s="636"/>
      <c r="AL25" s="636"/>
      <c r="AM25" s="635"/>
      <c r="AN25" s="635"/>
      <c r="AO25" s="636"/>
      <c r="AP25" s="636"/>
      <c r="AQ25" s="636"/>
      <c r="AR25" s="636"/>
      <c r="AS25" s="636"/>
      <c r="AT25" s="635"/>
      <c r="AU25" s="635"/>
      <c r="AV25" s="636"/>
      <c r="AW25" s="636"/>
      <c r="AX25" s="634"/>
      <c r="AY25" s="636"/>
      <c r="AZ25" s="637"/>
      <c r="BA25" s="544"/>
      <c r="BB25" s="544"/>
      <c r="BC25" s="636"/>
      <c r="BD25" s="636"/>
      <c r="BE25" s="634"/>
      <c r="BF25" s="636"/>
      <c r="BG25" s="637"/>
      <c r="BH25" s="635"/>
      <c r="BI25" s="635"/>
      <c r="BJ25" s="636"/>
      <c r="BK25" s="636"/>
      <c r="BL25" s="634"/>
      <c r="BM25" s="636"/>
      <c r="BN25" s="637"/>
      <c r="BO25" s="635"/>
      <c r="BP25" s="635"/>
      <c r="BQ25" s="636"/>
      <c r="BR25" s="636"/>
      <c r="BS25" s="634"/>
      <c r="BT25" s="636"/>
      <c r="BU25" s="637"/>
      <c r="BV25" s="635"/>
      <c r="BW25" s="635"/>
      <c r="BX25" s="636"/>
      <c r="BY25" s="636"/>
      <c r="BZ25" s="634"/>
      <c r="CA25" s="636"/>
      <c r="CB25" s="637"/>
      <c r="CC25" s="635"/>
      <c r="CD25" s="635"/>
      <c r="CE25" s="636"/>
      <c r="CF25" s="636"/>
      <c r="CG25" s="634"/>
      <c r="CH25" s="636"/>
      <c r="CI25" s="637"/>
      <c r="CJ25" s="635"/>
      <c r="CK25" s="635"/>
      <c r="CL25" s="636"/>
      <c r="CM25" s="636"/>
      <c r="CN25" s="634"/>
      <c r="CO25" s="636"/>
      <c r="CP25" s="637"/>
      <c r="CQ25" s="635"/>
      <c r="CR25" s="635"/>
    </row>
    <row r="26" spans="1:96" ht="12.75" hidden="1" customHeight="1">
      <c r="A26" s="13"/>
      <c r="B26" s="165"/>
      <c r="C26" s="189" t="s">
        <v>122</v>
      </c>
      <c r="D26" s="24" t="s">
        <v>9</v>
      </c>
      <c r="E26" s="190">
        <v>0.70833333333333337</v>
      </c>
      <c r="F26" s="24" t="s">
        <v>28</v>
      </c>
      <c r="G26" s="191"/>
      <c r="H26" s="993">
        <v>6.1</v>
      </c>
      <c r="I26" s="994">
        <v>817</v>
      </c>
      <c r="J26" s="63">
        <f t="shared" si="6"/>
        <v>0</v>
      </c>
      <c r="K26" s="100">
        <f t="shared" si="7"/>
        <v>0</v>
      </c>
      <c r="L26" s="63">
        <f t="shared" si="8"/>
        <v>0</v>
      </c>
      <c r="M26" s="996">
        <v>5.6</v>
      </c>
      <c r="N26" s="63">
        <f t="shared" si="9"/>
        <v>0</v>
      </c>
      <c r="O26" s="25">
        <f t="shared" si="10"/>
        <v>0</v>
      </c>
      <c r="P26" s="25">
        <f t="shared" si="11"/>
        <v>0</v>
      </c>
      <c r="Q26" s="25">
        <f t="shared" si="12"/>
        <v>0</v>
      </c>
      <c r="R26" s="25">
        <f t="shared" si="1"/>
        <v>0</v>
      </c>
      <c r="S26" s="25">
        <f t="shared" si="2"/>
        <v>0</v>
      </c>
      <c r="T26" s="397">
        <f t="shared" si="3"/>
        <v>0</v>
      </c>
      <c r="U26" s="397">
        <f t="shared" si="4"/>
        <v>0</v>
      </c>
      <c r="V26" s="193">
        <f t="shared" si="13"/>
        <v>0</v>
      </c>
      <c r="W26" s="638">
        <f t="shared" si="14"/>
        <v>4983.7</v>
      </c>
      <c r="X26" s="639">
        <f t="shared" si="5"/>
        <v>4983.7</v>
      </c>
      <c r="Y26" s="639">
        <f t="shared" si="15"/>
        <v>4983.7</v>
      </c>
      <c r="Z26" s="65">
        <f t="shared" si="16"/>
        <v>6478.81</v>
      </c>
      <c r="AA26" s="195">
        <f t="shared" si="18"/>
        <v>3986.96</v>
      </c>
      <c r="AB26" s="195">
        <f t="shared" si="19"/>
        <v>0</v>
      </c>
      <c r="AC26" s="195">
        <f t="shared" si="20"/>
        <v>0</v>
      </c>
      <c r="AD26" s="195">
        <f t="shared" si="21"/>
        <v>0</v>
      </c>
      <c r="AE26" s="195">
        <f t="shared" si="22"/>
        <v>0</v>
      </c>
      <c r="AF26" s="196">
        <f t="shared" si="17"/>
        <v>0</v>
      </c>
      <c r="AH26" s="636"/>
      <c r="AI26" s="636"/>
      <c r="AJ26" s="636"/>
      <c r="AK26" s="636"/>
      <c r="AL26" s="636"/>
      <c r="AM26" s="635"/>
      <c r="AN26" s="635"/>
      <c r="AO26" s="636"/>
      <c r="AP26" s="636"/>
      <c r="AQ26" s="636"/>
      <c r="AR26" s="636"/>
      <c r="AS26" s="636"/>
      <c r="AT26" s="635"/>
      <c r="AU26" s="635"/>
      <c r="AV26" s="636"/>
      <c r="AW26" s="636"/>
      <c r="AX26" s="636"/>
      <c r="AY26" s="634"/>
      <c r="AZ26" s="637"/>
      <c r="BA26" s="544"/>
      <c r="BB26" s="544"/>
      <c r="BC26" s="636"/>
      <c r="BD26" s="636"/>
      <c r="BE26" s="636"/>
      <c r="BF26" s="634"/>
      <c r="BG26" s="637"/>
      <c r="BH26" s="635"/>
      <c r="BI26" s="635"/>
      <c r="BJ26" s="636"/>
      <c r="BK26" s="636"/>
      <c r="BL26" s="636"/>
      <c r="BM26" s="634"/>
      <c r="BN26" s="637"/>
      <c r="BO26" s="635"/>
      <c r="BP26" s="635"/>
      <c r="BQ26" s="636"/>
      <c r="BR26" s="636"/>
      <c r="BS26" s="636"/>
      <c r="BT26" s="634"/>
      <c r="BU26" s="637"/>
      <c r="BV26" s="635"/>
      <c r="BW26" s="635"/>
      <c r="BX26" s="636"/>
      <c r="BY26" s="636"/>
      <c r="BZ26" s="636"/>
      <c r="CA26" s="634"/>
      <c r="CB26" s="637"/>
      <c r="CC26" s="635"/>
      <c r="CD26" s="635"/>
      <c r="CE26" s="636"/>
      <c r="CF26" s="636"/>
      <c r="CG26" s="636"/>
      <c r="CH26" s="634"/>
      <c r="CI26" s="637"/>
      <c r="CJ26" s="635"/>
      <c r="CK26" s="635"/>
      <c r="CL26" s="636"/>
      <c r="CM26" s="636"/>
      <c r="CN26" s="636"/>
      <c r="CO26" s="634"/>
      <c r="CP26" s="637"/>
      <c r="CQ26" s="635"/>
      <c r="CR26" s="635"/>
    </row>
    <row r="27" spans="1:96" ht="12.75" hidden="1" customHeight="1">
      <c r="A27" s="13"/>
      <c r="B27" s="165" t="s">
        <v>110</v>
      </c>
      <c r="C27" s="189" t="s">
        <v>285</v>
      </c>
      <c r="D27" s="24" t="s">
        <v>9</v>
      </c>
      <c r="E27" s="190">
        <v>0.72916666666666663</v>
      </c>
      <c r="F27" s="24" t="s">
        <v>28</v>
      </c>
      <c r="G27" s="191"/>
      <c r="H27" s="100">
        <v>6.1</v>
      </c>
      <c r="I27" s="192">
        <v>817</v>
      </c>
      <c r="J27" s="63">
        <f t="shared" si="6"/>
        <v>0</v>
      </c>
      <c r="K27" s="100">
        <f t="shared" si="7"/>
        <v>0</v>
      </c>
      <c r="L27" s="63">
        <f t="shared" si="8"/>
        <v>0</v>
      </c>
      <c r="M27" s="934">
        <v>5.6</v>
      </c>
      <c r="N27" s="63">
        <f t="shared" si="9"/>
        <v>0</v>
      </c>
      <c r="O27" s="25">
        <f t="shared" si="10"/>
        <v>0</v>
      </c>
      <c r="P27" s="25">
        <f t="shared" si="11"/>
        <v>0</v>
      </c>
      <c r="Q27" s="25">
        <f t="shared" si="12"/>
        <v>0</v>
      </c>
      <c r="R27" s="25">
        <f t="shared" si="1"/>
        <v>0</v>
      </c>
      <c r="S27" s="25">
        <f t="shared" si="2"/>
        <v>0</v>
      </c>
      <c r="T27" s="397">
        <f t="shared" si="3"/>
        <v>0</v>
      </c>
      <c r="U27" s="397">
        <f t="shared" si="4"/>
        <v>0</v>
      </c>
      <c r="V27" s="193">
        <f t="shared" si="13"/>
        <v>0</v>
      </c>
      <c r="W27" s="638">
        <f t="shared" si="14"/>
        <v>4983.7</v>
      </c>
      <c r="X27" s="639">
        <f t="shared" si="5"/>
        <v>4983.7</v>
      </c>
      <c r="Y27" s="639">
        <f t="shared" si="15"/>
        <v>4983.7</v>
      </c>
      <c r="Z27" s="65">
        <f>X27*$F$3</f>
        <v>6478.81</v>
      </c>
      <c r="AA27" s="195">
        <f t="shared" si="18"/>
        <v>3986.96</v>
      </c>
      <c r="AB27" s="195">
        <f t="shared" si="19"/>
        <v>0</v>
      </c>
      <c r="AC27" s="195">
        <f t="shared" si="20"/>
        <v>0</v>
      </c>
      <c r="AD27" s="195">
        <f t="shared" si="21"/>
        <v>0</v>
      </c>
      <c r="AE27" s="195">
        <f t="shared" si="22"/>
        <v>0</v>
      </c>
      <c r="AF27" s="196">
        <f t="shared" si="17"/>
        <v>0</v>
      </c>
      <c r="AH27" s="634"/>
      <c r="AI27" s="634"/>
      <c r="AJ27" s="634"/>
      <c r="AK27" s="634"/>
      <c r="AL27" s="634"/>
      <c r="AM27" s="635"/>
      <c r="AN27" s="635"/>
      <c r="AO27" s="634"/>
      <c r="AP27" s="634"/>
      <c r="AQ27" s="634"/>
      <c r="AR27" s="634"/>
      <c r="AS27" s="634"/>
      <c r="AT27" s="635"/>
      <c r="AU27" s="635"/>
      <c r="AV27" s="636"/>
      <c r="AW27" s="636"/>
      <c r="AX27" s="636"/>
      <c r="AY27" s="636"/>
      <c r="AZ27" s="637"/>
      <c r="BA27" s="544"/>
      <c r="BB27" s="544"/>
      <c r="BC27" s="636"/>
      <c r="BD27" s="636"/>
      <c r="BE27" s="636"/>
      <c r="BF27" s="636"/>
      <c r="BG27" s="637"/>
      <c r="BH27" s="635"/>
      <c r="BI27" s="635"/>
      <c r="BJ27" s="636"/>
      <c r="BK27" s="636"/>
      <c r="BL27" s="636"/>
      <c r="BM27" s="636"/>
      <c r="BN27" s="637"/>
      <c r="BO27" s="635"/>
      <c r="BP27" s="635"/>
      <c r="BQ27" s="636"/>
      <c r="BR27" s="636"/>
      <c r="BS27" s="636"/>
      <c r="BT27" s="636"/>
      <c r="BU27" s="637"/>
      <c r="BV27" s="635"/>
      <c r="BW27" s="635"/>
      <c r="BX27" s="636"/>
      <c r="BY27" s="636"/>
      <c r="BZ27" s="636"/>
      <c r="CA27" s="636"/>
      <c r="CB27" s="637"/>
      <c r="CC27" s="635"/>
      <c r="CD27" s="635"/>
      <c r="CE27" s="636"/>
      <c r="CF27" s="636"/>
      <c r="CG27" s="636"/>
      <c r="CH27" s="636"/>
      <c r="CI27" s="637"/>
      <c r="CJ27" s="635"/>
      <c r="CK27" s="635"/>
      <c r="CL27" s="636"/>
      <c r="CM27" s="636"/>
      <c r="CN27" s="636"/>
      <c r="CO27" s="636"/>
      <c r="CP27" s="637"/>
      <c r="CQ27" s="635"/>
      <c r="CR27" s="635"/>
    </row>
    <row r="28" spans="1:96" ht="12.75" hidden="1" customHeight="1">
      <c r="A28" s="13"/>
      <c r="B28" s="165"/>
      <c r="C28" s="189" t="s">
        <v>133</v>
      </c>
      <c r="D28" s="24" t="s">
        <v>9</v>
      </c>
      <c r="E28" s="190">
        <v>0.72916666666666663</v>
      </c>
      <c r="F28" s="24" t="s">
        <v>28</v>
      </c>
      <c r="G28" s="191"/>
      <c r="H28" s="100">
        <v>7.4</v>
      </c>
      <c r="I28" s="994">
        <v>817</v>
      </c>
      <c r="J28" s="63">
        <f t="shared" si="6"/>
        <v>0</v>
      </c>
      <c r="K28" s="100">
        <f t="shared" si="7"/>
        <v>0</v>
      </c>
      <c r="L28" s="63">
        <f t="shared" si="8"/>
        <v>0</v>
      </c>
      <c r="M28" s="934">
        <v>6.8</v>
      </c>
      <c r="N28" s="63">
        <f t="shared" si="9"/>
        <v>0</v>
      </c>
      <c r="O28" s="25">
        <f t="shared" si="10"/>
        <v>0</v>
      </c>
      <c r="P28" s="25">
        <f t="shared" si="11"/>
        <v>0</v>
      </c>
      <c r="Q28" s="25">
        <f t="shared" si="12"/>
        <v>0</v>
      </c>
      <c r="R28" s="25">
        <f t="shared" si="1"/>
        <v>0</v>
      </c>
      <c r="S28" s="25">
        <f t="shared" si="2"/>
        <v>0</v>
      </c>
      <c r="T28" s="397">
        <f t="shared" si="3"/>
        <v>0</v>
      </c>
      <c r="U28" s="397">
        <f t="shared" si="4"/>
        <v>0</v>
      </c>
      <c r="V28" s="193">
        <f t="shared" si="13"/>
        <v>0</v>
      </c>
      <c r="W28" s="638">
        <f t="shared" si="14"/>
        <v>6045.8</v>
      </c>
      <c r="X28" s="639">
        <f t="shared" si="5"/>
        <v>6045.8</v>
      </c>
      <c r="Y28" s="639">
        <f t="shared" si="15"/>
        <v>6045.8</v>
      </c>
      <c r="Z28" s="65">
        <f t="shared" si="16"/>
        <v>7859.5400000000009</v>
      </c>
      <c r="AA28" s="195">
        <f t="shared" si="18"/>
        <v>4836.6400000000003</v>
      </c>
      <c r="AB28" s="195">
        <f t="shared" si="19"/>
        <v>0</v>
      </c>
      <c r="AC28" s="195">
        <f t="shared" si="20"/>
        <v>0</v>
      </c>
      <c r="AD28" s="195">
        <f t="shared" si="21"/>
        <v>0</v>
      </c>
      <c r="AE28" s="195">
        <f t="shared" si="22"/>
        <v>0</v>
      </c>
      <c r="AF28" s="196">
        <f t="shared" si="17"/>
        <v>0</v>
      </c>
      <c r="AH28" s="636"/>
      <c r="AI28" s="636"/>
      <c r="AJ28" s="636"/>
      <c r="AK28" s="636"/>
      <c r="AL28" s="636"/>
      <c r="AM28" s="635"/>
      <c r="AN28" s="635"/>
      <c r="AO28" s="636"/>
      <c r="AP28" s="636"/>
      <c r="AQ28" s="636"/>
      <c r="AR28" s="636"/>
      <c r="AS28" s="636"/>
      <c r="AT28" s="635"/>
      <c r="AU28" s="635"/>
      <c r="AV28" s="636"/>
      <c r="AW28" s="636"/>
      <c r="AX28" s="634"/>
      <c r="AY28" s="634"/>
      <c r="AZ28" s="634"/>
      <c r="BA28" s="544"/>
      <c r="BB28" s="544"/>
      <c r="BC28" s="636"/>
      <c r="BD28" s="636"/>
      <c r="BE28" s="634"/>
      <c r="BF28" s="634"/>
      <c r="BG28" s="634"/>
      <c r="BH28" s="635"/>
      <c r="BI28" s="635"/>
      <c r="BJ28" s="636"/>
      <c r="BK28" s="636"/>
      <c r="BL28" s="634"/>
      <c r="BM28" s="634"/>
      <c r="BN28" s="634"/>
      <c r="BO28" s="635"/>
      <c r="BP28" s="635"/>
      <c r="BQ28" s="636"/>
      <c r="BR28" s="636"/>
      <c r="BS28" s="634"/>
      <c r="BT28" s="634"/>
      <c r="BU28" s="545"/>
      <c r="BV28" s="635"/>
      <c r="BW28" s="635"/>
      <c r="BX28" s="636"/>
      <c r="BY28" s="636"/>
      <c r="BZ28" s="634"/>
      <c r="CA28" s="634"/>
      <c r="CB28" s="545"/>
      <c r="CC28" s="635"/>
      <c r="CD28" s="635"/>
      <c r="CE28" s="636"/>
      <c r="CF28" s="636"/>
      <c r="CG28" s="634"/>
      <c r="CH28" s="634"/>
      <c r="CI28" s="545"/>
      <c r="CJ28" s="635"/>
      <c r="CK28" s="635"/>
      <c r="CL28" s="636"/>
      <c r="CM28" s="636"/>
      <c r="CN28" s="634"/>
      <c r="CO28" s="634"/>
      <c r="CP28" s="545"/>
      <c r="CQ28" s="635"/>
      <c r="CR28" s="635"/>
    </row>
    <row r="29" spans="1:96" ht="15" hidden="1">
      <c r="A29" s="13"/>
      <c r="B29" s="165" t="s">
        <v>110</v>
      </c>
      <c r="C29" s="189" t="s">
        <v>117</v>
      </c>
      <c r="D29" s="24" t="s">
        <v>9</v>
      </c>
      <c r="E29" s="190">
        <v>0.75</v>
      </c>
      <c r="F29" s="24" t="s">
        <v>28</v>
      </c>
      <c r="G29" s="191"/>
      <c r="H29" s="100">
        <v>8</v>
      </c>
      <c r="I29" s="192">
        <v>817</v>
      </c>
      <c r="J29" s="63">
        <f t="shared" si="6"/>
        <v>0</v>
      </c>
      <c r="K29" s="100">
        <f t="shared" si="7"/>
        <v>0</v>
      </c>
      <c r="L29" s="63">
        <f t="shared" si="8"/>
        <v>0</v>
      </c>
      <c r="M29" s="934">
        <v>7.3</v>
      </c>
      <c r="N29" s="63">
        <f t="shared" si="9"/>
        <v>0</v>
      </c>
      <c r="O29" s="25">
        <f t="shared" si="10"/>
        <v>0</v>
      </c>
      <c r="P29" s="25">
        <f t="shared" si="11"/>
        <v>0</v>
      </c>
      <c r="Q29" s="25">
        <f t="shared" si="12"/>
        <v>0</v>
      </c>
      <c r="R29" s="25">
        <f t="shared" si="1"/>
        <v>0</v>
      </c>
      <c r="S29" s="25">
        <f t="shared" si="2"/>
        <v>0</v>
      </c>
      <c r="T29" s="397">
        <f t="shared" si="3"/>
        <v>0</v>
      </c>
      <c r="U29" s="397">
        <f t="shared" si="4"/>
        <v>0</v>
      </c>
      <c r="V29" s="193">
        <f t="shared" si="13"/>
        <v>0</v>
      </c>
      <c r="W29" s="638">
        <f t="shared" si="14"/>
        <v>6536</v>
      </c>
      <c r="X29" s="639">
        <f t="shared" si="5"/>
        <v>6536</v>
      </c>
      <c r="Y29" s="639">
        <f t="shared" si="15"/>
        <v>6536</v>
      </c>
      <c r="Z29" s="65">
        <f t="shared" si="16"/>
        <v>8496.8000000000011</v>
      </c>
      <c r="AA29" s="195">
        <f t="shared" si="18"/>
        <v>5228.8</v>
      </c>
      <c r="AB29" s="195">
        <f t="shared" si="19"/>
        <v>0</v>
      </c>
      <c r="AC29" s="195">
        <f t="shared" si="20"/>
        <v>0</v>
      </c>
      <c r="AD29" s="195">
        <f t="shared" si="21"/>
        <v>0</v>
      </c>
      <c r="AE29" s="195">
        <f t="shared" si="22"/>
        <v>0</v>
      </c>
      <c r="AF29" s="196">
        <f t="shared" si="17"/>
        <v>0</v>
      </c>
      <c r="AH29" s="634"/>
      <c r="AI29" s="634"/>
      <c r="AJ29" s="634"/>
      <c r="AK29" s="634"/>
      <c r="AL29" s="634"/>
      <c r="AM29" s="635"/>
      <c r="AN29" s="635"/>
      <c r="AO29" s="634"/>
      <c r="AP29" s="634"/>
      <c r="AQ29" s="634"/>
      <c r="AR29" s="634"/>
      <c r="AS29" s="634"/>
      <c r="AT29" s="635"/>
      <c r="AU29" s="635"/>
      <c r="AV29" s="634"/>
      <c r="AW29" s="634"/>
      <c r="AX29" s="634"/>
      <c r="AY29" s="634"/>
      <c r="AZ29" s="545"/>
      <c r="BA29" s="544"/>
      <c r="BB29" s="544"/>
      <c r="BC29" s="634"/>
      <c r="BD29" s="634"/>
      <c r="BE29" s="634"/>
      <c r="BF29" s="634"/>
      <c r="BG29" s="545"/>
      <c r="BH29" s="635"/>
      <c r="BI29" s="635"/>
      <c r="BJ29" s="634"/>
      <c r="BK29" s="634"/>
      <c r="BL29" s="634"/>
      <c r="BM29" s="634"/>
      <c r="BN29" s="545"/>
      <c r="BO29" s="635"/>
      <c r="BP29" s="635"/>
      <c r="BQ29" s="634"/>
      <c r="BR29" s="634"/>
      <c r="BS29" s="634"/>
      <c r="BT29" s="634"/>
      <c r="BU29" s="634"/>
      <c r="BV29" s="635"/>
      <c r="BW29" s="635"/>
      <c r="BX29" s="634"/>
      <c r="BY29" s="634"/>
      <c r="BZ29" s="634"/>
      <c r="CA29" s="634"/>
      <c r="CB29" s="634"/>
      <c r="CC29" s="635"/>
      <c r="CD29" s="635"/>
      <c r="CE29" s="634"/>
      <c r="CF29" s="634"/>
      <c r="CG29" s="634"/>
      <c r="CH29" s="634"/>
      <c r="CI29" s="634"/>
      <c r="CJ29" s="635"/>
      <c r="CK29" s="635"/>
      <c r="CL29" s="634"/>
      <c r="CM29" s="634"/>
      <c r="CN29" s="634"/>
      <c r="CO29" s="634"/>
      <c r="CP29" s="634"/>
      <c r="CQ29" s="635"/>
      <c r="CR29" s="635"/>
    </row>
    <row r="30" spans="1:96" ht="12.75" customHeight="1">
      <c r="A30" s="13"/>
      <c r="B30" s="165" t="s">
        <v>110</v>
      </c>
      <c r="C30" s="189" t="s">
        <v>50</v>
      </c>
      <c r="D30" s="24" t="s">
        <v>9</v>
      </c>
      <c r="E30" s="190">
        <v>0.79166666666666663</v>
      </c>
      <c r="F30" s="24" t="s">
        <v>31</v>
      </c>
      <c r="G30" s="191"/>
      <c r="H30" s="993">
        <v>12</v>
      </c>
      <c r="I30" s="994">
        <v>936</v>
      </c>
      <c r="J30" s="63">
        <f t="shared" si="6"/>
        <v>0</v>
      </c>
      <c r="K30" s="100">
        <f t="shared" si="7"/>
        <v>0</v>
      </c>
      <c r="L30" s="63">
        <f t="shared" si="8"/>
        <v>0</v>
      </c>
      <c r="M30" s="996">
        <v>10.8</v>
      </c>
      <c r="N30" s="63">
        <f t="shared" si="9"/>
        <v>0</v>
      </c>
      <c r="O30" s="25">
        <f t="shared" si="10"/>
        <v>0</v>
      </c>
      <c r="P30" s="25">
        <f t="shared" si="11"/>
        <v>0</v>
      </c>
      <c r="Q30" s="25">
        <f t="shared" si="12"/>
        <v>0</v>
      </c>
      <c r="R30" s="25">
        <f t="shared" si="1"/>
        <v>0</v>
      </c>
      <c r="S30" s="25">
        <f t="shared" si="2"/>
        <v>0</v>
      </c>
      <c r="T30" s="397">
        <f t="shared" si="3"/>
        <v>0</v>
      </c>
      <c r="U30" s="397">
        <f t="shared" si="4"/>
        <v>0</v>
      </c>
      <c r="V30" s="193">
        <f t="shared" si="13"/>
        <v>0</v>
      </c>
      <c r="W30" s="638">
        <f t="shared" si="14"/>
        <v>11232</v>
      </c>
      <c r="X30" s="639">
        <f t="shared" si="5"/>
        <v>11232</v>
      </c>
      <c r="Y30" s="639">
        <f t="shared" si="15"/>
        <v>11232</v>
      </c>
      <c r="Z30" s="65">
        <f t="shared" si="16"/>
        <v>14601.6</v>
      </c>
      <c r="AA30" s="195">
        <f t="shared" si="18"/>
        <v>8985.6</v>
      </c>
      <c r="AB30" s="195">
        <f t="shared" si="19"/>
        <v>0</v>
      </c>
      <c r="AC30" s="195">
        <f t="shared" si="20"/>
        <v>0</v>
      </c>
      <c r="AD30" s="195">
        <f t="shared" si="21"/>
        <v>0</v>
      </c>
      <c r="AE30" s="195">
        <f t="shared" si="22"/>
        <v>0</v>
      </c>
      <c r="AF30" s="196">
        <f t="shared" si="17"/>
        <v>0</v>
      </c>
      <c r="AH30" s="634"/>
      <c r="AI30" s="634"/>
      <c r="AJ30" s="634"/>
      <c r="AK30" s="634"/>
      <c r="AL30" s="634"/>
      <c r="AM30" s="635"/>
      <c r="AN30" s="635"/>
      <c r="AO30" s="634"/>
      <c r="AP30" s="634"/>
      <c r="AQ30" s="634"/>
      <c r="AR30" s="634"/>
      <c r="AS30" s="634"/>
      <c r="AT30" s="635"/>
      <c r="AU30" s="635"/>
      <c r="AV30" s="634"/>
      <c r="AW30" s="634"/>
      <c r="AX30" s="634"/>
      <c r="AY30" s="634"/>
      <c r="AZ30" s="545"/>
      <c r="BA30" s="544"/>
      <c r="BB30" s="544"/>
      <c r="BC30" s="634"/>
      <c r="BD30" s="634"/>
      <c r="BE30" s="634"/>
      <c r="BF30" s="634"/>
      <c r="BG30" s="545"/>
      <c r="BH30" s="635"/>
      <c r="BI30" s="635"/>
      <c r="BJ30" s="634"/>
      <c r="BK30" s="634"/>
      <c r="BL30" s="634"/>
      <c r="BM30" s="634"/>
      <c r="BN30" s="545"/>
      <c r="BO30" s="635"/>
      <c r="BP30" s="635"/>
      <c r="BQ30" s="634"/>
      <c r="BR30" s="634"/>
      <c r="BS30" s="634"/>
      <c r="BT30" s="634"/>
      <c r="BU30" s="634"/>
      <c r="BV30" s="635"/>
      <c r="BW30" s="635"/>
      <c r="BX30" s="634"/>
      <c r="BY30" s="634"/>
      <c r="BZ30" s="634"/>
      <c r="CA30" s="634"/>
      <c r="CB30" s="634"/>
      <c r="CC30" s="635"/>
      <c r="CD30" s="635"/>
      <c r="CE30" s="634"/>
      <c r="CF30" s="634"/>
      <c r="CG30" s="634"/>
      <c r="CH30" s="634"/>
      <c r="CI30" s="634"/>
      <c r="CJ30" s="635"/>
      <c r="CK30" s="635"/>
      <c r="CL30" s="634"/>
      <c r="CM30" s="634"/>
      <c r="CN30" s="634"/>
      <c r="CO30" s="634"/>
      <c r="CP30" s="634"/>
      <c r="CQ30" s="635"/>
      <c r="CR30" s="635"/>
    </row>
    <row r="31" spans="1:96" ht="12.75" hidden="1" customHeight="1">
      <c r="A31" s="13"/>
      <c r="B31" s="165"/>
      <c r="C31" s="189" t="s">
        <v>266</v>
      </c>
      <c r="D31" s="24" t="s">
        <v>9</v>
      </c>
      <c r="E31" s="190">
        <v>0.83333333333333337</v>
      </c>
      <c r="F31" s="24" t="s">
        <v>31</v>
      </c>
      <c r="G31" s="191"/>
      <c r="H31" s="100">
        <v>11.3</v>
      </c>
      <c r="I31" s="192">
        <v>936</v>
      </c>
      <c r="J31" s="63">
        <f t="shared" si="6"/>
        <v>0</v>
      </c>
      <c r="K31" s="100">
        <f t="shared" si="7"/>
        <v>0</v>
      </c>
      <c r="L31" s="63">
        <f t="shared" si="8"/>
        <v>0</v>
      </c>
      <c r="M31" s="934">
        <v>10.3</v>
      </c>
      <c r="N31" s="63">
        <f t="shared" si="9"/>
        <v>0</v>
      </c>
      <c r="O31" s="25">
        <f t="shared" si="10"/>
        <v>0</v>
      </c>
      <c r="P31" s="25">
        <f t="shared" si="11"/>
        <v>0</v>
      </c>
      <c r="Q31" s="25">
        <f t="shared" si="12"/>
        <v>0</v>
      </c>
      <c r="R31" s="25">
        <f t="shared" si="1"/>
        <v>0</v>
      </c>
      <c r="S31" s="25">
        <f t="shared" si="2"/>
        <v>0</v>
      </c>
      <c r="T31" s="397">
        <f t="shared" si="3"/>
        <v>0</v>
      </c>
      <c r="U31" s="397">
        <f t="shared" si="4"/>
        <v>0</v>
      </c>
      <c r="V31" s="193">
        <f t="shared" si="13"/>
        <v>0</v>
      </c>
      <c r="W31" s="638">
        <f t="shared" si="14"/>
        <v>10576.800000000001</v>
      </c>
      <c r="X31" s="639">
        <f t="shared" si="5"/>
        <v>10576.800000000001</v>
      </c>
      <c r="Y31" s="639">
        <f t="shared" si="15"/>
        <v>10576.800000000001</v>
      </c>
      <c r="Z31" s="65">
        <f t="shared" si="16"/>
        <v>13749.840000000002</v>
      </c>
      <c r="AA31" s="195">
        <f t="shared" si="18"/>
        <v>8461.44</v>
      </c>
      <c r="AB31" s="195">
        <f t="shared" si="19"/>
        <v>0</v>
      </c>
      <c r="AC31" s="195">
        <f t="shared" si="20"/>
        <v>0</v>
      </c>
      <c r="AD31" s="195">
        <f t="shared" si="21"/>
        <v>0</v>
      </c>
      <c r="AE31" s="195">
        <f t="shared" si="22"/>
        <v>0</v>
      </c>
      <c r="AF31" s="196">
        <f t="shared" si="17"/>
        <v>0</v>
      </c>
      <c r="AH31" s="545"/>
      <c r="AI31" s="545"/>
      <c r="AJ31" s="545"/>
      <c r="AK31" s="545"/>
      <c r="AL31" s="545"/>
      <c r="AM31" s="544"/>
      <c r="AN31" s="544"/>
      <c r="AO31" s="545"/>
      <c r="AP31" s="545"/>
      <c r="AQ31" s="545"/>
      <c r="AR31" s="545"/>
      <c r="AS31" s="545"/>
      <c r="AT31" s="544"/>
      <c r="AU31" s="544"/>
      <c r="AV31" s="545"/>
      <c r="AW31" s="545"/>
      <c r="AX31" s="545"/>
      <c r="AY31" s="545"/>
      <c r="AZ31" s="546"/>
      <c r="BA31" s="544"/>
      <c r="BB31" s="544"/>
      <c r="BC31" s="545"/>
      <c r="BD31" s="545"/>
      <c r="BE31" s="545"/>
      <c r="BF31" s="545"/>
      <c r="BG31" s="546"/>
      <c r="BH31" s="544"/>
      <c r="BI31" s="544"/>
      <c r="BJ31" s="545"/>
      <c r="BK31" s="545"/>
      <c r="BL31" s="545"/>
      <c r="BM31" s="545"/>
      <c r="BN31" s="546"/>
      <c r="BO31" s="544"/>
      <c r="BP31" s="544"/>
      <c r="BQ31" s="545"/>
      <c r="BR31" s="545"/>
      <c r="BS31" s="545"/>
      <c r="BT31" s="545"/>
      <c r="BU31" s="545"/>
      <c r="BV31" s="544"/>
      <c r="BW31" s="544"/>
      <c r="BX31" s="545"/>
      <c r="BY31" s="545"/>
      <c r="BZ31" s="545"/>
      <c r="CA31" s="545"/>
      <c r="CB31" s="545"/>
      <c r="CC31" s="544"/>
      <c r="CD31" s="544"/>
      <c r="CE31" s="545"/>
      <c r="CF31" s="545"/>
      <c r="CG31" s="545"/>
      <c r="CH31" s="545"/>
      <c r="CI31" s="545"/>
      <c r="CJ31" s="544"/>
      <c r="CK31" s="544"/>
      <c r="CL31" s="545"/>
      <c r="CM31" s="545"/>
      <c r="CN31" s="545"/>
      <c r="CO31" s="545"/>
      <c r="CP31" s="545"/>
      <c r="CQ31" s="544"/>
      <c r="CR31" s="544"/>
    </row>
    <row r="32" spans="1:96" ht="12.75" hidden="1" customHeight="1">
      <c r="A32" s="13"/>
      <c r="B32" s="165" t="s">
        <v>110</v>
      </c>
      <c r="C32" s="189" t="s">
        <v>286</v>
      </c>
      <c r="D32" s="24" t="s">
        <v>297</v>
      </c>
      <c r="E32" s="190">
        <v>0.83333333333333337</v>
      </c>
      <c r="F32" s="24" t="s">
        <v>31</v>
      </c>
      <c r="G32" s="191"/>
      <c r="H32" s="100">
        <v>15.1</v>
      </c>
      <c r="I32" s="994">
        <v>936</v>
      </c>
      <c r="J32" s="63">
        <f t="shared" si="6"/>
        <v>0</v>
      </c>
      <c r="K32" s="100">
        <f t="shared" si="7"/>
        <v>0</v>
      </c>
      <c r="L32" s="63">
        <f t="shared" si="8"/>
        <v>0</v>
      </c>
      <c r="M32" s="100">
        <v>13.7</v>
      </c>
      <c r="N32" s="63">
        <f t="shared" si="9"/>
        <v>0</v>
      </c>
      <c r="O32" s="25">
        <f t="shared" si="10"/>
        <v>0</v>
      </c>
      <c r="P32" s="25">
        <f t="shared" si="11"/>
        <v>0</v>
      </c>
      <c r="Q32" s="25">
        <f t="shared" si="12"/>
        <v>0</v>
      </c>
      <c r="R32" s="25">
        <f t="shared" si="1"/>
        <v>0</v>
      </c>
      <c r="S32" s="25">
        <f t="shared" si="2"/>
        <v>0</v>
      </c>
      <c r="T32" s="397">
        <f t="shared" si="3"/>
        <v>0</v>
      </c>
      <c r="U32" s="397">
        <f t="shared" si="4"/>
        <v>0</v>
      </c>
      <c r="V32" s="193">
        <f t="shared" si="13"/>
        <v>0</v>
      </c>
      <c r="W32" s="638">
        <f t="shared" si="14"/>
        <v>14133.6</v>
      </c>
      <c r="X32" s="639">
        <f t="shared" si="5"/>
        <v>14133.6</v>
      </c>
      <c r="Y32" s="639">
        <f t="shared" si="15"/>
        <v>14133.6</v>
      </c>
      <c r="Z32" s="65">
        <f t="shared" si="16"/>
        <v>18373.68</v>
      </c>
      <c r="AA32" s="195">
        <f t="shared" si="18"/>
        <v>11306.880000000001</v>
      </c>
      <c r="AB32" s="195">
        <f t="shared" si="19"/>
        <v>0</v>
      </c>
      <c r="AC32" s="195">
        <f t="shared" si="20"/>
        <v>0</v>
      </c>
      <c r="AD32" s="195">
        <f t="shared" si="21"/>
        <v>0</v>
      </c>
      <c r="AE32" s="195">
        <f t="shared" si="22"/>
        <v>0</v>
      </c>
      <c r="AF32" s="196">
        <f t="shared" si="17"/>
        <v>0</v>
      </c>
      <c r="AH32" s="545"/>
      <c r="AI32" s="545"/>
      <c r="AJ32" s="545"/>
      <c r="AK32" s="545"/>
      <c r="AL32" s="545"/>
      <c r="AM32" s="544"/>
      <c r="AN32" s="544"/>
      <c r="AO32" s="545"/>
      <c r="AP32" s="545"/>
      <c r="AQ32" s="545"/>
      <c r="AR32" s="545"/>
      <c r="AS32" s="545"/>
      <c r="AT32" s="544"/>
      <c r="AU32" s="544"/>
      <c r="AV32" s="545"/>
      <c r="AW32" s="545"/>
      <c r="AX32" s="545"/>
      <c r="AY32" s="545"/>
      <c r="AZ32" s="545"/>
      <c r="BA32" s="544"/>
      <c r="BB32" s="544"/>
      <c r="BC32" s="545"/>
      <c r="BD32" s="545"/>
      <c r="BE32" s="545"/>
      <c r="BF32" s="545"/>
      <c r="BG32" s="545"/>
      <c r="BH32" s="544"/>
      <c r="BI32" s="544"/>
      <c r="BJ32" s="545"/>
      <c r="BK32" s="545"/>
      <c r="BL32" s="545"/>
      <c r="BM32" s="545"/>
      <c r="BN32" s="545"/>
      <c r="BO32" s="544"/>
      <c r="BP32" s="544"/>
      <c r="BQ32" s="545"/>
      <c r="BR32" s="545"/>
      <c r="BS32" s="545"/>
      <c r="BT32" s="545"/>
      <c r="BU32" s="545"/>
      <c r="BV32" s="544"/>
      <c r="BW32" s="544"/>
      <c r="BX32" s="545"/>
      <c r="BY32" s="545"/>
      <c r="BZ32" s="545"/>
      <c r="CA32" s="545"/>
      <c r="CB32" s="545"/>
      <c r="CC32" s="544"/>
      <c r="CD32" s="544"/>
      <c r="CE32" s="545"/>
      <c r="CF32" s="545"/>
      <c r="CG32" s="545"/>
      <c r="CH32" s="545"/>
      <c r="CI32" s="545"/>
      <c r="CJ32" s="544"/>
      <c r="CK32" s="544"/>
      <c r="CL32" s="545"/>
      <c r="CM32" s="545"/>
      <c r="CN32" s="545"/>
      <c r="CO32" s="545"/>
      <c r="CP32" s="545"/>
      <c r="CQ32" s="544"/>
      <c r="CR32" s="544"/>
    </row>
    <row r="33" spans="1:96" ht="12.75" hidden="1" customHeight="1">
      <c r="A33" s="13"/>
      <c r="B33" s="165" t="s">
        <v>110</v>
      </c>
      <c r="C33" s="189" t="s">
        <v>267</v>
      </c>
      <c r="D33" s="24" t="s">
        <v>298</v>
      </c>
      <c r="E33" s="190">
        <v>0.875</v>
      </c>
      <c r="F33" s="24" t="s">
        <v>31</v>
      </c>
      <c r="G33" s="191"/>
      <c r="H33" s="100">
        <v>12.6</v>
      </c>
      <c r="I33" s="192">
        <v>936</v>
      </c>
      <c r="J33" s="63">
        <f t="shared" si="6"/>
        <v>0</v>
      </c>
      <c r="K33" s="100">
        <f t="shared" si="7"/>
        <v>0</v>
      </c>
      <c r="L33" s="63">
        <f t="shared" si="8"/>
        <v>0</v>
      </c>
      <c r="M33" s="100">
        <v>11.4</v>
      </c>
      <c r="N33" s="63">
        <f t="shared" si="9"/>
        <v>0</v>
      </c>
      <c r="O33" s="25">
        <f t="shared" si="10"/>
        <v>0</v>
      </c>
      <c r="P33" s="25">
        <f t="shared" si="11"/>
        <v>0</v>
      </c>
      <c r="Q33" s="25">
        <f t="shared" si="12"/>
        <v>0</v>
      </c>
      <c r="R33" s="25">
        <f t="shared" si="1"/>
        <v>0</v>
      </c>
      <c r="S33" s="25">
        <f t="shared" si="2"/>
        <v>0</v>
      </c>
      <c r="T33" s="397">
        <f t="shared" si="3"/>
        <v>0</v>
      </c>
      <c r="U33" s="397">
        <f t="shared" si="4"/>
        <v>0</v>
      </c>
      <c r="V33" s="193">
        <f t="shared" si="13"/>
        <v>0</v>
      </c>
      <c r="W33" s="638">
        <f t="shared" si="14"/>
        <v>11793.6</v>
      </c>
      <c r="X33" s="639">
        <f t="shared" si="5"/>
        <v>11793.6</v>
      </c>
      <c r="Y33" s="639">
        <f t="shared" si="15"/>
        <v>11793.6</v>
      </c>
      <c r="Z33" s="65">
        <f t="shared" si="16"/>
        <v>15331.68</v>
      </c>
      <c r="AA33" s="195">
        <f t="shared" si="18"/>
        <v>9434.880000000001</v>
      </c>
      <c r="AB33" s="195">
        <f t="shared" si="19"/>
        <v>0</v>
      </c>
      <c r="AC33" s="195">
        <f t="shared" si="20"/>
        <v>0</v>
      </c>
      <c r="AD33" s="195">
        <f t="shared" si="21"/>
        <v>0</v>
      </c>
      <c r="AE33" s="195">
        <f t="shared" si="22"/>
        <v>0</v>
      </c>
      <c r="AF33" s="196">
        <f t="shared" si="17"/>
        <v>0</v>
      </c>
      <c r="AH33" s="545"/>
      <c r="AI33" s="545"/>
      <c r="AJ33" s="545"/>
      <c r="AK33" s="545"/>
      <c r="AL33" s="545"/>
      <c r="AM33" s="544"/>
      <c r="AN33" s="544"/>
      <c r="AO33" s="545"/>
      <c r="AP33" s="545"/>
      <c r="AQ33" s="545"/>
      <c r="AR33" s="545"/>
      <c r="AS33" s="545"/>
      <c r="AT33" s="544"/>
      <c r="AU33" s="544"/>
      <c r="AV33" s="545"/>
      <c r="AW33" s="545"/>
      <c r="AX33" s="545"/>
      <c r="AY33" s="545"/>
      <c r="AZ33" s="545"/>
      <c r="BA33" s="544"/>
      <c r="BB33" s="544"/>
      <c r="BC33" s="545"/>
      <c r="BD33" s="545"/>
      <c r="BE33" s="545"/>
      <c r="BF33" s="545"/>
      <c r="BG33" s="545"/>
      <c r="BH33" s="544"/>
      <c r="BI33" s="544"/>
      <c r="BJ33" s="545"/>
      <c r="BK33" s="545"/>
      <c r="BL33" s="545"/>
      <c r="BM33" s="545"/>
      <c r="BN33" s="545"/>
      <c r="BO33" s="544"/>
      <c r="BP33" s="544"/>
      <c r="BQ33" s="545"/>
      <c r="BR33" s="545"/>
      <c r="BS33" s="545"/>
      <c r="BT33" s="545"/>
      <c r="BU33" s="545"/>
      <c r="BV33" s="544"/>
      <c r="BW33" s="544"/>
      <c r="BX33" s="545"/>
      <c r="BY33" s="545"/>
      <c r="BZ33" s="545"/>
      <c r="CA33" s="545"/>
      <c r="CB33" s="546"/>
      <c r="CC33" s="544"/>
      <c r="CD33" s="544"/>
      <c r="CE33" s="545"/>
      <c r="CF33" s="545"/>
      <c r="CG33" s="545"/>
      <c r="CH33" s="545"/>
      <c r="CI33" s="546"/>
      <c r="CJ33" s="544"/>
      <c r="CK33" s="544"/>
      <c r="CL33" s="545"/>
      <c r="CM33" s="545"/>
      <c r="CN33" s="545"/>
      <c r="CO33" s="545"/>
      <c r="CP33" s="546"/>
      <c r="CQ33" s="544"/>
      <c r="CR33" s="544"/>
    </row>
    <row r="34" spans="1:96" ht="12.75" hidden="1" customHeight="1">
      <c r="A34" s="13"/>
      <c r="B34" s="165" t="s">
        <v>110</v>
      </c>
      <c r="C34" s="189" t="s">
        <v>185</v>
      </c>
      <c r="D34" s="24" t="s">
        <v>9</v>
      </c>
      <c r="E34" s="190">
        <v>0.875</v>
      </c>
      <c r="F34" s="24" t="s">
        <v>31</v>
      </c>
      <c r="G34" s="191"/>
      <c r="H34" s="100">
        <v>15.1</v>
      </c>
      <c r="I34" s="994">
        <v>936</v>
      </c>
      <c r="J34" s="63">
        <f t="shared" si="6"/>
        <v>0</v>
      </c>
      <c r="K34" s="100">
        <f t="shared" si="7"/>
        <v>0</v>
      </c>
      <c r="L34" s="63">
        <f t="shared" si="8"/>
        <v>0</v>
      </c>
      <c r="M34" s="100">
        <v>13.7</v>
      </c>
      <c r="N34" s="63">
        <f t="shared" si="9"/>
        <v>0</v>
      </c>
      <c r="O34" s="25">
        <f t="shared" si="10"/>
        <v>0</v>
      </c>
      <c r="P34" s="25">
        <f t="shared" si="11"/>
        <v>0</v>
      </c>
      <c r="Q34" s="25">
        <f t="shared" si="12"/>
        <v>0</v>
      </c>
      <c r="R34" s="25">
        <f t="shared" si="1"/>
        <v>0</v>
      </c>
      <c r="S34" s="25">
        <f t="shared" si="2"/>
        <v>0</v>
      </c>
      <c r="T34" s="397">
        <f t="shared" si="3"/>
        <v>0</v>
      </c>
      <c r="U34" s="397">
        <f t="shared" si="4"/>
        <v>0</v>
      </c>
      <c r="V34" s="193">
        <f t="shared" si="13"/>
        <v>0</v>
      </c>
      <c r="W34" s="638">
        <f t="shared" si="14"/>
        <v>14133.6</v>
      </c>
      <c r="X34" s="639">
        <f t="shared" si="5"/>
        <v>14133.6</v>
      </c>
      <c r="Y34" s="639">
        <f t="shared" si="15"/>
        <v>14133.6</v>
      </c>
      <c r="Z34" s="65">
        <f t="shared" si="16"/>
        <v>18373.68</v>
      </c>
      <c r="AA34" s="195">
        <f t="shared" si="18"/>
        <v>11306.880000000001</v>
      </c>
      <c r="AB34" s="195">
        <f t="shared" si="19"/>
        <v>0</v>
      </c>
      <c r="AC34" s="195">
        <f t="shared" si="20"/>
        <v>0</v>
      </c>
      <c r="AD34" s="195">
        <f t="shared" si="21"/>
        <v>0</v>
      </c>
      <c r="AE34" s="195">
        <f t="shared" si="22"/>
        <v>0</v>
      </c>
      <c r="AF34" s="196">
        <f t="shared" si="17"/>
        <v>0</v>
      </c>
      <c r="AH34" s="546"/>
      <c r="AI34" s="546"/>
      <c r="AJ34" s="546"/>
      <c r="AK34" s="546"/>
      <c r="AL34" s="546"/>
      <c r="AM34" s="545"/>
      <c r="AN34" s="544"/>
      <c r="AO34" s="546"/>
      <c r="AP34" s="546"/>
      <c r="AQ34" s="546"/>
      <c r="AR34" s="546"/>
      <c r="AS34" s="546"/>
      <c r="AT34" s="545"/>
      <c r="AU34" s="544"/>
      <c r="AV34" s="546"/>
      <c r="AW34" s="546"/>
      <c r="AX34" s="546"/>
      <c r="AY34" s="546"/>
      <c r="AZ34" s="545"/>
      <c r="BA34" s="544"/>
      <c r="BB34" s="544"/>
      <c r="BC34" s="546"/>
      <c r="BD34" s="546"/>
      <c r="BE34" s="546"/>
      <c r="BF34" s="546"/>
      <c r="BG34" s="545"/>
      <c r="BH34" s="545"/>
      <c r="BI34" s="544"/>
      <c r="BJ34" s="546"/>
      <c r="BK34" s="546"/>
      <c r="BL34" s="546"/>
      <c r="BM34" s="546"/>
      <c r="BN34" s="545"/>
      <c r="BO34" s="545"/>
      <c r="BP34" s="544"/>
      <c r="BQ34" s="546"/>
      <c r="BR34" s="546"/>
      <c r="BS34" s="546"/>
      <c r="BT34" s="546"/>
      <c r="BU34" s="545"/>
      <c r="BV34" s="545"/>
      <c r="BW34" s="544"/>
      <c r="BX34" s="546"/>
      <c r="BY34" s="546"/>
      <c r="BZ34" s="546"/>
      <c r="CA34" s="546"/>
      <c r="CB34" s="545"/>
      <c r="CC34" s="545"/>
      <c r="CD34" s="544"/>
      <c r="CE34" s="546"/>
      <c r="CF34" s="546"/>
      <c r="CG34" s="546"/>
      <c r="CH34" s="546"/>
      <c r="CI34" s="545"/>
      <c r="CJ34" s="545"/>
      <c r="CK34" s="544"/>
      <c r="CL34" s="546"/>
      <c r="CM34" s="546"/>
      <c r="CN34" s="546"/>
      <c r="CO34" s="546"/>
      <c r="CP34" s="545"/>
      <c r="CQ34" s="545"/>
      <c r="CR34" s="544"/>
    </row>
    <row r="35" spans="1:96" ht="12.75" hidden="1" customHeight="1">
      <c r="A35" s="13"/>
      <c r="B35" s="165"/>
      <c r="C35" s="189" t="s">
        <v>117</v>
      </c>
      <c r="D35" s="24" t="s">
        <v>9</v>
      </c>
      <c r="E35" s="190">
        <v>0.9375</v>
      </c>
      <c r="F35" s="24" t="s">
        <v>31</v>
      </c>
      <c r="G35" s="191"/>
      <c r="H35" s="100">
        <v>6.3</v>
      </c>
      <c r="I35" s="192">
        <v>936</v>
      </c>
      <c r="J35" s="63">
        <f t="shared" si="6"/>
        <v>0</v>
      </c>
      <c r="K35" s="100">
        <f t="shared" si="7"/>
        <v>0</v>
      </c>
      <c r="L35" s="63">
        <f t="shared" si="8"/>
        <v>0</v>
      </c>
      <c r="M35" s="100">
        <v>5.7</v>
      </c>
      <c r="N35" s="63">
        <f t="shared" si="9"/>
        <v>0</v>
      </c>
      <c r="O35" s="25">
        <f t="shared" si="10"/>
        <v>0</v>
      </c>
      <c r="P35" s="25">
        <f t="shared" si="11"/>
        <v>0</v>
      </c>
      <c r="Q35" s="25">
        <f t="shared" si="12"/>
        <v>0</v>
      </c>
      <c r="R35" s="25">
        <f t="shared" si="1"/>
        <v>0</v>
      </c>
      <c r="S35" s="25">
        <f t="shared" si="2"/>
        <v>0</v>
      </c>
      <c r="T35" s="397">
        <f t="shared" si="3"/>
        <v>0</v>
      </c>
      <c r="U35" s="397">
        <f t="shared" si="4"/>
        <v>0</v>
      </c>
      <c r="V35" s="193">
        <f t="shared" si="13"/>
        <v>0</v>
      </c>
      <c r="W35" s="638">
        <f t="shared" si="14"/>
        <v>5896.8</v>
      </c>
      <c r="X35" s="639">
        <f t="shared" si="5"/>
        <v>5896.8</v>
      </c>
      <c r="Y35" s="639">
        <f t="shared" si="15"/>
        <v>5896.8</v>
      </c>
      <c r="Z35" s="65">
        <f t="shared" si="16"/>
        <v>7665.84</v>
      </c>
      <c r="AA35" s="195">
        <f t="shared" si="18"/>
        <v>4717.4400000000005</v>
      </c>
      <c r="AB35" s="195">
        <f t="shared" si="19"/>
        <v>0</v>
      </c>
      <c r="AC35" s="195">
        <f t="shared" si="20"/>
        <v>0</v>
      </c>
      <c r="AD35" s="195">
        <f t="shared" si="21"/>
        <v>0</v>
      </c>
      <c r="AE35" s="195">
        <f t="shared" si="22"/>
        <v>0</v>
      </c>
      <c r="AF35" s="196">
        <f t="shared" si="17"/>
        <v>0</v>
      </c>
      <c r="AH35" s="546"/>
      <c r="AI35" s="546"/>
      <c r="AJ35" s="546"/>
      <c r="AK35" s="546"/>
      <c r="AL35" s="546"/>
      <c r="AM35" s="545"/>
      <c r="AN35" s="544"/>
      <c r="AO35" s="546"/>
      <c r="AP35" s="546"/>
      <c r="AQ35" s="546"/>
      <c r="AR35" s="546"/>
      <c r="AS35" s="546"/>
      <c r="AT35" s="545"/>
      <c r="AU35" s="544"/>
      <c r="AV35" s="546"/>
      <c r="AW35" s="546"/>
      <c r="AX35" s="546"/>
      <c r="AY35" s="546"/>
      <c r="AZ35" s="546"/>
      <c r="BA35" s="544"/>
      <c r="BB35" s="544"/>
      <c r="BC35" s="546"/>
      <c r="BD35" s="546"/>
      <c r="BE35" s="546"/>
      <c r="BF35" s="546"/>
      <c r="BG35" s="546"/>
      <c r="BH35" s="545"/>
      <c r="BI35" s="544"/>
      <c r="BJ35" s="546"/>
      <c r="BK35" s="546"/>
      <c r="BL35" s="546"/>
      <c r="BM35" s="546"/>
      <c r="BN35" s="546"/>
      <c r="BO35" s="545"/>
      <c r="BP35" s="544"/>
      <c r="BQ35" s="546"/>
      <c r="BR35" s="546"/>
      <c r="BS35" s="546"/>
      <c r="BT35" s="546"/>
      <c r="BU35" s="545"/>
      <c r="BV35" s="545"/>
      <c r="BW35" s="544"/>
      <c r="BX35" s="546"/>
      <c r="BY35" s="546"/>
      <c r="BZ35" s="546"/>
      <c r="CA35" s="546"/>
      <c r="CB35" s="545"/>
      <c r="CC35" s="545"/>
      <c r="CD35" s="544"/>
      <c r="CE35" s="546"/>
      <c r="CF35" s="546"/>
      <c r="CG35" s="546"/>
      <c r="CH35" s="546"/>
      <c r="CI35" s="545"/>
      <c r="CJ35" s="545"/>
      <c r="CK35" s="544"/>
      <c r="CL35" s="546"/>
      <c r="CM35" s="546"/>
      <c r="CN35" s="546"/>
      <c r="CO35" s="546"/>
      <c r="CP35" s="545"/>
      <c r="CQ35" s="545"/>
      <c r="CR35" s="544"/>
    </row>
    <row r="36" spans="1:96" ht="12.75" hidden="1" customHeight="1">
      <c r="A36" s="13"/>
      <c r="B36" s="165"/>
      <c r="C36" s="189" t="s">
        <v>287</v>
      </c>
      <c r="D36" s="24" t="s">
        <v>9</v>
      </c>
      <c r="E36" s="190">
        <v>0.9375</v>
      </c>
      <c r="F36" s="24" t="s">
        <v>31</v>
      </c>
      <c r="G36" s="191"/>
      <c r="H36" s="100">
        <v>9.4</v>
      </c>
      <c r="I36" s="994">
        <v>936</v>
      </c>
      <c r="J36" s="63">
        <f t="shared" si="6"/>
        <v>0</v>
      </c>
      <c r="K36" s="100">
        <f t="shared" si="7"/>
        <v>0</v>
      </c>
      <c r="L36" s="63">
        <f t="shared" si="8"/>
        <v>0</v>
      </c>
      <c r="M36" s="100">
        <v>8.5</v>
      </c>
      <c r="N36" s="63">
        <f t="shared" si="9"/>
        <v>0</v>
      </c>
      <c r="O36" s="25">
        <f t="shared" si="10"/>
        <v>0</v>
      </c>
      <c r="P36" s="25">
        <f t="shared" si="11"/>
        <v>0</v>
      </c>
      <c r="Q36" s="25">
        <f t="shared" si="12"/>
        <v>0</v>
      </c>
      <c r="R36" s="25">
        <f t="shared" si="1"/>
        <v>0</v>
      </c>
      <c r="S36" s="25">
        <f t="shared" si="2"/>
        <v>0</v>
      </c>
      <c r="T36" s="397">
        <f t="shared" si="3"/>
        <v>0</v>
      </c>
      <c r="U36" s="397">
        <f t="shared" si="4"/>
        <v>0</v>
      </c>
      <c r="V36" s="193">
        <f t="shared" si="13"/>
        <v>0</v>
      </c>
      <c r="W36" s="638">
        <f t="shared" si="14"/>
        <v>8798.4</v>
      </c>
      <c r="X36" s="639">
        <f t="shared" si="5"/>
        <v>8798.4</v>
      </c>
      <c r="Y36" s="639">
        <f t="shared" si="15"/>
        <v>8798.4</v>
      </c>
      <c r="Z36" s="65">
        <f t="shared" si="16"/>
        <v>11437.92</v>
      </c>
      <c r="AA36" s="195">
        <f t="shared" si="18"/>
        <v>7038.72</v>
      </c>
      <c r="AB36" s="195">
        <f t="shared" si="19"/>
        <v>0</v>
      </c>
      <c r="AC36" s="195">
        <f t="shared" si="20"/>
        <v>0</v>
      </c>
      <c r="AD36" s="195">
        <f t="shared" si="21"/>
        <v>0</v>
      </c>
      <c r="AE36" s="195">
        <f t="shared" si="22"/>
        <v>0</v>
      </c>
      <c r="AF36" s="196">
        <f t="shared" si="17"/>
        <v>0</v>
      </c>
      <c r="AH36" s="546"/>
      <c r="AI36" s="546"/>
      <c r="AJ36" s="546"/>
      <c r="AK36" s="546"/>
      <c r="AL36" s="546"/>
      <c r="AM36" s="545"/>
      <c r="AN36" s="544"/>
      <c r="AO36" s="546"/>
      <c r="AP36" s="546"/>
      <c r="AQ36" s="546"/>
      <c r="AR36" s="546"/>
      <c r="AS36" s="546"/>
      <c r="AT36" s="545"/>
      <c r="AU36" s="544"/>
      <c r="AV36" s="546"/>
      <c r="AW36" s="546"/>
      <c r="AX36" s="546"/>
      <c r="AY36" s="546"/>
      <c r="AZ36" s="545"/>
      <c r="BA36" s="544"/>
      <c r="BB36" s="544"/>
      <c r="BC36" s="546"/>
      <c r="BD36" s="546"/>
      <c r="BE36" s="546"/>
      <c r="BF36" s="546"/>
      <c r="BG36" s="545"/>
      <c r="BH36" s="545"/>
      <c r="BI36" s="544"/>
      <c r="BJ36" s="546"/>
      <c r="BK36" s="546"/>
      <c r="BL36" s="546"/>
      <c r="BM36" s="546"/>
      <c r="BN36" s="545"/>
      <c r="BO36" s="545"/>
      <c r="BP36" s="544"/>
      <c r="BQ36" s="546"/>
      <c r="BR36" s="546"/>
      <c r="BS36" s="546"/>
      <c r="BT36" s="546"/>
      <c r="BU36" s="546"/>
      <c r="BV36" s="545"/>
      <c r="BW36" s="544"/>
      <c r="BX36" s="546"/>
      <c r="BY36" s="546"/>
      <c r="BZ36" s="546"/>
      <c r="CA36" s="546"/>
      <c r="CB36" s="545"/>
      <c r="CC36" s="545"/>
      <c r="CD36" s="544"/>
      <c r="CE36" s="546"/>
      <c r="CF36" s="546"/>
      <c r="CG36" s="546"/>
      <c r="CH36" s="546"/>
      <c r="CI36" s="545"/>
      <c r="CJ36" s="545"/>
      <c r="CK36" s="544"/>
      <c r="CL36" s="546"/>
      <c r="CM36" s="546"/>
      <c r="CN36" s="546"/>
      <c r="CO36" s="546"/>
      <c r="CP36" s="545"/>
      <c r="CQ36" s="545"/>
      <c r="CR36" s="544"/>
    </row>
    <row r="37" spans="1:96" ht="12.75" hidden="1" customHeight="1">
      <c r="A37" s="13"/>
      <c r="B37" s="165"/>
      <c r="C37" s="189" t="s">
        <v>53</v>
      </c>
      <c r="D37" s="24" t="s">
        <v>9</v>
      </c>
      <c r="E37" s="190">
        <v>0.95833333333333337</v>
      </c>
      <c r="F37" s="24" t="s">
        <v>31</v>
      </c>
      <c r="G37" s="191"/>
      <c r="H37" s="100">
        <v>8.1999999999999993</v>
      </c>
      <c r="I37" s="192">
        <v>936</v>
      </c>
      <c r="J37" s="63">
        <f t="shared" si="6"/>
        <v>0</v>
      </c>
      <c r="K37" s="100">
        <f t="shared" si="7"/>
        <v>0</v>
      </c>
      <c r="L37" s="63">
        <f t="shared" si="8"/>
        <v>0</v>
      </c>
      <c r="M37" s="100">
        <v>7.4</v>
      </c>
      <c r="N37" s="63">
        <f t="shared" si="9"/>
        <v>0</v>
      </c>
      <c r="O37" s="25">
        <f t="shared" si="10"/>
        <v>0</v>
      </c>
      <c r="P37" s="25">
        <f t="shared" si="11"/>
        <v>0</v>
      </c>
      <c r="Q37" s="25">
        <f t="shared" si="12"/>
        <v>0</v>
      </c>
      <c r="R37" s="25">
        <f t="shared" si="1"/>
        <v>0</v>
      </c>
      <c r="S37" s="25">
        <f t="shared" si="2"/>
        <v>0</v>
      </c>
      <c r="T37" s="397">
        <f t="shared" si="3"/>
        <v>0</v>
      </c>
      <c r="U37" s="397">
        <f t="shared" si="4"/>
        <v>0</v>
      </c>
      <c r="V37" s="193">
        <f t="shared" si="13"/>
        <v>0</v>
      </c>
      <c r="W37" s="638">
        <f t="shared" si="14"/>
        <v>7675.1999999999989</v>
      </c>
      <c r="X37" s="639">
        <f t="shared" si="5"/>
        <v>7675.1999999999989</v>
      </c>
      <c r="Y37" s="639">
        <f t="shared" si="15"/>
        <v>7675.1999999999989</v>
      </c>
      <c r="Z37" s="65">
        <f t="shared" si="16"/>
        <v>9977.7599999999984</v>
      </c>
      <c r="AA37" s="195">
        <f t="shared" si="18"/>
        <v>6140.16</v>
      </c>
      <c r="AB37" s="195">
        <f t="shared" si="19"/>
        <v>0</v>
      </c>
      <c r="AC37" s="195">
        <f t="shared" si="20"/>
        <v>0</v>
      </c>
      <c r="AD37" s="195">
        <f t="shared" si="21"/>
        <v>0</v>
      </c>
      <c r="AE37" s="195">
        <f t="shared" si="22"/>
        <v>0</v>
      </c>
      <c r="AF37" s="196">
        <f t="shared" si="17"/>
        <v>0</v>
      </c>
      <c r="AH37" s="546"/>
      <c r="AI37" s="546"/>
      <c r="AJ37" s="546"/>
      <c r="AK37" s="546"/>
      <c r="AL37" s="546"/>
      <c r="AM37" s="545"/>
      <c r="AN37" s="544"/>
      <c r="AO37" s="546"/>
      <c r="AP37" s="546"/>
      <c r="AQ37" s="546"/>
      <c r="AR37" s="546"/>
      <c r="AS37" s="546"/>
      <c r="AT37" s="545"/>
      <c r="AU37" s="544"/>
      <c r="AV37" s="546"/>
      <c r="AW37" s="546"/>
      <c r="AX37" s="546"/>
      <c r="AY37" s="546"/>
      <c r="AZ37" s="545"/>
      <c r="BA37" s="544"/>
      <c r="BB37" s="544"/>
      <c r="BC37" s="546"/>
      <c r="BD37" s="546"/>
      <c r="BE37" s="546"/>
      <c r="BF37" s="546"/>
      <c r="BG37" s="545"/>
      <c r="BH37" s="545"/>
      <c r="BI37" s="544"/>
      <c r="BJ37" s="546"/>
      <c r="BK37" s="546"/>
      <c r="BL37" s="546"/>
      <c r="BM37" s="546"/>
      <c r="BN37" s="545"/>
      <c r="BO37" s="545"/>
      <c r="BP37" s="544"/>
      <c r="BQ37" s="546"/>
      <c r="BR37" s="546"/>
      <c r="BS37" s="546"/>
      <c r="BT37" s="546"/>
      <c r="BU37" s="546"/>
      <c r="BV37" s="545"/>
      <c r="BW37" s="544"/>
      <c r="BX37" s="546"/>
      <c r="BY37" s="546"/>
      <c r="BZ37" s="546"/>
      <c r="CA37" s="546"/>
      <c r="CB37" s="545"/>
      <c r="CC37" s="545"/>
      <c r="CD37" s="544"/>
      <c r="CE37" s="546"/>
      <c r="CF37" s="546"/>
      <c r="CG37" s="546"/>
      <c r="CH37" s="546"/>
      <c r="CI37" s="545"/>
      <c r="CJ37" s="545"/>
      <c r="CK37" s="544"/>
      <c r="CL37" s="546"/>
      <c r="CM37" s="546"/>
      <c r="CN37" s="546"/>
      <c r="CO37" s="546"/>
      <c r="CP37" s="545"/>
      <c r="CQ37" s="545"/>
      <c r="CR37" s="544"/>
    </row>
    <row r="38" spans="1:96" ht="12.75" hidden="1" customHeight="1">
      <c r="A38" s="13"/>
      <c r="B38" s="165"/>
      <c r="C38" s="189" t="s">
        <v>53</v>
      </c>
      <c r="D38" s="24" t="s">
        <v>9</v>
      </c>
      <c r="E38" s="190">
        <v>0.97916666666666663</v>
      </c>
      <c r="F38" s="24" t="s">
        <v>31</v>
      </c>
      <c r="G38" s="191"/>
      <c r="H38" s="100">
        <v>8.1999999999999993</v>
      </c>
      <c r="I38" s="994">
        <v>936</v>
      </c>
      <c r="J38" s="63">
        <f t="shared" si="6"/>
        <v>0</v>
      </c>
      <c r="K38" s="100">
        <f t="shared" si="7"/>
        <v>0</v>
      </c>
      <c r="L38" s="63">
        <f t="shared" si="8"/>
        <v>0</v>
      </c>
      <c r="M38" s="100">
        <v>7.4</v>
      </c>
      <c r="N38" s="63">
        <f t="shared" si="9"/>
        <v>0</v>
      </c>
      <c r="O38" s="25">
        <f t="shared" si="10"/>
        <v>0</v>
      </c>
      <c r="P38" s="25">
        <f t="shared" si="11"/>
        <v>0</v>
      </c>
      <c r="Q38" s="25">
        <f t="shared" si="12"/>
        <v>0</v>
      </c>
      <c r="R38" s="25">
        <f t="shared" si="1"/>
        <v>0</v>
      </c>
      <c r="S38" s="25">
        <f t="shared" si="2"/>
        <v>0</v>
      </c>
      <c r="T38" s="397">
        <f t="shared" si="3"/>
        <v>0</v>
      </c>
      <c r="U38" s="397">
        <f t="shared" si="4"/>
        <v>0</v>
      </c>
      <c r="V38" s="193">
        <f t="shared" si="13"/>
        <v>0</v>
      </c>
      <c r="W38" s="638">
        <f t="shared" si="14"/>
        <v>7675.1999999999989</v>
      </c>
      <c r="X38" s="639">
        <f t="shared" si="5"/>
        <v>7675.1999999999989</v>
      </c>
      <c r="Y38" s="639">
        <f t="shared" si="15"/>
        <v>7675.1999999999989</v>
      </c>
      <c r="Z38" s="65">
        <f t="shared" si="16"/>
        <v>9977.7599999999984</v>
      </c>
      <c r="AA38" s="195">
        <f t="shared" si="18"/>
        <v>6140.16</v>
      </c>
      <c r="AB38" s="195">
        <f t="shared" si="19"/>
        <v>0</v>
      </c>
      <c r="AC38" s="195">
        <f t="shared" si="20"/>
        <v>0</v>
      </c>
      <c r="AD38" s="195">
        <f t="shared" si="21"/>
        <v>0</v>
      </c>
      <c r="AE38" s="195">
        <f t="shared" si="22"/>
        <v>0</v>
      </c>
      <c r="AF38" s="196">
        <f t="shared" si="17"/>
        <v>0</v>
      </c>
      <c r="AH38" s="546"/>
      <c r="AI38" s="546"/>
      <c r="AJ38" s="546"/>
      <c r="AK38" s="546"/>
      <c r="AL38" s="546"/>
      <c r="AM38" s="545"/>
      <c r="AN38" s="544"/>
      <c r="AO38" s="546"/>
      <c r="AP38" s="546"/>
      <c r="AQ38" s="546"/>
      <c r="AR38" s="546"/>
      <c r="AS38" s="546"/>
      <c r="AT38" s="545"/>
      <c r="AU38" s="544"/>
      <c r="AV38" s="546"/>
      <c r="AW38" s="546"/>
      <c r="AX38" s="546"/>
      <c r="AY38" s="546"/>
      <c r="AZ38" s="546"/>
      <c r="BA38" s="545"/>
      <c r="BB38" s="544"/>
      <c r="BC38" s="546"/>
      <c r="BD38" s="546"/>
      <c r="BE38" s="546"/>
      <c r="BF38" s="546"/>
      <c r="BG38" s="546"/>
      <c r="BH38" s="545"/>
      <c r="BI38" s="544"/>
      <c r="BJ38" s="546"/>
      <c r="BK38" s="546"/>
      <c r="BL38" s="546"/>
      <c r="BM38" s="546"/>
      <c r="BN38" s="546"/>
      <c r="BO38" s="545"/>
      <c r="BP38" s="544"/>
      <c r="BQ38" s="546"/>
      <c r="BR38" s="546"/>
      <c r="BS38" s="546"/>
      <c r="BT38" s="546"/>
      <c r="BU38" s="546"/>
      <c r="BV38" s="545"/>
      <c r="BW38" s="544"/>
      <c r="BX38" s="546"/>
      <c r="BY38" s="546"/>
      <c r="BZ38" s="546"/>
      <c r="CA38" s="546"/>
      <c r="CB38" s="546"/>
      <c r="CC38" s="545"/>
      <c r="CD38" s="544"/>
      <c r="CE38" s="546"/>
      <c r="CF38" s="546"/>
      <c r="CG38" s="546"/>
      <c r="CH38" s="546"/>
      <c r="CI38" s="546"/>
      <c r="CJ38" s="545"/>
      <c r="CK38" s="544"/>
      <c r="CL38" s="546"/>
      <c r="CM38" s="546"/>
      <c r="CN38" s="546"/>
      <c r="CO38" s="546"/>
      <c r="CP38" s="546"/>
      <c r="CQ38" s="545"/>
      <c r="CR38" s="544"/>
    </row>
    <row r="39" spans="1:96" ht="12.75" hidden="1" customHeight="1">
      <c r="A39" s="13"/>
      <c r="B39" s="165"/>
      <c r="C39" s="189" t="s">
        <v>117</v>
      </c>
      <c r="D39" s="24" t="s">
        <v>9</v>
      </c>
      <c r="E39" s="190">
        <v>0.97916666666666663</v>
      </c>
      <c r="F39" s="24" t="s">
        <v>31</v>
      </c>
      <c r="G39" s="191"/>
      <c r="H39" s="100">
        <v>4.4000000000000004</v>
      </c>
      <c r="I39" s="192">
        <v>936</v>
      </c>
      <c r="J39" s="63">
        <f t="shared" si="6"/>
        <v>0</v>
      </c>
      <c r="K39" s="100">
        <f t="shared" si="7"/>
        <v>0</v>
      </c>
      <c r="L39" s="63">
        <f t="shared" si="8"/>
        <v>0</v>
      </c>
      <c r="M39" s="100">
        <v>4</v>
      </c>
      <c r="N39" s="63">
        <f t="shared" si="9"/>
        <v>0</v>
      </c>
      <c r="O39" s="25">
        <f t="shared" si="10"/>
        <v>0</v>
      </c>
      <c r="P39" s="25">
        <f t="shared" si="11"/>
        <v>0</v>
      </c>
      <c r="Q39" s="25">
        <f t="shared" si="12"/>
        <v>0</v>
      </c>
      <c r="R39" s="25">
        <f t="shared" si="1"/>
        <v>0</v>
      </c>
      <c r="S39" s="25">
        <f t="shared" si="2"/>
        <v>0</v>
      </c>
      <c r="T39" s="397">
        <f t="shared" si="3"/>
        <v>0</v>
      </c>
      <c r="U39" s="397">
        <f t="shared" si="4"/>
        <v>0</v>
      </c>
      <c r="V39" s="193">
        <f t="shared" si="13"/>
        <v>0</v>
      </c>
      <c r="W39" s="638">
        <f t="shared" si="14"/>
        <v>4118.4000000000005</v>
      </c>
      <c r="X39" s="639">
        <f t="shared" si="5"/>
        <v>4118.4000000000005</v>
      </c>
      <c r="Y39" s="639">
        <f t="shared" si="15"/>
        <v>4118.4000000000005</v>
      </c>
      <c r="Z39" s="65">
        <f t="shared" si="16"/>
        <v>5353.920000000001</v>
      </c>
      <c r="AA39" s="195">
        <f t="shared" si="18"/>
        <v>3294.7200000000007</v>
      </c>
      <c r="AB39" s="195">
        <f t="shared" si="19"/>
        <v>0</v>
      </c>
      <c r="AC39" s="195">
        <f t="shared" si="20"/>
        <v>0</v>
      </c>
      <c r="AD39" s="195">
        <f t="shared" si="21"/>
        <v>0</v>
      </c>
      <c r="AE39" s="195">
        <f t="shared" si="22"/>
        <v>0</v>
      </c>
      <c r="AF39" s="196">
        <f t="shared" si="17"/>
        <v>0</v>
      </c>
      <c r="AH39" s="546"/>
      <c r="AI39" s="546"/>
      <c r="AJ39" s="546"/>
      <c r="AK39" s="546"/>
      <c r="AL39" s="546"/>
      <c r="AM39" s="545"/>
      <c r="AN39" s="544"/>
      <c r="AO39" s="546"/>
      <c r="AP39" s="546"/>
      <c r="AQ39" s="546"/>
      <c r="AR39" s="546"/>
      <c r="AS39" s="546"/>
      <c r="AT39" s="544"/>
      <c r="AU39" s="544"/>
      <c r="AV39" s="546"/>
      <c r="AW39" s="546"/>
      <c r="AX39" s="546"/>
      <c r="AY39" s="546"/>
      <c r="AZ39" s="546"/>
      <c r="BA39" s="545"/>
      <c r="BB39" s="544"/>
      <c r="BC39" s="546"/>
      <c r="BD39" s="546"/>
      <c r="BE39" s="546"/>
      <c r="BF39" s="546"/>
      <c r="BG39" s="546"/>
      <c r="BH39" s="544"/>
      <c r="BI39" s="544"/>
      <c r="BJ39" s="546"/>
      <c r="BK39" s="546"/>
      <c r="BL39" s="546"/>
      <c r="BM39" s="546"/>
      <c r="BN39" s="546"/>
      <c r="BO39" s="544"/>
      <c r="BP39" s="544"/>
      <c r="BQ39" s="546"/>
      <c r="BR39" s="546"/>
      <c r="BS39" s="546"/>
      <c r="BT39" s="546"/>
      <c r="BU39" s="546"/>
      <c r="BV39" s="544"/>
      <c r="BW39" s="544"/>
      <c r="BX39" s="546"/>
      <c r="BY39" s="546"/>
      <c r="BZ39" s="546"/>
      <c r="CA39" s="546"/>
      <c r="CB39" s="546"/>
      <c r="CC39" s="544"/>
      <c r="CD39" s="544"/>
      <c r="CE39" s="546"/>
      <c r="CF39" s="546"/>
      <c r="CG39" s="546"/>
      <c r="CH39" s="546"/>
      <c r="CI39" s="546"/>
      <c r="CJ39" s="544"/>
      <c r="CK39" s="544"/>
      <c r="CL39" s="546"/>
      <c r="CM39" s="546"/>
      <c r="CN39" s="546"/>
      <c r="CO39" s="546"/>
      <c r="CP39" s="546"/>
      <c r="CQ39" s="544"/>
      <c r="CR39" s="544"/>
    </row>
    <row r="40" spans="1:96" ht="12.75" hidden="1" customHeight="1">
      <c r="A40" s="13"/>
      <c r="B40" s="165" t="s">
        <v>110</v>
      </c>
      <c r="C40" s="189" t="s">
        <v>117</v>
      </c>
      <c r="D40" s="24" t="s">
        <v>9</v>
      </c>
      <c r="E40" s="190">
        <v>0</v>
      </c>
      <c r="F40" s="24" t="s">
        <v>29</v>
      </c>
      <c r="G40" s="191"/>
      <c r="H40" s="100">
        <v>4</v>
      </c>
      <c r="I40" s="192">
        <v>625</v>
      </c>
      <c r="J40" s="63">
        <f t="shared" si="6"/>
        <v>0</v>
      </c>
      <c r="K40" s="100">
        <f t="shared" si="7"/>
        <v>0</v>
      </c>
      <c r="L40" s="63">
        <f t="shared" si="8"/>
        <v>0</v>
      </c>
      <c r="M40" s="100">
        <v>4.0999999999999996</v>
      </c>
      <c r="N40" s="63">
        <f t="shared" si="9"/>
        <v>0</v>
      </c>
      <c r="O40" s="25">
        <f t="shared" si="10"/>
        <v>0</v>
      </c>
      <c r="P40" s="25">
        <f t="shared" si="11"/>
        <v>0</v>
      </c>
      <c r="Q40" s="25">
        <f t="shared" si="12"/>
        <v>0</v>
      </c>
      <c r="R40" s="25">
        <f t="shared" si="1"/>
        <v>0</v>
      </c>
      <c r="S40" s="25">
        <f t="shared" si="2"/>
        <v>0</v>
      </c>
      <c r="T40" s="397">
        <f t="shared" si="3"/>
        <v>0</v>
      </c>
      <c r="U40" s="397">
        <f t="shared" si="4"/>
        <v>0</v>
      </c>
      <c r="V40" s="193">
        <f t="shared" si="13"/>
        <v>0</v>
      </c>
      <c r="W40" s="638">
        <f t="shared" si="14"/>
        <v>2500</v>
      </c>
      <c r="X40" s="639">
        <f t="shared" si="5"/>
        <v>2500</v>
      </c>
      <c r="Y40" s="639">
        <f t="shared" si="15"/>
        <v>2500</v>
      </c>
      <c r="Z40" s="65">
        <f t="shared" si="16"/>
        <v>3250</v>
      </c>
      <c r="AA40" s="195">
        <f t="shared" si="18"/>
        <v>2000</v>
      </c>
      <c r="AB40" s="195">
        <f t="shared" si="19"/>
        <v>0</v>
      </c>
      <c r="AC40" s="195">
        <f t="shared" si="20"/>
        <v>0</v>
      </c>
      <c r="AD40" s="195">
        <f t="shared" si="21"/>
        <v>0</v>
      </c>
      <c r="AE40" s="195">
        <f t="shared" si="22"/>
        <v>0</v>
      </c>
      <c r="AF40" s="196">
        <f t="shared" si="17"/>
        <v>0</v>
      </c>
      <c r="AH40" s="546"/>
      <c r="AI40" s="546"/>
      <c r="AJ40" s="546"/>
      <c r="AK40" s="546"/>
      <c r="AL40" s="546"/>
      <c r="AM40" s="544"/>
      <c r="AN40" s="544"/>
      <c r="AO40" s="546"/>
      <c r="AP40" s="546"/>
      <c r="AQ40" s="546"/>
      <c r="AR40" s="546"/>
      <c r="AS40" s="546"/>
      <c r="AT40" s="545"/>
      <c r="AU40" s="544"/>
      <c r="AV40" s="546"/>
      <c r="AW40" s="546"/>
      <c r="AX40" s="546"/>
      <c r="AY40" s="546"/>
      <c r="AZ40" s="546"/>
      <c r="BA40" s="545"/>
      <c r="BB40" s="544"/>
      <c r="BC40" s="546"/>
      <c r="BD40" s="546"/>
      <c r="BE40" s="546"/>
      <c r="BF40" s="546"/>
      <c r="BG40" s="546"/>
      <c r="BH40" s="545"/>
      <c r="BI40" s="544"/>
      <c r="BJ40" s="546"/>
      <c r="BK40" s="546"/>
      <c r="BL40" s="546"/>
      <c r="BM40" s="546"/>
      <c r="BN40" s="546"/>
      <c r="BO40" s="545"/>
      <c r="BP40" s="544"/>
      <c r="BQ40" s="546"/>
      <c r="BR40" s="546"/>
      <c r="BS40" s="546"/>
      <c r="BT40" s="546"/>
      <c r="BU40" s="546"/>
      <c r="BV40" s="545"/>
      <c r="BW40" s="544"/>
      <c r="BX40" s="546"/>
      <c r="BY40" s="546"/>
      <c r="BZ40" s="546"/>
      <c r="CA40" s="546"/>
      <c r="CB40" s="546"/>
      <c r="CC40" s="545"/>
      <c r="CD40" s="544"/>
      <c r="CE40" s="546"/>
      <c r="CF40" s="546"/>
      <c r="CG40" s="546"/>
      <c r="CH40" s="546"/>
      <c r="CI40" s="546"/>
      <c r="CJ40" s="545"/>
      <c r="CK40" s="544"/>
      <c r="CL40" s="546"/>
      <c r="CM40" s="546"/>
      <c r="CN40" s="546"/>
      <c r="CO40" s="546"/>
      <c r="CP40" s="546"/>
      <c r="CQ40" s="545"/>
      <c r="CR40" s="544"/>
    </row>
    <row r="41" spans="1:96" ht="12.75" hidden="1" customHeight="1">
      <c r="A41" s="13"/>
      <c r="B41" s="165" t="s">
        <v>110</v>
      </c>
      <c r="C41" s="189" t="s">
        <v>117</v>
      </c>
      <c r="D41" s="24" t="s">
        <v>9</v>
      </c>
      <c r="E41" s="190">
        <v>2.0833333333333332E-2</v>
      </c>
      <c r="F41" s="24" t="s">
        <v>29</v>
      </c>
      <c r="G41" s="191"/>
      <c r="H41" s="100">
        <v>2.2999999999999998</v>
      </c>
      <c r="I41" s="192">
        <v>625</v>
      </c>
      <c r="J41" s="63">
        <f t="shared" si="6"/>
        <v>0</v>
      </c>
      <c r="K41" s="100">
        <f t="shared" si="7"/>
        <v>0</v>
      </c>
      <c r="L41" s="63">
        <f t="shared" si="8"/>
        <v>0</v>
      </c>
      <c r="M41" s="100">
        <v>2.4</v>
      </c>
      <c r="N41" s="63">
        <f t="shared" si="9"/>
        <v>0</v>
      </c>
      <c r="O41" s="25">
        <f t="shared" si="10"/>
        <v>0</v>
      </c>
      <c r="P41" s="25">
        <f t="shared" si="11"/>
        <v>0</v>
      </c>
      <c r="Q41" s="25">
        <f t="shared" si="12"/>
        <v>0</v>
      </c>
      <c r="R41" s="25">
        <f t="shared" si="1"/>
        <v>0</v>
      </c>
      <c r="S41" s="25">
        <f t="shared" si="2"/>
        <v>0</v>
      </c>
      <c r="T41" s="397">
        <f t="shared" si="3"/>
        <v>0</v>
      </c>
      <c r="U41" s="397">
        <f t="shared" si="4"/>
        <v>0</v>
      </c>
      <c r="V41" s="193">
        <f t="shared" si="13"/>
        <v>0</v>
      </c>
      <c r="W41" s="638">
        <f t="shared" si="14"/>
        <v>1437.5</v>
      </c>
      <c r="X41" s="639">
        <f t="shared" si="5"/>
        <v>1437.5</v>
      </c>
      <c r="Y41" s="639">
        <f t="shared" si="15"/>
        <v>1437.5</v>
      </c>
      <c r="Z41" s="65">
        <f t="shared" si="16"/>
        <v>1868.75</v>
      </c>
      <c r="AA41" s="195">
        <f t="shared" si="18"/>
        <v>1150</v>
      </c>
      <c r="AB41" s="195">
        <f t="shared" si="19"/>
        <v>0</v>
      </c>
      <c r="AC41" s="195">
        <f t="shared" si="20"/>
        <v>0</v>
      </c>
      <c r="AD41" s="195">
        <f t="shared" si="21"/>
        <v>0</v>
      </c>
      <c r="AE41" s="195">
        <f t="shared" si="22"/>
        <v>0</v>
      </c>
      <c r="AF41" s="196">
        <f t="shared" si="17"/>
        <v>0</v>
      </c>
      <c r="AH41" s="546"/>
      <c r="AI41" s="546"/>
      <c r="AJ41" s="546"/>
      <c r="AK41" s="546"/>
      <c r="AL41" s="546"/>
      <c r="AM41" s="545"/>
      <c r="AN41" s="544"/>
      <c r="AO41" s="546"/>
      <c r="AP41" s="546"/>
      <c r="AQ41" s="546"/>
      <c r="AR41" s="546"/>
      <c r="AS41" s="546"/>
      <c r="AT41" s="545"/>
      <c r="AU41" s="544"/>
      <c r="AV41" s="546"/>
      <c r="AW41" s="546"/>
      <c r="AX41" s="546"/>
      <c r="AY41" s="546"/>
      <c r="AZ41" s="546"/>
      <c r="BA41" s="545"/>
      <c r="BB41" s="544"/>
      <c r="BC41" s="546"/>
      <c r="BD41" s="546"/>
      <c r="BE41" s="546"/>
      <c r="BF41" s="546"/>
      <c r="BG41" s="546"/>
      <c r="BH41" s="545"/>
      <c r="BI41" s="544"/>
      <c r="BJ41" s="546"/>
      <c r="BK41" s="546"/>
      <c r="BL41" s="546"/>
      <c r="BM41" s="546"/>
      <c r="BN41" s="546"/>
      <c r="BO41" s="545"/>
      <c r="BP41" s="544"/>
      <c r="BQ41" s="546"/>
      <c r="BR41" s="546"/>
      <c r="BS41" s="546"/>
      <c r="BT41" s="546"/>
      <c r="BU41" s="546"/>
      <c r="BV41" s="545"/>
      <c r="BW41" s="544"/>
      <c r="BX41" s="546"/>
      <c r="BY41" s="546"/>
      <c r="BZ41" s="546"/>
      <c r="CA41" s="546"/>
      <c r="CB41" s="546"/>
      <c r="CC41" s="545"/>
      <c r="CD41" s="544"/>
      <c r="CE41" s="546"/>
      <c r="CF41" s="546"/>
      <c r="CG41" s="546"/>
      <c r="CH41" s="546"/>
      <c r="CI41" s="546"/>
      <c r="CJ41" s="545"/>
      <c r="CK41" s="544"/>
      <c r="CL41" s="546"/>
      <c r="CM41" s="546"/>
      <c r="CN41" s="546"/>
      <c r="CO41" s="546"/>
      <c r="CP41" s="546"/>
      <c r="CQ41" s="545"/>
      <c r="CR41" s="544"/>
    </row>
    <row r="42" spans="1:96" ht="12.75" hidden="1" customHeight="1">
      <c r="A42" s="13"/>
      <c r="B42" s="165"/>
      <c r="C42" s="189" t="s">
        <v>117</v>
      </c>
      <c r="D42" s="24" t="s">
        <v>9</v>
      </c>
      <c r="E42" s="190">
        <v>4.1666666666666664E-2</v>
      </c>
      <c r="F42" s="24" t="s">
        <v>29</v>
      </c>
      <c r="G42" s="191"/>
      <c r="H42" s="100">
        <v>2.2999999999999998</v>
      </c>
      <c r="I42" s="192">
        <v>625</v>
      </c>
      <c r="J42" s="63">
        <f t="shared" si="6"/>
        <v>0</v>
      </c>
      <c r="K42" s="100">
        <f t="shared" si="7"/>
        <v>0</v>
      </c>
      <c r="L42" s="63">
        <f t="shared" si="8"/>
        <v>0</v>
      </c>
      <c r="M42" s="100">
        <v>2.4</v>
      </c>
      <c r="N42" s="63">
        <f t="shared" si="9"/>
        <v>0</v>
      </c>
      <c r="O42" s="25">
        <f t="shared" si="10"/>
        <v>0</v>
      </c>
      <c r="P42" s="25">
        <f t="shared" si="11"/>
        <v>0</v>
      </c>
      <c r="Q42" s="25">
        <f t="shared" si="12"/>
        <v>0</v>
      </c>
      <c r="R42" s="25">
        <f t="shared" si="1"/>
        <v>0</v>
      </c>
      <c r="S42" s="25">
        <f t="shared" si="2"/>
        <v>0</v>
      </c>
      <c r="T42" s="397">
        <f t="shared" si="3"/>
        <v>0</v>
      </c>
      <c r="U42" s="397">
        <f t="shared" si="4"/>
        <v>0</v>
      </c>
      <c r="V42" s="193">
        <f t="shared" si="13"/>
        <v>0</v>
      </c>
      <c r="W42" s="638">
        <f t="shared" si="14"/>
        <v>1437.5</v>
      </c>
      <c r="X42" s="639">
        <f t="shared" si="5"/>
        <v>1437.5</v>
      </c>
      <c r="Y42" s="639">
        <f t="shared" si="15"/>
        <v>1437.5</v>
      </c>
      <c r="Z42" s="65">
        <f t="shared" si="16"/>
        <v>1868.75</v>
      </c>
      <c r="AA42" s="195">
        <f t="shared" si="18"/>
        <v>1150</v>
      </c>
      <c r="AB42" s="195">
        <f t="shared" si="19"/>
        <v>0</v>
      </c>
      <c r="AC42" s="195">
        <f t="shared" si="20"/>
        <v>0</v>
      </c>
      <c r="AD42" s="195">
        <f t="shared" si="21"/>
        <v>0</v>
      </c>
      <c r="AE42" s="195">
        <f t="shared" si="22"/>
        <v>0</v>
      </c>
      <c r="AF42" s="196">
        <f t="shared" si="17"/>
        <v>0</v>
      </c>
      <c r="AH42" s="546"/>
      <c r="AI42" s="546"/>
      <c r="AJ42" s="546"/>
      <c r="AK42" s="546"/>
      <c r="AL42" s="546"/>
      <c r="AM42" s="545"/>
      <c r="AN42" s="544"/>
      <c r="AO42" s="546"/>
      <c r="AP42" s="546"/>
      <c r="AQ42" s="546"/>
      <c r="AR42" s="546"/>
      <c r="AS42" s="546"/>
      <c r="AT42" s="544"/>
      <c r="AU42" s="544"/>
      <c r="AV42" s="546"/>
      <c r="AW42" s="546"/>
      <c r="AX42" s="546"/>
      <c r="AY42" s="546"/>
      <c r="AZ42" s="546"/>
      <c r="BA42" s="545"/>
      <c r="BB42" s="544"/>
      <c r="BC42" s="546"/>
      <c r="BD42" s="546"/>
      <c r="BE42" s="546"/>
      <c r="BF42" s="546"/>
      <c r="BG42" s="546"/>
      <c r="BH42" s="544"/>
      <c r="BI42" s="544"/>
      <c r="BJ42" s="546"/>
      <c r="BK42" s="546"/>
      <c r="BL42" s="546"/>
      <c r="BM42" s="546"/>
      <c r="BN42" s="546"/>
      <c r="BO42" s="544"/>
      <c r="BP42" s="544"/>
      <c r="BQ42" s="546"/>
      <c r="BR42" s="546"/>
      <c r="BS42" s="546"/>
      <c r="BT42" s="546"/>
      <c r="BU42" s="546"/>
      <c r="BV42" s="544"/>
      <c r="BW42" s="544"/>
      <c r="BX42" s="546"/>
      <c r="BY42" s="546"/>
      <c r="BZ42" s="546"/>
      <c r="CA42" s="546"/>
      <c r="CB42" s="546"/>
      <c r="CC42" s="544"/>
      <c r="CD42" s="544"/>
      <c r="CE42" s="546"/>
      <c r="CF42" s="546"/>
      <c r="CG42" s="546"/>
      <c r="CH42" s="546"/>
      <c r="CI42" s="546"/>
      <c r="CJ42" s="544"/>
      <c r="CK42" s="544"/>
      <c r="CL42" s="546"/>
      <c r="CM42" s="546"/>
      <c r="CN42" s="546"/>
      <c r="CO42" s="546"/>
      <c r="CP42" s="546"/>
      <c r="CQ42" s="544"/>
      <c r="CR42" s="544"/>
    </row>
    <row r="43" spans="1:96" ht="12.75" hidden="1" customHeight="1">
      <c r="A43" s="13"/>
      <c r="B43" s="165"/>
      <c r="C43" s="189" t="s">
        <v>288</v>
      </c>
      <c r="D43" s="24" t="s">
        <v>9</v>
      </c>
      <c r="E43" s="190">
        <v>6.25E-2</v>
      </c>
      <c r="F43" s="24" t="s">
        <v>29</v>
      </c>
      <c r="G43" s="191"/>
      <c r="H43" s="100">
        <v>1.7</v>
      </c>
      <c r="I43" s="192">
        <v>625</v>
      </c>
      <c r="J43" s="63">
        <f t="shared" si="6"/>
        <v>0</v>
      </c>
      <c r="K43" s="100">
        <f t="shared" si="7"/>
        <v>0</v>
      </c>
      <c r="L43" s="63">
        <f t="shared" si="8"/>
        <v>0</v>
      </c>
      <c r="M43" s="100">
        <v>1.8</v>
      </c>
      <c r="N43" s="63">
        <f t="shared" si="9"/>
        <v>0</v>
      </c>
      <c r="O43" s="25">
        <f t="shared" si="10"/>
        <v>0</v>
      </c>
      <c r="P43" s="25">
        <f t="shared" si="11"/>
        <v>0</v>
      </c>
      <c r="Q43" s="25">
        <f t="shared" si="12"/>
        <v>0</v>
      </c>
      <c r="R43" s="25">
        <f t="shared" si="1"/>
        <v>0</v>
      </c>
      <c r="S43" s="25">
        <f t="shared" si="2"/>
        <v>0</v>
      </c>
      <c r="T43" s="397">
        <f t="shared" si="3"/>
        <v>0</v>
      </c>
      <c r="U43" s="397">
        <f t="shared" si="4"/>
        <v>0</v>
      </c>
      <c r="V43" s="193">
        <f t="shared" si="13"/>
        <v>0</v>
      </c>
      <c r="W43" s="638">
        <f t="shared" si="14"/>
        <v>1062.5</v>
      </c>
      <c r="X43" s="639">
        <f t="shared" si="5"/>
        <v>1062.5</v>
      </c>
      <c r="Y43" s="639">
        <f t="shared" si="15"/>
        <v>1062.5</v>
      </c>
      <c r="Z43" s="65">
        <f t="shared" si="16"/>
        <v>1381.25</v>
      </c>
      <c r="AA43" s="195">
        <f t="shared" si="18"/>
        <v>850</v>
      </c>
      <c r="AB43" s="195">
        <f t="shared" si="19"/>
        <v>0</v>
      </c>
      <c r="AC43" s="195">
        <f t="shared" si="20"/>
        <v>0</v>
      </c>
      <c r="AD43" s="195">
        <f t="shared" si="21"/>
        <v>0</v>
      </c>
      <c r="AE43" s="195">
        <f t="shared" si="22"/>
        <v>0</v>
      </c>
      <c r="AF43" s="196">
        <f t="shared" si="17"/>
        <v>0</v>
      </c>
      <c r="AH43" s="546"/>
      <c r="AI43" s="546"/>
      <c r="AJ43" s="546"/>
      <c r="AK43" s="546"/>
      <c r="AL43" s="546"/>
      <c r="AM43" s="545"/>
      <c r="AN43" s="544"/>
      <c r="AO43" s="546"/>
      <c r="AP43" s="546"/>
      <c r="AQ43" s="546"/>
      <c r="AR43" s="546"/>
      <c r="AS43" s="546"/>
      <c r="AT43" s="545"/>
      <c r="AU43" s="544"/>
      <c r="AV43" s="546"/>
      <c r="AW43" s="546"/>
      <c r="AX43" s="546"/>
      <c r="AY43" s="546"/>
      <c r="AZ43" s="546"/>
      <c r="BA43" s="545"/>
      <c r="BB43" s="544"/>
      <c r="BC43" s="546"/>
      <c r="BD43" s="546"/>
      <c r="BE43" s="546"/>
      <c r="BF43" s="546"/>
      <c r="BG43" s="546"/>
      <c r="BH43" s="545"/>
      <c r="BI43" s="544"/>
      <c r="BJ43" s="546"/>
      <c r="BK43" s="546"/>
      <c r="BL43" s="546"/>
      <c r="BM43" s="546"/>
      <c r="BN43" s="546"/>
      <c r="BO43" s="545"/>
      <c r="BP43" s="544"/>
      <c r="BQ43" s="546"/>
      <c r="BR43" s="546"/>
      <c r="BS43" s="546"/>
      <c r="BT43" s="546"/>
      <c r="BU43" s="546"/>
      <c r="BV43" s="545"/>
      <c r="BW43" s="544"/>
      <c r="BX43" s="546"/>
      <c r="BY43" s="546"/>
      <c r="BZ43" s="546"/>
      <c r="CA43" s="546"/>
      <c r="CB43" s="546"/>
      <c r="CC43" s="545"/>
      <c r="CD43" s="544"/>
      <c r="CE43" s="546"/>
      <c r="CF43" s="546"/>
      <c r="CG43" s="546"/>
      <c r="CH43" s="546"/>
      <c r="CI43" s="546"/>
      <c r="CJ43" s="545"/>
      <c r="CK43" s="544"/>
      <c r="CL43" s="546"/>
      <c r="CM43" s="546"/>
      <c r="CN43" s="546"/>
      <c r="CO43" s="546"/>
      <c r="CP43" s="546"/>
      <c r="CQ43" s="545"/>
      <c r="CR43" s="544"/>
    </row>
    <row r="44" spans="1:96" ht="12.75" hidden="1" customHeight="1">
      <c r="A44" s="13"/>
      <c r="B44" s="165"/>
      <c r="C44" s="189" t="s">
        <v>123</v>
      </c>
      <c r="D44" s="24" t="s">
        <v>9</v>
      </c>
      <c r="E44" s="190">
        <v>8.3333333333333329E-2</v>
      </c>
      <c r="F44" s="24" t="s">
        <v>30</v>
      </c>
      <c r="G44" s="191"/>
      <c r="H44" s="100">
        <v>1.2</v>
      </c>
      <c r="I44" s="192">
        <v>254</v>
      </c>
      <c r="J44" s="63">
        <f t="shared" si="6"/>
        <v>0</v>
      </c>
      <c r="K44" s="100">
        <f t="shared" si="7"/>
        <v>0</v>
      </c>
      <c r="L44" s="63">
        <f t="shared" si="8"/>
        <v>0</v>
      </c>
      <c r="M44" s="100">
        <v>1.2</v>
      </c>
      <c r="N44" s="63">
        <f t="shared" si="9"/>
        <v>0</v>
      </c>
      <c r="O44" s="25">
        <f t="shared" si="10"/>
        <v>0</v>
      </c>
      <c r="P44" s="25">
        <f t="shared" si="11"/>
        <v>0</v>
      </c>
      <c r="Q44" s="25">
        <f t="shared" si="12"/>
        <v>0</v>
      </c>
      <c r="R44" s="25">
        <f t="shared" si="1"/>
        <v>0</v>
      </c>
      <c r="S44" s="25">
        <f t="shared" si="2"/>
        <v>0</v>
      </c>
      <c r="T44" s="397">
        <f t="shared" si="3"/>
        <v>0</v>
      </c>
      <c r="U44" s="397">
        <f t="shared" si="4"/>
        <v>0</v>
      </c>
      <c r="V44" s="193">
        <f t="shared" si="13"/>
        <v>0</v>
      </c>
      <c r="W44" s="638">
        <f t="shared" si="14"/>
        <v>304.8</v>
      </c>
      <c r="X44" s="639">
        <f t="shared" si="5"/>
        <v>304.8</v>
      </c>
      <c r="Y44" s="639">
        <f t="shared" si="15"/>
        <v>304.8</v>
      </c>
      <c r="Z44" s="65">
        <f t="shared" si="16"/>
        <v>396.24</v>
      </c>
      <c r="AA44" s="195">
        <f t="shared" si="18"/>
        <v>243.84000000000003</v>
      </c>
      <c r="AB44" s="195">
        <f t="shared" si="19"/>
        <v>0</v>
      </c>
      <c r="AC44" s="195">
        <f t="shared" si="20"/>
        <v>0</v>
      </c>
      <c r="AD44" s="195">
        <f t="shared" si="21"/>
        <v>0</v>
      </c>
      <c r="AE44" s="195">
        <f t="shared" si="22"/>
        <v>0</v>
      </c>
      <c r="AF44" s="196">
        <f t="shared" si="17"/>
        <v>0</v>
      </c>
      <c r="AH44" s="546"/>
      <c r="AI44" s="546"/>
      <c r="AJ44" s="546"/>
      <c r="AK44" s="546"/>
      <c r="AL44" s="546"/>
      <c r="AM44" s="545"/>
      <c r="AN44" s="544"/>
      <c r="AO44" s="546"/>
      <c r="AP44" s="546"/>
      <c r="AQ44" s="546"/>
      <c r="AR44" s="546"/>
      <c r="AS44" s="546"/>
      <c r="AT44" s="545"/>
      <c r="AU44" s="544"/>
      <c r="AV44" s="546"/>
      <c r="AW44" s="546"/>
      <c r="AX44" s="546"/>
      <c r="AY44" s="546"/>
      <c r="AZ44" s="546"/>
      <c r="BA44" s="545"/>
      <c r="BB44" s="544"/>
      <c r="BC44" s="546"/>
      <c r="BD44" s="546"/>
      <c r="BE44" s="546"/>
      <c r="BF44" s="546"/>
      <c r="BG44" s="546"/>
      <c r="BH44" s="545"/>
      <c r="BI44" s="544"/>
      <c r="BJ44" s="546"/>
      <c r="BK44" s="546"/>
      <c r="BL44" s="546"/>
      <c r="BM44" s="546"/>
      <c r="BN44" s="546"/>
      <c r="BO44" s="545"/>
      <c r="BP44" s="544"/>
      <c r="BQ44" s="546"/>
      <c r="BR44" s="546"/>
      <c r="BS44" s="546"/>
      <c r="BT44" s="546"/>
      <c r="BU44" s="546"/>
      <c r="BV44" s="545"/>
      <c r="BW44" s="544"/>
      <c r="BX44" s="546"/>
      <c r="BY44" s="546"/>
      <c r="BZ44" s="546"/>
      <c r="CA44" s="546"/>
      <c r="CB44" s="546"/>
      <c r="CC44" s="545"/>
      <c r="CD44" s="544"/>
      <c r="CE44" s="546"/>
      <c r="CF44" s="546"/>
      <c r="CG44" s="546"/>
      <c r="CH44" s="546"/>
      <c r="CI44" s="546"/>
      <c r="CJ44" s="545"/>
      <c r="CK44" s="544"/>
      <c r="CL44" s="546"/>
      <c r="CM44" s="546"/>
      <c r="CN44" s="546"/>
      <c r="CO44" s="546"/>
      <c r="CP44" s="546"/>
      <c r="CQ44" s="545"/>
      <c r="CR44" s="544"/>
    </row>
    <row r="45" spans="1:96" ht="12.75" hidden="1" customHeight="1">
      <c r="A45" s="13"/>
      <c r="B45" s="165"/>
      <c r="C45" s="189" t="s">
        <v>124</v>
      </c>
      <c r="D45" s="24" t="s">
        <v>12</v>
      </c>
      <c r="E45" s="190">
        <v>0.25</v>
      </c>
      <c r="F45" s="24" t="s">
        <v>27</v>
      </c>
      <c r="G45" s="191"/>
      <c r="H45" s="100">
        <v>1.2</v>
      </c>
      <c r="I45" s="192">
        <v>686</v>
      </c>
      <c r="J45" s="63">
        <f t="shared" si="6"/>
        <v>0</v>
      </c>
      <c r="K45" s="100">
        <f t="shared" si="7"/>
        <v>0</v>
      </c>
      <c r="L45" s="63">
        <f t="shared" si="8"/>
        <v>0</v>
      </c>
      <c r="M45" s="933">
        <v>1.1000000000000001</v>
      </c>
      <c r="N45" s="63">
        <f t="shared" si="9"/>
        <v>0</v>
      </c>
      <c r="O45" s="25">
        <f t="shared" si="10"/>
        <v>0</v>
      </c>
      <c r="P45" s="25">
        <f t="shared" si="11"/>
        <v>0</v>
      </c>
      <c r="Q45" s="25">
        <f t="shared" si="12"/>
        <v>0</v>
      </c>
      <c r="R45" s="25">
        <f t="shared" si="1"/>
        <v>0</v>
      </c>
      <c r="S45" s="25">
        <f t="shared" si="2"/>
        <v>0</v>
      </c>
      <c r="T45" s="397">
        <f t="shared" si="3"/>
        <v>0</v>
      </c>
      <c r="U45" s="397">
        <f t="shared" si="4"/>
        <v>0</v>
      </c>
      <c r="V45" s="193">
        <f t="shared" si="13"/>
        <v>0</v>
      </c>
      <c r="W45" s="638">
        <f t="shared" si="14"/>
        <v>823.19999999999993</v>
      </c>
      <c r="X45" s="639">
        <f t="shared" si="5"/>
        <v>823.19999999999993</v>
      </c>
      <c r="Y45" s="639">
        <f t="shared" si="15"/>
        <v>823.19999999999993</v>
      </c>
      <c r="Z45" s="65">
        <f t="shared" si="16"/>
        <v>1070.1599999999999</v>
      </c>
      <c r="AA45" s="195">
        <f t="shared" si="18"/>
        <v>658.56</v>
      </c>
      <c r="AB45" s="195">
        <f t="shared" si="19"/>
        <v>0</v>
      </c>
      <c r="AC45" s="195">
        <f t="shared" si="20"/>
        <v>0</v>
      </c>
      <c r="AD45" s="195">
        <f t="shared" si="21"/>
        <v>0</v>
      </c>
      <c r="AE45" s="195">
        <f t="shared" si="22"/>
        <v>0</v>
      </c>
      <c r="AF45" s="196">
        <f t="shared" si="17"/>
        <v>0</v>
      </c>
      <c r="AH45" s="546"/>
      <c r="AI45" s="546"/>
      <c r="AJ45" s="546"/>
      <c r="AK45" s="546"/>
      <c r="AL45" s="546"/>
      <c r="AM45" s="545"/>
      <c r="AN45" s="544"/>
      <c r="AO45" s="546"/>
      <c r="AP45" s="546"/>
      <c r="AQ45" s="546"/>
      <c r="AR45" s="546"/>
      <c r="AS45" s="546"/>
      <c r="AT45" s="545"/>
      <c r="AU45" s="544"/>
      <c r="AV45" s="546"/>
      <c r="AW45" s="546"/>
      <c r="AX45" s="546"/>
      <c r="AY45" s="546"/>
      <c r="AZ45" s="546"/>
      <c r="BA45" s="545"/>
      <c r="BB45" s="544"/>
      <c r="BC45" s="546"/>
      <c r="BD45" s="546"/>
      <c r="BE45" s="546"/>
      <c r="BF45" s="546"/>
      <c r="BG45" s="546"/>
      <c r="BH45" s="545"/>
      <c r="BI45" s="544"/>
      <c r="BJ45" s="546"/>
      <c r="BK45" s="546"/>
      <c r="BL45" s="546"/>
      <c r="BM45" s="546"/>
      <c r="BN45" s="546"/>
      <c r="BO45" s="545"/>
      <c r="BP45" s="544"/>
      <c r="BQ45" s="546"/>
      <c r="BR45" s="546"/>
      <c r="BS45" s="546"/>
      <c r="BT45" s="546"/>
      <c r="BU45" s="546"/>
      <c r="BV45" s="545"/>
      <c r="BW45" s="544"/>
      <c r="BX45" s="546"/>
      <c r="BY45" s="546"/>
      <c r="BZ45" s="546"/>
      <c r="CA45" s="546"/>
      <c r="CB45" s="546"/>
      <c r="CC45" s="545"/>
      <c r="CD45" s="544"/>
      <c r="CE45" s="546"/>
      <c r="CF45" s="546"/>
      <c r="CG45" s="546"/>
      <c r="CH45" s="546"/>
      <c r="CI45" s="546"/>
      <c r="CJ45" s="545"/>
      <c r="CK45" s="544"/>
      <c r="CL45" s="546"/>
      <c r="CM45" s="546"/>
      <c r="CN45" s="546"/>
      <c r="CO45" s="546"/>
      <c r="CP45" s="546"/>
      <c r="CQ45" s="545"/>
      <c r="CR45" s="544"/>
    </row>
    <row r="46" spans="1:96" ht="12.75" hidden="1" customHeight="1">
      <c r="A46" s="13"/>
      <c r="B46" s="165"/>
      <c r="C46" s="189" t="s">
        <v>189</v>
      </c>
      <c r="D46" s="24" t="s">
        <v>12</v>
      </c>
      <c r="E46" s="190">
        <v>0.29166666666666669</v>
      </c>
      <c r="F46" s="24" t="s">
        <v>27</v>
      </c>
      <c r="G46" s="191"/>
      <c r="H46" s="100">
        <v>1.8</v>
      </c>
      <c r="I46" s="192">
        <v>686</v>
      </c>
      <c r="J46" s="63">
        <f t="shared" si="6"/>
        <v>0</v>
      </c>
      <c r="K46" s="100">
        <f t="shared" si="7"/>
        <v>0</v>
      </c>
      <c r="L46" s="63">
        <f t="shared" si="8"/>
        <v>0</v>
      </c>
      <c r="M46" s="934">
        <v>1.7</v>
      </c>
      <c r="N46" s="63">
        <f t="shared" si="9"/>
        <v>0</v>
      </c>
      <c r="O46" s="25">
        <f t="shared" si="10"/>
        <v>0</v>
      </c>
      <c r="P46" s="25">
        <f t="shared" si="11"/>
        <v>0</v>
      </c>
      <c r="Q46" s="25">
        <f t="shared" si="12"/>
        <v>0</v>
      </c>
      <c r="R46" s="25">
        <f t="shared" si="1"/>
        <v>0</v>
      </c>
      <c r="S46" s="25">
        <f t="shared" si="2"/>
        <v>0</v>
      </c>
      <c r="T46" s="397">
        <f t="shared" si="3"/>
        <v>0</v>
      </c>
      <c r="U46" s="397">
        <f t="shared" si="4"/>
        <v>0</v>
      </c>
      <c r="V46" s="193">
        <f t="shared" si="13"/>
        <v>0</v>
      </c>
      <c r="W46" s="638">
        <f t="shared" si="14"/>
        <v>1234.8</v>
      </c>
      <c r="X46" s="639">
        <f t="shared" si="5"/>
        <v>1234.8</v>
      </c>
      <c r="Y46" s="639">
        <f t="shared" si="15"/>
        <v>1234.8</v>
      </c>
      <c r="Z46" s="65">
        <f t="shared" si="16"/>
        <v>1605.24</v>
      </c>
      <c r="AA46" s="195">
        <f t="shared" si="18"/>
        <v>987.84</v>
      </c>
      <c r="AB46" s="195">
        <f t="shared" si="19"/>
        <v>0</v>
      </c>
      <c r="AC46" s="195">
        <f t="shared" si="20"/>
        <v>0</v>
      </c>
      <c r="AD46" s="195">
        <f t="shared" si="21"/>
        <v>0</v>
      </c>
      <c r="AE46" s="195">
        <f t="shared" si="22"/>
        <v>0</v>
      </c>
      <c r="AF46" s="196">
        <f t="shared" si="17"/>
        <v>0</v>
      </c>
      <c r="AH46" s="636"/>
      <c r="AI46" s="636"/>
      <c r="AJ46" s="636"/>
      <c r="AK46" s="636"/>
      <c r="AL46" s="636"/>
      <c r="AM46" s="634"/>
      <c r="AN46" s="635"/>
      <c r="AO46" s="636"/>
      <c r="AP46" s="636"/>
      <c r="AQ46" s="636"/>
      <c r="AR46" s="636"/>
      <c r="AS46" s="636"/>
      <c r="AT46" s="634"/>
      <c r="AU46" s="635"/>
      <c r="AV46" s="636"/>
      <c r="AW46" s="636"/>
      <c r="AX46" s="636"/>
      <c r="AY46" s="636"/>
      <c r="AZ46" s="546"/>
      <c r="BA46" s="545"/>
      <c r="BB46" s="544"/>
      <c r="BC46" s="636"/>
      <c r="BD46" s="636"/>
      <c r="BE46" s="636"/>
      <c r="BF46" s="636"/>
      <c r="BG46" s="546"/>
      <c r="BH46" s="634"/>
      <c r="BI46" s="635"/>
      <c r="BJ46" s="636"/>
      <c r="BK46" s="636"/>
      <c r="BL46" s="636"/>
      <c r="BM46" s="636"/>
      <c r="BN46" s="546"/>
      <c r="BO46" s="634"/>
      <c r="BP46" s="635"/>
      <c r="BQ46" s="636"/>
      <c r="BR46" s="636"/>
      <c r="BS46" s="636"/>
      <c r="BT46" s="636"/>
      <c r="BU46" s="546"/>
      <c r="BV46" s="634"/>
      <c r="BW46" s="635"/>
      <c r="BX46" s="636"/>
      <c r="BY46" s="636"/>
      <c r="BZ46" s="636"/>
      <c r="CA46" s="636"/>
      <c r="CB46" s="546"/>
      <c r="CC46" s="634"/>
      <c r="CD46" s="635"/>
      <c r="CE46" s="636"/>
      <c r="CF46" s="636"/>
      <c r="CG46" s="636"/>
      <c r="CH46" s="636"/>
      <c r="CI46" s="546"/>
      <c r="CJ46" s="634"/>
      <c r="CK46" s="635"/>
      <c r="CL46" s="636"/>
      <c r="CM46" s="636"/>
      <c r="CN46" s="636"/>
      <c r="CO46" s="636"/>
      <c r="CP46" s="546"/>
      <c r="CQ46" s="634"/>
      <c r="CR46" s="635"/>
    </row>
    <row r="47" spans="1:96" ht="12.75" hidden="1" customHeight="1">
      <c r="A47" s="13"/>
      <c r="B47" s="165"/>
      <c r="C47" s="189" t="s">
        <v>127</v>
      </c>
      <c r="D47" s="24" t="s">
        <v>12</v>
      </c>
      <c r="E47" s="190">
        <v>0.33333333333333331</v>
      </c>
      <c r="F47" s="24" t="s">
        <v>27</v>
      </c>
      <c r="G47" s="191"/>
      <c r="H47" s="100">
        <v>4.3</v>
      </c>
      <c r="I47" s="192">
        <v>686</v>
      </c>
      <c r="J47" s="63">
        <f t="shared" si="6"/>
        <v>0</v>
      </c>
      <c r="K47" s="100">
        <f t="shared" si="7"/>
        <v>0</v>
      </c>
      <c r="L47" s="63">
        <f t="shared" si="8"/>
        <v>0</v>
      </c>
      <c r="M47" s="934">
        <v>4</v>
      </c>
      <c r="N47" s="63">
        <f t="shared" si="9"/>
        <v>0</v>
      </c>
      <c r="O47" s="25">
        <f t="shared" si="10"/>
        <v>0</v>
      </c>
      <c r="P47" s="25">
        <f t="shared" si="11"/>
        <v>0</v>
      </c>
      <c r="Q47" s="25">
        <f t="shared" si="12"/>
        <v>0</v>
      </c>
      <c r="R47" s="25">
        <f t="shared" si="1"/>
        <v>0</v>
      </c>
      <c r="S47" s="25">
        <f t="shared" si="2"/>
        <v>0</v>
      </c>
      <c r="T47" s="397">
        <f t="shared" si="3"/>
        <v>0</v>
      </c>
      <c r="U47" s="397">
        <f t="shared" si="4"/>
        <v>0</v>
      </c>
      <c r="V47" s="193">
        <f t="shared" si="13"/>
        <v>0</v>
      </c>
      <c r="W47" s="638">
        <f t="shared" si="14"/>
        <v>2949.7999999999997</v>
      </c>
      <c r="X47" s="639">
        <f t="shared" si="5"/>
        <v>2949.7999999999997</v>
      </c>
      <c r="Y47" s="639">
        <f t="shared" si="15"/>
        <v>2949.7999999999997</v>
      </c>
      <c r="Z47" s="65">
        <f t="shared" si="16"/>
        <v>3834.74</v>
      </c>
      <c r="AA47" s="195">
        <f t="shared" si="18"/>
        <v>2359.8399999999997</v>
      </c>
      <c r="AB47" s="195">
        <f t="shared" si="19"/>
        <v>0</v>
      </c>
      <c r="AC47" s="195">
        <f t="shared" si="20"/>
        <v>0</v>
      </c>
      <c r="AD47" s="195">
        <f t="shared" si="21"/>
        <v>0</v>
      </c>
      <c r="AE47" s="195">
        <f t="shared" si="22"/>
        <v>0</v>
      </c>
      <c r="AF47" s="196">
        <f t="shared" si="17"/>
        <v>0</v>
      </c>
      <c r="AH47" s="636"/>
      <c r="AI47" s="636"/>
      <c r="AJ47" s="636"/>
      <c r="AK47" s="636"/>
      <c r="AL47" s="636"/>
      <c r="AM47" s="634"/>
      <c r="AN47" s="635"/>
      <c r="AO47" s="636"/>
      <c r="AP47" s="636"/>
      <c r="AQ47" s="636"/>
      <c r="AR47" s="636"/>
      <c r="AS47" s="636"/>
      <c r="AT47" s="634"/>
      <c r="AU47" s="635"/>
      <c r="AV47" s="636"/>
      <c r="AW47" s="636"/>
      <c r="AX47" s="636"/>
      <c r="AY47" s="636"/>
      <c r="AZ47" s="546"/>
      <c r="BA47" s="545"/>
      <c r="BB47" s="544"/>
      <c r="BC47" s="636"/>
      <c r="BD47" s="636"/>
      <c r="BE47" s="636"/>
      <c r="BF47" s="636"/>
      <c r="BG47" s="546"/>
      <c r="BH47" s="634"/>
      <c r="BI47" s="635"/>
      <c r="BJ47" s="636"/>
      <c r="BK47" s="636"/>
      <c r="BL47" s="636"/>
      <c r="BM47" s="636"/>
      <c r="BN47" s="546"/>
      <c r="BO47" s="634"/>
      <c r="BP47" s="635"/>
      <c r="BQ47" s="636"/>
      <c r="BR47" s="636"/>
      <c r="BS47" s="636"/>
      <c r="BT47" s="636"/>
      <c r="BU47" s="546"/>
      <c r="BV47" s="634"/>
      <c r="BW47" s="635"/>
      <c r="BX47" s="636"/>
      <c r="BY47" s="636"/>
      <c r="BZ47" s="636"/>
      <c r="CA47" s="636"/>
      <c r="CB47" s="545"/>
      <c r="CC47" s="634"/>
      <c r="CD47" s="635"/>
      <c r="CE47" s="636"/>
      <c r="CF47" s="636"/>
      <c r="CG47" s="636"/>
      <c r="CH47" s="636"/>
      <c r="CI47" s="545"/>
      <c r="CJ47" s="634"/>
      <c r="CK47" s="635"/>
      <c r="CL47" s="636"/>
      <c r="CM47" s="636"/>
      <c r="CN47" s="636"/>
      <c r="CO47" s="636"/>
      <c r="CP47" s="545"/>
      <c r="CQ47" s="634"/>
      <c r="CR47" s="635"/>
    </row>
    <row r="48" spans="1:96" ht="12.75" hidden="1" customHeight="1">
      <c r="A48" s="13"/>
      <c r="B48" s="165"/>
      <c r="C48" s="189" t="s">
        <v>289</v>
      </c>
      <c r="D48" s="24" t="s">
        <v>12</v>
      </c>
      <c r="E48" s="190">
        <v>0.45833333333333331</v>
      </c>
      <c r="F48" s="24" t="s">
        <v>27</v>
      </c>
      <c r="G48" s="191"/>
      <c r="H48" s="100">
        <v>3.7</v>
      </c>
      <c r="I48" s="192">
        <v>686</v>
      </c>
      <c r="J48" s="63">
        <f t="shared" si="6"/>
        <v>0</v>
      </c>
      <c r="K48" s="100">
        <f t="shared" si="7"/>
        <v>0</v>
      </c>
      <c r="L48" s="63">
        <f t="shared" si="8"/>
        <v>0</v>
      </c>
      <c r="M48" s="934">
        <v>3.4</v>
      </c>
      <c r="N48" s="63">
        <f t="shared" si="9"/>
        <v>0</v>
      </c>
      <c r="O48" s="25">
        <f t="shared" si="10"/>
        <v>0</v>
      </c>
      <c r="P48" s="25">
        <f t="shared" si="11"/>
        <v>0</v>
      </c>
      <c r="Q48" s="25">
        <f t="shared" si="12"/>
        <v>0</v>
      </c>
      <c r="R48" s="25">
        <f t="shared" si="1"/>
        <v>0</v>
      </c>
      <c r="S48" s="25">
        <f t="shared" si="2"/>
        <v>0</v>
      </c>
      <c r="T48" s="397">
        <f t="shared" si="3"/>
        <v>0</v>
      </c>
      <c r="U48" s="397">
        <f t="shared" si="4"/>
        <v>0</v>
      </c>
      <c r="V48" s="193">
        <f t="shared" si="13"/>
        <v>0</v>
      </c>
      <c r="W48" s="638">
        <f t="shared" si="14"/>
        <v>2538.2000000000003</v>
      </c>
      <c r="X48" s="639">
        <f t="shared" si="5"/>
        <v>2538.2000000000003</v>
      </c>
      <c r="Y48" s="639">
        <f t="shared" si="15"/>
        <v>2538.2000000000003</v>
      </c>
      <c r="Z48" s="65">
        <f t="shared" si="16"/>
        <v>3299.6600000000003</v>
      </c>
      <c r="AA48" s="195">
        <f t="shared" si="18"/>
        <v>2030.5600000000004</v>
      </c>
      <c r="AB48" s="195">
        <f t="shared" si="19"/>
        <v>0</v>
      </c>
      <c r="AC48" s="195">
        <f t="shared" si="20"/>
        <v>0</v>
      </c>
      <c r="AD48" s="195">
        <f t="shared" si="21"/>
        <v>0</v>
      </c>
      <c r="AE48" s="195">
        <f t="shared" si="22"/>
        <v>0</v>
      </c>
      <c r="AF48" s="196">
        <f t="shared" si="17"/>
        <v>0</v>
      </c>
      <c r="AH48" s="636"/>
      <c r="AI48" s="636"/>
      <c r="AJ48" s="636"/>
      <c r="AK48" s="636"/>
      <c r="AL48" s="636"/>
      <c r="AM48" s="634"/>
      <c r="AN48" s="635"/>
      <c r="AO48" s="636"/>
      <c r="AP48" s="636"/>
      <c r="AQ48" s="636"/>
      <c r="AR48" s="636"/>
      <c r="AS48" s="636"/>
      <c r="AT48" s="634"/>
      <c r="AU48" s="635"/>
      <c r="AV48" s="636"/>
      <c r="AW48" s="636"/>
      <c r="AX48" s="636"/>
      <c r="AY48" s="636"/>
      <c r="AZ48" s="546"/>
      <c r="BA48" s="545"/>
      <c r="BB48" s="544"/>
      <c r="BC48" s="636"/>
      <c r="BD48" s="636"/>
      <c r="BE48" s="636"/>
      <c r="BF48" s="636"/>
      <c r="BG48" s="546"/>
      <c r="BH48" s="634"/>
      <c r="BI48" s="635"/>
      <c r="BJ48" s="636"/>
      <c r="BK48" s="636"/>
      <c r="BL48" s="636"/>
      <c r="BM48" s="636"/>
      <c r="BN48" s="546"/>
      <c r="BO48" s="634"/>
      <c r="BP48" s="635"/>
      <c r="BQ48" s="636"/>
      <c r="BR48" s="636"/>
      <c r="BS48" s="636"/>
      <c r="BT48" s="636"/>
      <c r="BU48" s="546"/>
      <c r="BV48" s="634"/>
      <c r="BW48" s="635"/>
      <c r="BX48" s="636"/>
      <c r="BY48" s="636"/>
      <c r="BZ48" s="636"/>
      <c r="CA48" s="636"/>
      <c r="CB48" s="545"/>
      <c r="CC48" s="634"/>
      <c r="CD48" s="635"/>
      <c r="CE48" s="636"/>
      <c r="CF48" s="636"/>
      <c r="CG48" s="636"/>
      <c r="CH48" s="636"/>
      <c r="CI48" s="545"/>
      <c r="CJ48" s="634"/>
      <c r="CK48" s="635"/>
      <c r="CL48" s="636"/>
      <c r="CM48" s="636"/>
      <c r="CN48" s="636"/>
      <c r="CO48" s="636"/>
      <c r="CP48" s="545"/>
      <c r="CQ48" s="634"/>
      <c r="CR48" s="635"/>
    </row>
    <row r="49" spans="1:96" ht="13.5" customHeight="1">
      <c r="A49" s="13"/>
      <c r="B49" s="165"/>
      <c r="C49" s="189" t="s">
        <v>140</v>
      </c>
      <c r="D49" s="24" t="s">
        <v>12</v>
      </c>
      <c r="E49" s="190">
        <v>0.45833333333333331</v>
      </c>
      <c r="F49" s="24" t="s">
        <v>27</v>
      </c>
      <c r="G49" s="191"/>
      <c r="H49" s="100">
        <v>4.3</v>
      </c>
      <c r="I49" s="192">
        <v>686</v>
      </c>
      <c r="J49" s="63">
        <f t="shared" si="6"/>
        <v>0</v>
      </c>
      <c r="K49" s="100">
        <f t="shared" si="7"/>
        <v>0</v>
      </c>
      <c r="L49" s="63">
        <f t="shared" si="8"/>
        <v>0</v>
      </c>
      <c r="M49" s="934">
        <v>4</v>
      </c>
      <c r="N49" s="63">
        <f t="shared" si="9"/>
        <v>0</v>
      </c>
      <c r="O49" s="25">
        <f t="shared" si="10"/>
        <v>0</v>
      </c>
      <c r="P49" s="25">
        <f t="shared" si="11"/>
        <v>0</v>
      </c>
      <c r="Q49" s="25">
        <f t="shared" si="12"/>
        <v>0</v>
      </c>
      <c r="R49" s="25">
        <f t="shared" si="1"/>
        <v>0</v>
      </c>
      <c r="S49" s="25">
        <f t="shared" si="2"/>
        <v>0</v>
      </c>
      <c r="T49" s="397">
        <f t="shared" si="3"/>
        <v>0</v>
      </c>
      <c r="U49" s="397">
        <f t="shared" si="4"/>
        <v>0</v>
      </c>
      <c r="V49" s="193">
        <f t="shared" si="13"/>
        <v>0</v>
      </c>
      <c r="W49" s="638">
        <f t="shared" si="14"/>
        <v>2949.7999999999997</v>
      </c>
      <c r="X49" s="639">
        <f t="shared" si="5"/>
        <v>2949.7999999999997</v>
      </c>
      <c r="Y49" s="639">
        <f t="shared" si="15"/>
        <v>2949.7999999999997</v>
      </c>
      <c r="Z49" s="65">
        <f t="shared" si="16"/>
        <v>3834.74</v>
      </c>
      <c r="AA49" s="195">
        <f t="shared" si="18"/>
        <v>2359.8399999999997</v>
      </c>
      <c r="AB49" s="195">
        <f t="shared" si="19"/>
        <v>0</v>
      </c>
      <c r="AC49" s="195">
        <f t="shared" si="20"/>
        <v>0</v>
      </c>
      <c r="AD49" s="195">
        <f t="shared" si="21"/>
        <v>0</v>
      </c>
      <c r="AE49" s="195">
        <f t="shared" si="22"/>
        <v>0</v>
      </c>
      <c r="AF49" s="196">
        <f t="shared" si="17"/>
        <v>0</v>
      </c>
      <c r="AH49" s="546"/>
      <c r="AI49" s="546"/>
      <c r="AJ49" s="546"/>
      <c r="AK49" s="546"/>
      <c r="AL49" s="546"/>
      <c r="AM49" s="545"/>
      <c r="AN49" s="544"/>
      <c r="AO49" s="546"/>
      <c r="AP49" s="546"/>
      <c r="AQ49" s="546"/>
      <c r="AR49" s="546"/>
      <c r="AS49" s="546"/>
      <c r="AT49" s="545"/>
      <c r="AU49" s="544"/>
      <c r="AV49" s="546"/>
      <c r="AW49" s="546"/>
      <c r="AX49" s="546"/>
      <c r="AY49" s="546"/>
      <c r="AZ49" s="546"/>
      <c r="BA49" s="545"/>
      <c r="BB49" s="544"/>
      <c r="BC49" s="546"/>
      <c r="BD49" s="546"/>
      <c r="BE49" s="546"/>
      <c r="BF49" s="546"/>
      <c r="BG49" s="546"/>
      <c r="BH49" s="545"/>
      <c r="BI49" s="544"/>
      <c r="BJ49" s="546"/>
      <c r="BK49" s="546"/>
      <c r="BL49" s="546"/>
      <c r="BM49" s="546"/>
      <c r="BN49" s="546"/>
      <c r="BO49" s="545"/>
      <c r="BP49" s="544"/>
      <c r="BQ49" s="546"/>
      <c r="BR49" s="546"/>
      <c r="BS49" s="546"/>
      <c r="BT49" s="546"/>
      <c r="BU49" s="546"/>
      <c r="BV49" s="545"/>
      <c r="BW49" s="544"/>
      <c r="BX49" s="546"/>
      <c r="BY49" s="546"/>
      <c r="BZ49" s="546"/>
      <c r="CA49" s="546"/>
      <c r="CB49" s="546"/>
      <c r="CC49" s="545"/>
      <c r="CD49" s="544"/>
      <c r="CE49" s="546"/>
      <c r="CF49" s="546"/>
      <c r="CG49" s="546"/>
      <c r="CH49" s="546"/>
      <c r="CI49" s="546"/>
      <c r="CJ49" s="545"/>
      <c r="CK49" s="544"/>
      <c r="CL49" s="546"/>
      <c r="CM49" s="546"/>
      <c r="CN49" s="546"/>
      <c r="CO49" s="546"/>
      <c r="CP49" s="546"/>
      <c r="CQ49" s="545"/>
      <c r="CR49" s="544"/>
    </row>
    <row r="50" spans="1:96" ht="12.75" hidden="1" customHeight="1">
      <c r="A50" s="13"/>
      <c r="B50" s="165"/>
      <c r="C50" s="189" t="s">
        <v>119</v>
      </c>
      <c r="D50" s="24" t="s">
        <v>12</v>
      </c>
      <c r="E50" s="190">
        <v>0.5</v>
      </c>
      <c r="F50" s="24" t="s">
        <v>27</v>
      </c>
      <c r="G50" s="191"/>
      <c r="H50" s="100">
        <v>5.5</v>
      </c>
      <c r="I50" s="192">
        <v>686</v>
      </c>
      <c r="J50" s="63">
        <f t="shared" si="6"/>
        <v>0</v>
      </c>
      <c r="K50" s="100">
        <f t="shared" si="7"/>
        <v>0</v>
      </c>
      <c r="L50" s="63">
        <f t="shared" si="8"/>
        <v>0</v>
      </c>
      <c r="M50" s="933">
        <v>5.0999999999999996</v>
      </c>
      <c r="N50" s="63">
        <f t="shared" si="9"/>
        <v>0</v>
      </c>
      <c r="O50" s="25">
        <f t="shared" si="10"/>
        <v>0</v>
      </c>
      <c r="P50" s="25">
        <f t="shared" si="11"/>
        <v>0</v>
      </c>
      <c r="Q50" s="25">
        <f t="shared" si="12"/>
        <v>0</v>
      </c>
      <c r="R50" s="25">
        <f t="shared" si="1"/>
        <v>0</v>
      </c>
      <c r="S50" s="25">
        <f t="shared" si="2"/>
        <v>0</v>
      </c>
      <c r="T50" s="397">
        <f t="shared" si="3"/>
        <v>0</v>
      </c>
      <c r="U50" s="397">
        <f t="shared" si="4"/>
        <v>0</v>
      </c>
      <c r="V50" s="193">
        <f t="shared" si="13"/>
        <v>0</v>
      </c>
      <c r="W50" s="638">
        <f t="shared" si="14"/>
        <v>3773</v>
      </c>
      <c r="X50" s="639">
        <f t="shared" si="5"/>
        <v>3773</v>
      </c>
      <c r="Y50" s="639">
        <f t="shared" si="15"/>
        <v>3773</v>
      </c>
      <c r="Z50" s="65">
        <f t="shared" si="16"/>
        <v>4904.9000000000005</v>
      </c>
      <c r="AA50" s="195">
        <f t="shared" si="18"/>
        <v>3018.4</v>
      </c>
      <c r="AB50" s="195">
        <f t="shared" si="19"/>
        <v>0</v>
      </c>
      <c r="AC50" s="195">
        <f t="shared" si="20"/>
        <v>0</v>
      </c>
      <c r="AD50" s="195">
        <f t="shared" si="21"/>
        <v>0</v>
      </c>
      <c r="AE50" s="195">
        <f t="shared" si="22"/>
        <v>0</v>
      </c>
      <c r="AF50" s="196">
        <f t="shared" si="17"/>
        <v>0</v>
      </c>
      <c r="AH50" s="546"/>
      <c r="AI50" s="546"/>
      <c r="AJ50" s="546"/>
      <c r="AK50" s="546"/>
      <c r="AL50" s="546"/>
      <c r="AM50" s="545"/>
      <c r="AN50" s="544"/>
      <c r="AO50" s="546"/>
      <c r="AP50" s="546"/>
      <c r="AQ50" s="546"/>
      <c r="AR50" s="546"/>
      <c r="AS50" s="546"/>
      <c r="AT50" s="545"/>
      <c r="AU50" s="544"/>
      <c r="AV50" s="546"/>
      <c r="AW50" s="546"/>
      <c r="AX50" s="546"/>
      <c r="AY50" s="546"/>
      <c r="AZ50" s="546"/>
      <c r="BA50" s="545"/>
      <c r="BB50" s="544"/>
      <c r="BC50" s="546"/>
      <c r="BD50" s="546"/>
      <c r="BE50" s="546"/>
      <c r="BF50" s="546"/>
      <c r="BG50" s="546"/>
      <c r="BH50" s="545"/>
      <c r="BI50" s="544"/>
      <c r="BJ50" s="546"/>
      <c r="BK50" s="546"/>
      <c r="BL50" s="546"/>
      <c r="BM50" s="546"/>
      <c r="BN50" s="546"/>
      <c r="BO50" s="545"/>
      <c r="BP50" s="544"/>
      <c r="BQ50" s="546"/>
      <c r="BR50" s="546"/>
      <c r="BS50" s="546"/>
      <c r="BT50" s="546"/>
      <c r="BU50" s="546"/>
      <c r="BV50" s="545"/>
      <c r="BW50" s="544"/>
      <c r="BX50" s="546"/>
      <c r="BY50" s="546"/>
      <c r="BZ50" s="546"/>
      <c r="CA50" s="546"/>
      <c r="CB50" s="545"/>
      <c r="CC50" s="545"/>
      <c r="CD50" s="544"/>
      <c r="CE50" s="546"/>
      <c r="CF50" s="546"/>
      <c r="CG50" s="546"/>
      <c r="CH50" s="546"/>
      <c r="CI50" s="545"/>
      <c r="CJ50" s="545"/>
      <c r="CK50" s="544"/>
      <c r="CL50" s="546"/>
      <c r="CM50" s="546"/>
      <c r="CN50" s="546"/>
      <c r="CO50" s="546"/>
      <c r="CP50" s="545"/>
      <c r="CQ50" s="545"/>
      <c r="CR50" s="544"/>
    </row>
    <row r="51" spans="1:96" ht="12.75" hidden="1" customHeight="1">
      <c r="A51" s="13"/>
      <c r="B51" s="165" t="s">
        <v>110</v>
      </c>
      <c r="C51" s="189" t="s">
        <v>268</v>
      </c>
      <c r="D51" s="24" t="s">
        <v>12</v>
      </c>
      <c r="E51" s="190">
        <v>0.52083333333333337</v>
      </c>
      <c r="F51" s="24" t="s">
        <v>27</v>
      </c>
      <c r="G51" s="191"/>
      <c r="H51" s="100">
        <v>4.3</v>
      </c>
      <c r="I51" s="192">
        <v>686</v>
      </c>
      <c r="J51" s="63">
        <f t="shared" si="6"/>
        <v>0</v>
      </c>
      <c r="K51" s="100">
        <f t="shared" si="7"/>
        <v>0</v>
      </c>
      <c r="L51" s="63">
        <f t="shared" si="8"/>
        <v>0</v>
      </c>
      <c r="M51" s="933">
        <v>4</v>
      </c>
      <c r="N51" s="63">
        <f t="shared" si="9"/>
        <v>0</v>
      </c>
      <c r="O51" s="25">
        <f t="shared" si="10"/>
        <v>0</v>
      </c>
      <c r="P51" s="25">
        <f t="shared" si="11"/>
        <v>0</v>
      </c>
      <c r="Q51" s="25">
        <f t="shared" si="12"/>
        <v>0</v>
      </c>
      <c r="R51" s="25">
        <f t="shared" si="1"/>
        <v>0</v>
      </c>
      <c r="S51" s="25">
        <f t="shared" si="2"/>
        <v>0</v>
      </c>
      <c r="T51" s="397">
        <f t="shared" si="3"/>
        <v>0</v>
      </c>
      <c r="U51" s="397">
        <f t="shared" si="4"/>
        <v>0</v>
      </c>
      <c r="V51" s="193">
        <f t="shared" si="13"/>
        <v>0</v>
      </c>
      <c r="W51" s="638">
        <f t="shared" si="14"/>
        <v>2949.7999999999997</v>
      </c>
      <c r="X51" s="639">
        <f t="shared" si="5"/>
        <v>2949.7999999999997</v>
      </c>
      <c r="Y51" s="639">
        <f t="shared" si="15"/>
        <v>2949.7999999999997</v>
      </c>
      <c r="Z51" s="65">
        <f t="shared" si="16"/>
        <v>3834.74</v>
      </c>
      <c r="AA51" s="195">
        <f t="shared" si="18"/>
        <v>2359.8399999999997</v>
      </c>
      <c r="AB51" s="195">
        <f t="shared" si="19"/>
        <v>0</v>
      </c>
      <c r="AC51" s="195">
        <f t="shared" si="20"/>
        <v>0</v>
      </c>
      <c r="AD51" s="195">
        <f t="shared" si="21"/>
        <v>0</v>
      </c>
      <c r="AE51" s="195">
        <f t="shared" si="22"/>
        <v>0</v>
      </c>
      <c r="AF51" s="196">
        <f t="shared" si="17"/>
        <v>0</v>
      </c>
      <c r="AH51" s="546"/>
      <c r="AI51" s="546"/>
      <c r="AJ51" s="546"/>
      <c r="AK51" s="546"/>
      <c r="AL51" s="546"/>
      <c r="AM51" s="544"/>
      <c r="AN51" s="545"/>
      <c r="AO51" s="546"/>
      <c r="AP51" s="546"/>
      <c r="AQ51" s="546"/>
      <c r="AR51" s="546"/>
      <c r="AS51" s="546"/>
      <c r="AT51" s="544"/>
      <c r="AU51" s="545"/>
      <c r="AV51" s="546"/>
      <c r="AW51" s="546"/>
      <c r="AX51" s="546"/>
      <c r="AY51" s="546"/>
      <c r="AZ51" s="546"/>
      <c r="BA51" s="545"/>
      <c r="BB51" s="544"/>
      <c r="BC51" s="546"/>
      <c r="BD51" s="546"/>
      <c r="BE51" s="546"/>
      <c r="BF51" s="546"/>
      <c r="BG51" s="546"/>
      <c r="BH51" s="544"/>
      <c r="BI51" s="545"/>
      <c r="BJ51" s="546"/>
      <c r="BK51" s="546"/>
      <c r="BL51" s="546"/>
      <c r="BM51" s="546"/>
      <c r="BN51" s="546"/>
      <c r="BO51" s="544"/>
      <c r="BP51" s="545"/>
      <c r="BQ51" s="546"/>
      <c r="BR51" s="546"/>
      <c r="BS51" s="546"/>
      <c r="BT51" s="546"/>
      <c r="BU51" s="546"/>
      <c r="BV51" s="544"/>
      <c r="BW51" s="545"/>
      <c r="BX51" s="546"/>
      <c r="BY51" s="546"/>
      <c r="BZ51" s="546"/>
      <c r="CA51" s="546"/>
      <c r="CB51" s="545"/>
      <c r="CC51" s="544"/>
      <c r="CD51" s="545"/>
      <c r="CE51" s="546"/>
      <c r="CF51" s="546"/>
      <c r="CG51" s="546"/>
      <c r="CH51" s="546"/>
      <c r="CI51" s="545"/>
      <c r="CJ51" s="544"/>
      <c r="CK51" s="545"/>
      <c r="CL51" s="546"/>
      <c r="CM51" s="546"/>
      <c r="CN51" s="546"/>
      <c r="CO51" s="546"/>
      <c r="CP51" s="545"/>
      <c r="CQ51" s="544"/>
      <c r="CR51" s="545"/>
    </row>
    <row r="52" spans="1:96" ht="12.75" hidden="1" customHeight="1">
      <c r="A52" s="13"/>
      <c r="B52" s="165" t="s">
        <v>110</v>
      </c>
      <c r="C52" s="189" t="s">
        <v>10</v>
      </c>
      <c r="D52" s="24" t="s">
        <v>12</v>
      </c>
      <c r="E52" s="190">
        <v>0.54166666666666663</v>
      </c>
      <c r="F52" s="24" t="s">
        <v>27</v>
      </c>
      <c r="G52" s="191"/>
      <c r="H52" s="100">
        <v>4.9000000000000004</v>
      </c>
      <c r="I52" s="192">
        <v>686</v>
      </c>
      <c r="J52" s="63">
        <f t="shared" si="6"/>
        <v>0</v>
      </c>
      <c r="K52" s="100">
        <f t="shared" si="7"/>
        <v>0</v>
      </c>
      <c r="L52" s="63">
        <f t="shared" si="8"/>
        <v>0</v>
      </c>
      <c r="M52" s="933">
        <v>4.5999999999999996</v>
      </c>
      <c r="N52" s="63">
        <f t="shared" si="9"/>
        <v>0</v>
      </c>
      <c r="O52" s="25">
        <f t="shared" si="10"/>
        <v>0</v>
      </c>
      <c r="P52" s="25">
        <f t="shared" si="11"/>
        <v>0</v>
      </c>
      <c r="Q52" s="25">
        <f t="shared" si="12"/>
        <v>0</v>
      </c>
      <c r="R52" s="25">
        <f t="shared" si="1"/>
        <v>0</v>
      </c>
      <c r="S52" s="25">
        <f t="shared" si="2"/>
        <v>0</v>
      </c>
      <c r="T52" s="397">
        <f t="shared" si="3"/>
        <v>0</v>
      </c>
      <c r="U52" s="397">
        <f t="shared" si="4"/>
        <v>0</v>
      </c>
      <c r="V52" s="193">
        <f t="shared" si="13"/>
        <v>0</v>
      </c>
      <c r="W52" s="638">
        <f t="shared" si="14"/>
        <v>3361.4</v>
      </c>
      <c r="X52" s="639">
        <f t="shared" si="5"/>
        <v>3361.4</v>
      </c>
      <c r="Y52" s="639">
        <f t="shared" si="15"/>
        <v>3361.4</v>
      </c>
      <c r="Z52" s="65">
        <f t="shared" si="16"/>
        <v>4369.8200000000006</v>
      </c>
      <c r="AA52" s="195">
        <f t="shared" si="18"/>
        <v>2689.1200000000003</v>
      </c>
      <c r="AB52" s="195">
        <f t="shared" si="19"/>
        <v>0</v>
      </c>
      <c r="AC52" s="195">
        <f t="shared" si="20"/>
        <v>0</v>
      </c>
      <c r="AD52" s="195">
        <f t="shared" si="21"/>
        <v>0</v>
      </c>
      <c r="AE52" s="195">
        <f t="shared" si="22"/>
        <v>0</v>
      </c>
      <c r="AF52" s="196">
        <f t="shared" si="17"/>
        <v>0</v>
      </c>
      <c r="AH52" s="546"/>
      <c r="AI52" s="546"/>
      <c r="AJ52" s="546"/>
      <c r="AK52" s="546"/>
      <c r="AL52" s="546"/>
      <c r="AM52" s="544"/>
      <c r="AN52" s="545"/>
      <c r="AO52" s="546"/>
      <c r="AP52" s="546"/>
      <c r="AQ52" s="546"/>
      <c r="AR52" s="546"/>
      <c r="AS52" s="546"/>
      <c r="AT52" s="544"/>
      <c r="AU52" s="545"/>
      <c r="AV52" s="546"/>
      <c r="AW52" s="546"/>
      <c r="AX52" s="546"/>
      <c r="AY52" s="546"/>
      <c r="AZ52" s="546"/>
      <c r="BA52" s="545"/>
      <c r="BB52" s="544"/>
      <c r="BC52" s="546"/>
      <c r="BD52" s="546"/>
      <c r="BE52" s="546"/>
      <c r="BF52" s="546"/>
      <c r="BG52" s="546"/>
      <c r="BH52" s="544"/>
      <c r="BI52" s="545"/>
      <c r="BJ52" s="546"/>
      <c r="BK52" s="546"/>
      <c r="BL52" s="546"/>
      <c r="BM52" s="546"/>
      <c r="BN52" s="546"/>
      <c r="BO52" s="544"/>
      <c r="BP52" s="545"/>
      <c r="BQ52" s="546"/>
      <c r="BR52" s="546"/>
      <c r="BS52" s="546"/>
      <c r="BT52" s="546"/>
      <c r="BU52" s="546"/>
      <c r="BV52" s="544"/>
      <c r="BW52" s="545"/>
      <c r="BX52" s="546"/>
      <c r="BY52" s="546"/>
      <c r="BZ52" s="546"/>
      <c r="CA52" s="546"/>
      <c r="CB52" s="545"/>
      <c r="CC52" s="544"/>
      <c r="CD52" s="545"/>
      <c r="CE52" s="546"/>
      <c r="CF52" s="546"/>
      <c r="CG52" s="546"/>
      <c r="CH52" s="546"/>
      <c r="CI52" s="545"/>
      <c r="CJ52" s="544"/>
      <c r="CK52" s="545"/>
      <c r="CL52" s="546"/>
      <c r="CM52" s="546"/>
      <c r="CN52" s="546"/>
      <c r="CO52" s="546"/>
      <c r="CP52" s="545"/>
      <c r="CQ52" s="544"/>
      <c r="CR52" s="545"/>
    </row>
    <row r="53" spans="1:96" ht="12.75" hidden="1" customHeight="1">
      <c r="A53" s="13"/>
      <c r="B53" s="165"/>
      <c r="C53" s="189" t="s">
        <v>290</v>
      </c>
      <c r="D53" s="24" t="s">
        <v>12</v>
      </c>
      <c r="E53" s="190">
        <v>0.625</v>
      </c>
      <c r="F53" s="24" t="s">
        <v>27</v>
      </c>
      <c r="G53" s="191"/>
      <c r="H53" s="100">
        <v>4.3</v>
      </c>
      <c r="I53" s="192">
        <v>686</v>
      </c>
      <c r="J53" s="63">
        <f t="shared" si="6"/>
        <v>0</v>
      </c>
      <c r="K53" s="100">
        <f t="shared" si="7"/>
        <v>0</v>
      </c>
      <c r="L53" s="63">
        <f t="shared" si="8"/>
        <v>0</v>
      </c>
      <c r="M53" s="933">
        <v>4</v>
      </c>
      <c r="N53" s="63">
        <f t="shared" si="9"/>
        <v>0</v>
      </c>
      <c r="O53" s="25">
        <f t="shared" si="10"/>
        <v>0</v>
      </c>
      <c r="P53" s="25">
        <f t="shared" si="11"/>
        <v>0</v>
      </c>
      <c r="Q53" s="25">
        <f t="shared" si="12"/>
        <v>0</v>
      </c>
      <c r="R53" s="25">
        <f t="shared" si="1"/>
        <v>0</v>
      </c>
      <c r="S53" s="25">
        <f t="shared" si="2"/>
        <v>0</v>
      </c>
      <c r="T53" s="397">
        <f t="shared" si="3"/>
        <v>0</v>
      </c>
      <c r="U53" s="397">
        <f t="shared" si="4"/>
        <v>0</v>
      </c>
      <c r="V53" s="193">
        <f t="shared" si="13"/>
        <v>0</v>
      </c>
      <c r="W53" s="638">
        <f t="shared" si="14"/>
        <v>2949.7999999999997</v>
      </c>
      <c r="X53" s="639">
        <f t="shared" si="5"/>
        <v>2949.7999999999997</v>
      </c>
      <c r="Y53" s="639">
        <f t="shared" si="15"/>
        <v>2949.7999999999997</v>
      </c>
      <c r="Z53" s="65">
        <f t="shared" si="16"/>
        <v>3834.74</v>
      </c>
      <c r="AA53" s="195">
        <f t="shared" si="18"/>
        <v>2359.8399999999997</v>
      </c>
      <c r="AB53" s="195">
        <f t="shared" si="19"/>
        <v>0</v>
      </c>
      <c r="AC53" s="195">
        <f t="shared" si="20"/>
        <v>0</v>
      </c>
      <c r="AD53" s="195">
        <f t="shared" si="21"/>
        <v>0</v>
      </c>
      <c r="AE53" s="195">
        <f t="shared" si="22"/>
        <v>0</v>
      </c>
      <c r="AF53" s="196">
        <f t="shared" si="17"/>
        <v>0</v>
      </c>
      <c r="AH53" s="546"/>
      <c r="AI53" s="546"/>
      <c r="AJ53" s="546"/>
      <c r="AK53" s="546"/>
      <c r="AL53" s="546"/>
      <c r="AM53" s="544"/>
      <c r="AN53" s="545"/>
      <c r="AO53" s="546"/>
      <c r="AP53" s="546"/>
      <c r="AQ53" s="546"/>
      <c r="AR53" s="546"/>
      <c r="AS53" s="546"/>
      <c r="AT53" s="544"/>
      <c r="AU53" s="545"/>
      <c r="AV53" s="546"/>
      <c r="AW53" s="546"/>
      <c r="AX53" s="546"/>
      <c r="AY53" s="546"/>
      <c r="AZ53" s="546"/>
      <c r="BA53" s="545"/>
      <c r="BB53" s="544"/>
      <c r="BC53" s="546"/>
      <c r="BD53" s="546"/>
      <c r="BE53" s="546"/>
      <c r="BF53" s="546"/>
      <c r="BG53" s="546"/>
      <c r="BH53" s="544"/>
      <c r="BI53" s="545"/>
      <c r="BJ53" s="546"/>
      <c r="BK53" s="546"/>
      <c r="BL53" s="546"/>
      <c r="BM53" s="546"/>
      <c r="BN53" s="546"/>
      <c r="BO53" s="544"/>
      <c r="BP53" s="545"/>
      <c r="BQ53" s="546"/>
      <c r="BR53" s="546"/>
      <c r="BS53" s="546"/>
      <c r="BT53" s="546"/>
      <c r="BU53" s="546"/>
      <c r="BV53" s="544"/>
      <c r="BW53" s="545"/>
      <c r="BX53" s="546"/>
      <c r="BY53" s="546"/>
      <c r="BZ53" s="546"/>
      <c r="CA53" s="546"/>
      <c r="CB53" s="545"/>
      <c r="CC53" s="544"/>
      <c r="CD53" s="545"/>
      <c r="CE53" s="546"/>
      <c r="CF53" s="546"/>
      <c r="CG53" s="546"/>
      <c r="CH53" s="546"/>
      <c r="CI53" s="545"/>
      <c r="CJ53" s="544"/>
      <c r="CK53" s="545"/>
      <c r="CL53" s="546"/>
      <c r="CM53" s="546"/>
      <c r="CN53" s="546"/>
      <c r="CO53" s="546"/>
      <c r="CP53" s="545"/>
      <c r="CQ53" s="544"/>
      <c r="CR53" s="545"/>
    </row>
    <row r="54" spans="1:96" ht="12.75" hidden="1" customHeight="1">
      <c r="A54" s="13"/>
      <c r="B54" s="165"/>
      <c r="C54" s="189" t="s">
        <v>206</v>
      </c>
      <c r="D54" s="24" t="s">
        <v>12</v>
      </c>
      <c r="E54" s="190">
        <v>0.64583333333333337</v>
      </c>
      <c r="F54" s="24" t="s">
        <v>27</v>
      </c>
      <c r="G54" s="191"/>
      <c r="H54" s="100">
        <v>4.3</v>
      </c>
      <c r="I54" s="192">
        <v>686</v>
      </c>
      <c r="J54" s="63">
        <f t="shared" si="6"/>
        <v>0</v>
      </c>
      <c r="K54" s="100">
        <f t="shared" si="7"/>
        <v>0</v>
      </c>
      <c r="L54" s="63">
        <f t="shared" si="8"/>
        <v>0</v>
      </c>
      <c r="M54" s="933">
        <v>4</v>
      </c>
      <c r="N54" s="63">
        <f t="shared" si="9"/>
        <v>0</v>
      </c>
      <c r="O54" s="25">
        <f t="shared" si="10"/>
        <v>0</v>
      </c>
      <c r="P54" s="25">
        <f t="shared" si="11"/>
        <v>0</v>
      </c>
      <c r="Q54" s="25">
        <f t="shared" si="12"/>
        <v>0</v>
      </c>
      <c r="R54" s="25">
        <f t="shared" si="1"/>
        <v>0</v>
      </c>
      <c r="S54" s="25">
        <f t="shared" si="2"/>
        <v>0</v>
      </c>
      <c r="T54" s="397">
        <f t="shared" si="3"/>
        <v>0</v>
      </c>
      <c r="U54" s="397">
        <f t="shared" si="4"/>
        <v>0</v>
      </c>
      <c r="V54" s="193">
        <f t="shared" si="13"/>
        <v>0</v>
      </c>
      <c r="W54" s="638">
        <f t="shared" si="14"/>
        <v>2949.7999999999997</v>
      </c>
      <c r="X54" s="639">
        <f t="shared" si="5"/>
        <v>2949.7999999999997</v>
      </c>
      <c r="Y54" s="639">
        <f t="shared" si="15"/>
        <v>2949.7999999999997</v>
      </c>
      <c r="Z54" s="65">
        <f t="shared" si="16"/>
        <v>3834.74</v>
      </c>
      <c r="AA54" s="195">
        <f t="shared" si="18"/>
        <v>2359.8399999999997</v>
      </c>
      <c r="AB54" s="195">
        <f t="shared" si="19"/>
        <v>0</v>
      </c>
      <c r="AC54" s="195">
        <f t="shared" si="20"/>
        <v>0</v>
      </c>
      <c r="AD54" s="195">
        <f t="shared" si="21"/>
        <v>0</v>
      </c>
      <c r="AE54" s="195">
        <f t="shared" si="22"/>
        <v>0</v>
      </c>
      <c r="AF54" s="196">
        <f t="shared" si="17"/>
        <v>0</v>
      </c>
      <c r="AH54" s="546"/>
      <c r="AI54" s="546"/>
      <c r="AJ54" s="546"/>
      <c r="AK54" s="546"/>
      <c r="AL54" s="546"/>
      <c r="AM54" s="544"/>
      <c r="AN54" s="545"/>
      <c r="AO54" s="546"/>
      <c r="AP54" s="546"/>
      <c r="AQ54" s="546"/>
      <c r="AR54" s="546"/>
      <c r="AS54" s="546"/>
      <c r="AT54" s="544"/>
      <c r="AU54" s="545"/>
      <c r="AV54" s="546"/>
      <c r="AW54" s="546"/>
      <c r="AX54" s="546"/>
      <c r="AY54" s="546"/>
      <c r="AZ54" s="546"/>
      <c r="BA54" s="545"/>
      <c r="BB54" s="545"/>
      <c r="BC54" s="546"/>
      <c r="BD54" s="546"/>
      <c r="BE54" s="546"/>
      <c r="BF54" s="546"/>
      <c r="BG54" s="546"/>
      <c r="BH54" s="544"/>
      <c r="BI54" s="545"/>
      <c r="BJ54" s="546"/>
      <c r="BK54" s="546"/>
      <c r="BL54" s="546"/>
      <c r="BM54" s="546"/>
      <c r="BN54" s="546"/>
      <c r="BO54" s="544"/>
      <c r="BP54" s="545"/>
      <c r="BQ54" s="546"/>
      <c r="BR54" s="546"/>
      <c r="BS54" s="546"/>
      <c r="BT54" s="546"/>
      <c r="BU54" s="546"/>
      <c r="BV54" s="544"/>
      <c r="BW54" s="545"/>
      <c r="BX54" s="546"/>
      <c r="BY54" s="546"/>
      <c r="BZ54" s="546"/>
      <c r="CA54" s="546"/>
      <c r="CB54" s="546"/>
      <c r="CC54" s="544"/>
      <c r="CD54" s="545"/>
      <c r="CE54" s="546"/>
      <c r="CF54" s="546"/>
      <c r="CG54" s="546"/>
      <c r="CH54" s="546"/>
      <c r="CI54" s="546"/>
      <c r="CJ54" s="544"/>
      <c r="CK54" s="545"/>
      <c r="CL54" s="546"/>
      <c r="CM54" s="546"/>
      <c r="CN54" s="546"/>
      <c r="CO54" s="546"/>
      <c r="CP54" s="546"/>
      <c r="CQ54" s="544"/>
      <c r="CR54" s="545"/>
    </row>
    <row r="55" spans="1:96" ht="12.75" customHeight="1">
      <c r="A55" s="13"/>
      <c r="B55" s="165"/>
      <c r="C55" s="189" t="s">
        <v>203</v>
      </c>
      <c r="D55" s="24" t="s">
        <v>12</v>
      </c>
      <c r="E55" s="190">
        <v>0.66666666666666663</v>
      </c>
      <c r="F55" s="24" t="s">
        <v>27</v>
      </c>
      <c r="G55" s="191"/>
      <c r="H55" s="100">
        <v>4.9000000000000004</v>
      </c>
      <c r="I55" s="192">
        <v>686</v>
      </c>
      <c r="J55" s="63">
        <f t="shared" si="6"/>
        <v>0</v>
      </c>
      <c r="K55" s="100">
        <f t="shared" si="7"/>
        <v>0</v>
      </c>
      <c r="L55" s="63">
        <f t="shared" si="8"/>
        <v>0</v>
      </c>
      <c r="M55" s="933">
        <v>4.5999999999999996</v>
      </c>
      <c r="N55" s="63">
        <f t="shared" si="9"/>
        <v>0</v>
      </c>
      <c r="O55" s="25">
        <f t="shared" si="10"/>
        <v>0</v>
      </c>
      <c r="P55" s="25">
        <f t="shared" si="11"/>
        <v>0</v>
      </c>
      <c r="Q55" s="25">
        <f t="shared" si="12"/>
        <v>0</v>
      </c>
      <c r="R55" s="25">
        <f t="shared" si="1"/>
        <v>0</v>
      </c>
      <c r="S55" s="25">
        <f t="shared" si="2"/>
        <v>0</v>
      </c>
      <c r="T55" s="397">
        <f t="shared" si="3"/>
        <v>0</v>
      </c>
      <c r="U55" s="397">
        <f t="shared" si="4"/>
        <v>0</v>
      </c>
      <c r="V55" s="193">
        <f t="shared" si="13"/>
        <v>0</v>
      </c>
      <c r="W55" s="638">
        <f t="shared" si="14"/>
        <v>3361.4</v>
      </c>
      <c r="X55" s="639">
        <f t="shared" si="5"/>
        <v>3361.4</v>
      </c>
      <c r="Y55" s="639">
        <f t="shared" si="15"/>
        <v>3361.4</v>
      </c>
      <c r="Z55" s="65">
        <f t="shared" si="16"/>
        <v>4369.8200000000006</v>
      </c>
      <c r="AA55" s="195">
        <f t="shared" si="18"/>
        <v>2689.1200000000003</v>
      </c>
      <c r="AB55" s="195">
        <f t="shared" si="19"/>
        <v>0</v>
      </c>
      <c r="AC55" s="195">
        <f t="shared" si="20"/>
        <v>0</v>
      </c>
      <c r="AD55" s="195">
        <f t="shared" si="21"/>
        <v>0</v>
      </c>
      <c r="AE55" s="195">
        <f t="shared" si="22"/>
        <v>0</v>
      </c>
      <c r="AF55" s="196">
        <f t="shared" si="17"/>
        <v>0</v>
      </c>
      <c r="AH55" s="546"/>
      <c r="AI55" s="546"/>
      <c r="AJ55" s="546"/>
      <c r="AK55" s="546"/>
      <c r="AL55" s="546"/>
      <c r="AM55" s="544"/>
      <c r="AN55" s="545"/>
      <c r="AO55" s="546"/>
      <c r="AP55" s="546"/>
      <c r="AQ55" s="546"/>
      <c r="AR55" s="546"/>
      <c r="AS55" s="546"/>
      <c r="AT55" s="544"/>
      <c r="AU55" s="545"/>
      <c r="AV55" s="546"/>
      <c r="AW55" s="546"/>
      <c r="AX55" s="546"/>
      <c r="AY55" s="546"/>
      <c r="AZ55" s="546"/>
      <c r="BA55" s="545"/>
      <c r="BB55" s="545"/>
      <c r="BC55" s="546"/>
      <c r="BD55" s="546"/>
      <c r="BE55" s="546"/>
      <c r="BF55" s="546"/>
      <c r="BG55" s="546"/>
      <c r="BH55" s="544"/>
      <c r="BI55" s="545"/>
      <c r="BJ55" s="546"/>
      <c r="BK55" s="546"/>
      <c r="BL55" s="546"/>
      <c r="BM55" s="546"/>
      <c r="BN55" s="546"/>
      <c r="BO55" s="544"/>
      <c r="BP55" s="545"/>
      <c r="BQ55" s="546"/>
      <c r="BR55" s="546"/>
      <c r="BS55" s="546"/>
      <c r="BT55" s="546"/>
      <c r="BU55" s="546"/>
      <c r="BV55" s="544"/>
      <c r="BW55" s="545"/>
      <c r="BX55" s="546"/>
      <c r="BY55" s="546"/>
      <c r="BZ55" s="546"/>
      <c r="CA55" s="546"/>
      <c r="CB55" s="546"/>
      <c r="CC55" s="544"/>
      <c r="CD55" s="545"/>
      <c r="CE55" s="546"/>
      <c r="CF55" s="546"/>
      <c r="CG55" s="546"/>
      <c r="CH55" s="546"/>
      <c r="CI55" s="546"/>
      <c r="CJ55" s="544"/>
      <c r="CK55" s="545"/>
      <c r="CL55" s="546"/>
      <c r="CM55" s="546"/>
      <c r="CN55" s="546"/>
      <c r="CO55" s="546"/>
      <c r="CP55" s="546"/>
      <c r="CQ55" s="544"/>
      <c r="CR55" s="545"/>
    </row>
    <row r="56" spans="1:96" ht="12.75" hidden="1" customHeight="1">
      <c r="A56" s="13"/>
      <c r="B56" s="165"/>
      <c r="C56" s="189" t="s">
        <v>186</v>
      </c>
      <c r="D56" s="24" t="s">
        <v>12</v>
      </c>
      <c r="E56" s="190">
        <v>0.75</v>
      </c>
      <c r="F56" s="24" t="s">
        <v>28</v>
      </c>
      <c r="G56" s="191"/>
      <c r="H56" s="100">
        <v>5.5</v>
      </c>
      <c r="I56" s="192">
        <v>817</v>
      </c>
      <c r="J56" s="63">
        <f t="shared" si="6"/>
        <v>0</v>
      </c>
      <c r="K56" s="100">
        <f t="shared" si="7"/>
        <v>0</v>
      </c>
      <c r="L56" s="63">
        <f t="shared" si="8"/>
        <v>0</v>
      </c>
      <c r="M56" s="933">
        <v>5.0999999999999996</v>
      </c>
      <c r="N56" s="63">
        <f t="shared" si="9"/>
        <v>0</v>
      </c>
      <c r="O56" s="25">
        <f t="shared" si="10"/>
        <v>0</v>
      </c>
      <c r="P56" s="25">
        <f t="shared" si="11"/>
        <v>0</v>
      </c>
      <c r="Q56" s="25">
        <f t="shared" si="12"/>
        <v>0</v>
      </c>
      <c r="R56" s="25">
        <f t="shared" si="1"/>
        <v>0</v>
      </c>
      <c r="S56" s="25">
        <f t="shared" si="2"/>
        <v>0</v>
      </c>
      <c r="T56" s="397">
        <f t="shared" si="3"/>
        <v>0</v>
      </c>
      <c r="U56" s="397">
        <f t="shared" si="4"/>
        <v>0</v>
      </c>
      <c r="V56" s="193">
        <f t="shared" si="13"/>
        <v>0</v>
      </c>
      <c r="W56" s="638">
        <f t="shared" si="14"/>
        <v>4493.5</v>
      </c>
      <c r="X56" s="639">
        <f t="shared" si="5"/>
        <v>4493.5</v>
      </c>
      <c r="Y56" s="639">
        <f t="shared" si="15"/>
        <v>4493.5</v>
      </c>
      <c r="Z56" s="65">
        <f t="shared" si="16"/>
        <v>5841.55</v>
      </c>
      <c r="AA56" s="195">
        <f t="shared" si="18"/>
        <v>3594.8</v>
      </c>
      <c r="AB56" s="195">
        <f t="shared" si="19"/>
        <v>0</v>
      </c>
      <c r="AC56" s="195">
        <f t="shared" si="20"/>
        <v>0</v>
      </c>
      <c r="AD56" s="195">
        <f t="shared" si="21"/>
        <v>0</v>
      </c>
      <c r="AE56" s="195">
        <f t="shared" si="22"/>
        <v>0</v>
      </c>
      <c r="AF56" s="196">
        <f t="shared" si="17"/>
        <v>0</v>
      </c>
      <c r="AH56" s="546"/>
      <c r="AI56" s="546"/>
      <c r="AJ56" s="546"/>
      <c r="AK56" s="546"/>
      <c r="AL56" s="546"/>
      <c r="AM56" s="544"/>
      <c r="AN56" s="545"/>
      <c r="AO56" s="546"/>
      <c r="AP56" s="546"/>
      <c r="AQ56" s="546"/>
      <c r="AR56" s="546"/>
      <c r="AS56" s="546"/>
      <c r="AT56" s="544"/>
      <c r="AU56" s="545"/>
      <c r="AV56" s="546"/>
      <c r="AW56" s="546"/>
      <c r="AX56" s="546"/>
      <c r="AY56" s="546"/>
      <c r="AZ56" s="546"/>
      <c r="BA56" s="545"/>
      <c r="BB56" s="545"/>
      <c r="BC56" s="546"/>
      <c r="BD56" s="546"/>
      <c r="BE56" s="546"/>
      <c r="BF56" s="546"/>
      <c r="BG56" s="546"/>
      <c r="BH56" s="544"/>
      <c r="BI56" s="545"/>
      <c r="BJ56" s="546"/>
      <c r="BK56" s="546"/>
      <c r="BL56" s="546"/>
      <c r="BM56" s="546"/>
      <c r="BN56" s="546"/>
      <c r="BO56" s="544"/>
      <c r="BP56" s="545"/>
      <c r="BQ56" s="546"/>
      <c r="BR56" s="546"/>
      <c r="BS56" s="546"/>
      <c r="BT56" s="546"/>
      <c r="BU56" s="546"/>
      <c r="BV56" s="544"/>
      <c r="BW56" s="545"/>
      <c r="BX56" s="546"/>
      <c r="BY56" s="546"/>
      <c r="BZ56" s="546"/>
      <c r="CA56" s="546"/>
      <c r="CB56" s="546"/>
      <c r="CC56" s="544"/>
      <c r="CD56" s="545"/>
      <c r="CE56" s="546"/>
      <c r="CF56" s="546"/>
      <c r="CG56" s="546"/>
      <c r="CH56" s="546"/>
      <c r="CI56" s="546"/>
      <c r="CJ56" s="544"/>
      <c r="CK56" s="545"/>
      <c r="CL56" s="546"/>
      <c r="CM56" s="546"/>
      <c r="CN56" s="546"/>
      <c r="CO56" s="546"/>
      <c r="CP56" s="546"/>
      <c r="CQ56" s="544"/>
      <c r="CR56" s="545"/>
    </row>
    <row r="57" spans="1:96" ht="12.75" hidden="1" customHeight="1">
      <c r="A57" s="13"/>
      <c r="B57" s="165" t="s">
        <v>110</v>
      </c>
      <c r="C57" s="189" t="s">
        <v>50</v>
      </c>
      <c r="D57" s="24" t="s">
        <v>12</v>
      </c>
      <c r="E57" s="190">
        <v>0.79166666666666663</v>
      </c>
      <c r="F57" s="24" t="s">
        <v>31</v>
      </c>
      <c r="G57" s="191"/>
      <c r="H57" s="100">
        <v>9.4</v>
      </c>
      <c r="I57" s="192">
        <v>936</v>
      </c>
      <c r="J57" s="63">
        <f t="shared" si="6"/>
        <v>0</v>
      </c>
      <c r="K57" s="100">
        <f t="shared" si="7"/>
        <v>0</v>
      </c>
      <c r="L57" s="63">
        <f t="shared" si="8"/>
        <v>0</v>
      </c>
      <c r="M57" s="933">
        <v>8.5</v>
      </c>
      <c r="N57" s="63">
        <f t="shared" si="9"/>
        <v>0</v>
      </c>
      <c r="O57" s="25">
        <f t="shared" si="10"/>
        <v>0</v>
      </c>
      <c r="P57" s="25">
        <f t="shared" si="11"/>
        <v>0</v>
      </c>
      <c r="Q57" s="25">
        <f t="shared" si="12"/>
        <v>0</v>
      </c>
      <c r="R57" s="25">
        <f t="shared" si="1"/>
        <v>0</v>
      </c>
      <c r="S57" s="25">
        <f t="shared" si="2"/>
        <v>0</v>
      </c>
      <c r="T57" s="397">
        <f t="shared" si="3"/>
        <v>0</v>
      </c>
      <c r="U57" s="397">
        <f t="shared" si="4"/>
        <v>0</v>
      </c>
      <c r="V57" s="193">
        <f t="shared" si="13"/>
        <v>0</v>
      </c>
      <c r="W57" s="638">
        <f t="shared" si="14"/>
        <v>8798.4</v>
      </c>
      <c r="X57" s="639">
        <f t="shared" si="5"/>
        <v>8798.4</v>
      </c>
      <c r="Y57" s="639">
        <f t="shared" si="15"/>
        <v>8798.4</v>
      </c>
      <c r="Z57" s="65">
        <f t="shared" si="16"/>
        <v>11437.92</v>
      </c>
      <c r="AA57" s="195">
        <f t="shared" si="18"/>
        <v>7038.72</v>
      </c>
      <c r="AB57" s="195">
        <f t="shared" si="19"/>
        <v>0</v>
      </c>
      <c r="AC57" s="195">
        <f t="shared" si="20"/>
        <v>0</v>
      </c>
      <c r="AD57" s="195">
        <f t="shared" si="21"/>
        <v>0</v>
      </c>
      <c r="AE57" s="195">
        <f t="shared" si="22"/>
        <v>0</v>
      </c>
      <c r="AF57" s="196">
        <f t="shared" si="17"/>
        <v>0</v>
      </c>
      <c r="AH57" s="546"/>
      <c r="AI57" s="546"/>
      <c r="AJ57" s="546"/>
      <c r="AK57" s="546"/>
      <c r="AL57" s="546"/>
      <c r="AM57" s="544"/>
      <c r="AN57" s="545"/>
      <c r="AO57" s="546"/>
      <c r="AP57" s="546"/>
      <c r="AQ57" s="546"/>
      <c r="AR57" s="546"/>
      <c r="AS57" s="546"/>
      <c r="AT57" s="544"/>
      <c r="AU57" s="545"/>
      <c r="AV57" s="546"/>
      <c r="AW57" s="546"/>
      <c r="AX57" s="546"/>
      <c r="AY57" s="546"/>
      <c r="AZ57" s="546"/>
      <c r="BA57" s="544"/>
      <c r="BB57" s="545"/>
      <c r="BC57" s="546"/>
      <c r="BD57" s="546"/>
      <c r="BE57" s="546"/>
      <c r="BF57" s="546"/>
      <c r="BG57" s="546"/>
      <c r="BH57" s="544"/>
      <c r="BI57" s="545"/>
      <c r="BJ57" s="546"/>
      <c r="BK57" s="546"/>
      <c r="BL57" s="546"/>
      <c r="BM57" s="546"/>
      <c r="BN57" s="546"/>
      <c r="BO57" s="544"/>
      <c r="BP57" s="545"/>
      <c r="BQ57" s="546"/>
      <c r="BR57" s="546"/>
      <c r="BS57" s="546"/>
      <c r="BT57" s="546"/>
      <c r="BU57" s="546"/>
      <c r="BV57" s="544"/>
      <c r="BW57" s="545"/>
      <c r="BX57" s="546"/>
      <c r="BY57" s="546"/>
      <c r="BZ57" s="546"/>
      <c r="CA57" s="546"/>
      <c r="CB57" s="546"/>
      <c r="CC57" s="544"/>
      <c r="CD57" s="545"/>
      <c r="CE57" s="546"/>
      <c r="CF57" s="546"/>
      <c r="CG57" s="546"/>
      <c r="CH57" s="546"/>
      <c r="CI57" s="546"/>
      <c r="CJ57" s="544"/>
      <c r="CK57" s="545"/>
      <c r="CL57" s="546"/>
      <c r="CM57" s="546"/>
      <c r="CN57" s="546"/>
      <c r="CO57" s="546"/>
      <c r="CP57" s="546"/>
      <c r="CQ57" s="544"/>
      <c r="CR57" s="545"/>
    </row>
    <row r="58" spans="1:96" ht="12.75" hidden="1" customHeight="1">
      <c r="A58" s="13"/>
      <c r="B58" s="165"/>
      <c r="C58" s="189" t="s">
        <v>10</v>
      </c>
      <c r="D58" s="24" t="s">
        <v>12</v>
      </c>
      <c r="E58" s="190">
        <v>0.83333333333333337</v>
      </c>
      <c r="F58" s="24" t="s">
        <v>31</v>
      </c>
      <c r="G58" s="191"/>
      <c r="H58" s="100">
        <v>8.8000000000000007</v>
      </c>
      <c r="I58" s="192">
        <v>936</v>
      </c>
      <c r="J58" s="63">
        <f t="shared" si="6"/>
        <v>0</v>
      </c>
      <c r="K58" s="100">
        <f t="shared" si="7"/>
        <v>0</v>
      </c>
      <c r="L58" s="63">
        <f t="shared" si="8"/>
        <v>0</v>
      </c>
      <c r="M58" s="933">
        <v>8</v>
      </c>
      <c r="N58" s="63">
        <f t="shared" si="9"/>
        <v>0</v>
      </c>
      <c r="O58" s="25">
        <f t="shared" si="10"/>
        <v>0</v>
      </c>
      <c r="P58" s="25">
        <f t="shared" si="11"/>
        <v>0</v>
      </c>
      <c r="Q58" s="25">
        <f t="shared" si="12"/>
        <v>0</v>
      </c>
      <c r="R58" s="25">
        <f t="shared" si="1"/>
        <v>0</v>
      </c>
      <c r="S58" s="25">
        <f t="shared" si="2"/>
        <v>0</v>
      </c>
      <c r="T58" s="397">
        <f t="shared" si="3"/>
        <v>0</v>
      </c>
      <c r="U58" s="397">
        <f t="shared" si="4"/>
        <v>0</v>
      </c>
      <c r="V58" s="193">
        <f t="shared" si="13"/>
        <v>0</v>
      </c>
      <c r="W58" s="638">
        <f t="shared" si="14"/>
        <v>8236.8000000000011</v>
      </c>
      <c r="X58" s="639">
        <f t="shared" si="5"/>
        <v>8236.8000000000011</v>
      </c>
      <c r="Y58" s="639">
        <f t="shared" si="15"/>
        <v>8236.8000000000011</v>
      </c>
      <c r="Z58" s="65">
        <f t="shared" si="16"/>
        <v>10707.840000000002</v>
      </c>
      <c r="AA58" s="195">
        <f t="shared" si="18"/>
        <v>6589.4400000000014</v>
      </c>
      <c r="AB58" s="195">
        <f t="shared" si="19"/>
        <v>0</v>
      </c>
      <c r="AC58" s="195">
        <f t="shared" si="20"/>
        <v>0</v>
      </c>
      <c r="AD58" s="195">
        <f t="shared" si="21"/>
        <v>0</v>
      </c>
      <c r="AE58" s="195">
        <f t="shared" si="22"/>
        <v>0</v>
      </c>
      <c r="AF58" s="196">
        <f t="shared" si="17"/>
        <v>0</v>
      </c>
      <c r="AH58" s="546"/>
      <c r="AI58" s="546"/>
      <c r="AJ58" s="546"/>
      <c r="AK58" s="546"/>
      <c r="AL58" s="546"/>
      <c r="AM58" s="544"/>
      <c r="AN58" s="545"/>
      <c r="AO58" s="546"/>
      <c r="AP58" s="546"/>
      <c r="AQ58" s="546"/>
      <c r="AR58" s="546"/>
      <c r="AS58" s="546"/>
      <c r="AT58" s="544"/>
      <c r="AU58" s="545"/>
      <c r="AV58" s="546"/>
      <c r="AW58" s="546"/>
      <c r="AX58" s="546"/>
      <c r="AY58" s="546"/>
      <c r="AZ58" s="546"/>
      <c r="BA58" s="544"/>
      <c r="BB58" s="545"/>
      <c r="BC58" s="546"/>
      <c r="BD58" s="546"/>
      <c r="BE58" s="546"/>
      <c r="BF58" s="546"/>
      <c r="BG58" s="546"/>
      <c r="BH58" s="544"/>
      <c r="BI58" s="545"/>
      <c r="BJ58" s="546"/>
      <c r="BK58" s="546"/>
      <c r="BL58" s="546"/>
      <c r="BM58" s="546"/>
      <c r="BN58" s="546"/>
      <c r="BO58" s="544"/>
      <c r="BP58" s="545"/>
      <c r="BQ58" s="546"/>
      <c r="BR58" s="546"/>
      <c r="BS58" s="546"/>
      <c r="BT58" s="546"/>
      <c r="BU58" s="546"/>
      <c r="BV58" s="544"/>
      <c r="BW58" s="545"/>
      <c r="BX58" s="546"/>
      <c r="BY58" s="546"/>
      <c r="BZ58" s="546"/>
      <c r="CA58" s="546"/>
      <c r="CB58" s="546"/>
      <c r="CC58" s="544"/>
      <c r="CD58" s="545"/>
      <c r="CE58" s="546"/>
      <c r="CF58" s="546"/>
      <c r="CG58" s="546"/>
      <c r="CH58" s="546"/>
      <c r="CI58" s="546"/>
      <c r="CJ58" s="544"/>
      <c r="CK58" s="545"/>
      <c r="CL58" s="546"/>
      <c r="CM58" s="546"/>
      <c r="CN58" s="546"/>
      <c r="CO58" s="546"/>
      <c r="CP58" s="546"/>
      <c r="CQ58" s="544"/>
      <c r="CR58" s="545"/>
    </row>
    <row r="59" spans="1:96" ht="12.75" hidden="1" customHeight="1">
      <c r="A59" s="13"/>
      <c r="B59" s="165"/>
      <c r="C59" s="189" t="s">
        <v>185</v>
      </c>
      <c r="D59" s="24" t="s">
        <v>12</v>
      </c>
      <c r="E59" s="190">
        <v>0.83333333333333337</v>
      </c>
      <c r="F59" s="24" t="s">
        <v>31</v>
      </c>
      <c r="G59" s="191"/>
      <c r="H59" s="100">
        <v>17</v>
      </c>
      <c r="I59" s="192">
        <v>936</v>
      </c>
      <c r="J59" s="63">
        <f t="shared" si="6"/>
        <v>0</v>
      </c>
      <c r="K59" s="100">
        <f t="shared" si="7"/>
        <v>0</v>
      </c>
      <c r="L59" s="63">
        <f t="shared" si="8"/>
        <v>0</v>
      </c>
      <c r="M59" s="933">
        <v>15.4</v>
      </c>
      <c r="N59" s="63">
        <f t="shared" si="9"/>
        <v>0</v>
      </c>
      <c r="O59" s="25">
        <f t="shared" si="10"/>
        <v>0</v>
      </c>
      <c r="P59" s="25">
        <f t="shared" si="11"/>
        <v>0</v>
      </c>
      <c r="Q59" s="25">
        <f t="shared" si="12"/>
        <v>0</v>
      </c>
      <c r="R59" s="25">
        <f t="shared" si="1"/>
        <v>0</v>
      </c>
      <c r="S59" s="25">
        <f t="shared" si="2"/>
        <v>0</v>
      </c>
      <c r="T59" s="397">
        <f t="shared" si="3"/>
        <v>0</v>
      </c>
      <c r="U59" s="397">
        <f t="shared" si="4"/>
        <v>0</v>
      </c>
      <c r="V59" s="193">
        <f t="shared" si="13"/>
        <v>0</v>
      </c>
      <c r="W59" s="638">
        <f t="shared" si="14"/>
        <v>15912</v>
      </c>
      <c r="X59" s="639">
        <f t="shared" si="5"/>
        <v>15912</v>
      </c>
      <c r="Y59" s="639">
        <f t="shared" si="15"/>
        <v>15912</v>
      </c>
      <c r="Z59" s="65">
        <f t="shared" si="16"/>
        <v>20685.600000000002</v>
      </c>
      <c r="AA59" s="195">
        <f t="shared" si="18"/>
        <v>12729.6</v>
      </c>
      <c r="AB59" s="195">
        <f t="shared" si="19"/>
        <v>0</v>
      </c>
      <c r="AC59" s="195">
        <f t="shared" si="20"/>
        <v>0</v>
      </c>
      <c r="AD59" s="195">
        <f t="shared" si="21"/>
        <v>0</v>
      </c>
      <c r="AE59" s="195">
        <f t="shared" si="22"/>
        <v>0</v>
      </c>
      <c r="AF59" s="196">
        <f t="shared" si="17"/>
        <v>0</v>
      </c>
      <c r="AH59" s="546"/>
      <c r="AI59" s="546"/>
      <c r="AJ59" s="546"/>
      <c r="AK59" s="546"/>
      <c r="AL59" s="546"/>
      <c r="AM59" s="544"/>
      <c r="AN59" s="545"/>
      <c r="AO59" s="546"/>
      <c r="AP59" s="546"/>
      <c r="AQ59" s="546"/>
      <c r="AR59" s="546"/>
      <c r="AS59" s="546"/>
      <c r="AT59" s="544"/>
      <c r="AU59" s="545"/>
      <c r="AV59" s="546"/>
      <c r="AW59" s="546"/>
      <c r="AX59" s="546"/>
      <c r="AY59" s="546"/>
      <c r="AZ59" s="546"/>
      <c r="BA59" s="544"/>
      <c r="BB59" s="545"/>
      <c r="BC59" s="546"/>
      <c r="BD59" s="546"/>
      <c r="BE59" s="546"/>
      <c r="BF59" s="546"/>
      <c r="BG59" s="546"/>
      <c r="BH59" s="544"/>
      <c r="BI59" s="545"/>
      <c r="BJ59" s="546"/>
      <c r="BK59" s="546"/>
      <c r="BL59" s="546"/>
      <c r="BM59" s="546"/>
      <c r="BN59" s="546"/>
      <c r="BO59" s="544"/>
      <c r="BP59" s="545"/>
      <c r="BQ59" s="546"/>
      <c r="BR59" s="546"/>
      <c r="BS59" s="546"/>
      <c r="BT59" s="546"/>
      <c r="BU59" s="546"/>
      <c r="BV59" s="544"/>
      <c r="BW59" s="545"/>
      <c r="BX59" s="546"/>
      <c r="BY59" s="546"/>
      <c r="BZ59" s="546"/>
      <c r="CA59" s="546"/>
      <c r="CB59" s="546"/>
      <c r="CC59" s="544"/>
      <c r="CD59" s="545"/>
      <c r="CE59" s="546"/>
      <c r="CF59" s="546"/>
      <c r="CG59" s="546"/>
      <c r="CH59" s="546"/>
      <c r="CI59" s="546"/>
      <c r="CJ59" s="544"/>
      <c r="CK59" s="545"/>
      <c r="CL59" s="546"/>
      <c r="CM59" s="546"/>
      <c r="CN59" s="546"/>
      <c r="CO59" s="546"/>
      <c r="CP59" s="546"/>
      <c r="CQ59" s="544"/>
      <c r="CR59" s="545"/>
    </row>
    <row r="60" spans="1:96" ht="12.75" hidden="1" customHeight="1">
      <c r="A60" s="13"/>
      <c r="B60" s="165"/>
      <c r="C60" s="189" t="s">
        <v>10</v>
      </c>
      <c r="D60" s="24" t="s">
        <v>12</v>
      </c>
      <c r="E60" s="190">
        <v>0.91666666666666663</v>
      </c>
      <c r="F60" s="24" t="s">
        <v>31</v>
      </c>
      <c r="G60" s="191"/>
      <c r="H60" s="100">
        <v>6.9</v>
      </c>
      <c r="I60" s="192">
        <v>936</v>
      </c>
      <c r="J60" s="63">
        <f t="shared" si="6"/>
        <v>0</v>
      </c>
      <c r="K60" s="100">
        <f t="shared" si="7"/>
        <v>0</v>
      </c>
      <c r="L60" s="63">
        <f t="shared" si="8"/>
        <v>0</v>
      </c>
      <c r="M60" s="933">
        <v>6.3</v>
      </c>
      <c r="N60" s="63">
        <f t="shared" si="9"/>
        <v>0</v>
      </c>
      <c r="O60" s="25">
        <f t="shared" si="10"/>
        <v>0</v>
      </c>
      <c r="P60" s="25">
        <f t="shared" si="11"/>
        <v>0</v>
      </c>
      <c r="Q60" s="25">
        <f t="shared" si="12"/>
        <v>0</v>
      </c>
      <c r="R60" s="25">
        <f t="shared" si="1"/>
        <v>0</v>
      </c>
      <c r="S60" s="25">
        <f t="shared" si="2"/>
        <v>0</v>
      </c>
      <c r="T60" s="397">
        <f t="shared" si="3"/>
        <v>0</v>
      </c>
      <c r="U60" s="397">
        <f t="shared" si="4"/>
        <v>0</v>
      </c>
      <c r="V60" s="193">
        <f t="shared" si="13"/>
        <v>0</v>
      </c>
      <c r="W60" s="638">
        <f t="shared" si="14"/>
        <v>6458.4000000000005</v>
      </c>
      <c r="X60" s="639">
        <f t="shared" si="5"/>
        <v>6458.4000000000005</v>
      </c>
      <c r="Y60" s="639">
        <f t="shared" si="15"/>
        <v>6458.4000000000005</v>
      </c>
      <c r="Z60" s="65">
        <f t="shared" si="16"/>
        <v>8395.9200000000019</v>
      </c>
      <c r="AA60" s="195">
        <f t="shared" si="18"/>
        <v>5166.7200000000012</v>
      </c>
      <c r="AB60" s="195">
        <f t="shared" si="19"/>
        <v>0</v>
      </c>
      <c r="AC60" s="195">
        <f t="shared" si="20"/>
        <v>0</v>
      </c>
      <c r="AD60" s="195">
        <f t="shared" si="21"/>
        <v>0</v>
      </c>
      <c r="AE60" s="195">
        <f t="shared" si="22"/>
        <v>0</v>
      </c>
      <c r="AF60" s="196">
        <f t="shared" si="17"/>
        <v>0</v>
      </c>
      <c r="AH60" s="636"/>
      <c r="AI60" s="636"/>
      <c r="AJ60" s="636"/>
      <c r="AK60" s="636"/>
      <c r="AL60" s="636"/>
      <c r="AM60" s="635"/>
      <c r="AN60" s="634"/>
      <c r="AO60" s="636"/>
      <c r="AP60" s="636"/>
      <c r="AQ60" s="636"/>
      <c r="AR60" s="636"/>
      <c r="AS60" s="636"/>
      <c r="AT60" s="635"/>
      <c r="AU60" s="634"/>
      <c r="AV60" s="636"/>
      <c r="AW60" s="636"/>
      <c r="AX60" s="636"/>
      <c r="AY60" s="636"/>
      <c r="AZ60" s="546"/>
      <c r="BA60" s="544"/>
      <c r="BB60" s="545"/>
      <c r="BC60" s="636"/>
      <c r="BD60" s="636"/>
      <c r="BE60" s="636"/>
      <c r="BF60" s="636"/>
      <c r="BG60" s="546"/>
      <c r="BH60" s="635"/>
      <c r="BI60" s="634"/>
      <c r="BJ60" s="636"/>
      <c r="BK60" s="636"/>
      <c r="BL60" s="636"/>
      <c r="BM60" s="636"/>
      <c r="BN60" s="546"/>
      <c r="BO60" s="635"/>
      <c r="BP60" s="634"/>
      <c r="BQ60" s="636"/>
      <c r="BR60" s="636"/>
      <c r="BS60" s="636"/>
      <c r="BT60" s="636"/>
      <c r="BU60" s="546"/>
      <c r="BV60" s="635"/>
      <c r="BW60" s="634"/>
      <c r="BX60" s="636"/>
      <c r="BY60" s="636"/>
      <c r="BZ60" s="636"/>
      <c r="CA60" s="636"/>
      <c r="CB60" s="546"/>
      <c r="CC60" s="635"/>
      <c r="CD60" s="634"/>
      <c r="CE60" s="636"/>
      <c r="CF60" s="636"/>
      <c r="CG60" s="636"/>
      <c r="CH60" s="636"/>
      <c r="CI60" s="546"/>
      <c r="CJ60" s="635"/>
      <c r="CK60" s="634"/>
      <c r="CL60" s="636"/>
      <c r="CM60" s="636"/>
      <c r="CN60" s="636"/>
      <c r="CO60" s="636"/>
      <c r="CP60" s="546"/>
      <c r="CQ60" s="635"/>
      <c r="CR60" s="634"/>
    </row>
    <row r="61" spans="1:96" ht="12.75" hidden="1" customHeight="1">
      <c r="A61" s="13"/>
      <c r="B61" s="165"/>
      <c r="C61" s="189" t="s">
        <v>10</v>
      </c>
      <c r="D61" s="24" t="s">
        <v>12</v>
      </c>
      <c r="E61" s="190">
        <v>0</v>
      </c>
      <c r="F61" s="24" t="s">
        <v>29</v>
      </c>
      <c r="G61" s="191"/>
      <c r="H61" s="100">
        <v>2.2999999999999998</v>
      </c>
      <c r="I61" s="192">
        <v>625</v>
      </c>
      <c r="J61" s="63">
        <f t="shared" si="6"/>
        <v>0</v>
      </c>
      <c r="K61" s="100">
        <f t="shared" si="7"/>
        <v>0</v>
      </c>
      <c r="L61" s="63">
        <f t="shared" si="8"/>
        <v>0</v>
      </c>
      <c r="M61" s="933">
        <v>2.4</v>
      </c>
      <c r="N61" s="63">
        <f t="shared" si="9"/>
        <v>0</v>
      </c>
      <c r="O61" s="25">
        <f t="shared" si="10"/>
        <v>0</v>
      </c>
      <c r="P61" s="25">
        <f t="shared" si="11"/>
        <v>0</v>
      </c>
      <c r="Q61" s="25">
        <f t="shared" si="12"/>
        <v>0</v>
      </c>
      <c r="R61" s="25">
        <f t="shared" si="1"/>
        <v>0</v>
      </c>
      <c r="S61" s="25">
        <f t="shared" si="2"/>
        <v>0</v>
      </c>
      <c r="T61" s="397">
        <f t="shared" si="3"/>
        <v>0</v>
      </c>
      <c r="U61" s="397">
        <f t="shared" si="4"/>
        <v>0</v>
      </c>
      <c r="V61" s="193">
        <f t="shared" si="13"/>
        <v>0</v>
      </c>
      <c r="W61" s="638">
        <f t="shared" si="14"/>
        <v>1437.5</v>
      </c>
      <c r="X61" s="639">
        <f t="shared" si="5"/>
        <v>1437.5</v>
      </c>
      <c r="Y61" s="639">
        <f t="shared" si="15"/>
        <v>1437.5</v>
      </c>
      <c r="Z61" s="65">
        <f t="shared" si="16"/>
        <v>1868.75</v>
      </c>
      <c r="AA61" s="195">
        <f t="shared" si="18"/>
        <v>1150</v>
      </c>
      <c r="AB61" s="195">
        <f t="shared" si="19"/>
        <v>0</v>
      </c>
      <c r="AC61" s="195">
        <f t="shared" si="20"/>
        <v>0</v>
      </c>
      <c r="AD61" s="195">
        <f t="shared" si="21"/>
        <v>0</v>
      </c>
      <c r="AE61" s="195">
        <f t="shared" si="22"/>
        <v>0</v>
      </c>
      <c r="AF61" s="196">
        <f t="shared" si="17"/>
        <v>0</v>
      </c>
      <c r="AH61" s="636"/>
      <c r="AI61" s="636"/>
      <c r="AJ61" s="636"/>
      <c r="AK61" s="636"/>
      <c r="AL61" s="636"/>
      <c r="AM61" s="635"/>
      <c r="AN61" s="634"/>
      <c r="AO61" s="636"/>
      <c r="AP61" s="636"/>
      <c r="AQ61" s="636"/>
      <c r="AR61" s="636"/>
      <c r="AS61" s="636"/>
      <c r="AT61" s="635"/>
      <c r="AU61" s="635"/>
      <c r="AV61" s="636"/>
      <c r="AW61" s="636"/>
      <c r="AX61" s="636"/>
      <c r="AY61" s="636"/>
      <c r="AZ61" s="546"/>
      <c r="BA61" s="544"/>
      <c r="BB61" s="544"/>
      <c r="BC61" s="636"/>
      <c r="BD61" s="636"/>
      <c r="BE61" s="636"/>
      <c r="BF61" s="636"/>
      <c r="BG61" s="546"/>
      <c r="BH61" s="635"/>
      <c r="BI61" s="635"/>
      <c r="BJ61" s="636"/>
      <c r="BK61" s="636"/>
      <c r="BL61" s="636"/>
      <c r="BM61" s="636"/>
      <c r="BN61" s="546"/>
      <c r="BO61" s="635"/>
      <c r="BP61" s="635"/>
      <c r="BQ61" s="636"/>
      <c r="BR61" s="636"/>
      <c r="BS61" s="636"/>
      <c r="BT61" s="636"/>
      <c r="BU61" s="546"/>
      <c r="BV61" s="635"/>
      <c r="BW61" s="635"/>
      <c r="BX61" s="636"/>
      <c r="BY61" s="636"/>
      <c r="BZ61" s="636"/>
      <c r="CA61" s="636"/>
      <c r="CB61" s="546"/>
      <c r="CC61" s="635"/>
      <c r="CD61" s="635"/>
      <c r="CE61" s="636"/>
      <c r="CF61" s="636"/>
      <c r="CG61" s="636"/>
      <c r="CH61" s="636"/>
      <c r="CI61" s="546"/>
      <c r="CJ61" s="635"/>
      <c r="CK61" s="635"/>
      <c r="CL61" s="636"/>
      <c r="CM61" s="636"/>
      <c r="CN61" s="636"/>
      <c r="CO61" s="636"/>
      <c r="CP61" s="546"/>
      <c r="CQ61" s="635"/>
      <c r="CR61" s="635"/>
    </row>
    <row r="62" spans="1:96" ht="12.75" hidden="1" customHeight="1">
      <c r="A62" s="13"/>
      <c r="B62" s="165"/>
      <c r="C62" s="189" t="s">
        <v>123</v>
      </c>
      <c r="D62" s="24" t="s">
        <v>12</v>
      </c>
      <c r="E62" s="190">
        <v>8.3333333333333329E-2</v>
      </c>
      <c r="F62" s="24" t="s">
        <v>30</v>
      </c>
      <c r="G62" s="191"/>
      <c r="H62" s="100">
        <v>1.2</v>
      </c>
      <c r="I62" s="192">
        <v>254</v>
      </c>
      <c r="J62" s="63">
        <f t="shared" si="6"/>
        <v>0</v>
      </c>
      <c r="K62" s="100">
        <f t="shared" si="7"/>
        <v>0</v>
      </c>
      <c r="L62" s="63">
        <f t="shared" si="8"/>
        <v>0</v>
      </c>
      <c r="M62" s="933">
        <v>1.2</v>
      </c>
      <c r="N62" s="63">
        <f t="shared" si="9"/>
        <v>0</v>
      </c>
      <c r="O62" s="25">
        <f t="shared" si="10"/>
        <v>0</v>
      </c>
      <c r="P62" s="25">
        <f t="shared" si="11"/>
        <v>0</v>
      </c>
      <c r="Q62" s="25">
        <f t="shared" si="12"/>
        <v>0</v>
      </c>
      <c r="R62" s="25">
        <f t="shared" si="1"/>
        <v>0</v>
      </c>
      <c r="S62" s="25">
        <f t="shared" si="2"/>
        <v>0</v>
      </c>
      <c r="T62" s="397">
        <f t="shared" si="3"/>
        <v>0</v>
      </c>
      <c r="U62" s="397">
        <f t="shared" si="4"/>
        <v>0</v>
      </c>
      <c r="V62" s="193">
        <f t="shared" si="13"/>
        <v>0</v>
      </c>
      <c r="W62" s="638">
        <f t="shared" si="14"/>
        <v>304.8</v>
      </c>
      <c r="X62" s="639">
        <f t="shared" si="5"/>
        <v>304.8</v>
      </c>
      <c r="Y62" s="639">
        <f t="shared" si="15"/>
        <v>304.8</v>
      </c>
      <c r="Z62" s="65">
        <f t="shared" si="16"/>
        <v>396.24</v>
      </c>
      <c r="AA62" s="195">
        <f t="shared" si="18"/>
        <v>243.84000000000003</v>
      </c>
      <c r="AB62" s="195">
        <f t="shared" si="19"/>
        <v>0</v>
      </c>
      <c r="AC62" s="195">
        <f t="shared" si="20"/>
        <v>0</v>
      </c>
      <c r="AD62" s="195">
        <f t="shared" si="21"/>
        <v>0</v>
      </c>
      <c r="AE62" s="195">
        <f t="shared" si="22"/>
        <v>0</v>
      </c>
      <c r="AF62" s="196">
        <f t="shared" si="17"/>
        <v>0</v>
      </c>
      <c r="AH62" s="636"/>
      <c r="AI62" s="636"/>
      <c r="AJ62" s="636"/>
      <c r="AK62" s="636"/>
      <c r="AL62" s="636"/>
      <c r="AM62" s="635"/>
      <c r="AN62" s="635"/>
      <c r="AO62" s="636"/>
      <c r="AP62" s="636"/>
      <c r="AQ62" s="636"/>
      <c r="AR62" s="636"/>
      <c r="AS62" s="636"/>
      <c r="AT62" s="635"/>
      <c r="AU62" s="634"/>
      <c r="AV62" s="636"/>
      <c r="AW62" s="636"/>
      <c r="AX62" s="636"/>
      <c r="AY62" s="636"/>
      <c r="AZ62" s="546"/>
      <c r="BA62" s="544"/>
      <c r="BB62" s="545"/>
      <c r="BC62" s="636"/>
      <c r="BD62" s="636"/>
      <c r="BE62" s="636"/>
      <c r="BF62" s="636"/>
      <c r="BG62" s="546"/>
      <c r="BH62" s="635"/>
      <c r="BI62" s="634"/>
      <c r="BJ62" s="636"/>
      <c r="BK62" s="636"/>
      <c r="BL62" s="636"/>
      <c r="BM62" s="636"/>
      <c r="BN62" s="546"/>
      <c r="BO62" s="635"/>
      <c r="BP62" s="634"/>
      <c r="BQ62" s="636"/>
      <c r="BR62" s="636"/>
      <c r="BS62" s="636"/>
      <c r="BT62" s="636"/>
      <c r="BU62" s="546"/>
      <c r="BV62" s="635"/>
      <c r="BW62" s="634"/>
      <c r="BX62" s="636"/>
      <c r="BY62" s="636"/>
      <c r="BZ62" s="636"/>
      <c r="CA62" s="636"/>
      <c r="CB62" s="546"/>
      <c r="CC62" s="635"/>
      <c r="CD62" s="634"/>
      <c r="CE62" s="636"/>
      <c r="CF62" s="636"/>
      <c r="CG62" s="636"/>
      <c r="CH62" s="636"/>
      <c r="CI62" s="546"/>
      <c r="CJ62" s="635"/>
      <c r="CK62" s="634"/>
      <c r="CL62" s="636"/>
      <c r="CM62" s="636"/>
      <c r="CN62" s="636"/>
      <c r="CO62" s="636"/>
      <c r="CP62" s="546"/>
      <c r="CQ62" s="635"/>
      <c r="CR62" s="634"/>
    </row>
    <row r="63" spans="1:96" ht="12.75" hidden="1" customHeight="1">
      <c r="A63" s="13"/>
      <c r="B63" s="165"/>
      <c r="C63" s="189" t="s">
        <v>124</v>
      </c>
      <c r="D63" s="24" t="s">
        <v>13</v>
      </c>
      <c r="E63" s="190">
        <v>0.25</v>
      </c>
      <c r="F63" s="24" t="s">
        <v>27</v>
      </c>
      <c r="G63" s="191"/>
      <c r="H63" s="100">
        <v>1.2</v>
      </c>
      <c r="I63" s="192">
        <v>686</v>
      </c>
      <c r="J63" s="63">
        <f t="shared" si="6"/>
        <v>0</v>
      </c>
      <c r="K63" s="100">
        <f t="shared" si="7"/>
        <v>0</v>
      </c>
      <c r="L63" s="63">
        <f t="shared" si="8"/>
        <v>0</v>
      </c>
      <c r="M63" s="933">
        <v>1.1000000000000001</v>
      </c>
      <c r="N63" s="63">
        <f t="shared" si="9"/>
        <v>0</v>
      </c>
      <c r="O63" s="25">
        <f t="shared" si="10"/>
        <v>0</v>
      </c>
      <c r="P63" s="25">
        <f t="shared" si="11"/>
        <v>0</v>
      </c>
      <c r="Q63" s="25">
        <f t="shared" si="12"/>
        <v>0</v>
      </c>
      <c r="R63" s="25">
        <f t="shared" si="1"/>
        <v>0</v>
      </c>
      <c r="S63" s="25">
        <f t="shared" si="2"/>
        <v>0</v>
      </c>
      <c r="T63" s="397">
        <f t="shared" si="3"/>
        <v>0</v>
      </c>
      <c r="U63" s="397">
        <f t="shared" si="4"/>
        <v>0</v>
      </c>
      <c r="V63" s="193">
        <f t="shared" si="13"/>
        <v>0</v>
      </c>
      <c r="W63" s="638">
        <f t="shared" si="14"/>
        <v>823.19999999999993</v>
      </c>
      <c r="X63" s="639">
        <f t="shared" si="5"/>
        <v>823.19999999999993</v>
      </c>
      <c r="Y63" s="639">
        <f t="shared" si="15"/>
        <v>823.19999999999993</v>
      </c>
      <c r="Z63" s="65">
        <f t="shared" si="16"/>
        <v>1070.1599999999999</v>
      </c>
      <c r="AA63" s="195">
        <f>X63*$F$4</f>
        <v>658.56</v>
      </c>
      <c r="AB63" s="195">
        <f>X63*$F$5</f>
        <v>0</v>
      </c>
      <c r="AC63" s="195">
        <f>X63*$F$6</f>
        <v>0</v>
      </c>
      <c r="AD63" s="195">
        <f>X63*$F$7</f>
        <v>0</v>
      </c>
      <c r="AE63" s="195">
        <f>X63*$F$8</f>
        <v>0</v>
      </c>
      <c r="AF63" s="196">
        <f t="shared" si="17"/>
        <v>0</v>
      </c>
      <c r="AH63" s="636"/>
      <c r="AI63" s="636"/>
      <c r="AJ63" s="636"/>
      <c r="AK63" s="636"/>
      <c r="AL63" s="636"/>
      <c r="AM63" s="635"/>
      <c r="AN63" s="634"/>
      <c r="AO63" s="636"/>
      <c r="AP63" s="636"/>
      <c r="AQ63" s="636"/>
      <c r="AR63" s="636"/>
      <c r="AS63" s="636"/>
      <c r="AT63" s="635"/>
      <c r="AU63" s="634"/>
      <c r="AV63" s="636"/>
      <c r="AW63" s="636"/>
      <c r="AX63" s="636"/>
      <c r="AY63" s="636"/>
      <c r="AZ63" s="546"/>
      <c r="BA63" s="544"/>
      <c r="BB63" s="545"/>
      <c r="BC63" s="636"/>
      <c r="BD63" s="636"/>
      <c r="BE63" s="636"/>
      <c r="BF63" s="636"/>
      <c r="BG63" s="546"/>
      <c r="BH63" s="635"/>
      <c r="BI63" s="634"/>
      <c r="BJ63" s="636"/>
      <c r="BK63" s="636"/>
      <c r="BL63" s="636"/>
      <c r="BM63" s="636"/>
      <c r="BN63" s="546"/>
      <c r="BO63" s="635"/>
      <c r="BP63" s="634"/>
      <c r="BQ63" s="636"/>
      <c r="BR63" s="636"/>
      <c r="BS63" s="636"/>
      <c r="BT63" s="636"/>
      <c r="BU63" s="546"/>
      <c r="BV63" s="635"/>
      <c r="BW63" s="634"/>
      <c r="BX63" s="636"/>
      <c r="BY63" s="636"/>
      <c r="BZ63" s="636"/>
      <c r="CA63" s="636"/>
      <c r="CB63" s="546"/>
      <c r="CC63" s="635"/>
      <c r="CD63" s="634"/>
      <c r="CE63" s="636"/>
      <c r="CF63" s="636"/>
      <c r="CG63" s="636"/>
      <c r="CH63" s="636"/>
      <c r="CI63" s="546"/>
      <c r="CJ63" s="635"/>
      <c r="CK63" s="634"/>
      <c r="CL63" s="636"/>
      <c r="CM63" s="636"/>
      <c r="CN63" s="636"/>
      <c r="CO63" s="636"/>
      <c r="CP63" s="546"/>
      <c r="CQ63" s="635"/>
      <c r="CR63" s="634"/>
    </row>
    <row r="64" spans="1:96" ht="12.75" hidden="1" customHeight="1">
      <c r="A64" s="13"/>
      <c r="B64" s="165"/>
      <c r="C64" s="189" t="s">
        <v>189</v>
      </c>
      <c r="D64" s="24" t="s">
        <v>13</v>
      </c>
      <c r="E64" s="190">
        <v>0.29166666666666669</v>
      </c>
      <c r="F64" s="24" t="s">
        <v>27</v>
      </c>
      <c r="G64" s="191"/>
      <c r="H64" s="100">
        <v>1.8</v>
      </c>
      <c r="I64" s="192">
        <v>686</v>
      </c>
      <c r="J64" s="63">
        <f t="shared" si="6"/>
        <v>0</v>
      </c>
      <c r="K64" s="100">
        <f t="shared" si="7"/>
        <v>0</v>
      </c>
      <c r="L64" s="63">
        <f t="shared" si="8"/>
        <v>0</v>
      </c>
      <c r="M64" s="933">
        <v>1.7</v>
      </c>
      <c r="N64" s="63">
        <f t="shared" si="9"/>
        <v>0</v>
      </c>
      <c r="O64" s="25">
        <f t="shared" si="10"/>
        <v>0</v>
      </c>
      <c r="P64" s="25">
        <f t="shared" si="11"/>
        <v>0</v>
      </c>
      <c r="Q64" s="25">
        <f t="shared" si="12"/>
        <v>0</v>
      </c>
      <c r="R64" s="25">
        <f t="shared" si="1"/>
        <v>0</v>
      </c>
      <c r="S64" s="25">
        <f t="shared" si="2"/>
        <v>0</v>
      </c>
      <c r="T64" s="397">
        <f t="shared" si="3"/>
        <v>0</v>
      </c>
      <c r="U64" s="397">
        <f t="shared" si="4"/>
        <v>0</v>
      </c>
      <c r="V64" s="193">
        <f t="shared" si="13"/>
        <v>0</v>
      </c>
      <c r="W64" s="638">
        <f t="shared" si="14"/>
        <v>1234.8</v>
      </c>
      <c r="X64" s="639">
        <f t="shared" si="5"/>
        <v>1234.8</v>
      </c>
      <c r="Y64" s="639">
        <f t="shared" si="15"/>
        <v>1234.8</v>
      </c>
      <c r="Z64" s="65">
        <f t="shared" si="16"/>
        <v>1605.24</v>
      </c>
      <c r="AA64" s="195">
        <f>X64*$F$4</f>
        <v>987.84</v>
      </c>
      <c r="AB64" s="195">
        <f>X64*$F$5</f>
        <v>0</v>
      </c>
      <c r="AC64" s="195">
        <f>X64*$F$6</f>
        <v>0</v>
      </c>
      <c r="AD64" s="195">
        <f>X64*$F$7</f>
        <v>0</v>
      </c>
      <c r="AE64" s="195">
        <f>X64*$F$8</f>
        <v>0</v>
      </c>
      <c r="AF64" s="196">
        <f t="shared" si="17"/>
        <v>0</v>
      </c>
      <c r="AH64" s="636"/>
      <c r="AI64" s="636"/>
      <c r="AJ64" s="636"/>
      <c r="AK64" s="636"/>
      <c r="AL64" s="636"/>
      <c r="AM64" s="635"/>
      <c r="AN64" s="634"/>
      <c r="AO64" s="636"/>
      <c r="AP64" s="636"/>
      <c r="AQ64" s="636"/>
      <c r="AR64" s="636"/>
      <c r="AS64" s="636"/>
      <c r="AT64" s="635"/>
      <c r="AU64" s="634"/>
      <c r="AV64" s="636"/>
      <c r="AW64" s="636"/>
      <c r="AX64" s="636"/>
      <c r="AY64" s="636"/>
      <c r="AZ64" s="546"/>
      <c r="BA64" s="544"/>
      <c r="BB64" s="545"/>
      <c r="BC64" s="636"/>
      <c r="BD64" s="636"/>
      <c r="BE64" s="636"/>
      <c r="BF64" s="636"/>
      <c r="BG64" s="546"/>
      <c r="BH64" s="635"/>
      <c r="BI64" s="634"/>
      <c r="BJ64" s="636"/>
      <c r="BK64" s="636"/>
      <c r="BL64" s="636"/>
      <c r="BM64" s="636"/>
      <c r="BN64" s="546"/>
      <c r="BO64" s="635"/>
      <c r="BP64" s="634"/>
      <c r="BQ64" s="636"/>
      <c r="BR64" s="636"/>
      <c r="BS64" s="636"/>
      <c r="BT64" s="636"/>
      <c r="BU64" s="546"/>
      <c r="BV64" s="635"/>
      <c r="BW64" s="634"/>
      <c r="BX64" s="636"/>
      <c r="BY64" s="636"/>
      <c r="BZ64" s="636"/>
      <c r="CA64" s="636"/>
      <c r="CB64" s="546"/>
      <c r="CC64" s="635"/>
      <c r="CD64" s="634"/>
      <c r="CE64" s="636"/>
      <c r="CF64" s="636"/>
      <c r="CG64" s="636"/>
      <c r="CH64" s="636"/>
      <c r="CI64" s="546"/>
      <c r="CJ64" s="635"/>
      <c r="CK64" s="634"/>
      <c r="CL64" s="636"/>
      <c r="CM64" s="636"/>
      <c r="CN64" s="636"/>
      <c r="CO64" s="636"/>
      <c r="CP64" s="546"/>
      <c r="CQ64" s="635"/>
      <c r="CR64" s="634"/>
    </row>
    <row r="65" spans="1:96" ht="12.75" hidden="1" customHeight="1">
      <c r="A65" s="13"/>
      <c r="B65" s="165"/>
      <c r="C65" s="189" t="s">
        <v>291</v>
      </c>
      <c r="D65" s="24" t="s">
        <v>13</v>
      </c>
      <c r="E65" s="190">
        <v>0.33333333333333331</v>
      </c>
      <c r="F65" s="24" t="s">
        <v>27</v>
      </c>
      <c r="G65" s="191"/>
      <c r="H65" s="100">
        <v>3.7</v>
      </c>
      <c r="I65" s="192">
        <v>686</v>
      </c>
      <c r="J65" s="63">
        <f t="shared" si="6"/>
        <v>0</v>
      </c>
      <c r="K65" s="100">
        <f t="shared" si="7"/>
        <v>0</v>
      </c>
      <c r="L65" s="63">
        <f t="shared" si="8"/>
        <v>0</v>
      </c>
      <c r="M65" s="933">
        <v>3.4</v>
      </c>
      <c r="N65" s="63">
        <f t="shared" si="9"/>
        <v>0</v>
      </c>
      <c r="O65" s="25">
        <f t="shared" si="10"/>
        <v>0</v>
      </c>
      <c r="P65" s="25">
        <f t="shared" si="11"/>
        <v>0</v>
      </c>
      <c r="Q65" s="25">
        <f t="shared" si="12"/>
        <v>0</v>
      </c>
      <c r="R65" s="25">
        <f t="shared" si="1"/>
        <v>0</v>
      </c>
      <c r="S65" s="25">
        <f t="shared" si="2"/>
        <v>0</v>
      </c>
      <c r="T65" s="397">
        <f t="shared" si="3"/>
        <v>0</v>
      </c>
      <c r="U65" s="397">
        <f t="shared" si="4"/>
        <v>0</v>
      </c>
      <c r="V65" s="193">
        <f t="shared" ref="V65:V66" si="23">SUM(O65:U65)</f>
        <v>0</v>
      </c>
      <c r="W65" s="638">
        <f t="shared" si="14"/>
        <v>2538.2000000000003</v>
      </c>
      <c r="X65" s="639">
        <f t="shared" si="5"/>
        <v>2538.2000000000003</v>
      </c>
      <c r="Y65" s="639">
        <f t="shared" si="15"/>
        <v>2538.2000000000003</v>
      </c>
      <c r="Z65" s="65">
        <f t="shared" si="16"/>
        <v>3299.6600000000003</v>
      </c>
      <c r="AA65" s="195">
        <f t="shared" ref="AA65:AA66" si="24">X65*$F$4</f>
        <v>2030.5600000000004</v>
      </c>
      <c r="AB65" s="195">
        <f t="shared" ref="AB65:AB66" si="25">X65*$F$5</f>
        <v>0</v>
      </c>
      <c r="AC65" s="195">
        <f t="shared" ref="AC65:AC66" si="26">X65*$F$6</f>
        <v>0</v>
      </c>
      <c r="AD65" s="195">
        <f t="shared" ref="AD65:AD66" si="27">X65*$F$7</f>
        <v>0</v>
      </c>
      <c r="AE65" s="195">
        <f t="shared" ref="AE65:AE66" si="28">X65*$F$8</f>
        <v>0</v>
      </c>
      <c r="AF65" s="196">
        <f t="shared" si="17"/>
        <v>0</v>
      </c>
      <c r="AH65" s="546"/>
      <c r="AI65" s="546"/>
      <c r="AJ65" s="546"/>
      <c r="AK65" s="546"/>
      <c r="AL65" s="546"/>
      <c r="AM65" s="544"/>
      <c r="AN65" s="545"/>
      <c r="AO65" s="546"/>
      <c r="AP65" s="546"/>
      <c r="AQ65" s="546"/>
      <c r="AR65" s="546"/>
      <c r="AS65" s="546"/>
      <c r="AT65" s="544"/>
      <c r="AU65" s="545"/>
      <c r="AV65" s="546"/>
      <c r="AW65" s="546"/>
      <c r="AX65" s="546"/>
      <c r="AY65" s="546"/>
      <c r="AZ65" s="546"/>
      <c r="BA65" s="544"/>
      <c r="BB65" s="545"/>
      <c r="BC65" s="546"/>
      <c r="BD65" s="546"/>
      <c r="BE65" s="546"/>
      <c r="BF65" s="546"/>
      <c r="BG65" s="546"/>
      <c r="BH65" s="544"/>
      <c r="BI65" s="545"/>
      <c r="BJ65" s="546"/>
      <c r="BK65" s="546"/>
      <c r="BL65" s="546"/>
      <c r="BM65" s="546"/>
      <c r="BN65" s="546"/>
      <c r="BO65" s="544"/>
      <c r="BP65" s="545"/>
      <c r="BQ65" s="546"/>
      <c r="BR65" s="546"/>
      <c r="BS65" s="546"/>
      <c r="BT65" s="546"/>
      <c r="BU65" s="546"/>
      <c r="BV65" s="544"/>
      <c r="BW65" s="545"/>
      <c r="BX65" s="546"/>
      <c r="BY65" s="546"/>
      <c r="BZ65" s="546"/>
      <c r="CA65" s="546"/>
      <c r="CB65" s="546"/>
      <c r="CC65" s="544"/>
      <c r="CD65" s="545"/>
      <c r="CE65" s="546"/>
      <c r="CF65" s="546"/>
      <c r="CG65" s="546"/>
      <c r="CH65" s="546"/>
      <c r="CI65" s="546"/>
      <c r="CJ65" s="544"/>
      <c r="CK65" s="545"/>
      <c r="CL65" s="546"/>
      <c r="CM65" s="546"/>
      <c r="CN65" s="546"/>
      <c r="CO65" s="546"/>
      <c r="CP65" s="546"/>
      <c r="CQ65" s="544"/>
      <c r="CR65" s="545"/>
    </row>
    <row r="66" spans="1:96" ht="12.75" hidden="1" customHeight="1">
      <c r="A66" s="13"/>
      <c r="B66" s="165"/>
      <c r="C66" s="189" t="s">
        <v>125</v>
      </c>
      <c r="D66" s="24" t="s">
        <v>13</v>
      </c>
      <c r="E66" s="190">
        <v>0.33333333333333331</v>
      </c>
      <c r="F66" s="24" t="s">
        <v>27</v>
      </c>
      <c r="G66" s="191"/>
      <c r="H66" s="100">
        <v>4.3</v>
      </c>
      <c r="I66" s="192">
        <v>686</v>
      </c>
      <c r="J66" s="63">
        <f t="shared" si="6"/>
        <v>0</v>
      </c>
      <c r="K66" s="100">
        <f t="shared" si="7"/>
        <v>0</v>
      </c>
      <c r="L66" s="63">
        <f t="shared" si="8"/>
        <v>0</v>
      </c>
      <c r="M66" s="933">
        <v>4</v>
      </c>
      <c r="N66" s="63">
        <f t="shared" si="9"/>
        <v>0</v>
      </c>
      <c r="O66" s="25">
        <f t="shared" si="10"/>
        <v>0</v>
      </c>
      <c r="P66" s="25">
        <f t="shared" si="11"/>
        <v>0</v>
      </c>
      <c r="Q66" s="25">
        <f t="shared" si="12"/>
        <v>0</v>
      </c>
      <c r="R66" s="25">
        <f t="shared" si="1"/>
        <v>0</v>
      </c>
      <c r="S66" s="25">
        <f t="shared" si="2"/>
        <v>0</v>
      </c>
      <c r="T66" s="397">
        <f t="shared" si="3"/>
        <v>0</v>
      </c>
      <c r="U66" s="397">
        <f t="shared" si="4"/>
        <v>0</v>
      </c>
      <c r="V66" s="193">
        <f t="shared" si="23"/>
        <v>0</v>
      </c>
      <c r="W66" s="638">
        <f t="shared" si="14"/>
        <v>2949.7999999999997</v>
      </c>
      <c r="X66" s="639">
        <f t="shared" si="5"/>
        <v>2949.7999999999997</v>
      </c>
      <c r="Y66" s="639">
        <f t="shared" si="15"/>
        <v>2949.7999999999997</v>
      </c>
      <c r="Z66" s="65">
        <f t="shared" si="16"/>
        <v>3834.74</v>
      </c>
      <c r="AA66" s="195">
        <f t="shared" si="24"/>
        <v>2359.8399999999997</v>
      </c>
      <c r="AB66" s="195">
        <f t="shared" si="25"/>
        <v>0</v>
      </c>
      <c r="AC66" s="195">
        <f t="shared" si="26"/>
        <v>0</v>
      </c>
      <c r="AD66" s="195">
        <f t="shared" si="27"/>
        <v>0</v>
      </c>
      <c r="AE66" s="195">
        <f t="shared" si="28"/>
        <v>0</v>
      </c>
      <c r="AF66" s="196">
        <f t="shared" si="17"/>
        <v>0</v>
      </c>
      <c r="AH66" s="546"/>
      <c r="AI66" s="546"/>
      <c r="AJ66" s="546"/>
      <c r="AK66" s="546"/>
      <c r="AL66" s="546"/>
      <c r="AM66" s="544"/>
      <c r="AN66" s="545"/>
      <c r="AO66" s="546"/>
      <c r="AP66" s="546"/>
      <c r="AQ66" s="546"/>
      <c r="AR66" s="546"/>
      <c r="AS66" s="546"/>
      <c r="AT66" s="544"/>
      <c r="AU66" s="545"/>
      <c r="AV66" s="546"/>
      <c r="AW66" s="546"/>
      <c r="AX66" s="546"/>
      <c r="AY66" s="546"/>
      <c r="AZ66" s="546"/>
      <c r="BA66" s="544"/>
      <c r="BB66" s="545"/>
      <c r="BC66" s="546"/>
      <c r="BD66" s="546"/>
      <c r="BE66" s="546"/>
      <c r="BF66" s="546"/>
      <c r="BG66" s="546"/>
      <c r="BH66" s="544"/>
      <c r="BI66" s="545"/>
      <c r="BJ66" s="546"/>
      <c r="BK66" s="546"/>
      <c r="BL66" s="546"/>
      <c r="BM66" s="546"/>
      <c r="BN66" s="546"/>
      <c r="BO66" s="544"/>
      <c r="BP66" s="545"/>
      <c r="BQ66" s="546"/>
      <c r="BR66" s="546"/>
      <c r="BS66" s="546"/>
      <c r="BT66" s="546"/>
      <c r="BU66" s="546"/>
      <c r="BV66" s="544"/>
      <c r="BW66" s="545"/>
      <c r="BX66" s="546"/>
      <c r="BY66" s="546"/>
      <c r="BZ66" s="546"/>
      <c r="CA66" s="546"/>
      <c r="CB66" s="546"/>
      <c r="CC66" s="544"/>
      <c r="CD66" s="545"/>
      <c r="CE66" s="546"/>
      <c r="CF66" s="546"/>
      <c r="CG66" s="546"/>
      <c r="CH66" s="546"/>
      <c r="CI66" s="546"/>
      <c r="CJ66" s="544"/>
      <c r="CK66" s="545"/>
      <c r="CL66" s="546"/>
      <c r="CM66" s="546"/>
      <c r="CN66" s="546"/>
      <c r="CO66" s="546"/>
      <c r="CP66" s="546"/>
      <c r="CQ66" s="544"/>
      <c r="CR66" s="545"/>
    </row>
    <row r="67" spans="1:96" ht="12.75" hidden="1" customHeight="1">
      <c r="A67" s="13"/>
      <c r="B67" s="165"/>
      <c r="C67" s="189" t="s">
        <v>292</v>
      </c>
      <c r="D67" s="24" t="s">
        <v>13</v>
      </c>
      <c r="E67" s="190">
        <v>0.45833333333333331</v>
      </c>
      <c r="F67" s="24" t="s">
        <v>27</v>
      </c>
      <c r="G67" s="191"/>
      <c r="H67" s="100">
        <v>4.3</v>
      </c>
      <c r="I67" s="192">
        <v>686</v>
      </c>
      <c r="J67" s="63">
        <f t="shared" si="6"/>
        <v>0</v>
      </c>
      <c r="K67" s="100">
        <f t="shared" si="7"/>
        <v>0</v>
      </c>
      <c r="L67" s="63">
        <f t="shared" si="8"/>
        <v>0</v>
      </c>
      <c r="M67" s="933">
        <v>4</v>
      </c>
      <c r="N67" s="63">
        <f t="shared" si="9"/>
        <v>0</v>
      </c>
      <c r="O67" s="25"/>
      <c r="P67" s="25"/>
      <c r="Q67" s="25"/>
      <c r="R67" s="25"/>
      <c r="S67" s="25"/>
      <c r="T67" s="397"/>
      <c r="U67" s="397"/>
      <c r="V67" s="193"/>
      <c r="W67" s="638">
        <f t="shared" si="14"/>
        <v>2949.7999999999997</v>
      </c>
      <c r="X67" s="639">
        <f t="shared" si="5"/>
        <v>2949.7999999999997</v>
      </c>
      <c r="Y67" s="639"/>
      <c r="Z67" s="65">
        <f t="shared" ref="Z67:Z85" si="29">X67*$F$3</f>
        <v>3834.74</v>
      </c>
      <c r="AA67" s="195">
        <f t="shared" ref="AA67:AA85" si="30">X67*$F$4</f>
        <v>2359.8399999999997</v>
      </c>
      <c r="AB67" s="195">
        <f t="shared" ref="AB67:AB85" si="31">X67*$F$5</f>
        <v>0</v>
      </c>
      <c r="AC67" s="195">
        <f t="shared" ref="AC67:AC85" si="32">X67*$F$6</f>
        <v>0</v>
      </c>
      <c r="AD67" s="195">
        <f t="shared" ref="AD67:AD85" si="33">X67*$F$7</f>
        <v>0</v>
      </c>
      <c r="AE67" s="195">
        <f t="shared" ref="AE67:AE85" si="34">X67*$F$8</f>
        <v>0</v>
      </c>
      <c r="AF67" s="196">
        <f t="shared" ref="AF67:AF85" si="35">SUMPRODUCT(O67:U67,Y67:AE67)</f>
        <v>0</v>
      </c>
      <c r="AH67" s="548"/>
      <c r="AI67" s="546"/>
      <c r="AJ67" s="546"/>
      <c r="AK67" s="546"/>
      <c r="AL67" s="546"/>
      <c r="AM67" s="544"/>
      <c r="AN67" s="545"/>
      <c r="AO67" s="546"/>
      <c r="AP67" s="546"/>
      <c r="AQ67" s="546"/>
      <c r="AR67" s="546"/>
      <c r="AS67" s="546"/>
      <c r="AT67" s="544"/>
      <c r="AU67" s="545"/>
      <c r="AV67" s="546"/>
      <c r="AW67" s="546"/>
      <c r="AX67" s="546"/>
      <c r="AY67" s="546"/>
      <c r="AZ67" s="546"/>
      <c r="BA67" s="544"/>
      <c r="BB67" s="545"/>
      <c r="BC67" s="546"/>
      <c r="BD67" s="546"/>
      <c r="BE67" s="546"/>
      <c r="BF67" s="546"/>
      <c r="BG67" s="546"/>
      <c r="BH67" s="544"/>
      <c r="BI67" s="545"/>
      <c r="BJ67" s="546"/>
      <c r="BK67" s="546"/>
      <c r="BL67" s="546"/>
      <c r="BM67" s="546"/>
      <c r="BN67" s="546"/>
      <c r="BO67" s="544"/>
      <c r="BP67" s="545"/>
      <c r="BQ67" s="546"/>
      <c r="BR67" s="546"/>
      <c r="BS67" s="546"/>
      <c r="BT67" s="546"/>
      <c r="BU67" s="546"/>
      <c r="BV67" s="544"/>
      <c r="BW67" s="545"/>
      <c r="BX67" s="546"/>
      <c r="BY67" s="546"/>
      <c r="BZ67" s="546"/>
      <c r="CA67" s="546"/>
      <c r="CB67" s="546"/>
      <c r="CC67" s="544"/>
      <c r="CD67" s="545"/>
      <c r="CE67" s="546"/>
      <c r="CF67" s="546"/>
      <c r="CG67" s="546"/>
      <c r="CH67" s="546"/>
      <c r="CI67" s="546"/>
      <c r="CJ67" s="544"/>
      <c r="CK67" s="545"/>
      <c r="CL67" s="546"/>
      <c r="CM67" s="546"/>
      <c r="CN67" s="546"/>
      <c r="CO67" s="546"/>
      <c r="CP67" s="546"/>
      <c r="CQ67" s="544"/>
      <c r="CR67" s="545"/>
    </row>
    <row r="68" spans="1:96" ht="12.75" hidden="1" customHeight="1">
      <c r="A68" s="13"/>
      <c r="B68" s="165"/>
      <c r="C68" s="189" t="s">
        <v>54</v>
      </c>
      <c r="D68" s="24" t="s">
        <v>13</v>
      </c>
      <c r="E68" s="190">
        <v>0.45833333333333331</v>
      </c>
      <c r="F68" s="24" t="s">
        <v>27</v>
      </c>
      <c r="G68" s="191"/>
      <c r="H68" s="100">
        <v>4.9000000000000004</v>
      </c>
      <c r="I68" s="192">
        <v>686</v>
      </c>
      <c r="J68" s="63">
        <f t="shared" si="6"/>
        <v>0</v>
      </c>
      <c r="K68" s="100">
        <f t="shared" si="7"/>
        <v>0</v>
      </c>
      <c r="L68" s="63">
        <f t="shared" si="8"/>
        <v>0</v>
      </c>
      <c r="M68" s="933">
        <v>4.5999999999999996</v>
      </c>
      <c r="N68" s="63">
        <f t="shared" si="9"/>
        <v>0</v>
      </c>
      <c r="O68" s="25"/>
      <c r="P68" s="25"/>
      <c r="Q68" s="25"/>
      <c r="R68" s="25"/>
      <c r="S68" s="25"/>
      <c r="T68" s="397"/>
      <c r="U68" s="397"/>
      <c r="V68" s="193"/>
      <c r="W68" s="638">
        <f t="shared" si="14"/>
        <v>3361.4</v>
      </c>
      <c r="X68" s="639">
        <f t="shared" si="5"/>
        <v>3361.4</v>
      </c>
      <c r="Y68" s="65"/>
      <c r="Z68" s="65">
        <f t="shared" si="29"/>
        <v>4369.8200000000006</v>
      </c>
      <c r="AA68" s="195">
        <f t="shared" si="30"/>
        <v>2689.1200000000003</v>
      </c>
      <c r="AB68" s="195">
        <f t="shared" si="31"/>
        <v>0</v>
      </c>
      <c r="AC68" s="195">
        <f t="shared" si="32"/>
        <v>0</v>
      </c>
      <c r="AD68" s="195">
        <f t="shared" si="33"/>
        <v>0</v>
      </c>
      <c r="AE68" s="195">
        <f t="shared" si="34"/>
        <v>0</v>
      </c>
      <c r="AF68" s="196">
        <f t="shared" si="35"/>
        <v>0</v>
      </c>
      <c r="AH68" s="548"/>
      <c r="AI68" s="546"/>
      <c r="AJ68" s="546"/>
      <c r="AK68" s="546"/>
      <c r="AL68" s="546"/>
      <c r="AM68" s="544"/>
      <c r="AN68" s="545"/>
      <c r="AO68" s="546"/>
      <c r="AP68" s="546"/>
      <c r="AQ68" s="546"/>
      <c r="AR68" s="546"/>
      <c r="AS68" s="546"/>
      <c r="AT68" s="544"/>
      <c r="AU68" s="545"/>
      <c r="AV68" s="546"/>
      <c r="AW68" s="546"/>
      <c r="AX68" s="546"/>
      <c r="AY68" s="546"/>
      <c r="AZ68" s="546"/>
      <c r="BA68" s="544"/>
      <c r="BB68" s="545"/>
      <c r="BC68" s="546"/>
      <c r="BD68" s="546"/>
      <c r="BE68" s="546"/>
      <c r="BF68" s="546"/>
      <c r="BG68" s="546"/>
      <c r="BH68" s="544"/>
      <c r="BI68" s="545"/>
      <c r="BJ68" s="546"/>
      <c r="BK68" s="546"/>
      <c r="BL68" s="546"/>
      <c r="BM68" s="546"/>
      <c r="BN68" s="546"/>
      <c r="BO68" s="544"/>
      <c r="BP68" s="545"/>
      <c r="BQ68" s="546"/>
      <c r="BR68" s="546"/>
      <c r="BS68" s="546"/>
      <c r="BT68" s="546"/>
      <c r="BU68" s="546"/>
      <c r="BV68" s="544"/>
      <c r="BW68" s="545"/>
      <c r="BX68" s="546"/>
      <c r="BY68" s="546"/>
      <c r="BZ68" s="546"/>
      <c r="CA68" s="546"/>
      <c r="CB68" s="546"/>
      <c r="CC68" s="544"/>
      <c r="CD68" s="545"/>
      <c r="CE68" s="546"/>
      <c r="CF68" s="546"/>
      <c r="CG68" s="546"/>
      <c r="CH68" s="546"/>
      <c r="CI68" s="546"/>
      <c r="CJ68" s="544"/>
      <c r="CK68" s="545"/>
      <c r="CL68" s="546"/>
      <c r="CM68" s="546"/>
      <c r="CN68" s="546"/>
      <c r="CO68" s="546"/>
      <c r="CP68" s="546"/>
      <c r="CQ68" s="544"/>
      <c r="CR68" s="545"/>
    </row>
    <row r="69" spans="1:96" ht="12.75" hidden="1" customHeight="1">
      <c r="A69" s="13"/>
      <c r="B69" s="165"/>
      <c r="C69" s="189" t="s">
        <v>119</v>
      </c>
      <c r="D69" s="24" t="s">
        <v>13</v>
      </c>
      <c r="E69" s="190">
        <v>0.5</v>
      </c>
      <c r="F69" s="24" t="s">
        <v>27</v>
      </c>
      <c r="G69" s="191"/>
      <c r="H69" s="100">
        <v>6.1</v>
      </c>
      <c r="I69" s="192">
        <v>686</v>
      </c>
      <c r="J69" s="63">
        <f t="shared" si="6"/>
        <v>0</v>
      </c>
      <c r="K69" s="100">
        <f t="shared" si="7"/>
        <v>0</v>
      </c>
      <c r="L69" s="63">
        <f t="shared" si="8"/>
        <v>0</v>
      </c>
      <c r="M69" s="933">
        <v>5.7</v>
      </c>
      <c r="N69" s="63">
        <f t="shared" si="9"/>
        <v>0</v>
      </c>
      <c r="O69" s="25"/>
      <c r="P69" s="25"/>
      <c r="Q69" s="25"/>
      <c r="R69" s="25"/>
      <c r="S69" s="25"/>
      <c r="T69" s="397"/>
      <c r="U69" s="397"/>
      <c r="V69" s="193"/>
      <c r="W69" s="638">
        <f t="shared" si="14"/>
        <v>4184.5999999999995</v>
      </c>
      <c r="X69" s="639">
        <f t="shared" si="5"/>
        <v>4184.5999999999995</v>
      </c>
      <c r="Y69" s="65"/>
      <c r="Z69" s="65">
        <f t="shared" si="29"/>
        <v>5439.98</v>
      </c>
      <c r="AA69" s="195">
        <f t="shared" si="30"/>
        <v>3347.68</v>
      </c>
      <c r="AB69" s="195">
        <f t="shared" si="31"/>
        <v>0</v>
      </c>
      <c r="AC69" s="195">
        <f t="shared" si="32"/>
        <v>0</v>
      </c>
      <c r="AD69" s="195">
        <f t="shared" si="33"/>
        <v>0</v>
      </c>
      <c r="AE69" s="195">
        <f t="shared" si="34"/>
        <v>0</v>
      </c>
      <c r="AF69" s="196">
        <f t="shared" si="35"/>
        <v>0</v>
      </c>
      <c r="AH69" s="548"/>
      <c r="AI69" s="546"/>
      <c r="AJ69" s="546"/>
      <c r="AK69" s="546"/>
      <c r="AL69" s="546"/>
      <c r="AM69" s="544"/>
      <c r="AN69" s="545"/>
      <c r="AO69" s="546"/>
      <c r="AP69" s="546"/>
      <c r="AQ69" s="546"/>
      <c r="AR69" s="546"/>
      <c r="AS69" s="546"/>
      <c r="AT69" s="544"/>
      <c r="AU69" s="545"/>
      <c r="AV69" s="546"/>
      <c r="AW69" s="546"/>
      <c r="AX69" s="546"/>
      <c r="AY69" s="546"/>
      <c r="AZ69" s="546"/>
      <c r="BA69" s="544"/>
      <c r="BB69" s="545"/>
      <c r="BC69" s="546"/>
      <c r="BD69" s="546"/>
      <c r="BE69" s="546"/>
      <c r="BF69" s="546"/>
      <c r="BG69" s="546"/>
      <c r="BH69" s="544"/>
      <c r="BI69" s="545"/>
      <c r="BJ69" s="546"/>
      <c r="BK69" s="546"/>
      <c r="BL69" s="546"/>
      <c r="BM69" s="546"/>
      <c r="BN69" s="546"/>
      <c r="BO69" s="544"/>
      <c r="BP69" s="545"/>
      <c r="BQ69" s="546"/>
      <c r="BR69" s="546"/>
      <c r="BS69" s="546"/>
      <c r="BT69" s="546"/>
      <c r="BU69" s="546"/>
      <c r="BV69" s="544"/>
      <c r="BW69" s="545"/>
      <c r="BX69" s="546"/>
      <c r="BY69" s="546"/>
      <c r="BZ69" s="546"/>
      <c r="CA69" s="546"/>
      <c r="CB69" s="546"/>
      <c r="CC69" s="544"/>
      <c r="CD69" s="545"/>
      <c r="CE69" s="546"/>
      <c r="CF69" s="546"/>
      <c r="CG69" s="546"/>
      <c r="CH69" s="546"/>
      <c r="CI69" s="546"/>
      <c r="CJ69" s="544"/>
      <c r="CK69" s="545"/>
      <c r="CL69" s="546"/>
      <c r="CM69" s="546"/>
      <c r="CN69" s="546"/>
      <c r="CO69" s="546"/>
      <c r="CP69" s="546"/>
      <c r="CQ69" s="544"/>
      <c r="CR69" s="545"/>
    </row>
    <row r="70" spans="1:96" ht="12.75" hidden="1" customHeight="1">
      <c r="A70" s="13"/>
      <c r="B70" s="165"/>
      <c r="C70" s="189" t="s">
        <v>220</v>
      </c>
      <c r="D70" s="24" t="s">
        <v>13</v>
      </c>
      <c r="E70" s="190">
        <v>0.52083333333333337</v>
      </c>
      <c r="F70" s="24" t="s">
        <v>27</v>
      </c>
      <c r="G70" s="191"/>
      <c r="H70" s="100">
        <v>5.5</v>
      </c>
      <c r="I70" s="192">
        <v>686</v>
      </c>
      <c r="J70" s="63"/>
      <c r="K70" s="100">
        <f t="shared" si="7"/>
        <v>0</v>
      </c>
      <c r="L70" s="63">
        <f t="shared" si="8"/>
        <v>0</v>
      </c>
      <c r="M70" s="100">
        <v>5.0999999999999996</v>
      </c>
      <c r="N70" s="63"/>
      <c r="O70" s="25"/>
      <c r="P70" s="25"/>
      <c r="Q70" s="25"/>
      <c r="R70" s="25"/>
      <c r="S70" s="25"/>
      <c r="T70" s="397"/>
      <c r="U70" s="397"/>
      <c r="V70" s="193"/>
      <c r="W70" s="638">
        <f t="shared" si="14"/>
        <v>3773</v>
      </c>
      <c r="X70" s="639">
        <f t="shared" si="5"/>
        <v>3773</v>
      </c>
      <c r="Y70" s="65"/>
      <c r="Z70" s="65">
        <f t="shared" si="29"/>
        <v>4904.9000000000005</v>
      </c>
      <c r="AA70" s="195">
        <f t="shared" si="30"/>
        <v>3018.4</v>
      </c>
      <c r="AB70" s="195">
        <f t="shared" si="31"/>
        <v>0</v>
      </c>
      <c r="AC70" s="195">
        <f t="shared" si="32"/>
        <v>0</v>
      </c>
      <c r="AD70" s="195">
        <f t="shared" si="33"/>
        <v>0</v>
      </c>
      <c r="AE70" s="195">
        <f t="shared" si="34"/>
        <v>0</v>
      </c>
      <c r="AF70" s="196">
        <f t="shared" si="35"/>
        <v>0</v>
      </c>
      <c r="AH70" s="548"/>
      <c r="AI70" s="546"/>
      <c r="AJ70" s="546"/>
      <c r="AK70" s="546"/>
      <c r="AL70" s="546"/>
      <c r="AM70" s="544"/>
      <c r="AN70" s="545"/>
      <c r="AO70" s="546"/>
      <c r="AP70" s="546"/>
      <c r="AQ70" s="546"/>
      <c r="AR70" s="546"/>
      <c r="AS70" s="546"/>
      <c r="AT70" s="544"/>
      <c r="AU70" s="545"/>
      <c r="AV70" s="546"/>
      <c r="AW70" s="546"/>
      <c r="AX70" s="546"/>
      <c r="AY70" s="546"/>
      <c r="AZ70" s="546"/>
      <c r="BA70" s="544"/>
      <c r="BB70" s="545"/>
      <c r="BC70" s="546"/>
      <c r="BD70" s="546"/>
      <c r="BE70" s="546"/>
      <c r="BF70" s="546"/>
      <c r="BG70" s="546"/>
      <c r="BH70" s="544"/>
      <c r="BI70" s="545"/>
      <c r="BJ70" s="546"/>
      <c r="BK70" s="546"/>
      <c r="BL70" s="546"/>
      <c r="BM70" s="546"/>
      <c r="BN70" s="546"/>
      <c r="BO70" s="544"/>
      <c r="BP70" s="545"/>
      <c r="BQ70" s="546"/>
      <c r="BR70" s="546"/>
      <c r="BS70" s="546"/>
      <c r="BT70" s="546"/>
      <c r="BU70" s="546"/>
      <c r="BV70" s="544"/>
      <c r="BW70" s="545"/>
      <c r="BX70" s="546"/>
      <c r="BY70" s="546"/>
      <c r="BZ70" s="546"/>
      <c r="CA70" s="546"/>
      <c r="CB70" s="546"/>
      <c r="CC70" s="544"/>
      <c r="CD70" s="545"/>
      <c r="CE70" s="546"/>
      <c r="CF70" s="546"/>
      <c r="CG70" s="546"/>
      <c r="CH70" s="546"/>
      <c r="CI70" s="546"/>
      <c r="CJ70" s="544"/>
      <c r="CK70" s="545"/>
      <c r="CL70" s="546"/>
      <c r="CM70" s="546"/>
      <c r="CN70" s="546"/>
      <c r="CO70" s="546"/>
      <c r="CP70" s="546"/>
      <c r="CQ70" s="544"/>
      <c r="CR70" s="545"/>
    </row>
    <row r="71" spans="1:96" ht="12.75" hidden="1" customHeight="1">
      <c r="A71" s="13"/>
      <c r="B71" s="165"/>
      <c r="C71" s="189" t="s">
        <v>187</v>
      </c>
      <c r="D71" s="24" t="s">
        <v>13</v>
      </c>
      <c r="E71" s="190">
        <v>0.52083333333333337</v>
      </c>
      <c r="F71" s="24" t="s">
        <v>27</v>
      </c>
      <c r="G71" s="191"/>
      <c r="H71" s="100">
        <v>5.5</v>
      </c>
      <c r="I71" s="192">
        <v>686</v>
      </c>
      <c r="J71" s="63"/>
      <c r="K71" s="100">
        <f t="shared" si="7"/>
        <v>0</v>
      </c>
      <c r="L71" s="63">
        <f t="shared" si="8"/>
        <v>0</v>
      </c>
      <c r="M71" s="100">
        <v>5.0999999999999996</v>
      </c>
      <c r="N71" s="63"/>
      <c r="O71" s="25"/>
      <c r="P71" s="25"/>
      <c r="Q71" s="25"/>
      <c r="R71" s="25"/>
      <c r="S71" s="25"/>
      <c r="T71" s="397"/>
      <c r="U71" s="397"/>
      <c r="V71" s="193"/>
      <c r="W71" s="638">
        <f t="shared" si="14"/>
        <v>3773</v>
      </c>
      <c r="X71" s="639">
        <f t="shared" si="5"/>
        <v>3773</v>
      </c>
      <c r="Y71" s="65"/>
      <c r="Z71" s="65">
        <f t="shared" si="29"/>
        <v>4904.9000000000005</v>
      </c>
      <c r="AA71" s="195">
        <f t="shared" si="30"/>
        <v>3018.4</v>
      </c>
      <c r="AB71" s="195">
        <f t="shared" si="31"/>
        <v>0</v>
      </c>
      <c r="AC71" s="195">
        <f t="shared" si="32"/>
        <v>0</v>
      </c>
      <c r="AD71" s="195">
        <f t="shared" si="33"/>
        <v>0</v>
      </c>
      <c r="AE71" s="195">
        <f t="shared" si="34"/>
        <v>0</v>
      </c>
      <c r="AF71" s="196">
        <f t="shared" si="35"/>
        <v>0</v>
      </c>
      <c r="AH71" s="548"/>
      <c r="AI71" s="546"/>
      <c r="AJ71" s="546"/>
      <c r="AK71" s="546"/>
      <c r="AL71" s="546"/>
      <c r="AM71" s="544"/>
      <c r="AN71" s="545"/>
      <c r="AO71" s="546"/>
      <c r="AP71" s="546"/>
      <c r="AQ71" s="546"/>
      <c r="AR71" s="546"/>
      <c r="AS71" s="546"/>
      <c r="AT71" s="544"/>
      <c r="AU71" s="545"/>
      <c r="AV71" s="546"/>
      <c r="AW71" s="546"/>
      <c r="AX71" s="546"/>
      <c r="AY71" s="546"/>
      <c r="AZ71" s="546"/>
      <c r="BA71" s="544"/>
      <c r="BB71" s="545"/>
      <c r="BC71" s="546"/>
      <c r="BD71" s="546"/>
      <c r="BE71" s="546"/>
      <c r="BF71" s="546"/>
      <c r="BG71" s="546"/>
      <c r="BH71" s="544"/>
      <c r="BI71" s="545"/>
      <c r="BJ71" s="546"/>
      <c r="BK71" s="546"/>
      <c r="BL71" s="546"/>
      <c r="BM71" s="546"/>
      <c r="BN71" s="546"/>
      <c r="BO71" s="544"/>
      <c r="BP71" s="545"/>
      <c r="BQ71" s="546"/>
      <c r="BR71" s="546"/>
      <c r="BS71" s="546"/>
      <c r="BT71" s="546"/>
      <c r="BU71" s="546"/>
      <c r="BV71" s="544"/>
      <c r="BW71" s="545"/>
      <c r="BX71" s="546"/>
      <c r="BY71" s="546"/>
      <c r="BZ71" s="546"/>
      <c r="CA71" s="546"/>
      <c r="CB71" s="546"/>
      <c r="CC71" s="544"/>
      <c r="CD71" s="545"/>
      <c r="CE71" s="546"/>
      <c r="CF71" s="546"/>
      <c r="CG71" s="546"/>
      <c r="CH71" s="546"/>
      <c r="CI71" s="546"/>
      <c r="CJ71" s="544"/>
      <c r="CK71" s="545"/>
      <c r="CL71" s="546"/>
      <c r="CM71" s="546"/>
      <c r="CN71" s="546"/>
      <c r="CO71" s="546"/>
      <c r="CP71" s="546"/>
      <c r="CQ71" s="544"/>
      <c r="CR71" s="545"/>
    </row>
    <row r="72" spans="1:96" ht="12.75" hidden="1" customHeight="1">
      <c r="A72" s="13"/>
      <c r="B72" s="165"/>
      <c r="C72" s="189" t="s">
        <v>10</v>
      </c>
      <c r="D72" s="24" t="s">
        <v>13</v>
      </c>
      <c r="E72" s="190">
        <v>0.54166666666666663</v>
      </c>
      <c r="F72" s="24" t="s">
        <v>27</v>
      </c>
      <c r="G72" s="191"/>
      <c r="H72" s="100">
        <v>4.3</v>
      </c>
      <c r="I72" s="192">
        <v>686</v>
      </c>
      <c r="J72" s="63"/>
      <c r="K72" s="100">
        <f t="shared" si="7"/>
        <v>0</v>
      </c>
      <c r="L72" s="63">
        <f t="shared" si="8"/>
        <v>0</v>
      </c>
      <c r="M72" s="100">
        <v>4</v>
      </c>
      <c r="N72" s="63"/>
      <c r="O72" s="25"/>
      <c r="P72" s="25"/>
      <c r="Q72" s="25"/>
      <c r="R72" s="25"/>
      <c r="S72" s="25"/>
      <c r="T72" s="397"/>
      <c r="U72" s="397"/>
      <c r="V72" s="193"/>
      <c r="W72" s="638">
        <f t="shared" si="14"/>
        <v>2949.7999999999997</v>
      </c>
      <c r="X72" s="639">
        <f t="shared" si="5"/>
        <v>2949.7999999999997</v>
      </c>
      <c r="Y72" s="65"/>
      <c r="Z72" s="65">
        <f t="shared" si="29"/>
        <v>3834.74</v>
      </c>
      <c r="AA72" s="195">
        <f t="shared" si="30"/>
        <v>2359.8399999999997</v>
      </c>
      <c r="AB72" s="195">
        <f t="shared" si="31"/>
        <v>0</v>
      </c>
      <c r="AC72" s="195">
        <f t="shared" si="32"/>
        <v>0</v>
      </c>
      <c r="AD72" s="195">
        <f t="shared" si="33"/>
        <v>0</v>
      </c>
      <c r="AE72" s="195">
        <f t="shared" si="34"/>
        <v>0</v>
      </c>
      <c r="AF72" s="196">
        <f t="shared" si="35"/>
        <v>0</v>
      </c>
      <c r="AH72" s="548"/>
      <c r="AI72" s="546"/>
      <c r="AJ72" s="546"/>
      <c r="AK72" s="546"/>
      <c r="AL72" s="546"/>
      <c r="AM72" s="544"/>
      <c r="AN72" s="545"/>
      <c r="AO72" s="546"/>
      <c r="AP72" s="546"/>
      <c r="AQ72" s="546"/>
      <c r="AR72" s="546"/>
      <c r="AS72" s="546"/>
      <c r="AT72" s="544"/>
      <c r="AU72" s="545"/>
      <c r="AV72" s="546"/>
      <c r="AW72" s="546"/>
      <c r="AX72" s="546"/>
      <c r="AY72" s="546"/>
      <c r="AZ72" s="546"/>
      <c r="BA72" s="544"/>
      <c r="BB72" s="545"/>
      <c r="BC72" s="546"/>
      <c r="BD72" s="546"/>
      <c r="BE72" s="546"/>
      <c r="BF72" s="546"/>
      <c r="BG72" s="546"/>
      <c r="BH72" s="544"/>
      <c r="BI72" s="545"/>
      <c r="BJ72" s="546"/>
      <c r="BK72" s="546"/>
      <c r="BL72" s="546"/>
      <c r="BM72" s="546"/>
      <c r="BN72" s="546"/>
      <c r="BO72" s="544"/>
      <c r="BP72" s="545"/>
      <c r="BQ72" s="546"/>
      <c r="BR72" s="546"/>
      <c r="BS72" s="546"/>
      <c r="BT72" s="546"/>
      <c r="BU72" s="546"/>
      <c r="BV72" s="544"/>
      <c r="BW72" s="545"/>
      <c r="BX72" s="546"/>
      <c r="BY72" s="546"/>
      <c r="BZ72" s="546"/>
      <c r="CA72" s="546"/>
      <c r="CB72" s="546"/>
      <c r="CC72" s="544"/>
      <c r="CD72" s="545"/>
      <c r="CE72" s="546"/>
      <c r="CF72" s="546"/>
      <c r="CG72" s="546"/>
      <c r="CH72" s="546"/>
      <c r="CI72" s="546"/>
      <c r="CJ72" s="544"/>
      <c r="CK72" s="545"/>
      <c r="CL72" s="546"/>
      <c r="CM72" s="546"/>
      <c r="CN72" s="546"/>
      <c r="CO72" s="546"/>
      <c r="CP72" s="546"/>
      <c r="CQ72" s="544"/>
      <c r="CR72" s="545"/>
    </row>
    <row r="73" spans="1:96" ht="12.75" hidden="1" customHeight="1">
      <c r="A73" s="13"/>
      <c r="B73" s="165"/>
      <c r="C73" s="189" t="s">
        <v>293</v>
      </c>
      <c r="D73" s="24" t="s">
        <v>13</v>
      </c>
      <c r="E73" s="190">
        <v>0.625</v>
      </c>
      <c r="F73" s="24" t="s">
        <v>27</v>
      </c>
      <c r="G73" s="191"/>
      <c r="H73" s="100">
        <v>5.5</v>
      </c>
      <c r="I73" s="192">
        <v>686</v>
      </c>
      <c r="J73" s="63"/>
      <c r="K73" s="100">
        <f t="shared" si="7"/>
        <v>0</v>
      </c>
      <c r="L73" s="63">
        <f t="shared" si="8"/>
        <v>0</v>
      </c>
      <c r="M73" s="100">
        <v>5.0999999999999996</v>
      </c>
      <c r="N73" s="63"/>
      <c r="O73" s="25"/>
      <c r="P73" s="25"/>
      <c r="Q73" s="25"/>
      <c r="R73" s="25"/>
      <c r="S73" s="25"/>
      <c r="T73" s="397"/>
      <c r="U73" s="397"/>
      <c r="V73" s="193"/>
      <c r="W73" s="638">
        <f t="shared" si="14"/>
        <v>3773</v>
      </c>
      <c r="X73" s="639">
        <f t="shared" si="5"/>
        <v>3773</v>
      </c>
      <c r="Y73" s="65"/>
      <c r="Z73" s="65">
        <f t="shared" si="29"/>
        <v>4904.9000000000005</v>
      </c>
      <c r="AA73" s="195">
        <f t="shared" si="30"/>
        <v>3018.4</v>
      </c>
      <c r="AB73" s="195">
        <f t="shared" si="31"/>
        <v>0</v>
      </c>
      <c r="AC73" s="195">
        <f t="shared" si="32"/>
        <v>0</v>
      </c>
      <c r="AD73" s="195">
        <f t="shared" si="33"/>
        <v>0</v>
      </c>
      <c r="AE73" s="195">
        <f t="shared" si="34"/>
        <v>0</v>
      </c>
      <c r="AF73" s="196">
        <f t="shared" si="35"/>
        <v>0</v>
      </c>
      <c r="AH73" s="548"/>
      <c r="AI73" s="546"/>
      <c r="AJ73" s="546"/>
      <c r="AK73" s="546"/>
      <c r="AL73" s="546"/>
      <c r="AM73" s="544"/>
      <c r="AN73" s="545"/>
      <c r="AO73" s="546"/>
      <c r="AP73" s="546"/>
      <c r="AQ73" s="546"/>
      <c r="AR73" s="546"/>
      <c r="AS73" s="546"/>
      <c r="AT73" s="544"/>
      <c r="AU73" s="545"/>
      <c r="AV73" s="546"/>
      <c r="AW73" s="546"/>
      <c r="AX73" s="546"/>
      <c r="AY73" s="546"/>
      <c r="AZ73" s="546"/>
      <c r="BA73" s="544"/>
      <c r="BB73" s="545"/>
      <c r="BC73" s="546"/>
      <c r="BD73" s="546"/>
      <c r="BE73" s="546"/>
      <c r="BF73" s="546"/>
      <c r="BG73" s="546"/>
      <c r="BH73" s="544"/>
      <c r="BI73" s="545"/>
      <c r="BJ73" s="546"/>
      <c r="BK73" s="546"/>
      <c r="BL73" s="546"/>
      <c r="BM73" s="546"/>
      <c r="BN73" s="546"/>
      <c r="BO73" s="544"/>
      <c r="BP73" s="545"/>
      <c r="BQ73" s="546"/>
      <c r="BR73" s="546"/>
      <c r="BS73" s="546"/>
      <c r="BT73" s="546"/>
      <c r="BU73" s="546"/>
      <c r="BV73" s="544"/>
      <c r="BW73" s="545"/>
      <c r="BX73" s="546"/>
      <c r="BY73" s="546"/>
      <c r="BZ73" s="546"/>
      <c r="CA73" s="546"/>
      <c r="CB73" s="546"/>
      <c r="CC73" s="544"/>
      <c r="CD73" s="545"/>
      <c r="CE73" s="546"/>
      <c r="CF73" s="546"/>
      <c r="CG73" s="546"/>
      <c r="CH73" s="546"/>
      <c r="CI73" s="546"/>
      <c r="CJ73" s="544"/>
      <c r="CK73" s="545"/>
      <c r="CL73" s="546"/>
      <c r="CM73" s="546"/>
      <c r="CN73" s="546"/>
      <c r="CO73" s="546"/>
      <c r="CP73" s="546"/>
      <c r="CQ73" s="544"/>
      <c r="CR73" s="545"/>
    </row>
    <row r="74" spans="1:96" ht="12.75" hidden="1" customHeight="1">
      <c r="A74" s="13"/>
      <c r="B74" s="165"/>
      <c r="C74" s="189" t="s">
        <v>10</v>
      </c>
      <c r="D74" s="24" t="s">
        <v>13</v>
      </c>
      <c r="E74" s="190">
        <v>0.625</v>
      </c>
      <c r="F74" s="24" t="s">
        <v>27</v>
      </c>
      <c r="G74" s="191"/>
      <c r="H74" s="100">
        <v>5.5</v>
      </c>
      <c r="I74" s="192">
        <v>686</v>
      </c>
      <c r="J74" s="63"/>
      <c r="K74" s="100">
        <f t="shared" si="7"/>
        <v>0</v>
      </c>
      <c r="L74" s="63">
        <f t="shared" si="8"/>
        <v>0</v>
      </c>
      <c r="M74" s="100">
        <v>5.0999999999999996</v>
      </c>
      <c r="N74" s="63"/>
      <c r="O74" s="25"/>
      <c r="P74" s="25"/>
      <c r="Q74" s="25"/>
      <c r="R74" s="25"/>
      <c r="S74" s="25"/>
      <c r="T74" s="397"/>
      <c r="U74" s="397"/>
      <c r="V74" s="193"/>
      <c r="W74" s="638">
        <f t="shared" si="14"/>
        <v>3773</v>
      </c>
      <c r="X74" s="639">
        <f t="shared" si="5"/>
        <v>3773</v>
      </c>
      <c r="Y74" s="65"/>
      <c r="Z74" s="65">
        <f t="shared" si="29"/>
        <v>4904.9000000000005</v>
      </c>
      <c r="AA74" s="195">
        <f t="shared" si="30"/>
        <v>3018.4</v>
      </c>
      <c r="AB74" s="195">
        <f t="shared" si="31"/>
        <v>0</v>
      </c>
      <c r="AC74" s="195">
        <f t="shared" si="32"/>
        <v>0</v>
      </c>
      <c r="AD74" s="195">
        <f t="shared" si="33"/>
        <v>0</v>
      </c>
      <c r="AE74" s="195">
        <f t="shared" si="34"/>
        <v>0</v>
      </c>
      <c r="AF74" s="196">
        <f t="shared" si="35"/>
        <v>0</v>
      </c>
      <c r="AH74" s="548"/>
      <c r="AI74" s="546"/>
      <c r="AJ74" s="546"/>
      <c r="AK74" s="546"/>
      <c r="AL74" s="546"/>
      <c r="AM74" s="544"/>
      <c r="AN74" s="545"/>
      <c r="AO74" s="546"/>
      <c r="AP74" s="546"/>
      <c r="AQ74" s="546"/>
      <c r="AR74" s="546"/>
      <c r="AS74" s="546"/>
      <c r="AT74" s="544"/>
      <c r="AU74" s="545"/>
      <c r="AV74" s="546"/>
      <c r="AW74" s="546"/>
      <c r="AX74" s="546"/>
      <c r="AY74" s="546"/>
      <c r="AZ74" s="546"/>
      <c r="BA74" s="544"/>
      <c r="BB74" s="545"/>
      <c r="BC74" s="546"/>
      <c r="BD74" s="546"/>
      <c r="BE74" s="546"/>
      <c r="BF74" s="546"/>
      <c r="BG74" s="546"/>
      <c r="BH74" s="544"/>
      <c r="BI74" s="545"/>
      <c r="BJ74" s="546"/>
      <c r="BK74" s="546"/>
      <c r="BL74" s="546"/>
      <c r="BM74" s="546"/>
      <c r="BN74" s="546"/>
      <c r="BO74" s="544"/>
      <c r="BP74" s="545"/>
      <c r="BQ74" s="546"/>
      <c r="BR74" s="546"/>
      <c r="BS74" s="546"/>
      <c r="BT74" s="546"/>
      <c r="BU74" s="546"/>
      <c r="BV74" s="544"/>
      <c r="BW74" s="545"/>
      <c r="BX74" s="546"/>
      <c r="BY74" s="546"/>
      <c r="BZ74" s="546"/>
      <c r="CA74" s="546"/>
      <c r="CB74" s="546"/>
      <c r="CC74" s="544"/>
      <c r="CD74" s="545"/>
      <c r="CE74" s="546"/>
      <c r="CF74" s="546"/>
      <c r="CG74" s="546"/>
      <c r="CH74" s="546"/>
      <c r="CI74" s="546"/>
      <c r="CJ74" s="544"/>
      <c r="CK74" s="545"/>
      <c r="CL74" s="546"/>
      <c r="CM74" s="546"/>
      <c r="CN74" s="546"/>
      <c r="CO74" s="546"/>
      <c r="CP74" s="546"/>
      <c r="CQ74" s="544"/>
      <c r="CR74" s="545"/>
    </row>
    <row r="75" spans="1:96" ht="12.75" hidden="1" customHeight="1">
      <c r="A75" s="13"/>
      <c r="B75" s="165"/>
      <c r="C75" s="189" t="s">
        <v>294</v>
      </c>
      <c r="D75" s="24" t="s">
        <v>13</v>
      </c>
      <c r="E75" s="190">
        <v>0.70833333333333337</v>
      </c>
      <c r="F75" s="24" t="s">
        <v>28</v>
      </c>
      <c r="G75" s="191"/>
      <c r="H75" s="100">
        <v>5.5</v>
      </c>
      <c r="I75" s="192">
        <v>817</v>
      </c>
      <c r="J75" s="63"/>
      <c r="K75" s="100">
        <f t="shared" si="7"/>
        <v>0</v>
      </c>
      <c r="L75" s="63">
        <f t="shared" si="8"/>
        <v>0</v>
      </c>
      <c r="M75" s="100">
        <v>5.0999999999999996</v>
      </c>
      <c r="N75" s="63"/>
      <c r="O75" s="25"/>
      <c r="P75" s="25"/>
      <c r="Q75" s="25"/>
      <c r="R75" s="25"/>
      <c r="S75" s="25"/>
      <c r="T75" s="397"/>
      <c r="U75" s="397"/>
      <c r="V75" s="193"/>
      <c r="W75" s="638">
        <f t="shared" si="14"/>
        <v>4493.5</v>
      </c>
      <c r="X75" s="639">
        <f t="shared" si="5"/>
        <v>4493.5</v>
      </c>
      <c r="Y75" s="65"/>
      <c r="Z75" s="65">
        <f t="shared" si="29"/>
        <v>5841.55</v>
      </c>
      <c r="AA75" s="195">
        <f t="shared" si="30"/>
        <v>3594.8</v>
      </c>
      <c r="AB75" s="195">
        <f t="shared" si="31"/>
        <v>0</v>
      </c>
      <c r="AC75" s="195">
        <f t="shared" si="32"/>
        <v>0</v>
      </c>
      <c r="AD75" s="195">
        <f t="shared" si="33"/>
        <v>0</v>
      </c>
      <c r="AE75" s="195">
        <f t="shared" si="34"/>
        <v>0</v>
      </c>
      <c r="AF75" s="196">
        <f t="shared" si="35"/>
        <v>0</v>
      </c>
      <c r="AH75" s="548"/>
      <c r="AI75" s="546"/>
      <c r="AJ75" s="546"/>
      <c r="AK75" s="546"/>
      <c r="AL75" s="546"/>
      <c r="AM75" s="544"/>
      <c r="AN75" s="545"/>
      <c r="AO75" s="546"/>
      <c r="AP75" s="546"/>
      <c r="AQ75" s="546"/>
      <c r="AR75" s="546"/>
      <c r="AS75" s="546"/>
      <c r="AT75" s="544"/>
      <c r="AU75" s="545"/>
      <c r="AV75" s="546"/>
      <c r="AW75" s="546"/>
      <c r="AX75" s="546"/>
      <c r="AY75" s="546"/>
      <c r="AZ75" s="546"/>
      <c r="BA75" s="544"/>
      <c r="BB75" s="545"/>
      <c r="BC75" s="546"/>
      <c r="BD75" s="546"/>
      <c r="BE75" s="546"/>
      <c r="BF75" s="546"/>
      <c r="BG75" s="546"/>
      <c r="BH75" s="544"/>
      <c r="BI75" s="545"/>
      <c r="BJ75" s="546"/>
      <c r="BK75" s="546"/>
      <c r="BL75" s="546"/>
      <c r="BM75" s="546"/>
      <c r="BN75" s="546"/>
      <c r="BO75" s="544"/>
      <c r="BP75" s="545"/>
      <c r="BQ75" s="546"/>
      <c r="BR75" s="546"/>
      <c r="BS75" s="546"/>
      <c r="BT75" s="546"/>
      <c r="BU75" s="546"/>
      <c r="BV75" s="544"/>
      <c r="BW75" s="545"/>
      <c r="BX75" s="546"/>
      <c r="BY75" s="546"/>
      <c r="BZ75" s="546"/>
      <c r="CA75" s="546"/>
      <c r="CB75" s="546"/>
      <c r="CC75" s="544"/>
      <c r="CD75" s="545"/>
      <c r="CE75" s="546"/>
      <c r="CF75" s="546"/>
      <c r="CG75" s="546"/>
      <c r="CH75" s="546"/>
      <c r="CI75" s="546"/>
      <c r="CJ75" s="544"/>
      <c r="CK75" s="545"/>
      <c r="CL75" s="546"/>
      <c r="CM75" s="546"/>
      <c r="CN75" s="546"/>
      <c r="CO75" s="546"/>
      <c r="CP75" s="546"/>
      <c r="CQ75" s="544"/>
      <c r="CR75" s="545"/>
    </row>
    <row r="76" spans="1:96" ht="12.75" hidden="1" customHeight="1">
      <c r="A76" s="13"/>
      <c r="B76" s="165"/>
      <c r="C76" s="189" t="s">
        <v>157</v>
      </c>
      <c r="D76" s="24" t="s">
        <v>13</v>
      </c>
      <c r="E76" s="190">
        <v>0.70833333333333337</v>
      </c>
      <c r="F76" s="24" t="s">
        <v>28</v>
      </c>
      <c r="G76" s="191"/>
      <c r="H76" s="100">
        <v>6.7</v>
      </c>
      <c r="I76" s="192">
        <v>817</v>
      </c>
      <c r="J76" s="63"/>
      <c r="K76" s="100">
        <f t="shared" si="7"/>
        <v>0</v>
      </c>
      <c r="L76" s="63">
        <f t="shared" si="8"/>
        <v>0</v>
      </c>
      <c r="M76" s="100">
        <v>6.2</v>
      </c>
      <c r="N76" s="63"/>
      <c r="O76" s="25"/>
      <c r="P76" s="25"/>
      <c r="Q76" s="25"/>
      <c r="R76" s="25"/>
      <c r="S76" s="25"/>
      <c r="T76" s="397"/>
      <c r="U76" s="397"/>
      <c r="V76" s="193"/>
      <c r="W76" s="638">
        <f t="shared" si="14"/>
        <v>5473.9000000000005</v>
      </c>
      <c r="X76" s="639">
        <f t="shared" si="5"/>
        <v>5473.9000000000005</v>
      </c>
      <c r="Y76" s="65"/>
      <c r="Z76" s="65">
        <f t="shared" si="29"/>
        <v>7116.0700000000006</v>
      </c>
      <c r="AA76" s="195">
        <f t="shared" si="30"/>
        <v>4379.1200000000008</v>
      </c>
      <c r="AB76" s="195">
        <f t="shared" si="31"/>
        <v>0</v>
      </c>
      <c r="AC76" s="195">
        <f t="shared" si="32"/>
        <v>0</v>
      </c>
      <c r="AD76" s="195">
        <f t="shared" si="33"/>
        <v>0</v>
      </c>
      <c r="AE76" s="195">
        <f t="shared" si="34"/>
        <v>0</v>
      </c>
      <c r="AF76" s="196">
        <f t="shared" si="35"/>
        <v>0</v>
      </c>
      <c r="AH76" s="548"/>
      <c r="AI76" s="546"/>
      <c r="AJ76" s="546"/>
      <c r="AK76" s="546"/>
      <c r="AL76" s="546"/>
      <c r="AM76" s="544"/>
      <c r="AN76" s="545"/>
      <c r="AO76" s="546"/>
      <c r="AP76" s="546"/>
      <c r="AQ76" s="546"/>
      <c r="AR76" s="546"/>
      <c r="AS76" s="546"/>
      <c r="AT76" s="544"/>
      <c r="AU76" s="545"/>
      <c r="AV76" s="546"/>
      <c r="AW76" s="546"/>
      <c r="AX76" s="546"/>
      <c r="AY76" s="546"/>
      <c r="AZ76" s="546"/>
      <c r="BA76" s="544"/>
      <c r="BB76" s="545"/>
      <c r="BC76" s="546"/>
      <c r="BD76" s="546"/>
      <c r="BE76" s="546"/>
      <c r="BF76" s="546"/>
      <c r="BG76" s="546"/>
      <c r="BH76" s="544"/>
      <c r="BI76" s="545"/>
      <c r="BJ76" s="546"/>
      <c r="BK76" s="546"/>
      <c r="BL76" s="546"/>
      <c r="BM76" s="546"/>
      <c r="BN76" s="546"/>
      <c r="BO76" s="544"/>
      <c r="BP76" s="545"/>
      <c r="BQ76" s="546"/>
      <c r="BR76" s="546"/>
      <c r="BS76" s="546"/>
      <c r="BT76" s="546"/>
      <c r="BU76" s="546"/>
      <c r="BV76" s="544"/>
      <c r="BW76" s="545"/>
      <c r="BX76" s="546"/>
      <c r="BY76" s="546"/>
      <c r="BZ76" s="546"/>
      <c r="CA76" s="546"/>
      <c r="CB76" s="546"/>
      <c r="CC76" s="544"/>
      <c r="CD76" s="545"/>
      <c r="CE76" s="546"/>
      <c r="CF76" s="546"/>
      <c r="CG76" s="546"/>
      <c r="CH76" s="546"/>
      <c r="CI76" s="546"/>
      <c r="CJ76" s="544"/>
      <c r="CK76" s="545"/>
      <c r="CL76" s="546"/>
      <c r="CM76" s="546"/>
      <c r="CN76" s="546"/>
      <c r="CO76" s="546"/>
      <c r="CP76" s="546"/>
      <c r="CQ76" s="544"/>
      <c r="CR76" s="545"/>
    </row>
    <row r="77" spans="1:96" ht="12.75" hidden="1" customHeight="1">
      <c r="A77" s="13"/>
      <c r="B77" s="165"/>
      <c r="C77" s="189" t="s">
        <v>50</v>
      </c>
      <c r="D77" s="24" t="s">
        <v>13</v>
      </c>
      <c r="E77" s="190">
        <v>0.79166666666666663</v>
      </c>
      <c r="F77" s="24" t="s">
        <v>31</v>
      </c>
      <c r="G77" s="191"/>
      <c r="H77" s="100">
        <v>11.3</v>
      </c>
      <c r="I77" s="192">
        <v>936</v>
      </c>
      <c r="J77" s="63"/>
      <c r="K77" s="100">
        <f t="shared" ref="K77:K85" si="36">H77*P77*2</f>
        <v>0</v>
      </c>
      <c r="L77" s="63">
        <f t="shared" ref="L77:L85" si="37">H77*Q77</f>
        <v>0</v>
      </c>
      <c r="M77" s="933">
        <v>10.3</v>
      </c>
      <c r="N77" s="63"/>
      <c r="O77" s="25"/>
      <c r="P77" s="25"/>
      <c r="Q77" s="25"/>
      <c r="R77" s="25"/>
      <c r="S77" s="25"/>
      <c r="T77" s="397"/>
      <c r="U77" s="397"/>
      <c r="V77" s="193"/>
      <c r="W77" s="638">
        <f t="shared" ref="W77:W85" si="38">H77*I77</f>
        <v>10576.800000000001</v>
      </c>
      <c r="X77" s="639">
        <f t="shared" si="5"/>
        <v>10576.800000000001</v>
      </c>
      <c r="Y77" s="65"/>
      <c r="Z77" s="65">
        <f t="shared" si="29"/>
        <v>13749.840000000002</v>
      </c>
      <c r="AA77" s="195">
        <f t="shared" si="30"/>
        <v>8461.44</v>
      </c>
      <c r="AB77" s="195">
        <f t="shared" si="31"/>
        <v>0</v>
      </c>
      <c r="AC77" s="195">
        <f t="shared" si="32"/>
        <v>0</v>
      </c>
      <c r="AD77" s="195">
        <f t="shared" si="33"/>
        <v>0</v>
      </c>
      <c r="AE77" s="195">
        <f t="shared" si="34"/>
        <v>0</v>
      </c>
      <c r="AF77" s="196">
        <f t="shared" si="35"/>
        <v>0</v>
      </c>
      <c r="AH77" s="548"/>
      <c r="AI77" s="546"/>
      <c r="AJ77" s="546"/>
      <c r="AK77" s="546"/>
      <c r="AL77" s="546"/>
      <c r="AM77" s="544"/>
      <c r="AN77" s="545"/>
      <c r="AO77" s="546"/>
      <c r="AP77" s="546"/>
      <c r="AQ77" s="546"/>
      <c r="AR77" s="546"/>
      <c r="AS77" s="546"/>
      <c r="AT77" s="544"/>
      <c r="AU77" s="545"/>
      <c r="AV77" s="546"/>
      <c r="AW77" s="546"/>
      <c r="AX77" s="546"/>
      <c r="AY77" s="546"/>
      <c r="AZ77" s="546"/>
      <c r="BA77" s="544"/>
      <c r="BB77" s="545"/>
      <c r="BC77" s="546"/>
      <c r="BD77" s="546"/>
      <c r="BE77" s="546"/>
      <c r="BF77" s="546"/>
      <c r="BG77" s="546"/>
      <c r="BH77" s="544"/>
      <c r="BI77" s="545"/>
      <c r="BJ77" s="546"/>
      <c r="BK77" s="546"/>
      <c r="BL77" s="546"/>
      <c r="BM77" s="546"/>
      <c r="BN77" s="546"/>
      <c r="BO77" s="544"/>
      <c r="BP77" s="545"/>
      <c r="BQ77" s="546"/>
      <c r="BR77" s="546"/>
      <c r="BS77" s="546"/>
      <c r="BT77" s="546"/>
      <c r="BU77" s="546"/>
      <c r="BV77" s="544"/>
      <c r="BW77" s="545"/>
      <c r="BX77" s="546"/>
      <c r="BY77" s="546"/>
      <c r="BZ77" s="546"/>
      <c r="CA77" s="546"/>
      <c r="CB77" s="546"/>
      <c r="CC77" s="544"/>
      <c r="CD77" s="545"/>
      <c r="CE77" s="546"/>
      <c r="CF77" s="546"/>
      <c r="CG77" s="546"/>
      <c r="CH77" s="546"/>
      <c r="CI77" s="546"/>
      <c r="CJ77" s="544"/>
      <c r="CK77" s="545"/>
      <c r="CL77" s="546"/>
      <c r="CM77" s="546"/>
      <c r="CN77" s="546"/>
      <c r="CO77" s="546"/>
      <c r="CP77" s="546"/>
      <c r="CQ77" s="544"/>
      <c r="CR77" s="545"/>
    </row>
    <row r="78" spans="1:96" ht="12.75" hidden="1" customHeight="1">
      <c r="A78" s="13"/>
      <c r="B78" s="165"/>
      <c r="C78" s="189" t="s">
        <v>10</v>
      </c>
      <c r="D78" s="24" t="s">
        <v>13</v>
      </c>
      <c r="E78" s="190">
        <v>0.83333333333333337</v>
      </c>
      <c r="F78" s="24" t="s">
        <v>31</v>
      </c>
      <c r="G78" s="191"/>
      <c r="H78" s="100">
        <v>8.8000000000000007</v>
      </c>
      <c r="I78" s="192">
        <v>936</v>
      </c>
      <c r="J78" s="63"/>
      <c r="K78" s="100">
        <f t="shared" si="36"/>
        <v>0</v>
      </c>
      <c r="L78" s="63">
        <f t="shared" si="37"/>
        <v>0</v>
      </c>
      <c r="M78" s="933">
        <v>8</v>
      </c>
      <c r="N78" s="63"/>
      <c r="O78" s="25"/>
      <c r="P78" s="25"/>
      <c r="Q78" s="25"/>
      <c r="R78" s="25"/>
      <c r="S78" s="25"/>
      <c r="T78" s="397"/>
      <c r="U78" s="397"/>
      <c r="V78" s="193"/>
      <c r="W78" s="638">
        <f t="shared" si="38"/>
        <v>8236.8000000000011</v>
      </c>
      <c r="X78" s="639">
        <f t="shared" si="5"/>
        <v>8236.8000000000011</v>
      </c>
      <c r="Y78" s="65"/>
      <c r="Z78" s="65">
        <f t="shared" si="29"/>
        <v>10707.840000000002</v>
      </c>
      <c r="AA78" s="195">
        <f t="shared" si="30"/>
        <v>6589.4400000000014</v>
      </c>
      <c r="AB78" s="195">
        <f t="shared" si="31"/>
        <v>0</v>
      </c>
      <c r="AC78" s="195">
        <f t="shared" si="32"/>
        <v>0</v>
      </c>
      <c r="AD78" s="195">
        <f t="shared" si="33"/>
        <v>0</v>
      </c>
      <c r="AE78" s="195">
        <f t="shared" si="34"/>
        <v>0</v>
      </c>
      <c r="AF78" s="196">
        <f t="shared" si="35"/>
        <v>0</v>
      </c>
      <c r="AH78" s="548"/>
      <c r="AI78" s="546"/>
      <c r="AJ78" s="546"/>
      <c r="AK78" s="546"/>
      <c r="AL78" s="546"/>
      <c r="AM78" s="544"/>
      <c r="AN78" s="545"/>
      <c r="AO78" s="546"/>
      <c r="AP78" s="546"/>
      <c r="AQ78" s="546"/>
      <c r="AR78" s="546"/>
      <c r="AS78" s="546"/>
      <c r="AT78" s="544"/>
      <c r="AU78" s="545"/>
      <c r="AV78" s="546"/>
      <c r="AW78" s="546"/>
      <c r="AX78" s="546"/>
      <c r="AY78" s="546"/>
      <c r="AZ78" s="546"/>
      <c r="BA78" s="544"/>
      <c r="BB78" s="545"/>
      <c r="BC78" s="546"/>
      <c r="BD78" s="546"/>
      <c r="BE78" s="546"/>
      <c r="BF78" s="546"/>
      <c r="BG78" s="546"/>
      <c r="BH78" s="544"/>
      <c r="BI78" s="545"/>
      <c r="BJ78" s="546"/>
      <c r="BK78" s="546"/>
      <c r="BL78" s="546"/>
      <c r="BM78" s="546"/>
      <c r="BN78" s="546"/>
      <c r="BO78" s="544"/>
      <c r="BP78" s="545"/>
      <c r="BQ78" s="546"/>
      <c r="BR78" s="546"/>
      <c r="BS78" s="546"/>
      <c r="BT78" s="546"/>
      <c r="BU78" s="546"/>
      <c r="BV78" s="544"/>
      <c r="BW78" s="545"/>
      <c r="BX78" s="546"/>
      <c r="BY78" s="546"/>
      <c r="BZ78" s="546"/>
      <c r="CA78" s="546"/>
      <c r="CB78" s="546"/>
      <c r="CC78" s="544"/>
      <c r="CD78" s="545"/>
      <c r="CE78" s="546"/>
      <c r="CF78" s="546"/>
      <c r="CG78" s="546"/>
      <c r="CH78" s="546"/>
      <c r="CI78" s="546"/>
      <c r="CJ78" s="544"/>
      <c r="CK78" s="545"/>
      <c r="CL78" s="546"/>
      <c r="CM78" s="546"/>
      <c r="CN78" s="546"/>
      <c r="CO78" s="546"/>
      <c r="CP78" s="546"/>
      <c r="CQ78" s="544"/>
      <c r="CR78" s="545"/>
    </row>
    <row r="79" spans="1:96" ht="12.75" hidden="1" customHeight="1">
      <c r="A79" s="13"/>
      <c r="B79" s="165"/>
      <c r="C79" s="189" t="s">
        <v>295</v>
      </c>
      <c r="D79" s="24" t="s">
        <v>13</v>
      </c>
      <c r="E79" s="190">
        <v>0.83333333333333337</v>
      </c>
      <c r="F79" s="24" t="s">
        <v>31</v>
      </c>
      <c r="G79" s="191"/>
      <c r="H79" s="100">
        <v>18.3</v>
      </c>
      <c r="I79" s="192">
        <v>936</v>
      </c>
      <c r="J79" s="63"/>
      <c r="K79" s="100">
        <f t="shared" si="36"/>
        <v>0</v>
      </c>
      <c r="L79" s="63">
        <f t="shared" si="37"/>
        <v>0</v>
      </c>
      <c r="M79" s="933">
        <v>16.5</v>
      </c>
      <c r="N79" s="63"/>
      <c r="O79" s="25"/>
      <c r="P79" s="25"/>
      <c r="Q79" s="25"/>
      <c r="R79" s="25"/>
      <c r="S79" s="25"/>
      <c r="T79" s="397"/>
      <c r="U79" s="397"/>
      <c r="V79" s="193"/>
      <c r="W79" s="638">
        <f t="shared" si="38"/>
        <v>17128.8</v>
      </c>
      <c r="X79" s="639">
        <f t="shared" si="5"/>
        <v>17128.8</v>
      </c>
      <c r="Y79" s="65"/>
      <c r="Z79" s="65">
        <f t="shared" si="29"/>
        <v>22267.439999999999</v>
      </c>
      <c r="AA79" s="195">
        <f t="shared" si="30"/>
        <v>13703.04</v>
      </c>
      <c r="AB79" s="195">
        <f t="shared" si="31"/>
        <v>0</v>
      </c>
      <c r="AC79" s="195">
        <f t="shared" si="32"/>
        <v>0</v>
      </c>
      <c r="AD79" s="195">
        <f t="shared" si="33"/>
        <v>0</v>
      </c>
      <c r="AE79" s="195">
        <f t="shared" si="34"/>
        <v>0</v>
      </c>
      <c r="AF79" s="196">
        <f t="shared" si="35"/>
        <v>0</v>
      </c>
      <c r="AH79" s="548"/>
      <c r="AI79" s="546"/>
      <c r="AJ79" s="546"/>
      <c r="AK79" s="546"/>
      <c r="AL79" s="546"/>
      <c r="AM79" s="544"/>
      <c r="AN79" s="545"/>
      <c r="AO79" s="546"/>
      <c r="AP79" s="546"/>
      <c r="AQ79" s="546"/>
      <c r="AR79" s="546"/>
      <c r="AS79" s="546"/>
      <c r="AT79" s="544"/>
      <c r="AU79" s="545"/>
      <c r="AV79" s="546"/>
      <c r="AW79" s="546"/>
      <c r="AX79" s="546"/>
      <c r="AY79" s="546"/>
      <c r="AZ79" s="546"/>
      <c r="BA79" s="544"/>
      <c r="BB79" s="545"/>
      <c r="BC79" s="546"/>
      <c r="BD79" s="546"/>
      <c r="BE79" s="546"/>
      <c r="BF79" s="546"/>
      <c r="BG79" s="546"/>
      <c r="BH79" s="544"/>
      <c r="BI79" s="545"/>
      <c r="BJ79" s="546"/>
      <c r="BK79" s="546"/>
      <c r="BL79" s="546"/>
      <c r="BM79" s="546"/>
      <c r="BN79" s="546"/>
      <c r="BO79" s="544"/>
      <c r="BP79" s="545"/>
      <c r="BQ79" s="546"/>
      <c r="BR79" s="546"/>
      <c r="BS79" s="546"/>
      <c r="BT79" s="546"/>
      <c r="BU79" s="546"/>
      <c r="BV79" s="544"/>
      <c r="BW79" s="545"/>
      <c r="BX79" s="546"/>
      <c r="BY79" s="546"/>
      <c r="BZ79" s="546"/>
      <c r="CA79" s="546"/>
      <c r="CB79" s="546"/>
      <c r="CC79" s="544"/>
      <c r="CD79" s="545"/>
      <c r="CE79" s="546"/>
      <c r="CF79" s="546"/>
      <c r="CG79" s="546"/>
      <c r="CH79" s="546"/>
      <c r="CI79" s="546"/>
      <c r="CJ79" s="544"/>
      <c r="CK79" s="545"/>
      <c r="CL79" s="546"/>
      <c r="CM79" s="546"/>
      <c r="CN79" s="546"/>
      <c r="CO79" s="546"/>
      <c r="CP79" s="546"/>
      <c r="CQ79" s="544"/>
      <c r="CR79" s="545"/>
    </row>
    <row r="80" spans="1:96" ht="12.75" hidden="1" customHeight="1">
      <c r="A80" s="13"/>
      <c r="B80" s="165"/>
      <c r="C80" s="189" t="s">
        <v>158</v>
      </c>
      <c r="D80" s="24" t="s">
        <v>13</v>
      </c>
      <c r="E80" s="190">
        <v>0.89583333333333337</v>
      </c>
      <c r="F80" s="24" t="s">
        <v>31</v>
      </c>
      <c r="G80" s="191"/>
      <c r="H80" s="100">
        <v>12.6</v>
      </c>
      <c r="I80" s="192">
        <v>936</v>
      </c>
      <c r="J80" s="63"/>
      <c r="K80" s="100">
        <f t="shared" si="36"/>
        <v>0</v>
      </c>
      <c r="L80" s="63">
        <f t="shared" si="37"/>
        <v>0</v>
      </c>
      <c r="M80" s="933">
        <v>11.4</v>
      </c>
      <c r="N80" s="63"/>
      <c r="O80" s="25"/>
      <c r="P80" s="25"/>
      <c r="Q80" s="25"/>
      <c r="R80" s="25"/>
      <c r="S80" s="25"/>
      <c r="T80" s="397"/>
      <c r="U80" s="397"/>
      <c r="V80" s="193"/>
      <c r="W80" s="638">
        <f t="shared" si="38"/>
        <v>11793.6</v>
      </c>
      <c r="X80" s="639">
        <f t="shared" si="5"/>
        <v>11793.6</v>
      </c>
      <c r="Y80" s="65"/>
      <c r="Z80" s="65">
        <f t="shared" si="29"/>
        <v>15331.68</v>
      </c>
      <c r="AA80" s="195">
        <f t="shared" si="30"/>
        <v>9434.880000000001</v>
      </c>
      <c r="AB80" s="195">
        <f t="shared" si="31"/>
        <v>0</v>
      </c>
      <c r="AC80" s="195">
        <f t="shared" si="32"/>
        <v>0</v>
      </c>
      <c r="AD80" s="195">
        <f t="shared" si="33"/>
        <v>0</v>
      </c>
      <c r="AE80" s="195">
        <f t="shared" si="34"/>
        <v>0</v>
      </c>
      <c r="AF80" s="196">
        <f t="shared" si="35"/>
        <v>0</v>
      </c>
      <c r="AH80" s="548"/>
      <c r="AI80" s="546"/>
      <c r="AJ80" s="546"/>
      <c r="AK80" s="546"/>
      <c r="AL80" s="546"/>
      <c r="AM80" s="544"/>
      <c r="AN80" s="545"/>
      <c r="AO80" s="546"/>
      <c r="AP80" s="546"/>
      <c r="AQ80" s="546"/>
      <c r="AR80" s="546"/>
      <c r="AS80" s="546"/>
      <c r="AT80" s="544"/>
      <c r="AU80" s="545"/>
      <c r="AV80" s="546"/>
      <c r="AW80" s="546"/>
      <c r="AX80" s="546"/>
      <c r="AY80" s="546"/>
      <c r="AZ80" s="546"/>
      <c r="BA80" s="544"/>
      <c r="BB80" s="545"/>
      <c r="BC80" s="546"/>
      <c r="BD80" s="546"/>
      <c r="BE80" s="546"/>
      <c r="BF80" s="546"/>
      <c r="BG80" s="546"/>
      <c r="BH80" s="544"/>
      <c r="BI80" s="545"/>
      <c r="BJ80" s="546"/>
      <c r="BK80" s="546"/>
      <c r="BL80" s="546"/>
      <c r="BM80" s="546"/>
      <c r="BN80" s="546"/>
      <c r="BO80" s="544"/>
      <c r="BP80" s="545"/>
      <c r="BQ80" s="546"/>
      <c r="BR80" s="546"/>
      <c r="BS80" s="546"/>
      <c r="BT80" s="546"/>
      <c r="BU80" s="546"/>
      <c r="BV80" s="544"/>
      <c r="BW80" s="545"/>
      <c r="BX80" s="546"/>
      <c r="BY80" s="546"/>
      <c r="BZ80" s="546"/>
      <c r="CA80" s="546"/>
      <c r="CB80" s="546"/>
      <c r="CC80" s="544"/>
      <c r="CD80" s="545"/>
      <c r="CE80" s="546"/>
      <c r="CF80" s="546"/>
      <c r="CG80" s="546"/>
      <c r="CH80" s="546"/>
      <c r="CI80" s="546"/>
      <c r="CJ80" s="544"/>
      <c r="CK80" s="545"/>
      <c r="CL80" s="546"/>
      <c r="CM80" s="546"/>
      <c r="CN80" s="546"/>
      <c r="CO80" s="546"/>
      <c r="CP80" s="546"/>
      <c r="CQ80" s="544"/>
      <c r="CR80" s="545"/>
    </row>
    <row r="81" spans="1:96" ht="12.75" hidden="1" customHeight="1">
      <c r="A81" s="13"/>
      <c r="B81" s="165"/>
      <c r="C81" s="189" t="s">
        <v>10</v>
      </c>
      <c r="D81" s="24" t="s">
        <v>13</v>
      </c>
      <c r="E81" s="190">
        <v>0.9375</v>
      </c>
      <c r="F81" s="24" t="s">
        <v>31</v>
      </c>
      <c r="G81" s="191"/>
      <c r="H81" s="100">
        <v>7.6</v>
      </c>
      <c r="I81" s="192">
        <v>936</v>
      </c>
      <c r="J81" s="63"/>
      <c r="K81" s="100">
        <f t="shared" si="36"/>
        <v>0</v>
      </c>
      <c r="L81" s="63">
        <f t="shared" si="37"/>
        <v>0</v>
      </c>
      <c r="M81" s="933">
        <v>6.8</v>
      </c>
      <c r="N81" s="63"/>
      <c r="O81" s="25"/>
      <c r="P81" s="25"/>
      <c r="Q81" s="25"/>
      <c r="R81" s="25"/>
      <c r="S81" s="25"/>
      <c r="T81" s="397"/>
      <c r="U81" s="397"/>
      <c r="V81" s="193"/>
      <c r="W81" s="638">
        <f t="shared" si="38"/>
        <v>7113.5999999999995</v>
      </c>
      <c r="X81" s="639">
        <f t="shared" si="5"/>
        <v>7113.5999999999995</v>
      </c>
      <c r="Y81" s="65"/>
      <c r="Z81" s="65">
        <f t="shared" si="29"/>
        <v>9247.68</v>
      </c>
      <c r="AA81" s="195">
        <f t="shared" si="30"/>
        <v>5690.88</v>
      </c>
      <c r="AB81" s="195">
        <f t="shared" si="31"/>
        <v>0</v>
      </c>
      <c r="AC81" s="195">
        <f t="shared" si="32"/>
        <v>0</v>
      </c>
      <c r="AD81" s="195">
        <f t="shared" si="33"/>
        <v>0</v>
      </c>
      <c r="AE81" s="195">
        <f t="shared" si="34"/>
        <v>0</v>
      </c>
      <c r="AF81" s="196">
        <f t="shared" si="35"/>
        <v>0</v>
      </c>
      <c r="AH81" s="548"/>
      <c r="AI81" s="546"/>
      <c r="AJ81" s="546"/>
      <c r="AK81" s="546"/>
      <c r="AL81" s="546"/>
      <c r="AM81" s="544"/>
      <c r="AN81" s="545"/>
      <c r="AO81" s="546"/>
      <c r="AP81" s="546"/>
      <c r="AQ81" s="546"/>
      <c r="AR81" s="546"/>
      <c r="AS81" s="546"/>
      <c r="AT81" s="544"/>
      <c r="AU81" s="545"/>
      <c r="AV81" s="546"/>
      <c r="AW81" s="546"/>
      <c r="AX81" s="546"/>
      <c r="AY81" s="546"/>
      <c r="AZ81" s="546"/>
      <c r="BA81" s="544"/>
      <c r="BB81" s="545"/>
      <c r="BC81" s="546"/>
      <c r="BD81" s="546"/>
      <c r="BE81" s="546"/>
      <c r="BF81" s="546"/>
      <c r="BG81" s="546"/>
      <c r="BH81" s="544"/>
      <c r="BI81" s="545"/>
      <c r="BJ81" s="546"/>
      <c r="BK81" s="546"/>
      <c r="BL81" s="546"/>
      <c r="BM81" s="546"/>
      <c r="BN81" s="546"/>
      <c r="BO81" s="544"/>
      <c r="BP81" s="545"/>
      <c r="BQ81" s="546"/>
      <c r="BR81" s="546"/>
      <c r="BS81" s="546"/>
      <c r="BT81" s="546"/>
      <c r="BU81" s="546"/>
      <c r="BV81" s="544"/>
      <c r="BW81" s="545"/>
      <c r="BX81" s="546"/>
      <c r="BY81" s="546"/>
      <c r="BZ81" s="546"/>
      <c r="CA81" s="546"/>
      <c r="CB81" s="546"/>
      <c r="CC81" s="544"/>
      <c r="CD81" s="545"/>
      <c r="CE81" s="546"/>
      <c r="CF81" s="546"/>
      <c r="CG81" s="546"/>
      <c r="CH81" s="546"/>
      <c r="CI81" s="546"/>
      <c r="CJ81" s="544"/>
      <c r="CK81" s="545"/>
      <c r="CL81" s="546"/>
      <c r="CM81" s="546"/>
      <c r="CN81" s="546"/>
      <c r="CO81" s="546"/>
      <c r="CP81" s="546"/>
      <c r="CQ81" s="544"/>
      <c r="CR81" s="545"/>
    </row>
    <row r="82" spans="1:96" ht="12.75" hidden="1" customHeight="1">
      <c r="A82" s="13"/>
      <c r="B82" s="165"/>
      <c r="C82" s="189" t="s">
        <v>296</v>
      </c>
      <c r="D82" s="24" t="s">
        <v>13</v>
      </c>
      <c r="E82" s="190">
        <v>0.9375</v>
      </c>
      <c r="F82" s="24" t="s">
        <v>31</v>
      </c>
      <c r="G82" s="191"/>
      <c r="H82" s="100">
        <v>6.9</v>
      </c>
      <c r="I82" s="192">
        <v>936</v>
      </c>
      <c r="J82" s="63"/>
      <c r="K82" s="100">
        <f t="shared" si="36"/>
        <v>0</v>
      </c>
      <c r="L82" s="63">
        <f t="shared" si="37"/>
        <v>0</v>
      </c>
      <c r="M82" s="933">
        <v>6.3</v>
      </c>
      <c r="N82" s="63"/>
      <c r="O82" s="25"/>
      <c r="P82" s="25"/>
      <c r="Q82" s="25"/>
      <c r="R82" s="25"/>
      <c r="S82" s="25"/>
      <c r="T82" s="397"/>
      <c r="U82" s="397"/>
      <c r="V82" s="193"/>
      <c r="W82" s="638">
        <f t="shared" si="38"/>
        <v>6458.4000000000005</v>
      </c>
      <c r="X82" s="639">
        <f t="shared" si="5"/>
        <v>6458.4000000000005</v>
      </c>
      <c r="Y82" s="65"/>
      <c r="Z82" s="65">
        <f t="shared" si="29"/>
        <v>8395.9200000000019</v>
      </c>
      <c r="AA82" s="195">
        <f t="shared" si="30"/>
        <v>5166.7200000000012</v>
      </c>
      <c r="AB82" s="195">
        <f t="shared" si="31"/>
        <v>0</v>
      </c>
      <c r="AC82" s="195">
        <f t="shared" si="32"/>
        <v>0</v>
      </c>
      <c r="AD82" s="195">
        <f t="shared" si="33"/>
        <v>0</v>
      </c>
      <c r="AE82" s="195">
        <f t="shared" si="34"/>
        <v>0</v>
      </c>
      <c r="AF82" s="196">
        <f t="shared" si="35"/>
        <v>0</v>
      </c>
      <c r="AH82" s="548"/>
      <c r="AI82" s="546"/>
      <c r="AJ82" s="546"/>
      <c r="AK82" s="546"/>
      <c r="AL82" s="546"/>
      <c r="AM82" s="544"/>
      <c r="AN82" s="545"/>
      <c r="AO82" s="546"/>
      <c r="AP82" s="546"/>
      <c r="AQ82" s="546"/>
      <c r="AR82" s="546"/>
      <c r="AS82" s="546"/>
      <c r="AT82" s="544"/>
      <c r="AU82" s="545"/>
      <c r="AV82" s="546"/>
      <c r="AW82" s="546"/>
      <c r="AX82" s="546"/>
      <c r="AY82" s="546"/>
      <c r="AZ82" s="546"/>
      <c r="BA82" s="544"/>
      <c r="BB82" s="545"/>
      <c r="BC82" s="546"/>
      <c r="BD82" s="546"/>
      <c r="BE82" s="546"/>
      <c r="BF82" s="546"/>
      <c r="BG82" s="546"/>
      <c r="BH82" s="544"/>
      <c r="BI82" s="545"/>
      <c r="BJ82" s="546"/>
      <c r="BK82" s="546"/>
      <c r="BL82" s="546"/>
      <c r="BM82" s="546"/>
      <c r="BN82" s="546"/>
      <c r="BO82" s="544"/>
      <c r="BP82" s="545"/>
      <c r="BQ82" s="546"/>
      <c r="BR82" s="546"/>
      <c r="BS82" s="546"/>
      <c r="BT82" s="546"/>
      <c r="BU82" s="546"/>
      <c r="BV82" s="544"/>
      <c r="BW82" s="545"/>
      <c r="BX82" s="546"/>
      <c r="BY82" s="546"/>
      <c r="BZ82" s="546"/>
      <c r="CA82" s="546"/>
      <c r="CB82" s="546"/>
      <c r="CC82" s="544"/>
      <c r="CD82" s="545"/>
      <c r="CE82" s="546"/>
      <c r="CF82" s="546"/>
      <c r="CG82" s="546"/>
      <c r="CH82" s="546"/>
      <c r="CI82" s="546"/>
      <c r="CJ82" s="544"/>
      <c r="CK82" s="545"/>
      <c r="CL82" s="546"/>
      <c r="CM82" s="546"/>
      <c r="CN82" s="546"/>
      <c r="CO82" s="546"/>
      <c r="CP82" s="546"/>
      <c r="CQ82" s="544"/>
      <c r="CR82" s="545"/>
    </row>
    <row r="83" spans="1:96" ht="12.75" hidden="1" customHeight="1">
      <c r="A83" s="13"/>
      <c r="B83" s="165"/>
      <c r="C83" s="189" t="s">
        <v>10</v>
      </c>
      <c r="D83" s="24" t="s">
        <v>13</v>
      </c>
      <c r="E83" s="190">
        <v>0.97916666666666663</v>
      </c>
      <c r="F83" s="24" t="s">
        <v>31</v>
      </c>
      <c r="G83" s="191"/>
      <c r="H83" s="100">
        <v>3.8</v>
      </c>
      <c r="I83" s="192">
        <v>936</v>
      </c>
      <c r="J83" s="63"/>
      <c r="K83" s="100">
        <f t="shared" si="36"/>
        <v>0</v>
      </c>
      <c r="L83" s="63">
        <f t="shared" si="37"/>
        <v>0</v>
      </c>
      <c r="M83" s="933">
        <v>3.4</v>
      </c>
      <c r="N83" s="63"/>
      <c r="O83" s="25"/>
      <c r="P83" s="25"/>
      <c r="Q83" s="25"/>
      <c r="R83" s="25"/>
      <c r="S83" s="25"/>
      <c r="T83" s="397"/>
      <c r="U83" s="397"/>
      <c r="V83" s="193"/>
      <c r="W83" s="638">
        <f t="shared" si="38"/>
        <v>3556.7999999999997</v>
      </c>
      <c r="X83" s="639">
        <f t="shared" si="5"/>
        <v>3556.7999999999997</v>
      </c>
      <c r="Y83" s="65"/>
      <c r="Z83" s="65">
        <f t="shared" si="29"/>
        <v>4623.84</v>
      </c>
      <c r="AA83" s="195">
        <f t="shared" si="30"/>
        <v>2845.44</v>
      </c>
      <c r="AB83" s="195">
        <f t="shared" si="31"/>
        <v>0</v>
      </c>
      <c r="AC83" s="195">
        <f t="shared" si="32"/>
        <v>0</v>
      </c>
      <c r="AD83" s="195">
        <f t="shared" si="33"/>
        <v>0</v>
      </c>
      <c r="AE83" s="195">
        <f t="shared" si="34"/>
        <v>0</v>
      </c>
      <c r="AF83" s="196">
        <f t="shared" si="35"/>
        <v>0</v>
      </c>
      <c r="AH83" s="548"/>
      <c r="AI83" s="546"/>
      <c r="AJ83" s="546"/>
      <c r="AK83" s="546"/>
      <c r="AL83" s="546"/>
      <c r="AM83" s="544"/>
      <c r="AN83" s="545"/>
      <c r="AO83" s="546"/>
      <c r="AP83" s="546"/>
      <c r="AQ83" s="546"/>
      <c r="AR83" s="546"/>
      <c r="AS83" s="546"/>
      <c r="AT83" s="544"/>
      <c r="AU83" s="545"/>
      <c r="AV83" s="546"/>
      <c r="AW83" s="546"/>
      <c r="AX83" s="546"/>
      <c r="AY83" s="546"/>
      <c r="AZ83" s="546"/>
      <c r="BA83" s="544"/>
      <c r="BB83" s="545"/>
      <c r="BC83" s="546"/>
      <c r="BD83" s="546"/>
      <c r="BE83" s="546"/>
      <c r="BF83" s="546"/>
      <c r="BG83" s="546"/>
      <c r="BH83" s="544"/>
      <c r="BI83" s="545"/>
      <c r="BJ83" s="546"/>
      <c r="BK83" s="546"/>
      <c r="BL83" s="546"/>
      <c r="BM83" s="546"/>
      <c r="BN83" s="546"/>
      <c r="BO83" s="544"/>
      <c r="BP83" s="545"/>
      <c r="BQ83" s="546"/>
      <c r="BR83" s="546"/>
      <c r="BS83" s="546"/>
      <c r="BT83" s="546"/>
      <c r="BU83" s="546"/>
      <c r="BV83" s="544"/>
      <c r="BW83" s="545"/>
      <c r="BX83" s="546"/>
      <c r="BY83" s="546"/>
      <c r="BZ83" s="546"/>
      <c r="CA83" s="546"/>
      <c r="CB83" s="546"/>
      <c r="CC83" s="544"/>
      <c r="CD83" s="545"/>
      <c r="CE83" s="546"/>
      <c r="CF83" s="546"/>
      <c r="CG83" s="546"/>
      <c r="CH83" s="546"/>
      <c r="CI83" s="546"/>
      <c r="CJ83" s="544"/>
      <c r="CK83" s="545"/>
      <c r="CL83" s="546"/>
      <c r="CM83" s="546"/>
      <c r="CN83" s="546"/>
      <c r="CO83" s="546"/>
      <c r="CP83" s="546"/>
      <c r="CQ83" s="544"/>
      <c r="CR83" s="545"/>
    </row>
    <row r="84" spans="1:96" ht="12.75" hidden="1" customHeight="1">
      <c r="A84" s="13"/>
      <c r="B84" s="165"/>
      <c r="C84" s="189" t="s">
        <v>10</v>
      </c>
      <c r="D84" s="24" t="s">
        <v>13</v>
      </c>
      <c r="E84" s="190">
        <v>4.1666666666666664E-2</v>
      </c>
      <c r="F84" s="24" t="s">
        <v>29</v>
      </c>
      <c r="G84" s="191"/>
      <c r="H84" s="100">
        <v>1.7</v>
      </c>
      <c r="I84" s="192">
        <v>625</v>
      </c>
      <c r="J84" s="63"/>
      <c r="K84" s="100">
        <f t="shared" si="36"/>
        <v>0</v>
      </c>
      <c r="L84" s="63">
        <f t="shared" si="37"/>
        <v>0</v>
      </c>
      <c r="M84" s="100">
        <v>1.8</v>
      </c>
      <c r="N84" s="63"/>
      <c r="O84" s="25"/>
      <c r="P84" s="25"/>
      <c r="Q84" s="25"/>
      <c r="R84" s="25"/>
      <c r="S84" s="25"/>
      <c r="T84" s="397"/>
      <c r="U84" s="397"/>
      <c r="V84" s="193"/>
      <c r="W84" s="638">
        <f t="shared" si="38"/>
        <v>1062.5</v>
      </c>
      <c r="X84" s="639">
        <f t="shared" si="5"/>
        <v>1062.5</v>
      </c>
      <c r="Y84" s="65"/>
      <c r="Z84" s="65">
        <f t="shared" si="29"/>
        <v>1381.25</v>
      </c>
      <c r="AA84" s="195">
        <f t="shared" si="30"/>
        <v>850</v>
      </c>
      <c r="AB84" s="195">
        <f t="shared" si="31"/>
        <v>0</v>
      </c>
      <c r="AC84" s="195">
        <f t="shared" si="32"/>
        <v>0</v>
      </c>
      <c r="AD84" s="195">
        <f t="shared" si="33"/>
        <v>0</v>
      </c>
      <c r="AE84" s="195">
        <f t="shared" si="34"/>
        <v>0</v>
      </c>
      <c r="AF84" s="196">
        <f t="shared" si="35"/>
        <v>0</v>
      </c>
      <c r="AH84" s="548"/>
      <c r="AI84" s="546"/>
      <c r="AJ84" s="546"/>
      <c r="AK84" s="546"/>
      <c r="AL84" s="546"/>
      <c r="AM84" s="544"/>
      <c r="AN84" s="545"/>
      <c r="AO84" s="546"/>
      <c r="AP84" s="546"/>
      <c r="AQ84" s="546"/>
      <c r="AR84" s="546"/>
      <c r="AS84" s="546"/>
      <c r="AT84" s="544"/>
      <c r="AU84" s="545"/>
      <c r="AV84" s="546"/>
      <c r="AW84" s="546"/>
      <c r="AX84" s="546"/>
      <c r="AY84" s="546"/>
      <c r="AZ84" s="546"/>
      <c r="BA84" s="544"/>
      <c r="BB84" s="545"/>
      <c r="BC84" s="546"/>
      <c r="BD84" s="546"/>
      <c r="BE84" s="546"/>
      <c r="BF84" s="546"/>
      <c r="BG84" s="546"/>
      <c r="BH84" s="544"/>
      <c r="BI84" s="545"/>
      <c r="BJ84" s="546"/>
      <c r="BK84" s="546"/>
      <c r="BL84" s="546"/>
      <c r="BM84" s="546"/>
      <c r="BN84" s="546"/>
      <c r="BO84" s="544"/>
      <c r="BP84" s="545"/>
      <c r="BQ84" s="546"/>
      <c r="BR84" s="546"/>
      <c r="BS84" s="546"/>
      <c r="BT84" s="546"/>
      <c r="BU84" s="546"/>
      <c r="BV84" s="544"/>
      <c r="BW84" s="545"/>
      <c r="BX84" s="546"/>
      <c r="BY84" s="546"/>
      <c r="BZ84" s="546"/>
      <c r="CA84" s="546"/>
      <c r="CB84" s="546"/>
      <c r="CC84" s="544"/>
      <c r="CD84" s="545"/>
      <c r="CE84" s="546"/>
      <c r="CF84" s="546"/>
      <c r="CG84" s="546"/>
      <c r="CH84" s="546"/>
      <c r="CI84" s="546"/>
      <c r="CJ84" s="544"/>
      <c r="CK84" s="545"/>
      <c r="CL84" s="546"/>
      <c r="CM84" s="546"/>
      <c r="CN84" s="546"/>
      <c r="CO84" s="546"/>
      <c r="CP84" s="546"/>
      <c r="CQ84" s="544"/>
      <c r="CR84" s="545"/>
    </row>
    <row r="85" spans="1:96" ht="12.75" hidden="1" customHeight="1">
      <c r="A85" s="13"/>
      <c r="B85" s="165"/>
      <c r="C85" s="189" t="s">
        <v>123</v>
      </c>
      <c r="D85" s="24" t="s">
        <v>13</v>
      </c>
      <c r="E85" s="190">
        <v>8.3333333333333329E-2</v>
      </c>
      <c r="F85" s="24" t="s">
        <v>30</v>
      </c>
      <c r="G85" s="191"/>
      <c r="H85" s="100">
        <v>1.2</v>
      </c>
      <c r="I85" s="192">
        <v>254</v>
      </c>
      <c r="J85" s="63"/>
      <c r="K85" s="100">
        <f t="shared" si="36"/>
        <v>0</v>
      </c>
      <c r="L85" s="63">
        <f t="shared" si="37"/>
        <v>0</v>
      </c>
      <c r="M85" s="100">
        <v>1.2</v>
      </c>
      <c r="N85" s="63"/>
      <c r="O85" s="25"/>
      <c r="P85" s="25"/>
      <c r="Q85" s="25"/>
      <c r="R85" s="25"/>
      <c r="S85" s="25"/>
      <c r="T85" s="397"/>
      <c r="U85" s="397"/>
      <c r="V85" s="193"/>
      <c r="W85" s="638">
        <f t="shared" si="38"/>
        <v>304.8</v>
      </c>
      <c r="X85" s="639">
        <f t="shared" si="5"/>
        <v>304.8</v>
      </c>
      <c r="Y85" s="65"/>
      <c r="Z85" s="65">
        <f t="shared" si="29"/>
        <v>396.24</v>
      </c>
      <c r="AA85" s="195">
        <f t="shared" si="30"/>
        <v>243.84000000000003</v>
      </c>
      <c r="AB85" s="195">
        <f t="shared" si="31"/>
        <v>0</v>
      </c>
      <c r="AC85" s="195">
        <f t="shared" si="32"/>
        <v>0</v>
      </c>
      <c r="AD85" s="195">
        <f t="shared" si="33"/>
        <v>0</v>
      </c>
      <c r="AE85" s="195">
        <f t="shared" si="34"/>
        <v>0</v>
      </c>
      <c r="AF85" s="196">
        <f t="shared" si="35"/>
        <v>0</v>
      </c>
      <c r="AH85" s="548"/>
      <c r="AI85" s="546"/>
      <c r="AJ85" s="546"/>
      <c r="AK85" s="546"/>
      <c r="AL85" s="546"/>
      <c r="AM85" s="544"/>
      <c r="AN85" s="545"/>
      <c r="AO85" s="546"/>
      <c r="AP85" s="546"/>
      <c r="AQ85" s="546"/>
      <c r="AR85" s="546"/>
      <c r="AS85" s="546"/>
      <c r="AT85" s="544"/>
      <c r="AU85" s="545"/>
      <c r="AV85" s="546"/>
      <c r="AW85" s="546"/>
      <c r="AX85" s="546"/>
      <c r="AY85" s="546"/>
      <c r="AZ85" s="546"/>
      <c r="BA85" s="544"/>
      <c r="BB85" s="545"/>
      <c r="BC85" s="546"/>
      <c r="BD85" s="546"/>
      <c r="BE85" s="546"/>
      <c r="BF85" s="546"/>
      <c r="BG85" s="546"/>
      <c r="BH85" s="544"/>
      <c r="BI85" s="545"/>
      <c r="BJ85" s="546"/>
      <c r="BK85" s="546"/>
      <c r="BL85" s="546"/>
      <c r="BM85" s="546"/>
      <c r="BN85" s="546"/>
      <c r="BO85" s="544"/>
      <c r="BP85" s="545"/>
      <c r="BQ85" s="546"/>
      <c r="BR85" s="546"/>
      <c r="BS85" s="546"/>
      <c r="BT85" s="546"/>
      <c r="BU85" s="546"/>
      <c r="BV85" s="544"/>
      <c r="BW85" s="545"/>
      <c r="BX85" s="546"/>
      <c r="BY85" s="546"/>
      <c r="BZ85" s="546"/>
      <c r="CA85" s="546"/>
      <c r="CB85" s="546"/>
      <c r="CC85" s="544"/>
      <c r="CD85" s="545"/>
      <c r="CE85" s="546"/>
      <c r="CF85" s="546"/>
      <c r="CG85" s="546"/>
      <c r="CH85" s="546"/>
      <c r="CI85" s="546"/>
      <c r="CJ85" s="544"/>
      <c r="CK85" s="545"/>
      <c r="CL85" s="546"/>
      <c r="CM85" s="546"/>
      <c r="CN85" s="546"/>
      <c r="CO85" s="546"/>
      <c r="CP85" s="546"/>
      <c r="CQ85" s="544"/>
      <c r="CR85" s="545"/>
    </row>
    <row r="86" spans="1:96" ht="12.75" hidden="1" customHeight="1">
      <c r="A86" s="13"/>
      <c r="B86" s="165"/>
      <c r="C86" s="189"/>
      <c r="D86" s="24"/>
      <c r="E86" s="190"/>
      <c r="F86" s="24"/>
      <c r="G86" s="191"/>
      <c r="H86" s="100"/>
      <c r="I86" s="192"/>
      <c r="J86" s="63"/>
      <c r="K86" s="100"/>
      <c r="L86" s="63"/>
      <c r="M86" s="63"/>
      <c r="N86" s="63"/>
      <c r="O86" s="25"/>
      <c r="P86" s="25"/>
      <c r="Q86" s="25"/>
      <c r="R86" s="25"/>
      <c r="S86" s="25"/>
      <c r="T86" s="397"/>
      <c r="U86" s="397"/>
      <c r="V86" s="193"/>
      <c r="W86" s="194"/>
      <c r="X86" s="65"/>
      <c r="Y86" s="65"/>
      <c r="Z86" s="65"/>
      <c r="AA86" s="195"/>
      <c r="AB86" s="195"/>
      <c r="AC86" s="195"/>
      <c r="AD86" s="195"/>
      <c r="AE86" s="195"/>
      <c r="AF86" s="196"/>
      <c r="AH86" s="548"/>
      <c r="AI86" s="546"/>
      <c r="AJ86" s="546"/>
      <c r="AK86" s="546"/>
      <c r="AL86" s="546"/>
      <c r="AM86" s="544"/>
      <c r="AN86" s="545"/>
      <c r="AO86" s="546"/>
      <c r="AP86" s="546"/>
      <c r="AQ86" s="546"/>
      <c r="AR86" s="546"/>
      <c r="AS86" s="546"/>
      <c r="AT86" s="544"/>
      <c r="AU86" s="545"/>
      <c r="AV86" s="546"/>
      <c r="AW86" s="546"/>
      <c r="AX86" s="546"/>
      <c r="AY86" s="546"/>
      <c r="AZ86" s="546"/>
      <c r="BA86" s="544"/>
      <c r="BB86" s="545"/>
      <c r="BC86" s="546"/>
      <c r="BD86" s="546"/>
      <c r="BE86" s="546"/>
      <c r="BF86" s="546"/>
      <c r="BG86" s="546"/>
      <c r="BH86" s="544"/>
      <c r="BI86" s="545"/>
      <c r="BJ86" s="546"/>
      <c r="BK86" s="546"/>
      <c r="BL86" s="546"/>
      <c r="BM86" s="546"/>
      <c r="BN86" s="546"/>
      <c r="BO86" s="544"/>
      <c r="BP86" s="545"/>
      <c r="BQ86" s="546"/>
      <c r="BR86" s="546"/>
      <c r="BS86" s="546"/>
      <c r="BT86" s="546"/>
      <c r="BU86" s="546"/>
      <c r="BV86" s="544"/>
      <c r="BW86" s="545"/>
      <c r="BX86" s="546"/>
      <c r="BY86" s="546"/>
      <c r="BZ86" s="546"/>
      <c r="CA86" s="546"/>
      <c r="CB86" s="546"/>
      <c r="CC86" s="544"/>
      <c r="CD86" s="545"/>
      <c r="CE86" s="546"/>
      <c r="CF86" s="546"/>
      <c r="CG86" s="546"/>
      <c r="CH86" s="546"/>
      <c r="CI86" s="546"/>
      <c r="CJ86" s="544"/>
      <c r="CK86" s="545"/>
      <c r="CL86" s="546"/>
      <c r="CM86" s="546"/>
      <c r="CN86" s="546"/>
      <c r="CO86" s="546"/>
      <c r="CP86" s="546"/>
      <c r="CQ86" s="544"/>
      <c r="CR86" s="545"/>
    </row>
    <row r="87" spans="1:96" ht="12.75" hidden="1" customHeight="1">
      <c r="A87" s="13"/>
      <c r="B87" s="165"/>
      <c r="C87" s="189"/>
      <c r="D87" s="24"/>
      <c r="E87" s="190"/>
      <c r="F87" s="24"/>
      <c r="G87" s="191"/>
      <c r="H87" s="100"/>
      <c r="I87" s="192"/>
      <c r="J87" s="63"/>
      <c r="K87" s="100"/>
      <c r="L87" s="63"/>
      <c r="M87" s="63"/>
      <c r="N87" s="63"/>
      <c r="O87" s="25"/>
      <c r="P87" s="25"/>
      <c r="Q87" s="25"/>
      <c r="R87" s="25"/>
      <c r="S87" s="25"/>
      <c r="T87" s="397"/>
      <c r="U87" s="397"/>
      <c r="V87" s="193"/>
      <c r="W87" s="194"/>
      <c r="X87" s="65"/>
      <c r="Y87" s="65"/>
      <c r="Z87" s="65"/>
      <c r="AA87" s="195"/>
      <c r="AB87" s="195"/>
      <c r="AC87" s="195"/>
      <c r="AD87" s="195"/>
      <c r="AE87" s="195"/>
      <c r="AF87" s="196"/>
      <c r="AH87" s="548"/>
      <c r="AI87" s="546"/>
      <c r="AJ87" s="546"/>
      <c r="AK87" s="546"/>
      <c r="AL87" s="546"/>
      <c r="AM87" s="544"/>
      <c r="AN87" s="545"/>
      <c r="AO87" s="546"/>
      <c r="AP87" s="546"/>
      <c r="AQ87" s="546"/>
      <c r="AR87" s="546"/>
      <c r="AS87" s="546"/>
      <c r="AT87" s="544"/>
      <c r="AU87" s="545"/>
      <c r="AV87" s="546"/>
      <c r="AW87" s="546"/>
      <c r="AX87" s="546"/>
      <c r="AY87" s="546"/>
      <c r="AZ87" s="546"/>
      <c r="BA87" s="544"/>
      <c r="BB87" s="545"/>
      <c r="BC87" s="546"/>
      <c r="BD87" s="546"/>
      <c r="BE87" s="546"/>
      <c r="BF87" s="546"/>
      <c r="BG87" s="546"/>
      <c r="BH87" s="544"/>
      <c r="BI87" s="545"/>
      <c r="BJ87" s="546"/>
      <c r="BK87" s="546"/>
      <c r="BL87" s="546"/>
      <c r="BM87" s="546"/>
      <c r="BN87" s="546"/>
      <c r="BO87" s="544"/>
      <c r="BP87" s="545"/>
      <c r="BQ87" s="546"/>
      <c r="BR87" s="546"/>
      <c r="BS87" s="546"/>
      <c r="BT87" s="546"/>
      <c r="BU87" s="546"/>
      <c r="BV87" s="544"/>
      <c r="BW87" s="545"/>
      <c r="BX87" s="546"/>
      <c r="BY87" s="546"/>
      <c r="BZ87" s="546"/>
      <c r="CA87" s="546"/>
      <c r="CB87" s="546"/>
      <c r="CC87" s="544"/>
      <c r="CD87" s="545"/>
      <c r="CE87" s="546"/>
      <c r="CF87" s="546"/>
      <c r="CG87" s="546"/>
      <c r="CH87" s="546"/>
      <c r="CI87" s="546"/>
      <c r="CJ87" s="544"/>
      <c r="CK87" s="545"/>
      <c r="CL87" s="546"/>
      <c r="CM87" s="546"/>
      <c r="CN87" s="546"/>
      <c r="CO87" s="546"/>
      <c r="CP87" s="546"/>
      <c r="CQ87" s="544"/>
      <c r="CR87" s="545"/>
    </row>
    <row r="88" spans="1:96" ht="12.75" hidden="1" customHeight="1">
      <c r="A88" s="13"/>
      <c r="B88" s="165"/>
      <c r="C88" s="189"/>
      <c r="D88" s="24"/>
      <c r="E88" s="190"/>
      <c r="F88" s="24"/>
      <c r="G88" s="191"/>
      <c r="H88" s="100"/>
      <c r="I88" s="192"/>
      <c r="J88" s="63"/>
      <c r="K88" s="100"/>
      <c r="L88" s="63"/>
      <c r="M88" s="63"/>
      <c r="N88" s="63"/>
      <c r="O88" s="25"/>
      <c r="P88" s="25"/>
      <c r="Q88" s="25"/>
      <c r="R88" s="25"/>
      <c r="S88" s="25"/>
      <c r="T88" s="397"/>
      <c r="U88" s="397"/>
      <c r="V88" s="193"/>
      <c r="W88" s="194"/>
      <c r="X88" s="65"/>
      <c r="Y88" s="65"/>
      <c r="Z88" s="65"/>
      <c r="AA88" s="195"/>
      <c r="AB88" s="195"/>
      <c r="AC88" s="195"/>
      <c r="AD88" s="195"/>
      <c r="AE88" s="195"/>
      <c r="AF88" s="196"/>
      <c r="AH88" s="548"/>
      <c r="AI88" s="546"/>
      <c r="AJ88" s="546"/>
      <c r="AK88" s="546"/>
      <c r="AL88" s="546"/>
      <c r="AM88" s="544"/>
      <c r="AN88" s="545"/>
      <c r="AO88" s="546"/>
      <c r="AP88" s="546"/>
      <c r="AQ88" s="546"/>
      <c r="AR88" s="546"/>
      <c r="AS88" s="546"/>
      <c r="AT88" s="544"/>
      <c r="AU88" s="545"/>
      <c r="AV88" s="546"/>
      <c r="AW88" s="546"/>
      <c r="AX88" s="546"/>
      <c r="AY88" s="546"/>
      <c r="AZ88" s="546"/>
      <c r="BA88" s="544"/>
      <c r="BB88" s="545"/>
      <c r="BC88" s="546"/>
      <c r="BD88" s="546"/>
      <c r="BE88" s="546"/>
      <c r="BF88" s="546"/>
      <c r="BG88" s="546"/>
      <c r="BH88" s="544"/>
      <c r="BI88" s="545"/>
      <c r="BJ88" s="546"/>
      <c r="BK88" s="546"/>
      <c r="BL88" s="546"/>
      <c r="BM88" s="546"/>
      <c r="BN88" s="546"/>
      <c r="BO88" s="544"/>
      <c r="BP88" s="545"/>
      <c r="BQ88" s="546"/>
      <c r="BR88" s="546"/>
      <c r="BS88" s="546"/>
      <c r="BT88" s="546"/>
      <c r="BU88" s="546"/>
      <c r="BV88" s="544"/>
      <c r="BW88" s="545"/>
      <c r="BX88" s="546"/>
      <c r="BY88" s="546"/>
      <c r="BZ88" s="546"/>
      <c r="CA88" s="546"/>
      <c r="CB88" s="546"/>
      <c r="CC88" s="544"/>
      <c r="CD88" s="545"/>
      <c r="CE88" s="546"/>
      <c r="CF88" s="546"/>
      <c r="CG88" s="546"/>
      <c r="CH88" s="546"/>
      <c r="CI88" s="546"/>
      <c r="CJ88" s="544"/>
      <c r="CK88" s="545"/>
      <c r="CL88" s="546"/>
      <c r="CM88" s="546"/>
      <c r="CN88" s="546"/>
      <c r="CO88" s="546"/>
      <c r="CP88" s="546"/>
      <c r="CQ88" s="544"/>
      <c r="CR88" s="545"/>
    </row>
    <row r="89" spans="1:96" ht="12.75" hidden="1" customHeight="1">
      <c r="A89" s="13"/>
      <c r="B89" s="165"/>
      <c r="C89" s="189"/>
      <c r="D89" s="24"/>
      <c r="E89" s="190"/>
      <c r="F89" s="24"/>
      <c r="G89" s="191"/>
      <c r="H89" s="100"/>
      <c r="I89" s="192"/>
      <c r="J89" s="63"/>
      <c r="K89" s="100"/>
      <c r="L89" s="63"/>
      <c r="M89" s="63"/>
      <c r="N89" s="63"/>
      <c r="O89" s="25"/>
      <c r="P89" s="25"/>
      <c r="Q89" s="25"/>
      <c r="R89" s="25"/>
      <c r="S89" s="25"/>
      <c r="T89" s="397"/>
      <c r="U89" s="397"/>
      <c r="V89" s="193"/>
      <c r="W89" s="194"/>
      <c r="X89" s="65"/>
      <c r="Y89" s="65"/>
      <c r="Z89" s="65"/>
      <c r="AA89" s="195"/>
      <c r="AB89" s="195"/>
      <c r="AC89" s="195"/>
      <c r="AD89" s="195"/>
      <c r="AE89" s="195"/>
      <c r="AF89" s="196"/>
      <c r="AH89" s="548"/>
      <c r="AI89" s="546"/>
      <c r="AJ89" s="546"/>
      <c r="AK89" s="546"/>
      <c r="AL89" s="546"/>
      <c r="AM89" s="544"/>
      <c r="AN89" s="545"/>
      <c r="AO89" s="546"/>
      <c r="AP89" s="546"/>
      <c r="AQ89" s="546"/>
      <c r="AR89" s="546"/>
      <c r="AS89" s="546"/>
      <c r="AT89" s="544"/>
      <c r="AU89" s="545"/>
      <c r="AV89" s="546"/>
      <c r="AW89" s="546"/>
      <c r="AX89" s="546"/>
      <c r="AY89" s="546"/>
      <c r="AZ89" s="546"/>
      <c r="BA89" s="544"/>
      <c r="BB89" s="545"/>
      <c r="BC89" s="546"/>
      <c r="BD89" s="546"/>
      <c r="BE89" s="546"/>
      <c r="BF89" s="546"/>
      <c r="BG89" s="546"/>
      <c r="BH89" s="544"/>
      <c r="BI89" s="545"/>
      <c r="BJ89" s="546"/>
      <c r="BK89" s="546"/>
      <c r="BL89" s="546"/>
      <c r="BM89" s="546"/>
      <c r="BN89" s="546"/>
      <c r="BO89" s="544"/>
      <c r="BP89" s="545"/>
      <c r="BQ89" s="546"/>
      <c r="BR89" s="546"/>
      <c r="BS89" s="546"/>
      <c r="BT89" s="546"/>
      <c r="BU89" s="546"/>
      <c r="BV89" s="544"/>
      <c r="BW89" s="545"/>
      <c r="BX89" s="546"/>
      <c r="BY89" s="546"/>
      <c r="BZ89" s="546"/>
      <c r="CA89" s="546"/>
      <c r="CB89" s="546"/>
      <c r="CC89" s="544"/>
      <c r="CD89" s="545"/>
      <c r="CE89" s="546"/>
      <c r="CF89" s="546"/>
      <c r="CG89" s="546"/>
      <c r="CH89" s="546"/>
      <c r="CI89" s="546"/>
      <c r="CJ89" s="544"/>
      <c r="CK89" s="545"/>
      <c r="CL89" s="546"/>
      <c r="CM89" s="546"/>
      <c r="CN89" s="546"/>
      <c r="CO89" s="546"/>
      <c r="CP89" s="546"/>
      <c r="CQ89" s="544"/>
      <c r="CR89" s="545"/>
    </row>
    <row r="90" spans="1:96" ht="12.75" hidden="1" customHeight="1">
      <c r="A90" s="13"/>
      <c r="B90" s="165"/>
      <c r="C90" s="189"/>
      <c r="D90" s="24"/>
      <c r="E90" s="190"/>
      <c r="F90" s="24"/>
      <c r="G90" s="191"/>
      <c r="H90" s="100"/>
      <c r="I90" s="192"/>
      <c r="J90" s="63"/>
      <c r="K90" s="100"/>
      <c r="L90" s="63"/>
      <c r="M90" s="63"/>
      <c r="N90" s="63"/>
      <c r="O90" s="25"/>
      <c r="P90" s="25"/>
      <c r="Q90" s="25"/>
      <c r="R90" s="25"/>
      <c r="S90" s="25"/>
      <c r="T90" s="397"/>
      <c r="U90" s="397"/>
      <c r="V90" s="193"/>
      <c r="W90" s="194"/>
      <c r="X90" s="65"/>
      <c r="Y90" s="65"/>
      <c r="Z90" s="65"/>
      <c r="AA90" s="195"/>
      <c r="AB90" s="195"/>
      <c r="AC90" s="195"/>
      <c r="AD90" s="195"/>
      <c r="AE90" s="195"/>
      <c r="AF90" s="196"/>
      <c r="AH90" s="548"/>
      <c r="AI90" s="546"/>
      <c r="AJ90" s="546"/>
      <c r="AK90" s="546"/>
      <c r="AL90" s="546"/>
      <c r="AM90" s="544"/>
      <c r="AN90" s="545"/>
      <c r="AO90" s="546"/>
      <c r="AP90" s="546"/>
      <c r="AQ90" s="546"/>
      <c r="AR90" s="546"/>
      <c r="AS90" s="546"/>
      <c r="AT90" s="544"/>
      <c r="AU90" s="545"/>
      <c r="AV90" s="546"/>
      <c r="AW90" s="546"/>
      <c r="AX90" s="546"/>
      <c r="AY90" s="546"/>
      <c r="AZ90" s="546"/>
      <c r="BA90" s="544"/>
      <c r="BB90" s="545"/>
      <c r="BC90" s="546"/>
      <c r="BD90" s="546"/>
      <c r="BE90" s="546"/>
      <c r="BF90" s="546"/>
      <c r="BG90" s="546"/>
      <c r="BH90" s="544"/>
      <c r="BI90" s="545"/>
      <c r="BJ90" s="546"/>
      <c r="BK90" s="546"/>
      <c r="BL90" s="546"/>
      <c r="BM90" s="546"/>
      <c r="BN90" s="546"/>
      <c r="BO90" s="544"/>
      <c r="BP90" s="545"/>
      <c r="BQ90" s="546"/>
      <c r="BR90" s="546"/>
      <c r="BS90" s="546"/>
      <c r="BT90" s="546"/>
      <c r="BU90" s="546"/>
      <c r="BV90" s="544"/>
      <c r="BW90" s="545"/>
      <c r="BX90" s="546"/>
      <c r="BY90" s="546"/>
      <c r="BZ90" s="546"/>
      <c r="CA90" s="546"/>
      <c r="CB90" s="546"/>
      <c r="CC90" s="544"/>
      <c r="CD90" s="545"/>
      <c r="CE90" s="546"/>
      <c r="CF90" s="546"/>
      <c r="CG90" s="546"/>
      <c r="CH90" s="546"/>
      <c r="CI90" s="546"/>
      <c r="CJ90" s="544"/>
      <c r="CK90" s="545"/>
      <c r="CL90" s="546"/>
      <c r="CM90" s="546"/>
      <c r="CN90" s="546"/>
      <c r="CO90" s="546"/>
      <c r="CP90" s="546"/>
      <c r="CQ90" s="544"/>
      <c r="CR90" s="545"/>
    </row>
    <row r="91" spans="1:96" ht="12.75" hidden="1" customHeight="1">
      <c r="A91" s="13"/>
      <c r="B91" s="165"/>
      <c r="C91" s="189"/>
      <c r="D91" s="24"/>
      <c r="E91" s="190"/>
      <c r="F91" s="24"/>
      <c r="G91" s="191"/>
      <c r="H91" s="100"/>
      <c r="I91" s="192"/>
      <c r="J91" s="63"/>
      <c r="K91" s="100"/>
      <c r="L91" s="63"/>
      <c r="M91" s="63"/>
      <c r="N91" s="63"/>
      <c r="O91" s="25"/>
      <c r="P91" s="25"/>
      <c r="Q91" s="25"/>
      <c r="R91" s="25"/>
      <c r="S91" s="25"/>
      <c r="T91" s="397"/>
      <c r="U91" s="397"/>
      <c r="V91" s="193"/>
      <c r="W91" s="194"/>
      <c r="X91" s="65"/>
      <c r="Y91" s="65"/>
      <c r="Z91" s="65"/>
      <c r="AA91" s="195"/>
      <c r="AB91" s="195"/>
      <c r="AC91" s="195"/>
      <c r="AD91" s="195"/>
      <c r="AE91" s="195"/>
      <c r="AF91" s="196"/>
      <c r="AH91" s="548"/>
      <c r="AI91" s="546"/>
      <c r="AJ91" s="546"/>
      <c r="AK91" s="546"/>
      <c r="AL91" s="546"/>
      <c r="AM91" s="544"/>
      <c r="AN91" s="545"/>
      <c r="AO91" s="546"/>
      <c r="AP91" s="546"/>
      <c r="AQ91" s="546"/>
      <c r="AR91" s="546"/>
      <c r="AS91" s="546"/>
      <c r="AT91" s="544"/>
      <c r="AU91" s="545"/>
      <c r="AV91" s="546"/>
      <c r="AW91" s="546"/>
      <c r="AX91" s="546"/>
      <c r="AY91" s="546"/>
      <c r="AZ91" s="546"/>
      <c r="BA91" s="544"/>
      <c r="BB91" s="545"/>
      <c r="BC91" s="546"/>
      <c r="BD91" s="546"/>
      <c r="BE91" s="546"/>
      <c r="BF91" s="546"/>
      <c r="BG91" s="546"/>
      <c r="BH91" s="544"/>
      <c r="BI91" s="545"/>
      <c r="BJ91" s="546"/>
      <c r="BK91" s="546"/>
      <c r="BL91" s="546"/>
      <c r="BM91" s="546"/>
      <c r="BN91" s="546"/>
      <c r="BO91" s="544"/>
      <c r="BP91" s="545"/>
      <c r="BQ91" s="546"/>
      <c r="BR91" s="546"/>
      <c r="BS91" s="546"/>
      <c r="BT91" s="546"/>
      <c r="BU91" s="546"/>
      <c r="BV91" s="544"/>
      <c r="BW91" s="545"/>
      <c r="BX91" s="546"/>
      <c r="BY91" s="546"/>
      <c r="BZ91" s="546"/>
      <c r="CA91" s="546"/>
      <c r="CB91" s="546"/>
      <c r="CC91" s="544"/>
      <c r="CD91" s="545"/>
      <c r="CE91" s="546"/>
      <c r="CF91" s="546"/>
      <c r="CG91" s="546"/>
      <c r="CH91" s="546"/>
      <c r="CI91" s="546"/>
      <c r="CJ91" s="544"/>
      <c r="CK91" s="545"/>
      <c r="CL91" s="546"/>
      <c r="CM91" s="546"/>
      <c r="CN91" s="546"/>
      <c r="CO91" s="546"/>
      <c r="CP91" s="546"/>
      <c r="CQ91" s="544"/>
      <c r="CR91" s="545"/>
    </row>
    <row r="92" spans="1:96" ht="12.75" hidden="1" customHeight="1">
      <c r="A92" s="13"/>
      <c r="B92" s="165"/>
      <c r="C92" s="189"/>
      <c r="D92" s="24"/>
      <c r="E92" s="190"/>
      <c r="F92" s="24"/>
      <c r="G92" s="191"/>
      <c r="H92" s="100"/>
      <c r="I92" s="192"/>
      <c r="J92" s="63"/>
      <c r="K92" s="100"/>
      <c r="L92" s="63"/>
      <c r="M92" s="63"/>
      <c r="N92" s="63"/>
      <c r="O92" s="25"/>
      <c r="P92" s="25"/>
      <c r="Q92" s="25"/>
      <c r="R92" s="25"/>
      <c r="S92" s="25"/>
      <c r="T92" s="397"/>
      <c r="U92" s="397"/>
      <c r="V92" s="193"/>
      <c r="W92" s="194"/>
      <c r="X92" s="65"/>
      <c r="Y92" s="65"/>
      <c r="Z92" s="65"/>
      <c r="AA92" s="195"/>
      <c r="AB92" s="195"/>
      <c r="AC92" s="195"/>
      <c r="AD92" s="195"/>
      <c r="AE92" s="195"/>
      <c r="AF92" s="196"/>
      <c r="AH92" s="548"/>
      <c r="AI92" s="546"/>
      <c r="AJ92" s="546"/>
      <c r="AK92" s="546"/>
      <c r="AL92" s="546"/>
      <c r="AM92" s="544"/>
      <c r="AN92" s="545"/>
      <c r="AO92" s="546"/>
      <c r="AP92" s="546"/>
      <c r="AQ92" s="546"/>
      <c r="AR92" s="546"/>
      <c r="AS92" s="546"/>
      <c r="AT92" s="544"/>
      <c r="AU92" s="545"/>
      <c r="AV92" s="546"/>
      <c r="AW92" s="546"/>
      <c r="AX92" s="546"/>
      <c r="AY92" s="546"/>
      <c r="AZ92" s="546"/>
      <c r="BA92" s="544"/>
      <c r="BB92" s="545"/>
      <c r="BC92" s="546"/>
      <c r="BD92" s="546"/>
      <c r="BE92" s="546"/>
      <c r="BF92" s="546"/>
      <c r="BG92" s="546"/>
      <c r="BH92" s="544"/>
      <c r="BI92" s="545"/>
      <c r="BJ92" s="546"/>
      <c r="BK92" s="546"/>
      <c r="BL92" s="546"/>
      <c r="BM92" s="546"/>
      <c r="BN92" s="546"/>
      <c r="BO92" s="544"/>
      <c r="BP92" s="545"/>
      <c r="BQ92" s="546"/>
      <c r="BR92" s="546"/>
      <c r="BS92" s="546"/>
      <c r="BT92" s="546"/>
      <c r="BU92" s="546"/>
      <c r="BV92" s="544"/>
      <c r="BW92" s="545"/>
      <c r="BX92" s="546"/>
      <c r="BY92" s="546"/>
      <c r="BZ92" s="546"/>
      <c r="CA92" s="546"/>
      <c r="CB92" s="546"/>
      <c r="CC92" s="544"/>
      <c r="CD92" s="545"/>
      <c r="CE92" s="546"/>
      <c r="CF92" s="546"/>
      <c r="CG92" s="546"/>
      <c r="CH92" s="546"/>
      <c r="CI92" s="546"/>
      <c r="CJ92" s="544"/>
      <c r="CK92" s="545"/>
      <c r="CL92" s="546"/>
      <c r="CM92" s="546"/>
      <c r="CN92" s="546"/>
      <c r="CO92" s="546"/>
      <c r="CP92" s="546"/>
      <c r="CQ92" s="544"/>
      <c r="CR92" s="545"/>
    </row>
    <row r="93" spans="1:96" ht="12.75" hidden="1" customHeight="1">
      <c r="A93" s="13"/>
      <c r="B93" s="165"/>
      <c r="C93" s="189"/>
      <c r="D93" s="24"/>
      <c r="E93" s="190"/>
      <c r="F93" s="24"/>
      <c r="G93" s="191"/>
      <c r="H93" s="100"/>
      <c r="I93" s="192"/>
      <c r="J93" s="63"/>
      <c r="K93" s="100"/>
      <c r="L93" s="63"/>
      <c r="M93" s="63"/>
      <c r="N93" s="63"/>
      <c r="O93" s="25"/>
      <c r="P93" s="25"/>
      <c r="Q93" s="25"/>
      <c r="R93" s="25"/>
      <c r="S93" s="25"/>
      <c r="T93" s="397"/>
      <c r="U93" s="397"/>
      <c r="V93" s="193"/>
      <c r="W93" s="194"/>
      <c r="X93" s="65"/>
      <c r="Y93" s="65"/>
      <c r="Z93" s="65"/>
      <c r="AA93" s="195"/>
      <c r="AB93" s="195"/>
      <c r="AC93" s="195"/>
      <c r="AD93" s="195"/>
      <c r="AE93" s="195"/>
      <c r="AF93" s="196"/>
      <c r="AH93" s="548"/>
      <c r="AI93" s="546"/>
      <c r="AJ93" s="546"/>
      <c r="AK93" s="546"/>
      <c r="AL93" s="546"/>
      <c r="AM93" s="544"/>
      <c r="AN93" s="545"/>
      <c r="AO93" s="546"/>
      <c r="AP93" s="546"/>
      <c r="AQ93" s="546"/>
      <c r="AR93" s="546"/>
      <c r="AS93" s="546"/>
      <c r="AT93" s="544"/>
      <c r="AU93" s="545"/>
      <c r="AV93" s="546"/>
      <c r="AW93" s="546"/>
      <c r="AX93" s="546"/>
      <c r="AY93" s="546"/>
      <c r="AZ93" s="546"/>
      <c r="BA93" s="544"/>
      <c r="BB93" s="545"/>
      <c r="BC93" s="546"/>
      <c r="BD93" s="546"/>
      <c r="BE93" s="546"/>
      <c r="BF93" s="546"/>
      <c r="BG93" s="546"/>
      <c r="BH93" s="544"/>
      <c r="BI93" s="545"/>
      <c r="BJ93" s="546"/>
      <c r="BK93" s="546"/>
      <c r="BL93" s="546"/>
      <c r="BM93" s="546"/>
      <c r="BN93" s="546"/>
      <c r="BO93" s="544"/>
      <c r="BP93" s="545"/>
      <c r="BQ93" s="546"/>
      <c r="BR93" s="546"/>
      <c r="BS93" s="546"/>
      <c r="BT93" s="546"/>
      <c r="BU93" s="546"/>
      <c r="BV93" s="544"/>
      <c r="BW93" s="545"/>
      <c r="BX93" s="546"/>
      <c r="BY93" s="546"/>
      <c r="BZ93" s="546"/>
      <c r="CA93" s="546"/>
      <c r="CB93" s="546"/>
      <c r="CC93" s="544"/>
      <c r="CD93" s="545"/>
      <c r="CE93" s="546"/>
      <c r="CF93" s="546"/>
      <c r="CG93" s="546"/>
      <c r="CH93" s="546"/>
      <c r="CI93" s="546"/>
      <c r="CJ93" s="544"/>
      <c r="CK93" s="545"/>
      <c r="CL93" s="546"/>
      <c r="CM93" s="546"/>
      <c r="CN93" s="546"/>
      <c r="CO93" s="546"/>
      <c r="CP93" s="546"/>
      <c r="CQ93" s="544"/>
      <c r="CR93" s="545"/>
    </row>
    <row r="94" spans="1:96" ht="12.75" hidden="1" customHeight="1">
      <c r="A94" s="13"/>
      <c r="B94" s="165"/>
      <c r="C94" s="189"/>
      <c r="D94" s="24"/>
      <c r="E94" s="190"/>
      <c r="F94" s="24"/>
      <c r="G94" s="191"/>
      <c r="H94" s="100"/>
      <c r="I94" s="192"/>
      <c r="J94" s="63"/>
      <c r="K94" s="100"/>
      <c r="L94" s="63"/>
      <c r="M94" s="63"/>
      <c r="N94" s="63"/>
      <c r="O94" s="25"/>
      <c r="P94" s="25"/>
      <c r="Q94" s="25"/>
      <c r="R94" s="25"/>
      <c r="S94" s="25"/>
      <c r="T94" s="397"/>
      <c r="U94" s="397"/>
      <c r="V94" s="193"/>
      <c r="W94" s="194"/>
      <c r="X94" s="65"/>
      <c r="Y94" s="65"/>
      <c r="Z94" s="65"/>
      <c r="AA94" s="195"/>
      <c r="AB94" s="195"/>
      <c r="AC94" s="195"/>
      <c r="AD94" s="195"/>
      <c r="AE94" s="195"/>
      <c r="AF94" s="196"/>
      <c r="AH94" s="548"/>
      <c r="AI94" s="546"/>
      <c r="AJ94" s="546"/>
      <c r="AK94" s="546"/>
      <c r="AL94" s="546"/>
      <c r="AM94" s="544"/>
      <c r="AN94" s="545"/>
      <c r="AO94" s="546"/>
      <c r="AP94" s="546"/>
      <c r="AQ94" s="546"/>
      <c r="AR94" s="546"/>
      <c r="AS94" s="546"/>
      <c r="AT94" s="544"/>
      <c r="AU94" s="545"/>
      <c r="AV94" s="546"/>
      <c r="AW94" s="546"/>
      <c r="AX94" s="546"/>
      <c r="AY94" s="546"/>
      <c r="AZ94" s="546"/>
      <c r="BA94" s="544"/>
      <c r="BB94" s="545"/>
      <c r="BC94" s="546"/>
      <c r="BD94" s="546"/>
      <c r="BE94" s="546"/>
      <c r="BF94" s="546"/>
      <c r="BG94" s="546"/>
      <c r="BH94" s="544"/>
      <c r="BI94" s="545"/>
      <c r="BJ94" s="546"/>
      <c r="BK94" s="546"/>
      <c r="BL94" s="546"/>
      <c r="BM94" s="546"/>
      <c r="BN94" s="546"/>
      <c r="BO94" s="544"/>
      <c r="BP94" s="545"/>
      <c r="BQ94" s="546"/>
      <c r="BR94" s="546"/>
      <c r="BS94" s="546"/>
      <c r="BT94" s="546"/>
      <c r="BU94" s="546"/>
      <c r="BV94" s="544"/>
      <c r="BW94" s="545"/>
      <c r="BX94" s="546"/>
      <c r="BY94" s="546"/>
      <c r="BZ94" s="546"/>
      <c r="CA94" s="546"/>
      <c r="CB94" s="546"/>
      <c r="CC94" s="544"/>
      <c r="CD94" s="545"/>
      <c r="CE94" s="546"/>
      <c r="CF94" s="546"/>
      <c r="CG94" s="546"/>
      <c r="CH94" s="546"/>
      <c r="CI94" s="546"/>
      <c r="CJ94" s="544"/>
      <c r="CK94" s="545"/>
      <c r="CL94" s="546"/>
      <c r="CM94" s="546"/>
      <c r="CN94" s="546"/>
      <c r="CO94" s="546"/>
      <c r="CP94" s="546"/>
      <c r="CQ94" s="544"/>
      <c r="CR94" s="545"/>
    </row>
    <row r="95" spans="1:96" ht="12.75" hidden="1" customHeight="1">
      <c r="A95" s="13"/>
      <c r="B95" s="165"/>
      <c r="C95" s="189"/>
      <c r="D95" s="24"/>
      <c r="E95" s="190"/>
      <c r="F95" s="24"/>
      <c r="G95" s="191"/>
      <c r="H95" s="100"/>
      <c r="I95" s="192"/>
      <c r="J95" s="63"/>
      <c r="K95" s="100"/>
      <c r="L95" s="63"/>
      <c r="M95" s="63"/>
      <c r="N95" s="63"/>
      <c r="O95" s="25"/>
      <c r="P95" s="25"/>
      <c r="Q95" s="25"/>
      <c r="R95" s="25"/>
      <c r="S95" s="25"/>
      <c r="T95" s="397"/>
      <c r="U95" s="397"/>
      <c r="V95" s="193"/>
      <c r="W95" s="194"/>
      <c r="X95" s="65"/>
      <c r="Y95" s="65"/>
      <c r="Z95" s="65"/>
      <c r="AA95" s="195"/>
      <c r="AB95" s="195"/>
      <c r="AC95" s="195"/>
      <c r="AD95" s="195"/>
      <c r="AE95" s="195"/>
      <c r="AF95" s="196"/>
      <c r="AH95" s="548"/>
      <c r="AI95" s="546"/>
      <c r="AJ95" s="546"/>
      <c r="AK95" s="546"/>
      <c r="AL95" s="546"/>
      <c r="AM95" s="544"/>
      <c r="AN95" s="545"/>
      <c r="AO95" s="546"/>
      <c r="AP95" s="546"/>
      <c r="AQ95" s="546"/>
      <c r="AR95" s="546"/>
      <c r="AS95" s="546"/>
      <c r="AT95" s="544"/>
      <c r="AU95" s="545"/>
      <c r="AV95" s="546"/>
      <c r="AW95" s="546"/>
      <c r="AX95" s="546"/>
      <c r="AY95" s="546"/>
      <c r="AZ95" s="546"/>
      <c r="BA95" s="544"/>
      <c r="BB95" s="545"/>
      <c r="BC95" s="546"/>
      <c r="BD95" s="546"/>
      <c r="BE95" s="546"/>
      <c r="BF95" s="546"/>
      <c r="BG95" s="546"/>
      <c r="BH95" s="544"/>
      <c r="BI95" s="545"/>
      <c r="BJ95" s="546"/>
      <c r="BK95" s="546"/>
      <c r="BL95" s="546"/>
      <c r="BM95" s="546"/>
      <c r="BN95" s="546"/>
      <c r="BO95" s="544"/>
      <c r="BP95" s="545"/>
      <c r="BQ95" s="546"/>
      <c r="BR95" s="546"/>
      <c r="BS95" s="546"/>
      <c r="BT95" s="546"/>
      <c r="BU95" s="546"/>
      <c r="BV95" s="544"/>
      <c r="BW95" s="545"/>
      <c r="BX95" s="546"/>
      <c r="BY95" s="546"/>
      <c r="BZ95" s="546"/>
      <c r="CA95" s="546"/>
      <c r="CB95" s="546"/>
      <c r="CC95" s="544"/>
      <c r="CD95" s="545"/>
      <c r="CE95" s="546"/>
      <c r="CF95" s="546"/>
      <c r="CG95" s="546"/>
      <c r="CH95" s="546"/>
      <c r="CI95" s="546"/>
      <c r="CJ95" s="544"/>
      <c r="CK95" s="545"/>
      <c r="CL95" s="546"/>
      <c r="CM95" s="546"/>
      <c r="CN95" s="546"/>
      <c r="CO95" s="546"/>
      <c r="CP95" s="546"/>
      <c r="CQ95" s="544"/>
      <c r="CR95" s="545"/>
    </row>
    <row r="96" spans="1:96" ht="12.75" hidden="1" customHeight="1">
      <c r="A96" s="13"/>
      <c r="B96" s="165"/>
      <c r="C96" s="189"/>
      <c r="D96" s="24"/>
      <c r="E96" s="190"/>
      <c r="F96" s="24"/>
      <c r="G96" s="191"/>
      <c r="H96" s="100"/>
      <c r="I96" s="192"/>
      <c r="J96" s="63"/>
      <c r="K96" s="100"/>
      <c r="L96" s="63"/>
      <c r="M96" s="63"/>
      <c r="N96" s="63"/>
      <c r="O96" s="25"/>
      <c r="P96" s="25"/>
      <c r="Q96" s="25"/>
      <c r="R96" s="25"/>
      <c r="S96" s="25"/>
      <c r="T96" s="397"/>
      <c r="U96" s="397"/>
      <c r="V96" s="193"/>
      <c r="W96" s="194"/>
      <c r="X96" s="65"/>
      <c r="Y96" s="65"/>
      <c r="Z96" s="65"/>
      <c r="AA96" s="195"/>
      <c r="AB96" s="195"/>
      <c r="AC96" s="195"/>
      <c r="AD96" s="195"/>
      <c r="AE96" s="195"/>
      <c r="AF96" s="196"/>
      <c r="AH96" s="548"/>
      <c r="AI96" s="546"/>
      <c r="AJ96" s="546"/>
      <c r="AK96" s="546"/>
      <c r="AL96" s="546"/>
      <c r="AM96" s="544"/>
      <c r="AN96" s="545"/>
      <c r="AO96" s="546"/>
      <c r="AP96" s="546"/>
      <c r="AQ96" s="546"/>
      <c r="AR96" s="546"/>
      <c r="AS96" s="546"/>
      <c r="AT96" s="544"/>
      <c r="AU96" s="545"/>
      <c r="AV96" s="546"/>
      <c r="AW96" s="546"/>
      <c r="AX96" s="546"/>
      <c r="AY96" s="546"/>
      <c r="AZ96" s="546"/>
      <c r="BA96" s="544"/>
      <c r="BB96" s="545"/>
      <c r="BC96" s="546"/>
      <c r="BD96" s="546"/>
      <c r="BE96" s="546"/>
      <c r="BF96" s="546"/>
      <c r="BG96" s="546"/>
      <c r="BH96" s="544"/>
      <c r="BI96" s="545"/>
      <c r="BJ96" s="546"/>
      <c r="BK96" s="546"/>
      <c r="BL96" s="546"/>
      <c r="BM96" s="546"/>
      <c r="BN96" s="546"/>
      <c r="BO96" s="544"/>
      <c r="BP96" s="545"/>
      <c r="BQ96" s="546"/>
      <c r="BR96" s="546"/>
      <c r="BS96" s="546"/>
      <c r="BT96" s="546"/>
      <c r="BU96" s="546"/>
      <c r="BV96" s="544"/>
      <c r="BW96" s="545"/>
      <c r="BX96" s="546"/>
      <c r="BY96" s="546"/>
      <c r="BZ96" s="546"/>
      <c r="CA96" s="546"/>
      <c r="CB96" s="546"/>
      <c r="CC96" s="544"/>
      <c r="CD96" s="545"/>
      <c r="CE96" s="546"/>
      <c r="CF96" s="546"/>
      <c r="CG96" s="546"/>
      <c r="CH96" s="546"/>
      <c r="CI96" s="546"/>
      <c r="CJ96" s="544"/>
      <c r="CK96" s="545"/>
      <c r="CL96" s="546"/>
      <c r="CM96" s="546"/>
      <c r="CN96" s="546"/>
      <c r="CO96" s="546"/>
      <c r="CP96" s="546"/>
      <c r="CQ96" s="544"/>
      <c r="CR96" s="545"/>
    </row>
    <row r="97" spans="1:97" ht="12.75" hidden="1" customHeight="1">
      <c r="A97" s="13"/>
      <c r="B97" s="165"/>
      <c r="C97" s="189"/>
      <c r="D97" s="24"/>
      <c r="E97" s="190"/>
      <c r="F97" s="24"/>
      <c r="G97" s="191"/>
      <c r="H97" s="100"/>
      <c r="I97" s="192"/>
      <c r="J97" s="63"/>
      <c r="K97" s="100"/>
      <c r="L97" s="63"/>
      <c r="M97" s="63"/>
      <c r="N97" s="63"/>
      <c r="O97" s="25"/>
      <c r="P97" s="25"/>
      <c r="Q97" s="25"/>
      <c r="R97" s="25"/>
      <c r="S97" s="25"/>
      <c r="T97" s="397"/>
      <c r="U97" s="397"/>
      <c r="V97" s="193"/>
      <c r="W97" s="194"/>
      <c r="X97" s="65"/>
      <c r="Y97" s="65"/>
      <c r="Z97" s="65"/>
      <c r="AA97" s="195"/>
      <c r="AB97" s="195"/>
      <c r="AC97" s="195"/>
      <c r="AD97" s="195"/>
      <c r="AE97" s="195"/>
      <c r="AF97" s="196"/>
      <c r="AH97" s="548"/>
      <c r="AI97" s="546"/>
      <c r="AJ97" s="546"/>
      <c r="AK97" s="546"/>
      <c r="AL97" s="546"/>
      <c r="AM97" s="544"/>
      <c r="AN97" s="545"/>
      <c r="AO97" s="546"/>
      <c r="AP97" s="546"/>
      <c r="AQ97" s="546"/>
      <c r="AR97" s="546"/>
      <c r="AS97" s="546"/>
      <c r="AT97" s="544"/>
      <c r="AU97" s="545"/>
      <c r="AV97" s="546"/>
      <c r="AW97" s="546"/>
      <c r="AX97" s="546"/>
      <c r="AY97" s="546"/>
      <c r="AZ97" s="546"/>
      <c r="BA97" s="544"/>
      <c r="BB97" s="545"/>
      <c r="BC97" s="546"/>
      <c r="BD97" s="546"/>
      <c r="BE97" s="546"/>
      <c r="BF97" s="546"/>
      <c r="BG97" s="546"/>
      <c r="BH97" s="544"/>
      <c r="BI97" s="545"/>
      <c r="BJ97" s="546"/>
      <c r="BK97" s="546"/>
      <c r="BL97" s="546"/>
      <c r="BM97" s="546"/>
      <c r="BN97" s="546"/>
      <c r="BO97" s="544"/>
      <c r="BP97" s="545"/>
      <c r="BQ97" s="546"/>
      <c r="BR97" s="546"/>
      <c r="BS97" s="546"/>
      <c r="BT97" s="546"/>
      <c r="BU97" s="546"/>
      <c r="BV97" s="544"/>
      <c r="BW97" s="545"/>
      <c r="BX97" s="546"/>
      <c r="BY97" s="546"/>
      <c r="BZ97" s="546"/>
      <c r="CA97" s="546"/>
      <c r="CB97" s="546"/>
      <c r="CC97" s="544"/>
      <c r="CD97" s="545"/>
      <c r="CE97" s="546"/>
      <c r="CF97" s="546"/>
      <c r="CG97" s="546"/>
      <c r="CH97" s="546"/>
      <c r="CI97" s="546"/>
      <c r="CJ97" s="544"/>
      <c r="CK97" s="545"/>
      <c r="CL97" s="546"/>
      <c r="CM97" s="546"/>
      <c r="CN97" s="546"/>
      <c r="CO97" s="546"/>
      <c r="CP97" s="546"/>
      <c r="CQ97" s="544"/>
      <c r="CR97" s="545"/>
    </row>
    <row r="98" spans="1:97" ht="12.75" hidden="1" customHeight="1">
      <c r="A98" s="13"/>
      <c r="B98" s="165"/>
      <c r="C98" s="189"/>
      <c r="D98" s="24"/>
      <c r="E98" s="190"/>
      <c r="F98" s="24"/>
      <c r="G98" s="191"/>
      <c r="H98" s="100"/>
      <c r="I98" s="192"/>
      <c r="J98" s="63"/>
      <c r="K98" s="100"/>
      <c r="L98" s="63"/>
      <c r="M98" s="63"/>
      <c r="N98" s="63"/>
      <c r="O98" s="25"/>
      <c r="P98" s="25"/>
      <c r="Q98" s="25"/>
      <c r="R98" s="25"/>
      <c r="S98" s="25"/>
      <c r="T98" s="397"/>
      <c r="U98" s="397"/>
      <c r="V98" s="193"/>
      <c r="W98" s="194"/>
      <c r="X98" s="65"/>
      <c r="Y98" s="65"/>
      <c r="Z98" s="65"/>
      <c r="AA98" s="195"/>
      <c r="AB98" s="195"/>
      <c r="AC98" s="195"/>
      <c r="AD98" s="195"/>
      <c r="AE98" s="195"/>
      <c r="AF98" s="196"/>
      <c r="AH98" s="548"/>
      <c r="AI98" s="546"/>
      <c r="AJ98" s="546"/>
      <c r="AK98" s="546"/>
      <c r="AL98" s="546"/>
      <c r="AM98" s="544"/>
      <c r="AN98" s="545"/>
      <c r="AO98" s="546"/>
      <c r="AP98" s="546"/>
      <c r="AQ98" s="546"/>
      <c r="AR98" s="546"/>
      <c r="AS98" s="546"/>
      <c r="AT98" s="544"/>
      <c r="AU98" s="545"/>
      <c r="AV98" s="546"/>
      <c r="AW98" s="546"/>
      <c r="AX98" s="546"/>
      <c r="AY98" s="546"/>
      <c r="AZ98" s="546"/>
      <c r="BA98" s="544"/>
      <c r="BB98" s="545"/>
      <c r="BC98" s="546"/>
      <c r="BD98" s="546"/>
      <c r="BE98" s="546"/>
      <c r="BF98" s="546"/>
      <c r="BG98" s="546"/>
      <c r="BH98" s="544"/>
      <c r="BI98" s="545"/>
      <c r="BJ98" s="546"/>
      <c r="BK98" s="546"/>
      <c r="BL98" s="546"/>
      <c r="BM98" s="546"/>
      <c r="BN98" s="546"/>
      <c r="BO98" s="544"/>
      <c r="BP98" s="545"/>
      <c r="BQ98" s="546"/>
      <c r="BR98" s="546"/>
      <c r="BS98" s="546"/>
      <c r="BT98" s="546"/>
      <c r="BU98" s="546"/>
      <c r="BV98" s="544"/>
      <c r="BW98" s="545"/>
      <c r="BX98" s="546"/>
      <c r="BY98" s="546"/>
      <c r="BZ98" s="546"/>
      <c r="CA98" s="546"/>
      <c r="CB98" s="546"/>
      <c r="CC98" s="544"/>
      <c r="CD98" s="545"/>
      <c r="CE98" s="546"/>
      <c r="CF98" s="546"/>
      <c r="CG98" s="546"/>
      <c r="CH98" s="546"/>
      <c r="CI98" s="546"/>
      <c r="CJ98" s="544"/>
      <c r="CK98" s="545"/>
      <c r="CL98" s="546"/>
      <c r="CM98" s="546"/>
      <c r="CN98" s="546"/>
      <c r="CO98" s="546"/>
      <c r="CP98" s="546"/>
      <c r="CQ98" s="544"/>
      <c r="CR98" s="545"/>
    </row>
    <row r="99" spans="1:97" ht="12.75" hidden="1" customHeight="1">
      <c r="A99" s="13"/>
      <c r="B99" s="165"/>
      <c r="C99" s="189"/>
      <c r="D99" s="24"/>
      <c r="E99" s="190"/>
      <c r="F99" s="24"/>
      <c r="G99" s="191"/>
      <c r="H99" s="100"/>
      <c r="I99" s="192"/>
      <c r="J99" s="63"/>
      <c r="K99" s="100"/>
      <c r="L99" s="63"/>
      <c r="M99" s="63"/>
      <c r="N99" s="63"/>
      <c r="O99" s="25"/>
      <c r="P99" s="25"/>
      <c r="Q99" s="25"/>
      <c r="R99" s="25"/>
      <c r="S99" s="25"/>
      <c r="T99" s="397"/>
      <c r="U99" s="397"/>
      <c r="V99" s="193"/>
      <c r="W99" s="194"/>
      <c r="X99" s="65"/>
      <c r="Y99" s="65"/>
      <c r="Z99" s="65"/>
      <c r="AA99" s="195"/>
      <c r="AB99" s="195"/>
      <c r="AC99" s="195"/>
      <c r="AD99" s="195"/>
      <c r="AE99" s="195"/>
      <c r="AF99" s="196"/>
      <c r="AH99" s="548"/>
      <c r="AI99" s="546"/>
      <c r="AJ99" s="546"/>
      <c r="AK99" s="546"/>
      <c r="AL99" s="546"/>
      <c r="AM99" s="544"/>
      <c r="AN99" s="545"/>
      <c r="AO99" s="546"/>
      <c r="AP99" s="546"/>
      <c r="AQ99" s="546"/>
      <c r="AR99" s="546"/>
      <c r="AS99" s="546"/>
      <c r="AT99" s="544"/>
      <c r="AU99" s="545"/>
      <c r="AV99" s="546"/>
      <c r="AW99" s="546"/>
      <c r="AX99" s="546"/>
      <c r="AY99" s="546"/>
      <c r="AZ99" s="546"/>
      <c r="BA99" s="544"/>
      <c r="BB99" s="545"/>
      <c r="BC99" s="546"/>
      <c r="BD99" s="546"/>
      <c r="BE99" s="546"/>
      <c r="BF99" s="546"/>
      <c r="BG99" s="546"/>
      <c r="BH99" s="544"/>
      <c r="BI99" s="545"/>
      <c r="BJ99" s="546"/>
      <c r="BK99" s="546"/>
      <c r="BL99" s="546"/>
      <c r="BM99" s="546"/>
      <c r="BN99" s="546"/>
      <c r="BO99" s="544"/>
      <c r="BP99" s="545"/>
      <c r="BQ99" s="546"/>
      <c r="BR99" s="546"/>
      <c r="BS99" s="546"/>
      <c r="BT99" s="546"/>
      <c r="BU99" s="546"/>
      <c r="BV99" s="544"/>
      <c r="BW99" s="545"/>
      <c r="BX99" s="546"/>
      <c r="BY99" s="546"/>
      <c r="BZ99" s="546"/>
      <c r="CA99" s="546"/>
      <c r="CB99" s="546"/>
      <c r="CC99" s="544"/>
      <c r="CD99" s="545"/>
      <c r="CE99" s="546"/>
      <c r="CF99" s="546"/>
      <c r="CG99" s="546"/>
      <c r="CH99" s="546"/>
      <c r="CI99" s="546"/>
      <c r="CJ99" s="544"/>
      <c r="CK99" s="545"/>
      <c r="CL99" s="546"/>
      <c r="CM99" s="546"/>
      <c r="CN99" s="546"/>
      <c r="CO99" s="546"/>
      <c r="CP99" s="546"/>
      <c r="CQ99" s="544"/>
      <c r="CR99" s="545"/>
    </row>
    <row r="100" spans="1:97" ht="12.75" hidden="1" customHeight="1">
      <c r="A100" s="13"/>
      <c r="B100" s="165"/>
      <c r="C100" s="189"/>
      <c r="D100" s="24"/>
      <c r="E100" s="190"/>
      <c r="F100" s="24"/>
      <c r="G100" s="191"/>
      <c r="H100" s="100"/>
      <c r="I100" s="192"/>
      <c r="J100" s="63"/>
      <c r="K100" s="100"/>
      <c r="L100" s="63"/>
      <c r="M100" s="63"/>
      <c r="N100" s="63"/>
      <c r="O100" s="25"/>
      <c r="P100" s="25"/>
      <c r="Q100" s="25"/>
      <c r="R100" s="25"/>
      <c r="S100" s="25"/>
      <c r="T100" s="397"/>
      <c r="U100" s="397"/>
      <c r="V100" s="193"/>
      <c r="W100" s="194"/>
      <c r="X100" s="65"/>
      <c r="Y100" s="65"/>
      <c r="Z100" s="65"/>
      <c r="AA100" s="195"/>
      <c r="AB100" s="195"/>
      <c r="AC100" s="195"/>
      <c r="AD100" s="195"/>
      <c r="AE100" s="195"/>
      <c r="AF100" s="196"/>
      <c r="AH100" s="548"/>
      <c r="AI100" s="546"/>
      <c r="AJ100" s="546"/>
      <c r="AK100" s="546"/>
      <c r="AL100" s="546"/>
      <c r="AM100" s="544"/>
      <c r="AN100" s="544"/>
      <c r="AO100" s="546"/>
      <c r="AP100" s="546"/>
      <c r="AQ100" s="546"/>
      <c r="AR100" s="546"/>
      <c r="AS100" s="546"/>
      <c r="AT100" s="544"/>
      <c r="AU100" s="544"/>
      <c r="AV100" s="546"/>
      <c r="AW100" s="546"/>
      <c r="AX100" s="546"/>
      <c r="AY100" s="546"/>
      <c r="AZ100" s="546"/>
      <c r="BA100" s="544"/>
      <c r="BB100" s="544"/>
      <c r="BC100" s="546"/>
      <c r="BD100" s="546"/>
      <c r="BE100" s="546"/>
      <c r="BF100" s="546"/>
      <c r="BG100" s="546"/>
      <c r="BH100" s="544"/>
      <c r="BI100" s="544"/>
      <c r="BJ100" s="546"/>
      <c r="BK100" s="546"/>
      <c r="BL100" s="546"/>
      <c r="BM100" s="546"/>
      <c r="BN100" s="546"/>
      <c r="BO100" s="544"/>
      <c r="BP100" s="544"/>
      <c r="BQ100" s="546"/>
      <c r="BR100" s="546"/>
      <c r="BS100" s="546"/>
      <c r="BT100" s="546"/>
      <c r="BU100" s="546"/>
      <c r="BV100" s="544"/>
      <c r="BW100" s="544"/>
      <c r="BX100" s="546"/>
      <c r="BY100" s="546"/>
      <c r="BZ100" s="546"/>
      <c r="CA100" s="546"/>
      <c r="CB100" s="546"/>
      <c r="CC100" s="544"/>
      <c r="CD100" s="544"/>
      <c r="CE100" s="546"/>
      <c r="CF100" s="546"/>
      <c r="CG100" s="546"/>
      <c r="CH100" s="546"/>
      <c r="CI100" s="546"/>
      <c r="CJ100" s="544"/>
      <c r="CK100" s="544"/>
      <c r="CL100" s="546"/>
      <c r="CM100" s="546"/>
      <c r="CN100" s="546"/>
      <c r="CO100" s="546"/>
      <c r="CP100" s="546"/>
      <c r="CQ100" s="544"/>
      <c r="CR100" s="544"/>
    </row>
    <row r="101" spans="1:97" ht="12.75" hidden="1" customHeight="1" thickBot="1">
      <c r="A101" s="13"/>
      <c r="B101" s="414"/>
      <c r="C101" s="415"/>
      <c r="D101" s="26"/>
      <c r="E101" s="416"/>
      <c r="F101" s="26"/>
      <c r="G101" s="417"/>
      <c r="H101" s="121"/>
      <c r="I101" s="418"/>
      <c r="J101" s="418"/>
      <c r="K101" s="418"/>
      <c r="L101" s="418"/>
      <c r="M101" s="418"/>
      <c r="N101" s="418"/>
      <c r="O101" s="197"/>
      <c r="P101" s="197"/>
      <c r="Q101" s="197"/>
      <c r="R101" s="197"/>
      <c r="S101" s="197"/>
      <c r="T101" s="398"/>
      <c r="U101" s="398"/>
      <c r="V101" s="420"/>
      <c r="W101" s="421"/>
      <c r="X101" s="422"/>
      <c r="Y101" s="422"/>
      <c r="Z101" s="422"/>
      <c r="AA101" s="423"/>
      <c r="AB101" s="423"/>
      <c r="AC101" s="423"/>
      <c r="AD101" s="423"/>
      <c r="AE101" s="423"/>
      <c r="AF101" s="424"/>
      <c r="AH101" s="474"/>
      <c r="AI101" s="474"/>
      <c r="AJ101" s="474"/>
      <c r="AK101" s="474"/>
      <c r="AL101" s="474"/>
      <c r="AM101" s="475"/>
      <c r="AN101" s="476"/>
      <c r="AO101" s="474"/>
      <c r="AP101" s="474"/>
      <c r="AQ101" s="474"/>
      <c r="AR101" s="474"/>
      <c r="AS101" s="474"/>
      <c r="AT101" s="475"/>
      <c r="AU101" s="476"/>
      <c r="AV101" s="474"/>
      <c r="AW101" s="474"/>
      <c r="AX101" s="474"/>
      <c r="AY101" s="474"/>
      <c r="AZ101" s="474"/>
      <c r="BA101" s="475"/>
      <c r="BB101" s="476"/>
      <c r="BC101" s="474"/>
      <c r="BD101" s="474"/>
      <c r="BE101" s="474"/>
      <c r="BF101" s="474"/>
      <c r="BG101" s="474"/>
      <c r="BH101" s="475"/>
      <c r="BI101" s="476"/>
      <c r="BJ101" s="474"/>
      <c r="BK101" s="474"/>
      <c r="BL101" s="474"/>
      <c r="BM101" s="474"/>
      <c r="BN101" s="474"/>
      <c r="BO101" s="475"/>
      <c r="BP101" s="476"/>
      <c r="BQ101" s="474"/>
      <c r="BR101" s="474"/>
      <c r="BS101" s="474"/>
      <c r="BT101" s="474"/>
      <c r="BU101" s="474"/>
      <c r="BV101" s="475"/>
      <c r="BW101" s="476"/>
      <c r="BX101" s="474"/>
      <c r="BY101" s="474"/>
      <c r="BZ101" s="474"/>
      <c r="CA101" s="474"/>
      <c r="CB101" s="474"/>
      <c r="CC101" s="475"/>
      <c r="CD101" s="476"/>
      <c r="CE101" s="474"/>
      <c r="CF101" s="474"/>
      <c r="CG101" s="474"/>
      <c r="CH101" s="474"/>
      <c r="CI101" s="474"/>
      <c r="CJ101" s="475"/>
      <c r="CK101" s="476"/>
      <c r="CL101" s="474"/>
      <c r="CM101" s="474"/>
      <c r="CN101" s="474"/>
      <c r="CO101" s="474"/>
      <c r="CP101" s="474"/>
      <c r="CQ101" s="475"/>
      <c r="CR101" s="476"/>
    </row>
    <row r="103" spans="1:97" ht="13.5" thickBot="1"/>
    <row r="104" spans="1:97" ht="12.75" customHeight="1" thickBot="1">
      <c r="A104" s="14"/>
      <c r="B104" s="166"/>
      <c r="C104" s="15"/>
      <c r="D104" s="16"/>
      <c r="E104" s="17"/>
      <c r="F104" s="17"/>
      <c r="G104" s="17"/>
      <c r="H104" s="17"/>
      <c r="I104" s="17"/>
      <c r="J104" s="841">
        <f>SUM(J12:J101)</f>
        <v>0</v>
      </c>
      <c r="K104" s="841">
        <f>SUM(K12:K101)</f>
        <v>0</v>
      </c>
      <c r="L104" s="841">
        <f>SUM(L12:L100)</f>
        <v>0</v>
      </c>
      <c r="M104" s="943"/>
      <c r="N104" s="935">
        <f>SUBTOTAL(9,N12:N103)</f>
        <v>0</v>
      </c>
      <c r="O104" s="17"/>
      <c r="P104" s="17"/>
      <c r="Q104" s="17"/>
      <c r="R104" s="17"/>
      <c r="S104" s="17"/>
      <c r="T104" s="17"/>
      <c r="U104" s="17"/>
      <c r="V104" s="842">
        <f>SUM(V12:V101)</f>
        <v>0</v>
      </c>
      <c r="W104" s="380"/>
      <c r="X104" s="381"/>
      <c r="Y104" s="381"/>
      <c r="Z104" s="17"/>
      <c r="AA104" s="17"/>
      <c r="AB104" s="17"/>
      <c r="AC104" s="17"/>
      <c r="AD104" s="17"/>
      <c r="AE104" s="17"/>
      <c r="AF104" s="840">
        <f>SUM(AF12:AF101)</f>
        <v>0</v>
      </c>
      <c r="AH104" s="436">
        <f t="shared" ref="AH104:CR104" si="39">COUNTA(AH12:AH101)</f>
        <v>0</v>
      </c>
      <c r="AI104" s="437">
        <f t="shared" si="39"/>
        <v>0</v>
      </c>
      <c r="AJ104" s="437">
        <f t="shared" si="39"/>
        <v>0</v>
      </c>
      <c r="AK104" s="437">
        <f t="shared" si="39"/>
        <v>0</v>
      </c>
      <c r="AL104" s="437">
        <f t="shared" si="39"/>
        <v>0</v>
      </c>
      <c r="AM104" s="437">
        <f t="shared" si="39"/>
        <v>0</v>
      </c>
      <c r="AN104" s="439">
        <f t="shared" si="39"/>
        <v>0</v>
      </c>
      <c r="AO104" s="436">
        <f t="shared" si="39"/>
        <v>0</v>
      </c>
      <c r="AP104" s="437">
        <f t="shared" si="39"/>
        <v>0</v>
      </c>
      <c r="AQ104" s="437">
        <f t="shared" si="39"/>
        <v>0</v>
      </c>
      <c r="AR104" s="437">
        <f t="shared" si="39"/>
        <v>0</v>
      </c>
      <c r="AS104" s="437">
        <f t="shared" si="39"/>
        <v>0</v>
      </c>
      <c r="AT104" s="437">
        <f t="shared" si="39"/>
        <v>0</v>
      </c>
      <c r="AU104" s="439">
        <f t="shared" si="39"/>
        <v>0</v>
      </c>
      <c r="AV104" s="441">
        <f t="shared" si="39"/>
        <v>0</v>
      </c>
      <c r="AW104" s="437">
        <f t="shared" si="39"/>
        <v>0</v>
      </c>
      <c r="AX104" s="437">
        <f t="shared" si="39"/>
        <v>0</v>
      </c>
      <c r="AY104" s="437">
        <f t="shared" si="39"/>
        <v>0</v>
      </c>
      <c r="AZ104" s="437">
        <f t="shared" si="39"/>
        <v>0</v>
      </c>
      <c r="BA104" s="437">
        <f t="shared" si="39"/>
        <v>0</v>
      </c>
      <c r="BB104" s="440">
        <f t="shared" si="39"/>
        <v>0</v>
      </c>
      <c r="BC104" s="436">
        <f t="shared" si="39"/>
        <v>0</v>
      </c>
      <c r="BD104" s="437">
        <f t="shared" si="39"/>
        <v>0</v>
      </c>
      <c r="BE104" s="437">
        <f t="shared" si="39"/>
        <v>0</v>
      </c>
      <c r="BF104" s="437">
        <f t="shared" si="39"/>
        <v>0</v>
      </c>
      <c r="BG104" s="437">
        <f t="shared" si="39"/>
        <v>0</v>
      </c>
      <c r="BH104" s="437">
        <f t="shared" si="39"/>
        <v>0</v>
      </c>
      <c r="BI104" s="439">
        <f t="shared" si="39"/>
        <v>0</v>
      </c>
      <c r="BJ104" s="436">
        <f t="shared" si="39"/>
        <v>0</v>
      </c>
      <c r="BK104" s="437">
        <f t="shared" si="39"/>
        <v>0</v>
      </c>
      <c r="BL104" s="437">
        <f t="shared" si="39"/>
        <v>0</v>
      </c>
      <c r="BM104" s="437">
        <f t="shared" si="39"/>
        <v>0</v>
      </c>
      <c r="BN104" s="437">
        <f t="shared" si="39"/>
        <v>0</v>
      </c>
      <c r="BO104" s="437">
        <f t="shared" si="39"/>
        <v>0</v>
      </c>
      <c r="BP104" s="439">
        <f t="shared" si="39"/>
        <v>0</v>
      </c>
      <c r="BQ104" s="441">
        <f t="shared" si="39"/>
        <v>0</v>
      </c>
      <c r="BR104" s="437">
        <f t="shared" si="39"/>
        <v>0</v>
      </c>
      <c r="BS104" s="437">
        <f t="shared" si="39"/>
        <v>0</v>
      </c>
      <c r="BT104" s="437">
        <f t="shared" si="39"/>
        <v>0</v>
      </c>
      <c r="BU104" s="437">
        <f t="shared" si="39"/>
        <v>0</v>
      </c>
      <c r="BV104" s="437">
        <f t="shared" si="39"/>
        <v>0</v>
      </c>
      <c r="BW104" s="440">
        <f t="shared" si="39"/>
        <v>0</v>
      </c>
      <c r="BX104" s="441">
        <f t="shared" si="39"/>
        <v>0</v>
      </c>
      <c r="BY104" s="437">
        <f t="shared" si="39"/>
        <v>0</v>
      </c>
      <c r="BZ104" s="437">
        <f t="shared" si="39"/>
        <v>0</v>
      </c>
      <c r="CA104" s="437">
        <f t="shared" si="39"/>
        <v>0</v>
      </c>
      <c r="CB104" s="437">
        <f t="shared" si="39"/>
        <v>0</v>
      </c>
      <c r="CC104" s="437">
        <f t="shared" si="39"/>
        <v>0</v>
      </c>
      <c r="CD104" s="440">
        <f t="shared" si="39"/>
        <v>0</v>
      </c>
      <c r="CE104" s="436">
        <f t="shared" si="39"/>
        <v>0</v>
      </c>
      <c r="CF104" s="437">
        <f t="shared" si="39"/>
        <v>0</v>
      </c>
      <c r="CG104" s="437">
        <f t="shared" si="39"/>
        <v>0</v>
      </c>
      <c r="CH104" s="437">
        <f t="shared" si="39"/>
        <v>0</v>
      </c>
      <c r="CI104" s="437">
        <f t="shared" si="39"/>
        <v>0</v>
      </c>
      <c r="CJ104" s="437">
        <f t="shared" si="39"/>
        <v>0</v>
      </c>
      <c r="CK104" s="439">
        <f t="shared" si="39"/>
        <v>0</v>
      </c>
      <c r="CL104" s="436">
        <f t="shared" si="39"/>
        <v>0</v>
      </c>
      <c r="CM104" s="437">
        <f t="shared" si="39"/>
        <v>0</v>
      </c>
      <c r="CN104" s="437">
        <f t="shared" si="39"/>
        <v>0</v>
      </c>
      <c r="CO104" s="437">
        <f t="shared" si="39"/>
        <v>0</v>
      </c>
      <c r="CP104" s="437">
        <f t="shared" si="39"/>
        <v>0</v>
      </c>
      <c r="CQ104" s="437">
        <f t="shared" si="39"/>
        <v>0</v>
      </c>
      <c r="CR104" s="439">
        <f t="shared" si="39"/>
        <v>0</v>
      </c>
      <c r="CS104" s="340" t="s">
        <v>70</v>
      </c>
    </row>
    <row r="105" spans="1:97" ht="12.75" customHeight="1">
      <c r="D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H105" s="2123">
        <f>SUM(AH104:AN104)</f>
        <v>0</v>
      </c>
      <c r="AI105" s="2124"/>
      <c r="AJ105" s="2124"/>
      <c r="AK105" s="2124"/>
      <c r="AL105" s="2124"/>
      <c r="AM105" s="2124"/>
      <c r="AN105" s="2125"/>
      <c r="AO105" s="2123">
        <f>SUM(AO104:AU104)</f>
        <v>0</v>
      </c>
      <c r="AP105" s="2124"/>
      <c r="AQ105" s="2124"/>
      <c r="AR105" s="2124"/>
      <c r="AS105" s="2124"/>
      <c r="AT105" s="2124"/>
      <c r="AU105" s="2125"/>
      <c r="AV105" s="2124">
        <f>SUM(AV104:BB104)</f>
        <v>0</v>
      </c>
      <c r="AW105" s="2124"/>
      <c r="AX105" s="2124"/>
      <c r="AY105" s="2124"/>
      <c r="AZ105" s="2124"/>
      <c r="BA105" s="2124"/>
      <c r="BB105" s="2124"/>
      <c r="BC105" s="2123">
        <f>SUM(BC104:BI104)</f>
        <v>0</v>
      </c>
      <c r="BD105" s="2124"/>
      <c r="BE105" s="2124"/>
      <c r="BF105" s="2124"/>
      <c r="BG105" s="2124"/>
      <c r="BH105" s="2124"/>
      <c r="BI105" s="2125"/>
      <c r="BJ105" s="2123">
        <f>SUM(BJ104:BP104)</f>
        <v>0</v>
      </c>
      <c r="BK105" s="2124"/>
      <c r="BL105" s="2124"/>
      <c r="BM105" s="2124"/>
      <c r="BN105" s="2124"/>
      <c r="BO105" s="2124"/>
      <c r="BP105" s="2125"/>
      <c r="BQ105" s="2124">
        <f>SUM(BQ104:BW104)</f>
        <v>0</v>
      </c>
      <c r="BR105" s="2124"/>
      <c r="BS105" s="2124"/>
      <c r="BT105" s="2124"/>
      <c r="BU105" s="2124"/>
      <c r="BV105" s="2124"/>
      <c r="BW105" s="2124"/>
      <c r="BX105" s="2124">
        <f>SUM(BX104:CD104)</f>
        <v>0</v>
      </c>
      <c r="BY105" s="2124"/>
      <c r="BZ105" s="2124"/>
      <c r="CA105" s="2124"/>
      <c r="CB105" s="2124"/>
      <c r="CC105" s="2124"/>
      <c r="CD105" s="2124"/>
      <c r="CE105" s="2123">
        <f>SUM(CE104:CK104)</f>
        <v>0</v>
      </c>
      <c r="CF105" s="2124"/>
      <c r="CG105" s="2124"/>
      <c r="CH105" s="2124"/>
      <c r="CI105" s="2124"/>
      <c r="CJ105" s="2124"/>
      <c r="CK105" s="2125"/>
      <c r="CL105" s="2123">
        <f>SUM(CL104:CR104)</f>
        <v>0</v>
      </c>
      <c r="CM105" s="2124"/>
      <c r="CN105" s="2124"/>
      <c r="CO105" s="2124"/>
      <c r="CP105" s="2124"/>
      <c r="CQ105" s="2124"/>
      <c r="CR105" s="2125"/>
      <c r="CS105" s="341" t="s">
        <v>71</v>
      </c>
    </row>
    <row r="106" spans="1:97">
      <c r="AH106" s="438">
        <f>SUMIF((AH12:AH101),"A",$H$12:$H$101)+SUMIF((AH12:AH101),"B",$H$12:$H$101)*2+SUMIF((AH12:AH101),"C",$H$12:$H$101)+SUMIF((AH12:AH101),"D",$H$12:$H$101)+SUMIF((AH12:AH101),"E",$H$12:$H$101)+SUMIF((AH12:AH101),"F",$H$12:$H$101)</f>
        <v>0</v>
      </c>
      <c r="AI106" s="438">
        <f t="shared" ref="AI106:CR106" si="40">SUMIF((AI12:AI101),"A",$H$12:$H$101)+SUMIF((AI12:AI101),"B",$H$12:$H$101)*2+SUMIF((AI12:AI101),"C",$H$12:$H$101)+SUMIF((AI12:AI101),"D",$H$12:$H$101)+SUMIF((AI12:AI101),"E",$H$12:$H$101)+SUMIF((AI12:AI101),"F",$H$12:$H$101)</f>
        <v>0</v>
      </c>
      <c r="AJ106" s="438">
        <f t="shared" si="40"/>
        <v>0</v>
      </c>
      <c r="AK106" s="438">
        <f t="shared" si="40"/>
        <v>0</v>
      </c>
      <c r="AL106" s="438">
        <f t="shared" si="40"/>
        <v>0</v>
      </c>
      <c r="AM106" s="438">
        <f t="shared" si="40"/>
        <v>0</v>
      </c>
      <c r="AN106" s="438">
        <f t="shared" si="40"/>
        <v>0</v>
      </c>
      <c r="AO106" s="438">
        <f t="shared" si="40"/>
        <v>0</v>
      </c>
      <c r="AP106" s="438">
        <f t="shared" si="40"/>
        <v>0</v>
      </c>
      <c r="AQ106" s="438">
        <f t="shared" si="40"/>
        <v>0</v>
      </c>
      <c r="AR106" s="438">
        <f t="shared" si="40"/>
        <v>0</v>
      </c>
      <c r="AS106" s="438">
        <f t="shared" si="40"/>
        <v>0</v>
      </c>
      <c r="AT106" s="438">
        <f t="shared" si="40"/>
        <v>0</v>
      </c>
      <c r="AU106" s="438">
        <f t="shared" si="40"/>
        <v>0</v>
      </c>
      <c r="AV106" s="438">
        <f t="shared" si="40"/>
        <v>0</v>
      </c>
      <c r="AW106" s="438">
        <f t="shared" si="40"/>
        <v>0</v>
      </c>
      <c r="AX106" s="438">
        <f t="shared" si="40"/>
        <v>0</v>
      </c>
      <c r="AY106" s="438">
        <f t="shared" si="40"/>
        <v>0</v>
      </c>
      <c r="AZ106" s="438">
        <f t="shared" si="40"/>
        <v>0</v>
      </c>
      <c r="BA106" s="438">
        <f t="shared" si="40"/>
        <v>0</v>
      </c>
      <c r="BB106" s="438">
        <f t="shared" si="40"/>
        <v>0</v>
      </c>
      <c r="BC106" s="438">
        <f t="shared" si="40"/>
        <v>0</v>
      </c>
      <c r="BD106" s="438">
        <f t="shared" si="40"/>
        <v>0</v>
      </c>
      <c r="BE106" s="438">
        <f t="shared" si="40"/>
        <v>0</v>
      </c>
      <c r="BF106" s="438">
        <f t="shared" si="40"/>
        <v>0</v>
      </c>
      <c r="BG106" s="438">
        <f t="shared" si="40"/>
        <v>0</v>
      </c>
      <c r="BH106" s="438">
        <f t="shared" si="40"/>
        <v>0</v>
      </c>
      <c r="BI106" s="438">
        <f t="shared" si="40"/>
        <v>0</v>
      </c>
      <c r="BJ106" s="438">
        <f t="shared" si="40"/>
        <v>0</v>
      </c>
      <c r="BK106" s="438">
        <f t="shared" si="40"/>
        <v>0</v>
      </c>
      <c r="BL106" s="438">
        <f t="shared" si="40"/>
        <v>0</v>
      </c>
      <c r="BM106" s="438">
        <f t="shared" si="40"/>
        <v>0</v>
      </c>
      <c r="BN106" s="438">
        <f t="shared" si="40"/>
        <v>0</v>
      </c>
      <c r="BO106" s="438">
        <f t="shared" si="40"/>
        <v>0</v>
      </c>
      <c r="BP106" s="438">
        <f t="shared" si="40"/>
        <v>0</v>
      </c>
      <c r="BQ106" s="438">
        <f t="shared" si="40"/>
        <v>0</v>
      </c>
      <c r="BR106" s="438">
        <f t="shared" si="40"/>
        <v>0</v>
      </c>
      <c r="BS106" s="438">
        <f t="shared" si="40"/>
        <v>0</v>
      </c>
      <c r="BT106" s="438">
        <f t="shared" si="40"/>
        <v>0</v>
      </c>
      <c r="BU106" s="438">
        <f t="shared" si="40"/>
        <v>0</v>
      </c>
      <c r="BV106" s="438">
        <f t="shared" si="40"/>
        <v>0</v>
      </c>
      <c r="BW106" s="438">
        <f t="shared" si="40"/>
        <v>0</v>
      </c>
      <c r="BX106" s="438">
        <f t="shared" si="40"/>
        <v>0</v>
      </c>
      <c r="BY106" s="438">
        <f t="shared" si="40"/>
        <v>0</v>
      </c>
      <c r="BZ106" s="438">
        <f t="shared" si="40"/>
        <v>0</v>
      </c>
      <c r="CA106" s="438">
        <f t="shared" si="40"/>
        <v>0</v>
      </c>
      <c r="CB106" s="438">
        <f t="shared" si="40"/>
        <v>0</v>
      </c>
      <c r="CC106" s="438">
        <f t="shared" si="40"/>
        <v>0</v>
      </c>
      <c r="CD106" s="438">
        <f t="shared" si="40"/>
        <v>0</v>
      </c>
      <c r="CE106" s="438">
        <f t="shared" si="40"/>
        <v>0</v>
      </c>
      <c r="CF106" s="438">
        <f t="shared" si="40"/>
        <v>0</v>
      </c>
      <c r="CG106" s="438">
        <f t="shared" si="40"/>
        <v>0</v>
      </c>
      <c r="CH106" s="438">
        <f t="shared" si="40"/>
        <v>0</v>
      </c>
      <c r="CI106" s="438">
        <f t="shared" si="40"/>
        <v>0</v>
      </c>
      <c r="CJ106" s="438">
        <f t="shared" si="40"/>
        <v>0</v>
      </c>
      <c r="CK106" s="438">
        <f t="shared" si="40"/>
        <v>0</v>
      </c>
      <c r="CL106" s="438">
        <f t="shared" si="40"/>
        <v>0</v>
      </c>
      <c r="CM106" s="438">
        <f t="shared" si="40"/>
        <v>0</v>
      </c>
      <c r="CN106" s="438">
        <f t="shared" si="40"/>
        <v>0</v>
      </c>
      <c r="CO106" s="438">
        <f t="shared" si="40"/>
        <v>0</v>
      </c>
      <c r="CP106" s="438">
        <f t="shared" si="40"/>
        <v>0</v>
      </c>
      <c r="CQ106" s="438">
        <f t="shared" si="40"/>
        <v>0</v>
      </c>
      <c r="CR106" s="438">
        <f t="shared" si="40"/>
        <v>0</v>
      </c>
      <c r="CS106" s="342" t="s">
        <v>218</v>
      </c>
    </row>
    <row r="107" spans="1:97" ht="13.5">
      <c r="AH107" s="2101">
        <f>SUM(AH106:AN106)</f>
        <v>0</v>
      </c>
      <c r="AI107" s="2102"/>
      <c r="AJ107" s="2102"/>
      <c r="AK107" s="2102"/>
      <c r="AL107" s="2102"/>
      <c r="AM107" s="2102"/>
      <c r="AN107" s="2103"/>
      <c r="AO107" s="2101">
        <f>SUM(AO106:AU106)</f>
        <v>0</v>
      </c>
      <c r="AP107" s="2102"/>
      <c r="AQ107" s="2102"/>
      <c r="AR107" s="2102"/>
      <c r="AS107" s="2102"/>
      <c r="AT107" s="2102"/>
      <c r="AU107" s="2103"/>
      <c r="AV107" s="2101">
        <f>SUM(AV106:BB106)</f>
        <v>0</v>
      </c>
      <c r="AW107" s="2102"/>
      <c r="AX107" s="2102"/>
      <c r="AY107" s="2102"/>
      <c r="AZ107" s="2102"/>
      <c r="BA107" s="2102"/>
      <c r="BB107" s="2103"/>
      <c r="BC107" s="2101">
        <f>SUM(BC106:BI106)</f>
        <v>0</v>
      </c>
      <c r="BD107" s="2102"/>
      <c r="BE107" s="2102"/>
      <c r="BF107" s="2102"/>
      <c r="BG107" s="2102"/>
      <c r="BH107" s="2102"/>
      <c r="BI107" s="2103"/>
      <c r="BJ107" s="2101">
        <f>SUM(BJ106:BP106)</f>
        <v>0</v>
      </c>
      <c r="BK107" s="2102"/>
      <c r="BL107" s="2102"/>
      <c r="BM107" s="2102"/>
      <c r="BN107" s="2102"/>
      <c r="BO107" s="2102"/>
      <c r="BP107" s="2103"/>
      <c r="BQ107" s="2101">
        <f>SUM(BQ106:BW106)</f>
        <v>0</v>
      </c>
      <c r="BR107" s="2102"/>
      <c r="BS107" s="2102"/>
      <c r="BT107" s="2102"/>
      <c r="BU107" s="2102"/>
      <c r="BV107" s="2102"/>
      <c r="BW107" s="2103"/>
      <c r="BX107" s="2101">
        <f>SUM(BX106:CD106)</f>
        <v>0</v>
      </c>
      <c r="BY107" s="2102"/>
      <c r="BZ107" s="2102"/>
      <c r="CA107" s="2102"/>
      <c r="CB107" s="2102"/>
      <c r="CC107" s="2102"/>
      <c r="CD107" s="2103"/>
      <c r="CE107" s="2101">
        <f>SUM(CE106:CK106)</f>
        <v>0</v>
      </c>
      <c r="CF107" s="2102"/>
      <c r="CG107" s="2102"/>
      <c r="CH107" s="2102"/>
      <c r="CI107" s="2102"/>
      <c r="CJ107" s="2102"/>
      <c r="CK107" s="2103"/>
      <c r="CL107" s="2101">
        <f>SUM(CL106:CR106)</f>
        <v>0</v>
      </c>
      <c r="CM107" s="2102"/>
      <c r="CN107" s="2102"/>
      <c r="CO107" s="2102"/>
      <c r="CP107" s="2102"/>
      <c r="CQ107" s="2102"/>
      <c r="CR107" s="2103"/>
      <c r="CS107" s="553" t="s">
        <v>217</v>
      </c>
    </row>
    <row r="108" spans="1:97">
      <c r="AH108" s="554"/>
      <c r="AI108" s="554"/>
      <c r="AJ108" s="554"/>
      <c r="AK108" s="554"/>
      <c r="AL108" s="554"/>
      <c r="AM108" s="554"/>
      <c r="AN108" s="554"/>
      <c r="AO108" s="554"/>
      <c r="AP108" s="554"/>
      <c r="AQ108" s="554"/>
      <c r="AR108" s="554"/>
      <c r="AS108" s="554"/>
      <c r="AT108" s="554"/>
      <c r="AU108" s="554"/>
      <c r="AV108" s="554"/>
      <c r="AW108" s="554"/>
      <c r="AX108" s="554"/>
      <c r="AY108" s="554"/>
      <c r="AZ108" s="554"/>
      <c r="BA108" s="554"/>
      <c r="BB108" s="554"/>
      <c r="BC108" s="554"/>
      <c r="BD108" s="554"/>
      <c r="BE108" s="554"/>
      <c r="BF108" s="554"/>
      <c r="BG108" s="554"/>
      <c r="BH108" s="554"/>
      <c r="BI108" s="554"/>
      <c r="BJ108" s="554"/>
      <c r="BK108" s="554"/>
      <c r="BL108" s="554"/>
      <c r="BM108" s="554"/>
      <c r="BN108" s="554"/>
      <c r="BO108" s="554"/>
      <c r="BP108" s="554"/>
      <c r="BQ108" s="554"/>
      <c r="BR108" s="554"/>
      <c r="BS108" s="554"/>
      <c r="BT108" s="554"/>
      <c r="BU108" s="554"/>
      <c r="BV108" s="554"/>
      <c r="BW108" s="554"/>
      <c r="BX108" s="554"/>
      <c r="BY108" s="554"/>
      <c r="BZ108" s="554"/>
      <c r="CA108" s="554"/>
      <c r="CB108" s="554"/>
      <c r="CC108" s="554"/>
      <c r="CD108" s="554"/>
      <c r="CE108" s="554"/>
      <c r="CF108" s="554"/>
      <c r="CG108" s="554"/>
      <c r="CH108" s="554"/>
      <c r="CI108" s="554"/>
      <c r="CJ108" s="554"/>
      <c r="CK108" s="554"/>
      <c r="CL108" s="554"/>
      <c r="CM108" s="554"/>
      <c r="CN108" s="554"/>
      <c r="CO108" s="554"/>
      <c r="CP108" s="554"/>
      <c r="CQ108" s="554"/>
      <c r="CR108" s="554"/>
      <c r="CS108" s="555"/>
    </row>
    <row r="109" spans="1:97" ht="14.25" thickBot="1">
      <c r="AH109" s="2106"/>
      <c r="AI109" s="2106"/>
      <c r="AJ109" s="2106"/>
      <c r="AK109" s="2106"/>
      <c r="AL109" s="2106"/>
      <c r="AM109" s="2106"/>
      <c r="AN109" s="2106"/>
      <c r="AO109" s="2106"/>
      <c r="AP109" s="2106"/>
      <c r="AQ109" s="2106"/>
      <c r="AR109" s="2106"/>
      <c r="AS109" s="2106"/>
      <c r="AT109" s="2106"/>
      <c r="AU109" s="2106"/>
      <c r="AV109" s="2106"/>
      <c r="AW109" s="2106"/>
      <c r="AX109" s="2106"/>
      <c r="AY109" s="2106"/>
      <c r="AZ109" s="2106"/>
      <c r="BA109" s="2106"/>
      <c r="BB109" s="2106"/>
      <c r="BC109" s="2106"/>
      <c r="BD109" s="2106"/>
      <c r="BE109" s="2106"/>
      <c r="BF109" s="2106"/>
      <c r="BG109" s="2106"/>
      <c r="BH109" s="2106"/>
      <c r="BI109" s="2106"/>
      <c r="BJ109" s="2106"/>
      <c r="BK109" s="2106"/>
      <c r="BL109" s="2106"/>
      <c r="BM109" s="2106"/>
      <c r="BN109" s="2106"/>
      <c r="BO109" s="2106"/>
      <c r="BP109" s="2106"/>
      <c r="BQ109" s="2106"/>
      <c r="BR109" s="2106"/>
      <c r="BS109" s="2106"/>
      <c r="BT109" s="2106"/>
      <c r="BU109" s="2106"/>
      <c r="BV109" s="2106"/>
      <c r="BW109" s="2106"/>
      <c r="BX109" s="2106"/>
      <c r="BY109" s="2106"/>
      <c r="BZ109" s="2106"/>
      <c r="CA109" s="2106"/>
      <c r="CB109" s="2106"/>
      <c r="CC109" s="2106"/>
      <c r="CD109" s="2106"/>
      <c r="CE109" s="2106"/>
      <c r="CF109" s="2106"/>
      <c r="CG109" s="2106"/>
      <c r="CH109" s="2106"/>
      <c r="CI109" s="2106"/>
      <c r="CJ109" s="2106"/>
      <c r="CK109" s="2106"/>
      <c r="CL109" s="2106"/>
      <c r="CM109" s="2106"/>
      <c r="CN109" s="2106"/>
      <c r="CO109" s="2106"/>
      <c r="CP109" s="2106"/>
      <c r="CQ109" s="2106"/>
      <c r="CR109" s="2106"/>
      <c r="CS109" s="488"/>
    </row>
    <row r="110" spans="1:97">
      <c r="H110" s="393" t="s">
        <v>8</v>
      </c>
      <c r="I110" s="394"/>
      <c r="J110" s="600" t="s">
        <v>72</v>
      </c>
      <c r="K110" s="599"/>
      <c r="L110" s="599"/>
      <c r="M110" s="599"/>
      <c r="N110" s="599"/>
      <c r="O110" s="409"/>
      <c r="P110" s="409"/>
      <c r="Q110" s="409"/>
      <c r="R110" s="410"/>
      <c r="S110" s="410"/>
      <c r="T110" s="410"/>
      <c r="U110" s="410"/>
      <c r="V110" s="411"/>
      <c r="W110" s="393" t="s">
        <v>42</v>
      </c>
      <c r="X110" s="412"/>
      <c r="Y110" s="410"/>
      <c r="Z110" s="410"/>
      <c r="AA110" s="410"/>
      <c r="AB110" s="410"/>
      <c r="AC110" s="410"/>
      <c r="AD110" s="410"/>
      <c r="AE110" s="410"/>
      <c r="AF110" s="411"/>
    </row>
    <row r="111" spans="1:97" ht="13.5" thickBot="1">
      <c r="C111" s="8"/>
      <c r="D111" s="5"/>
      <c r="E111" s="6"/>
      <c r="H111" s="19" t="s">
        <v>43</v>
      </c>
      <c r="I111" s="20" t="s">
        <v>0</v>
      </c>
      <c r="J111" s="19" t="s">
        <v>43</v>
      </c>
      <c r="K111" s="514"/>
      <c r="L111" s="514"/>
      <c r="M111" s="514"/>
      <c r="N111" s="514"/>
      <c r="O111" s="168" t="str">
        <f>D2</f>
        <v>A</v>
      </c>
      <c r="P111" s="169" t="str">
        <f>D3</f>
        <v>B</v>
      </c>
      <c r="Q111" s="169" t="str">
        <f>D4</f>
        <v>C</v>
      </c>
      <c r="R111" s="169">
        <f>D5</f>
        <v>0</v>
      </c>
      <c r="S111" s="71" t="str">
        <f>D6</f>
        <v>-</v>
      </c>
      <c r="T111" s="71" t="str">
        <f>D7</f>
        <v>-</v>
      </c>
      <c r="U111" s="72" t="str">
        <f>D8</f>
        <v>-</v>
      </c>
      <c r="V111" s="21" t="s">
        <v>0</v>
      </c>
      <c r="W111" s="19" t="s">
        <v>43</v>
      </c>
      <c r="X111" s="22"/>
      <c r="Y111" s="69" t="str">
        <f t="shared" ref="Y111:AD111" si="41">O111</f>
        <v>A</v>
      </c>
      <c r="Z111" s="69" t="str">
        <f t="shared" si="41"/>
        <v>B</v>
      </c>
      <c r="AA111" s="69" t="str">
        <f t="shared" si="41"/>
        <v>C</v>
      </c>
      <c r="AB111" s="69">
        <f t="shared" si="41"/>
        <v>0</v>
      </c>
      <c r="AC111" s="69" t="str">
        <f t="shared" si="41"/>
        <v>-</v>
      </c>
      <c r="AD111" s="69" t="str">
        <f t="shared" si="41"/>
        <v>-</v>
      </c>
      <c r="AE111" s="69" t="str">
        <f>U111</f>
        <v>-</v>
      </c>
      <c r="AF111" s="238" t="s">
        <v>0</v>
      </c>
    </row>
    <row r="112" spans="1:97">
      <c r="C112" s="50" t="s">
        <v>32</v>
      </c>
      <c r="D112" s="2107" t="s">
        <v>37</v>
      </c>
      <c r="E112" s="2108"/>
      <c r="F112" s="51" t="s">
        <v>26</v>
      </c>
      <c r="G112" s="222"/>
      <c r="H112" s="226" t="e">
        <f>I112/I118</f>
        <v>#DIV/0!</v>
      </c>
      <c r="I112" s="227">
        <f t="shared" ref="I112:I117" si="42">SUMIF($F$12:$F$101,F112,$J$12:$J$101)</f>
        <v>0</v>
      </c>
      <c r="J112" s="226" t="e">
        <f>V112/V118</f>
        <v>#DIV/0!</v>
      </c>
      <c r="K112" s="515"/>
      <c r="L112" s="515"/>
      <c r="M112" s="515"/>
      <c r="N112" s="515"/>
      <c r="O112" s="51">
        <f t="shared" ref="O112:O117" si="43">SUMIF($F$12:$F$101,F112,$O$12:$O$101)</f>
        <v>0</v>
      </c>
      <c r="P112" s="51">
        <f t="shared" ref="P112:P117" si="44">SUMIF($F$12:$F$101,F112,$P$12:$P$101)</f>
        <v>0</v>
      </c>
      <c r="Q112" s="51">
        <f t="shared" ref="Q112:Q117" si="45">SUMIF($F$12:$F$101,F112,$Q$12:$Q$101)</f>
        <v>0</v>
      </c>
      <c r="R112" s="51">
        <f t="shared" ref="R112:R117" si="46">SUMIF($F$12:$F$101,F112,$R$12:$R$101)</f>
        <v>0</v>
      </c>
      <c r="S112" s="51">
        <f t="shared" ref="S112:S117" si="47">SUMIF($F$12:$F$101,F112,$S$12:$S$101)</f>
        <v>0</v>
      </c>
      <c r="T112" s="51">
        <f t="shared" ref="T112:T117" si="48">SUMIF($F$12:$F$101,F112,$T$12:$T$101)</f>
        <v>0</v>
      </c>
      <c r="U112" s="51">
        <f t="shared" ref="U112:U117" si="49">SUMIF($F$12:$F$101,F112,$U$12:$U$101)</f>
        <v>0</v>
      </c>
      <c r="V112" s="234">
        <f t="shared" ref="V112:V117" si="50">SUMIF($F$12:$F$101,F112,$V$12:$V$101)</f>
        <v>0</v>
      </c>
      <c r="W112" s="226" t="e">
        <f>AF112/AF118</f>
        <v>#DIV/0!</v>
      </c>
      <c r="X112" s="52"/>
      <c r="Y112" s="51"/>
      <c r="Z112" s="51"/>
      <c r="AA112" s="53"/>
      <c r="AB112" s="54"/>
      <c r="AC112" s="53"/>
      <c r="AD112" s="54"/>
      <c r="AE112" s="53"/>
      <c r="AF112" s="413">
        <f t="shared" ref="AF112:AF117" si="51">SUMIF($F$12:$F$101,F112,$AF$12:$AF$101)</f>
        <v>0</v>
      </c>
    </row>
    <row r="113" spans="1:32">
      <c r="C113" s="55" t="s">
        <v>33</v>
      </c>
      <c r="D113" s="2099" t="s">
        <v>38</v>
      </c>
      <c r="E113" s="2100"/>
      <c r="F113" s="24" t="s">
        <v>27</v>
      </c>
      <c r="G113" s="223"/>
      <c r="H113" s="228" t="e">
        <f>I113/I118</f>
        <v>#DIV/0!</v>
      </c>
      <c r="I113" s="229">
        <f t="shared" si="42"/>
        <v>0</v>
      </c>
      <c r="J113" s="228" t="e">
        <f>V113/V118</f>
        <v>#DIV/0!</v>
      </c>
      <c r="K113" s="516"/>
      <c r="L113" s="516"/>
      <c r="M113" s="516"/>
      <c r="N113" s="516"/>
      <c r="O113" s="24">
        <f t="shared" si="43"/>
        <v>0</v>
      </c>
      <c r="P113" s="426">
        <f t="shared" si="44"/>
        <v>0</v>
      </c>
      <c r="Q113" s="24">
        <f t="shared" si="45"/>
        <v>0</v>
      </c>
      <c r="R113" s="24">
        <f t="shared" si="46"/>
        <v>0</v>
      </c>
      <c r="S113" s="24">
        <f t="shared" si="47"/>
        <v>0</v>
      </c>
      <c r="T113" s="24">
        <f t="shared" si="48"/>
        <v>0</v>
      </c>
      <c r="U113" s="24">
        <f t="shared" si="49"/>
        <v>0</v>
      </c>
      <c r="V113" s="235">
        <f t="shared" si="50"/>
        <v>0</v>
      </c>
      <c r="W113" s="228" t="e">
        <f>AF113/AF118</f>
        <v>#DIV/0!</v>
      </c>
      <c r="X113" s="56"/>
      <c r="Y113" s="24"/>
      <c r="Z113" s="57"/>
      <c r="AA113" s="57"/>
      <c r="AB113" s="58"/>
      <c r="AC113" s="57"/>
      <c r="AD113" s="58"/>
      <c r="AE113" s="57"/>
      <c r="AF113" s="405">
        <f t="shared" si="51"/>
        <v>0</v>
      </c>
    </row>
    <row r="114" spans="1:32">
      <c r="C114" s="55" t="s">
        <v>34</v>
      </c>
      <c r="D114" s="2099" t="s">
        <v>51</v>
      </c>
      <c r="E114" s="2100"/>
      <c r="F114" s="24" t="s">
        <v>28</v>
      </c>
      <c r="G114" s="223"/>
      <c r="H114" s="228" t="e">
        <f>I114/I118</f>
        <v>#DIV/0!</v>
      </c>
      <c r="I114" s="229">
        <f t="shared" si="42"/>
        <v>0</v>
      </c>
      <c r="J114" s="228" t="e">
        <f>V114/V118</f>
        <v>#DIV/0!</v>
      </c>
      <c r="K114" s="516"/>
      <c r="L114" s="516"/>
      <c r="M114" s="516"/>
      <c r="N114" s="516"/>
      <c r="O114" s="24">
        <f t="shared" si="43"/>
        <v>0</v>
      </c>
      <c r="P114" s="24">
        <f t="shared" si="44"/>
        <v>0</v>
      </c>
      <c r="Q114" s="24">
        <f t="shared" si="45"/>
        <v>0</v>
      </c>
      <c r="R114" s="24">
        <f t="shared" si="46"/>
        <v>0</v>
      </c>
      <c r="S114" s="24">
        <f t="shared" si="47"/>
        <v>0</v>
      </c>
      <c r="T114" s="24">
        <f t="shared" si="48"/>
        <v>0</v>
      </c>
      <c r="U114" s="24">
        <f t="shared" si="49"/>
        <v>0</v>
      </c>
      <c r="V114" s="235">
        <f t="shared" si="50"/>
        <v>0</v>
      </c>
      <c r="W114" s="228" t="e">
        <f>AF114/AF118</f>
        <v>#DIV/0!</v>
      </c>
      <c r="X114" s="56"/>
      <c r="Y114" s="57"/>
      <c r="Z114" s="57"/>
      <c r="AA114" s="57"/>
      <c r="AB114" s="58"/>
      <c r="AC114" s="57"/>
      <c r="AD114" s="58"/>
      <c r="AE114" s="57"/>
      <c r="AF114" s="405">
        <f t="shared" si="51"/>
        <v>0</v>
      </c>
    </row>
    <row r="115" spans="1:32">
      <c r="C115" s="73" t="s">
        <v>14</v>
      </c>
      <c r="D115" s="2104" t="s">
        <v>52</v>
      </c>
      <c r="E115" s="2105"/>
      <c r="F115" s="74" t="s">
        <v>31</v>
      </c>
      <c r="G115" s="224"/>
      <c r="H115" s="268" t="e">
        <f>I115/I118</f>
        <v>#DIV/0!</v>
      </c>
      <c r="I115" s="231">
        <f t="shared" si="42"/>
        <v>0</v>
      </c>
      <c r="J115" s="230" t="e">
        <f>V115/V118</f>
        <v>#DIV/0!</v>
      </c>
      <c r="K115" s="517"/>
      <c r="L115" s="517"/>
      <c r="M115" s="517"/>
      <c r="N115" s="517"/>
      <c r="O115" s="74">
        <f t="shared" si="43"/>
        <v>0</v>
      </c>
      <c r="P115" s="74">
        <f t="shared" si="44"/>
        <v>0</v>
      </c>
      <c r="Q115" s="74">
        <f t="shared" si="45"/>
        <v>0</v>
      </c>
      <c r="R115" s="74">
        <f t="shared" si="46"/>
        <v>0</v>
      </c>
      <c r="S115" s="74">
        <f t="shared" si="47"/>
        <v>0</v>
      </c>
      <c r="T115" s="74">
        <f t="shared" si="48"/>
        <v>0</v>
      </c>
      <c r="U115" s="74">
        <f t="shared" si="49"/>
        <v>0</v>
      </c>
      <c r="V115" s="236">
        <f t="shared" si="50"/>
        <v>0</v>
      </c>
      <c r="W115" s="590" t="e">
        <f>AF115/AF118</f>
        <v>#DIV/0!</v>
      </c>
      <c r="X115" s="75"/>
      <c r="Y115" s="76"/>
      <c r="Z115" s="76"/>
      <c r="AA115" s="76"/>
      <c r="AB115" s="76"/>
      <c r="AC115" s="76"/>
      <c r="AD115" s="76"/>
      <c r="AE115" s="76"/>
      <c r="AF115" s="406">
        <f t="shared" si="51"/>
        <v>0</v>
      </c>
    </row>
    <row r="116" spans="1:32" customFormat="1">
      <c r="A116" s="12"/>
      <c r="B116" s="12"/>
      <c r="C116" s="55" t="s">
        <v>35</v>
      </c>
      <c r="D116" s="2099" t="s">
        <v>39</v>
      </c>
      <c r="E116" s="2100"/>
      <c r="F116" s="24" t="s">
        <v>29</v>
      </c>
      <c r="G116" s="223"/>
      <c r="H116" s="228" t="e">
        <f>I116/I118</f>
        <v>#DIV/0!</v>
      </c>
      <c r="I116" s="229">
        <f t="shared" si="42"/>
        <v>0</v>
      </c>
      <c r="J116" s="228" t="e">
        <f>V116/V118</f>
        <v>#DIV/0!</v>
      </c>
      <c r="K116" s="516"/>
      <c r="L116" s="516"/>
      <c r="M116" s="516"/>
      <c r="N116" s="516"/>
      <c r="O116" s="24">
        <f t="shared" si="43"/>
        <v>0</v>
      </c>
      <c r="P116" s="24">
        <f t="shared" si="44"/>
        <v>0</v>
      </c>
      <c r="Q116" s="24">
        <f t="shared" si="45"/>
        <v>0</v>
      </c>
      <c r="R116" s="24">
        <f t="shared" si="46"/>
        <v>0</v>
      </c>
      <c r="S116" s="24">
        <f t="shared" si="47"/>
        <v>0</v>
      </c>
      <c r="T116" s="24">
        <f t="shared" si="48"/>
        <v>0</v>
      </c>
      <c r="U116" s="24">
        <f t="shared" si="49"/>
        <v>0</v>
      </c>
      <c r="V116" s="235">
        <f t="shared" si="50"/>
        <v>0</v>
      </c>
      <c r="W116" s="228" t="e">
        <f>AF116/AF118</f>
        <v>#DIV/0!</v>
      </c>
      <c r="X116" s="56"/>
      <c r="Y116" s="57"/>
      <c r="Z116" s="57"/>
      <c r="AA116" s="57"/>
      <c r="AB116" s="58"/>
      <c r="AC116" s="57"/>
      <c r="AD116" s="58"/>
      <c r="AE116" s="57"/>
      <c r="AF116" s="405">
        <f t="shared" si="51"/>
        <v>0</v>
      </c>
    </row>
    <row r="117" spans="1:32" customFormat="1" ht="13.5" thickBot="1">
      <c r="A117" s="12"/>
      <c r="B117" s="12"/>
      <c r="C117" s="59" t="s">
        <v>36</v>
      </c>
      <c r="D117" s="2112" t="s">
        <v>40</v>
      </c>
      <c r="E117" s="2113"/>
      <c r="F117" s="26" t="s">
        <v>30</v>
      </c>
      <c r="G117" s="225"/>
      <c r="H117" s="232" t="e">
        <f>I117/I118</f>
        <v>#DIV/0!</v>
      </c>
      <c r="I117" s="233">
        <f t="shared" si="42"/>
        <v>0</v>
      </c>
      <c r="J117" s="232" t="e">
        <f>V117/V118</f>
        <v>#DIV/0!</v>
      </c>
      <c r="K117" s="518"/>
      <c r="L117" s="518"/>
      <c r="M117" s="518"/>
      <c r="N117" s="518"/>
      <c r="O117" s="26">
        <f t="shared" si="43"/>
        <v>0</v>
      </c>
      <c r="P117" s="26">
        <f t="shared" si="44"/>
        <v>0</v>
      </c>
      <c r="Q117" s="26">
        <f t="shared" si="45"/>
        <v>0</v>
      </c>
      <c r="R117" s="26">
        <f t="shared" si="46"/>
        <v>0</v>
      </c>
      <c r="S117" s="26">
        <f t="shared" si="47"/>
        <v>0</v>
      </c>
      <c r="T117" s="26">
        <f t="shared" si="48"/>
        <v>0</v>
      </c>
      <c r="U117" s="26">
        <f t="shared" si="49"/>
        <v>0</v>
      </c>
      <c r="V117" s="237">
        <f t="shared" si="50"/>
        <v>0</v>
      </c>
      <c r="W117" s="232" t="e">
        <f>AF117/AF118</f>
        <v>#DIV/0!</v>
      </c>
      <c r="X117" s="60"/>
      <c r="Y117" s="61"/>
      <c r="Z117" s="61"/>
      <c r="AA117" s="61"/>
      <c r="AB117" s="62"/>
      <c r="AC117" s="61"/>
      <c r="AD117" s="62"/>
      <c r="AE117" s="61"/>
      <c r="AF117" s="407">
        <f t="shared" si="51"/>
        <v>0</v>
      </c>
    </row>
    <row r="118" spans="1:32" customFormat="1" ht="15" thickBot="1">
      <c r="A118" s="12"/>
      <c r="B118" s="12"/>
      <c r="C118" s="5"/>
      <c r="G118" s="23"/>
      <c r="H118" s="343" t="s">
        <v>246</v>
      </c>
      <c r="I118" s="937">
        <f>SUM(I112:I117)</f>
        <v>0</v>
      </c>
      <c r="J118" s="446"/>
      <c r="K118" s="446"/>
      <c r="L118" s="446"/>
      <c r="M118" s="446"/>
      <c r="N118" s="446"/>
      <c r="O118" s="472">
        <f>SUM(O112:O117)</f>
        <v>0</v>
      </c>
      <c r="P118" s="403">
        <f t="shared" ref="P118:U118" si="52">SUM(P112:P117)</f>
        <v>0</v>
      </c>
      <c r="Q118" s="403">
        <f t="shared" si="52"/>
        <v>0</v>
      </c>
      <c r="R118" s="403">
        <f t="shared" si="52"/>
        <v>0</v>
      </c>
      <c r="S118" s="403">
        <f t="shared" si="52"/>
        <v>0</v>
      </c>
      <c r="T118" s="403">
        <f t="shared" si="52"/>
        <v>0</v>
      </c>
      <c r="U118" s="404">
        <f t="shared" si="52"/>
        <v>0</v>
      </c>
      <c r="V118" s="842">
        <f>SUM(V112:V117)</f>
        <v>0</v>
      </c>
      <c r="W118" s="6"/>
      <c r="X118" s="6"/>
      <c r="Y118" s="8"/>
      <c r="Z118" s="8"/>
      <c r="AA118" s="8"/>
      <c r="AB118" s="8"/>
      <c r="AC118" s="8"/>
      <c r="AD118" s="8"/>
      <c r="AE118" s="8"/>
      <c r="AF118" s="843">
        <f>SUM(AF112:AF117)</f>
        <v>0</v>
      </c>
    </row>
    <row r="119" spans="1:32" customFormat="1" ht="14.25">
      <c r="A119" s="12"/>
      <c r="B119" s="12"/>
      <c r="C119" s="5"/>
      <c r="F119" s="2146" t="s">
        <v>240</v>
      </c>
      <c r="G119" s="2146"/>
      <c r="H119" s="2146"/>
      <c r="I119" s="938">
        <f>N104</f>
        <v>0</v>
      </c>
      <c r="J119" s="8"/>
      <c r="K119" s="8"/>
      <c r="L119" s="8"/>
      <c r="M119" s="8"/>
      <c r="N119" s="8"/>
      <c r="O119" s="343"/>
      <c r="P119" s="8"/>
      <c r="Q119" s="8"/>
      <c r="R119" s="8"/>
      <c r="S119" s="8"/>
      <c r="T119" s="8"/>
      <c r="U119" s="8"/>
      <c r="V119" s="273"/>
      <c r="W119" s="8"/>
      <c r="X119" s="8"/>
      <c r="Y119" s="8"/>
      <c r="Z119" s="8"/>
      <c r="AA119" s="8"/>
      <c r="AB119" s="8"/>
      <c r="AC119" s="8"/>
      <c r="AD119" s="8"/>
      <c r="AE119" s="8"/>
      <c r="AF119" s="8"/>
    </row>
    <row r="120" spans="1:32" customFormat="1">
      <c r="A120" s="12"/>
      <c r="B120" s="12"/>
      <c r="C120" s="5"/>
      <c r="D120" s="7"/>
      <c r="E120" s="7"/>
      <c r="F120" s="7"/>
      <c r="J120" s="8"/>
      <c r="K120" s="8"/>
      <c r="L120" s="8"/>
      <c r="M120" s="8"/>
      <c r="N120" s="8"/>
      <c r="O120" s="343"/>
      <c r="P120" s="8"/>
      <c r="Q120" s="8"/>
      <c r="R120" s="8"/>
      <c r="S120" s="8"/>
      <c r="T120" s="8"/>
      <c r="U120" s="8"/>
      <c r="V120" s="273"/>
      <c r="W120" s="8"/>
      <c r="X120" s="8"/>
      <c r="Y120" s="8"/>
      <c r="Z120" s="8"/>
      <c r="AA120" s="8"/>
      <c r="AB120" s="8"/>
      <c r="AC120" s="8"/>
      <c r="AD120" s="8"/>
      <c r="AE120" s="8"/>
      <c r="AF120" s="8"/>
    </row>
    <row r="121" spans="1:32" customFormat="1" ht="13.5" thickBot="1">
      <c r="A121" s="12"/>
      <c r="B121" s="12"/>
      <c r="C121" s="5"/>
      <c r="D121" s="7"/>
      <c r="E121" s="7"/>
      <c r="F121" s="7"/>
      <c r="G121" s="5"/>
      <c r="I121" s="271"/>
      <c r="J121" s="8"/>
      <c r="K121" s="8"/>
      <c r="L121" s="8"/>
      <c r="M121" s="8"/>
      <c r="N121" s="8"/>
      <c r="O121" s="343"/>
      <c r="P121" s="8"/>
      <c r="Q121" s="8"/>
      <c r="R121" s="8"/>
      <c r="S121" s="8"/>
      <c r="T121" s="8"/>
      <c r="U121" s="8"/>
      <c r="V121" s="273"/>
      <c r="W121" s="8"/>
      <c r="X121" s="8"/>
      <c r="Y121" s="8"/>
      <c r="Z121" s="8"/>
      <c r="AA121" s="8"/>
      <c r="AB121" s="8"/>
      <c r="AC121" s="8"/>
      <c r="AD121" s="8"/>
      <c r="AE121" s="8"/>
      <c r="AF121" s="8"/>
    </row>
    <row r="122" spans="1:32" customFormat="1">
      <c r="A122" s="12"/>
      <c r="B122" s="12"/>
      <c r="C122" s="176" t="s">
        <v>47</v>
      </c>
      <c r="D122" s="2114">
        <f>AF104</f>
        <v>0</v>
      </c>
      <c r="E122" s="2115"/>
      <c r="F122" s="2116"/>
      <c r="G122" s="54"/>
      <c r="H122" s="177"/>
      <c r="I122" s="6"/>
      <c r="K122" s="350"/>
      <c r="L122" s="350"/>
      <c r="M122" s="350"/>
      <c r="N122" s="350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</row>
    <row r="123" spans="1:32" customFormat="1">
      <c r="A123" s="12"/>
      <c r="B123" s="12"/>
      <c r="C123" s="178" t="s">
        <v>16</v>
      </c>
      <c r="D123" s="2117">
        <f t="shared" ref="D123:D128" si="53">D122-D122*H123</f>
        <v>0</v>
      </c>
      <c r="E123" s="2118"/>
      <c r="F123" s="2119"/>
      <c r="G123" s="58"/>
      <c r="H123" s="179">
        <v>0.48</v>
      </c>
      <c r="I123" s="6"/>
      <c r="K123" s="519"/>
      <c r="L123" s="519"/>
      <c r="M123" s="519"/>
      <c r="N123" s="519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</row>
    <row r="124" spans="1:32" customFormat="1">
      <c r="A124" s="12"/>
      <c r="B124" s="12"/>
      <c r="C124" s="285" t="s">
        <v>17</v>
      </c>
      <c r="D124" s="2117">
        <f t="shared" si="53"/>
        <v>0</v>
      </c>
      <c r="E124" s="2118"/>
      <c r="F124" s="2119"/>
      <c r="G124" s="58"/>
      <c r="H124" s="180"/>
      <c r="I124" s="6"/>
      <c r="K124" s="520"/>
      <c r="L124" s="520"/>
      <c r="M124" s="520"/>
      <c r="N124" s="520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</row>
    <row r="125" spans="1:32" customFormat="1">
      <c r="A125" s="12"/>
      <c r="B125" s="12"/>
      <c r="C125" s="178" t="s">
        <v>44</v>
      </c>
      <c r="D125" s="2117">
        <f t="shared" si="53"/>
        <v>0</v>
      </c>
      <c r="E125" s="2118"/>
      <c r="F125" s="2119"/>
      <c r="G125" s="58"/>
      <c r="H125" s="180"/>
      <c r="I125" s="461"/>
      <c r="K125" s="348"/>
      <c r="L125" s="348"/>
      <c r="M125" s="348"/>
      <c r="N125" s="34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</row>
    <row r="126" spans="1:32" customFormat="1">
      <c r="A126" s="12"/>
      <c r="B126" s="12"/>
      <c r="C126" s="178" t="s">
        <v>134</v>
      </c>
      <c r="D126" s="2117">
        <f t="shared" si="53"/>
        <v>0</v>
      </c>
      <c r="E126" s="2118"/>
      <c r="F126" s="2119"/>
      <c r="G126" s="58"/>
      <c r="H126" s="181"/>
      <c r="I126" s="461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</row>
    <row r="127" spans="1:32" customFormat="1">
      <c r="A127" s="12"/>
      <c r="B127" s="12"/>
      <c r="C127" s="178" t="s">
        <v>15</v>
      </c>
      <c r="D127" s="2117">
        <f t="shared" si="53"/>
        <v>0</v>
      </c>
      <c r="E127" s="2118"/>
      <c r="F127" s="2119"/>
      <c r="G127" s="58"/>
      <c r="H127" s="181"/>
      <c r="I127" s="6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</row>
    <row r="128" spans="1:32" customFormat="1">
      <c r="A128" s="12"/>
      <c r="B128" s="12"/>
      <c r="C128" s="178"/>
      <c r="D128" s="2117">
        <f t="shared" si="53"/>
        <v>0</v>
      </c>
      <c r="E128" s="2118"/>
      <c r="F128" s="2119"/>
      <c r="G128" s="58"/>
      <c r="H128" s="181"/>
      <c r="I128" s="6"/>
      <c r="O128" s="8"/>
      <c r="P128" s="8"/>
      <c r="Q128" s="8"/>
      <c r="R128" s="8"/>
      <c r="S128" s="8"/>
      <c r="T128" s="8"/>
      <c r="U128" s="8"/>
      <c r="V128" s="8"/>
      <c r="W128" s="8"/>
      <c r="X128" s="625"/>
      <c r="Y128" s="8"/>
      <c r="Z128" s="8"/>
      <c r="AA128" s="8"/>
      <c r="AB128" s="8"/>
      <c r="AC128" s="8"/>
      <c r="AD128" s="8"/>
      <c r="AE128" s="8"/>
      <c r="AF128" s="8"/>
    </row>
    <row r="129" spans="1:32" customFormat="1" ht="15.75" thickBot="1">
      <c r="A129" s="12"/>
      <c r="B129" s="12"/>
      <c r="C129" s="182" t="s">
        <v>111</v>
      </c>
      <c r="D129" s="2109">
        <f>D128</f>
        <v>0</v>
      </c>
      <c r="E129" s="2110"/>
      <c r="F129" s="2111"/>
      <c r="G129" s="216"/>
      <c r="H129" s="408" t="e">
        <f>1-D129/D122</f>
        <v>#DIV/0!</v>
      </c>
      <c r="I129" s="270"/>
      <c r="J129" s="271"/>
      <c r="K129" s="271"/>
      <c r="L129" s="271"/>
      <c r="M129" s="271"/>
      <c r="N129" s="271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</row>
    <row r="130" spans="1:32" customFormat="1">
      <c r="A130" s="12"/>
      <c r="B130" s="12"/>
      <c r="C130" s="5"/>
      <c r="D130" s="12"/>
      <c r="E130" s="5"/>
      <c r="F130" s="5"/>
      <c r="G130" s="5"/>
      <c r="H130" s="538"/>
      <c r="I130" s="6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</row>
    <row r="133" spans="1:32">
      <c r="C133" s="504" t="s">
        <v>279</v>
      </c>
    </row>
    <row r="137" spans="1:32">
      <c r="C137" s="989"/>
      <c r="E137" s="990"/>
    </row>
  </sheetData>
  <sheetProtection formatCells="0" formatColumns="0" formatRows="0" insertColumns="0" insertRows="0" insertHyperlinks="0" deleteColumns="0" deleteRows="0" sort="0" autoFilter="0" pivotTables="0"/>
  <autoFilter ref="A11:CR101">
    <filterColumn colId="31">
      <customFilters>
        <customFilter operator="notEqual" val=" "/>
      </customFilters>
    </filterColumn>
  </autoFilter>
  <mergeCells count="50">
    <mergeCell ref="H10:J10"/>
    <mergeCell ref="K10:L10"/>
    <mergeCell ref="O10:U10"/>
    <mergeCell ref="W10:AE10"/>
    <mergeCell ref="M10:N10"/>
    <mergeCell ref="CE105:CK105"/>
    <mergeCell ref="CL105:CR105"/>
    <mergeCell ref="AH7:AV7"/>
    <mergeCell ref="AW7:CA7"/>
    <mergeCell ref="CB7:CR7"/>
    <mergeCell ref="BQ107:BW107"/>
    <mergeCell ref="BX107:CD107"/>
    <mergeCell ref="AH105:AN105"/>
    <mergeCell ref="AO105:AU105"/>
    <mergeCell ref="AV105:BB105"/>
    <mergeCell ref="BC105:BI105"/>
    <mergeCell ref="BJ105:BP105"/>
    <mergeCell ref="BQ105:BW105"/>
    <mergeCell ref="AH107:AN107"/>
    <mergeCell ref="AO107:AU107"/>
    <mergeCell ref="AV107:BB107"/>
    <mergeCell ref="BC107:BI107"/>
    <mergeCell ref="BJ107:BP107"/>
    <mergeCell ref="BX105:CD105"/>
    <mergeCell ref="D116:E116"/>
    <mergeCell ref="CE107:CK107"/>
    <mergeCell ref="CL107:CR107"/>
    <mergeCell ref="AH109:AN109"/>
    <mergeCell ref="AO109:AU109"/>
    <mergeCell ref="AV109:BB109"/>
    <mergeCell ref="BC109:BI109"/>
    <mergeCell ref="BJ109:BP109"/>
    <mergeCell ref="BQ109:BW109"/>
    <mergeCell ref="BX109:CD109"/>
    <mergeCell ref="CE109:CK109"/>
    <mergeCell ref="CL109:CR109"/>
    <mergeCell ref="D112:E112"/>
    <mergeCell ref="D113:E113"/>
    <mergeCell ref="D114:E114"/>
    <mergeCell ref="D115:E115"/>
    <mergeCell ref="D127:F127"/>
    <mergeCell ref="D128:F128"/>
    <mergeCell ref="D129:F129"/>
    <mergeCell ref="D117:E117"/>
    <mergeCell ref="D122:F122"/>
    <mergeCell ref="D123:F123"/>
    <mergeCell ref="D124:F124"/>
    <mergeCell ref="D125:F125"/>
    <mergeCell ref="D126:F126"/>
    <mergeCell ref="F119:H119"/>
  </mergeCells>
  <conditionalFormatting sqref="W104:Y104 O25:U45 V13:V45 AF12:AF64 Y14:AE64 C98:I101 O98:AF101 O46:V64 G12:G64 V12:X12 J86:N101 N12:N85 W13:X85 J12:L85">
    <cfRule type="expression" dxfId="2102" priority="43" stopIfTrue="1">
      <formula>$F12="PT"</formula>
    </cfRule>
  </conditionalFormatting>
  <conditionalFormatting sqref="A104:B106 A12:B12 B13:B45 B60:B64 A13:A64 A98:B101">
    <cfRule type="cellIs" dxfId="2101" priority="42" stopIfTrue="1" operator="equal">
      <formula>0</formula>
    </cfRule>
  </conditionalFormatting>
  <conditionalFormatting sqref="P11:U11 Y11:AE11 O10:O11">
    <cfRule type="cellIs" dxfId="2100" priority="41" stopIfTrue="1" operator="greaterThan">
      <formula>0</formula>
    </cfRule>
  </conditionalFormatting>
  <conditionalFormatting sqref="O22:O24">
    <cfRule type="expression" dxfId="2099" priority="40" stopIfTrue="1">
      <formula>$F22="PT"</formula>
    </cfRule>
  </conditionalFormatting>
  <conditionalFormatting sqref="P22:P24">
    <cfRule type="expression" dxfId="2098" priority="39" stopIfTrue="1">
      <formula>$F22="PT"</formula>
    </cfRule>
  </conditionalFormatting>
  <conditionalFormatting sqref="K12:K101">
    <cfRule type="expression" dxfId="2097" priority="38" stopIfTrue="1">
      <formula>$F12="PT"</formula>
    </cfRule>
  </conditionalFormatting>
  <conditionalFormatting sqref="K12:K101">
    <cfRule type="expression" dxfId="2096" priority="37" stopIfTrue="1">
      <formula>$F12="PT"</formula>
    </cfRule>
  </conditionalFormatting>
  <conditionalFormatting sqref="AH67:BB101 BG12 BN12 CB12:CB28 CI22:CI28 CP22:CP28 BA28:BB28 BG29:BG101 BN29:BN101 BU31:BU101 CB31:CB101 CI31:CI101 CP31:CP101 AZ24:BB27 BA23:BB23 BG24:BG27 BN24:BN27 AZ22:BB22 BG22 BN21:BN22 BU21 BU12:BU16 BA12:BB21 BU24:BU28 AZ29:BB66">
    <cfRule type="expression" dxfId="2095" priority="33">
      <formula>$F12="PT"</formula>
    </cfRule>
  </conditionalFormatting>
  <conditionalFormatting sqref="B46:B59">
    <cfRule type="cellIs" dxfId="2094" priority="32" stopIfTrue="1" operator="equal">
      <formula>0</formula>
    </cfRule>
  </conditionalFormatting>
  <conditionalFormatting sqref="C87:I97 O86:AF97 G65:G86 O65:V85 Y65:AF85">
    <cfRule type="expression" dxfId="2093" priority="29" stopIfTrue="1">
      <formula>$F65="PT"</formula>
    </cfRule>
  </conditionalFormatting>
  <conditionalFormatting sqref="A65:B97">
    <cfRule type="cellIs" dxfId="2092" priority="28" stopIfTrue="1" operator="equal">
      <formula>0</formula>
    </cfRule>
  </conditionalFormatting>
  <conditionalFormatting sqref="BC67:BF101">
    <cfRule type="expression" dxfId="2091" priority="27">
      <formula>$F67="PT"</formula>
    </cfRule>
  </conditionalFormatting>
  <conditionalFormatting sqref="BJ67:BM101">
    <cfRule type="expression" dxfId="2090" priority="26">
      <formula>$F67="PT"</formula>
    </cfRule>
  </conditionalFormatting>
  <conditionalFormatting sqref="BQ67:BT101">
    <cfRule type="expression" dxfId="2089" priority="25">
      <formula>$F67="PT"</formula>
    </cfRule>
  </conditionalFormatting>
  <conditionalFormatting sqref="BX67:CA101">
    <cfRule type="expression" dxfId="2088" priority="24">
      <formula>$F67="PT"</formula>
    </cfRule>
  </conditionalFormatting>
  <conditionalFormatting sqref="CE67:CH101">
    <cfRule type="expression" dxfId="2087" priority="23">
      <formula>$F67="PT"</formula>
    </cfRule>
  </conditionalFormatting>
  <conditionalFormatting sqref="CL67:CO101">
    <cfRule type="expression" dxfId="2086" priority="22">
      <formula>$F67="PT"</formula>
    </cfRule>
  </conditionalFormatting>
  <conditionalFormatting sqref="BV67:BW101">
    <cfRule type="expression" dxfId="2085" priority="21">
      <formula>$F67="PT"</formula>
    </cfRule>
  </conditionalFormatting>
  <conditionalFormatting sqref="BO67:BP101">
    <cfRule type="expression" dxfId="2084" priority="20">
      <formula>$F67="PT"</formula>
    </cfRule>
  </conditionalFormatting>
  <conditionalFormatting sqref="BH67:BI101">
    <cfRule type="expression" dxfId="2083" priority="19">
      <formula>$F67="PT"</formula>
    </cfRule>
  </conditionalFormatting>
  <conditionalFormatting sqref="CC67:CD101">
    <cfRule type="expression" dxfId="2082" priority="18">
      <formula>$F67="PT"</formula>
    </cfRule>
  </conditionalFormatting>
  <conditionalFormatting sqref="CJ67:CK101">
    <cfRule type="expression" dxfId="2081" priority="17">
      <formula>$F67="PT"</formula>
    </cfRule>
  </conditionalFormatting>
  <conditionalFormatting sqref="CQ67:CR101">
    <cfRule type="expression" dxfId="2080" priority="16">
      <formula>$F67="PT"</formula>
    </cfRule>
  </conditionalFormatting>
  <conditionalFormatting sqref="Q22:Q24">
    <cfRule type="expression" dxfId="2079" priority="15" stopIfTrue="1">
      <formula>$F22="PT"</formula>
    </cfRule>
  </conditionalFormatting>
  <conditionalFormatting sqref="C86">
    <cfRule type="expression" dxfId="2078" priority="14" stopIfTrue="1">
      <formula>$F86="PT"</formula>
    </cfRule>
  </conditionalFormatting>
  <conditionalFormatting sqref="C12:C67">
    <cfRule type="expression" dxfId="2077" priority="13" stopIfTrue="1">
      <formula>$F12="PT"</formula>
    </cfRule>
  </conditionalFormatting>
  <conditionalFormatting sqref="C77:C83">
    <cfRule type="expression" dxfId="2076" priority="12" stopIfTrue="1">
      <formula>$F77="PT"</formula>
    </cfRule>
  </conditionalFormatting>
  <conditionalFormatting sqref="D86:F86">
    <cfRule type="expression" dxfId="2075" priority="11" stopIfTrue="1">
      <formula>$F86="PT"</formula>
    </cfRule>
  </conditionalFormatting>
  <conditionalFormatting sqref="D12:F67">
    <cfRule type="expression" dxfId="2074" priority="10" stopIfTrue="1">
      <formula>$F12="PT"</formula>
    </cfRule>
  </conditionalFormatting>
  <conditionalFormatting sqref="F77:F83">
    <cfRule type="expression" dxfId="2073" priority="9" stopIfTrue="1">
      <formula>$F77="PT"</formula>
    </cfRule>
  </conditionalFormatting>
  <conditionalFormatting sqref="D77:E83">
    <cfRule type="expression" dxfId="2072" priority="8" stopIfTrue="1">
      <formula>$F77="PT"</formula>
    </cfRule>
  </conditionalFormatting>
  <conditionalFormatting sqref="H86:I86">
    <cfRule type="expression" dxfId="2071" priority="7" stopIfTrue="1">
      <formula>$F86="PT"</formula>
    </cfRule>
  </conditionalFormatting>
  <conditionalFormatting sqref="H12:H67">
    <cfRule type="expression" dxfId="2070" priority="6" stopIfTrue="1">
      <formula>$F12="PT"</formula>
    </cfRule>
  </conditionalFormatting>
  <conditionalFormatting sqref="H77:H83">
    <cfRule type="expression" dxfId="2069" priority="5" stopIfTrue="1">
      <formula>$F77="PT"</formula>
    </cfRule>
  </conditionalFormatting>
  <conditionalFormatting sqref="I12:I74">
    <cfRule type="expression" dxfId="2068" priority="4" stopIfTrue="1">
      <formula>$F12="PT"</formula>
    </cfRule>
  </conditionalFormatting>
  <conditionalFormatting sqref="I77:I83">
    <cfRule type="expression" dxfId="2067" priority="3" stopIfTrue="1">
      <formula>$F77="PT"</formula>
    </cfRule>
  </conditionalFormatting>
  <conditionalFormatting sqref="M12:M67">
    <cfRule type="expression" dxfId="2066" priority="2" stopIfTrue="1">
      <formula>$F12="PT"</formula>
    </cfRule>
  </conditionalFormatting>
  <conditionalFormatting sqref="M77:M83">
    <cfRule type="expression" dxfId="2065" priority="1" stopIfTrue="1">
      <formula>$F77="PT"</formula>
    </cfRule>
  </conditionalFormatting>
  <dataValidations count="16">
    <dataValidation allowBlank="1" showDropDown="1" showInputMessage="1" showErrorMessage="1" error="Invalid Code of TVC!" sqref="AT101:AU101 CJ101:CK101 CC101:CD101 BA101:BB101 BH101:BI101 BV101:BW101 BO101:BP101 AH101:AN101 CQ101:CR101"/>
    <dataValidation type="list" allowBlank="1" showInputMessage="1" showErrorMessage="1" error="The entered value is not valid volume discount!" prompt="Please choose the correct value" sqref="H124">
      <formula1>"0%,1%,2%,3%,4%,5%,6%,7%,8%,9%,10%"</formula1>
    </dataValidation>
    <dataValidation type="decimal" allowBlank="1" showInputMessage="1" showErrorMessage="1" error="The value entered is not a correct figure - between 0% and 16%!" prompt="Please enter the correct discount, if any" sqref="H126:H128">
      <formula1>0</formula1>
      <formula2>0.18</formula2>
    </dataValidation>
    <dataValidation type="decimal" allowBlank="1" showInputMessage="1" showErrorMessage="1" error="The value entered is not a correct figure - between 0% and 16%!" prompt="Please enter the correct discount, if any" sqref="H125">
      <formula1>0</formula1>
      <formula2>0.31</formula2>
    </dataValidation>
    <dataValidation type="list" allowBlank="1" showInputMessage="1" showErrorMessage="1" errorTitle="TG" error="Invalid Target Audience!" prompt="Please, select one of the following target audiences:" sqref="W7">
      <formula1>"None,A6-11,A12-17,A18-34,A18-49,A18-49 U,A25-54,W18-34,W18-49,W25-54,M18-34,M18-49,M25-54"</formula1>
    </dataValidation>
    <dataValidation allowBlank="1" showInputMessage="1" showErrorMessage="1" prompt="Please enter the name of the Agency. If the Client is direct, the cell should be blank!" sqref="W2:W6"/>
    <dataValidation type="whole" operator="greaterThanOrEqual" allowBlank="1" showInputMessage="1" showErrorMessage="1" error="The entered value is either not a figure, or not a whole number!" prompt="Please enter the scheme number, if any" sqref="V1">
      <formula1>1</formula1>
    </dataValidation>
    <dataValidation allowBlank="1" showInputMessage="1" showErrorMessage="1" prompt="Please enter the name of the TVC" sqref="C2:C8"/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E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E3:E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E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ixth TVC in seconds. If no sixth copy, the cell should be blank!" sqref="E7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venth TVC in seconds. If no seventh copy, the cell should be blank!" sqref="E8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rst TVC in seconds!" sqref="E2">
      <formula1>0</formula1>
      <formula2>180</formula2>
    </dataValidation>
    <dataValidation type="list" allowBlank="1" showInputMessage="1" showErrorMessage="1" error="You have entered invalid description of up-charge!" prompt="Please specify if the program should be charged for special positioning:" sqref="G12:G101">
      <formula1>"Break,FIB,LIB,B&amp;FIB,B&amp;LIB,T&amp;T"</formula1>
    </dataValidation>
    <dataValidation type="list" allowBlank="1" showDropDown="1" showInputMessage="1" sqref="AH12:AY66 BC12:BF66 BH12:BM66 BO12:BT66 BV12:CA66 CJ12:CO66 CC12:CH66 CQ12:CR66">
      <formula1>$C$2:$C$11</formula1>
    </dataValidation>
  </dataValidations>
  <pageMargins left="0.35433070866141703" right="0.47244094488188998" top="0.43307086614173201" bottom="0.47244094488188998" header="0.27559055118110198" footer="0.27559055118110198"/>
  <pageSetup scale="31" orientation="landscape" r:id="rId1"/>
  <headerFooter alignWithMargins="0">
    <oddFooter>&amp;C&amp;D
&amp;F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225"/>
  <sheetViews>
    <sheetView showGridLines="0" showZeros="0" defaultGridColor="0" colorId="54" zoomScale="115" workbookViewId="0">
      <pane xSplit="7" ySplit="3" topLeftCell="H195" activePane="bottomRight" state="frozen"/>
      <selection activeCell="I4" sqref="I4"/>
      <selection pane="topRight" activeCell="I4" sqref="I4"/>
      <selection pane="bottomLeft" activeCell="I4" sqref="I4"/>
      <selection pane="bottomRight" activeCell="J4" sqref="J4:J225"/>
    </sheetView>
  </sheetViews>
  <sheetFormatPr defaultColWidth="9.140625" defaultRowHeight="11.25"/>
  <cols>
    <col min="1" max="1" width="35.140625" style="427" bestFit="1" customWidth="1"/>
    <col min="2" max="2" width="3" style="427" customWidth="1"/>
    <col min="3" max="3" width="15" style="428" bestFit="1" customWidth="1"/>
    <col min="4" max="4" width="27" style="428" bestFit="1" customWidth="1"/>
    <col min="5" max="5" width="8.28515625" style="428" bestFit="1" customWidth="1"/>
    <col min="6" max="6" width="9.5703125" style="428" bestFit="1" customWidth="1"/>
    <col min="7" max="7" width="7.5703125" style="428" bestFit="1" customWidth="1"/>
    <col min="8" max="13" width="10.28515625" style="428" customWidth="1"/>
    <col min="14" max="16384" width="9.140625" style="428"/>
  </cols>
  <sheetData>
    <row r="1" spans="1:13" ht="12.75">
      <c r="H1" s="429" t="s">
        <v>6</v>
      </c>
      <c r="I1" s="2176">
        <v>2020</v>
      </c>
      <c r="J1" s="2176"/>
      <c r="K1" s="2176"/>
      <c r="L1" s="2176"/>
      <c r="M1" s="2176"/>
    </row>
    <row r="2" spans="1:13" s="431" customFormat="1" ht="23.25" customHeight="1" thickBot="1">
      <c r="A2" s="430"/>
      <c r="B2" s="430"/>
      <c r="D2" s="432" t="s">
        <v>383</v>
      </c>
      <c r="H2" s="433"/>
      <c r="I2" s="433"/>
      <c r="J2" s="433"/>
      <c r="K2" s="433"/>
      <c r="L2" s="433"/>
      <c r="M2" s="433"/>
    </row>
    <row r="3" spans="1:13" s="427" customFormat="1" ht="20.25" customHeight="1" thickTop="1" thickBot="1">
      <c r="A3" s="434" t="s">
        <v>18</v>
      </c>
      <c r="B3" s="434"/>
      <c r="C3" s="434"/>
      <c r="D3" s="434" t="s">
        <v>1</v>
      </c>
      <c r="E3" s="434" t="s">
        <v>2</v>
      </c>
      <c r="F3" s="434" t="s">
        <v>3</v>
      </c>
      <c r="G3" s="435" t="s">
        <v>129</v>
      </c>
      <c r="H3" s="991" t="s">
        <v>130</v>
      </c>
      <c r="I3" s="991" t="s">
        <v>23</v>
      </c>
      <c r="J3" s="991" t="s">
        <v>24</v>
      </c>
      <c r="K3" s="991" t="s">
        <v>131</v>
      </c>
      <c r="L3" s="991" t="s">
        <v>235</v>
      </c>
      <c r="M3" s="992" t="s">
        <v>142</v>
      </c>
    </row>
    <row r="4" spans="1:13" s="534" customFormat="1" ht="12" thickTop="1">
      <c r="A4" s="1154" t="s">
        <v>348</v>
      </c>
      <c r="B4" s="1085"/>
      <c r="C4" s="1329" t="s">
        <v>80</v>
      </c>
      <c r="D4" s="1225" t="s">
        <v>173</v>
      </c>
      <c r="E4" s="1201" t="s">
        <v>93</v>
      </c>
      <c r="F4" s="1175">
        <v>0.2638888888888889</v>
      </c>
      <c r="G4" s="1346" t="s">
        <v>75</v>
      </c>
      <c r="H4" s="1309">
        <v>1.3</v>
      </c>
      <c r="I4" s="1177">
        <v>2.4</v>
      </c>
      <c r="J4" s="1309">
        <v>2.9</v>
      </c>
      <c r="K4" s="1310">
        <v>3.2</v>
      </c>
      <c r="L4" s="1309">
        <v>2.6</v>
      </c>
      <c r="M4" s="1311">
        <v>2.5</v>
      </c>
    </row>
    <row r="5" spans="1:13" s="534" customFormat="1">
      <c r="A5" s="1154" t="s">
        <v>349</v>
      </c>
      <c r="B5" s="1091"/>
      <c r="C5" s="1329" t="s">
        <v>80</v>
      </c>
      <c r="D5" s="1165" t="s">
        <v>126</v>
      </c>
      <c r="E5" s="1165" t="s">
        <v>93</v>
      </c>
      <c r="F5" s="1159">
        <v>0.39583333333333331</v>
      </c>
      <c r="G5" s="1347" t="s">
        <v>75</v>
      </c>
      <c r="H5" s="1203">
        <v>1.5</v>
      </c>
      <c r="I5" s="1157">
        <v>1.6</v>
      </c>
      <c r="J5" s="1203">
        <v>2</v>
      </c>
      <c r="K5" s="1182">
        <v>2.6</v>
      </c>
      <c r="L5" s="1203">
        <v>1.4</v>
      </c>
      <c r="M5" s="1279">
        <v>1.7</v>
      </c>
    </row>
    <row r="6" spans="1:13" s="534" customFormat="1">
      <c r="A6" s="1148"/>
      <c r="B6" s="1091"/>
      <c r="C6" s="1329" t="s">
        <v>80</v>
      </c>
      <c r="D6" s="1181" t="s">
        <v>141</v>
      </c>
      <c r="E6" s="1167" t="s">
        <v>93</v>
      </c>
      <c r="F6" s="1160">
        <v>0.5</v>
      </c>
      <c r="G6" s="1348" t="s">
        <v>75</v>
      </c>
      <c r="H6" s="1203">
        <v>2</v>
      </c>
      <c r="I6" s="1157">
        <v>2.2999999999999998</v>
      </c>
      <c r="J6" s="1203">
        <v>2.7</v>
      </c>
      <c r="K6" s="1182">
        <v>3.5</v>
      </c>
      <c r="L6" s="1203">
        <v>2</v>
      </c>
      <c r="M6" s="1279">
        <v>2.1</v>
      </c>
    </row>
    <row r="7" spans="1:13" s="534" customFormat="1">
      <c r="A7" s="1154" t="s">
        <v>350</v>
      </c>
      <c r="B7" s="1085"/>
      <c r="C7" s="1329" t="s">
        <v>80</v>
      </c>
      <c r="D7" s="1344" t="s">
        <v>330</v>
      </c>
      <c r="E7" s="1342" t="s">
        <v>359</v>
      </c>
      <c r="F7" s="1343">
        <v>0.52083333333333337</v>
      </c>
      <c r="G7" s="1348" t="s">
        <v>75</v>
      </c>
      <c r="H7" s="1203">
        <v>1.5</v>
      </c>
      <c r="I7" s="1157">
        <v>2.5</v>
      </c>
      <c r="J7" s="1203">
        <v>2.9</v>
      </c>
      <c r="K7" s="1182">
        <v>4.2</v>
      </c>
      <c r="L7" s="1203">
        <v>1.7</v>
      </c>
      <c r="M7" s="1279">
        <v>3</v>
      </c>
    </row>
    <row r="8" spans="1:13" s="534" customFormat="1">
      <c r="A8" s="1148"/>
      <c r="B8" s="1091"/>
      <c r="C8" s="1329" t="s">
        <v>80</v>
      </c>
      <c r="D8" s="1181" t="s">
        <v>204</v>
      </c>
      <c r="E8" s="1165" t="s">
        <v>93</v>
      </c>
      <c r="F8" s="1160">
        <v>0.52083333333333337</v>
      </c>
      <c r="G8" s="1348" t="s">
        <v>75</v>
      </c>
      <c r="H8" s="1203">
        <v>2.1</v>
      </c>
      <c r="I8" s="1157">
        <v>2.2999999999999998</v>
      </c>
      <c r="J8" s="1203">
        <v>2.6</v>
      </c>
      <c r="K8" s="1182">
        <v>3.7</v>
      </c>
      <c r="L8" s="1203">
        <v>1.5</v>
      </c>
      <c r="M8" s="1279">
        <v>1.7</v>
      </c>
    </row>
    <row r="9" spans="1:13" s="534" customFormat="1">
      <c r="A9" s="1148"/>
      <c r="B9" s="1085"/>
      <c r="C9" s="1329" t="s">
        <v>80</v>
      </c>
      <c r="D9" s="1181" t="s">
        <v>174</v>
      </c>
      <c r="E9" s="1165" t="s">
        <v>93</v>
      </c>
      <c r="F9" s="1160">
        <v>0.5625</v>
      </c>
      <c r="G9" s="1348" t="s">
        <v>75</v>
      </c>
      <c r="H9" s="1203">
        <v>2.2000000000000002</v>
      </c>
      <c r="I9" s="1157">
        <v>2.8</v>
      </c>
      <c r="J9" s="1203">
        <v>3.2</v>
      </c>
      <c r="K9" s="1182">
        <v>4.9000000000000004</v>
      </c>
      <c r="L9" s="1203">
        <v>1.5</v>
      </c>
      <c r="M9" s="1279">
        <v>2.2000000000000002</v>
      </c>
    </row>
    <row r="10" spans="1:13" s="534" customFormat="1">
      <c r="A10" s="1154" t="s">
        <v>351</v>
      </c>
      <c r="B10" s="1085"/>
      <c r="C10" s="1329" t="s">
        <v>80</v>
      </c>
      <c r="D10" s="1344" t="s">
        <v>10</v>
      </c>
      <c r="E10" s="1342" t="s">
        <v>359</v>
      </c>
      <c r="F10" s="1343">
        <v>0.58333333333333337</v>
      </c>
      <c r="G10" s="1348" t="s">
        <v>75</v>
      </c>
      <c r="H10" s="1203">
        <v>2.6</v>
      </c>
      <c r="I10" s="1157">
        <v>3</v>
      </c>
      <c r="J10" s="1203">
        <v>3.6</v>
      </c>
      <c r="K10" s="1182">
        <v>5</v>
      </c>
      <c r="L10" s="1203">
        <v>2.4</v>
      </c>
      <c r="M10" s="1279">
        <v>3.6</v>
      </c>
    </row>
    <row r="11" spans="1:13" s="534" customFormat="1">
      <c r="A11" s="1148"/>
      <c r="B11" s="1091"/>
      <c r="C11" s="1329" t="s">
        <v>80</v>
      </c>
      <c r="D11" s="1181" t="s">
        <v>303</v>
      </c>
      <c r="E11" s="1167" t="s">
        <v>93</v>
      </c>
      <c r="F11" s="1160">
        <v>0.625</v>
      </c>
      <c r="G11" s="1348" t="s">
        <v>75</v>
      </c>
      <c r="H11" s="1203">
        <v>1.8</v>
      </c>
      <c r="I11" s="1157">
        <v>2.2000000000000002</v>
      </c>
      <c r="J11" s="1203">
        <v>2.7</v>
      </c>
      <c r="K11" s="1182">
        <v>3.8</v>
      </c>
      <c r="L11" s="1203">
        <v>1.5</v>
      </c>
      <c r="M11" s="1279">
        <v>1.8</v>
      </c>
    </row>
    <row r="12" spans="1:13" s="534" customFormat="1">
      <c r="A12" s="1148"/>
      <c r="B12" s="1085"/>
      <c r="C12" s="1329" t="s">
        <v>80</v>
      </c>
      <c r="D12" s="1180" t="s">
        <v>154</v>
      </c>
      <c r="E12" s="1165" t="s">
        <v>93</v>
      </c>
      <c r="F12" s="1159">
        <v>0.66666666666666663</v>
      </c>
      <c r="G12" s="1347" t="s">
        <v>75</v>
      </c>
      <c r="H12" s="1203">
        <v>1.8</v>
      </c>
      <c r="I12" s="1157">
        <v>2.2000000000000002</v>
      </c>
      <c r="J12" s="1203">
        <v>2.6</v>
      </c>
      <c r="K12" s="1182">
        <v>3.7</v>
      </c>
      <c r="L12" s="1203">
        <v>1.4</v>
      </c>
      <c r="M12" s="1279">
        <v>1.9</v>
      </c>
    </row>
    <row r="13" spans="1:13" s="534" customFormat="1">
      <c r="A13" s="1154" t="s">
        <v>352</v>
      </c>
      <c r="B13" s="1091"/>
      <c r="C13" s="1329" t="s">
        <v>80</v>
      </c>
      <c r="D13" s="1344" t="s">
        <v>10</v>
      </c>
      <c r="E13" s="1342" t="s">
        <v>359</v>
      </c>
      <c r="F13" s="1343">
        <v>0.66666666666666663</v>
      </c>
      <c r="G13" s="1348" t="s">
        <v>75</v>
      </c>
      <c r="H13" s="1203">
        <v>1.8</v>
      </c>
      <c r="I13" s="1157">
        <v>3</v>
      </c>
      <c r="J13" s="1203">
        <v>3.7</v>
      </c>
      <c r="K13" s="1182">
        <v>4.5999999999999996</v>
      </c>
      <c r="L13" s="1203">
        <v>2.8</v>
      </c>
      <c r="M13" s="1279">
        <v>3.7</v>
      </c>
    </row>
    <row r="14" spans="1:13" s="534" customFormat="1">
      <c r="A14" s="1148"/>
      <c r="B14" s="1085"/>
      <c r="C14" s="1329" t="s">
        <v>80</v>
      </c>
      <c r="D14" s="1181" t="s">
        <v>214</v>
      </c>
      <c r="E14" s="1165" t="s">
        <v>93</v>
      </c>
      <c r="F14" s="1160">
        <v>0.67361111111111116</v>
      </c>
      <c r="G14" s="1348" t="s">
        <v>75</v>
      </c>
      <c r="H14" s="1203">
        <v>1.9</v>
      </c>
      <c r="I14" s="1157">
        <v>2.2000000000000002</v>
      </c>
      <c r="J14" s="1203">
        <v>2.6</v>
      </c>
      <c r="K14" s="1182">
        <v>3.3</v>
      </c>
      <c r="L14" s="1203">
        <v>1.9</v>
      </c>
      <c r="M14" s="1279">
        <v>1.9</v>
      </c>
    </row>
    <row r="15" spans="1:13" s="534" customFormat="1" ht="12" thickBot="1">
      <c r="A15" s="1148"/>
      <c r="B15" s="1085"/>
      <c r="C15" s="1329" t="s">
        <v>80</v>
      </c>
      <c r="D15" s="1167" t="s">
        <v>200</v>
      </c>
      <c r="E15" s="1167" t="s">
        <v>93</v>
      </c>
      <c r="F15" s="1160">
        <v>0.70833333333333337</v>
      </c>
      <c r="G15" s="1348" t="s">
        <v>75</v>
      </c>
      <c r="H15" s="1252">
        <v>2</v>
      </c>
      <c r="I15" s="1156">
        <v>3</v>
      </c>
      <c r="J15" s="1252">
        <v>3.5</v>
      </c>
      <c r="K15" s="1253">
        <v>4.8</v>
      </c>
      <c r="L15" s="1252">
        <v>2.2000000000000002</v>
      </c>
      <c r="M15" s="1280">
        <v>2.7</v>
      </c>
    </row>
    <row r="16" spans="1:13" s="534" customFormat="1">
      <c r="A16" s="1148"/>
      <c r="B16" s="1091"/>
      <c r="C16" s="1329" t="s">
        <v>80</v>
      </c>
      <c r="D16" s="1321" t="s">
        <v>169</v>
      </c>
      <c r="E16" s="1193" t="s">
        <v>93</v>
      </c>
      <c r="F16" s="1320">
        <v>0.75</v>
      </c>
      <c r="G16" s="1349" t="s">
        <v>31</v>
      </c>
      <c r="H16" s="1322">
        <v>3.6</v>
      </c>
      <c r="I16" s="1194">
        <v>5.7</v>
      </c>
      <c r="J16" s="1322">
        <v>6.8</v>
      </c>
      <c r="K16" s="1323">
        <v>8.1</v>
      </c>
      <c r="L16" s="1322">
        <v>5.6</v>
      </c>
      <c r="M16" s="1324">
        <v>5.8</v>
      </c>
    </row>
    <row r="17" spans="1:13" s="534" customFormat="1">
      <c r="A17" s="1148"/>
      <c r="B17" s="1085"/>
      <c r="C17" s="1329" t="s">
        <v>80</v>
      </c>
      <c r="D17" s="1196" t="s">
        <v>175</v>
      </c>
      <c r="E17" s="1213" t="s">
        <v>93</v>
      </c>
      <c r="F17" s="1195">
        <v>0.79166666666666663</v>
      </c>
      <c r="G17" s="1350" t="s">
        <v>31</v>
      </c>
      <c r="H17" s="1204">
        <v>6.4</v>
      </c>
      <c r="I17" s="1197">
        <v>9.1999999999999993</v>
      </c>
      <c r="J17" s="1204">
        <v>10.199999999999999</v>
      </c>
      <c r="K17" s="1242">
        <v>11.6</v>
      </c>
      <c r="L17" s="1204">
        <v>8.8000000000000007</v>
      </c>
      <c r="M17" s="1325">
        <v>9.6999999999999993</v>
      </c>
    </row>
    <row r="18" spans="1:13" s="534" customFormat="1">
      <c r="A18" s="1154"/>
      <c r="B18" s="1085"/>
      <c r="C18" s="1329" t="s">
        <v>80</v>
      </c>
      <c r="D18" s="1341" t="s">
        <v>360</v>
      </c>
      <c r="E18" s="1213" t="s">
        <v>278</v>
      </c>
      <c r="F18" s="1195">
        <v>0.83333333333333337</v>
      </c>
      <c r="G18" s="1351" t="s">
        <v>31</v>
      </c>
      <c r="H18" s="1300">
        <v>12</v>
      </c>
      <c r="I18" s="1301">
        <v>14.5</v>
      </c>
      <c r="J18" s="1300">
        <v>16</v>
      </c>
      <c r="K18" s="1302">
        <v>18.100000000000001</v>
      </c>
      <c r="L18" s="1300">
        <v>14</v>
      </c>
      <c r="M18" s="1326">
        <v>16.7</v>
      </c>
    </row>
    <row r="19" spans="1:13" s="534" customFormat="1">
      <c r="A19" s="1154"/>
      <c r="B19" s="1085"/>
      <c r="C19" s="1329" t="s">
        <v>80</v>
      </c>
      <c r="D19" s="1341" t="s">
        <v>361</v>
      </c>
      <c r="E19" s="1213" t="s">
        <v>271</v>
      </c>
      <c r="F19" s="1195">
        <v>0.83333333333333337</v>
      </c>
      <c r="G19" s="1351" t="s">
        <v>31</v>
      </c>
      <c r="H19" s="1300">
        <v>7.3</v>
      </c>
      <c r="I19" s="1301">
        <v>10</v>
      </c>
      <c r="J19" s="1300">
        <v>11</v>
      </c>
      <c r="K19" s="1302">
        <v>13</v>
      </c>
      <c r="L19" s="1300">
        <v>9.1</v>
      </c>
      <c r="M19" s="1326">
        <v>11.9</v>
      </c>
    </row>
    <row r="20" spans="1:13" s="534" customFormat="1">
      <c r="A20" s="1154"/>
      <c r="B20" s="1085"/>
      <c r="C20" s="1329" t="s">
        <v>80</v>
      </c>
      <c r="D20" s="1341" t="s">
        <v>362</v>
      </c>
      <c r="E20" s="1213" t="s">
        <v>363</v>
      </c>
      <c r="F20" s="1195">
        <v>0.875</v>
      </c>
      <c r="G20" s="1351" t="s">
        <v>31</v>
      </c>
      <c r="H20" s="1300">
        <v>8.6</v>
      </c>
      <c r="I20" s="1301">
        <v>10.5</v>
      </c>
      <c r="J20" s="1300">
        <v>11</v>
      </c>
      <c r="K20" s="1302">
        <v>12.4</v>
      </c>
      <c r="L20" s="1300">
        <v>9.6999999999999993</v>
      </c>
      <c r="M20" s="1326">
        <v>12</v>
      </c>
    </row>
    <row r="21" spans="1:13" s="534" customFormat="1">
      <c r="A21" s="1154"/>
      <c r="B21" s="1085"/>
      <c r="C21" s="1329" t="s">
        <v>80</v>
      </c>
      <c r="D21" s="1341" t="s">
        <v>364</v>
      </c>
      <c r="E21" s="1213" t="s">
        <v>146</v>
      </c>
      <c r="F21" s="1195">
        <v>0.875</v>
      </c>
      <c r="G21" s="1351" t="s">
        <v>31</v>
      </c>
      <c r="H21" s="1300">
        <v>6.8</v>
      </c>
      <c r="I21" s="1301">
        <v>9</v>
      </c>
      <c r="J21" s="1300">
        <v>9.6999999999999993</v>
      </c>
      <c r="K21" s="1302">
        <v>12</v>
      </c>
      <c r="L21" s="1300">
        <v>7.4</v>
      </c>
      <c r="M21" s="1326">
        <v>10.5</v>
      </c>
    </row>
    <row r="22" spans="1:13" s="534" customFormat="1">
      <c r="A22" s="1154"/>
      <c r="B22" s="1091"/>
      <c r="C22" s="1329" t="s">
        <v>80</v>
      </c>
      <c r="D22" s="1341" t="s">
        <v>365</v>
      </c>
      <c r="E22" s="1213" t="s">
        <v>359</v>
      </c>
      <c r="F22" s="1195">
        <v>0.91666666666666663</v>
      </c>
      <c r="G22" s="1350" t="s">
        <v>31</v>
      </c>
      <c r="H22" s="1205">
        <v>6.5</v>
      </c>
      <c r="I22" s="1298">
        <v>7.9</v>
      </c>
      <c r="J22" s="1205">
        <v>8.3000000000000007</v>
      </c>
      <c r="K22" s="1243">
        <v>9.4</v>
      </c>
      <c r="L22" s="1205">
        <v>7.1</v>
      </c>
      <c r="M22" s="1327">
        <v>9.1999999999999993</v>
      </c>
    </row>
    <row r="23" spans="1:13" s="534" customFormat="1">
      <c r="A23" s="1154"/>
      <c r="B23" s="1090"/>
      <c r="C23" s="1329" t="s">
        <v>80</v>
      </c>
      <c r="D23" s="1341" t="s">
        <v>366</v>
      </c>
      <c r="E23" s="1213" t="s">
        <v>66</v>
      </c>
      <c r="F23" s="1195">
        <v>0.91666666666666663</v>
      </c>
      <c r="G23" s="1350" t="s">
        <v>31</v>
      </c>
      <c r="H23" s="1205">
        <v>5.7</v>
      </c>
      <c r="I23" s="1298">
        <v>7.6</v>
      </c>
      <c r="J23" s="1205">
        <v>8.3000000000000007</v>
      </c>
      <c r="K23" s="1243">
        <v>9.3000000000000007</v>
      </c>
      <c r="L23" s="1205">
        <v>7.4</v>
      </c>
      <c r="M23" s="1327">
        <v>8.4</v>
      </c>
    </row>
    <row r="24" spans="1:13" s="534" customFormat="1">
      <c r="A24" s="1154"/>
      <c r="B24" s="1085"/>
      <c r="C24" s="1329" t="s">
        <v>80</v>
      </c>
      <c r="D24" s="1341" t="s">
        <v>367</v>
      </c>
      <c r="E24" s="1213" t="s">
        <v>67</v>
      </c>
      <c r="F24" s="1195">
        <v>0.91666666666666663</v>
      </c>
      <c r="G24" s="1350" t="s">
        <v>31</v>
      </c>
      <c r="H24" s="1205">
        <v>4.9000000000000004</v>
      </c>
      <c r="I24" s="1298">
        <v>7</v>
      </c>
      <c r="J24" s="1205">
        <v>7.6</v>
      </c>
      <c r="K24" s="1243">
        <v>8.6</v>
      </c>
      <c r="L24" s="1205">
        <v>6.6</v>
      </c>
      <c r="M24" s="1327">
        <v>7.8</v>
      </c>
    </row>
    <row r="25" spans="1:13" s="534" customFormat="1">
      <c r="A25" s="1154"/>
      <c r="B25" s="1085"/>
      <c r="C25" s="1329" t="s">
        <v>80</v>
      </c>
      <c r="D25" s="1341" t="s">
        <v>368</v>
      </c>
      <c r="E25" s="1213" t="s">
        <v>146</v>
      </c>
      <c r="F25" s="1195">
        <v>0.91666666666666663</v>
      </c>
      <c r="G25" s="1350" t="s">
        <v>31</v>
      </c>
      <c r="H25" s="1205">
        <v>4.4000000000000004</v>
      </c>
      <c r="I25" s="1298">
        <v>6.3</v>
      </c>
      <c r="J25" s="1205">
        <v>6.8</v>
      </c>
      <c r="K25" s="1243">
        <v>7.7</v>
      </c>
      <c r="L25" s="1205">
        <v>5.9</v>
      </c>
      <c r="M25" s="1327">
        <v>7</v>
      </c>
    </row>
    <row r="26" spans="1:13" s="534" customFormat="1">
      <c r="A26" s="1148"/>
      <c r="B26" s="1085"/>
      <c r="C26" s="1329" t="s">
        <v>80</v>
      </c>
      <c r="D26" s="1308" t="s">
        <v>53</v>
      </c>
      <c r="E26" s="1213" t="s">
        <v>93</v>
      </c>
      <c r="F26" s="1332">
        <v>0.95833333333333337</v>
      </c>
      <c r="G26" s="1373" t="s">
        <v>31</v>
      </c>
      <c r="H26" s="1205">
        <v>3</v>
      </c>
      <c r="I26" s="1298">
        <v>4.5999999999999996</v>
      </c>
      <c r="J26" s="1205">
        <v>5</v>
      </c>
      <c r="K26" s="1243">
        <v>5.2</v>
      </c>
      <c r="L26" s="1205">
        <v>4.8</v>
      </c>
      <c r="M26" s="1327">
        <v>5.4</v>
      </c>
    </row>
    <row r="27" spans="1:13" s="534" customFormat="1" ht="12" thickBot="1">
      <c r="A27" s="1148" t="s">
        <v>353</v>
      </c>
      <c r="B27" s="1091"/>
      <c r="C27" s="1329" t="s">
        <v>80</v>
      </c>
      <c r="D27" s="1304" t="s">
        <v>369</v>
      </c>
      <c r="E27" s="1312" t="s">
        <v>93</v>
      </c>
      <c r="F27" s="1303">
        <v>0.97916666666666663</v>
      </c>
      <c r="G27" s="1374" t="s">
        <v>31</v>
      </c>
      <c r="H27" s="1305">
        <v>1.6</v>
      </c>
      <c r="I27" s="1306">
        <v>2.5</v>
      </c>
      <c r="J27" s="1305">
        <v>2.8</v>
      </c>
      <c r="K27" s="1307">
        <v>3</v>
      </c>
      <c r="L27" s="1305">
        <v>2.5</v>
      </c>
      <c r="M27" s="1328">
        <v>3</v>
      </c>
    </row>
    <row r="28" spans="1:13" s="534" customFormat="1" ht="12" thickBot="1">
      <c r="A28" s="1148"/>
      <c r="B28" s="1085"/>
      <c r="C28" s="1329" t="s">
        <v>80</v>
      </c>
      <c r="D28" s="1269" t="s">
        <v>117</v>
      </c>
      <c r="E28" s="1267" t="s">
        <v>93</v>
      </c>
      <c r="F28" s="1268">
        <v>2.0833333333333332E-2</v>
      </c>
      <c r="G28" s="1352" t="s">
        <v>75</v>
      </c>
      <c r="H28" s="1206">
        <v>1.1000000000000001</v>
      </c>
      <c r="I28" s="1176">
        <v>1.5</v>
      </c>
      <c r="J28" s="1206">
        <v>1.7</v>
      </c>
      <c r="K28" s="1260">
        <v>1.9</v>
      </c>
      <c r="L28" s="1206">
        <v>1.5</v>
      </c>
      <c r="M28" s="1281">
        <v>1.8</v>
      </c>
    </row>
    <row r="29" spans="1:13" s="534" customFormat="1" ht="12" thickTop="1">
      <c r="A29" s="1148"/>
      <c r="B29" s="1085"/>
      <c r="C29" s="1329" t="s">
        <v>80</v>
      </c>
      <c r="D29" s="1201" t="s">
        <v>117</v>
      </c>
      <c r="E29" s="1165" t="s">
        <v>12</v>
      </c>
      <c r="F29" s="1166">
        <v>0.29166666666666669</v>
      </c>
      <c r="G29" s="1353" t="s">
        <v>75</v>
      </c>
      <c r="H29" s="1207">
        <v>0.6</v>
      </c>
      <c r="I29" s="1177">
        <v>0.6</v>
      </c>
      <c r="J29" s="1207">
        <v>0.6</v>
      </c>
      <c r="K29" s="1244">
        <v>0.8</v>
      </c>
      <c r="L29" s="1207">
        <v>0.5</v>
      </c>
      <c r="M29" s="1282">
        <v>0.3</v>
      </c>
    </row>
    <row r="30" spans="1:13" s="534" customFormat="1">
      <c r="A30" s="1146"/>
      <c r="B30" s="1085"/>
      <c r="C30" s="1329" t="s">
        <v>80</v>
      </c>
      <c r="D30" s="1165" t="s">
        <v>205</v>
      </c>
      <c r="E30" s="1165" t="s">
        <v>12</v>
      </c>
      <c r="F30" s="1166">
        <v>0.3298611111111111</v>
      </c>
      <c r="G30" s="1354" t="s">
        <v>75</v>
      </c>
      <c r="H30" s="1208">
        <v>1.4</v>
      </c>
      <c r="I30" s="1157">
        <v>2.6</v>
      </c>
      <c r="J30" s="1208">
        <v>3.1</v>
      </c>
      <c r="K30" s="1245">
        <v>3.8</v>
      </c>
      <c r="L30" s="1208">
        <v>2.5</v>
      </c>
      <c r="M30" s="1283">
        <v>2.7</v>
      </c>
    </row>
    <row r="31" spans="1:13" s="534" customFormat="1">
      <c r="A31" s="1148"/>
      <c r="B31" s="1085"/>
      <c r="C31" s="1329" t="s">
        <v>80</v>
      </c>
      <c r="D31" s="1165" t="s">
        <v>164</v>
      </c>
      <c r="E31" s="1165" t="s">
        <v>12</v>
      </c>
      <c r="F31" s="1166">
        <v>0.45833333333333331</v>
      </c>
      <c r="G31" s="1355" t="s">
        <v>75</v>
      </c>
      <c r="H31" s="1203">
        <v>2.2999999999999998</v>
      </c>
      <c r="I31" s="1157">
        <v>3.5</v>
      </c>
      <c r="J31" s="1208">
        <v>4.2</v>
      </c>
      <c r="K31" s="1245">
        <v>5</v>
      </c>
      <c r="L31" s="1208">
        <v>3.5</v>
      </c>
      <c r="M31" s="1283">
        <v>3.5</v>
      </c>
    </row>
    <row r="32" spans="1:13" s="534" customFormat="1">
      <c r="A32" s="1148"/>
      <c r="B32" s="1083"/>
      <c r="C32" s="1329" t="s">
        <v>80</v>
      </c>
      <c r="D32" s="1165" t="s">
        <v>141</v>
      </c>
      <c r="E32" s="1165" t="s">
        <v>12</v>
      </c>
      <c r="F32" s="1166">
        <v>0.5</v>
      </c>
      <c r="G32" s="1354" t="s">
        <v>75</v>
      </c>
      <c r="H32" s="1208">
        <v>2.6</v>
      </c>
      <c r="I32" s="1157">
        <v>3.2</v>
      </c>
      <c r="J32" s="1208">
        <v>3.7</v>
      </c>
      <c r="K32" s="1245">
        <v>4.5999999999999996</v>
      </c>
      <c r="L32" s="1208">
        <v>2.9</v>
      </c>
      <c r="M32" s="1283">
        <v>3.2</v>
      </c>
    </row>
    <row r="33" spans="1:13" s="534" customFormat="1">
      <c r="A33" s="1146"/>
      <c r="B33" s="1085"/>
      <c r="C33" s="1329" t="s">
        <v>80</v>
      </c>
      <c r="D33" s="1165" t="s">
        <v>155</v>
      </c>
      <c r="E33" s="1165" t="s">
        <v>12</v>
      </c>
      <c r="F33" s="1166">
        <v>0.52083333333333337</v>
      </c>
      <c r="G33" s="1354" t="s">
        <v>75</v>
      </c>
      <c r="H33" s="1208">
        <v>2.5</v>
      </c>
      <c r="I33" s="1157">
        <v>2.9</v>
      </c>
      <c r="J33" s="1208">
        <v>3.1</v>
      </c>
      <c r="K33" s="1245">
        <v>3.9</v>
      </c>
      <c r="L33" s="1208">
        <v>2.4</v>
      </c>
      <c r="M33" s="1283">
        <v>2.9</v>
      </c>
    </row>
    <row r="34" spans="1:13" s="534" customFormat="1">
      <c r="A34" s="1146"/>
      <c r="B34" s="1085"/>
      <c r="C34" s="1329" t="s">
        <v>80</v>
      </c>
      <c r="D34" s="1165" t="s">
        <v>10</v>
      </c>
      <c r="E34" s="1165" t="s">
        <v>12</v>
      </c>
      <c r="F34" s="1166">
        <v>0.54166666666666663</v>
      </c>
      <c r="G34" s="1354" t="s">
        <v>75</v>
      </c>
      <c r="H34" s="1208">
        <v>2.1</v>
      </c>
      <c r="I34" s="1157">
        <v>2.5</v>
      </c>
      <c r="J34" s="1208">
        <v>2.6</v>
      </c>
      <c r="K34" s="1245">
        <v>3.2</v>
      </c>
      <c r="L34" s="1208">
        <v>2.1</v>
      </c>
      <c r="M34" s="1283">
        <v>2.6</v>
      </c>
    </row>
    <row r="35" spans="1:13" s="534" customFormat="1">
      <c r="A35" s="1146"/>
      <c r="B35" s="1083"/>
      <c r="C35" s="1329" t="s">
        <v>80</v>
      </c>
      <c r="D35" s="1165" t="s">
        <v>10</v>
      </c>
      <c r="E35" s="1165" t="s">
        <v>12</v>
      </c>
      <c r="F35" s="1166">
        <v>0.625</v>
      </c>
      <c r="G35" s="1354" t="s">
        <v>75</v>
      </c>
      <c r="H35" s="1208">
        <v>2.5</v>
      </c>
      <c r="I35" s="1157">
        <v>2.7</v>
      </c>
      <c r="J35" s="1208">
        <v>2.9</v>
      </c>
      <c r="K35" s="1245">
        <v>3.6</v>
      </c>
      <c r="L35" s="1208">
        <v>2.1</v>
      </c>
      <c r="M35" s="1283">
        <v>2.9</v>
      </c>
    </row>
    <row r="36" spans="1:13" s="534" customFormat="1" ht="12" thickBot="1">
      <c r="A36" s="1146"/>
      <c r="B36" s="1083"/>
      <c r="C36" s="1329" t="s">
        <v>80</v>
      </c>
      <c r="D36" s="1167" t="s">
        <v>176</v>
      </c>
      <c r="E36" s="1165" t="s">
        <v>12</v>
      </c>
      <c r="F36" s="1187">
        <v>0.70833333333333337</v>
      </c>
      <c r="G36" s="1356" t="s">
        <v>75</v>
      </c>
      <c r="H36" s="1209">
        <v>2.9</v>
      </c>
      <c r="I36" s="1156">
        <v>3.3</v>
      </c>
      <c r="J36" s="1209">
        <v>3.8</v>
      </c>
      <c r="K36" s="1246">
        <v>4.8</v>
      </c>
      <c r="L36" s="1209">
        <v>2.9</v>
      </c>
      <c r="M36" s="1284">
        <v>3.2</v>
      </c>
    </row>
    <row r="37" spans="1:13" s="534" customFormat="1">
      <c r="A37" s="1148"/>
      <c r="B37" s="1083"/>
      <c r="C37" s="1329" t="s">
        <v>80</v>
      </c>
      <c r="D37" s="1202" t="s">
        <v>177</v>
      </c>
      <c r="E37" s="1193" t="s">
        <v>12</v>
      </c>
      <c r="F37" s="1200">
        <v>0.75</v>
      </c>
      <c r="G37" s="1357" t="s">
        <v>31</v>
      </c>
      <c r="H37" s="1210">
        <v>3.5</v>
      </c>
      <c r="I37" s="1194">
        <v>4.4000000000000004</v>
      </c>
      <c r="J37" s="1210">
        <v>4.9000000000000004</v>
      </c>
      <c r="K37" s="1247">
        <v>5.2</v>
      </c>
      <c r="L37" s="1210">
        <v>4.7</v>
      </c>
      <c r="M37" s="1285">
        <v>4.0999999999999996</v>
      </c>
    </row>
    <row r="38" spans="1:13" s="534" customFormat="1">
      <c r="A38" s="1148"/>
      <c r="B38" s="1083"/>
      <c r="C38" s="1329" t="s">
        <v>80</v>
      </c>
      <c r="D38" s="1196" t="s">
        <v>175</v>
      </c>
      <c r="E38" s="1214" t="s">
        <v>12</v>
      </c>
      <c r="F38" s="1199">
        <v>0.79166666666666663</v>
      </c>
      <c r="G38" s="1358" t="s">
        <v>31</v>
      </c>
      <c r="H38" s="1205">
        <v>5.2</v>
      </c>
      <c r="I38" s="1198">
        <v>7</v>
      </c>
      <c r="J38" s="1211">
        <v>7.8</v>
      </c>
      <c r="K38" s="1248">
        <v>8.8000000000000007</v>
      </c>
      <c r="L38" s="1211">
        <v>6.8</v>
      </c>
      <c r="M38" s="1283">
        <v>6.9</v>
      </c>
    </row>
    <row r="39" spans="1:13" s="534" customFormat="1">
      <c r="A39" s="1154"/>
      <c r="B39" s="1085"/>
      <c r="C39" s="1329" t="s">
        <v>80</v>
      </c>
      <c r="D39" s="1228" t="s">
        <v>370</v>
      </c>
      <c r="E39" s="1340" t="s">
        <v>12</v>
      </c>
      <c r="F39" s="1227">
        <v>0.83333333333333337</v>
      </c>
      <c r="G39" s="1375" t="s">
        <v>31</v>
      </c>
      <c r="H39" s="1209">
        <v>6</v>
      </c>
      <c r="I39" s="1156">
        <v>8.8000000000000007</v>
      </c>
      <c r="J39" s="1209">
        <v>9.8000000000000007</v>
      </c>
      <c r="K39" s="1246">
        <v>11</v>
      </c>
      <c r="L39" s="1209">
        <v>8.5</v>
      </c>
      <c r="M39" s="1284">
        <v>8.8000000000000007</v>
      </c>
    </row>
    <row r="40" spans="1:13" s="534" customFormat="1" ht="12" thickBot="1">
      <c r="A40" s="1154"/>
      <c r="B40" s="1085"/>
      <c r="C40" s="1329" t="s">
        <v>80</v>
      </c>
      <c r="D40" s="1228" t="s">
        <v>10</v>
      </c>
      <c r="E40" s="1226" t="s">
        <v>12</v>
      </c>
      <c r="F40" s="1227">
        <v>0.91666666666666663</v>
      </c>
      <c r="G40" s="1375" t="s">
        <v>31</v>
      </c>
      <c r="H40" s="1209">
        <v>3</v>
      </c>
      <c r="I40" s="1156">
        <v>4</v>
      </c>
      <c r="J40" s="1209">
        <v>4.4000000000000004</v>
      </c>
      <c r="K40" s="1246">
        <v>5</v>
      </c>
      <c r="L40" s="1209">
        <v>3.8</v>
      </c>
      <c r="M40" s="1284">
        <v>4.3</v>
      </c>
    </row>
    <row r="41" spans="1:13" s="534" customFormat="1" ht="12" thickBot="1">
      <c r="A41" s="1148"/>
      <c r="B41" s="1085"/>
      <c r="C41" s="1329" t="s">
        <v>80</v>
      </c>
      <c r="D41" s="1237" t="s">
        <v>165</v>
      </c>
      <c r="E41" s="1237" t="s">
        <v>12</v>
      </c>
      <c r="F41" s="1238">
        <v>2.0833333333333332E-2</v>
      </c>
      <c r="G41" s="1360" t="s">
        <v>75</v>
      </c>
      <c r="H41" s="1239">
        <v>0.8</v>
      </c>
      <c r="I41" s="1240">
        <v>1</v>
      </c>
      <c r="J41" s="1239">
        <v>1</v>
      </c>
      <c r="K41" s="1249">
        <v>1</v>
      </c>
      <c r="L41" s="1239">
        <v>1</v>
      </c>
      <c r="M41" s="1286">
        <v>1</v>
      </c>
    </row>
    <row r="42" spans="1:13" s="534" customFormat="1">
      <c r="A42" s="1146"/>
      <c r="B42" s="1085"/>
      <c r="C42" s="1329" t="s">
        <v>80</v>
      </c>
      <c r="D42" s="1168" t="s">
        <v>117</v>
      </c>
      <c r="E42" s="1168" t="s">
        <v>13</v>
      </c>
      <c r="F42" s="1178">
        <v>0.29166666666666669</v>
      </c>
      <c r="G42" s="1353" t="s">
        <v>75</v>
      </c>
      <c r="H42" s="1215">
        <v>1.1000000000000001</v>
      </c>
      <c r="I42" s="1170">
        <v>0.6</v>
      </c>
      <c r="J42" s="1215">
        <v>0.6</v>
      </c>
      <c r="K42" s="1250">
        <v>0.9</v>
      </c>
      <c r="L42" s="1215">
        <v>0.3</v>
      </c>
      <c r="M42" s="1287">
        <v>0.5</v>
      </c>
    </row>
    <row r="43" spans="1:13" s="534" customFormat="1">
      <c r="A43" s="1146"/>
      <c r="B43" s="1089"/>
      <c r="C43" s="1329" t="s">
        <v>80</v>
      </c>
      <c r="D43" s="1165" t="s">
        <v>205</v>
      </c>
      <c r="E43" s="1168" t="s">
        <v>13</v>
      </c>
      <c r="F43" s="1166">
        <v>0.3298611111111111</v>
      </c>
      <c r="G43" s="1354" t="s">
        <v>75</v>
      </c>
      <c r="H43" s="1208">
        <v>1.7</v>
      </c>
      <c r="I43" s="1157">
        <v>2.6</v>
      </c>
      <c r="J43" s="1208">
        <v>3.2</v>
      </c>
      <c r="K43" s="1245">
        <v>4</v>
      </c>
      <c r="L43" s="1208">
        <v>2.5</v>
      </c>
      <c r="M43" s="1283">
        <v>2.4</v>
      </c>
    </row>
    <row r="44" spans="1:13" s="534" customFormat="1">
      <c r="A44" s="1146"/>
      <c r="B44" s="1085"/>
      <c r="C44" s="1329" t="s">
        <v>80</v>
      </c>
      <c r="D44" s="1165" t="s">
        <v>164</v>
      </c>
      <c r="E44" s="1165" t="s">
        <v>13</v>
      </c>
      <c r="F44" s="1166">
        <v>0.45833333333333331</v>
      </c>
      <c r="G44" s="1355" t="s">
        <v>75</v>
      </c>
      <c r="H44" s="1203">
        <v>2.6</v>
      </c>
      <c r="I44" s="1157">
        <v>3.5</v>
      </c>
      <c r="J44" s="1208">
        <v>4.4000000000000004</v>
      </c>
      <c r="K44" s="1245">
        <v>5.6</v>
      </c>
      <c r="L44" s="1208">
        <v>3.3</v>
      </c>
      <c r="M44" s="1283">
        <v>3.4</v>
      </c>
    </row>
    <row r="45" spans="1:13" s="534" customFormat="1">
      <c r="A45" s="1146"/>
      <c r="B45" s="1083"/>
      <c r="C45" s="1329" t="s">
        <v>80</v>
      </c>
      <c r="D45" s="1165" t="s">
        <v>141</v>
      </c>
      <c r="E45" s="1165" t="s">
        <v>13</v>
      </c>
      <c r="F45" s="1166">
        <v>0.5</v>
      </c>
      <c r="G45" s="1354" t="s">
        <v>75</v>
      </c>
      <c r="H45" s="1208">
        <v>2.8</v>
      </c>
      <c r="I45" s="1157">
        <v>3.8</v>
      </c>
      <c r="J45" s="1208">
        <v>4.5999999999999996</v>
      </c>
      <c r="K45" s="1245">
        <v>5.8</v>
      </c>
      <c r="L45" s="1208">
        <v>3.4</v>
      </c>
      <c r="M45" s="1283">
        <v>3.8</v>
      </c>
    </row>
    <row r="46" spans="1:13" s="534" customFormat="1">
      <c r="A46" s="1146"/>
      <c r="B46" s="1083"/>
      <c r="C46" s="1329" t="s">
        <v>80</v>
      </c>
      <c r="D46" s="1165" t="s">
        <v>10</v>
      </c>
      <c r="E46" s="1165" t="s">
        <v>13</v>
      </c>
      <c r="F46" s="1166">
        <v>0.52083333333333337</v>
      </c>
      <c r="G46" s="1354" t="s">
        <v>75</v>
      </c>
      <c r="H46" s="1208">
        <v>2.4</v>
      </c>
      <c r="I46" s="1157">
        <v>3.4</v>
      </c>
      <c r="J46" s="1208">
        <v>4</v>
      </c>
      <c r="K46" s="1245">
        <v>4.8</v>
      </c>
      <c r="L46" s="1208">
        <v>3.2</v>
      </c>
      <c r="M46" s="1283">
        <v>3.5</v>
      </c>
    </row>
    <row r="47" spans="1:13" s="534" customFormat="1">
      <c r="A47" s="1146"/>
      <c r="B47" s="1083"/>
      <c r="C47" s="1329" t="s">
        <v>80</v>
      </c>
      <c r="D47" s="1165" t="s">
        <v>10</v>
      </c>
      <c r="E47" s="1165" t="s">
        <v>13</v>
      </c>
      <c r="F47" s="1166">
        <v>0.59375</v>
      </c>
      <c r="G47" s="1354" t="s">
        <v>75</v>
      </c>
      <c r="H47" s="1208">
        <v>2.6</v>
      </c>
      <c r="I47" s="1157">
        <v>3.4</v>
      </c>
      <c r="J47" s="1208">
        <v>3.7</v>
      </c>
      <c r="K47" s="1245">
        <v>4.5</v>
      </c>
      <c r="L47" s="1208">
        <v>2.9</v>
      </c>
      <c r="M47" s="1283">
        <v>3.7</v>
      </c>
    </row>
    <row r="48" spans="1:13" s="534" customFormat="1">
      <c r="A48" s="1146"/>
      <c r="B48" s="1083"/>
      <c r="C48" s="1329" t="s">
        <v>80</v>
      </c>
      <c r="D48" s="1164" t="s">
        <v>176</v>
      </c>
      <c r="E48" s="1167" t="s">
        <v>13</v>
      </c>
      <c r="F48" s="1331">
        <v>0.66666666666666663</v>
      </c>
      <c r="G48" s="1356" t="s">
        <v>75</v>
      </c>
      <c r="H48" s="1209">
        <v>1.9</v>
      </c>
      <c r="I48" s="1156">
        <v>3.4</v>
      </c>
      <c r="J48" s="1209">
        <v>3.8</v>
      </c>
      <c r="K48" s="1246">
        <v>4.5</v>
      </c>
      <c r="L48" s="1209">
        <v>3.2</v>
      </c>
      <c r="M48" s="1284">
        <v>3.7</v>
      </c>
    </row>
    <row r="49" spans="1:13" ht="12" thickBot="1">
      <c r="A49" s="1146"/>
      <c r="B49" s="1083"/>
      <c r="C49" s="1329" t="s">
        <v>80</v>
      </c>
      <c r="D49" s="1167" t="s">
        <v>304</v>
      </c>
      <c r="E49" s="1167" t="s">
        <v>13</v>
      </c>
      <c r="F49" s="1331">
        <v>0.70486111111111116</v>
      </c>
      <c r="G49" s="1356" t="s">
        <v>75</v>
      </c>
      <c r="H49" s="1209">
        <v>2.2999999999999998</v>
      </c>
      <c r="I49" s="1156">
        <v>3.6</v>
      </c>
      <c r="J49" s="1209">
        <v>4.0999999999999996</v>
      </c>
      <c r="K49" s="1246">
        <v>4.4000000000000004</v>
      </c>
      <c r="L49" s="1209">
        <v>3.8</v>
      </c>
      <c r="M49" s="1284">
        <v>4</v>
      </c>
    </row>
    <row r="50" spans="1:13">
      <c r="A50" s="1150"/>
      <c r="B50" s="1083"/>
      <c r="C50" s="1329" t="s">
        <v>80</v>
      </c>
      <c r="D50" s="1335" t="s">
        <v>175</v>
      </c>
      <c r="E50" s="1333" t="s">
        <v>13</v>
      </c>
      <c r="F50" s="1334">
        <v>0.79166666666666663</v>
      </c>
      <c r="G50" s="1361" t="s">
        <v>31</v>
      </c>
      <c r="H50" s="1336">
        <v>4.9000000000000004</v>
      </c>
      <c r="I50" s="1337">
        <v>7.8</v>
      </c>
      <c r="J50" s="1336">
        <v>8.4</v>
      </c>
      <c r="K50" s="1338">
        <v>9.5</v>
      </c>
      <c r="L50" s="1336">
        <v>7.3</v>
      </c>
      <c r="M50" s="1339">
        <v>8.1999999999999993</v>
      </c>
    </row>
    <row r="51" spans="1:13">
      <c r="A51" s="1154"/>
      <c r="B51" s="1083"/>
      <c r="C51" s="1329" t="s">
        <v>80</v>
      </c>
      <c r="D51" s="1228" t="s">
        <v>370</v>
      </c>
      <c r="E51" s="1340" t="s">
        <v>13</v>
      </c>
      <c r="F51" s="1227">
        <v>0.83333333333333337</v>
      </c>
      <c r="G51" s="1359" t="s">
        <v>31</v>
      </c>
      <c r="H51" s="1209">
        <v>6</v>
      </c>
      <c r="I51" s="1156">
        <v>8.8000000000000007</v>
      </c>
      <c r="J51" s="1209">
        <v>9.8000000000000007</v>
      </c>
      <c r="K51" s="1246">
        <v>11</v>
      </c>
      <c r="L51" s="1209">
        <v>8.5</v>
      </c>
      <c r="M51" s="1284">
        <v>8.8000000000000007</v>
      </c>
    </row>
    <row r="52" spans="1:13" ht="12" thickBot="1">
      <c r="A52" s="1154"/>
      <c r="B52" s="1083"/>
      <c r="C52" s="1329" t="s">
        <v>80</v>
      </c>
      <c r="D52" s="1278" t="s">
        <v>10</v>
      </c>
      <c r="E52" s="1266" t="s">
        <v>13</v>
      </c>
      <c r="F52" s="1277">
        <v>0.91666666666666663</v>
      </c>
      <c r="G52" s="1362" t="s">
        <v>31</v>
      </c>
      <c r="H52" s="1270">
        <v>1.9</v>
      </c>
      <c r="I52" s="1275">
        <v>3.9</v>
      </c>
      <c r="J52" s="1270">
        <v>4.3</v>
      </c>
      <c r="K52" s="1276">
        <v>4.8</v>
      </c>
      <c r="L52" s="1270">
        <v>3.8</v>
      </c>
      <c r="M52" s="1288">
        <v>4.3</v>
      </c>
    </row>
    <row r="53" spans="1:13" ht="12" thickBot="1">
      <c r="A53" s="1148"/>
      <c r="B53" s="1085"/>
      <c r="C53" s="1329" t="s">
        <v>80</v>
      </c>
      <c r="D53" s="1218" t="s">
        <v>165</v>
      </c>
      <c r="E53" s="1218" t="s">
        <v>13</v>
      </c>
      <c r="F53" s="1219">
        <v>2.0833333333333332E-2</v>
      </c>
      <c r="G53" s="1363" t="s">
        <v>75</v>
      </c>
      <c r="H53" s="1206">
        <v>0.6</v>
      </c>
      <c r="I53" s="1176">
        <v>1</v>
      </c>
      <c r="J53" s="1220">
        <v>1</v>
      </c>
      <c r="K53" s="1251">
        <v>1</v>
      </c>
      <c r="L53" s="1220">
        <v>1.1000000000000001</v>
      </c>
      <c r="M53" s="1289">
        <v>1</v>
      </c>
    </row>
    <row r="54" spans="1:13" ht="13.5" thickTop="1">
      <c r="A54" s="1145"/>
      <c r="B54" s="1089"/>
      <c r="C54" s="1319" t="s">
        <v>69</v>
      </c>
      <c r="D54" s="1201" t="s">
        <v>371</v>
      </c>
      <c r="E54" s="1164" t="s">
        <v>93</v>
      </c>
      <c r="F54" s="1158">
        <v>0.26041666666666669</v>
      </c>
      <c r="G54" s="1364" t="s">
        <v>75</v>
      </c>
      <c r="H54" s="1188">
        <v>0.1</v>
      </c>
      <c r="I54" s="1189">
        <v>0.1</v>
      </c>
      <c r="J54" s="1188">
        <v>0.1</v>
      </c>
      <c r="K54" s="1254">
        <v>0.1</v>
      </c>
      <c r="L54" s="1256">
        <v>0.1</v>
      </c>
      <c r="M54" s="1290">
        <v>0.1</v>
      </c>
    </row>
    <row r="55" spans="1:13" ht="12.75">
      <c r="A55" s="1145"/>
      <c r="B55" s="1089"/>
      <c r="C55" s="1319" t="s">
        <v>69</v>
      </c>
      <c r="D55" s="1168" t="s">
        <v>305</v>
      </c>
      <c r="E55" s="1165" t="s">
        <v>93</v>
      </c>
      <c r="F55" s="1159">
        <v>0.30208333333333331</v>
      </c>
      <c r="G55" s="1365" t="s">
        <v>75</v>
      </c>
      <c r="H55" s="1188">
        <v>0.1</v>
      </c>
      <c r="I55" s="1189">
        <v>0.1</v>
      </c>
      <c r="J55" s="1188">
        <v>0.1</v>
      </c>
      <c r="K55" s="1254">
        <v>0.1</v>
      </c>
      <c r="L55" s="1256">
        <v>0.1</v>
      </c>
      <c r="M55" s="1290">
        <v>0.1</v>
      </c>
    </row>
    <row r="56" spans="1:13" ht="12.75">
      <c r="A56" s="1145"/>
      <c r="B56" s="1085"/>
      <c r="C56" s="1319" t="s">
        <v>69</v>
      </c>
      <c r="D56" s="1181" t="s">
        <v>272</v>
      </c>
      <c r="E56" s="1165" t="s">
        <v>93</v>
      </c>
      <c r="F56" s="1159">
        <v>0.32291666666666669</v>
      </c>
      <c r="G56" s="1365" t="s">
        <v>75</v>
      </c>
      <c r="H56" s="1188">
        <v>0.1</v>
      </c>
      <c r="I56" s="1191">
        <v>0.1</v>
      </c>
      <c r="J56" s="1190">
        <v>0.1</v>
      </c>
      <c r="K56" s="1236">
        <v>0.1</v>
      </c>
      <c r="L56" s="1262">
        <v>0.1</v>
      </c>
      <c r="M56" s="1291">
        <v>0.1</v>
      </c>
    </row>
    <row r="57" spans="1:13" ht="12.75">
      <c r="A57" s="1145"/>
      <c r="B57" s="1082"/>
      <c r="C57" s="1319" t="s">
        <v>69</v>
      </c>
      <c r="D57" s="1181" t="s">
        <v>372</v>
      </c>
      <c r="E57" s="1165" t="s">
        <v>93</v>
      </c>
      <c r="F57" s="1159">
        <v>0.36458333333333331</v>
      </c>
      <c r="G57" s="1347" t="s">
        <v>75</v>
      </c>
      <c r="H57" s="1190">
        <v>0.1</v>
      </c>
      <c r="I57" s="1191">
        <v>0.1</v>
      </c>
      <c r="J57" s="1190">
        <v>0.1</v>
      </c>
      <c r="K57" s="1236">
        <v>0.1</v>
      </c>
      <c r="L57" s="1262">
        <v>0.1</v>
      </c>
      <c r="M57" s="1291">
        <v>0.1</v>
      </c>
    </row>
    <row r="58" spans="1:13" ht="12.75">
      <c r="A58" s="1147" t="s">
        <v>354</v>
      </c>
      <c r="B58" s="1082"/>
      <c r="C58" s="1319" t="s">
        <v>69</v>
      </c>
      <c r="D58" s="1165" t="s">
        <v>306</v>
      </c>
      <c r="E58" s="1167" t="s">
        <v>93</v>
      </c>
      <c r="F58" s="1160">
        <v>0.41666666666666669</v>
      </c>
      <c r="G58" s="1348" t="s">
        <v>75</v>
      </c>
      <c r="H58" s="1190">
        <v>0.1</v>
      </c>
      <c r="I58" s="1191">
        <v>0.1</v>
      </c>
      <c r="J58" s="1190">
        <v>0.1</v>
      </c>
      <c r="K58" s="1236">
        <v>0.1</v>
      </c>
      <c r="L58" s="1262">
        <v>0.1</v>
      </c>
      <c r="M58" s="1291">
        <v>0.1</v>
      </c>
    </row>
    <row r="59" spans="1:13" ht="12.75">
      <c r="A59" s="1147" t="s">
        <v>355</v>
      </c>
      <c r="B59" s="1082"/>
      <c r="C59" s="1319" t="s">
        <v>69</v>
      </c>
      <c r="D59" s="1181" t="s">
        <v>309</v>
      </c>
      <c r="E59" s="1167" t="s">
        <v>93</v>
      </c>
      <c r="F59" s="1160">
        <v>0.45833333333333331</v>
      </c>
      <c r="G59" s="1348" t="s">
        <v>75</v>
      </c>
      <c r="H59" s="1190">
        <v>0.1</v>
      </c>
      <c r="I59" s="1191">
        <v>0.1</v>
      </c>
      <c r="J59" s="1190">
        <v>0.1</v>
      </c>
      <c r="K59" s="1236">
        <v>0.1</v>
      </c>
      <c r="L59" s="1262">
        <v>0.1</v>
      </c>
      <c r="M59" s="1291">
        <v>0.1</v>
      </c>
    </row>
    <row r="60" spans="1:13" ht="12.75">
      <c r="A60" s="1147" t="s">
        <v>355</v>
      </c>
      <c r="B60" s="1082"/>
      <c r="C60" s="1319" t="s">
        <v>69</v>
      </c>
      <c r="D60" s="1181" t="s">
        <v>309</v>
      </c>
      <c r="E60" s="1167" t="s">
        <v>93</v>
      </c>
      <c r="F60" s="1160">
        <v>0.5</v>
      </c>
      <c r="G60" s="1348" t="s">
        <v>75</v>
      </c>
      <c r="H60" s="1190">
        <v>0.1</v>
      </c>
      <c r="I60" s="1191">
        <v>0.2</v>
      </c>
      <c r="J60" s="1190">
        <v>0.2</v>
      </c>
      <c r="K60" s="1236">
        <v>0.2</v>
      </c>
      <c r="L60" s="1262">
        <v>0.2</v>
      </c>
      <c r="M60" s="1291">
        <v>0.1</v>
      </c>
    </row>
    <row r="61" spans="1:13" ht="12.75">
      <c r="A61" s="1145"/>
      <c r="B61" s="1082"/>
      <c r="C61" s="1319" t="s">
        <v>69</v>
      </c>
      <c r="D61" s="1180" t="s">
        <v>166</v>
      </c>
      <c r="E61" s="1165" t="s">
        <v>93</v>
      </c>
      <c r="F61" s="1159">
        <v>0.54166666666666663</v>
      </c>
      <c r="G61" s="1347" t="s">
        <v>75</v>
      </c>
      <c r="H61" s="1190">
        <v>0.2</v>
      </c>
      <c r="I61" s="1191">
        <v>0.2</v>
      </c>
      <c r="J61" s="1190">
        <v>0.3</v>
      </c>
      <c r="K61" s="1236">
        <v>0.2</v>
      </c>
      <c r="L61" s="1262">
        <v>0.3</v>
      </c>
      <c r="M61" s="1291">
        <v>0.1</v>
      </c>
    </row>
    <row r="62" spans="1:13" ht="12.75">
      <c r="A62" s="1145"/>
      <c r="B62" s="1082"/>
      <c r="C62" s="1319" t="s">
        <v>69</v>
      </c>
      <c r="D62" s="1184" t="s">
        <v>373</v>
      </c>
      <c r="E62" s="1168" t="s">
        <v>93</v>
      </c>
      <c r="F62" s="1161">
        <v>0.58333333333333337</v>
      </c>
      <c r="G62" s="1365" t="s">
        <v>75</v>
      </c>
      <c r="H62" s="1190">
        <v>0.1</v>
      </c>
      <c r="I62" s="1191">
        <v>0.2</v>
      </c>
      <c r="J62" s="1190">
        <v>0.2</v>
      </c>
      <c r="K62" s="1236">
        <v>0.2</v>
      </c>
      <c r="L62" s="1262">
        <v>0.2</v>
      </c>
      <c r="M62" s="1291">
        <v>0.1</v>
      </c>
    </row>
    <row r="63" spans="1:13" ht="12.75">
      <c r="A63" s="1147" t="s">
        <v>356</v>
      </c>
      <c r="B63" s="1082"/>
      <c r="C63" s="1319" t="s">
        <v>69</v>
      </c>
      <c r="D63" s="1165" t="s">
        <v>307</v>
      </c>
      <c r="E63" s="1168" t="s">
        <v>93</v>
      </c>
      <c r="F63" s="1161">
        <v>0.625</v>
      </c>
      <c r="G63" s="1365" t="s">
        <v>75</v>
      </c>
      <c r="H63" s="1190">
        <v>0.2</v>
      </c>
      <c r="I63" s="1191">
        <v>0.2</v>
      </c>
      <c r="J63" s="1190">
        <v>0.2</v>
      </c>
      <c r="K63" s="1236">
        <v>0.3</v>
      </c>
      <c r="L63" s="1262">
        <v>0.2</v>
      </c>
      <c r="M63" s="1291">
        <v>0.2</v>
      </c>
    </row>
    <row r="64" spans="1:13" ht="12.75">
      <c r="A64" s="1147" t="s">
        <v>357</v>
      </c>
      <c r="B64" s="1082"/>
      <c r="C64" s="1319" t="s">
        <v>69</v>
      </c>
      <c r="D64" s="1181" t="s">
        <v>273</v>
      </c>
      <c r="E64" s="1168" t="s">
        <v>93</v>
      </c>
      <c r="F64" s="1161">
        <v>0.66666666666666663</v>
      </c>
      <c r="G64" s="1365" t="s">
        <v>75</v>
      </c>
      <c r="H64" s="1190">
        <v>0.1</v>
      </c>
      <c r="I64" s="1191">
        <v>0.2</v>
      </c>
      <c r="J64" s="1190">
        <v>0.2</v>
      </c>
      <c r="K64" s="1236">
        <v>0.2</v>
      </c>
      <c r="L64" s="1262">
        <v>0.2</v>
      </c>
      <c r="M64" s="1291">
        <v>0.2</v>
      </c>
    </row>
    <row r="65" spans="1:13" ht="12.75">
      <c r="A65" s="1145"/>
      <c r="B65" s="1082"/>
      <c r="C65" s="1319" t="s">
        <v>69</v>
      </c>
      <c r="D65" s="1180" t="s">
        <v>170</v>
      </c>
      <c r="E65" s="1165" t="s">
        <v>93</v>
      </c>
      <c r="F65" s="1159">
        <v>0.70833333333333337</v>
      </c>
      <c r="G65" s="1347" t="s">
        <v>75</v>
      </c>
      <c r="H65" s="1190">
        <v>0.2</v>
      </c>
      <c r="I65" s="1191">
        <v>0.3</v>
      </c>
      <c r="J65" s="1190">
        <v>0.3</v>
      </c>
      <c r="K65" s="1236">
        <v>0.3</v>
      </c>
      <c r="L65" s="1262">
        <v>0.4</v>
      </c>
      <c r="M65" s="1291">
        <v>0.3</v>
      </c>
    </row>
    <row r="66" spans="1:13" ht="12.75">
      <c r="A66" s="1145"/>
      <c r="B66" s="1082"/>
      <c r="C66" s="1319" t="s">
        <v>69</v>
      </c>
      <c r="D66" s="1184" t="s">
        <v>374</v>
      </c>
      <c r="E66" s="1165" t="s">
        <v>93</v>
      </c>
      <c r="F66" s="1159">
        <v>0.79166666666666663</v>
      </c>
      <c r="G66" s="1347" t="s">
        <v>31</v>
      </c>
      <c r="H66" s="1190">
        <v>0.3</v>
      </c>
      <c r="I66" s="1191">
        <v>0.4</v>
      </c>
      <c r="J66" s="1190">
        <v>0.4</v>
      </c>
      <c r="K66" s="1236">
        <v>0.4</v>
      </c>
      <c r="L66" s="1262">
        <v>0.4</v>
      </c>
      <c r="M66" s="1291">
        <v>0.3</v>
      </c>
    </row>
    <row r="67" spans="1:13" ht="12.75">
      <c r="A67" s="1147" t="s">
        <v>358</v>
      </c>
      <c r="B67" s="1082"/>
      <c r="C67" s="1319" t="s">
        <v>69</v>
      </c>
      <c r="D67" s="1181" t="s">
        <v>308</v>
      </c>
      <c r="E67" s="1165" t="s">
        <v>93</v>
      </c>
      <c r="F67" s="1159">
        <v>0.83333333333333337</v>
      </c>
      <c r="G67" s="1347" t="s">
        <v>31</v>
      </c>
      <c r="H67" s="1190">
        <v>0.5</v>
      </c>
      <c r="I67" s="1191">
        <v>0.8</v>
      </c>
      <c r="J67" s="1190">
        <v>0.9</v>
      </c>
      <c r="K67" s="1236">
        <v>1</v>
      </c>
      <c r="L67" s="1262">
        <v>0.7</v>
      </c>
      <c r="M67" s="1291">
        <v>0.8</v>
      </c>
    </row>
    <row r="68" spans="1:13" ht="12.75">
      <c r="A68" s="1147" t="s">
        <v>358</v>
      </c>
      <c r="B68" s="1082"/>
      <c r="C68" s="1319" t="s">
        <v>69</v>
      </c>
      <c r="D68" s="1181" t="s">
        <v>308</v>
      </c>
      <c r="E68" s="1165" t="s">
        <v>93</v>
      </c>
      <c r="F68" s="1159">
        <v>0.875</v>
      </c>
      <c r="G68" s="1347" t="s">
        <v>31</v>
      </c>
      <c r="H68" s="1190">
        <v>0.7</v>
      </c>
      <c r="I68" s="1191">
        <v>1.2</v>
      </c>
      <c r="J68" s="1190">
        <v>1.3</v>
      </c>
      <c r="K68" s="1236">
        <v>1.3</v>
      </c>
      <c r="L68" s="1262">
        <v>1.2</v>
      </c>
      <c r="M68" s="1291">
        <v>1.1000000000000001</v>
      </c>
    </row>
    <row r="69" spans="1:13" ht="12.75">
      <c r="A69" s="1145"/>
      <c r="B69" s="1082"/>
      <c r="C69" s="1319" t="s">
        <v>69</v>
      </c>
      <c r="D69" s="1180" t="s">
        <v>10</v>
      </c>
      <c r="E69" s="1165" t="s">
        <v>93</v>
      </c>
      <c r="F69" s="1159">
        <v>0.91666666666666663</v>
      </c>
      <c r="G69" s="1347" t="s">
        <v>31</v>
      </c>
      <c r="H69" s="1190">
        <v>0.8</v>
      </c>
      <c r="I69" s="1191">
        <v>1.1000000000000001</v>
      </c>
      <c r="J69" s="1190">
        <v>1.2</v>
      </c>
      <c r="K69" s="1236">
        <v>1.1000000000000001</v>
      </c>
      <c r="L69" s="1262">
        <v>1.3</v>
      </c>
      <c r="M69" s="1291">
        <v>1</v>
      </c>
    </row>
    <row r="70" spans="1:13" ht="12.75">
      <c r="A70" s="1082"/>
      <c r="B70" s="1082"/>
      <c r="C70" s="1319" t="s">
        <v>69</v>
      </c>
      <c r="D70" s="1181" t="s">
        <v>375</v>
      </c>
      <c r="E70" s="1165" t="s">
        <v>93</v>
      </c>
      <c r="F70" s="1159">
        <v>0</v>
      </c>
      <c r="G70" s="1347" t="s">
        <v>75</v>
      </c>
      <c r="H70" s="1190">
        <v>0.3</v>
      </c>
      <c r="I70" s="1191">
        <v>0.3</v>
      </c>
      <c r="J70" s="1190">
        <v>0.4</v>
      </c>
      <c r="K70" s="1236">
        <v>0.3</v>
      </c>
      <c r="L70" s="1262">
        <v>0.5</v>
      </c>
      <c r="M70" s="1291">
        <v>0.3</v>
      </c>
    </row>
    <row r="71" spans="1:13" ht="12.75">
      <c r="A71" s="1082"/>
      <c r="B71" s="1082"/>
      <c r="C71" s="1319" t="s">
        <v>69</v>
      </c>
      <c r="D71" s="1299" t="s">
        <v>310</v>
      </c>
      <c r="E71" s="1165" t="s">
        <v>168</v>
      </c>
      <c r="F71" s="1158">
        <v>4.1666666666666664E-2</v>
      </c>
      <c r="G71" s="1364" t="s">
        <v>75</v>
      </c>
      <c r="H71" s="1188">
        <v>0.1</v>
      </c>
      <c r="I71" s="1189">
        <v>0.1</v>
      </c>
      <c r="J71" s="1188">
        <v>0.1</v>
      </c>
      <c r="K71" s="1254">
        <v>0.1</v>
      </c>
      <c r="L71" s="1256">
        <v>0.2</v>
      </c>
      <c r="M71" s="1290">
        <v>0.1</v>
      </c>
    </row>
    <row r="72" spans="1:13" ht="13.5" thickBot="1">
      <c r="A72" s="1082"/>
      <c r="B72" s="1082"/>
      <c r="C72" s="1319" t="s">
        <v>69</v>
      </c>
      <c r="D72" s="1192" t="s">
        <v>132</v>
      </c>
      <c r="E72" s="1165" t="s">
        <v>146</v>
      </c>
      <c r="F72" s="1163">
        <v>4.1666666666666664E-2</v>
      </c>
      <c r="G72" s="1364" t="s">
        <v>75</v>
      </c>
      <c r="H72" s="1188">
        <v>0.1</v>
      </c>
      <c r="I72" s="1189">
        <v>0.1</v>
      </c>
      <c r="J72" s="1188">
        <v>0.1</v>
      </c>
      <c r="K72" s="1254">
        <v>0.1</v>
      </c>
      <c r="L72" s="1256">
        <v>0.2</v>
      </c>
      <c r="M72" s="1292">
        <v>0.1</v>
      </c>
    </row>
    <row r="73" spans="1:13" ht="13.5" thickTop="1">
      <c r="A73" s="1082"/>
      <c r="B73" s="1082"/>
      <c r="C73" s="1319" t="s">
        <v>69</v>
      </c>
      <c r="D73" s="1225" t="s">
        <v>117</v>
      </c>
      <c r="E73" s="1201" t="s">
        <v>94</v>
      </c>
      <c r="F73" s="1175">
        <v>0.26041666666666669</v>
      </c>
      <c r="G73" s="1366" t="s">
        <v>75</v>
      </c>
      <c r="H73" s="1271">
        <v>0.1</v>
      </c>
      <c r="I73" s="1272">
        <v>0.1</v>
      </c>
      <c r="J73" s="1271">
        <v>0.1</v>
      </c>
      <c r="K73" s="1273">
        <v>0.1</v>
      </c>
      <c r="L73" s="1274">
        <v>0.1</v>
      </c>
      <c r="M73" s="1293">
        <v>0.1</v>
      </c>
    </row>
    <row r="74" spans="1:13" ht="12.75">
      <c r="A74" s="1082"/>
      <c r="B74" s="1082"/>
      <c r="C74" s="1319" t="s">
        <v>69</v>
      </c>
      <c r="D74" s="1180" t="s">
        <v>117</v>
      </c>
      <c r="E74" s="1165" t="s">
        <v>94</v>
      </c>
      <c r="F74" s="1159">
        <v>0.28125</v>
      </c>
      <c r="G74" s="1347" t="s">
        <v>75</v>
      </c>
      <c r="H74" s="1190">
        <v>0.1</v>
      </c>
      <c r="I74" s="1191">
        <v>0.2</v>
      </c>
      <c r="J74" s="1190">
        <v>0.2</v>
      </c>
      <c r="K74" s="1236">
        <v>0.1</v>
      </c>
      <c r="L74" s="1262">
        <v>0.2</v>
      </c>
      <c r="M74" s="1291">
        <v>0.2</v>
      </c>
    </row>
    <row r="75" spans="1:13" ht="12.75">
      <c r="A75" s="1082"/>
      <c r="B75" s="1082"/>
      <c r="C75" s="1319" t="s">
        <v>69</v>
      </c>
      <c r="D75" s="1181" t="s">
        <v>376</v>
      </c>
      <c r="E75" s="1165" t="s">
        <v>94</v>
      </c>
      <c r="F75" s="1159">
        <v>0.36458333333333331</v>
      </c>
      <c r="G75" s="1365" t="s">
        <v>75</v>
      </c>
      <c r="H75" s="1188">
        <v>0.1</v>
      </c>
      <c r="I75" s="1189">
        <v>0.2</v>
      </c>
      <c r="J75" s="1188">
        <v>0.3</v>
      </c>
      <c r="K75" s="1254">
        <v>0.2</v>
      </c>
      <c r="L75" s="1256">
        <v>0.3</v>
      </c>
      <c r="M75" s="1290">
        <v>0.3</v>
      </c>
    </row>
    <row r="76" spans="1:13" ht="12.75">
      <c r="A76" s="1082"/>
      <c r="B76" s="1082"/>
      <c r="C76" s="1319" t="s">
        <v>69</v>
      </c>
      <c r="D76" s="1181" t="s">
        <v>376</v>
      </c>
      <c r="E76" s="1165" t="s">
        <v>94</v>
      </c>
      <c r="F76" s="1160">
        <v>0.41666666666666669</v>
      </c>
      <c r="G76" s="1364" t="s">
        <v>75</v>
      </c>
      <c r="H76" s="1188">
        <v>0.2</v>
      </c>
      <c r="I76" s="1189">
        <v>0.2</v>
      </c>
      <c r="J76" s="1188">
        <v>0.2</v>
      </c>
      <c r="K76" s="1254">
        <v>0.2</v>
      </c>
      <c r="L76" s="1256">
        <v>0.2</v>
      </c>
      <c r="M76" s="1290">
        <v>0.2</v>
      </c>
    </row>
    <row r="77" spans="1:13" ht="12.75">
      <c r="A77" s="1082"/>
      <c r="B77" s="1082"/>
      <c r="C77" s="1319" t="s">
        <v>69</v>
      </c>
      <c r="D77" s="1181" t="s">
        <v>170</v>
      </c>
      <c r="E77" s="1167" t="s">
        <v>12</v>
      </c>
      <c r="F77" s="1160">
        <v>0.45833333333333331</v>
      </c>
      <c r="G77" s="1348" t="s">
        <v>75</v>
      </c>
      <c r="H77" s="1190">
        <v>0.1</v>
      </c>
      <c r="I77" s="1191">
        <v>0.2</v>
      </c>
      <c r="J77" s="1190">
        <v>0.2</v>
      </c>
      <c r="K77" s="1236">
        <v>0.2</v>
      </c>
      <c r="L77" s="1262">
        <v>0.2</v>
      </c>
      <c r="M77" s="1291">
        <v>0.2</v>
      </c>
    </row>
    <row r="78" spans="1:13" ht="12.75">
      <c r="A78" s="1082"/>
      <c r="B78" s="1082"/>
      <c r="C78" s="1319" t="s">
        <v>69</v>
      </c>
      <c r="D78" s="1181" t="s">
        <v>167</v>
      </c>
      <c r="E78" s="1167" t="s">
        <v>13</v>
      </c>
      <c r="F78" s="1160">
        <v>0.45833333333333331</v>
      </c>
      <c r="G78" s="1348" t="s">
        <v>75</v>
      </c>
      <c r="H78" s="1190">
        <v>0.1</v>
      </c>
      <c r="I78" s="1191">
        <v>0.2</v>
      </c>
      <c r="J78" s="1190">
        <v>0.2</v>
      </c>
      <c r="K78" s="1236">
        <v>0.2</v>
      </c>
      <c r="L78" s="1262">
        <v>0.3</v>
      </c>
      <c r="M78" s="1291">
        <v>0.2</v>
      </c>
    </row>
    <row r="79" spans="1:13" ht="12.75">
      <c r="A79" s="1084"/>
      <c r="B79" s="1082"/>
      <c r="C79" s="1319" t="s">
        <v>69</v>
      </c>
      <c r="D79" s="1165" t="s">
        <v>170</v>
      </c>
      <c r="E79" s="1165" t="s">
        <v>13</v>
      </c>
      <c r="F79" s="1159">
        <v>0.47916666666666669</v>
      </c>
      <c r="G79" s="1347" t="s">
        <v>75</v>
      </c>
      <c r="H79" s="1190">
        <v>0.2</v>
      </c>
      <c r="I79" s="1191">
        <v>0.2</v>
      </c>
      <c r="J79" s="1190">
        <v>0.2</v>
      </c>
      <c r="K79" s="1236">
        <v>0.2</v>
      </c>
      <c r="L79" s="1262">
        <v>0.3</v>
      </c>
      <c r="M79" s="1291">
        <v>0.1</v>
      </c>
    </row>
    <row r="80" spans="1:13" ht="12.75">
      <c r="A80" s="1082"/>
      <c r="B80" s="1082"/>
      <c r="C80" s="1319" t="s">
        <v>69</v>
      </c>
      <c r="D80" s="1183" t="s">
        <v>10</v>
      </c>
      <c r="E80" s="1168" t="s">
        <v>94</v>
      </c>
      <c r="F80" s="1161">
        <v>0.5625</v>
      </c>
      <c r="G80" s="1365" t="s">
        <v>75</v>
      </c>
      <c r="H80" s="1190">
        <v>0.2</v>
      </c>
      <c r="I80" s="1191">
        <v>0.2</v>
      </c>
      <c r="J80" s="1190">
        <v>0.2</v>
      </c>
      <c r="K80" s="1236">
        <v>0.3</v>
      </c>
      <c r="L80" s="1262">
        <v>0.2</v>
      </c>
      <c r="M80" s="1291">
        <v>0.2</v>
      </c>
    </row>
    <row r="81" spans="1:13" ht="12.75">
      <c r="A81" s="1082"/>
      <c r="B81" s="1082"/>
      <c r="C81" s="1319" t="s">
        <v>69</v>
      </c>
      <c r="D81" s="1183" t="s">
        <v>10</v>
      </c>
      <c r="E81" s="1168" t="s">
        <v>94</v>
      </c>
      <c r="F81" s="1161">
        <v>0.66666666666666663</v>
      </c>
      <c r="G81" s="1365" t="s">
        <v>75</v>
      </c>
      <c r="H81" s="1190">
        <v>0.3</v>
      </c>
      <c r="I81" s="1191">
        <v>0.3</v>
      </c>
      <c r="J81" s="1190">
        <v>0.3</v>
      </c>
      <c r="K81" s="1236">
        <v>0.3</v>
      </c>
      <c r="L81" s="1262">
        <v>0.3</v>
      </c>
      <c r="M81" s="1291">
        <v>0.3</v>
      </c>
    </row>
    <row r="82" spans="1:13" ht="12.75">
      <c r="A82" s="1082"/>
      <c r="B82" s="1082"/>
      <c r="C82" s="1319" t="s">
        <v>69</v>
      </c>
      <c r="D82" s="1183" t="s">
        <v>10</v>
      </c>
      <c r="E82" s="1168" t="s">
        <v>94</v>
      </c>
      <c r="F82" s="1161">
        <v>0.75</v>
      </c>
      <c r="G82" s="1365" t="s">
        <v>31</v>
      </c>
      <c r="H82" s="1190">
        <v>0.6</v>
      </c>
      <c r="I82" s="1191">
        <v>0.8</v>
      </c>
      <c r="J82" s="1190">
        <v>0.9</v>
      </c>
      <c r="K82" s="1236">
        <v>0.7</v>
      </c>
      <c r="L82" s="1262">
        <v>1</v>
      </c>
      <c r="M82" s="1291">
        <v>0.8</v>
      </c>
    </row>
    <row r="83" spans="1:13" ht="12.75">
      <c r="A83" s="1082"/>
      <c r="B83" s="1082"/>
      <c r="C83" s="1319" t="s">
        <v>69</v>
      </c>
      <c r="D83" s="1180" t="s">
        <v>10</v>
      </c>
      <c r="E83" s="1165" t="s">
        <v>94</v>
      </c>
      <c r="F83" s="1159">
        <v>0.83333333333333337</v>
      </c>
      <c r="G83" s="1347" t="s">
        <v>31</v>
      </c>
      <c r="H83" s="1190">
        <v>0.9</v>
      </c>
      <c r="I83" s="1191">
        <v>1.2</v>
      </c>
      <c r="J83" s="1190">
        <v>1.5</v>
      </c>
      <c r="K83" s="1236">
        <v>1.5</v>
      </c>
      <c r="L83" s="1262">
        <v>1.5</v>
      </c>
      <c r="M83" s="1291">
        <v>1.2</v>
      </c>
    </row>
    <row r="84" spans="1:13" ht="12.75">
      <c r="A84" s="1082"/>
      <c r="B84" s="1082"/>
      <c r="C84" s="1319" t="s">
        <v>69</v>
      </c>
      <c r="D84" s="1180" t="s">
        <v>10</v>
      </c>
      <c r="E84" s="1165" t="s">
        <v>94</v>
      </c>
      <c r="F84" s="1159">
        <v>0.91666666666666663</v>
      </c>
      <c r="G84" s="1347" t="s">
        <v>31</v>
      </c>
      <c r="H84" s="1190">
        <v>0.6</v>
      </c>
      <c r="I84" s="1191">
        <v>1</v>
      </c>
      <c r="J84" s="1190">
        <v>1.3</v>
      </c>
      <c r="K84" s="1236">
        <v>1.1000000000000001</v>
      </c>
      <c r="L84" s="1262">
        <v>1.4</v>
      </c>
      <c r="M84" s="1291">
        <v>0.9</v>
      </c>
    </row>
    <row r="85" spans="1:13" ht="12.75">
      <c r="A85" s="1082"/>
      <c r="B85" s="1082"/>
      <c r="C85" s="1319" t="s">
        <v>69</v>
      </c>
      <c r="D85" s="1181" t="s">
        <v>178</v>
      </c>
      <c r="E85" s="1167" t="s">
        <v>12</v>
      </c>
      <c r="F85" s="1160">
        <v>0</v>
      </c>
      <c r="G85" s="1348" t="s">
        <v>75</v>
      </c>
      <c r="H85" s="1190">
        <v>0.5</v>
      </c>
      <c r="I85" s="1191">
        <v>0.4</v>
      </c>
      <c r="J85" s="1190">
        <v>0.6</v>
      </c>
      <c r="K85" s="1236">
        <v>0.5</v>
      </c>
      <c r="L85" s="1262">
        <v>0.6</v>
      </c>
      <c r="M85" s="1291">
        <v>0.4</v>
      </c>
    </row>
    <row r="86" spans="1:13" ht="13.5" thickBot="1">
      <c r="A86" s="1145"/>
      <c r="B86" s="1082"/>
      <c r="C86" s="1319" t="s">
        <v>69</v>
      </c>
      <c r="D86" s="1185" t="s">
        <v>132</v>
      </c>
      <c r="E86" s="1162" t="s">
        <v>13</v>
      </c>
      <c r="F86" s="1163">
        <v>0</v>
      </c>
      <c r="G86" s="1367" t="s">
        <v>75</v>
      </c>
      <c r="H86" s="1222">
        <v>0.1</v>
      </c>
      <c r="I86" s="1223">
        <v>0.1</v>
      </c>
      <c r="J86" s="1222">
        <v>0.1</v>
      </c>
      <c r="K86" s="1255">
        <v>0.1</v>
      </c>
      <c r="L86" s="1257">
        <v>0.1</v>
      </c>
      <c r="M86" s="1294">
        <v>0.1</v>
      </c>
    </row>
    <row r="87" spans="1:13" ht="13.5" thickTop="1">
      <c r="A87" s="1145"/>
      <c r="B87" s="1082"/>
      <c r="C87" s="1319" t="s">
        <v>81</v>
      </c>
      <c r="D87" s="1181" t="s">
        <v>265</v>
      </c>
      <c r="E87" s="1241" t="s">
        <v>93</v>
      </c>
      <c r="F87" s="1160">
        <v>0.25694444444444448</v>
      </c>
      <c r="G87" s="1364" t="s">
        <v>75</v>
      </c>
      <c r="H87" s="1188">
        <v>0.1</v>
      </c>
      <c r="I87" s="1189">
        <v>0.1</v>
      </c>
      <c r="J87" s="1188">
        <v>0.1</v>
      </c>
      <c r="K87" s="1254">
        <v>0.2</v>
      </c>
      <c r="L87" s="1256">
        <v>0.1</v>
      </c>
      <c r="M87" s="1290">
        <v>0.1</v>
      </c>
    </row>
    <row r="88" spans="1:13" ht="12.75">
      <c r="A88" s="1145"/>
      <c r="B88" s="1082"/>
      <c r="C88" s="1319" t="s">
        <v>81</v>
      </c>
      <c r="D88" s="1181" t="s">
        <v>311</v>
      </c>
      <c r="E88" s="1241" t="s">
        <v>93</v>
      </c>
      <c r="F88" s="1160">
        <v>0.2986111111111111</v>
      </c>
      <c r="G88" s="1364" t="s">
        <v>75</v>
      </c>
      <c r="H88" s="1188">
        <v>0.1</v>
      </c>
      <c r="I88" s="1189">
        <v>0.1</v>
      </c>
      <c r="J88" s="1188">
        <v>0.1</v>
      </c>
      <c r="K88" s="1254">
        <v>0.2</v>
      </c>
      <c r="L88" s="1256">
        <v>0.1</v>
      </c>
      <c r="M88" s="1290">
        <v>0.1</v>
      </c>
    </row>
    <row r="89" spans="1:13" ht="12.75">
      <c r="A89" s="1145"/>
      <c r="B89" s="1082"/>
      <c r="C89" s="1319" t="s">
        <v>81</v>
      </c>
      <c r="D89" s="1181" t="s">
        <v>312</v>
      </c>
      <c r="E89" s="1241" t="s">
        <v>93</v>
      </c>
      <c r="F89" s="1160">
        <v>0.35416666666666669</v>
      </c>
      <c r="G89" s="1364" t="s">
        <v>75</v>
      </c>
      <c r="H89" s="1188">
        <v>0.1</v>
      </c>
      <c r="I89" s="1189">
        <v>0.1</v>
      </c>
      <c r="J89" s="1188">
        <v>0.1</v>
      </c>
      <c r="K89" s="1254">
        <v>0.1</v>
      </c>
      <c r="L89" s="1256">
        <v>0.1</v>
      </c>
      <c r="M89" s="1290">
        <v>0.1</v>
      </c>
    </row>
    <row r="90" spans="1:13" ht="12.75">
      <c r="A90" s="1145"/>
      <c r="B90" s="1082"/>
      <c r="C90" s="1319" t="s">
        <v>81</v>
      </c>
      <c r="D90" s="1181" t="s">
        <v>254</v>
      </c>
      <c r="E90" s="1241" t="s">
        <v>93</v>
      </c>
      <c r="F90" s="1160">
        <v>0.39583333333333331</v>
      </c>
      <c r="G90" s="1364" t="s">
        <v>75</v>
      </c>
      <c r="H90" s="1188">
        <v>0.1</v>
      </c>
      <c r="I90" s="1191">
        <v>0.2</v>
      </c>
      <c r="J90" s="1190">
        <v>0.2</v>
      </c>
      <c r="K90" s="1236">
        <v>0.4</v>
      </c>
      <c r="L90" s="1256">
        <v>0.1</v>
      </c>
      <c r="M90" s="1291">
        <v>0.1</v>
      </c>
    </row>
    <row r="91" spans="1:13" ht="12.75">
      <c r="A91" s="1145"/>
      <c r="B91" s="1082"/>
      <c r="C91" s="1319" t="s">
        <v>81</v>
      </c>
      <c r="D91" s="1181" t="s">
        <v>274</v>
      </c>
      <c r="E91" s="1241" t="s">
        <v>93</v>
      </c>
      <c r="F91" s="1160">
        <v>0.45833333333333331</v>
      </c>
      <c r="G91" s="1364" t="s">
        <v>75</v>
      </c>
      <c r="H91" s="1188">
        <v>0.1</v>
      </c>
      <c r="I91" s="1191">
        <v>0.2</v>
      </c>
      <c r="J91" s="1190">
        <v>0.2</v>
      </c>
      <c r="K91" s="1236">
        <v>0.4</v>
      </c>
      <c r="L91" s="1256">
        <v>0.1</v>
      </c>
      <c r="M91" s="1291">
        <v>0.1</v>
      </c>
    </row>
    <row r="92" spans="1:13" ht="12.75">
      <c r="A92" s="1145"/>
      <c r="B92" s="1082"/>
      <c r="C92" s="1319" t="s">
        <v>81</v>
      </c>
      <c r="D92" s="1181" t="s">
        <v>313</v>
      </c>
      <c r="E92" s="1241" t="s">
        <v>93</v>
      </c>
      <c r="F92" s="1160">
        <v>0.5</v>
      </c>
      <c r="G92" s="1364" t="s">
        <v>75</v>
      </c>
      <c r="H92" s="1188">
        <v>0.1</v>
      </c>
      <c r="I92" s="1191">
        <v>0.2</v>
      </c>
      <c r="J92" s="1190">
        <v>0.2</v>
      </c>
      <c r="K92" s="1236">
        <v>0.3</v>
      </c>
      <c r="L92" s="1256">
        <v>0.1</v>
      </c>
      <c r="M92" s="1291">
        <v>0.1</v>
      </c>
    </row>
    <row r="93" spans="1:13" ht="12.75">
      <c r="A93" s="1145"/>
      <c r="B93" s="1082"/>
      <c r="C93" s="1319" t="s">
        <v>81</v>
      </c>
      <c r="D93" s="1181" t="s">
        <v>190</v>
      </c>
      <c r="E93" s="1241" t="s">
        <v>93</v>
      </c>
      <c r="F93" s="1160">
        <v>0.54166666666666663</v>
      </c>
      <c r="G93" s="1364" t="s">
        <v>75</v>
      </c>
      <c r="H93" s="1188">
        <v>0.1</v>
      </c>
      <c r="I93" s="1191">
        <v>0.1</v>
      </c>
      <c r="J93" s="1190">
        <v>0.2</v>
      </c>
      <c r="K93" s="1236">
        <v>0.3</v>
      </c>
      <c r="L93" s="1256">
        <v>0.1</v>
      </c>
      <c r="M93" s="1291">
        <v>0.1</v>
      </c>
    </row>
    <row r="94" spans="1:13" ht="12.75">
      <c r="A94" s="1145"/>
      <c r="B94" s="1082"/>
      <c r="C94" s="1319" t="s">
        <v>81</v>
      </c>
      <c r="D94" s="1181" t="s">
        <v>314</v>
      </c>
      <c r="E94" s="1241" t="s">
        <v>93</v>
      </c>
      <c r="F94" s="1160">
        <v>0.58333333333333337</v>
      </c>
      <c r="G94" s="1364" t="s">
        <v>75</v>
      </c>
      <c r="H94" s="1188">
        <v>0.1</v>
      </c>
      <c r="I94" s="1191">
        <v>0.1</v>
      </c>
      <c r="J94" s="1190">
        <v>0.2</v>
      </c>
      <c r="K94" s="1236">
        <v>0.4</v>
      </c>
      <c r="L94" s="1256">
        <v>0.1</v>
      </c>
      <c r="M94" s="1291">
        <v>0.1</v>
      </c>
    </row>
    <row r="95" spans="1:13" ht="12.75">
      <c r="A95" s="1147"/>
      <c r="B95" s="1082"/>
      <c r="C95" s="1319" t="s">
        <v>81</v>
      </c>
      <c r="D95" s="1181" t="s">
        <v>315</v>
      </c>
      <c r="E95" s="1241" t="s">
        <v>93</v>
      </c>
      <c r="F95" s="1160">
        <v>0.625</v>
      </c>
      <c r="G95" s="1348" t="s">
        <v>75</v>
      </c>
      <c r="H95" s="1190">
        <v>0.1</v>
      </c>
      <c r="I95" s="1191">
        <v>0.1</v>
      </c>
      <c r="J95" s="1190">
        <v>0.1</v>
      </c>
      <c r="K95" s="1236">
        <v>0.1</v>
      </c>
      <c r="L95" s="1256">
        <v>0.1</v>
      </c>
      <c r="M95" s="1291">
        <v>0.1</v>
      </c>
    </row>
    <row r="96" spans="1:13" ht="12.75">
      <c r="A96" s="1145"/>
      <c r="B96" s="1082"/>
      <c r="C96" s="1319" t="s">
        <v>81</v>
      </c>
      <c r="D96" s="1181" t="s">
        <v>377</v>
      </c>
      <c r="E96" s="1167" t="s">
        <v>93</v>
      </c>
      <c r="F96" s="1160">
        <v>0.66666666666666663</v>
      </c>
      <c r="G96" s="1348" t="s">
        <v>75</v>
      </c>
      <c r="H96" s="1190">
        <v>0.2</v>
      </c>
      <c r="I96" s="1191">
        <v>0.3</v>
      </c>
      <c r="J96" s="1190">
        <v>0.4</v>
      </c>
      <c r="K96" s="1236">
        <v>0.5</v>
      </c>
      <c r="L96" s="1256">
        <v>0.2</v>
      </c>
      <c r="M96" s="1291">
        <v>0.3</v>
      </c>
    </row>
    <row r="97" spans="1:13" ht="12.75">
      <c r="A97" s="1145"/>
      <c r="B97" s="1082"/>
      <c r="C97" s="1319" t="s">
        <v>81</v>
      </c>
      <c r="D97" s="1181" t="s">
        <v>275</v>
      </c>
      <c r="E97" s="1167" t="s">
        <v>93</v>
      </c>
      <c r="F97" s="1160">
        <v>0.70833333333333337</v>
      </c>
      <c r="G97" s="1348" t="s">
        <v>75</v>
      </c>
      <c r="H97" s="1190">
        <v>0.2</v>
      </c>
      <c r="I97" s="1191">
        <v>0.5</v>
      </c>
      <c r="J97" s="1190">
        <v>0.7</v>
      </c>
      <c r="K97" s="1236">
        <v>1</v>
      </c>
      <c r="L97" s="1256">
        <v>0.5</v>
      </c>
      <c r="M97" s="1291">
        <v>0.4</v>
      </c>
    </row>
    <row r="98" spans="1:13" ht="12.75">
      <c r="A98" s="1145"/>
      <c r="B98" s="1082"/>
      <c r="C98" s="1319" t="s">
        <v>81</v>
      </c>
      <c r="D98" s="1165" t="s">
        <v>378</v>
      </c>
      <c r="E98" s="1165" t="s">
        <v>93</v>
      </c>
      <c r="F98" s="1159">
        <v>0.75</v>
      </c>
      <c r="G98" s="1347" t="s">
        <v>31</v>
      </c>
      <c r="H98" s="1190">
        <v>0.3</v>
      </c>
      <c r="I98" s="1191">
        <v>0.5</v>
      </c>
      <c r="J98" s="1190">
        <v>0.6</v>
      </c>
      <c r="K98" s="1236">
        <v>0.8</v>
      </c>
      <c r="L98" s="1262">
        <v>0.4</v>
      </c>
      <c r="M98" s="1291">
        <v>0.4</v>
      </c>
    </row>
    <row r="99" spans="1:13" ht="12.75">
      <c r="A99" s="1145"/>
      <c r="B99" s="1084"/>
      <c r="C99" s="1319" t="s">
        <v>81</v>
      </c>
      <c r="D99" s="1181" t="s">
        <v>316</v>
      </c>
      <c r="E99" s="1168" t="s">
        <v>93</v>
      </c>
      <c r="F99" s="1161">
        <v>0.79166666666666663</v>
      </c>
      <c r="G99" s="1365" t="s">
        <v>31</v>
      </c>
      <c r="H99" s="1190">
        <v>0.3</v>
      </c>
      <c r="I99" s="1236">
        <v>0.3</v>
      </c>
      <c r="J99" s="1190">
        <v>0.3</v>
      </c>
      <c r="K99" s="1236">
        <v>0.5</v>
      </c>
      <c r="L99" s="1262">
        <v>0.1</v>
      </c>
      <c r="M99" s="1291">
        <v>0.2</v>
      </c>
    </row>
    <row r="100" spans="1:13" ht="12.75">
      <c r="A100" s="1145"/>
      <c r="B100" s="1082"/>
      <c r="C100" s="1319" t="s">
        <v>81</v>
      </c>
      <c r="D100" s="1165" t="s">
        <v>317</v>
      </c>
      <c r="E100" s="1168" t="s">
        <v>93</v>
      </c>
      <c r="F100" s="1161">
        <v>0.83333333333333337</v>
      </c>
      <c r="G100" s="1365" t="s">
        <v>31</v>
      </c>
      <c r="H100" s="1190">
        <v>0.4</v>
      </c>
      <c r="I100" s="1236">
        <v>0.5</v>
      </c>
      <c r="J100" s="1190">
        <v>0.6</v>
      </c>
      <c r="K100" s="1236">
        <v>1</v>
      </c>
      <c r="L100" s="1262">
        <v>0.3</v>
      </c>
      <c r="M100" s="1291">
        <v>0.3</v>
      </c>
    </row>
    <row r="101" spans="1:13" ht="12.75">
      <c r="A101" s="1145"/>
      <c r="B101" s="1082"/>
      <c r="C101" s="1319" t="s">
        <v>81</v>
      </c>
      <c r="D101" s="1181" t="s">
        <v>255</v>
      </c>
      <c r="E101" s="1168" t="s">
        <v>93</v>
      </c>
      <c r="F101" s="1161">
        <v>0.875</v>
      </c>
      <c r="G101" s="1365" t="s">
        <v>31</v>
      </c>
      <c r="H101" s="1190">
        <v>0.8</v>
      </c>
      <c r="I101" s="1236">
        <v>1.1000000000000001</v>
      </c>
      <c r="J101" s="1190">
        <v>1.4</v>
      </c>
      <c r="K101" s="1236">
        <v>2.2000000000000002</v>
      </c>
      <c r="L101" s="1262">
        <v>0.6</v>
      </c>
      <c r="M101" s="1291">
        <v>0.7</v>
      </c>
    </row>
    <row r="102" spans="1:13" ht="12.75">
      <c r="A102" s="1145"/>
      <c r="B102" s="1082"/>
      <c r="C102" s="1319" t="s">
        <v>81</v>
      </c>
      <c r="D102" s="1165" t="s">
        <v>379</v>
      </c>
      <c r="E102" s="1168" t="s">
        <v>93</v>
      </c>
      <c r="F102" s="1161">
        <v>0.9375</v>
      </c>
      <c r="G102" s="1365" t="s">
        <v>31</v>
      </c>
      <c r="H102" s="1190">
        <v>0.9</v>
      </c>
      <c r="I102" s="1236">
        <v>1</v>
      </c>
      <c r="J102" s="1190">
        <v>1.2</v>
      </c>
      <c r="K102" s="1236">
        <v>2.1</v>
      </c>
      <c r="L102" s="1262">
        <v>0.3</v>
      </c>
      <c r="M102" s="1291">
        <v>0.9</v>
      </c>
    </row>
    <row r="103" spans="1:13" ht="12.75">
      <c r="A103" s="1145"/>
      <c r="B103" s="1082"/>
      <c r="C103" s="1319" t="s">
        <v>81</v>
      </c>
      <c r="D103" s="1183" t="s">
        <v>318</v>
      </c>
      <c r="E103" s="1168" t="s">
        <v>93</v>
      </c>
      <c r="F103" s="1161">
        <v>0.97916666666666663</v>
      </c>
      <c r="G103" s="1365" t="s">
        <v>31</v>
      </c>
      <c r="H103" s="1190">
        <v>0.3</v>
      </c>
      <c r="I103" s="1191">
        <v>0.3</v>
      </c>
      <c r="J103" s="1190">
        <v>0.4</v>
      </c>
      <c r="K103" s="1236">
        <v>0.8</v>
      </c>
      <c r="L103" s="1262">
        <v>0.1</v>
      </c>
      <c r="M103" s="1291">
        <v>0.4</v>
      </c>
    </row>
    <row r="104" spans="1:13" ht="12.75">
      <c r="A104" s="1145"/>
      <c r="B104" s="1082"/>
      <c r="C104" s="1319" t="s">
        <v>81</v>
      </c>
      <c r="D104" s="1183" t="s">
        <v>276</v>
      </c>
      <c r="E104" s="1168" t="s">
        <v>93</v>
      </c>
      <c r="F104" s="1161">
        <v>2.0833333333333332E-2</v>
      </c>
      <c r="G104" s="1365" t="s">
        <v>75</v>
      </c>
      <c r="H104" s="1190">
        <v>0.1</v>
      </c>
      <c r="I104" s="1191">
        <v>0.1</v>
      </c>
      <c r="J104" s="1190">
        <v>0.2</v>
      </c>
      <c r="K104" s="1236">
        <v>0.3</v>
      </c>
      <c r="L104" s="1262">
        <v>0.1</v>
      </c>
      <c r="M104" s="1291">
        <v>0.1</v>
      </c>
    </row>
    <row r="105" spans="1:13" ht="13.5" thickBot="1">
      <c r="A105" s="1145"/>
      <c r="B105" s="1082"/>
      <c r="C105" s="1319" t="s">
        <v>81</v>
      </c>
      <c r="D105" s="1185" t="s">
        <v>380</v>
      </c>
      <c r="E105" s="1162" t="s">
        <v>93</v>
      </c>
      <c r="F105" s="1163">
        <v>6.25E-2</v>
      </c>
      <c r="G105" s="1367" t="s">
        <v>75</v>
      </c>
      <c r="H105" s="1222">
        <v>0.1</v>
      </c>
      <c r="I105" s="1223">
        <v>0.1</v>
      </c>
      <c r="J105" s="1222">
        <v>0.1</v>
      </c>
      <c r="K105" s="1255">
        <v>0.1</v>
      </c>
      <c r="L105" s="1257">
        <v>0.1</v>
      </c>
      <c r="M105" s="1294">
        <v>0.1</v>
      </c>
    </row>
    <row r="106" spans="1:13" ht="13.5" thickTop="1">
      <c r="A106" s="1145"/>
      <c r="B106" s="1082"/>
      <c r="C106" s="1319" t="s">
        <v>81</v>
      </c>
      <c r="D106" s="1233" t="s">
        <v>277</v>
      </c>
      <c r="E106" s="1201" t="s">
        <v>94</v>
      </c>
      <c r="F106" s="1232">
        <v>0.28125</v>
      </c>
      <c r="G106" s="1232" t="s">
        <v>75</v>
      </c>
      <c r="H106" s="1216">
        <v>0.1</v>
      </c>
      <c r="I106" s="1217">
        <v>0.2</v>
      </c>
      <c r="J106" s="1216">
        <v>0.3</v>
      </c>
      <c r="K106" s="1261">
        <v>0.4</v>
      </c>
      <c r="L106" s="1263">
        <v>0.2</v>
      </c>
      <c r="M106" s="1295">
        <v>0.1</v>
      </c>
    </row>
    <row r="107" spans="1:13" ht="12.75">
      <c r="A107" s="1145"/>
      <c r="B107" s="1082"/>
      <c r="C107" s="1319" t="s">
        <v>81</v>
      </c>
      <c r="D107" s="1230" t="s">
        <v>277</v>
      </c>
      <c r="E107" s="1165" t="s">
        <v>94</v>
      </c>
      <c r="F107" s="1231">
        <v>0.33333333333333331</v>
      </c>
      <c r="G107" s="1231" t="s">
        <v>75</v>
      </c>
      <c r="H107" s="1171">
        <v>0.2</v>
      </c>
      <c r="I107" s="1157">
        <v>0.4</v>
      </c>
      <c r="J107" s="1171">
        <v>0.6</v>
      </c>
      <c r="K107" s="1182">
        <v>0.9</v>
      </c>
      <c r="L107" s="1262">
        <v>0.3</v>
      </c>
      <c r="M107" s="1283">
        <v>0.3</v>
      </c>
    </row>
    <row r="108" spans="1:13" ht="12.75">
      <c r="A108" s="1145"/>
      <c r="B108" s="1082"/>
      <c r="C108" s="1319" t="s">
        <v>81</v>
      </c>
      <c r="D108" s="1230" t="s">
        <v>200</v>
      </c>
      <c r="E108" s="1165" t="s">
        <v>94</v>
      </c>
      <c r="F108" s="1231">
        <v>0.41666666666666669</v>
      </c>
      <c r="G108" s="1231" t="s">
        <v>75</v>
      </c>
      <c r="H108" s="1171">
        <v>0.1</v>
      </c>
      <c r="I108" s="1157">
        <v>0.3</v>
      </c>
      <c r="J108" s="1171">
        <v>0.4</v>
      </c>
      <c r="K108" s="1182">
        <v>0.6</v>
      </c>
      <c r="L108" s="1262">
        <v>0.2</v>
      </c>
      <c r="M108" s="1283">
        <v>0.3</v>
      </c>
    </row>
    <row r="109" spans="1:13" ht="12.75">
      <c r="A109" s="1145"/>
      <c r="B109" s="1082"/>
      <c r="C109" s="1319" t="s">
        <v>81</v>
      </c>
      <c r="D109" s="1230" t="s">
        <v>200</v>
      </c>
      <c r="E109" s="1165" t="s">
        <v>94</v>
      </c>
      <c r="F109" s="1231">
        <v>0.45833333333333331</v>
      </c>
      <c r="G109" s="1231" t="s">
        <v>75</v>
      </c>
      <c r="H109" s="1171">
        <v>0.1</v>
      </c>
      <c r="I109" s="1157">
        <v>0.2</v>
      </c>
      <c r="J109" s="1171">
        <v>0.2</v>
      </c>
      <c r="K109" s="1182">
        <v>0.3</v>
      </c>
      <c r="L109" s="1262">
        <v>0.1</v>
      </c>
      <c r="M109" s="1283">
        <v>0.2</v>
      </c>
    </row>
    <row r="110" spans="1:13" ht="12.75">
      <c r="A110" s="1151"/>
      <c r="B110" s="1082"/>
      <c r="C110" s="1330" t="s">
        <v>81</v>
      </c>
      <c r="D110" s="1230" t="s">
        <v>143</v>
      </c>
      <c r="E110" s="1165" t="s">
        <v>94</v>
      </c>
      <c r="F110" s="1231">
        <v>0.5</v>
      </c>
      <c r="G110" s="1231" t="s">
        <v>75</v>
      </c>
      <c r="H110" s="1171">
        <v>0.1</v>
      </c>
      <c r="I110" s="1157">
        <v>0.3</v>
      </c>
      <c r="J110" s="1171">
        <v>0.5</v>
      </c>
      <c r="K110" s="1182">
        <v>0.8</v>
      </c>
      <c r="L110" s="1264">
        <v>0.1</v>
      </c>
      <c r="M110" s="1283">
        <v>0.4</v>
      </c>
    </row>
    <row r="111" spans="1:13" ht="12.75">
      <c r="A111" s="1151"/>
      <c r="B111" s="1082"/>
      <c r="C111" s="1330" t="s">
        <v>81</v>
      </c>
      <c r="D111" s="1230" t="s">
        <v>143</v>
      </c>
      <c r="E111" s="1165" t="s">
        <v>94</v>
      </c>
      <c r="F111" s="1231">
        <v>0.58333333333333337</v>
      </c>
      <c r="G111" s="1231" t="s">
        <v>75</v>
      </c>
      <c r="H111" s="1171">
        <v>0.2</v>
      </c>
      <c r="I111" s="1157">
        <v>0.5</v>
      </c>
      <c r="J111" s="1171">
        <v>0.8</v>
      </c>
      <c r="K111" s="1182">
        <v>1.3</v>
      </c>
      <c r="L111" s="1264">
        <v>0.2</v>
      </c>
      <c r="M111" s="1283">
        <v>0.6</v>
      </c>
    </row>
    <row r="112" spans="1:13" ht="12.75">
      <c r="A112" s="1152"/>
      <c r="B112" s="1082"/>
      <c r="C112" s="1330" t="s">
        <v>81</v>
      </c>
      <c r="D112" s="1230" t="s">
        <v>143</v>
      </c>
      <c r="E112" s="1165" t="s">
        <v>94</v>
      </c>
      <c r="F112" s="1231">
        <v>0.66666666666666663</v>
      </c>
      <c r="G112" s="1231" t="s">
        <v>75</v>
      </c>
      <c r="H112" s="1171">
        <v>0.2</v>
      </c>
      <c r="I112" s="1157">
        <v>0.5</v>
      </c>
      <c r="J112" s="1171">
        <v>0.5</v>
      </c>
      <c r="K112" s="1182">
        <v>0.9</v>
      </c>
      <c r="L112" s="1264">
        <v>0.1</v>
      </c>
      <c r="M112" s="1283">
        <v>0.5</v>
      </c>
    </row>
    <row r="113" spans="1:13" ht="12.75">
      <c r="A113" s="1152"/>
      <c r="B113" s="1082"/>
      <c r="C113" s="1330" t="s">
        <v>81</v>
      </c>
      <c r="D113" s="1230" t="s">
        <v>381</v>
      </c>
      <c r="E113" s="1165" t="s">
        <v>94</v>
      </c>
      <c r="F113" s="1231">
        <v>0.75</v>
      </c>
      <c r="G113" s="1231" t="s">
        <v>31</v>
      </c>
      <c r="H113" s="1171">
        <v>0.2</v>
      </c>
      <c r="I113" s="1157">
        <v>0.6</v>
      </c>
      <c r="J113" s="1171">
        <v>0.7</v>
      </c>
      <c r="K113" s="1182">
        <v>1.2</v>
      </c>
      <c r="L113" s="1264">
        <v>0.2</v>
      </c>
      <c r="M113" s="1283">
        <v>0.5</v>
      </c>
    </row>
    <row r="114" spans="1:13">
      <c r="A114" s="1152"/>
      <c r="B114" s="1086"/>
      <c r="C114" s="1330" t="s">
        <v>81</v>
      </c>
      <c r="D114" s="1230" t="s">
        <v>381</v>
      </c>
      <c r="E114" s="1165" t="s">
        <v>94</v>
      </c>
      <c r="F114" s="1231">
        <v>0.79166666666666663</v>
      </c>
      <c r="G114" s="1231" t="s">
        <v>31</v>
      </c>
      <c r="H114" s="1171">
        <v>0.3</v>
      </c>
      <c r="I114" s="1157">
        <v>0.5</v>
      </c>
      <c r="J114" s="1171">
        <v>0.7</v>
      </c>
      <c r="K114" s="1182">
        <v>1.3</v>
      </c>
      <c r="L114" s="1264">
        <v>0.2</v>
      </c>
      <c r="M114" s="1283">
        <v>0.5</v>
      </c>
    </row>
    <row r="115" spans="1:13">
      <c r="A115" s="1151"/>
      <c r="B115" s="1086"/>
      <c r="C115" s="1330" t="s">
        <v>81</v>
      </c>
      <c r="D115" s="1230" t="s">
        <v>143</v>
      </c>
      <c r="E115" s="1165" t="s">
        <v>94</v>
      </c>
      <c r="F115" s="1231">
        <v>0.83333333333333337</v>
      </c>
      <c r="G115" s="1231" t="s">
        <v>31</v>
      </c>
      <c r="H115" s="1171">
        <v>0.2</v>
      </c>
      <c r="I115" s="1157">
        <v>0.4</v>
      </c>
      <c r="J115" s="1171">
        <v>0.6</v>
      </c>
      <c r="K115" s="1182">
        <v>1</v>
      </c>
      <c r="L115" s="1264">
        <v>0.2</v>
      </c>
      <c r="M115" s="1283">
        <v>0.4</v>
      </c>
    </row>
    <row r="116" spans="1:13">
      <c r="A116" s="1151"/>
      <c r="B116" s="1087"/>
      <c r="C116" s="1330" t="s">
        <v>81</v>
      </c>
      <c r="D116" s="1230" t="s">
        <v>319</v>
      </c>
      <c r="E116" s="1165" t="s">
        <v>94</v>
      </c>
      <c r="F116" s="1231">
        <v>0.91666666666666663</v>
      </c>
      <c r="G116" s="1231" t="s">
        <v>31</v>
      </c>
      <c r="H116" s="1171">
        <v>0.5</v>
      </c>
      <c r="I116" s="1157">
        <v>0.7</v>
      </c>
      <c r="J116" s="1171">
        <v>0.9</v>
      </c>
      <c r="K116" s="1182">
        <v>1.5</v>
      </c>
      <c r="L116" s="1264">
        <v>0.4</v>
      </c>
      <c r="M116" s="1283">
        <v>0.8</v>
      </c>
    </row>
    <row r="117" spans="1:13">
      <c r="A117" s="1151"/>
      <c r="B117" s="1087"/>
      <c r="C117" s="1330" t="s">
        <v>81</v>
      </c>
      <c r="D117" s="1230" t="s">
        <v>319</v>
      </c>
      <c r="E117" s="1165" t="s">
        <v>94</v>
      </c>
      <c r="F117" s="1231">
        <v>0</v>
      </c>
      <c r="G117" s="1231" t="s">
        <v>75</v>
      </c>
      <c r="H117" s="1171">
        <v>0.2</v>
      </c>
      <c r="I117" s="1157">
        <v>0.3</v>
      </c>
      <c r="J117" s="1171">
        <v>0.4</v>
      </c>
      <c r="K117" s="1182">
        <v>0.6</v>
      </c>
      <c r="L117" s="1264">
        <v>0.2</v>
      </c>
      <c r="M117" s="1283">
        <v>0.4</v>
      </c>
    </row>
    <row r="118" spans="1:13" ht="12" thickBot="1">
      <c r="A118" s="1151"/>
      <c r="B118" s="1087"/>
      <c r="C118" s="1330" t="s">
        <v>81</v>
      </c>
      <c r="D118" s="1235" t="s">
        <v>179</v>
      </c>
      <c r="E118" s="1162" t="s">
        <v>94</v>
      </c>
      <c r="F118" s="1234">
        <v>8.3333333333333329E-2</v>
      </c>
      <c r="G118" s="1234" t="s">
        <v>75</v>
      </c>
      <c r="H118" s="1173">
        <v>0</v>
      </c>
      <c r="I118" s="1169">
        <v>0</v>
      </c>
      <c r="J118" s="1173">
        <v>0</v>
      </c>
      <c r="K118" s="1221">
        <v>0</v>
      </c>
      <c r="L118" s="1265">
        <v>0</v>
      </c>
      <c r="M118" s="1296">
        <v>0</v>
      </c>
    </row>
    <row r="119" spans="1:13" ht="12" thickTop="1">
      <c r="A119" s="1149"/>
      <c r="B119" s="1086"/>
      <c r="C119" s="1345" t="s">
        <v>128</v>
      </c>
      <c r="D119" s="1179" t="s">
        <v>117</v>
      </c>
      <c r="E119" s="1164" t="s">
        <v>93</v>
      </c>
      <c r="F119" s="1158">
        <v>0.25</v>
      </c>
      <c r="G119" s="1364" t="s">
        <v>75</v>
      </c>
      <c r="H119" s="1172">
        <v>0.1</v>
      </c>
      <c r="I119" s="1170">
        <v>0.1</v>
      </c>
      <c r="J119" s="1172">
        <v>0.1</v>
      </c>
      <c r="K119" s="1186">
        <v>0.1</v>
      </c>
      <c r="L119" s="1258">
        <v>0.1</v>
      </c>
      <c r="M119" s="1287">
        <v>0.1</v>
      </c>
    </row>
    <row r="120" spans="1:13">
      <c r="A120" s="1149"/>
      <c r="B120" s="1086"/>
      <c r="C120" s="1345" t="s">
        <v>128</v>
      </c>
      <c r="D120" s="1297" t="s">
        <v>10</v>
      </c>
      <c r="E120" s="1165" t="s">
        <v>93</v>
      </c>
      <c r="F120" s="1159">
        <v>0.28125</v>
      </c>
      <c r="G120" s="1365" t="s">
        <v>75</v>
      </c>
      <c r="H120" s="1172">
        <v>0.1</v>
      </c>
      <c r="I120" s="1170">
        <v>0.2</v>
      </c>
      <c r="J120" s="1172">
        <v>0.2</v>
      </c>
      <c r="K120" s="1186">
        <v>0.3</v>
      </c>
      <c r="L120" s="1258">
        <v>0.1</v>
      </c>
      <c r="M120" s="1287">
        <v>0.3</v>
      </c>
    </row>
    <row r="121" spans="1:13">
      <c r="A121" s="1149"/>
      <c r="B121" s="1086"/>
      <c r="C121" s="1345" t="s">
        <v>128</v>
      </c>
      <c r="D121" s="1180" t="s">
        <v>10</v>
      </c>
      <c r="E121" s="1165" t="s">
        <v>93</v>
      </c>
      <c r="F121" s="1159">
        <v>0.36458333333333331</v>
      </c>
      <c r="G121" s="1365" t="s">
        <v>75</v>
      </c>
      <c r="H121" s="1172">
        <v>0.1</v>
      </c>
      <c r="I121" s="1170">
        <v>0.1</v>
      </c>
      <c r="J121" s="1172">
        <v>0.2</v>
      </c>
      <c r="K121" s="1186">
        <v>0.2</v>
      </c>
      <c r="L121" s="1258">
        <v>0.1</v>
      </c>
      <c r="M121" s="1287">
        <v>0.2</v>
      </c>
    </row>
    <row r="122" spans="1:13">
      <c r="A122" s="1149"/>
      <c r="B122" s="1086"/>
      <c r="C122" s="1345" t="s">
        <v>128</v>
      </c>
      <c r="D122" s="1180" t="s">
        <v>117</v>
      </c>
      <c r="E122" s="1165" t="s">
        <v>93</v>
      </c>
      <c r="F122" s="1159">
        <v>0.45833333333333331</v>
      </c>
      <c r="G122" s="1365" t="s">
        <v>75</v>
      </c>
      <c r="H122" s="1172">
        <v>0.2</v>
      </c>
      <c r="I122" s="1170">
        <v>0.2</v>
      </c>
      <c r="J122" s="1172">
        <v>0.2</v>
      </c>
      <c r="K122" s="1186">
        <v>0.2</v>
      </c>
      <c r="L122" s="1258">
        <v>0.1</v>
      </c>
      <c r="M122" s="1287">
        <v>0.2</v>
      </c>
    </row>
    <row r="123" spans="1:13">
      <c r="A123" s="1149"/>
      <c r="B123" s="1085"/>
      <c r="C123" s="1345" t="s">
        <v>128</v>
      </c>
      <c r="D123" s="1180" t="s">
        <v>10</v>
      </c>
      <c r="E123" s="1165" t="s">
        <v>93</v>
      </c>
      <c r="F123" s="1159">
        <v>0.5</v>
      </c>
      <c r="G123" s="1365" t="s">
        <v>75</v>
      </c>
      <c r="H123" s="1172">
        <v>0.2</v>
      </c>
      <c r="I123" s="1170">
        <v>0.2</v>
      </c>
      <c r="J123" s="1172">
        <v>0.2</v>
      </c>
      <c r="K123" s="1186">
        <v>0.3</v>
      </c>
      <c r="L123" s="1258">
        <v>0.2</v>
      </c>
      <c r="M123" s="1287">
        <v>0.3</v>
      </c>
    </row>
    <row r="124" spans="1:13">
      <c r="A124" s="1149"/>
      <c r="B124" s="1085"/>
      <c r="C124" s="1345" t="s">
        <v>128</v>
      </c>
      <c r="D124" s="1165" t="s">
        <v>10</v>
      </c>
      <c r="E124" s="1165" t="s">
        <v>93</v>
      </c>
      <c r="F124" s="1159">
        <v>0.58333333333333337</v>
      </c>
      <c r="G124" s="1365" t="s">
        <v>75</v>
      </c>
      <c r="H124" s="1172">
        <v>0.3</v>
      </c>
      <c r="I124" s="1170">
        <v>0.3</v>
      </c>
      <c r="J124" s="1172">
        <v>0.3</v>
      </c>
      <c r="K124" s="1186">
        <v>0.3</v>
      </c>
      <c r="L124" s="1258">
        <v>0.3</v>
      </c>
      <c r="M124" s="1287">
        <v>0.3</v>
      </c>
    </row>
    <row r="125" spans="1:13">
      <c r="A125" s="1149"/>
      <c r="B125" s="1085"/>
      <c r="C125" s="1345" t="s">
        <v>128</v>
      </c>
      <c r="D125" s="1165" t="s">
        <v>10</v>
      </c>
      <c r="E125" s="1168" t="s">
        <v>93</v>
      </c>
      <c r="F125" s="1161">
        <v>0.66666666666666663</v>
      </c>
      <c r="G125" s="1365" t="s">
        <v>75</v>
      </c>
      <c r="H125" s="1172">
        <v>0.4</v>
      </c>
      <c r="I125" s="1170">
        <v>0.4</v>
      </c>
      <c r="J125" s="1172">
        <v>0.4</v>
      </c>
      <c r="K125" s="1186">
        <v>0.4</v>
      </c>
      <c r="L125" s="1258">
        <v>0.5</v>
      </c>
      <c r="M125" s="1287">
        <v>0.5</v>
      </c>
    </row>
    <row r="126" spans="1:13" s="533" customFormat="1">
      <c r="A126" s="1149"/>
      <c r="B126" s="1085"/>
      <c r="C126" s="1345" t="s">
        <v>128</v>
      </c>
      <c r="D126" s="1165" t="s">
        <v>10</v>
      </c>
      <c r="E126" s="1164" t="s">
        <v>93</v>
      </c>
      <c r="F126" s="1158">
        <v>0.75</v>
      </c>
      <c r="G126" s="1364" t="s">
        <v>31</v>
      </c>
      <c r="H126" s="1172">
        <v>0.4</v>
      </c>
      <c r="I126" s="1170">
        <v>0.4</v>
      </c>
      <c r="J126" s="1172">
        <v>0.5</v>
      </c>
      <c r="K126" s="1186">
        <v>0.4</v>
      </c>
      <c r="L126" s="1258">
        <v>0.6</v>
      </c>
      <c r="M126" s="1287">
        <v>0.4</v>
      </c>
    </row>
    <row r="127" spans="1:13">
      <c r="A127" s="1149"/>
      <c r="B127" s="1085"/>
      <c r="C127" s="1345" t="s">
        <v>128</v>
      </c>
      <c r="D127" s="1180" t="s">
        <v>145</v>
      </c>
      <c r="E127" s="1165" t="s">
        <v>93</v>
      </c>
      <c r="F127" s="1159">
        <v>0.83333333333333337</v>
      </c>
      <c r="G127" s="1365" t="s">
        <v>31</v>
      </c>
      <c r="H127" s="1172">
        <v>0.8</v>
      </c>
      <c r="I127" s="1170">
        <v>1</v>
      </c>
      <c r="J127" s="1172">
        <v>1</v>
      </c>
      <c r="K127" s="1186">
        <v>1.1000000000000001</v>
      </c>
      <c r="L127" s="1258">
        <v>0.9</v>
      </c>
      <c r="M127" s="1287">
        <v>1.1000000000000001</v>
      </c>
    </row>
    <row r="128" spans="1:13">
      <c r="A128" s="1149"/>
      <c r="B128" s="1085"/>
      <c r="C128" s="1345" t="s">
        <v>128</v>
      </c>
      <c r="D128" s="1180" t="s">
        <v>144</v>
      </c>
      <c r="E128" s="1165" t="s">
        <v>93</v>
      </c>
      <c r="F128" s="1159">
        <v>0.875</v>
      </c>
      <c r="G128" s="1365" t="s">
        <v>31</v>
      </c>
      <c r="H128" s="1172">
        <v>0.6</v>
      </c>
      <c r="I128" s="1170">
        <v>1</v>
      </c>
      <c r="J128" s="1172">
        <v>1.1000000000000001</v>
      </c>
      <c r="K128" s="1186">
        <v>1</v>
      </c>
      <c r="L128" s="1258">
        <v>1.3</v>
      </c>
      <c r="M128" s="1287">
        <v>1.1000000000000001</v>
      </c>
    </row>
    <row r="129" spans="1:13">
      <c r="A129" s="1149"/>
      <c r="B129" s="1085"/>
      <c r="C129" s="1345" t="s">
        <v>128</v>
      </c>
      <c r="D129" s="1180" t="s">
        <v>201</v>
      </c>
      <c r="E129" s="1165" t="s">
        <v>93</v>
      </c>
      <c r="F129" s="1159">
        <v>0.95833333333333337</v>
      </c>
      <c r="G129" s="1365" t="s">
        <v>31</v>
      </c>
      <c r="H129" s="1172">
        <v>0.7</v>
      </c>
      <c r="I129" s="1170">
        <v>0.7</v>
      </c>
      <c r="J129" s="1172">
        <v>0.8</v>
      </c>
      <c r="K129" s="1186">
        <v>0.7</v>
      </c>
      <c r="L129" s="1258">
        <v>0.9</v>
      </c>
      <c r="M129" s="1287">
        <v>0.7</v>
      </c>
    </row>
    <row r="130" spans="1:13" ht="11.25" customHeight="1" thickBot="1">
      <c r="A130" s="1149"/>
      <c r="B130" s="1085"/>
      <c r="C130" s="1345" t="s">
        <v>128</v>
      </c>
      <c r="D130" s="1185" t="s">
        <v>117</v>
      </c>
      <c r="E130" s="1162" t="s">
        <v>93</v>
      </c>
      <c r="F130" s="1163">
        <v>1</v>
      </c>
      <c r="G130" s="1368" t="s">
        <v>75</v>
      </c>
      <c r="H130" s="1224">
        <v>0.4</v>
      </c>
      <c r="I130" s="1176">
        <v>0.4</v>
      </c>
      <c r="J130" s="1224">
        <v>0.6</v>
      </c>
      <c r="K130" s="1260">
        <v>0.6</v>
      </c>
      <c r="L130" s="1259">
        <v>0.6</v>
      </c>
      <c r="M130" s="1289">
        <v>0.5</v>
      </c>
    </row>
    <row r="131" spans="1:13" ht="11.25" customHeight="1" thickTop="1">
      <c r="A131" s="1149"/>
      <c r="B131" s="1085"/>
      <c r="C131" s="1345" t="s">
        <v>128</v>
      </c>
      <c r="D131" s="1229" t="s">
        <v>10</v>
      </c>
      <c r="E131" s="1168" t="s">
        <v>94</v>
      </c>
      <c r="F131" s="1161">
        <v>0.25</v>
      </c>
      <c r="G131" s="1369" t="s">
        <v>75</v>
      </c>
      <c r="H131" s="1314">
        <v>0.1</v>
      </c>
      <c r="I131" s="1177">
        <v>0.1</v>
      </c>
      <c r="J131" s="1315">
        <v>0.1</v>
      </c>
      <c r="K131" s="1310">
        <v>0.2</v>
      </c>
      <c r="L131" s="1316">
        <v>0.1</v>
      </c>
      <c r="M131" s="1282">
        <v>0.1</v>
      </c>
    </row>
    <row r="132" spans="1:13" ht="11.25" customHeight="1">
      <c r="A132" s="1149"/>
      <c r="B132" s="1085"/>
      <c r="C132" s="1345" t="s">
        <v>128</v>
      </c>
      <c r="D132" s="1229" t="s">
        <v>10</v>
      </c>
      <c r="E132" s="1168" t="s">
        <v>94</v>
      </c>
      <c r="F132" s="1159">
        <v>0.32291666666666669</v>
      </c>
      <c r="G132" s="1370" t="s">
        <v>75</v>
      </c>
      <c r="H132" s="1317">
        <v>0.2</v>
      </c>
      <c r="I132" s="1157">
        <v>0.2</v>
      </c>
      <c r="J132" s="1171">
        <v>0.3</v>
      </c>
      <c r="K132" s="1182">
        <v>0.5</v>
      </c>
      <c r="L132" s="1264">
        <v>0.2</v>
      </c>
      <c r="M132" s="1283">
        <v>0.3</v>
      </c>
    </row>
    <row r="133" spans="1:13" ht="11.25" customHeight="1">
      <c r="A133" s="1149"/>
      <c r="B133" s="1085"/>
      <c r="C133" s="1345" t="s">
        <v>128</v>
      </c>
      <c r="D133" s="1229" t="s">
        <v>10</v>
      </c>
      <c r="E133" s="1168" t="s">
        <v>94</v>
      </c>
      <c r="F133" s="1159">
        <v>0.40625</v>
      </c>
      <c r="G133" s="1370" t="s">
        <v>75</v>
      </c>
      <c r="H133" s="1317">
        <v>0.3</v>
      </c>
      <c r="I133" s="1157">
        <v>0.3</v>
      </c>
      <c r="J133" s="1171">
        <v>0.4</v>
      </c>
      <c r="K133" s="1182">
        <v>0.5</v>
      </c>
      <c r="L133" s="1264">
        <v>0.2</v>
      </c>
      <c r="M133" s="1283">
        <v>0.4</v>
      </c>
    </row>
    <row r="134" spans="1:13" ht="11.25" customHeight="1">
      <c r="A134" s="1149"/>
      <c r="B134" s="1085"/>
      <c r="C134" s="1345" t="s">
        <v>128</v>
      </c>
      <c r="D134" s="1297" t="s">
        <v>10</v>
      </c>
      <c r="E134" s="1168" t="s">
        <v>94</v>
      </c>
      <c r="F134" s="1159">
        <v>0.48958333333333331</v>
      </c>
      <c r="G134" s="1370" t="s">
        <v>75</v>
      </c>
      <c r="H134" s="1317">
        <v>0.3</v>
      </c>
      <c r="I134" s="1157">
        <v>0.4</v>
      </c>
      <c r="J134" s="1171">
        <v>0.4</v>
      </c>
      <c r="K134" s="1182">
        <v>0.5</v>
      </c>
      <c r="L134" s="1264">
        <v>0.3</v>
      </c>
      <c r="M134" s="1283">
        <v>0.4</v>
      </c>
    </row>
    <row r="135" spans="1:13" ht="11.25" customHeight="1">
      <c r="A135" s="1149"/>
      <c r="B135" s="1085"/>
      <c r="C135" s="1345" t="s">
        <v>128</v>
      </c>
      <c r="D135" s="1297" t="s">
        <v>10</v>
      </c>
      <c r="E135" s="1168" t="s">
        <v>94</v>
      </c>
      <c r="F135" s="1159">
        <v>0.57291666666666663</v>
      </c>
      <c r="G135" s="1370" t="s">
        <v>75</v>
      </c>
      <c r="H135" s="1317">
        <v>0.3</v>
      </c>
      <c r="I135" s="1157">
        <v>0.5</v>
      </c>
      <c r="J135" s="1171">
        <v>0.5</v>
      </c>
      <c r="K135" s="1182">
        <v>0.6</v>
      </c>
      <c r="L135" s="1264">
        <v>0.5</v>
      </c>
      <c r="M135" s="1283">
        <v>0.5</v>
      </c>
    </row>
    <row r="136" spans="1:13" ht="11.25" customHeight="1">
      <c r="A136" s="1149"/>
      <c r="B136" s="1085"/>
      <c r="C136" s="1345" t="s">
        <v>128</v>
      </c>
      <c r="D136" s="1297" t="s">
        <v>10</v>
      </c>
      <c r="E136" s="1168" t="s">
        <v>94</v>
      </c>
      <c r="F136" s="1158">
        <v>0.64583333333333337</v>
      </c>
      <c r="G136" s="1174" t="s">
        <v>75</v>
      </c>
      <c r="H136" s="1317">
        <v>0.4</v>
      </c>
      <c r="I136" s="1157">
        <v>0.4</v>
      </c>
      <c r="J136" s="1171">
        <v>0.4</v>
      </c>
      <c r="K136" s="1182">
        <v>0.3</v>
      </c>
      <c r="L136" s="1264">
        <v>0.5</v>
      </c>
      <c r="M136" s="1283">
        <v>0.5</v>
      </c>
    </row>
    <row r="137" spans="1:13" ht="11.25" customHeight="1">
      <c r="A137" s="1149"/>
      <c r="B137" s="1085"/>
      <c r="C137" s="1345" t="s">
        <v>128</v>
      </c>
      <c r="D137" s="1297" t="s">
        <v>10</v>
      </c>
      <c r="E137" s="1168" t="s">
        <v>94</v>
      </c>
      <c r="F137" s="1159">
        <v>0.75</v>
      </c>
      <c r="G137" s="1370" t="s">
        <v>31</v>
      </c>
      <c r="H137" s="1317">
        <v>0.5</v>
      </c>
      <c r="I137" s="1157">
        <v>0.5</v>
      </c>
      <c r="J137" s="1171">
        <v>0.4</v>
      </c>
      <c r="K137" s="1182">
        <v>0.5</v>
      </c>
      <c r="L137" s="1264">
        <v>0.3</v>
      </c>
      <c r="M137" s="1283">
        <v>0.4</v>
      </c>
    </row>
    <row r="138" spans="1:13" ht="11.25" customHeight="1">
      <c r="A138" s="1149"/>
      <c r="B138" s="1085"/>
      <c r="C138" s="1345" t="s">
        <v>128</v>
      </c>
      <c r="D138" s="1297" t="s">
        <v>145</v>
      </c>
      <c r="E138" s="1168" t="s">
        <v>94</v>
      </c>
      <c r="F138" s="1161">
        <v>0.83333333333333337</v>
      </c>
      <c r="G138" s="1369" t="s">
        <v>31</v>
      </c>
      <c r="H138" s="1317">
        <v>0.6</v>
      </c>
      <c r="I138" s="1157">
        <v>0.8</v>
      </c>
      <c r="J138" s="1171">
        <v>0.8</v>
      </c>
      <c r="K138" s="1182">
        <v>1</v>
      </c>
      <c r="L138" s="1264">
        <v>0.7</v>
      </c>
      <c r="M138" s="1283">
        <v>0.8</v>
      </c>
    </row>
    <row r="139" spans="1:13" ht="11.25" customHeight="1">
      <c r="A139" s="1149"/>
      <c r="B139" s="1085"/>
      <c r="C139" s="1345" t="s">
        <v>128</v>
      </c>
      <c r="D139" s="1297" t="s">
        <v>144</v>
      </c>
      <c r="E139" s="1165" t="s">
        <v>94</v>
      </c>
      <c r="F139" s="1159">
        <v>0.875</v>
      </c>
      <c r="G139" s="1370" t="s">
        <v>31</v>
      </c>
      <c r="H139" s="1317">
        <v>1.1000000000000001</v>
      </c>
      <c r="I139" s="1157">
        <v>1.4</v>
      </c>
      <c r="J139" s="1171">
        <v>1.4</v>
      </c>
      <c r="K139" s="1182">
        <v>1.5</v>
      </c>
      <c r="L139" s="1264">
        <v>1.3</v>
      </c>
      <c r="M139" s="1283">
        <v>1.4</v>
      </c>
    </row>
    <row r="140" spans="1:13" ht="11.25" customHeight="1">
      <c r="A140" s="1149"/>
      <c r="B140" s="1085"/>
      <c r="C140" s="1345" t="s">
        <v>128</v>
      </c>
      <c r="D140" s="1180" t="s">
        <v>201</v>
      </c>
      <c r="E140" s="1165" t="s">
        <v>94</v>
      </c>
      <c r="F140" s="1160">
        <v>0.95833333333333337</v>
      </c>
      <c r="G140" s="1371" t="s">
        <v>31</v>
      </c>
      <c r="H140" s="1317">
        <v>0.7</v>
      </c>
      <c r="I140" s="1157">
        <v>0.8</v>
      </c>
      <c r="J140" s="1171">
        <v>0.9</v>
      </c>
      <c r="K140" s="1182">
        <v>1</v>
      </c>
      <c r="L140" s="1264">
        <v>0.8</v>
      </c>
      <c r="M140" s="1283">
        <v>0.9</v>
      </c>
    </row>
    <row r="141" spans="1:13" ht="11.25" customHeight="1" thickBot="1">
      <c r="A141" s="1153"/>
      <c r="B141" s="1085"/>
      <c r="C141" s="1345" t="s">
        <v>128</v>
      </c>
      <c r="D141" s="1313" t="s">
        <v>117</v>
      </c>
      <c r="E141" s="1162" t="s">
        <v>94</v>
      </c>
      <c r="F141" s="1163">
        <v>1</v>
      </c>
      <c r="G141" s="1372" t="s">
        <v>75</v>
      </c>
      <c r="H141" s="1318">
        <v>0.7</v>
      </c>
      <c r="I141" s="1169">
        <v>0.6</v>
      </c>
      <c r="J141" s="1173">
        <v>0.6</v>
      </c>
      <c r="K141" s="1221">
        <v>0.6</v>
      </c>
      <c r="L141" s="1265">
        <v>0.7</v>
      </c>
      <c r="M141" s="1296">
        <v>0.6</v>
      </c>
    </row>
    <row r="142" spans="1:13" ht="11.25" customHeight="1" thickTop="1">
      <c r="A142" s="1149"/>
      <c r="B142" s="1085"/>
      <c r="C142" s="1319" t="s">
        <v>137</v>
      </c>
      <c r="D142" s="1180" t="s">
        <v>180</v>
      </c>
      <c r="E142" s="1164" t="s">
        <v>93</v>
      </c>
      <c r="F142" s="1158" t="s">
        <v>181</v>
      </c>
      <c r="G142" s="1364" t="s">
        <v>75</v>
      </c>
      <c r="H142" s="1188">
        <v>0.1</v>
      </c>
      <c r="I142" s="1189">
        <v>0.1</v>
      </c>
      <c r="J142" s="1188">
        <v>0.1</v>
      </c>
      <c r="K142" s="1254">
        <v>0.1</v>
      </c>
      <c r="L142" s="1256">
        <v>0.1</v>
      </c>
      <c r="M142" s="1290">
        <v>0.1</v>
      </c>
    </row>
    <row r="143" spans="1:13" ht="11.25" customHeight="1" thickBot="1">
      <c r="A143" s="1149"/>
      <c r="B143" s="1085"/>
      <c r="C143" s="1319" t="s">
        <v>137</v>
      </c>
      <c r="D143" s="1185" t="s">
        <v>14</v>
      </c>
      <c r="E143" s="1162" t="s">
        <v>93</v>
      </c>
      <c r="F143" s="1163" t="s">
        <v>153</v>
      </c>
      <c r="G143" s="1367" t="s">
        <v>31</v>
      </c>
      <c r="H143" s="1222">
        <v>0.2</v>
      </c>
      <c r="I143" s="1223">
        <v>0.2</v>
      </c>
      <c r="J143" s="1222">
        <v>0.2</v>
      </c>
      <c r="K143" s="1255">
        <v>0.2</v>
      </c>
      <c r="L143" s="1257">
        <v>0.2</v>
      </c>
      <c r="M143" s="1294">
        <v>0.2</v>
      </c>
    </row>
    <row r="144" spans="1:13" ht="11.25" customHeight="1" thickTop="1" thickBot="1">
      <c r="A144" s="1149"/>
      <c r="B144" s="1085"/>
      <c r="C144" s="1319" t="s">
        <v>137</v>
      </c>
      <c r="D144" s="1185" t="s">
        <v>14</v>
      </c>
      <c r="E144" s="1162" t="s">
        <v>93</v>
      </c>
      <c r="F144" s="1163" t="s">
        <v>153</v>
      </c>
      <c r="G144" s="1367" t="s">
        <v>31</v>
      </c>
      <c r="H144" s="1222">
        <v>0.2</v>
      </c>
      <c r="I144" s="1223">
        <v>0.2</v>
      </c>
      <c r="J144" s="1222">
        <v>0.2</v>
      </c>
      <c r="K144" s="1255">
        <v>0.2</v>
      </c>
      <c r="L144" s="1257">
        <v>0.2</v>
      </c>
      <c r="M144" s="1294">
        <v>0.2</v>
      </c>
    </row>
    <row r="145" spans="1:13" ht="11.25" customHeight="1" thickTop="1" thickBot="1">
      <c r="A145" s="1145"/>
      <c r="B145" s="1088"/>
      <c r="C145" s="1319" t="s">
        <v>137</v>
      </c>
      <c r="D145" s="1180" t="s">
        <v>180</v>
      </c>
      <c r="E145" s="1201" t="s">
        <v>94</v>
      </c>
      <c r="F145" s="1158" t="s">
        <v>181</v>
      </c>
      <c r="G145" s="1364" t="s">
        <v>75</v>
      </c>
      <c r="H145" s="1188">
        <v>0.1</v>
      </c>
      <c r="I145" s="1189">
        <v>0.1</v>
      </c>
      <c r="J145" s="1188">
        <v>0.1</v>
      </c>
      <c r="K145" s="1254">
        <v>0.2</v>
      </c>
      <c r="L145" s="1256">
        <v>0.1</v>
      </c>
      <c r="M145" s="1290">
        <v>0.1</v>
      </c>
    </row>
    <row r="146" spans="1:13" ht="13.5" thickTop="1">
      <c r="A146" s="1145"/>
      <c r="B146" s="1085"/>
      <c r="C146" s="1319" t="s">
        <v>137</v>
      </c>
      <c r="D146" s="1180" t="s">
        <v>180</v>
      </c>
      <c r="E146" s="1201" t="s">
        <v>94</v>
      </c>
      <c r="F146" s="1158" t="s">
        <v>181</v>
      </c>
      <c r="G146" s="1364" t="s">
        <v>75</v>
      </c>
      <c r="H146" s="1188">
        <v>0.1</v>
      </c>
      <c r="I146" s="1189">
        <v>0.1</v>
      </c>
      <c r="J146" s="1188">
        <v>0.1</v>
      </c>
      <c r="K146" s="1254">
        <v>0.2</v>
      </c>
      <c r="L146" s="1256">
        <v>0.1</v>
      </c>
      <c r="M146" s="1290">
        <v>0.1</v>
      </c>
    </row>
    <row r="147" spans="1:13" ht="12" thickBot="1">
      <c r="A147" s="1149"/>
      <c r="B147" s="1085"/>
      <c r="C147" s="1319" t="s">
        <v>137</v>
      </c>
      <c r="D147" s="1185" t="s">
        <v>14</v>
      </c>
      <c r="E147" s="1162" t="s">
        <v>94</v>
      </c>
      <c r="F147" s="1163" t="s">
        <v>153</v>
      </c>
      <c r="G147" s="1367" t="s">
        <v>31</v>
      </c>
      <c r="H147" s="1222">
        <v>0.1</v>
      </c>
      <c r="I147" s="1223">
        <v>0.2</v>
      </c>
      <c r="J147" s="1222">
        <v>0.2</v>
      </c>
      <c r="K147" s="1255">
        <v>0.3</v>
      </c>
      <c r="L147" s="1257">
        <v>0.1</v>
      </c>
      <c r="M147" s="1294">
        <v>0.2</v>
      </c>
    </row>
    <row r="148" spans="1:13" ht="12.75" thickTop="1" thickBot="1">
      <c r="A148" s="1149"/>
      <c r="B148" s="1085"/>
      <c r="C148" s="1319" t="s">
        <v>137</v>
      </c>
      <c r="D148" s="1185" t="s">
        <v>14</v>
      </c>
      <c r="E148" s="1162" t="s">
        <v>94</v>
      </c>
      <c r="F148" s="1163" t="s">
        <v>153</v>
      </c>
      <c r="G148" s="1367" t="s">
        <v>31</v>
      </c>
      <c r="H148" s="1222">
        <v>0.1</v>
      </c>
      <c r="I148" s="1223">
        <v>0.2</v>
      </c>
      <c r="J148" s="1222">
        <v>0.2</v>
      </c>
      <c r="K148" s="1255">
        <v>0.3</v>
      </c>
      <c r="L148" s="1257">
        <v>0.1</v>
      </c>
      <c r="M148" s="1294">
        <v>0.2</v>
      </c>
    </row>
    <row r="149" spans="1:13" ht="13.5" thickTop="1">
      <c r="A149" s="1149"/>
      <c r="B149" s="1082"/>
      <c r="C149" s="1329" t="s">
        <v>138</v>
      </c>
      <c r="D149" s="1180" t="s">
        <v>180</v>
      </c>
      <c r="E149" s="1164" t="s">
        <v>93</v>
      </c>
      <c r="F149" s="1158" t="s">
        <v>181</v>
      </c>
      <c r="G149" s="1364" t="s">
        <v>75</v>
      </c>
      <c r="H149" s="1188">
        <v>0.2</v>
      </c>
      <c r="I149" s="1189">
        <v>0.2</v>
      </c>
      <c r="J149" s="1188">
        <v>0.2</v>
      </c>
      <c r="K149" s="1254">
        <v>0.4</v>
      </c>
      <c r="L149" s="1256">
        <v>0.1</v>
      </c>
      <c r="M149" s="1290">
        <v>0.2</v>
      </c>
    </row>
    <row r="150" spans="1:13" ht="13.5" thickBot="1">
      <c r="A150" s="1149"/>
      <c r="B150" s="1082"/>
      <c r="C150" s="1329" t="s">
        <v>138</v>
      </c>
      <c r="D150" s="1185" t="s">
        <v>14</v>
      </c>
      <c r="E150" s="1162" t="s">
        <v>93</v>
      </c>
      <c r="F150" s="1163" t="s">
        <v>153</v>
      </c>
      <c r="G150" s="1367" t="s">
        <v>31</v>
      </c>
      <c r="H150" s="1222">
        <v>0.4</v>
      </c>
      <c r="I150" s="1223">
        <v>0.5</v>
      </c>
      <c r="J150" s="1222">
        <v>0.7</v>
      </c>
      <c r="K150" s="1255">
        <v>0.9</v>
      </c>
      <c r="L150" s="1257">
        <v>0.5</v>
      </c>
      <c r="M150" s="1294">
        <v>0.6</v>
      </c>
    </row>
    <row r="151" spans="1:13" ht="12.75" thickTop="1" thickBot="1">
      <c r="A151" s="1149"/>
      <c r="B151" s="1085"/>
      <c r="C151" s="1329" t="s">
        <v>138</v>
      </c>
      <c r="D151" s="1185" t="s">
        <v>14</v>
      </c>
      <c r="E151" s="1162" t="s">
        <v>93</v>
      </c>
      <c r="F151" s="1163" t="s">
        <v>153</v>
      </c>
      <c r="G151" s="1367" t="s">
        <v>31</v>
      </c>
      <c r="H151" s="1222">
        <v>0.4</v>
      </c>
      <c r="I151" s="1223">
        <v>0.5</v>
      </c>
      <c r="J151" s="1222">
        <v>0.7</v>
      </c>
      <c r="K151" s="1255">
        <v>0.9</v>
      </c>
      <c r="L151" s="1257">
        <v>0.5</v>
      </c>
      <c r="M151" s="1294">
        <v>0.6</v>
      </c>
    </row>
    <row r="152" spans="1:13" ht="14.25" thickTop="1" thickBot="1">
      <c r="A152" s="1145"/>
      <c r="B152" s="1085"/>
      <c r="C152" s="1319" t="s">
        <v>138</v>
      </c>
      <c r="D152" s="1180" t="s">
        <v>180</v>
      </c>
      <c r="E152" s="1201" t="s">
        <v>94</v>
      </c>
      <c r="F152" s="1158" t="s">
        <v>181</v>
      </c>
      <c r="G152" s="1364" t="s">
        <v>75</v>
      </c>
      <c r="H152" s="1188">
        <v>0.2</v>
      </c>
      <c r="I152" s="1189">
        <v>0.2</v>
      </c>
      <c r="J152" s="1188">
        <v>0.4</v>
      </c>
      <c r="K152" s="1254">
        <v>0.6</v>
      </c>
      <c r="L152" s="1256">
        <v>0.2</v>
      </c>
      <c r="M152" s="1290">
        <v>0.3</v>
      </c>
    </row>
    <row r="153" spans="1:13" ht="13.5" thickTop="1">
      <c r="A153" s="1145"/>
      <c r="B153" s="1085"/>
      <c r="C153" s="1319" t="s">
        <v>138</v>
      </c>
      <c r="D153" s="1180" t="s">
        <v>180</v>
      </c>
      <c r="E153" s="1201" t="s">
        <v>94</v>
      </c>
      <c r="F153" s="1158" t="s">
        <v>181</v>
      </c>
      <c r="G153" s="1364" t="s">
        <v>75</v>
      </c>
      <c r="H153" s="1188">
        <v>0.2</v>
      </c>
      <c r="I153" s="1189">
        <v>0.2</v>
      </c>
      <c r="J153" s="1188">
        <v>0.4</v>
      </c>
      <c r="K153" s="1254">
        <v>0.6</v>
      </c>
      <c r="L153" s="1256">
        <v>0.2</v>
      </c>
      <c r="M153" s="1290">
        <v>0.3</v>
      </c>
    </row>
    <row r="154" spans="1:13" ht="11.25" customHeight="1" thickBot="1">
      <c r="A154" s="1149"/>
      <c r="B154" s="1085"/>
      <c r="C154" s="1329" t="s">
        <v>138</v>
      </c>
      <c r="D154" s="1185" t="s">
        <v>14</v>
      </c>
      <c r="E154" s="1162" t="s">
        <v>94</v>
      </c>
      <c r="F154" s="1163" t="s">
        <v>153</v>
      </c>
      <c r="G154" s="1367" t="s">
        <v>31</v>
      </c>
      <c r="H154" s="1222">
        <v>0.4</v>
      </c>
      <c r="I154" s="1223">
        <v>0.5</v>
      </c>
      <c r="J154" s="1222">
        <v>0.7</v>
      </c>
      <c r="K154" s="1255">
        <v>0.9</v>
      </c>
      <c r="L154" s="1257">
        <v>0.5</v>
      </c>
      <c r="M154" s="1294">
        <v>0.6</v>
      </c>
    </row>
    <row r="155" spans="1:13" ht="11.25" customHeight="1" thickTop="1" thickBot="1">
      <c r="A155" s="1149"/>
      <c r="B155" s="1085"/>
      <c r="C155" s="1329" t="s">
        <v>138</v>
      </c>
      <c r="D155" s="1185" t="s">
        <v>14</v>
      </c>
      <c r="E155" s="1162" t="s">
        <v>94</v>
      </c>
      <c r="F155" s="1163" t="s">
        <v>153</v>
      </c>
      <c r="G155" s="1367" t="s">
        <v>31</v>
      </c>
      <c r="H155" s="1222">
        <v>0.4</v>
      </c>
      <c r="I155" s="1223">
        <v>0.5</v>
      </c>
      <c r="J155" s="1222">
        <v>0.7</v>
      </c>
      <c r="K155" s="1255">
        <v>0.9</v>
      </c>
      <c r="L155" s="1257">
        <v>0.5</v>
      </c>
      <c r="M155" s="1294">
        <v>0.6</v>
      </c>
    </row>
    <row r="156" spans="1:13" ht="11.25" customHeight="1" thickTop="1">
      <c r="A156" s="1149"/>
      <c r="B156" s="1082"/>
      <c r="C156" s="1329" t="s">
        <v>139</v>
      </c>
      <c r="D156" s="1180" t="s">
        <v>180</v>
      </c>
      <c r="E156" s="1164" t="s">
        <v>93</v>
      </c>
      <c r="F156" s="1158" t="s">
        <v>181</v>
      </c>
      <c r="G156" s="1364" t="s">
        <v>75</v>
      </c>
      <c r="H156" s="1188">
        <v>0.3</v>
      </c>
      <c r="I156" s="1189">
        <v>0.2</v>
      </c>
      <c r="J156" s="1188">
        <v>0.2</v>
      </c>
      <c r="K156" s="1254">
        <v>0.3</v>
      </c>
      <c r="L156" s="1256">
        <v>0.1</v>
      </c>
      <c r="M156" s="1290">
        <v>0.2</v>
      </c>
    </row>
    <row r="157" spans="1:13" ht="11.25" customHeight="1" thickBot="1">
      <c r="A157" s="1149"/>
      <c r="B157" s="1082"/>
      <c r="C157" s="1329" t="s">
        <v>139</v>
      </c>
      <c r="D157" s="1185" t="s">
        <v>14</v>
      </c>
      <c r="E157" s="1162" t="s">
        <v>93</v>
      </c>
      <c r="F157" s="1163" t="s">
        <v>153</v>
      </c>
      <c r="G157" s="1367" t="s">
        <v>31</v>
      </c>
      <c r="H157" s="1222">
        <v>0.3</v>
      </c>
      <c r="I157" s="1223">
        <v>0.3</v>
      </c>
      <c r="J157" s="1222">
        <v>0.4</v>
      </c>
      <c r="K157" s="1255">
        <v>0.4</v>
      </c>
      <c r="L157" s="1257">
        <v>0.3</v>
      </c>
      <c r="M157" s="1294">
        <v>0.3</v>
      </c>
    </row>
    <row r="158" spans="1:13" ht="12.75" thickTop="1" thickBot="1">
      <c r="A158" s="1149"/>
      <c r="B158" s="1085"/>
      <c r="C158" s="1329" t="s">
        <v>139</v>
      </c>
      <c r="D158" s="1185" t="s">
        <v>14</v>
      </c>
      <c r="E158" s="1162" t="s">
        <v>93</v>
      </c>
      <c r="F158" s="1163" t="s">
        <v>153</v>
      </c>
      <c r="G158" s="1367" t="s">
        <v>31</v>
      </c>
      <c r="H158" s="1222">
        <v>0.3</v>
      </c>
      <c r="I158" s="1223">
        <v>0.3</v>
      </c>
      <c r="J158" s="1222">
        <v>0.4</v>
      </c>
      <c r="K158" s="1255">
        <v>0.4</v>
      </c>
      <c r="L158" s="1257">
        <v>0.3</v>
      </c>
      <c r="M158" s="1294">
        <v>0.3</v>
      </c>
    </row>
    <row r="159" spans="1:13" ht="14.25" thickTop="1" thickBot="1">
      <c r="A159" s="1145"/>
      <c r="B159" s="1085"/>
      <c r="C159" s="1319" t="s">
        <v>139</v>
      </c>
      <c r="D159" s="1180" t="s">
        <v>180</v>
      </c>
      <c r="E159" s="1201" t="s">
        <v>94</v>
      </c>
      <c r="F159" s="1158" t="s">
        <v>181</v>
      </c>
      <c r="G159" s="1364" t="s">
        <v>75</v>
      </c>
      <c r="H159" s="1188">
        <v>0.2</v>
      </c>
      <c r="I159" s="1189">
        <v>0.2</v>
      </c>
      <c r="J159" s="1188">
        <v>0.2</v>
      </c>
      <c r="K159" s="1254">
        <v>0.3</v>
      </c>
      <c r="L159" s="1256">
        <v>0.2</v>
      </c>
      <c r="M159" s="1290">
        <v>0.2</v>
      </c>
    </row>
    <row r="160" spans="1:13" ht="13.5" thickTop="1">
      <c r="A160" s="1145"/>
      <c r="B160" s="1085"/>
      <c r="C160" s="1319" t="s">
        <v>139</v>
      </c>
      <c r="D160" s="1180" t="s">
        <v>180</v>
      </c>
      <c r="E160" s="1201" t="s">
        <v>94</v>
      </c>
      <c r="F160" s="1158" t="s">
        <v>181</v>
      </c>
      <c r="G160" s="1364" t="s">
        <v>75</v>
      </c>
      <c r="H160" s="1188">
        <v>0.2</v>
      </c>
      <c r="I160" s="1189">
        <v>0.2</v>
      </c>
      <c r="J160" s="1188">
        <v>0.2</v>
      </c>
      <c r="K160" s="1254">
        <v>0.3</v>
      </c>
      <c r="L160" s="1256">
        <v>0.2</v>
      </c>
      <c r="M160" s="1290">
        <v>0.2</v>
      </c>
    </row>
    <row r="161" spans="1:13" ht="12" thickBot="1">
      <c r="A161" s="1149"/>
      <c r="B161" s="1085"/>
      <c r="C161" s="1329" t="s">
        <v>139</v>
      </c>
      <c r="D161" s="1185" t="s">
        <v>14</v>
      </c>
      <c r="E161" s="1162" t="s">
        <v>94</v>
      </c>
      <c r="F161" s="1163" t="s">
        <v>153</v>
      </c>
      <c r="G161" s="1367" t="s">
        <v>31</v>
      </c>
      <c r="H161" s="1222">
        <v>0.3</v>
      </c>
      <c r="I161" s="1223">
        <v>0.3</v>
      </c>
      <c r="J161" s="1222">
        <v>0.3</v>
      </c>
      <c r="K161" s="1255">
        <v>0.3</v>
      </c>
      <c r="L161" s="1257">
        <v>0.3</v>
      </c>
      <c r="M161" s="1294">
        <v>0.3</v>
      </c>
    </row>
    <row r="162" spans="1:13" ht="12.75" thickTop="1" thickBot="1">
      <c r="A162" s="1149"/>
      <c r="B162" s="1085"/>
      <c r="C162" s="1329" t="s">
        <v>139</v>
      </c>
      <c r="D162" s="1185" t="s">
        <v>14</v>
      </c>
      <c r="E162" s="1162" t="s">
        <v>94</v>
      </c>
      <c r="F162" s="1163" t="s">
        <v>153</v>
      </c>
      <c r="G162" s="1367" t="s">
        <v>31</v>
      </c>
      <c r="H162" s="1222">
        <v>0.3</v>
      </c>
      <c r="I162" s="1223">
        <v>0.3</v>
      </c>
      <c r="J162" s="1222">
        <v>0.3</v>
      </c>
      <c r="K162" s="1255">
        <v>0.3</v>
      </c>
      <c r="L162" s="1257">
        <v>0.3</v>
      </c>
      <c r="M162" s="1294">
        <v>0.3</v>
      </c>
    </row>
    <row r="163" spans="1:13" ht="13.5" thickTop="1">
      <c r="A163" s="1149"/>
      <c r="B163" s="1082"/>
      <c r="C163" s="1329" t="s">
        <v>320</v>
      </c>
      <c r="D163" s="1180" t="s">
        <v>180</v>
      </c>
      <c r="E163" s="1164" t="s">
        <v>93</v>
      </c>
      <c r="F163" s="1158" t="s">
        <v>181</v>
      </c>
      <c r="G163" s="1364" t="s">
        <v>75</v>
      </c>
      <c r="H163" s="1188">
        <v>0.1</v>
      </c>
      <c r="I163" s="1189">
        <v>0.2</v>
      </c>
      <c r="J163" s="1188">
        <v>0.2</v>
      </c>
      <c r="K163" s="1254">
        <v>0.2</v>
      </c>
      <c r="L163" s="1256">
        <v>0.3</v>
      </c>
      <c r="M163" s="1290">
        <v>0.2</v>
      </c>
    </row>
    <row r="164" spans="1:13" ht="13.5" thickBot="1">
      <c r="A164" s="1149"/>
      <c r="B164" s="1082"/>
      <c r="C164" s="1329" t="s">
        <v>320</v>
      </c>
      <c r="D164" s="1185" t="s">
        <v>14</v>
      </c>
      <c r="E164" s="1162" t="s">
        <v>93</v>
      </c>
      <c r="F164" s="1163" t="s">
        <v>153</v>
      </c>
      <c r="G164" s="1367" t="s">
        <v>31</v>
      </c>
      <c r="H164" s="1222">
        <v>0.3</v>
      </c>
      <c r="I164" s="1223">
        <v>0.3</v>
      </c>
      <c r="J164" s="1222">
        <v>0.3</v>
      </c>
      <c r="K164" s="1255">
        <v>0.2</v>
      </c>
      <c r="L164" s="1257">
        <v>0.5</v>
      </c>
      <c r="M164" s="1294">
        <v>0.3</v>
      </c>
    </row>
    <row r="165" spans="1:13" ht="12.75" thickTop="1" thickBot="1">
      <c r="A165" s="1149"/>
      <c r="B165" s="1085"/>
      <c r="C165" s="1329" t="s">
        <v>320</v>
      </c>
      <c r="D165" s="1185" t="s">
        <v>14</v>
      </c>
      <c r="E165" s="1162" t="s">
        <v>93</v>
      </c>
      <c r="F165" s="1163" t="s">
        <v>153</v>
      </c>
      <c r="G165" s="1367" t="s">
        <v>31</v>
      </c>
      <c r="H165" s="1222">
        <v>0.3</v>
      </c>
      <c r="I165" s="1223">
        <v>0.3</v>
      </c>
      <c r="J165" s="1222">
        <v>0.3</v>
      </c>
      <c r="K165" s="1255">
        <v>0.2</v>
      </c>
      <c r="L165" s="1257">
        <v>0.5</v>
      </c>
      <c r="M165" s="1294">
        <v>0.3</v>
      </c>
    </row>
    <row r="166" spans="1:13" ht="14.25" thickTop="1" thickBot="1">
      <c r="A166" s="1145"/>
      <c r="B166" s="1085"/>
      <c r="C166" s="1319" t="s">
        <v>320</v>
      </c>
      <c r="D166" s="1180" t="s">
        <v>180</v>
      </c>
      <c r="E166" s="1201" t="s">
        <v>94</v>
      </c>
      <c r="F166" s="1158" t="s">
        <v>181</v>
      </c>
      <c r="G166" s="1364" t="s">
        <v>75</v>
      </c>
      <c r="H166" s="1188">
        <v>0.2</v>
      </c>
      <c r="I166" s="1189">
        <v>0.3</v>
      </c>
      <c r="J166" s="1188">
        <v>0.3</v>
      </c>
      <c r="K166" s="1254">
        <v>0.2</v>
      </c>
      <c r="L166" s="1256">
        <v>0.4</v>
      </c>
      <c r="M166" s="1290">
        <v>0.3</v>
      </c>
    </row>
    <row r="167" spans="1:13" ht="13.5" thickTop="1">
      <c r="A167" s="1145"/>
      <c r="B167" s="1085"/>
      <c r="C167" s="1319" t="s">
        <v>320</v>
      </c>
      <c r="D167" s="1180" t="s">
        <v>180</v>
      </c>
      <c r="E167" s="1201" t="s">
        <v>94</v>
      </c>
      <c r="F167" s="1158" t="s">
        <v>181</v>
      </c>
      <c r="G167" s="1364" t="s">
        <v>75</v>
      </c>
      <c r="H167" s="1188">
        <v>0.2</v>
      </c>
      <c r="I167" s="1189">
        <v>0.3</v>
      </c>
      <c r="J167" s="1188">
        <v>0.3</v>
      </c>
      <c r="K167" s="1254">
        <v>0.2</v>
      </c>
      <c r="L167" s="1256">
        <v>0.4</v>
      </c>
      <c r="M167" s="1290">
        <v>0.3</v>
      </c>
    </row>
    <row r="168" spans="1:13" ht="12" thickBot="1">
      <c r="A168" s="1149"/>
      <c r="B168" s="1085"/>
      <c r="C168" s="1329" t="s">
        <v>320</v>
      </c>
      <c r="D168" s="1185" t="s">
        <v>14</v>
      </c>
      <c r="E168" s="1162" t="s">
        <v>94</v>
      </c>
      <c r="F168" s="1163" t="s">
        <v>153</v>
      </c>
      <c r="G168" s="1367" t="s">
        <v>31</v>
      </c>
      <c r="H168" s="1222">
        <v>0.3</v>
      </c>
      <c r="I168" s="1223">
        <v>0.4</v>
      </c>
      <c r="J168" s="1222">
        <v>0.4</v>
      </c>
      <c r="K168" s="1255">
        <v>0.4</v>
      </c>
      <c r="L168" s="1257">
        <v>0.5</v>
      </c>
      <c r="M168" s="1294">
        <v>0.5</v>
      </c>
    </row>
    <row r="169" spans="1:13" ht="12.75" thickTop="1" thickBot="1">
      <c r="A169" s="1149"/>
      <c r="B169" s="1085"/>
      <c r="C169" s="1329" t="s">
        <v>320</v>
      </c>
      <c r="D169" s="1185" t="s">
        <v>14</v>
      </c>
      <c r="E169" s="1162" t="s">
        <v>94</v>
      </c>
      <c r="F169" s="1163" t="s">
        <v>153</v>
      </c>
      <c r="G169" s="1367" t="s">
        <v>31</v>
      </c>
      <c r="H169" s="1222">
        <v>0.3</v>
      </c>
      <c r="I169" s="1223">
        <v>0.4</v>
      </c>
      <c r="J169" s="1222">
        <v>0.4</v>
      </c>
      <c r="K169" s="1255">
        <v>0.4</v>
      </c>
      <c r="L169" s="1257">
        <v>0.5</v>
      </c>
      <c r="M169" s="1294">
        <v>0.5</v>
      </c>
    </row>
    <row r="170" spans="1:13" ht="13.5" thickTop="1">
      <c r="A170" s="1149"/>
      <c r="B170" s="1082"/>
      <c r="C170" s="1329" t="s">
        <v>191</v>
      </c>
      <c r="D170" s="1179" t="s">
        <v>180</v>
      </c>
      <c r="E170" s="1164" t="s">
        <v>93</v>
      </c>
      <c r="F170" s="1158" t="s">
        <v>181</v>
      </c>
      <c r="G170" s="1364" t="s">
        <v>75</v>
      </c>
      <c r="H170" s="1188">
        <v>0.1</v>
      </c>
      <c r="I170" s="1189">
        <v>0.2</v>
      </c>
      <c r="J170" s="1188">
        <v>0.2</v>
      </c>
      <c r="K170" s="1254">
        <v>0.2</v>
      </c>
      <c r="L170" s="1256">
        <v>0.1</v>
      </c>
      <c r="M170" s="1290">
        <v>0.2</v>
      </c>
    </row>
    <row r="171" spans="1:13" ht="13.5" thickBot="1">
      <c r="A171" s="1149"/>
      <c r="B171" s="1082"/>
      <c r="C171" s="1329" t="s">
        <v>191</v>
      </c>
      <c r="D171" s="1185" t="s">
        <v>14</v>
      </c>
      <c r="E171" s="1162" t="s">
        <v>93</v>
      </c>
      <c r="F171" s="1163" t="s">
        <v>153</v>
      </c>
      <c r="G171" s="1367" t="s">
        <v>31</v>
      </c>
      <c r="H171" s="1222">
        <v>0.2</v>
      </c>
      <c r="I171" s="1223">
        <v>0.2</v>
      </c>
      <c r="J171" s="1222">
        <v>0.2</v>
      </c>
      <c r="K171" s="1255">
        <v>0.3</v>
      </c>
      <c r="L171" s="1257">
        <v>0.2</v>
      </c>
      <c r="M171" s="1294">
        <v>0.3</v>
      </c>
    </row>
    <row r="172" spans="1:13" ht="12.75" thickTop="1" thickBot="1">
      <c r="A172" s="1149"/>
      <c r="B172" s="1085"/>
      <c r="C172" s="1329" t="s">
        <v>191</v>
      </c>
      <c r="D172" s="1185" t="s">
        <v>14</v>
      </c>
      <c r="E172" s="1162" t="s">
        <v>93</v>
      </c>
      <c r="F172" s="1163" t="s">
        <v>153</v>
      </c>
      <c r="G172" s="1367" t="s">
        <v>31</v>
      </c>
      <c r="H172" s="1222">
        <v>0.2</v>
      </c>
      <c r="I172" s="1223">
        <v>0.2</v>
      </c>
      <c r="J172" s="1222">
        <v>0.2</v>
      </c>
      <c r="K172" s="1255">
        <v>0.3</v>
      </c>
      <c r="L172" s="1257">
        <v>0.2</v>
      </c>
      <c r="M172" s="1294">
        <v>0.3</v>
      </c>
    </row>
    <row r="173" spans="1:13" ht="14.25" thickTop="1" thickBot="1">
      <c r="A173" s="1145"/>
      <c r="B173" s="1085"/>
      <c r="C173" s="1319" t="s">
        <v>191</v>
      </c>
      <c r="D173" s="1179" t="s">
        <v>180</v>
      </c>
      <c r="E173" s="1201" t="s">
        <v>94</v>
      </c>
      <c r="F173" s="1158" t="s">
        <v>181</v>
      </c>
      <c r="G173" s="1364" t="s">
        <v>75</v>
      </c>
      <c r="H173" s="1188">
        <v>0.2</v>
      </c>
      <c r="I173" s="1189">
        <v>0.2</v>
      </c>
      <c r="J173" s="1188">
        <v>0.2</v>
      </c>
      <c r="K173" s="1254">
        <v>0.2</v>
      </c>
      <c r="L173" s="1256">
        <v>0.2</v>
      </c>
      <c r="M173" s="1290">
        <v>0.2</v>
      </c>
    </row>
    <row r="174" spans="1:13" ht="13.5" thickTop="1">
      <c r="A174" s="1145"/>
      <c r="B174" s="1085"/>
      <c r="C174" s="1319" t="s">
        <v>191</v>
      </c>
      <c r="D174" s="1179" t="s">
        <v>180</v>
      </c>
      <c r="E174" s="1201" t="s">
        <v>94</v>
      </c>
      <c r="F174" s="1158" t="s">
        <v>181</v>
      </c>
      <c r="G174" s="1364" t="s">
        <v>75</v>
      </c>
      <c r="H174" s="1188">
        <v>0.2</v>
      </c>
      <c r="I174" s="1189">
        <v>0.2</v>
      </c>
      <c r="J174" s="1188">
        <v>0.2</v>
      </c>
      <c r="K174" s="1254">
        <v>0.2</v>
      </c>
      <c r="L174" s="1256">
        <v>0.2</v>
      </c>
      <c r="M174" s="1290">
        <v>0.2</v>
      </c>
    </row>
    <row r="175" spans="1:13" ht="12" thickBot="1">
      <c r="A175" s="1149"/>
      <c r="B175" s="1085"/>
      <c r="C175" s="1329" t="s">
        <v>191</v>
      </c>
      <c r="D175" s="1185" t="s">
        <v>14</v>
      </c>
      <c r="E175" s="1162" t="s">
        <v>94</v>
      </c>
      <c r="F175" s="1163" t="s">
        <v>153</v>
      </c>
      <c r="G175" s="1367" t="s">
        <v>31</v>
      </c>
      <c r="H175" s="1222">
        <v>0.2</v>
      </c>
      <c r="I175" s="1223">
        <v>0.2</v>
      </c>
      <c r="J175" s="1222">
        <v>0.3</v>
      </c>
      <c r="K175" s="1255">
        <v>0.3</v>
      </c>
      <c r="L175" s="1257">
        <v>0.3</v>
      </c>
      <c r="M175" s="1294">
        <v>0.3</v>
      </c>
    </row>
    <row r="176" spans="1:13" ht="12.75" thickTop="1" thickBot="1">
      <c r="A176" s="1149"/>
      <c r="B176" s="1085"/>
      <c r="C176" s="1329" t="s">
        <v>191</v>
      </c>
      <c r="D176" s="1185" t="s">
        <v>14</v>
      </c>
      <c r="E176" s="1162" t="s">
        <v>94</v>
      </c>
      <c r="F176" s="1163" t="s">
        <v>153</v>
      </c>
      <c r="G176" s="1367" t="s">
        <v>31</v>
      </c>
      <c r="H176" s="1222">
        <v>0.2</v>
      </c>
      <c r="I176" s="1223">
        <v>0.2</v>
      </c>
      <c r="J176" s="1222">
        <v>0.3</v>
      </c>
      <c r="K176" s="1255">
        <v>0.3</v>
      </c>
      <c r="L176" s="1257">
        <v>0.3</v>
      </c>
      <c r="M176" s="1294">
        <v>0.3</v>
      </c>
    </row>
    <row r="177" spans="1:13" ht="13.5" thickTop="1">
      <c r="A177" s="1145"/>
      <c r="B177" s="1082"/>
      <c r="C177" s="1319" t="s">
        <v>192</v>
      </c>
      <c r="D177" s="1180" t="s">
        <v>180</v>
      </c>
      <c r="E177" s="1164" t="s">
        <v>93</v>
      </c>
      <c r="F177" s="1158" t="s">
        <v>181</v>
      </c>
      <c r="G177" s="1364" t="s">
        <v>75</v>
      </c>
      <c r="H177" s="1188">
        <v>0.1</v>
      </c>
      <c r="I177" s="1189">
        <v>0.1</v>
      </c>
      <c r="J177" s="1188">
        <v>0.1</v>
      </c>
      <c r="K177" s="1254">
        <v>0.1</v>
      </c>
      <c r="L177" s="1256">
        <v>0.1</v>
      </c>
      <c r="M177" s="1290">
        <v>0.1</v>
      </c>
    </row>
    <row r="178" spans="1:13" ht="13.5" thickBot="1">
      <c r="A178" s="1145"/>
      <c r="B178" s="1082"/>
      <c r="C178" s="1319" t="s">
        <v>192</v>
      </c>
      <c r="D178" s="1185" t="s">
        <v>14</v>
      </c>
      <c r="E178" s="1162" t="s">
        <v>93</v>
      </c>
      <c r="F178" s="1163" t="s">
        <v>153</v>
      </c>
      <c r="G178" s="1367" t="s">
        <v>31</v>
      </c>
      <c r="H178" s="1222">
        <v>0.1</v>
      </c>
      <c r="I178" s="1223">
        <v>0.1</v>
      </c>
      <c r="J178" s="1222">
        <v>0.1</v>
      </c>
      <c r="K178" s="1255">
        <v>0.1</v>
      </c>
      <c r="L178" s="1257">
        <v>0.1</v>
      </c>
      <c r="M178" s="1294">
        <v>0.1</v>
      </c>
    </row>
    <row r="179" spans="1:13" ht="14.25" thickTop="1" thickBot="1">
      <c r="A179" s="1145"/>
      <c r="B179" s="1085"/>
      <c r="C179" s="1319" t="s">
        <v>192</v>
      </c>
      <c r="D179" s="1185" t="s">
        <v>14</v>
      </c>
      <c r="E179" s="1162" t="s">
        <v>93</v>
      </c>
      <c r="F179" s="1163" t="s">
        <v>153</v>
      </c>
      <c r="G179" s="1367" t="s">
        <v>31</v>
      </c>
      <c r="H179" s="1222">
        <v>0.1</v>
      </c>
      <c r="I179" s="1223">
        <v>0.1</v>
      </c>
      <c r="J179" s="1222">
        <v>0.1</v>
      </c>
      <c r="K179" s="1255">
        <v>0.1</v>
      </c>
      <c r="L179" s="1257">
        <v>0.1</v>
      </c>
      <c r="M179" s="1294">
        <v>0.1</v>
      </c>
    </row>
    <row r="180" spans="1:13" ht="12.75" thickTop="1" thickBot="1">
      <c r="A180" s="1151"/>
      <c r="B180" s="1085"/>
      <c r="C180" s="1330" t="s">
        <v>192</v>
      </c>
      <c r="D180" s="1180" t="s">
        <v>180</v>
      </c>
      <c r="E180" s="1201" t="s">
        <v>94</v>
      </c>
      <c r="F180" s="1158" t="s">
        <v>181</v>
      </c>
      <c r="G180" s="1364" t="s">
        <v>75</v>
      </c>
      <c r="H180" s="1188">
        <v>0.1</v>
      </c>
      <c r="I180" s="1189">
        <v>0.1</v>
      </c>
      <c r="J180" s="1188">
        <v>0.1</v>
      </c>
      <c r="K180" s="1254">
        <v>0.1</v>
      </c>
      <c r="L180" s="1256">
        <v>0.1</v>
      </c>
      <c r="M180" s="1290">
        <v>0.1</v>
      </c>
    </row>
    <row r="181" spans="1:13" ht="13.5" thickTop="1">
      <c r="A181" s="1151"/>
      <c r="B181" s="1082"/>
      <c r="C181" s="1330" t="s">
        <v>192</v>
      </c>
      <c r="D181" s="1180" t="s">
        <v>180</v>
      </c>
      <c r="E181" s="1201" t="s">
        <v>94</v>
      </c>
      <c r="F181" s="1158" t="s">
        <v>181</v>
      </c>
      <c r="G181" s="1364" t="s">
        <v>75</v>
      </c>
      <c r="H181" s="1188">
        <v>0.1</v>
      </c>
      <c r="I181" s="1189">
        <v>0.1</v>
      </c>
      <c r="J181" s="1188">
        <v>0.1</v>
      </c>
      <c r="K181" s="1254">
        <v>0.1</v>
      </c>
      <c r="L181" s="1256">
        <v>0.1</v>
      </c>
      <c r="M181" s="1290">
        <v>0.1</v>
      </c>
    </row>
    <row r="182" spans="1:13" ht="13.5" thickBot="1">
      <c r="A182" s="1151"/>
      <c r="B182" s="1082"/>
      <c r="C182" s="1330" t="s">
        <v>192</v>
      </c>
      <c r="D182" s="1185" t="s">
        <v>14</v>
      </c>
      <c r="E182" s="1162" t="s">
        <v>94</v>
      </c>
      <c r="F182" s="1163" t="s">
        <v>153</v>
      </c>
      <c r="G182" s="1367" t="s">
        <v>31</v>
      </c>
      <c r="H182" s="1222">
        <v>0.1</v>
      </c>
      <c r="I182" s="1223">
        <v>0.1</v>
      </c>
      <c r="J182" s="1222">
        <v>0.1</v>
      </c>
      <c r="K182" s="1255">
        <v>0.1</v>
      </c>
      <c r="L182" s="1257">
        <v>0.1</v>
      </c>
      <c r="M182" s="1294">
        <v>0.1</v>
      </c>
    </row>
    <row r="183" spans="1:13" ht="14.25" thickTop="1" thickBot="1">
      <c r="A183" s="1151"/>
      <c r="B183" s="1082"/>
      <c r="C183" s="1330" t="s">
        <v>192</v>
      </c>
      <c r="D183" s="1185" t="s">
        <v>14</v>
      </c>
      <c r="E183" s="1162" t="s">
        <v>94</v>
      </c>
      <c r="F183" s="1163" t="s">
        <v>153</v>
      </c>
      <c r="G183" s="1367" t="s">
        <v>31</v>
      </c>
      <c r="H183" s="1222">
        <v>0.1</v>
      </c>
      <c r="I183" s="1223">
        <v>0.1</v>
      </c>
      <c r="J183" s="1222">
        <v>0.1</v>
      </c>
      <c r="K183" s="1255">
        <v>0.1</v>
      </c>
      <c r="L183" s="1257">
        <v>0.1</v>
      </c>
      <c r="M183" s="1294">
        <v>0.1</v>
      </c>
    </row>
    <row r="184" spans="1:13" ht="12" thickTop="1">
      <c r="A184" s="1149"/>
      <c r="B184" s="1086"/>
      <c r="C184" s="1329" t="s">
        <v>171</v>
      </c>
      <c r="D184" s="1179" t="s">
        <v>180</v>
      </c>
      <c r="E184" s="1164" t="s">
        <v>93</v>
      </c>
      <c r="F184" s="1158" t="s">
        <v>181</v>
      </c>
      <c r="G184" s="1364" t="s">
        <v>75</v>
      </c>
      <c r="H184" s="1188">
        <v>0.1</v>
      </c>
      <c r="I184" s="1189">
        <v>0.1</v>
      </c>
      <c r="J184" s="1188">
        <v>0.1</v>
      </c>
      <c r="K184" s="1254">
        <v>0.1</v>
      </c>
      <c r="L184" s="1256">
        <v>0.1</v>
      </c>
      <c r="M184" s="1290">
        <v>0.1</v>
      </c>
    </row>
    <row r="185" spans="1:13" ht="12" thickBot="1">
      <c r="A185" s="1149"/>
      <c r="B185" s="1086"/>
      <c r="C185" s="1329" t="s">
        <v>171</v>
      </c>
      <c r="D185" s="1185" t="s">
        <v>14</v>
      </c>
      <c r="E185" s="1162" t="s">
        <v>93</v>
      </c>
      <c r="F185" s="1163" t="s">
        <v>153</v>
      </c>
      <c r="G185" s="1367" t="s">
        <v>31</v>
      </c>
      <c r="H185" s="1222">
        <v>0.1</v>
      </c>
      <c r="I185" s="1223">
        <v>0.1</v>
      </c>
      <c r="J185" s="1222">
        <v>0.2</v>
      </c>
      <c r="K185" s="1255">
        <v>0.4</v>
      </c>
      <c r="L185" s="1257">
        <v>0.1</v>
      </c>
      <c r="M185" s="1294">
        <v>0.1</v>
      </c>
    </row>
    <row r="186" spans="1:13" ht="12.75" thickTop="1" thickBot="1">
      <c r="A186" s="1149"/>
      <c r="B186" s="1086"/>
      <c r="C186" s="1329" t="s">
        <v>171</v>
      </c>
      <c r="D186" s="1185" t="s">
        <v>14</v>
      </c>
      <c r="E186" s="1162" t="s">
        <v>93</v>
      </c>
      <c r="F186" s="1163" t="s">
        <v>153</v>
      </c>
      <c r="G186" s="1367" t="s">
        <v>31</v>
      </c>
      <c r="H186" s="1222">
        <v>0.1</v>
      </c>
      <c r="I186" s="1223">
        <v>0.1</v>
      </c>
      <c r="J186" s="1222">
        <v>0.2</v>
      </c>
      <c r="K186" s="1255">
        <v>0.4</v>
      </c>
      <c r="L186" s="1257">
        <v>0.1</v>
      </c>
      <c r="M186" s="1294">
        <v>0.1</v>
      </c>
    </row>
    <row r="187" spans="1:13" ht="14.25" thickTop="1" thickBot="1">
      <c r="A187" s="1145"/>
      <c r="B187" s="1086"/>
      <c r="C187" s="1319" t="s">
        <v>171</v>
      </c>
      <c r="D187" s="1179" t="s">
        <v>180</v>
      </c>
      <c r="E187" s="1201" t="s">
        <v>94</v>
      </c>
      <c r="F187" s="1158" t="s">
        <v>181</v>
      </c>
      <c r="G187" s="1364" t="s">
        <v>75</v>
      </c>
      <c r="H187" s="1188">
        <v>0.1</v>
      </c>
      <c r="I187" s="1189">
        <v>0.1</v>
      </c>
      <c r="J187" s="1188">
        <v>0.2</v>
      </c>
      <c r="K187" s="1254">
        <v>0.3</v>
      </c>
      <c r="L187" s="1256">
        <v>0.1</v>
      </c>
      <c r="M187" s="1290">
        <v>0.1</v>
      </c>
    </row>
    <row r="188" spans="1:13" ht="13.5" thickTop="1">
      <c r="A188" s="1145"/>
      <c r="B188" s="1085"/>
      <c r="C188" s="1319" t="s">
        <v>171</v>
      </c>
      <c r="D188" s="1179" t="s">
        <v>180</v>
      </c>
      <c r="E188" s="1201" t="s">
        <v>94</v>
      </c>
      <c r="F188" s="1158" t="s">
        <v>181</v>
      </c>
      <c r="G188" s="1364" t="s">
        <v>75</v>
      </c>
      <c r="H188" s="1188">
        <v>0.1</v>
      </c>
      <c r="I188" s="1189">
        <v>0.1</v>
      </c>
      <c r="J188" s="1188">
        <v>0.2</v>
      </c>
      <c r="K188" s="1254">
        <v>0.3</v>
      </c>
      <c r="L188" s="1256">
        <v>0.1</v>
      </c>
      <c r="M188" s="1290">
        <v>0.1</v>
      </c>
    </row>
    <row r="189" spans="1:13" ht="12" thickBot="1">
      <c r="A189" s="1149"/>
      <c r="B189" s="1085"/>
      <c r="C189" s="1329" t="s">
        <v>171</v>
      </c>
      <c r="D189" s="1185" t="s">
        <v>14</v>
      </c>
      <c r="E189" s="1162" t="s">
        <v>94</v>
      </c>
      <c r="F189" s="1163" t="s">
        <v>153</v>
      </c>
      <c r="G189" s="1367" t="s">
        <v>31</v>
      </c>
      <c r="H189" s="1222">
        <v>0.2</v>
      </c>
      <c r="I189" s="1223">
        <v>0.3</v>
      </c>
      <c r="J189" s="1222">
        <v>0.4</v>
      </c>
      <c r="K189" s="1255">
        <v>0.6</v>
      </c>
      <c r="L189" s="1257">
        <v>0.3</v>
      </c>
      <c r="M189" s="1294">
        <v>0.3</v>
      </c>
    </row>
    <row r="190" spans="1:13" ht="12.75" thickTop="1" thickBot="1">
      <c r="A190" s="1149"/>
      <c r="B190" s="1085"/>
      <c r="C190" s="1329" t="s">
        <v>171</v>
      </c>
      <c r="D190" s="1185" t="s">
        <v>14</v>
      </c>
      <c r="E190" s="1162" t="s">
        <v>94</v>
      </c>
      <c r="F190" s="1163" t="s">
        <v>153</v>
      </c>
      <c r="G190" s="1367" t="s">
        <v>31</v>
      </c>
      <c r="H190" s="1222">
        <v>0.2</v>
      </c>
      <c r="I190" s="1223">
        <v>0.3</v>
      </c>
      <c r="J190" s="1222">
        <v>0.4</v>
      </c>
      <c r="K190" s="1255">
        <v>0.6</v>
      </c>
      <c r="L190" s="1257">
        <v>0.3</v>
      </c>
      <c r="M190" s="1294">
        <v>0.3</v>
      </c>
    </row>
    <row r="191" spans="1:13" ht="13.5" thickTop="1">
      <c r="A191" s="1145"/>
      <c r="B191" s="1082"/>
      <c r="C191" s="1319" t="s">
        <v>194</v>
      </c>
      <c r="D191" s="1168" t="s">
        <v>180</v>
      </c>
      <c r="E191" s="1164" t="s">
        <v>93</v>
      </c>
      <c r="F191" s="1158" t="s">
        <v>182</v>
      </c>
      <c r="G191" s="1364" t="s">
        <v>75</v>
      </c>
      <c r="H191" s="1188">
        <v>0.1</v>
      </c>
      <c r="I191" s="1189">
        <v>0.1</v>
      </c>
      <c r="J191" s="1188">
        <v>0.1</v>
      </c>
      <c r="K191" s="1254">
        <v>0.1</v>
      </c>
      <c r="L191" s="1256">
        <v>0.1</v>
      </c>
      <c r="M191" s="1290">
        <v>0.1</v>
      </c>
    </row>
    <row r="192" spans="1:13" ht="13.5" thickBot="1">
      <c r="A192" s="1149"/>
      <c r="B192" s="1082"/>
      <c r="C192" s="1329" t="s">
        <v>194</v>
      </c>
      <c r="D192" s="1162" t="s">
        <v>14</v>
      </c>
      <c r="E192" s="1162" t="s">
        <v>93</v>
      </c>
      <c r="F192" s="1163" t="s">
        <v>153</v>
      </c>
      <c r="G192" s="1367" t="s">
        <v>31</v>
      </c>
      <c r="H192" s="1222">
        <v>0.1</v>
      </c>
      <c r="I192" s="1223">
        <v>0.1</v>
      </c>
      <c r="J192" s="1222">
        <v>0.1</v>
      </c>
      <c r="K192" s="1255">
        <v>0.1</v>
      </c>
      <c r="L192" s="1257">
        <v>0.1</v>
      </c>
      <c r="M192" s="1294">
        <v>0.1</v>
      </c>
    </row>
    <row r="193" spans="1:13" ht="12.75" thickTop="1" thickBot="1">
      <c r="A193" s="1149"/>
      <c r="B193" s="1085"/>
      <c r="C193" s="1329" t="s">
        <v>194</v>
      </c>
      <c r="D193" s="1162" t="s">
        <v>14</v>
      </c>
      <c r="E193" s="1162" t="s">
        <v>93</v>
      </c>
      <c r="F193" s="1163" t="s">
        <v>153</v>
      </c>
      <c r="G193" s="1367" t="s">
        <v>31</v>
      </c>
      <c r="H193" s="1222">
        <v>0.1</v>
      </c>
      <c r="I193" s="1223">
        <v>0.1</v>
      </c>
      <c r="J193" s="1222">
        <v>0.1</v>
      </c>
      <c r="K193" s="1255">
        <v>0.1</v>
      </c>
      <c r="L193" s="1257">
        <v>0.1</v>
      </c>
      <c r="M193" s="1294">
        <v>0.1</v>
      </c>
    </row>
    <row r="194" spans="1:13" ht="14.25" thickTop="1" thickBot="1">
      <c r="A194" s="1145"/>
      <c r="B194" s="1085"/>
      <c r="C194" s="1319" t="s">
        <v>194</v>
      </c>
      <c r="D194" s="1168" t="s">
        <v>180</v>
      </c>
      <c r="E194" s="1212" t="s">
        <v>94</v>
      </c>
      <c r="F194" s="1158" t="s">
        <v>182</v>
      </c>
      <c r="G194" s="1364" t="s">
        <v>75</v>
      </c>
      <c r="H194" s="1188">
        <v>0.1</v>
      </c>
      <c r="I194" s="1189">
        <v>0.1</v>
      </c>
      <c r="J194" s="1188">
        <v>0.1</v>
      </c>
      <c r="K194" s="1254">
        <v>0.1</v>
      </c>
      <c r="L194" s="1256">
        <v>0.1</v>
      </c>
      <c r="M194" s="1290">
        <v>0.1</v>
      </c>
    </row>
    <row r="195" spans="1:13" ht="13.5" thickTop="1">
      <c r="A195" s="1145"/>
      <c r="B195" s="1082"/>
      <c r="C195" s="1319" t="s">
        <v>194</v>
      </c>
      <c r="D195" s="1168" t="s">
        <v>180</v>
      </c>
      <c r="E195" s="1212" t="s">
        <v>94</v>
      </c>
      <c r="F195" s="1158" t="s">
        <v>182</v>
      </c>
      <c r="G195" s="1364" t="s">
        <v>75</v>
      </c>
      <c r="H195" s="1188">
        <v>0.1</v>
      </c>
      <c r="I195" s="1189">
        <v>0.1</v>
      </c>
      <c r="J195" s="1188">
        <v>0.1</v>
      </c>
      <c r="K195" s="1254">
        <v>0.1</v>
      </c>
      <c r="L195" s="1256">
        <v>0.1</v>
      </c>
      <c r="M195" s="1290">
        <v>0.1</v>
      </c>
    </row>
    <row r="196" spans="1:13" ht="12" thickBot="1">
      <c r="A196" s="1149"/>
      <c r="B196" s="1085"/>
      <c r="C196" s="1329" t="s">
        <v>194</v>
      </c>
      <c r="D196" s="1162" t="s">
        <v>14</v>
      </c>
      <c r="E196" s="1162" t="s">
        <v>94</v>
      </c>
      <c r="F196" s="1163" t="s">
        <v>153</v>
      </c>
      <c r="G196" s="1367" t="s">
        <v>31</v>
      </c>
      <c r="H196" s="1222">
        <v>0.1</v>
      </c>
      <c r="I196" s="1223">
        <v>0.1</v>
      </c>
      <c r="J196" s="1222">
        <v>0.1</v>
      </c>
      <c r="K196" s="1255">
        <v>0.1</v>
      </c>
      <c r="L196" s="1257">
        <v>0.1</v>
      </c>
      <c r="M196" s="1294">
        <v>0.1</v>
      </c>
    </row>
    <row r="197" spans="1:13" ht="12.75" thickTop="1" thickBot="1">
      <c r="A197" s="1149"/>
      <c r="B197" s="1085"/>
      <c r="C197" s="1329" t="s">
        <v>194</v>
      </c>
      <c r="D197" s="1162" t="s">
        <v>14</v>
      </c>
      <c r="E197" s="1162" t="s">
        <v>94</v>
      </c>
      <c r="F197" s="1163" t="s">
        <v>153</v>
      </c>
      <c r="G197" s="1367" t="s">
        <v>31</v>
      </c>
      <c r="H197" s="1222">
        <v>0.1</v>
      </c>
      <c r="I197" s="1223">
        <v>0.1</v>
      </c>
      <c r="J197" s="1222">
        <v>0.1</v>
      </c>
      <c r="K197" s="1255">
        <v>0.1</v>
      </c>
      <c r="L197" s="1257">
        <v>0.1</v>
      </c>
      <c r="M197" s="1294">
        <v>0.1</v>
      </c>
    </row>
    <row r="198" spans="1:13" ht="13.5" thickTop="1">
      <c r="A198" s="1145"/>
      <c r="B198" s="1082"/>
      <c r="C198" s="1319" t="s">
        <v>195</v>
      </c>
      <c r="D198" s="1180" t="s">
        <v>180</v>
      </c>
      <c r="E198" s="1164" t="s">
        <v>93</v>
      </c>
      <c r="F198" s="1158" t="s">
        <v>181</v>
      </c>
      <c r="G198" s="1364" t="s">
        <v>75</v>
      </c>
      <c r="H198" s="1188">
        <v>0.2</v>
      </c>
      <c r="I198" s="1189">
        <v>0.2</v>
      </c>
      <c r="J198" s="1188">
        <v>0.1</v>
      </c>
      <c r="K198" s="1254">
        <v>0.2</v>
      </c>
      <c r="L198" s="1256">
        <v>0.1</v>
      </c>
      <c r="M198" s="1290">
        <v>0.2</v>
      </c>
    </row>
    <row r="199" spans="1:13" ht="13.5" thickBot="1">
      <c r="A199" s="1145"/>
      <c r="B199" s="1082"/>
      <c r="C199" s="1319" t="s">
        <v>195</v>
      </c>
      <c r="D199" s="1185" t="s">
        <v>14</v>
      </c>
      <c r="E199" s="1162" t="s">
        <v>93</v>
      </c>
      <c r="F199" s="1163" t="s">
        <v>153</v>
      </c>
      <c r="G199" s="1367" t="s">
        <v>31</v>
      </c>
      <c r="H199" s="1222">
        <v>0.2</v>
      </c>
      <c r="I199" s="1223">
        <v>0.1</v>
      </c>
      <c r="J199" s="1222">
        <v>0.1</v>
      </c>
      <c r="K199" s="1255">
        <v>0.2</v>
      </c>
      <c r="L199" s="1257">
        <v>0.1</v>
      </c>
      <c r="M199" s="1294">
        <v>0.2</v>
      </c>
    </row>
    <row r="200" spans="1:13" ht="14.25" thickTop="1" thickBot="1">
      <c r="A200" s="1145"/>
      <c r="B200" s="1085"/>
      <c r="C200" s="1319" t="s">
        <v>195</v>
      </c>
      <c r="D200" s="1185" t="s">
        <v>14</v>
      </c>
      <c r="E200" s="1162" t="s">
        <v>93</v>
      </c>
      <c r="F200" s="1163" t="s">
        <v>153</v>
      </c>
      <c r="G200" s="1367" t="s">
        <v>31</v>
      </c>
      <c r="H200" s="1222">
        <v>0.2</v>
      </c>
      <c r="I200" s="1223">
        <v>0.1</v>
      </c>
      <c r="J200" s="1222">
        <v>0.1</v>
      </c>
      <c r="K200" s="1255">
        <v>0.2</v>
      </c>
      <c r="L200" s="1257">
        <v>0.1</v>
      </c>
      <c r="M200" s="1294">
        <v>0.2</v>
      </c>
    </row>
    <row r="201" spans="1:13" ht="12.75" thickTop="1" thickBot="1">
      <c r="A201" s="1151"/>
      <c r="B201" s="1085"/>
      <c r="C201" s="1330" t="s">
        <v>195</v>
      </c>
      <c r="D201" s="1180" t="s">
        <v>180</v>
      </c>
      <c r="E201" s="1201" t="s">
        <v>94</v>
      </c>
      <c r="F201" s="1158" t="s">
        <v>181</v>
      </c>
      <c r="G201" s="1364" t="s">
        <v>75</v>
      </c>
      <c r="H201" s="1188">
        <v>0.2</v>
      </c>
      <c r="I201" s="1189">
        <v>0.2</v>
      </c>
      <c r="J201" s="1188">
        <v>0.2</v>
      </c>
      <c r="K201" s="1254">
        <v>0.3</v>
      </c>
      <c r="L201" s="1256">
        <v>0.1</v>
      </c>
      <c r="M201" s="1290">
        <v>0.3</v>
      </c>
    </row>
    <row r="202" spans="1:13" ht="13.5" thickTop="1">
      <c r="A202" s="1151"/>
      <c r="B202" s="1082"/>
      <c r="C202" s="1330" t="s">
        <v>195</v>
      </c>
      <c r="D202" s="1180" t="s">
        <v>180</v>
      </c>
      <c r="E202" s="1201" t="s">
        <v>94</v>
      </c>
      <c r="F202" s="1158" t="s">
        <v>181</v>
      </c>
      <c r="G202" s="1364" t="s">
        <v>75</v>
      </c>
      <c r="H202" s="1188">
        <v>0.2</v>
      </c>
      <c r="I202" s="1189">
        <v>0.2</v>
      </c>
      <c r="J202" s="1188">
        <v>0.2</v>
      </c>
      <c r="K202" s="1254">
        <v>0.3</v>
      </c>
      <c r="L202" s="1256">
        <v>0.1</v>
      </c>
      <c r="M202" s="1290">
        <v>0.3</v>
      </c>
    </row>
    <row r="203" spans="1:13" ht="13.5" thickBot="1">
      <c r="A203" s="1151"/>
      <c r="B203" s="1082"/>
      <c r="C203" s="1330" t="s">
        <v>195</v>
      </c>
      <c r="D203" s="1185" t="s">
        <v>14</v>
      </c>
      <c r="E203" s="1162" t="s">
        <v>94</v>
      </c>
      <c r="F203" s="1163" t="s">
        <v>153</v>
      </c>
      <c r="G203" s="1367" t="s">
        <v>31</v>
      </c>
      <c r="H203" s="1222">
        <v>0.2</v>
      </c>
      <c r="I203" s="1223">
        <v>0.2</v>
      </c>
      <c r="J203" s="1222">
        <v>0.2</v>
      </c>
      <c r="K203" s="1255">
        <v>0.2</v>
      </c>
      <c r="L203" s="1257">
        <v>0.1</v>
      </c>
      <c r="M203" s="1294">
        <v>0.2</v>
      </c>
    </row>
    <row r="204" spans="1:13" ht="14.25" thickTop="1" thickBot="1">
      <c r="A204" s="1151"/>
      <c r="B204" s="1082"/>
      <c r="C204" s="1330" t="s">
        <v>195</v>
      </c>
      <c r="D204" s="1185" t="s">
        <v>14</v>
      </c>
      <c r="E204" s="1162" t="s">
        <v>94</v>
      </c>
      <c r="F204" s="1163" t="s">
        <v>153</v>
      </c>
      <c r="G204" s="1367" t="s">
        <v>31</v>
      </c>
      <c r="H204" s="1222">
        <v>0.2</v>
      </c>
      <c r="I204" s="1223">
        <v>0.2</v>
      </c>
      <c r="J204" s="1222">
        <v>0.2</v>
      </c>
      <c r="K204" s="1255">
        <v>0.2</v>
      </c>
      <c r="L204" s="1257">
        <v>0.1</v>
      </c>
      <c r="M204" s="1294">
        <v>0.2</v>
      </c>
    </row>
    <row r="205" spans="1:13" ht="13.5" thickTop="1">
      <c r="A205" s="1145"/>
      <c r="B205" s="1086"/>
      <c r="C205" s="1319" t="s">
        <v>345</v>
      </c>
      <c r="D205" s="1180" t="s">
        <v>180</v>
      </c>
      <c r="E205" s="1164" t="s">
        <v>93</v>
      </c>
      <c r="F205" s="1158" t="s">
        <v>181</v>
      </c>
      <c r="G205" s="1364" t="s">
        <v>75</v>
      </c>
      <c r="H205" s="1188">
        <v>0.1</v>
      </c>
      <c r="I205" s="1189">
        <v>0.2</v>
      </c>
      <c r="J205" s="1188">
        <v>0.2</v>
      </c>
      <c r="K205" s="1254">
        <v>0.2</v>
      </c>
      <c r="L205" s="1256">
        <v>0.2</v>
      </c>
      <c r="M205" s="1290">
        <v>0.2</v>
      </c>
    </row>
    <row r="206" spans="1:13" ht="13.5" thickBot="1">
      <c r="A206" s="1145"/>
      <c r="B206" s="1086"/>
      <c r="C206" s="1319" t="s">
        <v>345</v>
      </c>
      <c r="D206" s="1185" t="s">
        <v>14</v>
      </c>
      <c r="E206" s="1162" t="s">
        <v>93</v>
      </c>
      <c r="F206" s="1163" t="s">
        <v>153</v>
      </c>
      <c r="G206" s="1367" t="s">
        <v>31</v>
      </c>
      <c r="H206" s="1222">
        <v>0.1</v>
      </c>
      <c r="I206" s="1223">
        <v>0.1</v>
      </c>
      <c r="J206" s="1222">
        <v>0.1</v>
      </c>
      <c r="K206" s="1255">
        <v>0.1</v>
      </c>
      <c r="L206" s="1257">
        <v>0.1</v>
      </c>
      <c r="M206" s="1294">
        <v>0.1</v>
      </c>
    </row>
    <row r="207" spans="1:13" ht="14.25" thickTop="1" thickBot="1">
      <c r="A207" s="1145"/>
      <c r="B207" s="1086"/>
      <c r="C207" s="1319" t="s">
        <v>345</v>
      </c>
      <c r="D207" s="1185" t="s">
        <v>14</v>
      </c>
      <c r="E207" s="1162" t="s">
        <v>93</v>
      </c>
      <c r="F207" s="1163" t="s">
        <v>153</v>
      </c>
      <c r="G207" s="1367" t="s">
        <v>31</v>
      </c>
      <c r="H207" s="1222">
        <v>0.1</v>
      </c>
      <c r="I207" s="1223">
        <v>0.1</v>
      </c>
      <c r="J207" s="1222">
        <v>0.1</v>
      </c>
      <c r="K207" s="1255">
        <v>0.1</v>
      </c>
      <c r="L207" s="1257">
        <v>0.1</v>
      </c>
      <c r="M207" s="1294">
        <v>0.1</v>
      </c>
    </row>
    <row r="208" spans="1:13" ht="14.25" thickTop="1" thickBot="1">
      <c r="A208" s="1145"/>
      <c r="B208" s="1086"/>
      <c r="C208" s="1319" t="s">
        <v>345</v>
      </c>
      <c r="D208" s="1180" t="s">
        <v>180</v>
      </c>
      <c r="E208" s="1201" t="s">
        <v>94</v>
      </c>
      <c r="F208" s="1158" t="s">
        <v>181</v>
      </c>
      <c r="G208" s="1364" t="s">
        <v>75</v>
      </c>
      <c r="H208" s="1188">
        <v>0.2</v>
      </c>
      <c r="I208" s="1189">
        <v>0.2</v>
      </c>
      <c r="J208" s="1188">
        <v>0.3</v>
      </c>
      <c r="K208" s="1254">
        <v>0.3</v>
      </c>
      <c r="L208" s="1256">
        <v>0.3</v>
      </c>
      <c r="M208" s="1290">
        <v>0.2</v>
      </c>
    </row>
    <row r="209" spans="1:13" ht="13.5" thickTop="1">
      <c r="A209" s="1145"/>
      <c r="B209" s="1082"/>
      <c r="C209" s="1319" t="s">
        <v>345</v>
      </c>
      <c r="D209" s="1180" t="s">
        <v>180</v>
      </c>
      <c r="E209" s="1201" t="s">
        <v>94</v>
      </c>
      <c r="F209" s="1158" t="s">
        <v>181</v>
      </c>
      <c r="G209" s="1364" t="s">
        <v>75</v>
      </c>
      <c r="H209" s="1188">
        <v>0.2</v>
      </c>
      <c r="I209" s="1189">
        <v>0.2</v>
      </c>
      <c r="J209" s="1188">
        <v>0.3</v>
      </c>
      <c r="K209" s="1254">
        <v>0.3</v>
      </c>
      <c r="L209" s="1256">
        <v>0.3</v>
      </c>
      <c r="M209" s="1290">
        <v>0.2</v>
      </c>
    </row>
    <row r="210" spans="1:13" ht="13.5" thickBot="1">
      <c r="A210" s="1145"/>
      <c r="B210" s="1082"/>
      <c r="C210" s="1319" t="s">
        <v>345</v>
      </c>
      <c r="D210" s="1185" t="s">
        <v>14</v>
      </c>
      <c r="E210" s="1162" t="s">
        <v>94</v>
      </c>
      <c r="F210" s="1163" t="s">
        <v>153</v>
      </c>
      <c r="G210" s="1367" t="s">
        <v>31</v>
      </c>
      <c r="H210" s="1222">
        <v>0.1</v>
      </c>
      <c r="I210" s="1223">
        <v>0.1</v>
      </c>
      <c r="J210" s="1222">
        <v>0.2</v>
      </c>
      <c r="K210" s="1255">
        <v>0.1</v>
      </c>
      <c r="L210" s="1257">
        <v>0.2</v>
      </c>
      <c r="M210" s="1294">
        <v>0.1</v>
      </c>
    </row>
    <row r="211" spans="1:13" ht="14.25" thickTop="1" thickBot="1">
      <c r="A211" s="1145"/>
      <c r="B211" s="1082"/>
      <c r="C211" s="1319" t="s">
        <v>345</v>
      </c>
      <c r="D211" s="1185" t="s">
        <v>14</v>
      </c>
      <c r="E211" s="1162" t="s">
        <v>94</v>
      </c>
      <c r="F211" s="1163" t="s">
        <v>153</v>
      </c>
      <c r="G211" s="1367" t="s">
        <v>31</v>
      </c>
      <c r="H211" s="1222">
        <v>0.1</v>
      </c>
      <c r="I211" s="1223">
        <v>0.1</v>
      </c>
      <c r="J211" s="1222">
        <v>0.2</v>
      </c>
      <c r="K211" s="1255">
        <v>0.1</v>
      </c>
      <c r="L211" s="1257">
        <v>0.2</v>
      </c>
      <c r="M211" s="1294">
        <v>0.1</v>
      </c>
    </row>
    <row r="212" spans="1:13" ht="13.5" thickTop="1">
      <c r="A212" s="1145"/>
      <c r="B212" s="1086"/>
      <c r="C212" s="1319" t="s">
        <v>382</v>
      </c>
      <c r="D212" s="1180" t="s">
        <v>180</v>
      </c>
      <c r="E212" s="1164" t="s">
        <v>93</v>
      </c>
      <c r="F212" s="1158" t="s">
        <v>181</v>
      </c>
      <c r="G212" s="1364" t="s">
        <v>75</v>
      </c>
      <c r="H212" s="1188">
        <v>0.05</v>
      </c>
      <c r="I212" s="1189">
        <v>0.05</v>
      </c>
      <c r="J212" s="1188">
        <v>0.05</v>
      </c>
      <c r="K212" s="1254">
        <v>0.05</v>
      </c>
      <c r="L212" s="1256">
        <v>0.05</v>
      </c>
      <c r="M212" s="1290">
        <v>0.05</v>
      </c>
    </row>
    <row r="213" spans="1:13" ht="13.5" thickBot="1">
      <c r="A213" s="1145"/>
      <c r="B213" s="1086"/>
      <c r="C213" s="1319" t="s">
        <v>382</v>
      </c>
      <c r="D213" s="1185" t="s">
        <v>14</v>
      </c>
      <c r="E213" s="1162" t="s">
        <v>93</v>
      </c>
      <c r="F213" s="1163" t="s">
        <v>153</v>
      </c>
      <c r="G213" s="1367" t="s">
        <v>31</v>
      </c>
      <c r="H213" s="1222">
        <v>0.05</v>
      </c>
      <c r="I213" s="1223">
        <v>0.05</v>
      </c>
      <c r="J213" s="1222">
        <v>0.05</v>
      </c>
      <c r="K213" s="1255">
        <v>0.05</v>
      </c>
      <c r="L213" s="1257">
        <v>0.05</v>
      </c>
      <c r="M213" s="1294">
        <v>0.05</v>
      </c>
    </row>
    <row r="214" spans="1:13" ht="12.75" thickTop="1" thickBot="1">
      <c r="A214" s="1086"/>
      <c r="B214" s="1086"/>
      <c r="C214" s="1319" t="s">
        <v>382</v>
      </c>
      <c r="D214" s="1185" t="s">
        <v>14</v>
      </c>
      <c r="E214" s="1162" t="s">
        <v>93</v>
      </c>
      <c r="F214" s="1163" t="s">
        <v>153</v>
      </c>
      <c r="G214" s="1367" t="s">
        <v>31</v>
      </c>
      <c r="H214" s="1222">
        <v>0.05</v>
      </c>
      <c r="I214" s="1223">
        <v>0.05</v>
      </c>
      <c r="J214" s="1222">
        <v>0.05</v>
      </c>
      <c r="K214" s="1255">
        <v>0.05</v>
      </c>
      <c r="L214" s="1257">
        <v>0.05</v>
      </c>
      <c r="M214" s="1294">
        <v>0.05</v>
      </c>
    </row>
    <row r="215" spans="1:13" ht="12.75" thickTop="1" thickBot="1">
      <c r="A215" s="1086"/>
      <c r="B215" s="1086"/>
      <c r="C215" s="1319" t="s">
        <v>382</v>
      </c>
      <c r="D215" s="1180" t="s">
        <v>180</v>
      </c>
      <c r="E215" s="1201" t="s">
        <v>94</v>
      </c>
      <c r="F215" s="1158" t="s">
        <v>181</v>
      </c>
      <c r="G215" s="1364" t="s">
        <v>75</v>
      </c>
      <c r="H215" s="1188">
        <v>0.05</v>
      </c>
      <c r="I215" s="1189">
        <v>0.05</v>
      </c>
      <c r="J215" s="1188">
        <v>0.05</v>
      </c>
      <c r="K215" s="1254">
        <v>0.05</v>
      </c>
      <c r="L215" s="1256">
        <v>0.05</v>
      </c>
      <c r="M215" s="1290">
        <v>0.05</v>
      </c>
    </row>
    <row r="216" spans="1:13" ht="12" thickTop="1">
      <c r="C216" s="1319" t="s">
        <v>382</v>
      </c>
      <c r="D216" s="1180" t="s">
        <v>180</v>
      </c>
      <c r="E216" s="1201" t="s">
        <v>94</v>
      </c>
      <c r="F216" s="1158" t="s">
        <v>181</v>
      </c>
      <c r="G216" s="1364" t="s">
        <v>75</v>
      </c>
      <c r="H216" s="1188">
        <v>0.05</v>
      </c>
      <c r="I216" s="1189">
        <v>0.05</v>
      </c>
      <c r="J216" s="1188">
        <v>0.05</v>
      </c>
      <c r="K216" s="1254">
        <v>0.05</v>
      </c>
      <c r="L216" s="1256">
        <v>0.05</v>
      </c>
      <c r="M216" s="1290">
        <v>0.05</v>
      </c>
    </row>
    <row r="217" spans="1:13" ht="12" thickBot="1">
      <c r="C217" s="1319" t="s">
        <v>382</v>
      </c>
      <c r="D217" s="1185" t="s">
        <v>14</v>
      </c>
      <c r="E217" s="1162" t="s">
        <v>94</v>
      </c>
      <c r="F217" s="1163" t="s">
        <v>153</v>
      </c>
      <c r="G217" s="1367" t="s">
        <v>31</v>
      </c>
      <c r="H217" s="1222">
        <v>0.05</v>
      </c>
      <c r="I217" s="1223">
        <v>0.05</v>
      </c>
      <c r="J217" s="1222">
        <v>0.05</v>
      </c>
      <c r="K217" s="1255">
        <v>0.05</v>
      </c>
      <c r="L217" s="1257">
        <v>0.05</v>
      </c>
      <c r="M217" s="1294">
        <v>0.05</v>
      </c>
    </row>
    <row r="218" spans="1:13" ht="12.75" thickTop="1" thickBot="1">
      <c r="C218" s="1319" t="s">
        <v>382</v>
      </c>
      <c r="D218" s="1185" t="s">
        <v>14</v>
      </c>
      <c r="E218" s="1162" t="s">
        <v>94</v>
      </c>
      <c r="F218" s="1163" t="s">
        <v>153</v>
      </c>
      <c r="G218" s="1367" t="s">
        <v>31</v>
      </c>
      <c r="H218" s="1222">
        <v>0.05</v>
      </c>
      <c r="I218" s="1223">
        <v>0.05</v>
      </c>
      <c r="J218" s="1222">
        <v>0.05</v>
      </c>
      <c r="K218" s="1255">
        <v>0.05</v>
      </c>
      <c r="L218" s="1257">
        <v>0.05</v>
      </c>
      <c r="M218" s="1294">
        <v>0.05</v>
      </c>
    </row>
    <row r="219" spans="1:13" ht="12" thickTop="1">
      <c r="C219" s="1319" t="s">
        <v>196</v>
      </c>
      <c r="D219" s="1180" t="s">
        <v>180</v>
      </c>
      <c r="E219" s="1164" t="s">
        <v>93</v>
      </c>
      <c r="F219" s="1158" t="s">
        <v>181</v>
      </c>
      <c r="G219" s="1364" t="s">
        <v>75</v>
      </c>
      <c r="H219" s="1188">
        <v>0.05</v>
      </c>
      <c r="I219" s="1189">
        <v>0.05</v>
      </c>
      <c r="J219" s="1188">
        <v>0.05</v>
      </c>
      <c r="K219" s="1254">
        <v>0.05</v>
      </c>
      <c r="L219" s="1256">
        <v>0.05</v>
      </c>
      <c r="M219" s="1290">
        <v>0.05</v>
      </c>
    </row>
    <row r="220" spans="1:13" ht="12" thickBot="1">
      <c r="C220" s="1319" t="s">
        <v>196</v>
      </c>
      <c r="D220" s="1185" t="s">
        <v>14</v>
      </c>
      <c r="E220" s="1162" t="s">
        <v>93</v>
      </c>
      <c r="F220" s="1163" t="s">
        <v>153</v>
      </c>
      <c r="G220" s="1367" t="s">
        <v>31</v>
      </c>
      <c r="H220" s="1222">
        <v>0.05</v>
      </c>
      <c r="I220" s="1223">
        <v>0.05</v>
      </c>
      <c r="J220" s="1222">
        <v>0.05</v>
      </c>
      <c r="K220" s="1255">
        <v>0.05</v>
      </c>
      <c r="L220" s="1257">
        <v>0.05</v>
      </c>
      <c r="M220" s="1294">
        <v>0.05</v>
      </c>
    </row>
    <row r="221" spans="1:13" ht="12.75" thickTop="1" thickBot="1">
      <c r="C221" s="1319" t="s">
        <v>196</v>
      </c>
      <c r="D221" s="1185" t="s">
        <v>14</v>
      </c>
      <c r="E221" s="1162" t="s">
        <v>93</v>
      </c>
      <c r="F221" s="1163" t="s">
        <v>153</v>
      </c>
      <c r="G221" s="1367" t="s">
        <v>31</v>
      </c>
      <c r="H221" s="1222">
        <v>0.05</v>
      </c>
      <c r="I221" s="1223">
        <v>0.05</v>
      </c>
      <c r="J221" s="1222">
        <v>0.05</v>
      </c>
      <c r="K221" s="1255">
        <v>0.05</v>
      </c>
      <c r="L221" s="1257">
        <v>0.05</v>
      </c>
      <c r="M221" s="1294">
        <v>0.05</v>
      </c>
    </row>
    <row r="222" spans="1:13" ht="12.75" thickTop="1" thickBot="1">
      <c r="C222" s="1319" t="s">
        <v>196</v>
      </c>
      <c r="D222" s="1180" t="s">
        <v>180</v>
      </c>
      <c r="E222" s="1201" t="s">
        <v>94</v>
      </c>
      <c r="F222" s="1158" t="s">
        <v>181</v>
      </c>
      <c r="G222" s="1364" t="s">
        <v>75</v>
      </c>
      <c r="H222" s="1188">
        <v>0.05</v>
      </c>
      <c r="I222" s="1189">
        <v>0.05</v>
      </c>
      <c r="J222" s="1188">
        <v>0.05</v>
      </c>
      <c r="K222" s="1254">
        <v>0.05</v>
      </c>
      <c r="L222" s="1256">
        <v>0.05</v>
      </c>
      <c r="M222" s="1290">
        <v>0.05</v>
      </c>
    </row>
    <row r="223" spans="1:13" ht="12" thickTop="1">
      <c r="C223" s="1319" t="s">
        <v>196</v>
      </c>
      <c r="D223" s="1180" t="s">
        <v>180</v>
      </c>
      <c r="E223" s="1201" t="s">
        <v>94</v>
      </c>
      <c r="F223" s="1158" t="s">
        <v>181</v>
      </c>
      <c r="G223" s="1364" t="s">
        <v>75</v>
      </c>
      <c r="H223" s="1188">
        <v>0.05</v>
      </c>
      <c r="I223" s="1189">
        <v>0.05</v>
      </c>
      <c r="J223" s="1188">
        <v>0.05</v>
      </c>
      <c r="K223" s="1254">
        <v>0.05</v>
      </c>
      <c r="L223" s="1256">
        <v>0.05</v>
      </c>
      <c r="M223" s="1290">
        <v>0.05</v>
      </c>
    </row>
    <row r="224" spans="1:13" ht="12" thickBot="1">
      <c r="C224" s="1319" t="s">
        <v>196</v>
      </c>
      <c r="D224" s="1185" t="s">
        <v>14</v>
      </c>
      <c r="E224" s="1162" t="s">
        <v>94</v>
      </c>
      <c r="F224" s="1163" t="s">
        <v>153</v>
      </c>
      <c r="G224" s="1367" t="s">
        <v>31</v>
      </c>
      <c r="H224" s="1222">
        <v>0.05</v>
      </c>
      <c r="I224" s="1223">
        <v>0.05</v>
      </c>
      <c r="J224" s="1222">
        <v>0.05</v>
      </c>
      <c r="K224" s="1255">
        <v>0.05</v>
      </c>
      <c r="L224" s="1257">
        <v>0.05</v>
      </c>
      <c r="M224" s="1294">
        <v>0.05</v>
      </c>
    </row>
    <row r="225" spans="3:13" ht="12.75" thickTop="1" thickBot="1">
      <c r="C225" s="1319" t="s">
        <v>196</v>
      </c>
      <c r="D225" s="1185" t="s">
        <v>14</v>
      </c>
      <c r="E225" s="1162" t="s">
        <v>94</v>
      </c>
      <c r="F225" s="1163" t="s">
        <v>153</v>
      </c>
      <c r="G225" s="1367" t="s">
        <v>31</v>
      </c>
      <c r="H225" s="1222">
        <v>0.05</v>
      </c>
      <c r="I225" s="1223">
        <v>0.05</v>
      </c>
      <c r="J225" s="1222">
        <v>0.05</v>
      </c>
      <c r="K225" s="1255">
        <v>0.05</v>
      </c>
      <c r="L225" s="1257">
        <v>0.05</v>
      </c>
      <c r="M225" s="1294">
        <v>0.05</v>
      </c>
    </row>
  </sheetData>
  <mergeCells count="1">
    <mergeCell ref="I1:M1"/>
  </mergeCells>
  <phoneticPr fontId="139" type="noConversion"/>
  <conditionalFormatting sqref="G1:G3 G216:G1048576">
    <cfRule type="cellIs" dxfId="2064" priority="63" stopIfTrue="1" operator="equal">
      <formula>"PT"</formula>
    </cfRule>
  </conditionalFormatting>
  <conditionalFormatting sqref="H203:M204 H182:M183 H150:M150 H147:M148 H140:M141 H97:M102 H94:M95 H52:M63 H104:M107 H117:M138 H109:M114 H65:M92 H206:M206 H208:M208 H185:M185 H187:M187 H171:M171 H173:M173 H164:M164 H166:M166 H168:M169 H154:M155 H152:M152 H157:M157 H159:M159 H161:M162">
    <cfRule type="cellIs" dxfId="2063" priority="56" operator="equal">
      <formula>0</formula>
    </cfRule>
  </conditionalFormatting>
  <conditionalFormatting sqref="H52:M63 H65:M70">
    <cfRule type="cellIs" dxfId="2062" priority="53" operator="equal">
      <formula>0</formula>
    </cfRule>
    <cfRule type="cellIs" dxfId="2061" priority="54" operator="equal">
      <formula>0</formula>
    </cfRule>
    <cfRule type="cellIs" dxfId="2060" priority="55" operator="equal">
      <formula>0</formula>
    </cfRule>
  </conditionalFormatting>
  <conditionalFormatting sqref="H196:M197">
    <cfRule type="cellIs" dxfId="2059" priority="52" operator="equal">
      <formula>0</formula>
    </cfRule>
  </conditionalFormatting>
  <conditionalFormatting sqref="H199:M199 H201:M201">
    <cfRule type="cellIs" dxfId="2058" priority="51" operator="equal">
      <formula>0</formula>
    </cfRule>
  </conditionalFormatting>
  <conditionalFormatting sqref="H143:M143 H145:M145">
    <cfRule type="cellIs" dxfId="2057" priority="50" operator="equal">
      <formula>0</formula>
    </cfRule>
  </conditionalFormatting>
  <conditionalFormatting sqref="H108:M108">
    <cfRule type="cellIs" dxfId="2056" priority="49" operator="equal">
      <formula>0</formula>
    </cfRule>
  </conditionalFormatting>
  <conditionalFormatting sqref="H210:M211 H213:M213 H215:M215">
    <cfRule type="cellIs" dxfId="2055" priority="48" operator="equal">
      <formula>0</formula>
    </cfRule>
  </conditionalFormatting>
  <conditionalFormatting sqref="H103:M103">
    <cfRule type="cellIs" dxfId="2054" priority="47" operator="equal">
      <formula>0</formula>
    </cfRule>
  </conditionalFormatting>
  <conditionalFormatting sqref="H115:M115">
    <cfRule type="cellIs" dxfId="2053" priority="46" operator="equal">
      <formula>0</formula>
    </cfRule>
  </conditionalFormatting>
  <conditionalFormatting sqref="H96:M96">
    <cfRule type="cellIs" dxfId="2052" priority="45" operator="equal">
      <formula>0</formula>
    </cfRule>
  </conditionalFormatting>
  <conditionalFormatting sqref="H175:M176 H178:M178 H180:M180">
    <cfRule type="cellIs" dxfId="2051" priority="44" operator="equal">
      <formula>0</formula>
    </cfRule>
  </conditionalFormatting>
  <conditionalFormatting sqref="H64:M64">
    <cfRule type="cellIs" dxfId="2050" priority="43" operator="equal">
      <formula>0</formula>
    </cfRule>
  </conditionalFormatting>
  <conditionalFormatting sqref="H64:M64">
    <cfRule type="cellIs" dxfId="2049" priority="40" operator="equal">
      <formula>0</formula>
    </cfRule>
    <cfRule type="cellIs" dxfId="2048" priority="41" operator="equal">
      <formula>0</formula>
    </cfRule>
    <cfRule type="cellIs" dxfId="2047" priority="42" operator="equal">
      <formula>0</formula>
    </cfRule>
  </conditionalFormatting>
  <conditionalFormatting sqref="H93:M93">
    <cfRule type="cellIs" dxfId="2046" priority="39" operator="equal">
      <formula>0</formula>
    </cfRule>
  </conditionalFormatting>
  <conditionalFormatting sqref="H189:M190 H192:M192 H194:M194">
    <cfRule type="cellIs" dxfId="2045" priority="38" operator="equal">
      <formula>0</formula>
    </cfRule>
  </conditionalFormatting>
  <conditionalFormatting sqref="H139:M139">
    <cfRule type="cellIs" dxfId="2044" priority="37" operator="equal">
      <formula>0</formula>
    </cfRule>
  </conditionalFormatting>
  <conditionalFormatting sqref="D71 D75:D76 D78:D84">
    <cfRule type="cellIs" dxfId="2043" priority="36" operator="equal">
      <formula>0</formula>
    </cfRule>
  </conditionalFormatting>
  <conditionalFormatting sqref="D77">
    <cfRule type="cellIs" dxfId="2042" priority="35" operator="equal">
      <formula>0</formula>
    </cfRule>
  </conditionalFormatting>
  <conditionalFormatting sqref="D72:D74">
    <cfRule type="cellIs" dxfId="2041" priority="34" operator="equal">
      <formula>0</formula>
    </cfRule>
  </conditionalFormatting>
  <conditionalFormatting sqref="H212:M212">
    <cfRule type="cellIs" dxfId="2040" priority="33" operator="equal">
      <formula>0</formula>
    </cfRule>
  </conditionalFormatting>
  <conditionalFormatting sqref="H214:M214">
    <cfRule type="cellIs" dxfId="2039" priority="31" operator="equal">
      <formula>0</formula>
    </cfRule>
  </conditionalFormatting>
  <conditionalFormatting sqref="H205:M205">
    <cfRule type="cellIs" dxfId="2038" priority="30" operator="equal">
      <formula>0</formula>
    </cfRule>
  </conditionalFormatting>
  <conditionalFormatting sqref="H207:M207">
    <cfRule type="cellIs" dxfId="2037" priority="29" operator="equal">
      <formula>0</formula>
    </cfRule>
  </conditionalFormatting>
  <conditionalFormatting sqref="H209:M209">
    <cfRule type="cellIs" dxfId="2036" priority="28" operator="equal">
      <formula>0</formula>
    </cfRule>
  </conditionalFormatting>
  <conditionalFormatting sqref="H198:M198">
    <cfRule type="cellIs" dxfId="2035" priority="27" operator="equal">
      <formula>0</formula>
    </cfRule>
  </conditionalFormatting>
  <conditionalFormatting sqref="H200:M200">
    <cfRule type="cellIs" dxfId="2034" priority="26" operator="equal">
      <formula>0</formula>
    </cfRule>
  </conditionalFormatting>
  <conditionalFormatting sqref="H202:M202">
    <cfRule type="cellIs" dxfId="2033" priority="25" operator="equal">
      <formula>0</formula>
    </cfRule>
  </conditionalFormatting>
  <conditionalFormatting sqref="H191:M191">
    <cfRule type="cellIs" dxfId="2032" priority="24" operator="equal">
      <formula>0</formula>
    </cfRule>
  </conditionalFormatting>
  <conditionalFormatting sqref="H193:M193">
    <cfRule type="cellIs" dxfId="2031" priority="23" operator="equal">
      <formula>0</formula>
    </cfRule>
  </conditionalFormatting>
  <conditionalFormatting sqref="H195:M195">
    <cfRule type="cellIs" dxfId="2030" priority="22" operator="equal">
      <formula>0</formula>
    </cfRule>
  </conditionalFormatting>
  <conditionalFormatting sqref="H184:M184">
    <cfRule type="cellIs" dxfId="2029" priority="21" operator="equal">
      <formula>0</formula>
    </cfRule>
  </conditionalFormatting>
  <conditionalFormatting sqref="H186:M186">
    <cfRule type="cellIs" dxfId="2028" priority="20" operator="equal">
      <formula>0</formula>
    </cfRule>
  </conditionalFormatting>
  <conditionalFormatting sqref="H188:M188">
    <cfRule type="cellIs" dxfId="2027" priority="19" operator="equal">
      <formula>0</formula>
    </cfRule>
  </conditionalFormatting>
  <conditionalFormatting sqref="H177:M177">
    <cfRule type="cellIs" dxfId="2026" priority="18" operator="equal">
      <formula>0</formula>
    </cfRule>
  </conditionalFormatting>
  <conditionalFormatting sqref="H179:M179">
    <cfRule type="cellIs" dxfId="2025" priority="17" operator="equal">
      <formula>0</formula>
    </cfRule>
  </conditionalFormatting>
  <conditionalFormatting sqref="H181:M181">
    <cfRule type="cellIs" dxfId="2024" priority="16" operator="equal">
      <formula>0</formula>
    </cfRule>
  </conditionalFormatting>
  <conditionalFormatting sqref="H170:M170">
    <cfRule type="cellIs" dxfId="2023" priority="15" operator="equal">
      <formula>0</formula>
    </cfRule>
  </conditionalFormatting>
  <conditionalFormatting sqref="H172:M172">
    <cfRule type="cellIs" dxfId="2022" priority="14" operator="equal">
      <formula>0</formula>
    </cfRule>
  </conditionalFormatting>
  <conditionalFormatting sqref="H174:M174">
    <cfRule type="cellIs" dxfId="2021" priority="13" operator="equal">
      <formula>0</formula>
    </cfRule>
  </conditionalFormatting>
  <conditionalFormatting sqref="H163:M163">
    <cfRule type="cellIs" dxfId="2020" priority="12" operator="equal">
      <formula>0</formula>
    </cfRule>
  </conditionalFormatting>
  <conditionalFormatting sqref="H165:M165">
    <cfRule type="cellIs" dxfId="2019" priority="11" operator="equal">
      <formula>0</formula>
    </cfRule>
  </conditionalFormatting>
  <conditionalFormatting sqref="H167:M167">
    <cfRule type="cellIs" dxfId="2018" priority="10" operator="equal">
      <formula>0</formula>
    </cfRule>
  </conditionalFormatting>
  <conditionalFormatting sqref="H153:M153">
    <cfRule type="cellIs" dxfId="2017" priority="9" operator="equal">
      <formula>0</formula>
    </cfRule>
  </conditionalFormatting>
  <conditionalFormatting sqref="H151:M151">
    <cfRule type="cellIs" dxfId="2016" priority="8" operator="equal">
      <formula>0</formula>
    </cfRule>
  </conditionalFormatting>
  <conditionalFormatting sqref="H149:M149">
    <cfRule type="cellIs" dxfId="2015" priority="7" operator="equal">
      <formula>0</formula>
    </cfRule>
  </conditionalFormatting>
  <conditionalFormatting sqref="H156:M156">
    <cfRule type="cellIs" dxfId="2014" priority="6" operator="equal">
      <formula>0</formula>
    </cfRule>
  </conditionalFormatting>
  <conditionalFormatting sqref="H158:M158">
    <cfRule type="cellIs" dxfId="2013" priority="5" operator="equal">
      <formula>0</formula>
    </cfRule>
  </conditionalFormatting>
  <conditionalFormatting sqref="H160:M160">
    <cfRule type="cellIs" dxfId="2012" priority="4" operator="equal">
      <formula>0</formula>
    </cfRule>
  </conditionalFormatting>
  <conditionalFormatting sqref="H142:M142">
    <cfRule type="cellIs" dxfId="2011" priority="3" operator="equal">
      <formula>0</formula>
    </cfRule>
  </conditionalFormatting>
  <conditionalFormatting sqref="H144:M144">
    <cfRule type="cellIs" dxfId="2010" priority="2" operator="equal">
      <formula>0</formula>
    </cfRule>
  </conditionalFormatting>
  <conditionalFormatting sqref="H146:M146">
    <cfRule type="cellIs" dxfId="2009" priority="1" operator="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indexed="48"/>
  </sheetPr>
  <dimension ref="A1:L181"/>
  <sheetViews>
    <sheetView zoomScale="80" workbookViewId="0">
      <selection activeCell="F53" sqref="F53"/>
    </sheetView>
  </sheetViews>
  <sheetFormatPr defaultRowHeight="12.75"/>
  <cols>
    <col min="3" max="3" width="4.85546875" customWidth="1"/>
    <col min="4" max="4" width="10.28515625" customWidth="1"/>
    <col min="6" max="6" width="10.85546875" bestFit="1" customWidth="1"/>
    <col min="8" max="8" width="10.28515625" customWidth="1"/>
    <col min="9" max="9" width="10.85546875" bestFit="1" customWidth="1"/>
  </cols>
  <sheetData>
    <row r="1" spans="1:12">
      <c r="A1" s="2" t="s">
        <v>19</v>
      </c>
      <c r="B1" s="2" t="s">
        <v>20</v>
      </c>
    </row>
    <row r="2" spans="1:12">
      <c r="A2" s="559">
        <v>1</v>
      </c>
      <c r="B2" s="560">
        <v>0.6</v>
      </c>
      <c r="E2" s="138"/>
      <c r="I2" s="139"/>
    </row>
    <row r="3" spans="1:12">
      <c r="A3" s="559">
        <v>2</v>
      </c>
      <c r="B3" s="560">
        <v>0.6</v>
      </c>
      <c r="E3" s="140"/>
      <c r="F3" s="141"/>
      <c r="I3" s="139"/>
    </row>
    <row r="4" spans="1:12">
      <c r="A4" s="559">
        <v>3</v>
      </c>
      <c r="B4" s="560">
        <v>0.6</v>
      </c>
      <c r="E4" s="140"/>
      <c r="F4" s="142"/>
    </row>
    <row r="5" spans="1:12">
      <c r="A5" s="559">
        <v>4</v>
      </c>
      <c r="B5" s="560">
        <v>0.6</v>
      </c>
      <c r="E5" s="140"/>
      <c r="F5" s="141"/>
      <c r="I5" s="1"/>
    </row>
    <row r="6" spans="1:12">
      <c r="A6" s="559">
        <v>5</v>
      </c>
      <c r="B6" s="560">
        <v>0.6</v>
      </c>
      <c r="E6" s="140"/>
      <c r="F6" s="3"/>
      <c r="I6" s="1"/>
    </row>
    <row r="7" spans="1:12">
      <c r="A7" s="559">
        <v>6</v>
      </c>
      <c r="B7" s="560">
        <v>0.6</v>
      </c>
      <c r="E7" s="140"/>
      <c r="F7" s="143"/>
    </row>
    <row r="8" spans="1:12">
      <c r="A8" s="559">
        <v>7</v>
      </c>
      <c r="B8" s="560">
        <v>0.6</v>
      </c>
      <c r="F8" s="144"/>
      <c r="I8" s="145"/>
    </row>
    <row r="9" spans="1:12">
      <c r="A9" s="559">
        <v>8</v>
      </c>
      <c r="B9" s="560">
        <v>0.6</v>
      </c>
    </row>
    <row r="10" spans="1:12">
      <c r="A10" s="559">
        <v>9</v>
      </c>
      <c r="B10" s="560">
        <v>0.6</v>
      </c>
      <c r="E10" s="146"/>
      <c r="I10" s="1"/>
    </row>
    <row r="11" spans="1:12">
      <c r="A11" s="559">
        <v>10</v>
      </c>
      <c r="B11" s="560">
        <v>0.6</v>
      </c>
      <c r="E11" s="140"/>
      <c r="F11" s="141"/>
      <c r="I11" s="145"/>
    </row>
    <row r="12" spans="1:12">
      <c r="A12" s="559">
        <v>11</v>
      </c>
      <c r="B12" s="560">
        <v>0.6</v>
      </c>
      <c r="E12" s="140"/>
      <c r="F12" s="142"/>
    </row>
    <row r="13" spans="1:12">
      <c r="A13" s="559">
        <v>12</v>
      </c>
      <c r="B13" s="560">
        <v>0.6</v>
      </c>
      <c r="E13" s="140"/>
      <c r="F13" s="141"/>
    </row>
    <row r="14" spans="1:12">
      <c r="A14" s="561">
        <v>13</v>
      </c>
      <c r="B14" s="562">
        <v>0.8</v>
      </c>
      <c r="E14" s="140"/>
      <c r="F14" s="3"/>
      <c r="H14" s="1"/>
      <c r="I14" s="1"/>
      <c r="J14" s="1"/>
      <c r="K14" s="1"/>
      <c r="L14" s="145"/>
    </row>
    <row r="15" spans="1:12">
      <c r="A15" s="561">
        <v>14</v>
      </c>
      <c r="B15" s="562">
        <v>0.8</v>
      </c>
      <c r="E15" s="140"/>
      <c r="F15" s="143"/>
      <c r="H15" s="1"/>
      <c r="I15" s="1"/>
      <c r="J15" s="1"/>
      <c r="K15" s="1"/>
      <c r="L15" s="145"/>
    </row>
    <row r="16" spans="1:12">
      <c r="A16" s="561">
        <v>15</v>
      </c>
      <c r="B16" s="562">
        <v>0.8</v>
      </c>
      <c r="H16" s="1"/>
      <c r="I16" s="1"/>
      <c r="J16" s="1"/>
      <c r="K16" s="1"/>
      <c r="L16" s="145"/>
    </row>
    <row r="17" spans="1:12">
      <c r="A17" s="561">
        <v>16</v>
      </c>
      <c r="B17" s="562">
        <v>0.8</v>
      </c>
      <c r="F17" s="147"/>
      <c r="H17" s="1"/>
      <c r="I17" s="1"/>
      <c r="J17" s="1"/>
      <c r="K17" s="1"/>
      <c r="L17" s="145"/>
    </row>
    <row r="18" spans="1:12">
      <c r="A18" s="561">
        <v>17</v>
      </c>
      <c r="B18" s="562">
        <v>0.8</v>
      </c>
      <c r="H18" s="1"/>
      <c r="I18" s="1"/>
      <c r="J18" s="1"/>
      <c r="K18" s="1"/>
      <c r="L18" s="145"/>
    </row>
    <row r="19" spans="1:12">
      <c r="A19" s="563">
        <v>18</v>
      </c>
      <c r="B19" s="564">
        <v>0.85</v>
      </c>
      <c r="H19" s="1"/>
      <c r="I19" s="1"/>
      <c r="J19" s="1"/>
      <c r="K19" s="1"/>
      <c r="L19" s="145"/>
    </row>
    <row r="20" spans="1:12">
      <c r="A20" s="563">
        <v>19</v>
      </c>
      <c r="B20" s="564">
        <v>0.85</v>
      </c>
      <c r="H20" s="148"/>
    </row>
    <row r="21" spans="1:12">
      <c r="A21" s="563">
        <v>20</v>
      </c>
      <c r="B21" s="564">
        <v>0.85</v>
      </c>
    </row>
    <row r="22" spans="1:12">
      <c r="A22" s="563">
        <v>21</v>
      </c>
      <c r="B22" s="564">
        <v>0.85</v>
      </c>
      <c r="H22" s="1"/>
      <c r="I22" s="149"/>
    </row>
    <row r="23" spans="1:12">
      <c r="A23" s="563">
        <v>22</v>
      </c>
      <c r="B23" s="564">
        <v>0.85</v>
      </c>
      <c r="F23" t="s">
        <v>109</v>
      </c>
      <c r="H23" s="1"/>
      <c r="I23" s="148"/>
    </row>
    <row r="24" spans="1:12">
      <c r="A24" s="565">
        <v>23</v>
      </c>
      <c r="B24" s="566">
        <v>0.95</v>
      </c>
      <c r="I24" s="145"/>
    </row>
    <row r="25" spans="1:12" ht="15">
      <c r="A25" s="565">
        <v>24</v>
      </c>
      <c r="B25" s="566">
        <v>0.95</v>
      </c>
      <c r="F25" s="170">
        <v>2019</v>
      </c>
    </row>
    <row r="26" spans="1:12">
      <c r="A26" s="565">
        <v>25</v>
      </c>
      <c r="B26" s="566">
        <v>0.95</v>
      </c>
      <c r="F26" t="s">
        <v>82</v>
      </c>
    </row>
    <row r="27" spans="1:12">
      <c r="A27" s="565">
        <v>26</v>
      </c>
      <c r="B27" s="566">
        <v>0.95</v>
      </c>
      <c r="E27" s="150" t="s">
        <v>55</v>
      </c>
      <c r="F27" s="171">
        <v>1</v>
      </c>
      <c r="H27" s="558" t="s">
        <v>130</v>
      </c>
      <c r="I27">
        <v>658</v>
      </c>
    </row>
    <row r="28" spans="1:12">
      <c r="A28" s="565">
        <v>27</v>
      </c>
      <c r="B28" s="566">
        <v>0.95</v>
      </c>
      <c r="E28" s="150" t="s">
        <v>56</v>
      </c>
      <c r="F28" s="172">
        <v>1.1499999999999999</v>
      </c>
      <c r="H28" s="558" t="s">
        <v>23</v>
      </c>
      <c r="I28">
        <v>526</v>
      </c>
    </row>
    <row r="29" spans="1:12">
      <c r="A29" s="567">
        <v>28</v>
      </c>
      <c r="B29" s="568">
        <v>1</v>
      </c>
      <c r="E29" s="150" t="s">
        <v>83</v>
      </c>
      <c r="F29" s="172">
        <v>1.1499999999999999</v>
      </c>
      <c r="H29" s="558" t="s">
        <v>24</v>
      </c>
      <c r="I29">
        <v>470</v>
      </c>
    </row>
    <row r="30" spans="1:12">
      <c r="A30" s="567">
        <v>29</v>
      </c>
      <c r="B30" s="568">
        <v>1</v>
      </c>
      <c r="E30" s="150" t="s">
        <v>84</v>
      </c>
      <c r="F30" s="172">
        <v>1.3</v>
      </c>
      <c r="H30" s="558" t="s">
        <v>131</v>
      </c>
      <c r="I30">
        <v>405</v>
      </c>
    </row>
    <row r="31" spans="1:12">
      <c r="A31" s="567">
        <v>30</v>
      </c>
      <c r="B31" s="568">
        <v>1</v>
      </c>
      <c r="E31" s="150" t="s">
        <v>85</v>
      </c>
      <c r="F31" s="172">
        <v>1.3</v>
      </c>
      <c r="H31" s="558" t="s">
        <v>235</v>
      </c>
      <c r="I31">
        <v>572</v>
      </c>
    </row>
    <row r="32" spans="1:12">
      <c r="A32" s="567">
        <v>31</v>
      </c>
      <c r="B32" s="568">
        <v>1</v>
      </c>
      <c r="E32" s="150" t="s">
        <v>86</v>
      </c>
      <c r="F32" s="172">
        <v>1.3</v>
      </c>
      <c r="H32" s="558" t="s">
        <v>142</v>
      </c>
      <c r="I32">
        <v>511</v>
      </c>
    </row>
    <row r="33" spans="1:8">
      <c r="A33" s="567">
        <v>32</v>
      </c>
      <c r="B33" s="568">
        <v>1</v>
      </c>
      <c r="E33" s="150" t="s">
        <v>87</v>
      </c>
      <c r="F33" s="172">
        <v>1.1499999999999999</v>
      </c>
      <c r="H33" s="558" t="s">
        <v>172</v>
      </c>
    </row>
    <row r="34" spans="1:8">
      <c r="A34" s="1">
        <v>33</v>
      </c>
      <c r="B34" s="173">
        <v>1.2</v>
      </c>
      <c r="E34" s="150" t="s">
        <v>88</v>
      </c>
      <c r="F34" s="172">
        <v>1</v>
      </c>
    </row>
    <row r="35" spans="1:8">
      <c r="A35" s="1">
        <v>34</v>
      </c>
      <c r="B35" s="173">
        <v>1.2</v>
      </c>
      <c r="E35" s="150" t="s">
        <v>89</v>
      </c>
      <c r="F35" s="172">
        <v>1.1499999999999999</v>
      </c>
    </row>
    <row r="36" spans="1:8">
      <c r="A36" s="1">
        <v>35</v>
      </c>
      <c r="B36" s="173">
        <v>1.2</v>
      </c>
      <c r="E36" s="150" t="s">
        <v>90</v>
      </c>
      <c r="F36" s="172">
        <v>1.3</v>
      </c>
    </row>
    <row r="37" spans="1:8">
      <c r="A37" s="1">
        <v>36</v>
      </c>
      <c r="B37" s="173">
        <v>1.2</v>
      </c>
      <c r="E37" s="150" t="s">
        <v>91</v>
      </c>
      <c r="F37" s="172">
        <v>1.3</v>
      </c>
    </row>
    <row r="38" spans="1:8">
      <c r="A38" s="1">
        <v>37</v>
      </c>
      <c r="B38" s="173">
        <v>1.2</v>
      </c>
      <c r="E38" s="150" t="s">
        <v>92</v>
      </c>
      <c r="F38" s="172">
        <v>1.1499999999999999</v>
      </c>
    </row>
    <row r="39" spans="1:8">
      <c r="A39" s="1">
        <v>38</v>
      </c>
      <c r="B39" s="173">
        <v>1.4</v>
      </c>
    </row>
    <row r="40" spans="1:8">
      <c r="A40" s="1">
        <v>39</v>
      </c>
      <c r="B40" s="173">
        <v>1.4</v>
      </c>
      <c r="F40" t="s">
        <v>198</v>
      </c>
    </row>
    <row r="41" spans="1:8">
      <c r="A41" s="1">
        <v>40</v>
      </c>
      <c r="B41" s="173">
        <v>1.4</v>
      </c>
      <c r="E41" s="150" t="s">
        <v>55</v>
      </c>
      <c r="F41" s="593">
        <v>0.9</v>
      </c>
      <c r="G41">
        <v>0</v>
      </c>
    </row>
    <row r="42" spans="1:8">
      <c r="A42" s="1">
        <v>41</v>
      </c>
      <c r="B42" s="173">
        <v>1.4</v>
      </c>
      <c r="E42" s="150" t="s">
        <v>56</v>
      </c>
      <c r="F42" s="593">
        <v>0.8</v>
      </c>
      <c r="G42">
        <v>2.2999999999999998</v>
      </c>
    </row>
    <row r="43" spans="1:8">
      <c r="A43" s="1">
        <v>42</v>
      </c>
      <c r="B43" s="173">
        <v>1.4</v>
      </c>
      <c r="E43" s="150" t="s">
        <v>83</v>
      </c>
      <c r="F43" s="593">
        <v>0.17</v>
      </c>
      <c r="G43">
        <v>1.5</v>
      </c>
    </row>
    <row r="44" spans="1:8">
      <c r="A44" s="1">
        <v>43</v>
      </c>
      <c r="B44" s="173">
        <v>1.6</v>
      </c>
      <c r="E44" s="150" t="s">
        <v>84</v>
      </c>
      <c r="F44" s="593">
        <v>0.1</v>
      </c>
      <c r="G44">
        <v>1.6</v>
      </c>
    </row>
    <row r="45" spans="1:8">
      <c r="A45" s="1">
        <v>44</v>
      </c>
      <c r="B45" s="173">
        <v>1.6</v>
      </c>
      <c r="E45" s="150" t="s">
        <v>85</v>
      </c>
      <c r="F45" s="593">
        <v>0.13</v>
      </c>
      <c r="G45">
        <v>1.6</v>
      </c>
    </row>
    <row r="46" spans="1:8">
      <c r="A46" s="1">
        <v>45</v>
      </c>
      <c r="B46" s="173">
        <v>1.6</v>
      </c>
      <c r="E46" s="150" t="s">
        <v>86</v>
      </c>
      <c r="F46" s="593">
        <v>0.15</v>
      </c>
      <c r="G46">
        <v>1.6</v>
      </c>
    </row>
    <row r="47" spans="1:8">
      <c r="A47" s="1">
        <v>46</v>
      </c>
      <c r="B47" s="173">
        <v>1.6</v>
      </c>
      <c r="E47" s="150" t="s">
        <v>87</v>
      </c>
      <c r="F47" s="593">
        <v>0.6</v>
      </c>
      <c r="G47">
        <v>2</v>
      </c>
    </row>
    <row r="48" spans="1:8">
      <c r="A48" s="1">
        <v>47</v>
      </c>
      <c r="B48" s="173">
        <v>1.6</v>
      </c>
      <c r="E48" s="150" t="s">
        <v>88</v>
      </c>
      <c r="F48" s="593">
        <v>0.8</v>
      </c>
      <c r="G48">
        <v>2</v>
      </c>
    </row>
    <row r="49" spans="1:7">
      <c r="A49" s="1">
        <v>48</v>
      </c>
      <c r="B49" s="173">
        <v>1.8</v>
      </c>
      <c r="E49" s="150" t="s">
        <v>89</v>
      </c>
      <c r="F49" s="593">
        <v>0.13</v>
      </c>
      <c r="G49">
        <v>1.65</v>
      </c>
    </row>
    <row r="50" spans="1:7">
      <c r="A50" s="1">
        <v>49</v>
      </c>
      <c r="B50" s="173">
        <v>1.8</v>
      </c>
      <c r="E50" s="150" t="s">
        <v>90</v>
      </c>
      <c r="F50" s="593">
        <v>0.13</v>
      </c>
      <c r="G50">
        <v>1.6</v>
      </c>
    </row>
    <row r="51" spans="1:7">
      <c r="A51" s="1">
        <v>50</v>
      </c>
      <c r="B51" s="173">
        <v>1.8</v>
      </c>
      <c r="E51" s="150" t="s">
        <v>91</v>
      </c>
      <c r="F51" s="593">
        <v>0.13</v>
      </c>
      <c r="G51">
        <v>1.5</v>
      </c>
    </row>
    <row r="52" spans="1:7">
      <c r="A52" s="1">
        <v>51</v>
      </c>
      <c r="B52" s="173">
        <v>1.8</v>
      </c>
      <c r="E52" s="150" t="s">
        <v>92</v>
      </c>
      <c r="F52" s="593">
        <v>0.17</v>
      </c>
      <c r="G52">
        <v>0</v>
      </c>
    </row>
    <row r="53" spans="1:7">
      <c r="A53" s="1">
        <v>52</v>
      </c>
      <c r="B53" s="173">
        <v>1.8</v>
      </c>
    </row>
    <row r="54" spans="1:7">
      <c r="A54" s="1">
        <v>53</v>
      </c>
      <c r="B54" s="173">
        <v>1.9</v>
      </c>
    </row>
    <row r="55" spans="1:7">
      <c r="A55" s="1">
        <v>54</v>
      </c>
      <c r="B55" s="173">
        <v>1.9</v>
      </c>
    </row>
    <row r="56" spans="1:7">
      <c r="A56" s="1">
        <v>55</v>
      </c>
      <c r="B56" s="173">
        <v>1.9</v>
      </c>
    </row>
    <row r="57" spans="1:7">
      <c r="A57" s="1">
        <v>56</v>
      </c>
      <c r="B57" s="173">
        <v>1.9</v>
      </c>
    </row>
    <row r="58" spans="1:7">
      <c r="A58" s="1">
        <v>57</v>
      </c>
      <c r="B58" s="173">
        <v>1.9</v>
      </c>
    </row>
    <row r="59" spans="1:7">
      <c r="A59" s="1">
        <v>58</v>
      </c>
      <c r="B59" s="173">
        <v>2</v>
      </c>
    </row>
    <row r="60" spans="1:7">
      <c r="A60" s="1">
        <v>59</v>
      </c>
      <c r="B60" s="173">
        <v>2</v>
      </c>
    </row>
    <row r="61" spans="1:7">
      <c r="A61" s="1">
        <v>60</v>
      </c>
      <c r="B61" s="173">
        <v>2</v>
      </c>
    </row>
    <row r="62" spans="1:7">
      <c r="A62" s="1">
        <v>61</v>
      </c>
      <c r="B62" s="173">
        <v>2</v>
      </c>
    </row>
    <row r="63" spans="1:7">
      <c r="A63" s="1">
        <v>62</v>
      </c>
      <c r="B63" s="173">
        <v>2</v>
      </c>
    </row>
    <row r="64" spans="1:7">
      <c r="A64" s="1">
        <v>63</v>
      </c>
      <c r="B64" s="173">
        <f t="shared" ref="B64:B95" si="0">(100/30*A64)%</f>
        <v>2.1</v>
      </c>
    </row>
    <row r="65" spans="1:2">
      <c r="A65" s="1">
        <v>64</v>
      </c>
      <c r="B65" s="173">
        <f t="shared" si="0"/>
        <v>2.1333333333333333</v>
      </c>
    </row>
    <row r="66" spans="1:2">
      <c r="A66" s="1">
        <v>65</v>
      </c>
      <c r="B66" s="173">
        <f t="shared" si="0"/>
        <v>2.166666666666667</v>
      </c>
    </row>
    <row r="67" spans="1:2">
      <c r="A67" s="1">
        <v>66</v>
      </c>
      <c r="B67" s="173">
        <f t="shared" si="0"/>
        <v>2.2000000000000002</v>
      </c>
    </row>
    <row r="68" spans="1:2">
      <c r="A68" s="1">
        <v>67</v>
      </c>
      <c r="B68" s="173">
        <f t="shared" si="0"/>
        <v>2.2333333333333334</v>
      </c>
    </row>
    <row r="69" spans="1:2">
      <c r="A69" s="1">
        <v>68</v>
      </c>
      <c r="B69" s="173">
        <f t="shared" si="0"/>
        <v>2.2666666666666671</v>
      </c>
    </row>
    <row r="70" spans="1:2">
      <c r="A70" s="1">
        <v>69</v>
      </c>
      <c r="B70" s="173">
        <f t="shared" si="0"/>
        <v>2.2999999999999998</v>
      </c>
    </row>
    <row r="71" spans="1:2">
      <c r="A71" s="1">
        <v>70</v>
      </c>
      <c r="B71" s="173">
        <f t="shared" si="0"/>
        <v>2.3333333333333335</v>
      </c>
    </row>
    <row r="72" spans="1:2">
      <c r="A72" s="1">
        <v>71</v>
      </c>
      <c r="B72" s="173">
        <f t="shared" si="0"/>
        <v>2.3666666666666667</v>
      </c>
    </row>
    <row r="73" spans="1:2">
      <c r="A73" s="1">
        <v>72</v>
      </c>
      <c r="B73" s="173">
        <f t="shared" si="0"/>
        <v>2.4</v>
      </c>
    </row>
    <row r="74" spans="1:2">
      <c r="A74" s="1">
        <v>73</v>
      </c>
      <c r="B74" s="173">
        <f t="shared" si="0"/>
        <v>2.4333333333333336</v>
      </c>
    </row>
    <row r="75" spans="1:2">
      <c r="A75" s="1">
        <v>74</v>
      </c>
      <c r="B75" s="173">
        <f t="shared" si="0"/>
        <v>2.4666666666666668</v>
      </c>
    </row>
    <row r="76" spans="1:2">
      <c r="A76" s="1">
        <v>75</v>
      </c>
      <c r="B76" s="173">
        <f t="shared" si="0"/>
        <v>2.5</v>
      </c>
    </row>
    <row r="77" spans="1:2">
      <c r="A77" s="1">
        <v>76</v>
      </c>
      <c r="B77" s="173">
        <f t="shared" si="0"/>
        <v>2.5333333333333332</v>
      </c>
    </row>
    <row r="78" spans="1:2">
      <c r="A78" s="1">
        <v>77</v>
      </c>
      <c r="B78" s="173">
        <f t="shared" si="0"/>
        <v>2.5666666666666669</v>
      </c>
    </row>
    <row r="79" spans="1:2">
      <c r="A79" s="1">
        <v>78</v>
      </c>
      <c r="B79" s="173">
        <f t="shared" si="0"/>
        <v>2.6</v>
      </c>
    </row>
    <row r="80" spans="1:2">
      <c r="A80" s="1">
        <v>79</v>
      </c>
      <c r="B80" s="173">
        <f t="shared" si="0"/>
        <v>2.6333333333333337</v>
      </c>
    </row>
    <row r="81" spans="1:2">
      <c r="A81" s="1">
        <v>80</v>
      </c>
      <c r="B81" s="173">
        <f t="shared" si="0"/>
        <v>2.666666666666667</v>
      </c>
    </row>
    <row r="82" spans="1:2">
      <c r="A82" s="1">
        <v>81</v>
      </c>
      <c r="B82" s="173">
        <f t="shared" si="0"/>
        <v>2.7</v>
      </c>
    </row>
    <row r="83" spans="1:2">
      <c r="A83" s="1">
        <v>82</v>
      </c>
      <c r="B83" s="173">
        <f t="shared" si="0"/>
        <v>2.7333333333333338</v>
      </c>
    </row>
    <row r="84" spans="1:2">
      <c r="A84" s="1">
        <v>83</v>
      </c>
      <c r="B84" s="173">
        <f t="shared" si="0"/>
        <v>2.7666666666666671</v>
      </c>
    </row>
    <row r="85" spans="1:2">
      <c r="A85" s="1">
        <v>84</v>
      </c>
      <c r="B85" s="173">
        <f t="shared" si="0"/>
        <v>2.8</v>
      </c>
    </row>
    <row r="86" spans="1:2">
      <c r="A86" s="1">
        <v>85</v>
      </c>
      <c r="B86" s="173">
        <f t="shared" si="0"/>
        <v>2.8333333333333339</v>
      </c>
    </row>
    <row r="87" spans="1:2">
      <c r="A87" s="1">
        <v>86</v>
      </c>
      <c r="B87" s="173">
        <f t="shared" si="0"/>
        <v>2.8666666666666667</v>
      </c>
    </row>
    <row r="88" spans="1:2">
      <c r="A88" s="1">
        <v>87</v>
      </c>
      <c r="B88" s="173">
        <f t="shared" si="0"/>
        <v>2.9</v>
      </c>
    </row>
    <row r="89" spans="1:2">
      <c r="A89" s="1">
        <v>88</v>
      </c>
      <c r="B89" s="173">
        <f t="shared" si="0"/>
        <v>2.9333333333333336</v>
      </c>
    </row>
    <row r="90" spans="1:2">
      <c r="A90" s="1">
        <v>89</v>
      </c>
      <c r="B90" s="173">
        <f t="shared" si="0"/>
        <v>2.9666666666666668</v>
      </c>
    </row>
    <row r="91" spans="1:2">
      <c r="A91" s="1">
        <v>90</v>
      </c>
      <c r="B91" s="173">
        <f t="shared" si="0"/>
        <v>3</v>
      </c>
    </row>
    <row r="92" spans="1:2">
      <c r="A92" s="1">
        <v>91</v>
      </c>
      <c r="B92" s="173">
        <f t="shared" si="0"/>
        <v>3.0333333333333337</v>
      </c>
    </row>
    <row r="93" spans="1:2">
      <c r="A93" s="1">
        <v>92</v>
      </c>
      <c r="B93" s="173">
        <f t="shared" si="0"/>
        <v>3.0666666666666669</v>
      </c>
    </row>
    <row r="94" spans="1:2">
      <c r="A94" s="1">
        <v>93</v>
      </c>
      <c r="B94" s="173">
        <f t="shared" si="0"/>
        <v>3.1</v>
      </c>
    </row>
    <row r="95" spans="1:2">
      <c r="A95" s="1">
        <v>94</v>
      </c>
      <c r="B95" s="173">
        <f t="shared" si="0"/>
        <v>3.1333333333333337</v>
      </c>
    </row>
    <row r="96" spans="1:2">
      <c r="A96" s="1">
        <v>95</v>
      </c>
      <c r="B96" s="173">
        <f t="shared" ref="B96:B127" si="1">(100/30*A96)%</f>
        <v>3.166666666666667</v>
      </c>
    </row>
    <row r="97" spans="1:2">
      <c r="A97" s="1">
        <v>96</v>
      </c>
      <c r="B97" s="173">
        <f t="shared" si="1"/>
        <v>3.2</v>
      </c>
    </row>
    <row r="98" spans="1:2">
      <c r="A98" s="1">
        <v>97</v>
      </c>
      <c r="B98" s="173">
        <f t="shared" si="1"/>
        <v>3.2333333333333338</v>
      </c>
    </row>
    <row r="99" spans="1:2">
      <c r="A99" s="1">
        <v>98</v>
      </c>
      <c r="B99" s="173">
        <f t="shared" si="1"/>
        <v>3.2666666666666671</v>
      </c>
    </row>
    <row r="100" spans="1:2">
      <c r="A100" s="1">
        <v>99</v>
      </c>
      <c r="B100" s="173">
        <f t="shared" si="1"/>
        <v>3.3</v>
      </c>
    </row>
    <row r="101" spans="1:2">
      <c r="A101" s="1">
        <v>100</v>
      </c>
      <c r="B101" s="173">
        <f t="shared" si="1"/>
        <v>3.3333333333333339</v>
      </c>
    </row>
    <row r="102" spans="1:2">
      <c r="A102" s="1">
        <v>101</v>
      </c>
      <c r="B102" s="173">
        <f t="shared" si="1"/>
        <v>3.3666666666666667</v>
      </c>
    </row>
    <row r="103" spans="1:2">
      <c r="A103" s="1">
        <v>102</v>
      </c>
      <c r="B103" s="173">
        <f t="shared" si="1"/>
        <v>3.4</v>
      </c>
    </row>
    <row r="104" spans="1:2">
      <c r="A104" s="1">
        <v>103</v>
      </c>
      <c r="B104" s="173">
        <f t="shared" si="1"/>
        <v>3.4333333333333336</v>
      </c>
    </row>
    <row r="105" spans="1:2">
      <c r="A105" s="1">
        <v>104</v>
      </c>
      <c r="B105" s="173">
        <f t="shared" si="1"/>
        <v>3.4666666666666668</v>
      </c>
    </row>
    <row r="106" spans="1:2">
      <c r="A106" s="1">
        <v>105</v>
      </c>
      <c r="B106" s="173">
        <f t="shared" si="1"/>
        <v>3.5</v>
      </c>
    </row>
    <row r="107" spans="1:2">
      <c r="A107" s="1">
        <v>106</v>
      </c>
      <c r="B107" s="173">
        <f t="shared" si="1"/>
        <v>3.5333333333333337</v>
      </c>
    </row>
    <row r="108" spans="1:2">
      <c r="A108" s="1">
        <v>107</v>
      </c>
      <c r="B108" s="173">
        <f t="shared" si="1"/>
        <v>3.5666666666666669</v>
      </c>
    </row>
    <row r="109" spans="1:2">
      <c r="A109" s="1">
        <v>108</v>
      </c>
      <c r="B109" s="173">
        <f t="shared" si="1"/>
        <v>3.6</v>
      </c>
    </row>
    <row r="110" spans="1:2">
      <c r="A110" s="1">
        <v>109</v>
      </c>
      <c r="B110" s="173">
        <f t="shared" si="1"/>
        <v>3.6333333333333337</v>
      </c>
    </row>
    <row r="111" spans="1:2">
      <c r="A111" s="1">
        <v>110</v>
      </c>
      <c r="B111" s="173">
        <f t="shared" si="1"/>
        <v>3.666666666666667</v>
      </c>
    </row>
    <row r="112" spans="1:2">
      <c r="A112" s="1">
        <v>111</v>
      </c>
      <c r="B112" s="173">
        <f t="shared" si="1"/>
        <v>3.7</v>
      </c>
    </row>
    <row r="113" spans="1:2">
      <c r="A113" s="1">
        <v>112</v>
      </c>
      <c r="B113" s="173">
        <f t="shared" si="1"/>
        <v>3.7333333333333338</v>
      </c>
    </row>
    <row r="114" spans="1:2">
      <c r="A114" s="1">
        <v>113</v>
      </c>
      <c r="B114" s="173">
        <f t="shared" si="1"/>
        <v>3.7666666666666671</v>
      </c>
    </row>
    <row r="115" spans="1:2">
      <c r="A115" s="1">
        <v>114</v>
      </c>
      <c r="B115" s="173">
        <f t="shared" si="1"/>
        <v>3.8</v>
      </c>
    </row>
    <row r="116" spans="1:2">
      <c r="A116" s="1">
        <v>115</v>
      </c>
      <c r="B116" s="173">
        <f t="shared" si="1"/>
        <v>3.8333333333333339</v>
      </c>
    </row>
    <row r="117" spans="1:2">
      <c r="A117" s="1">
        <v>116</v>
      </c>
      <c r="B117" s="173">
        <f t="shared" si="1"/>
        <v>3.8666666666666667</v>
      </c>
    </row>
    <row r="118" spans="1:2">
      <c r="A118" s="1">
        <v>117</v>
      </c>
      <c r="B118" s="173">
        <f t="shared" si="1"/>
        <v>3.9</v>
      </c>
    </row>
    <row r="119" spans="1:2">
      <c r="A119" s="1">
        <v>118</v>
      </c>
      <c r="B119" s="173">
        <f t="shared" si="1"/>
        <v>3.9333333333333336</v>
      </c>
    </row>
    <row r="120" spans="1:2">
      <c r="A120" s="1">
        <v>119</v>
      </c>
      <c r="B120" s="173">
        <f t="shared" si="1"/>
        <v>3.9666666666666668</v>
      </c>
    </row>
    <row r="121" spans="1:2">
      <c r="A121" s="1">
        <v>120</v>
      </c>
      <c r="B121" s="173">
        <f t="shared" si="1"/>
        <v>4</v>
      </c>
    </row>
    <row r="122" spans="1:2">
      <c r="A122" s="1">
        <v>121</v>
      </c>
      <c r="B122" s="173">
        <f t="shared" si="1"/>
        <v>4.0333333333333341</v>
      </c>
    </row>
    <row r="123" spans="1:2">
      <c r="A123" s="1">
        <v>122</v>
      </c>
      <c r="B123" s="173">
        <f t="shared" si="1"/>
        <v>4.0666666666666664</v>
      </c>
    </row>
    <row r="124" spans="1:2">
      <c r="A124" s="1">
        <v>123</v>
      </c>
      <c r="B124" s="173">
        <f t="shared" si="1"/>
        <v>4.0999999999999996</v>
      </c>
    </row>
    <row r="125" spans="1:2">
      <c r="A125" s="1">
        <v>124</v>
      </c>
      <c r="B125" s="173">
        <f t="shared" si="1"/>
        <v>4.1333333333333337</v>
      </c>
    </row>
    <row r="126" spans="1:2">
      <c r="A126" s="1">
        <v>125</v>
      </c>
      <c r="B126" s="173">
        <f t="shared" si="1"/>
        <v>4.166666666666667</v>
      </c>
    </row>
    <row r="127" spans="1:2">
      <c r="A127" s="1">
        <v>126</v>
      </c>
      <c r="B127" s="173">
        <f t="shared" si="1"/>
        <v>4.2</v>
      </c>
    </row>
    <row r="128" spans="1:2">
      <c r="A128" s="1">
        <v>127</v>
      </c>
      <c r="B128" s="173">
        <f t="shared" ref="B128:B159" si="2">(100/30*A128)%</f>
        <v>4.2333333333333334</v>
      </c>
    </row>
    <row r="129" spans="1:2">
      <c r="A129" s="1">
        <v>128</v>
      </c>
      <c r="B129" s="173">
        <f t="shared" si="2"/>
        <v>4.2666666666666666</v>
      </c>
    </row>
    <row r="130" spans="1:2">
      <c r="A130" s="1">
        <v>129</v>
      </c>
      <c r="B130" s="173">
        <f t="shared" si="2"/>
        <v>4.3</v>
      </c>
    </row>
    <row r="131" spans="1:2">
      <c r="A131" s="1">
        <v>130</v>
      </c>
      <c r="B131" s="173">
        <f t="shared" si="2"/>
        <v>4.3333333333333339</v>
      </c>
    </row>
    <row r="132" spans="1:2">
      <c r="A132" s="1">
        <v>131</v>
      </c>
      <c r="B132" s="173">
        <f t="shared" si="2"/>
        <v>4.3666666666666671</v>
      </c>
    </row>
    <row r="133" spans="1:2">
      <c r="A133" s="1">
        <v>132</v>
      </c>
      <c r="B133" s="173">
        <f t="shared" si="2"/>
        <v>4.4000000000000004</v>
      </c>
    </row>
    <row r="134" spans="1:2">
      <c r="A134" s="1">
        <v>133</v>
      </c>
      <c r="B134" s="173">
        <f t="shared" si="2"/>
        <v>4.4333333333333336</v>
      </c>
    </row>
    <row r="135" spans="1:2">
      <c r="A135" s="1">
        <v>134</v>
      </c>
      <c r="B135" s="173">
        <f t="shared" si="2"/>
        <v>4.4666666666666668</v>
      </c>
    </row>
    <row r="136" spans="1:2">
      <c r="A136" s="1">
        <v>135</v>
      </c>
      <c r="B136" s="173">
        <f t="shared" si="2"/>
        <v>4.5</v>
      </c>
    </row>
    <row r="137" spans="1:2">
      <c r="A137" s="1">
        <v>136</v>
      </c>
      <c r="B137" s="173">
        <f t="shared" si="2"/>
        <v>4.5333333333333341</v>
      </c>
    </row>
    <row r="138" spans="1:2">
      <c r="A138" s="1">
        <v>137</v>
      </c>
      <c r="B138" s="173">
        <f t="shared" si="2"/>
        <v>4.5666666666666664</v>
      </c>
    </row>
    <row r="139" spans="1:2">
      <c r="A139" s="1">
        <v>138</v>
      </c>
      <c r="B139" s="173">
        <f t="shared" si="2"/>
        <v>4.5999999999999996</v>
      </c>
    </row>
    <row r="140" spans="1:2">
      <c r="A140" s="1">
        <v>139</v>
      </c>
      <c r="B140" s="173">
        <f t="shared" si="2"/>
        <v>4.6333333333333337</v>
      </c>
    </row>
    <row r="141" spans="1:2">
      <c r="A141" s="1">
        <v>140</v>
      </c>
      <c r="B141" s="173">
        <f t="shared" si="2"/>
        <v>4.666666666666667</v>
      </c>
    </row>
    <row r="142" spans="1:2">
      <c r="A142" s="1">
        <v>141</v>
      </c>
      <c r="B142" s="173">
        <f t="shared" si="2"/>
        <v>4.7</v>
      </c>
    </row>
    <row r="143" spans="1:2">
      <c r="A143" s="1">
        <v>142</v>
      </c>
      <c r="B143" s="173">
        <f t="shared" si="2"/>
        <v>4.7333333333333334</v>
      </c>
    </row>
    <row r="144" spans="1:2">
      <c r="A144" s="1">
        <v>143</v>
      </c>
      <c r="B144" s="173">
        <f t="shared" si="2"/>
        <v>4.7666666666666666</v>
      </c>
    </row>
    <row r="145" spans="1:2">
      <c r="A145" s="1">
        <v>144</v>
      </c>
      <c r="B145" s="173">
        <f t="shared" si="2"/>
        <v>4.8</v>
      </c>
    </row>
    <row r="146" spans="1:2">
      <c r="A146" s="1">
        <v>145</v>
      </c>
      <c r="B146" s="173">
        <f t="shared" si="2"/>
        <v>4.8333333333333339</v>
      </c>
    </row>
    <row r="147" spans="1:2">
      <c r="A147" s="1">
        <v>146</v>
      </c>
      <c r="B147" s="173">
        <f t="shared" si="2"/>
        <v>4.8666666666666671</v>
      </c>
    </row>
    <row r="148" spans="1:2">
      <c r="A148" s="1">
        <v>147</v>
      </c>
      <c r="B148" s="173">
        <f t="shared" si="2"/>
        <v>4.9000000000000004</v>
      </c>
    </row>
    <row r="149" spans="1:2">
      <c r="A149" s="1">
        <v>148</v>
      </c>
      <c r="B149" s="173">
        <f t="shared" si="2"/>
        <v>4.9333333333333336</v>
      </c>
    </row>
    <row r="150" spans="1:2">
      <c r="A150" s="1">
        <v>149</v>
      </c>
      <c r="B150" s="173">
        <f t="shared" si="2"/>
        <v>4.9666666666666668</v>
      </c>
    </row>
    <row r="151" spans="1:2">
      <c r="A151" s="1">
        <v>150</v>
      </c>
      <c r="B151" s="173">
        <f t="shared" si="2"/>
        <v>5</v>
      </c>
    </row>
    <row r="152" spans="1:2">
      <c r="A152" s="1">
        <v>151</v>
      </c>
      <c r="B152" s="173">
        <f t="shared" si="2"/>
        <v>5.0333333333333341</v>
      </c>
    </row>
    <row r="153" spans="1:2">
      <c r="A153" s="1">
        <v>152</v>
      </c>
      <c r="B153" s="173">
        <f t="shared" si="2"/>
        <v>5.0666666666666664</v>
      </c>
    </row>
    <row r="154" spans="1:2">
      <c r="A154" s="1">
        <v>153</v>
      </c>
      <c r="B154" s="173">
        <f t="shared" si="2"/>
        <v>5.0999999999999996</v>
      </c>
    </row>
    <row r="155" spans="1:2">
      <c r="A155" s="1">
        <v>154</v>
      </c>
      <c r="B155" s="173">
        <f t="shared" si="2"/>
        <v>5.1333333333333337</v>
      </c>
    </row>
    <row r="156" spans="1:2">
      <c r="A156" s="1">
        <v>155</v>
      </c>
      <c r="B156" s="173">
        <f t="shared" si="2"/>
        <v>5.1666666666666679</v>
      </c>
    </row>
    <row r="157" spans="1:2">
      <c r="A157" s="1">
        <v>156</v>
      </c>
      <c r="B157" s="173">
        <f t="shared" si="2"/>
        <v>5.2</v>
      </c>
    </row>
    <row r="158" spans="1:2">
      <c r="A158" s="1">
        <v>157</v>
      </c>
      <c r="B158" s="173">
        <f t="shared" si="2"/>
        <v>5.2333333333333334</v>
      </c>
    </row>
    <row r="159" spans="1:2">
      <c r="A159" s="1">
        <v>158</v>
      </c>
      <c r="B159" s="173">
        <f t="shared" si="2"/>
        <v>5.2666666666666675</v>
      </c>
    </row>
    <row r="160" spans="1:2">
      <c r="A160" s="1">
        <v>159</v>
      </c>
      <c r="B160" s="173">
        <f t="shared" ref="B160:B181" si="3">(100/30*A160)%</f>
        <v>5.3</v>
      </c>
    </row>
    <row r="161" spans="1:2">
      <c r="A161" s="1">
        <v>160</v>
      </c>
      <c r="B161" s="173">
        <f t="shared" si="3"/>
        <v>5.3333333333333339</v>
      </c>
    </row>
    <row r="162" spans="1:2">
      <c r="A162" s="1">
        <v>161</v>
      </c>
      <c r="B162" s="173">
        <f t="shared" si="3"/>
        <v>5.3666666666666671</v>
      </c>
    </row>
    <row r="163" spans="1:2">
      <c r="A163" s="1">
        <v>162</v>
      </c>
      <c r="B163" s="173">
        <f t="shared" si="3"/>
        <v>5.4</v>
      </c>
    </row>
    <row r="164" spans="1:2">
      <c r="A164" s="1">
        <v>163</v>
      </c>
      <c r="B164" s="173">
        <f t="shared" si="3"/>
        <v>5.4333333333333336</v>
      </c>
    </row>
    <row r="165" spans="1:2">
      <c r="A165" s="1">
        <v>164</v>
      </c>
      <c r="B165" s="173">
        <f t="shared" si="3"/>
        <v>5.4666666666666677</v>
      </c>
    </row>
    <row r="166" spans="1:2">
      <c r="A166" s="1">
        <v>165</v>
      </c>
      <c r="B166" s="173">
        <f t="shared" si="3"/>
        <v>5.5</v>
      </c>
    </row>
    <row r="167" spans="1:2">
      <c r="A167" s="1">
        <v>166</v>
      </c>
      <c r="B167" s="173">
        <f t="shared" si="3"/>
        <v>5.5333333333333341</v>
      </c>
    </row>
    <row r="168" spans="1:2">
      <c r="A168" s="1">
        <v>167</v>
      </c>
      <c r="B168" s="173">
        <f t="shared" si="3"/>
        <v>5.5666666666666673</v>
      </c>
    </row>
    <row r="169" spans="1:2">
      <c r="A169" s="1">
        <v>168</v>
      </c>
      <c r="B169" s="173">
        <f t="shared" si="3"/>
        <v>5.6</v>
      </c>
    </row>
    <row r="170" spans="1:2">
      <c r="A170" s="1">
        <v>169</v>
      </c>
      <c r="B170" s="173">
        <f t="shared" si="3"/>
        <v>5.6333333333333337</v>
      </c>
    </row>
    <row r="171" spans="1:2">
      <c r="A171" s="1">
        <v>170</v>
      </c>
      <c r="B171" s="173">
        <f t="shared" si="3"/>
        <v>5.6666666666666679</v>
      </c>
    </row>
    <row r="172" spans="1:2">
      <c r="A172" s="1">
        <v>171</v>
      </c>
      <c r="B172" s="173">
        <f t="shared" si="3"/>
        <v>5.7</v>
      </c>
    </row>
    <row r="173" spans="1:2">
      <c r="A173" s="1">
        <v>172</v>
      </c>
      <c r="B173" s="173">
        <f t="shared" si="3"/>
        <v>5.7333333333333334</v>
      </c>
    </row>
    <row r="174" spans="1:2">
      <c r="A174" s="1">
        <v>173</v>
      </c>
      <c r="B174" s="173">
        <f t="shared" si="3"/>
        <v>5.7666666666666675</v>
      </c>
    </row>
    <row r="175" spans="1:2">
      <c r="A175" s="1">
        <v>174</v>
      </c>
      <c r="B175" s="173">
        <f t="shared" si="3"/>
        <v>5.8</v>
      </c>
    </row>
    <row r="176" spans="1:2">
      <c r="A176" s="1">
        <v>175</v>
      </c>
      <c r="B176" s="173">
        <f t="shared" si="3"/>
        <v>5.8333333333333339</v>
      </c>
    </row>
    <row r="177" spans="1:2">
      <c r="A177" s="1">
        <v>176</v>
      </c>
      <c r="B177" s="173">
        <f t="shared" si="3"/>
        <v>5.8666666666666671</v>
      </c>
    </row>
    <row r="178" spans="1:2">
      <c r="A178" s="1">
        <v>177</v>
      </c>
      <c r="B178" s="173">
        <f t="shared" si="3"/>
        <v>5.9</v>
      </c>
    </row>
    <row r="179" spans="1:2">
      <c r="A179" s="1">
        <v>178</v>
      </c>
      <c r="B179" s="173">
        <f t="shared" si="3"/>
        <v>5.9333333333333336</v>
      </c>
    </row>
    <row r="180" spans="1:2">
      <c r="A180" s="1">
        <v>179</v>
      </c>
      <c r="B180" s="173">
        <f t="shared" si="3"/>
        <v>5.9666666666666677</v>
      </c>
    </row>
    <row r="181" spans="1:2">
      <c r="A181" s="1">
        <v>180</v>
      </c>
      <c r="B181" s="173">
        <f t="shared" si="3"/>
        <v>6</v>
      </c>
    </row>
  </sheetData>
  <sheetProtection formatCells="0" formatColumns="0" formatRows="0" insertColumns="0" insertRows="0" insertHyperlinks="0" deleteColumns="0" deleteRows="0" sort="0" autoFilter="0" pivotTables="0"/>
  <phoneticPr fontId="62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  <pageSetUpPr fitToPage="1"/>
  </sheetPr>
  <dimension ref="A1:CN55"/>
  <sheetViews>
    <sheetView showGridLines="0" showZeros="0" defaultGridColor="0" colorId="23" zoomScale="80" zoomScaleNormal="80" workbookViewId="0">
      <selection activeCell="U47" sqref="U47"/>
    </sheetView>
  </sheetViews>
  <sheetFormatPr defaultColWidth="9.140625" defaultRowHeight="12.75"/>
  <cols>
    <col min="1" max="1" width="10.85546875" style="79" customWidth="1"/>
    <col min="2" max="2" width="2.42578125" style="79" bestFit="1" customWidth="1"/>
    <col min="3" max="3" width="12.5703125" style="64" bestFit="1" customWidth="1"/>
    <col min="4" max="4" width="19.7109375" style="64" customWidth="1"/>
    <col min="5" max="5" width="17.5703125" style="64" customWidth="1"/>
    <col min="6" max="6" width="11.85546875" style="64" bestFit="1" customWidth="1"/>
    <col min="7" max="8" width="7.7109375" style="64" customWidth="1"/>
    <col min="9" max="9" width="14.140625" style="64" bestFit="1" customWidth="1"/>
    <col min="10" max="10" width="12" style="64" customWidth="1"/>
    <col min="11" max="12" width="12.140625" style="64" customWidth="1"/>
    <col min="13" max="13" width="10.5703125" style="64" customWidth="1"/>
    <col min="14" max="14" width="13.85546875" style="64" hidden="1" customWidth="1"/>
    <col min="15" max="18" width="7.85546875" style="64" hidden="1" customWidth="1"/>
    <col min="19" max="19" width="8.140625" style="64" customWidth="1"/>
    <col min="20" max="20" width="13" style="64" customWidth="1"/>
    <col min="21" max="21" width="14.7109375" style="64" customWidth="1"/>
    <col min="22" max="22" width="12.42578125" style="64" customWidth="1"/>
    <col min="23" max="26" width="11.85546875" style="64" hidden="1" customWidth="1"/>
    <col min="27" max="27" width="15" style="64" customWidth="1"/>
    <col min="28" max="28" width="12.28515625" style="64" customWidth="1"/>
    <col min="29" max="35" width="3.42578125" style="64" hidden="1" customWidth="1"/>
    <col min="36" max="44" width="3.5703125" style="64" hidden="1" customWidth="1"/>
    <col min="45" max="47" width="3.140625" style="64" hidden="1" customWidth="1"/>
    <col min="48" max="51" width="3.5703125" style="64" hidden="1" customWidth="1"/>
    <col min="52" max="63" width="3.5703125" style="64" customWidth="1"/>
    <col min="64" max="69" width="3.5703125" style="64" hidden="1" customWidth="1"/>
    <col min="70" max="70" width="3.7109375" style="64" hidden="1" customWidth="1"/>
    <col min="71" max="91" width="3.5703125" style="64" hidden="1" customWidth="1"/>
    <col min="92" max="92" width="25.85546875" style="64" bestFit="1" customWidth="1"/>
    <col min="93" max="93" width="9.28515625" style="64" customWidth="1"/>
    <col min="94" max="119" width="3.5703125" style="64" customWidth="1"/>
    <col min="120" max="16384" width="9.140625" style="64"/>
  </cols>
  <sheetData>
    <row r="1" spans="1:91" ht="13.5" thickBot="1">
      <c r="A1" s="77"/>
      <c r="B1" s="77"/>
      <c r="C1" s="78"/>
      <c r="D1" s="78"/>
      <c r="E1" s="5"/>
      <c r="F1" s="12"/>
      <c r="G1" s="5"/>
      <c r="H1" s="5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174"/>
      <c r="U1" s="8"/>
      <c r="V1" s="8"/>
      <c r="W1" s="8"/>
      <c r="X1" s="8"/>
      <c r="Y1" s="8"/>
      <c r="Z1" s="8"/>
      <c r="AA1" s="183"/>
      <c r="AB1" s="5"/>
    </row>
    <row r="2" spans="1:91" ht="13.5" thickBot="1">
      <c r="A2" s="78"/>
      <c r="B2" s="78"/>
      <c r="C2" s="78"/>
      <c r="D2" s="78"/>
      <c r="E2" s="204" t="s">
        <v>22</v>
      </c>
      <c r="F2" s="205" t="s">
        <v>41</v>
      </c>
      <c r="G2" s="206" t="s">
        <v>45</v>
      </c>
      <c r="H2" s="206" t="s">
        <v>20</v>
      </c>
      <c r="I2" s="206" t="s">
        <v>4</v>
      </c>
      <c r="J2" s="205" t="s">
        <v>43</v>
      </c>
      <c r="K2" s="205"/>
      <c r="L2" s="205"/>
      <c r="M2" s="205" t="s">
        <v>8</v>
      </c>
      <c r="N2" s="212" t="s">
        <v>57</v>
      </c>
      <c r="AB2" s="5"/>
    </row>
    <row r="3" spans="1:91">
      <c r="E3" s="200" t="str">
        <f>SUMMARY_TV!B2</f>
        <v>Consumer Loan</v>
      </c>
      <c r="F3" s="201" t="str">
        <f>IF(G3&lt;&gt;0,"A","-")</f>
        <v>A</v>
      </c>
      <c r="G3" s="80">
        <v>32</v>
      </c>
      <c r="H3" s="30">
        <f>SUMIF('bTV Coeff'!$A$2:$A$181,'bTV NC April'!G3,'bTV Coeff'!$B$2:$B$181)</f>
        <v>1</v>
      </c>
      <c r="I3" s="81">
        <f>M32</f>
        <v>16</v>
      </c>
      <c r="J3" s="211">
        <f t="shared" ref="J3:J8" si="0">I3/$I$9</f>
        <v>1</v>
      </c>
      <c r="K3" s="211"/>
      <c r="L3" s="211"/>
      <c r="M3" s="211">
        <f>(SUMPRODUCT(H15:H28,M15:M28))/$I$38</f>
        <v>1</v>
      </c>
      <c r="N3" s="498">
        <f>SUMPRODUCT(M15:M28,U15:U28)</f>
        <v>6000</v>
      </c>
      <c r="T3" s="7" t="s">
        <v>104</v>
      </c>
      <c r="U3" s="8"/>
      <c r="V3" s="8"/>
      <c r="W3" s="8"/>
      <c r="X3" s="8"/>
      <c r="Y3" s="8"/>
      <c r="Z3" s="8"/>
      <c r="AA3" s="83" t="str">
        <f>SUMMARY_TV!B1</f>
        <v>DSK</v>
      </c>
      <c r="AB3" s="5"/>
    </row>
    <row r="4" spans="1:91">
      <c r="E4" s="200" t="str">
        <f>SUMMARY_TV!B2</f>
        <v>Consumer Loan</v>
      </c>
      <c r="F4" s="28" t="s">
        <v>147</v>
      </c>
      <c r="G4" s="84">
        <v>32</v>
      </c>
      <c r="H4" s="30">
        <f>SUMIF('bTV Coeff'!$A$2:$A$181,'bTV NC April'!G4,'bTV Coeff'!$B$2:$B$181)</f>
        <v>1</v>
      </c>
      <c r="I4" s="81">
        <f>N32</f>
        <v>0</v>
      </c>
      <c r="J4" s="211">
        <f t="shared" si="0"/>
        <v>0</v>
      </c>
      <c r="K4" s="211"/>
      <c r="L4" s="211"/>
      <c r="M4" s="211">
        <f>(SUMPRODUCT(H15:H28,N15:N28))/$I$38</f>
        <v>0</v>
      </c>
      <c r="N4" s="498">
        <f>SUMPRODUCT(N15:N28,V15:V28)</f>
        <v>0</v>
      </c>
      <c r="T4" s="7" t="s">
        <v>105</v>
      </c>
      <c r="U4" s="8"/>
      <c r="V4" s="8"/>
      <c r="W4" s="8"/>
      <c r="X4" s="8"/>
      <c r="Y4" s="8"/>
      <c r="Z4" s="8"/>
      <c r="AA4" s="83" t="str">
        <f>SUMMARY_TV!B2</f>
        <v>Consumer Loan</v>
      </c>
      <c r="AB4" s="5"/>
    </row>
    <row r="5" spans="1:91">
      <c r="A5" s="85"/>
      <c r="B5" s="85"/>
      <c r="E5" s="27"/>
      <c r="F5" s="28"/>
      <c r="G5" s="84"/>
      <c r="H5" s="30">
        <f>SUMIF('bTV Coeff'!$A$2:$A$181,'bTV NC April'!G5,'bTV Coeff'!$B$2:$B$181)</f>
        <v>0</v>
      </c>
      <c r="I5" s="81">
        <f>O32</f>
        <v>0</v>
      </c>
      <c r="J5" s="211">
        <f t="shared" si="0"/>
        <v>0</v>
      </c>
      <c r="K5" s="211"/>
      <c r="L5" s="211"/>
      <c r="M5" s="211">
        <f>(SUMPRODUCT(H15:H28,O15:O28))/$I$38</f>
        <v>0</v>
      </c>
      <c r="N5" s="498">
        <f>SUMPRODUCT(O15:O28,W15:W28)</f>
        <v>0</v>
      </c>
      <c r="T5" s="7" t="s">
        <v>106</v>
      </c>
      <c r="U5" s="8"/>
      <c r="V5" s="8"/>
      <c r="W5" s="8"/>
      <c r="X5" s="8"/>
      <c r="Y5" s="8"/>
      <c r="Z5" s="8"/>
      <c r="AA5" s="83" t="str">
        <f>SUMMARY_TV!B3</f>
        <v>Café Commucations</v>
      </c>
      <c r="AB5" s="5"/>
    </row>
    <row r="6" spans="1:91">
      <c r="A6" s="85"/>
      <c r="B6" s="85"/>
      <c r="E6" s="27"/>
      <c r="F6" s="28"/>
      <c r="G6" s="84"/>
      <c r="H6" s="30">
        <f>SUMIF('bTV Coeff'!$A$2:$A$181,'bTV NC April'!G6,'bTV Coeff'!$B$2:$B$181)</f>
        <v>0</v>
      </c>
      <c r="I6" s="81">
        <f>P32</f>
        <v>0</v>
      </c>
      <c r="J6" s="211">
        <f t="shared" si="0"/>
        <v>0</v>
      </c>
      <c r="K6" s="211"/>
      <c r="L6" s="211"/>
      <c r="M6" s="211">
        <f>(SUMPRODUCT(H15:H28,P15:P28))/$I$38</f>
        <v>0</v>
      </c>
      <c r="N6" s="498">
        <f>SUMPRODUCT(P15:P28,X15:X28)</f>
        <v>0</v>
      </c>
      <c r="T6" s="7" t="s">
        <v>107</v>
      </c>
      <c r="U6" s="8"/>
      <c r="V6" s="8"/>
      <c r="W6" s="8"/>
      <c r="X6" s="8"/>
      <c r="Y6" s="8"/>
      <c r="Z6" s="8"/>
      <c r="AA6" s="83" t="str">
        <f>SUMMARY_TV!B4</f>
        <v>09 Mar 2020 -  05 Apr 2020</v>
      </c>
      <c r="AB6" s="5"/>
    </row>
    <row r="7" spans="1:91">
      <c r="A7" s="85"/>
      <c r="B7" s="85"/>
      <c r="E7" s="27"/>
      <c r="F7" s="28" t="str">
        <f>IF(G7&lt;&gt;0,"E","-")</f>
        <v>-</v>
      </c>
      <c r="G7" s="84">
        <v>0</v>
      </c>
      <c r="H7" s="30">
        <f>SUMIF('bTV Coeff'!$A$2:$A$181,'bTV NC April'!G7,'bTV Coeff'!$B$2:$B$181)</f>
        <v>0</v>
      </c>
      <c r="I7" s="81">
        <f>Q32</f>
        <v>0</v>
      </c>
      <c r="J7" s="211">
        <f t="shared" si="0"/>
        <v>0</v>
      </c>
      <c r="K7" s="211"/>
      <c r="L7" s="211"/>
      <c r="M7" s="211">
        <f>(SUMPRODUCT(H15:H28,Q15:Q28))/$I$38</f>
        <v>0</v>
      </c>
      <c r="N7" s="498"/>
      <c r="T7" s="7"/>
      <c r="AA7" s="175"/>
      <c r="AB7" s="5"/>
    </row>
    <row r="8" spans="1:91" ht="13.5" thickBot="1">
      <c r="A8" s="85"/>
      <c r="B8" s="85"/>
      <c r="E8" s="31"/>
      <c r="F8" s="32" t="str">
        <f>IF(G8&lt;&gt;0,"F","-")</f>
        <v>-</v>
      </c>
      <c r="G8" s="198">
        <v>0</v>
      </c>
      <c r="H8" s="34">
        <f>SUMIF('bTV Coeff'!$A$2:$A$181,'bTV NC April'!G8,'bTV Coeff'!$B$2:$B$181)</f>
        <v>0</v>
      </c>
      <c r="I8" s="390">
        <f>R32</f>
        <v>0</v>
      </c>
      <c r="J8" s="60">
        <f t="shared" si="0"/>
        <v>0</v>
      </c>
      <c r="K8" s="60"/>
      <c r="L8" s="60"/>
      <c r="M8" s="60">
        <f>(SUMPRODUCT(H15:H28,R15:R28))/$I$38</f>
        <v>0</v>
      </c>
      <c r="N8" s="499"/>
      <c r="T8" s="7" t="s">
        <v>113</v>
      </c>
      <c r="AA8" s="175">
        <f>SUMMARY_TV!B5</f>
        <v>0</v>
      </c>
      <c r="AB8" s="5"/>
    </row>
    <row r="9" spans="1:91" ht="13.5" thickBot="1">
      <c r="A9" s="85"/>
      <c r="B9" s="85"/>
      <c r="F9" s="87"/>
      <c r="G9" s="88"/>
      <c r="H9" s="89"/>
      <c r="I9" s="385">
        <f>SUBTOTAL(9,I3:I8)</f>
        <v>16</v>
      </c>
      <c r="J9" s="199">
        <f>SUM(J3:J8)</f>
        <v>1</v>
      </c>
      <c r="K9" s="199"/>
      <c r="L9" s="199"/>
      <c r="M9" s="199">
        <f>SUM(M3:M8)</f>
        <v>1</v>
      </c>
      <c r="N9" s="494">
        <f>SUM(N3:N8)</f>
        <v>6000</v>
      </c>
      <c r="T9" s="7" t="s">
        <v>108</v>
      </c>
      <c r="AA9" s="214" t="s">
        <v>131</v>
      </c>
      <c r="AB9" s="549"/>
      <c r="AC9" s="374">
        <v>11</v>
      </c>
      <c r="AD9" s="368" t="s">
        <v>59</v>
      </c>
      <c r="AE9" s="469"/>
      <c r="AF9" s="369"/>
      <c r="AG9" s="369"/>
      <c r="AH9" s="369"/>
      <c r="AI9" s="370"/>
      <c r="AJ9" s="371">
        <f>AC9+1</f>
        <v>12</v>
      </c>
      <c r="AK9" s="368" t="s">
        <v>59</v>
      </c>
      <c r="AL9" s="369"/>
      <c r="AM9" s="369"/>
      <c r="AN9" s="369"/>
      <c r="AO9" s="369"/>
      <c r="AP9" s="370"/>
      <c r="AQ9" s="371">
        <f>AJ9+1</f>
        <v>13</v>
      </c>
      <c r="AR9" s="372" t="s">
        <v>59</v>
      </c>
      <c r="AS9" s="368"/>
      <c r="AT9" s="369"/>
      <c r="AU9" s="369"/>
      <c r="AV9" s="369"/>
      <c r="AW9" s="369"/>
      <c r="AX9" s="371">
        <f>AQ9+1</f>
        <v>14</v>
      </c>
      <c r="AY9" s="368" t="s">
        <v>59</v>
      </c>
      <c r="AZ9" s="369"/>
      <c r="BA9" s="369"/>
      <c r="BB9" s="369"/>
      <c r="BC9" s="369"/>
      <c r="BD9" s="370"/>
      <c r="BE9" s="371">
        <f>AX9+1</f>
        <v>15</v>
      </c>
      <c r="BF9" s="368" t="s">
        <v>59</v>
      </c>
      <c r="BG9" s="369"/>
      <c r="BH9" s="369"/>
      <c r="BI9" s="369"/>
      <c r="BJ9" s="369"/>
      <c r="BK9" s="369"/>
      <c r="BL9" s="371">
        <f>BE9+1</f>
        <v>16</v>
      </c>
      <c r="BM9" s="368" t="s">
        <v>59</v>
      </c>
      <c r="BN9" s="369"/>
      <c r="BO9" s="369"/>
      <c r="BP9" s="369"/>
      <c r="BQ9" s="369"/>
      <c r="BR9" s="369"/>
      <c r="BS9" s="371">
        <f>BL9+1</f>
        <v>17</v>
      </c>
      <c r="BT9" s="368" t="s">
        <v>59</v>
      </c>
      <c r="BU9" s="369"/>
      <c r="BV9" s="369"/>
      <c r="BW9" s="369"/>
      <c r="BX9" s="369"/>
      <c r="BY9" s="369"/>
      <c r="BZ9" s="371">
        <f>BS9+1</f>
        <v>18</v>
      </c>
      <c r="CA9" s="368" t="s">
        <v>59</v>
      </c>
      <c r="CB9" s="369"/>
      <c r="CC9" s="369"/>
      <c r="CD9" s="369"/>
      <c r="CE9" s="369"/>
      <c r="CF9" s="369"/>
      <c r="CG9" s="535">
        <f>BZ9+1</f>
        <v>19</v>
      </c>
      <c r="CH9" s="368" t="s">
        <v>59</v>
      </c>
      <c r="CI9" s="369"/>
      <c r="CJ9" s="369"/>
      <c r="CK9" s="369"/>
      <c r="CL9" s="369"/>
      <c r="CM9" s="373"/>
    </row>
    <row r="10" spans="1:91" ht="13.5" thickBot="1">
      <c r="A10" s="85"/>
      <c r="B10" s="85"/>
      <c r="I10" s="240"/>
      <c r="N10" s="500"/>
      <c r="T10" s="10" t="s">
        <v>112</v>
      </c>
      <c r="U10" s="8"/>
      <c r="V10" s="8"/>
      <c r="W10" s="8"/>
      <c r="X10" s="8"/>
      <c r="Y10" s="8"/>
      <c r="Z10" s="8"/>
      <c r="AA10" s="90" t="s">
        <v>84</v>
      </c>
      <c r="AC10" s="1941" t="s">
        <v>325</v>
      </c>
      <c r="AD10" s="1942"/>
      <c r="AE10" s="1942"/>
      <c r="AF10" s="1942"/>
      <c r="AG10" s="1942"/>
      <c r="AH10" s="1942"/>
      <c r="AI10" s="1942"/>
      <c r="AJ10" s="1942"/>
      <c r="AK10" s="1942"/>
      <c r="AL10" s="1942"/>
      <c r="AM10" s="1942"/>
      <c r="AN10" s="1942"/>
      <c r="AO10" s="1942"/>
      <c r="AP10" s="1942"/>
      <c r="AQ10" s="1942"/>
      <c r="AR10" s="1942"/>
      <c r="AS10" s="1942"/>
      <c r="AT10" s="1942"/>
      <c r="AU10" s="1942"/>
      <c r="AV10" s="1942"/>
      <c r="AW10" s="1942"/>
      <c r="AX10" s="1942"/>
      <c r="AY10" s="1942"/>
      <c r="AZ10" s="1943" t="s">
        <v>326</v>
      </c>
      <c r="BA10" s="1943"/>
      <c r="BB10" s="1943"/>
      <c r="BC10" s="1943"/>
      <c r="BD10" s="1943"/>
      <c r="BE10" s="1943"/>
      <c r="BF10" s="1943"/>
      <c r="BG10" s="1943"/>
      <c r="BH10" s="1943"/>
      <c r="BI10" s="1943"/>
      <c r="BJ10" s="1943"/>
      <c r="BK10" s="1943"/>
      <c r="BL10" s="1943"/>
      <c r="BM10" s="1943"/>
      <c r="BN10" s="1943"/>
      <c r="BO10" s="1943"/>
      <c r="BP10" s="1943"/>
      <c r="BQ10" s="1943"/>
      <c r="BR10" s="1943"/>
      <c r="BS10" s="1943"/>
      <c r="BT10" s="1943"/>
      <c r="BU10" s="1943"/>
      <c r="BV10" s="1943"/>
      <c r="BW10" s="1943"/>
      <c r="BX10" s="1943"/>
      <c r="BY10" s="1943"/>
      <c r="BZ10" s="1943"/>
      <c r="CA10" s="1943"/>
      <c r="CB10" s="1943"/>
      <c r="CC10" s="1943"/>
      <c r="CD10" s="1944" t="s">
        <v>327</v>
      </c>
      <c r="CE10" s="1944"/>
      <c r="CF10" s="1944"/>
      <c r="CG10" s="1944"/>
      <c r="CH10" s="1944"/>
      <c r="CI10" s="1944"/>
      <c r="CJ10" s="1944"/>
      <c r="CK10" s="1944"/>
      <c r="CL10" s="1944"/>
      <c r="CM10" s="1945"/>
    </row>
    <row r="11" spans="1:91" ht="13.5" thickBot="1">
      <c r="A11" s="85"/>
      <c r="B11" s="85"/>
      <c r="T11" s="337"/>
      <c r="U11" s="272"/>
      <c r="AA11" s="339"/>
      <c r="AC11" s="383" t="s">
        <v>64</v>
      </c>
      <c r="AD11" s="382" t="s">
        <v>65</v>
      </c>
      <c r="AE11" s="447" t="s">
        <v>66</v>
      </c>
      <c r="AF11" s="447" t="s">
        <v>67</v>
      </c>
      <c r="AG11" s="447" t="s">
        <v>68</v>
      </c>
      <c r="AH11" s="449" t="s">
        <v>62</v>
      </c>
      <c r="AI11" s="471" t="s">
        <v>63</v>
      </c>
      <c r="AJ11" s="382" t="s">
        <v>64</v>
      </c>
      <c r="AK11" s="447" t="s">
        <v>65</v>
      </c>
      <c r="AL11" s="447" t="s">
        <v>66</v>
      </c>
      <c r="AM11" s="382" t="s">
        <v>67</v>
      </c>
      <c r="AN11" s="447" t="s">
        <v>68</v>
      </c>
      <c r="AO11" s="540" t="s">
        <v>62</v>
      </c>
      <c r="AP11" s="471" t="s">
        <v>63</v>
      </c>
      <c r="AQ11" s="447" t="s">
        <v>64</v>
      </c>
      <c r="AR11" s="447" t="s">
        <v>65</v>
      </c>
      <c r="AS11" s="447" t="s">
        <v>66</v>
      </c>
      <c r="AT11" s="577" t="s">
        <v>67</v>
      </c>
      <c r="AU11" s="541" t="s">
        <v>68</v>
      </c>
      <c r="AV11" s="451" t="s">
        <v>62</v>
      </c>
      <c r="AW11" s="451" t="s">
        <v>63</v>
      </c>
      <c r="AX11" s="450" t="s">
        <v>64</v>
      </c>
      <c r="AY11" s="448" t="s">
        <v>65</v>
      </c>
      <c r="AZ11" s="450" t="s">
        <v>66</v>
      </c>
      <c r="BA11" s="450" t="s">
        <v>67</v>
      </c>
      <c r="BB11" s="448" t="s">
        <v>68</v>
      </c>
      <c r="BC11" s="451" t="s">
        <v>62</v>
      </c>
      <c r="BD11" s="451" t="s">
        <v>63</v>
      </c>
      <c r="BE11" s="448" t="s">
        <v>64</v>
      </c>
      <c r="BF11" s="450" t="s">
        <v>65</v>
      </c>
      <c r="BG11" s="448" t="s">
        <v>66</v>
      </c>
      <c r="BH11" s="578" t="s">
        <v>67</v>
      </c>
      <c r="BI11" s="450" t="s">
        <v>68</v>
      </c>
      <c r="BJ11" s="451" t="s">
        <v>62</v>
      </c>
      <c r="BK11" s="451" t="s">
        <v>63</v>
      </c>
      <c r="BL11" s="450" t="s">
        <v>64</v>
      </c>
      <c r="BM11" s="448" t="s">
        <v>65</v>
      </c>
      <c r="BN11" s="450" t="s">
        <v>66</v>
      </c>
      <c r="BO11" s="450" t="s">
        <v>67</v>
      </c>
      <c r="BP11" s="448" t="s">
        <v>68</v>
      </c>
      <c r="BQ11" s="451" t="s">
        <v>62</v>
      </c>
      <c r="BR11" s="451" t="s">
        <v>63</v>
      </c>
      <c r="BS11" s="541" t="s">
        <v>64</v>
      </c>
      <c r="BT11" s="450" t="s">
        <v>65</v>
      </c>
      <c r="BU11" s="450" t="s">
        <v>66</v>
      </c>
      <c r="BV11" s="450" t="s">
        <v>67</v>
      </c>
      <c r="BW11" s="450" t="s">
        <v>68</v>
      </c>
      <c r="BX11" s="451" t="s">
        <v>62</v>
      </c>
      <c r="BY11" s="451" t="s">
        <v>63</v>
      </c>
      <c r="BZ11" s="541" t="s">
        <v>64</v>
      </c>
      <c r="CA11" s="450" t="s">
        <v>65</v>
      </c>
      <c r="CB11" s="450" t="s">
        <v>66</v>
      </c>
      <c r="CC11" s="450" t="s">
        <v>67</v>
      </c>
      <c r="CD11" s="450" t="s">
        <v>68</v>
      </c>
      <c r="CE11" s="451" t="s">
        <v>62</v>
      </c>
      <c r="CF11" s="451" t="s">
        <v>63</v>
      </c>
      <c r="CG11" s="448" t="s">
        <v>64</v>
      </c>
      <c r="CH11" s="450" t="s">
        <v>65</v>
      </c>
      <c r="CI11" s="450" t="s">
        <v>66</v>
      </c>
      <c r="CJ11" s="450" t="s">
        <v>67</v>
      </c>
      <c r="CK11" s="450" t="s">
        <v>68</v>
      </c>
      <c r="CL11" s="451" t="s">
        <v>62</v>
      </c>
      <c r="CM11" s="452" t="s">
        <v>63</v>
      </c>
    </row>
    <row r="12" spans="1:91" ht="13.5" thickBot="1">
      <c r="A12" s="85"/>
      <c r="B12" s="85"/>
      <c r="C12" s="5"/>
      <c r="D12" s="11"/>
      <c r="E12" s="12"/>
      <c r="F12" s="5"/>
      <c r="G12" s="5"/>
      <c r="H12" s="5"/>
      <c r="I12" s="5"/>
      <c r="J12" s="6"/>
      <c r="K12" s="6"/>
      <c r="L12" s="6"/>
      <c r="M12" s="6"/>
      <c r="N12" s="6"/>
      <c r="O12" s="6"/>
      <c r="P12" s="6"/>
      <c r="Q12" s="6"/>
      <c r="R12" s="6"/>
      <c r="S12" s="6"/>
      <c r="T12" s="338"/>
      <c r="U12" s="336"/>
      <c r="V12" s="5"/>
      <c r="W12" s="5"/>
      <c r="X12" s="5"/>
      <c r="Y12" s="5"/>
      <c r="Z12" s="5"/>
      <c r="AA12" s="5"/>
      <c r="AC12" s="626">
        <v>43899</v>
      </c>
      <c r="AD12" s="627">
        <v>43900</v>
      </c>
      <c r="AE12" s="627">
        <v>43901</v>
      </c>
      <c r="AF12" s="627">
        <v>43902</v>
      </c>
      <c r="AG12" s="628">
        <v>43903</v>
      </c>
      <c r="AH12" s="629">
        <v>43904</v>
      </c>
      <c r="AI12" s="627">
        <v>43905</v>
      </c>
      <c r="AJ12" s="627">
        <v>43906</v>
      </c>
      <c r="AK12" s="627">
        <v>43907</v>
      </c>
      <c r="AL12" s="627">
        <v>43908</v>
      </c>
      <c r="AM12" s="628">
        <v>43909</v>
      </c>
      <c r="AN12" s="629">
        <v>43910</v>
      </c>
      <c r="AO12" s="627">
        <v>43911</v>
      </c>
      <c r="AP12" s="627">
        <v>43912</v>
      </c>
      <c r="AQ12" s="627">
        <v>43913</v>
      </c>
      <c r="AR12" s="627">
        <v>43914</v>
      </c>
      <c r="AS12" s="627">
        <v>43915</v>
      </c>
      <c r="AT12" s="627">
        <v>43916</v>
      </c>
      <c r="AU12" s="629">
        <v>43917</v>
      </c>
      <c r="AV12" s="627">
        <v>43918</v>
      </c>
      <c r="AW12" s="627">
        <v>43919</v>
      </c>
      <c r="AX12" s="627">
        <v>43920</v>
      </c>
      <c r="AY12" s="627">
        <v>43921</v>
      </c>
      <c r="AZ12" s="627">
        <v>43922</v>
      </c>
      <c r="BA12" s="628">
        <v>43923</v>
      </c>
      <c r="BB12" s="629">
        <v>43924</v>
      </c>
      <c r="BC12" s="627">
        <v>43925</v>
      </c>
      <c r="BD12" s="627">
        <v>43926</v>
      </c>
      <c r="BE12" s="627">
        <v>43927</v>
      </c>
      <c r="BF12" s="627">
        <v>43928</v>
      </c>
      <c r="BG12" s="627">
        <v>43929</v>
      </c>
      <c r="BH12" s="630">
        <v>43930</v>
      </c>
      <c r="BI12" s="631">
        <v>43931</v>
      </c>
      <c r="BJ12" s="631">
        <v>43932</v>
      </c>
      <c r="BK12" s="631">
        <v>43933</v>
      </c>
      <c r="BL12" s="631">
        <v>43934</v>
      </c>
      <c r="BM12" s="631">
        <v>43935</v>
      </c>
      <c r="BN12" s="631">
        <v>43936</v>
      </c>
      <c r="BO12" s="631">
        <v>43937</v>
      </c>
      <c r="BP12" s="631">
        <v>43938</v>
      </c>
      <c r="BQ12" s="631">
        <v>43939</v>
      </c>
      <c r="BR12" s="631">
        <v>43940</v>
      </c>
      <c r="BS12" s="632">
        <v>43941</v>
      </c>
      <c r="BT12" s="631">
        <v>43942</v>
      </c>
      <c r="BU12" s="631">
        <v>43943</v>
      </c>
      <c r="BV12" s="631">
        <v>43944</v>
      </c>
      <c r="BW12" s="631">
        <v>43945</v>
      </c>
      <c r="BX12" s="631">
        <v>43946</v>
      </c>
      <c r="BY12" s="631">
        <v>43947</v>
      </c>
      <c r="BZ12" s="631">
        <v>43948</v>
      </c>
      <c r="CA12" s="631">
        <v>43949</v>
      </c>
      <c r="CB12" s="631">
        <v>43950</v>
      </c>
      <c r="CC12" s="631">
        <v>43951</v>
      </c>
      <c r="CD12" s="631">
        <v>43952</v>
      </c>
      <c r="CE12" s="631">
        <v>43953</v>
      </c>
      <c r="CF12" s="631">
        <v>43954</v>
      </c>
      <c r="CG12" s="631">
        <v>43955</v>
      </c>
      <c r="CH12" s="631">
        <v>43956</v>
      </c>
      <c r="CI12" s="631">
        <v>43957</v>
      </c>
      <c r="CJ12" s="631">
        <v>43958</v>
      </c>
      <c r="CK12" s="631">
        <v>43959</v>
      </c>
      <c r="CL12" s="631">
        <v>43960</v>
      </c>
      <c r="CM12" s="633">
        <v>43961</v>
      </c>
    </row>
    <row r="13" spans="1:91" ht="13.5" thickBot="1">
      <c r="A13" s="92" t="s">
        <v>18</v>
      </c>
      <c r="B13" s="92"/>
      <c r="C13" s="606" t="s">
        <v>60</v>
      </c>
      <c r="D13" s="601" t="s">
        <v>1</v>
      </c>
      <c r="E13" s="603" t="s">
        <v>2</v>
      </c>
      <c r="F13" s="603" t="s">
        <v>3</v>
      </c>
      <c r="G13" s="37" t="s">
        <v>2</v>
      </c>
      <c r="H13" s="2177" t="str">
        <f>AA9</f>
        <v>W25-54</v>
      </c>
      <c r="I13" s="2178"/>
      <c r="J13" s="2179"/>
      <c r="K13" s="2129" t="s">
        <v>243</v>
      </c>
      <c r="L13" s="2130"/>
      <c r="M13" s="39" t="s">
        <v>4</v>
      </c>
      <c r="N13" s="40"/>
      <c r="O13" s="40"/>
      <c r="P13" s="40"/>
      <c r="Q13" s="41"/>
      <c r="R13" s="41"/>
      <c r="S13" s="220" t="s">
        <v>4</v>
      </c>
      <c r="T13" s="2150" t="s">
        <v>61</v>
      </c>
      <c r="U13" s="2151"/>
      <c r="V13" s="2151"/>
      <c r="W13" s="2151"/>
      <c r="X13" s="40"/>
      <c r="Y13" s="40"/>
      <c r="Z13" s="40"/>
      <c r="AA13" s="605" t="s">
        <v>0</v>
      </c>
      <c r="AC13" s="383" t="s">
        <v>64</v>
      </c>
      <c r="AD13" s="382" t="s">
        <v>65</v>
      </c>
      <c r="AE13" s="447" t="s">
        <v>66</v>
      </c>
      <c r="AF13" s="447" t="s">
        <v>67</v>
      </c>
      <c r="AG13" s="447" t="s">
        <v>68</v>
      </c>
      <c r="AH13" s="449" t="s">
        <v>62</v>
      </c>
      <c r="AI13" s="471" t="s">
        <v>63</v>
      </c>
      <c r="AJ13" s="382" t="s">
        <v>64</v>
      </c>
      <c r="AK13" s="447" t="s">
        <v>65</v>
      </c>
      <c r="AL13" s="447" t="s">
        <v>66</v>
      </c>
      <c r="AM13" s="382" t="s">
        <v>67</v>
      </c>
      <c r="AN13" s="447" t="s">
        <v>68</v>
      </c>
      <c r="AO13" s="540" t="s">
        <v>62</v>
      </c>
      <c r="AP13" s="471" t="s">
        <v>63</v>
      </c>
      <c r="AQ13" s="447" t="s">
        <v>64</v>
      </c>
      <c r="AR13" s="447" t="s">
        <v>65</v>
      </c>
      <c r="AS13" s="447" t="s">
        <v>66</v>
      </c>
      <c r="AT13" s="577" t="s">
        <v>67</v>
      </c>
      <c r="AU13" s="541" t="s">
        <v>68</v>
      </c>
      <c r="AV13" s="451" t="s">
        <v>62</v>
      </c>
      <c r="AW13" s="451" t="s">
        <v>63</v>
      </c>
      <c r="AX13" s="450" t="s">
        <v>64</v>
      </c>
      <c r="AY13" s="448" t="s">
        <v>65</v>
      </c>
      <c r="AZ13" s="450" t="s">
        <v>66</v>
      </c>
      <c r="BA13" s="450" t="s">
        <v>67</v>
      </c>
      <c r="BB13" s="448" t="s">
        <v>68</v>
      </c>
      <c r="BC13" s="451" t="s">
        <v>62</v>
      </c>
      <c r="BD13" s="451" t="s">
        <v>63</v>
      </c>
      <c r="BE13" s="448" t="s">
        <v>64</v>
      </c>
      <c r="BF13" s="450" t="s">
        <v>65</v>
      </c>
      <c r="BG13" s="448" t="s">
        <v>66</v>
      </c>
      <c r="BH13" s="578" t="s">
        <v>67</v>
      </c>
      <c r="BI13" s="450" t="s">
        <v>68</v>
      </c>
      <c r="BJ13" s="451" t="s">
        <v>62</v>
      </c>
      <c r="BK13" s="451" t="s">
        <v>63</v>
      </c>
      <c r="BL13" s="450" t="s">
        <v>64</v>
      </c>
      <c r="BM13" s="448" t="s">
        <v>65</v>
      </c>
      <c r="BN13" s="450" t="s">
        <v>66</v>
      </c>
      <c r="BO13" s="450" t="s">
        <v>67</v>
      </c>
      <c r="BP13" s="448" t="s">
        <v>68</v>
      </c>
      <c r="BQ13" s="451" t="s">
        <v>62</v>
      </c>
      <c r="BR13" s="451" t="s">
        <v>63</v>
      </c>
      <c r="BS13" s="541" t="s">
        <v>64</v>
      </c>
      <c r="BT13" s="450" t="s">
        <v>65</v>
      </c>
      <c r="BU13" s="450" t="s">
        <v>66</v>
      </c>
      <c r="BV13" s="450" t="s">
        <v>67</v>
      </c>
      <c r="BW13" s="450" t="s">
        <v>68</v>
      </c>
      <c r="BX13" s="451" t="s">
        <v>62</v>
      </c>
      <c r="BY13" s="451" t="s">
        <v>63</v>
      </c>
      <c r="BZ13" s="541" t="s">
        <v>64</v>
      </c>
      <c r="CA13" s="450" t="s">
        <v>65</v>
      </c>
      <c r="CB13" s="450" t="s">
        <v>66</v>
      </c>
      <c r="CC13" s="450" t="s">
        <v>67</v>
      </c>
      <c r="CD13" s="450" t="s">
        <v>68</v>
      </c>
      <c r="CE13" s="451" t="s">
        <v>62</v>
      </c>
      <c r="CF13" s="451" t="s">
        <v>63</v>
      </c>
      <c r="CG13" s="448" t="s">
        <v>64</v>
      </c>
      <c r="CH13" s="450" t="s">
        <v>65</v>
      </c>
      <c r="CI13" s="450" t="s">
        <v>66</v>
      </c>
      <c r="CJ13" s="450" t="s">
        <v>67</v>
      </c>
      <c r="CK13" s="450" t="s">
        <v>68</v>
      </c>
      <c r="CL13" s="451" t="s">
        <v>62</v>
      </c>
      <c r="CM13" s="452" t="s">
        <v>63</v>
      </c>
    </row>
    <row r="14" spans="1:91" ht="13.5" customHeight="1" thickBot="1">
      <c r="A14" s="304" t="s">
        <v>48</v>
      </c>
      <c r="B14" s="304"/>
      <c r="C14" s="574"/>
      <c r="D14" s="573"/>
      <c r="E14" s="572"/>
      <c r="F14" s="570"/>
      <c r="G14" s="305" t="s">
        <v>25</v>
      </c>
      <c r="H14" s="306" t="s">
        <v>6</v>
      </c>
      <c r="I14" s="307" t="s">
        <v>7</v>
      </c>
      <c r="J14" s="308" t="s">
        <v>8</v>
      </c>
      <c r="K14" s="47" t="s">
        <v>6</v>
      </c>
      <c r="L14" s="308" t="s">
        <v>8</v>
      </c>
      <c r="M14" s="309" t="str">
        <f>$F$3</f>
        <v>A</v>
      </c>
      <c r="N14" s="310" t="str">
        <f>$F$4</f>
        <v>B</v>
      </c>
      <c r="O14" s="310">
        <f>$F$5</f>
        <v>0</v>
      </c>
      <c r="P14" s="310">
        <f>$F$6</f>
        <v>0</v>
      </c>
      <c r="Q14" s="311" t="str">
        <f>$F$7</f>
        <v>-</v>
      </c>
      <c r="R14" s="311" t="str">
        <f>$F$8</f>
        <v>-</v>
      </c>
      <c r="S14" s="312" t="s">
        <v>0</v>
      </c>
      <c r="T14" s="313">
        <v>30</v>
      </c>
      <c r="U14" s="314" t="str">
        <f>F3</f>
        <v>A</v>
      </c>
      <c r="V14" s="314" t="str">
        <f>F4</f>
        <v>B</v>
      </c>
      <c r="W14" s="314">
        <f>F5</f>
        <v>0</v>
      </c>
      <c r="X14" s="315">
        <f>F6</f>
        <v>0</v>
      </c>
      <c r="Y14" s="316" t="str">
        <f>Q14</f>
        <v>-</v>
      </c>
      <c r="Z14" s="316" t="str">
        <f>R14</f>
        <v>-</v>
      </c>
      <c r="AA14" s="569"/>
      <c r="AB14" s="8"/>
      <c r="AC14" s="626">
        <v>43899</v>
      </c>
      <c r="AD14" s="627">
        <v>43900</v>
      </c>
      <c r="AE14" s="627">
        <v>43901</v>
      </c>
      <c r="AF14" s="627">
        <v>43902</v>
      </c>
      <c r="AG14" s="628">
        <v>43903</v>
      </c>
      <c r="AH14" s="629">
        <v>43904</v>
      </c>
      <c r="AI14" s="627">
        <v>43905</v>
      </c>
      <c r="AJ14" s="627">
        <v>43906</v>
      </c>
      <c r="AK14" s="627">
        <v>43907</v>
      </c>
      <c r="AL14" s="627">
        <v>43908</v>
      </c>
      <c r="AM14" s="628">
        <v>43909</v>
      </c>
      <c r="AN14" s="629">
        <v>43910</v>
      </c>
      <c r="AO14" s="627">
        <v>43911</v>
      </c>
      <c r="AP14" s="627">
        <v>43912</v>
      </c>
      <c r="AQ14" s="627">
        <v>43913</v>
      </c>
      <c r="AR14" s="627">
        <v>43914</v>
      </c>
      <c r="AS14" s="627">
        <v>43915</v>
      </c>
      <c r="AT14" s="627">
        <v>43916</v>
      </c>
      <c r="AU14" s="629">
        <v>43917</v>
      </c>
      <c r="AV14" s="627">
        <v>43918</v>
      </c>
      <c r="AW14" s="627">
        <v>43919</v>
      </c>
      <c r="AX14" s="627">
        <v>43920</v>
      </c>
      <c r="AY14" s="627">
        <v>43921</v>
      </c>
      <c r="AZ14" s="627">
        <v>43922</v>
      </c>
      <c r="BA14" s="628">
        <v>43923</v>
      </c>
      <c r="BB14" s="629">
        <v>43924</v>
      </c>
      <c r="BC14" s="627">
        <v>43925</v>
      </c>
      <c r="BD14" s="627">
        <v>43926</v>
      </c>
      <c r="BE14" s="627">
        <v>43927</v>
      </c>
      <c r="BF14" s="627">
        <v>43928</v>
      </c>
      <c r="BG14" s="627">
        <v>43929</v>
      </c>
      <c r="BH14" s="630">
        <v>43930</v>
      </c>
      <c r="BI14" s="631">
        <v>43931</v>
      </c>
      <c r="BJ14" s="631">
        <v>43932</v>
      </c>
      <c r="BK14" s="631">
        <v>43933</v>
      </c>
      <c r="BL14" s="631">
        <v>43934</v>
      </c>
      <c r="BM14" s="631">
        <v>43935</v>
      </c>
      <c r="BN14" s="631">
        <v>43936</v>
      </c>
      <c r="BO14" s="631">
        <v>43937</v>
      </c>
      <c r="BP14" s="631">
        <v>43938</v>
      </c>
      <c r="BQ14" s="631">
        <v>43939</v>
      </c>
      <c r="BR14" s="631">
        <v>43940</v>
      </c>
      <c r="BS14" s="632">
        <v>43941</v>
      </c>
      <c r="BT14" s="631">
        <v>43942</v>
      </c>
      <c r="BU14" s="631">
        <v>43943</v>
      </c>
      <c r="BV14" s="631">
        <v>43944</v>
      </c>
      <c r="BW14" s="631">
        <v>43945</v>
      </c>
      <c r="BX14" s="631">
        <v>43946</v>
      </c>
      <c r="BY14" s="631">
        <v>43947</v>
      </c>
      <c r="BZ14" s="631">
        <v>43948</v>
      </c>
      <c r="CA14" s="631">
        <v>43949</v>
      </c>
      <c r="CB14" s="631">
        <v>43950</v>
      </c>
      <c r="CC14" s="631">
        <v>43951</v>
      </c>
      <c r="CD14" s="631">
        <v>43952</v>
      </c>
      <c r="CE14" s="631">
        <v>43953</v>
      </c>
      <c r="CF14" s="631">
        <v>43954</v>
      </c>
      <c r="CG14" s="631">
        <v>43955</v>
      </c>
      <c r="CH14" s="631">
        <v>43956</v>
      </c>
      <c r="CI14" s="631">
        <v>43957</v>
      </c>
      <c r="CJ14" s="631">
        <v>43958</v>
      </c>
      <c r="CK14" s="631">
        <v>43959</v>
      </c>
      <c r="CL14" s="631">
        <v>43960</v>
      </c>
      <c r="CM14" s="633">
        <v>43961</v>
      </c>
    </row>
    <row r="15" spans="1:91" s="263" customFormat="1">
      <c r="A15" s="855"/>
      <c r="B15" s="317" t="s">
        <v>110</v>
      </c>
      <c r="C15" s="318" t="s">
        <v>118</v>
      </c>
      <c r="D15" s="318" t="s">
        <v>151</v>
      </c>
      <c r="E15" s="319" t="s">
        <v>116</v>
      </c>
      <c r="F15" s="364" t="s">
        <v>160</v>
      </c>
      <c r="G15" s="319" t="s">
        <v>152</v>
      </c>
      <c r="H15" s="284">
        <v>0.75</v>
      </c>
      <c r="I15" s="320">
        <v>635</v>
      </c>
      <c r="J15" s="611">
        <f>S15*H15</f>
        <v>3</v>
      </c>
      <c r="K15" s="284">
        <v>0.72</v>
      </c>
      <c r="L15" s="257">
        <f>S15*K15</f>
        <v>2.88</v>
      </c>
      <c r="M15" s="258">
        <f>COUNTIF(AC15:CM15,"A")</f>
        <v>4</v>
      </c>
      <c r="N15" s="258">
        <f>COUNTIF(AC15:CM15,"B")</f>
        <v>0</v>
      </c>
      <c r="O15" s="391">
        <f t="shared" ref="O15:O28" si="1">COUNTIF(AC15:CM15,"C")</f>
        <v>0</v>
      </c>
      <c r="P15" s="391">
        <f t="shared" ref="P15:P28" si="2">COUNTIF(AC15:CM15,"D")</f>
        <v>0</v>
      </c>
      <c r="Q15" s="391">
        <f t="shared" ref="Q15:Q28" si="3">COUNTIF(AC15:CM15,"E")</f>
        <v>0</v>
      </c>
      <c r="R15" s="391">
        <f t="shared" ref="R15:R28" si="4">COUNTIF(AC15:CM15,"F")</f>
        <v>0</v>
      </c>
      <c r="S15" s="321">
        <f>SUM(M15:R15)</f>
        <v>4</v>
      </c>
      <c r="T15" s="265">
        <v>514</v>
      </c>
      <c r="U15" s="322">
        <f>T15*$H$3</f>
        <v>514</v>
      </c>
      <c r="V15" s="322">
        <f t="shared" ref="V15:V28" si="5">T15*$H$4</f>
        <v>514</v>
      </c>
      <c r="W15" s="322">
        <f t="shared" ref="W15:W28" si="6">T15*$H$5</f>
        <v>0</v>
      </c>
      <c r="X15" s="322">
        <f t="shared" ref="X15:X28" si="7">T15*$H$6</f>
        <v>0</v>
      </c>
      <c r="Y15" s="322">
        <f t="shared" ref="Y15:Y28" si="8">T15*$H$7</f>
        <v>0</v>
      </c>
      <c r="Z15" s="322">
        <f t="shared" ref="Z15:Z28" si="9">T15*$H$8</f>
        <v>0</v>
      </c>
      <c r="AA15" s="323">
        <f t="shared" ref="AA15:AA28" si="10">SUMPRODUCT(M15:R15,U15:Z15)</f>
        <v>2056</v>
      </c>
      <c r="AB15" s="360"/>
      <c r="AC15" s="542"/>
      <c r="AD15" s="542"/>
      <c r="AE15" s="542"/>
      <c r="AF15" s="542"/>
      <c r="AG15" s="542"/>
      <c r="AH15" s="847"/>
      <c r="AI15" s="847"/>
      <c r="AJ15" s="302"/>
      <c r="AK15" s="302"/>
      <c r="AL15" s="302"/>
      <c r="AM15" s="302"/>
      <c r="AN15" s="302"/>
      <c r="AO15" s="847"/>
      <c r="AP15" s="852"/>
      <c r="AQ15" s="542"/>
      <c r="AR15" s="542"/>
      <c r="AS15" s="542"/>
      <c r="AT15" s="542"/>
      <c r="AU15" s="542"/>
      <c r="AV15" s="847"/>
      <c r="AW15" s="847"/>
      <c r="AX15" s="302"/>
      <c r="AY15" s="302"/>
      <c r="AZ15" s="302" t="s">
        <v>347</v>
      </c>
      <c r="BA15" s="302" t="s">
        <v>347</v>
      </c>
      <c r="BB15" s="302"/>
      <c r="BC15" s="847" t="s">
        <v>347</v>
      </c>
      <c r="BD15" s="852" t="s">
        <v>347</v>
      </c>
      <c r="BE15" s="302"/>
      <c r="BF15" s="302"/>
      <c r="BG15" s="302"/>
      <c r="BH15" s="302"/>
      <c r="BI15" s="302"/>
      <c r="BJ15" s="847"/>
      <c r="BK15" s="852"/>
      <c r="BL15" s="1016"/>
      <c r="BM15" s="1016"/>
      <c r="BN15" s="1016"/>
      <c r="BO15" s="1016"/>
      <c r="BP15" s="1016"/>
      <c r="BQ15" s="847"/>
      <c r="BR15" s="852"/>
      <c r="BS15" s="302"/>
      <c r="BT15" s="302"/>
      <c r="BU15" s="302"/>
      <c r="BV15" s="302"/>
      <c r="BW15" s="302"/>
      <c r="BX15" s="847"/>
      <c r="BY15" s="852"/>
      <c r="BZ15" s="1017"/>
      <c r="CA15" s="1016"/>
      <c r="CB15" s="1016"/>
      <c r="CC15" s="1016"/>
      <c r="CD15" s="1016"/>
      <c r="CE15" s="847"/>
      <c r="CF15" s="852"/>
      <c r="CG15" s="302"/>
      <c r="CH15" s="302"/>
      <c r="CI15" s="302"/>
      <c r="CJ15" s="303"/>
      <c r="CK15" s="303"/>
      <c r="CL15" s="1001"/>
      <c r="CM15" s="1002"/>
    </row>
    <row r="16" spans="1:91" s="263" customFormat="1" hidden="1">
      <c r="A16" s="856"/>
      <c r="B16" s="351"/>
      <c r="C16" s="352" t="s">
        <v>118</v>
      </c>
      <c r="D16" s="352" t="s">
        <v>151</v>
      </c>
      <c r="E16" s="353" t="s">
        <v>116</v>
      </c>
      <c r="F16" s="365" t="s">
        <v>160</v>
      </c>
      <c r="G16" s="353" t="s">
        <v>152</v>
      </c>
      <c r="H16" s="284">
        <v>0.75</v>
      </c>
      <c r="I16" s="354">
        <v>635</v>
      </c>
      <c r="J16" s="355">
        <f t="shared" ref="J16:J28" si="11">S16*H16</f>
        <v>0</v>
      </c>
      <c r="K16" s="284">
        <v>0.72</v>
      </c>
      <c r="L16" s="257">
        <f t="shared" ref="L16:L28" si="12">S16*K16</f>
        <v>0</v>
      </c>
      <c r="M16" s="258">
        <f>COUNTIF(AC16:CM16,"A")</f>
        <v>0</v>
      </c>
      <c r="N16" s="258">
        <f t="shared" ref="N16:N28" si="13">COUNTIF(AC16:CM16,"B")</f>
        <v>0</v>
      </c>
      <c r="O16" s="392">
        <f t="shared" si="1"/>
        <v>0</v>
      </c>
      <c r="P16" s="392">
        <f t="shared" si="2"/>
        <v>0</v>
      </c>
      <c r="Q16" s="392">
        <f t="shared" si="3"/>
        <v>0</v>
      </c>
      <c r="R16" s="392">
        <f t="shared" si="4"/>
        <v>0</v>
      </c>
      <c r="S16" s="356">
        <f t="shared" ref="S16:S28" si="14">SUM(M16:R16)</f>
        <v>0</v>
      </c>
      <c r="T16" s="265">
        <v>514</v>
      </c>
      <c r="U16" s="357">
        <f t="shared" ref="U16:U28" si="15">T16*$H$3</f>
        <v>514</v>
      </c>
      <c r="V16" s="357">
        <f t="shared" si="5"/>
        <v>514</v>
      </c>
      <c r="W16" s="357">
        <f t="shared" si="6"/>
        <v>0</v>
      </c>
      <c r="X16" s="357">
        <f t="shared" si="7"/>
        <v>0</v>
      </c>
      <c r="Y16" s="357">
        <f t="shared" si="8"/>
        <v>0</v>
      </c>
      <c r="Z16" s="357">
        <f t="shared" si="9"/>
        <v>0</v>
      </c>
      <c r="AA16" s="358">
        <f t="shared" si="10"/>
        <v>0</v>
      </c>
      <c r="AB16" s="262"/>
      <c r="AC16" s="347"/>
      <c r="AD16" s="347"/>
      <c r="AE16" s="347"/>
      <c r="AF16" s="347"/>
      <c r="AG16" s="347"/>
      <c r="AH16" s="848"/>
      <c r="AI16" s="849"/>
      <c r="AJ16" s="363"/>
      <c r="AK16" s="363"/>
      <c r="AL16" s="363"/>
      <c r="AM16" s="363"/>
      <c r="AN16" s="363"/>
      <c r="AO16" s="848"/>
      <c r="AP16" s="848"/>
      <c r="AQ16" s="347"/>
      <c r="AR16" s="347"/>
      <c r="AS16" s="347"/>
      <c r="AT16" s="347"/>
      <c r="AU16" s="347"/>
      <c r="AV16" s="848"/>
      <c r="AW16" s="849"/>
      <c r="AX16" s="363"/>
      <c r="AY16" s="363"/>
      <c r="AZ16" s="363"/>
      <c r="BA16" s="363"/>
      <c r="BB16" s="363"/>
      <c r="BC16" s="848"/>
      <c r="BD16" s="849"/>
      <c r="BE16" s="363"/>
      <c r="BF16" s="363"/>
      <c r="BG16" s="363"/>
      <c r="BH16" s="363"/>
      <c r="BI16" s="363"/>
      <c r="BJ16" s="848"/>
      <c r="BK16" s="849"/>
      <c r="BL16" s="274"/>
      <c r="BM16" s="274"/>
      <c r="BN16" s="274"/>
      <c r="BO16" s="274"/>
      <c r="BP16" s="274"/>
      <c r="BQ16" s="848"/>
      <c r="BR16" s="849"/>
      <c r="BS16" s="363"/>
      <c r="BT16" s="363"/>
      <c r="BU16" s="363"/>
      <c r="BV16" s="363"/>
      <c r="BW16" s="363"/>
      <c r="BX16" s="848"/>
      <c r="BY16" s="849"/>
      <c r="BZ16" s="1018"/>
      <c r="CA16" s="274"/>
      <c r="CB16" s="274"/>
      <c r="CC16" s="274"/>
      <c r="CD16" s="274"/>
      <c r="CE16" s="848"/>
      <c r="CF16" s="849"/>
      <c r="CG16" s="363"/>
      <c r="CH16" s="363"/>
      <c r="CI16" s="363"/>
      <c r="CJ16" s="359"/>
      <c r="CK16" s="363"/>
      <c r="CL16" s="848"/>
      <c r="CM16" s="1003"/>
    </row>
    <row r="17" spans="1:92" s="263" customFormat="1" hidden="1">
      <c r="A17" s="856"/>
      <c r="B17" s="351"/>
      <c r="C17" s="352" t="s">
        <v>118</v>
      </c>
      <c r="D17" s="352" t="s">
        <v>151</v>
      </c>
      <c r="E17" s="353" t="s">
        <v>116</v>
      </c>
      <c r="F17" s="365" t="s">
        <v>160</v>
      </c>
      <c r="G17" s="353" t="s">
        <v>152</v>
      </c>
      <c r="H17" s="284">
        <v>0.75</v>
      </c>
      <c r="I17" s="354">
        <v>635</v>
      </c>
      <c r="J17" s="355">
        <f t="shared" si="11"/>
        <v>0</v>
      </c>
      <c r="K17" s="284">
        <v>0.72</v>
      </c>
      <c r="L17" s="257">
        <f t="shared" si="12"/>
        <v>0</v>
      </c>
      <c r="M17" s="258">
        <f t="shared" ref="M17:M28" si="16">COUNTIF(AC17:CM17,"A")</f>
        <v>0</v>
      </c>
      <c r="N17" s="258">
        <f t="shared" si="13"/>
        <v>0</v>
      </c>
      <c r="O17" s="392">
        <f t="shared" si="1"/>
        <v>0</v>
      </c>
      <c r="P17" s="392">
        <f t="shared" si="2"/>
        <v>0</v>
      </c>
      <c r="Q17" s="392">
        <f t="shared" si="3"/>
        <v>0</v>
      </c>
      <c r="R17" s="392">
        <f t="shared" si="4"/>
        <v>0</v>
      </c>
      <c r="S17" s="356">
        <f t="shared" si="14"/>
        <v>0</v>
      </c>
      <c r="T17" s="265">
        <v>514</v>
      </c>
      <c r="U17" s="357">
        <f t="shared" si="15"/>
        <v>514</v>
      </c>
      <c r="V17" s="357">
        <f t="shared" si="5"/>
        <v>514</v>
      </c>
      <c r="W17" s="357">
        <f t="shared" si="6"/>
        <v>0</v>
      </c>
      <c r="X17" s="357">
        <f t="shared" si="7"/>
        <v>0</v>
      </c>
      <c r="Y17" s="357">
        <f t="shared" si="8"/>
        <v>0</v>
      </c>
      <c r="Z17" s="357">
        <f t="shared" si="9"/>
        <v>0</v>
      </c>
      <c r="AA17" s="358">
        <f t="shared" si="10"/>
        <v>0</v>
      </c>
      <c r="AB17" s="262"/>
      <c r="AC17" s="347"/>
      <c r="AD17" s="347"/>
      <c r="AE17" s="347"/>
      <c r="AF17" s="347"/>
      <c r="AG17" s="347"/>
      <c r="AH17" s="848"/>
      <c r="AI17" s="849"/>
      <c r="AJ17" s="363"/>
      <c r="AK17" s="363"/>
      <c r="AL17" s="363"/>
      <c r="AM17" s="363"/>
      <c r="AN17" s="363"/>
      <c r="AO17" s="848"/>
      <c r="AP17" s="848"/>
      <c r="AQ17" s="347"/>
      <c r="AR17" s="347"/>
      <c r="AS17" s="347"/>
      <c r="AT17" s="347"/>
      <c r="AU17" s="347"/>
      <c r="AV17" s="848"/>
      <c r="AW17" s="849"/>
      <c r="AX17" s="363"/>
      <c r="AY17" s="363"/>
      <c r="AZ17" s="363"/>
      <c r="BA17" s="363"/>
      <c r="BB17" s="363"/>
      <c r="BC17" s="848"/>
      <c r="BD17" s="849"/>
      <c r="BE17" s="363"/>
      <c r="BF17" s="363"/>
      <c r="BG17" s="363"/>
      <c r="BH17" s="363"/>
      <c r="BI17" s="363"/>
      <c r="BJ17" s="848"/>
      <c r="BK17" s="849"/>
      <c r="BL17" s="363"/>
      <c r="BM17" s="363"/>
      <c r="BN17" s="363"/>
      <c r="BO17" s="363"/>
      <c r="BP17" s="363"/>
      <c r="BQ17" s="848"/>
      <c r="BR17" s="849"/>
      <c r="BS17" s="363"/>
      <c r="BT17" s="363"/>
      <c r="BU17" s="363"/>
      <c r="BV17" s="363"/>
      <c r="BW17" s="363"/>
      <c r="BX17" s="848"/>
      <c r="BY17" s="849"/>
      <c r="BZ17" s="363"/>
      <c r="CA17" s="363"/>
      <c r="CB17" s="363"/>
      <c r="CC17" s="363"/>
      <c r="CD17" s="363"/>
      <c r="CE17" s="848"/>
      <c r="CF17" s="849"/>
      <c r="CG17" s="363"/>
      <c r="CH17" s="363"/>
      <c r="CI17" s="363"/>
      <c r="CJ17" s="359"/>
      <c r="CK17" s="363"/>
      <c r="CL17" s="848"/>
      <c r="CM17" s="1003"/>
    </row>
    <row r="18" spans="1:92" s="263" customFormat="1">
      <c r="A18" s="857"/>
      <c r="B18" s="251" t="s">
        <v>110</v>
      </c>
      <c r="C18" s="252" t="s">
        <v>159</v>
      </c>
      <c r="D18" s="252" t="s">
        <v>151</v>
      </c>
      <c r="E18" s="253" t="s">
        <v>116</v>
      </c>
      <c r="F18" s="366" t="s">
        <v>160</v>
      </c>
      <c r="G18" s="253" t="s">
        <v>152</v>
      </c>
      <c r="H18" s="284">
        <v>0.65</v>
      </c>
      <c r="I18" s="256">
        <v>635</v>
      </c>
      <c r="J18" s="613">
        <f t="shared" si="11"/>
        <v>2.6</v>
      </c>
      <c r="K18" s="284">
        <v>0.62</v>
      </c>
      <c r="L18" s="257">
        <f t="shared" si="12"/>
        <v>2.48</v>
      </c>
      <c r="M18" s="258">
        <f t="shared" si="16"/>
        <v>4</v>
      </c>
      <c r="N18" s="258">
        <f t="shared" si="13"/>
        <v>0</v>
      </c>
      <c r="O18" s="258">
        <f t="shared" si="1"/>
        <v>0</v>
      </c>
      <c r="P18" s="258">
        <f t="shared" si="2"/>
        <v>0</v>
      </c>
      <c r="Q18" s="258">
        <f t="shared" si="3"/>
        <v>0</v>
      </c>
      <c r="R18" s="258">
        <f t="shared" si="4"/>
        <v>0</v>
      </c>
      <c r="S18" s="259">
        <f t="shared" si="14"/>
        <v>4</v>
      </c>
      <c r="T18" s="265">
        <v>447</v>
      </c>
      <c r="U18" s="260">
        <v>447</v>
      </c>
      <c r="V18" s="260">
        <f t="shared" si="5"/>
        <v>447</v>
      </c>
      <c r="W18" s="260">
        <f t="shared" si="6"/>
        <v>0</v>
      </c>
      <c r="X18" s="260">
        <f t="shared" si="7"/>
        <v>0</v>
      </c>
      <c r="Y18" s="260">
        <f t="shared" si="8"/>
        <v>0</v>
      </c>
      <c r="Z18" s="260">
        <f t="shared" si="9"/>
        <v>0</v>
      </c>
      <c r="AA18" s="261">
        <f t="shared" si="10"/>
        <v>1788</v>
      </c>
      <c r="AB18" s="262"/>
      <c r="AC18" s="274"/>
      <c r="AD18" s="274"/>
      <c r="AE18" s="274"/>
      <c r="AF18" s="274"/>
      <c r="AG18" s="274"/>
      <c r="AH18" s="850"/>
      <c r="AI18" s="850"/>
      <c r="AJ18" s="274"/>
      <c r="AK18" s="274"/>
      <c r="AL18" s="274"/>
      <c r="AM18" s="274"/>
      <c r="AN18" s="274"/>
      <c r="AO18" s="850"/>
      <c r="AP18" s="853"/>
      <c r="AQ18" s="274"/>
      <c r="AR18" s="274"/>
      <c r="AS18" s="274"/>
      <c r="AT18" s="274"/>
      <c r="AU18" s="274"/>
      <c r="AV18" s="850"/>
      <c r="AW18" s="853"/>
      <c r="AX18" s="274"/>
      <c r="AY18" s="274"/>
      <c r="AZ18" s="274"/>
      <c r="BA18" s="274" t="s">
        <v>347</v>
      </c>
      <c r="BB18" s="274" t="s">
        <v>347</v>
      </c>
      <c r="BC18" s="850" t="s">
        <v>347</v>
      </c>
      <c r="BD18" s="853" t="s">
        <v>347</v>
      </c>
      <c r="BE18" s="274"/>
      <c r="BF18" s="274"/>
      <c r="BG18" s="274"/>
      <c r="BH18" s="274"/>
      <c r="BI18" s="274"/>
      <c r="BJ18" s="850"/>
      <c r="BK18" s="853"/>
      <c r="BL18" s="274"/>
      <c r="BM18" s="274"/>
      <c r="BN18" s="274"/>
      <c r="BO18" s="274"/>
      <c r="BP18" s="274"/>
      <c r="BQ18" s="850"/>
      <c r="BR18" s="853"/>
      <c r="BS18" s="274"/>
      <c r="BT18" s="274"/>
      <c r="BU18" s="274"/>
      <c r="BV18" s="274"/>
      <c r="BW18" s="274"/>
      <c r="BX18" s="850"/>
      <c r="BY18" s="853"/>
      <c r="BZ18" s="274"/>
      <c r="CA18" s="274"/>
      <c r="CB18" s="274"/>
      <c r="CC18" s="274"/>
      <c r="CD18" s="274"/>
      <c r="CE18" s="850"/>
      <c r="CF18" s="853"/>
      <c r="CG18" s="274"/>
      <c r="CH18" s="274"/>
      <c r="CI18" s="274"/>
      <c r="CJ18" s="274"/>
      <c r="CK18" s="274"/>
      <c r="CL18" s="850"/>
      <c r="CM18" s="853"/>
    </row>
    <row r="19" spans="1:92" s="263" customFormat="1" hidden="1">
      <c r="A19" s="857"/>
      <c r="B19" s="251"/>
      <c r="C19" s="252" t="s">
        <v>159</v>
      </c>
      <c r="D19" s="252" t="s">
        <v>151</v>
      </c>
      <c r="E19" s="253" t="s">
        <v>116</v>
      </c>
      <c r="F19" s="366" t="s">
        <v>160</v>
      </c>
      <c r="G19" s="253" t="s">
        <v>152</v>
      </c>
      <c r="H19" s="284">
        <v>0.65</v>
      </c>
      <c r="I19" s="256">
        <v>635</v>
      </c>
      <c r="J19" s="257">
        <f t="shared" si="11"/>
        <v>0</v>
      </c>
      <c r="K19" s="284">
        <v>0.62</v>
      </c>
      <c r="L19" s="257">
        <f t="shared" si="12"/>
        <v>0</v>
      </c>
      <c r="M19" s="258">
        <f t="shared" si="16"/>
        <v>0</v>
      </c>
      <c r="N19" s="258">
        <f t="shared" si="13"/>
        <v>0</v>
      </c>
      <c r="O19" s="258">
        <f t="shared" si="1"/>
        <v>0</v>
      </c>
      <c r="P19" s="258">
        <f t="shared" si="2"/>
        <v>0</v>
      </c>
      <c r="Q19" s="258">
        <f t="shared" si="3"/>
        <v>0</v>
      </c>
      <c r="R19" s="258">
        <f t="shared" si="4"/>
        <v>0</v>
      </c>
      <c r="S19" s="259">
        <f t="shared" si="14"/>
        <v>0</v>
      </c>
      <c r="T19" s="265">
        <v>447</v>
      </c>
      <c r="U19" s="260">
        <v>299</v>
      </c>
      <c r="V19" s="260">
        <f t="shared" si="5"/>
        <v>447</v>
      </c>
      <c r="W19" s="260">
        <f t="shared" si="6"/>
        <v>0</v>
      </c>
      <c r="X19" s="260">
        <f t="shared" si="7"/>
        <v>0</v>
      </c>
      <c r="Y19" s="260">
        <f t="shared" si="8"/>
        <v>0</v>
      </c>
      <c r="Z19" s="260">
        <f t="shared" si="9"/>
        <v>0</v>
      </c>
      <c r="AA19" s="261">
        <f t="shared" si="10"/>
        <v>0</v>
      </c>
      <c r="AB19" s="262"/>
      <c r="AC19" s="274"/>
      <c r="AD19" s="274"/>
      <c r="AE19" s="274"/>
      <c r="AF19" s="274"/>
      <c r="AG19" s="274"/>
      <c r="AH19" s="850"/>
      <c r="AI19" s="850"/>
      <c r="AJ19" s="269"/>
      <c r="AK19" s="269"/>
      <c r="AL19" s="269"/>
      <c r="AM19" s="269"/>
      <c r="AN19" s="269"/>
      <c r="AO19" s="850"/>
      <c r="AP19" s="853"/>
      <c r="AQ19" s="269"/>
      <c r="AR19" s="269"/>
      <c r="AS19" s="269"/>
      <c r="AT19" s="269"/>
      <c r="AU19" s="269"/>
      <c r="AV19" s="850"/>
      <c r="AW19" s="853"/>
      <c r="AX19" s="269"/>
      <c r="AY19" s="269"/>
      <c r="AZ19" s="274"/>
      <c r="BA19" s="274"/>
      <c r="BB19" s="274"/>
      <c r="BC19" s="850"/>
      <c r="BD19" s="853"/>
      <c r="BE19" s="274"/>
      <c r="BF19" s="274"/>
      <c r="BG19" s="274"/>
      <c r="BH19" s="274"/>
      <c r="BI19" s="274"/>
      <c r="BJ19" s="850"/>
      <c r="BK19" s="853"/>
      <c r="BL19" s="274"/>
      <c r="BM19" s="274"/>
      <c r="BN19" s="274"/>
      <c r="BO19" s="274"/>
      <c r="BP19" s="274"/>
      <c r="BQ19" s="850"/>
      <c r="BR19" s="853"/>
      <c r="BS19" s="269"/>
      <c r="BT19" s="269"/>
      <c r="BU19" s="269"/>
      <c r="BV19" s="269"/>
      <c r="BW19" s="269"/>
      <c r="BX19" s="850"/>
      <c r="BY19" s="853"/>
      <c r="BZ19" s="274"/>
      <c r="CA19" s="274"/>
      <c r="CB19" s="274"/>
      <c r="CC19" s="274"/>
      <c r="CD19" s="274"/>
      <c r="CE19" s="850"/>
      <c r="CF19" s="853"/>
      <c r="CG19" s="269"/>
      <c r="CH19" s="269"/>
      <c r="CI19" s="269"/>
      <c r="CJ19" s="269"/>
      <c r="CK19" s="269"/>
      <c r="CL19" s="850"/>
      <c r="CM19" s="853"/>
    </row>
    <row r="20" spans="1:92" s="263" customFormat="1" hidden="1">
      <c r="A20" s="857"/>
      <c r="B20" s="251"/>
      <c r="C20" s="252" t="s">
        <v>159</v>
      </c>
      <c r="D20" s="252" t="s">
        <v>151</v>
      </c>
      <c r="E20" s="253" t="s">
        <v>116</v>
      </c>
      <c r="F20" s="366" t="s">
        <v>160</v>
      </c>
      <c r="G20" s="253" t="s">
        <v>152</v>
      </c>
      <c r="H20" s="284">
        <v>0.65</v>
      </c>
      <c r="I20" s="256">
        <v>635</v>
      </c>
      <c r="J20" s="257">
        <f t="shared" si="11"/>
        <v>0</v>
      </c>
      <c r="K20" s="284">
        <v>0.62</v>
      </c>
      <c r="L20" s="257">
        <f t="shared" si="12"/>
        <v>0</v>
      </c>
      <c r="M20" s="258">
        <f t="shared" si="16"/>
        <v>0</v>
      </c>
      <c r="N20" s="258">
        <f t="shared" si="13"/>
        <v>0</v>
      </c>
      <c r="O20" s="258">
        <f t="shared" si="1"/>
        <v>0</v>
      </c>
      <c r="P20" s="258">
        <f t="shared" si="2"/>
        <v>0</v>
      </c>
      <c r="Q20" s="258">
        <f t="shared" si="3"/>
        <v>0</v>
      </c>
      <c r="R20" s="258">
        <f t="shared" si="4"/>
        <v>0</v>
      </c>
      <c r="S20" s="259">
        <f t="shared" si="14"/>
        <v>0</v>
      </c>
      <c r="T20" s="265">
        <v>447</v>
      </c>
      <c r="U20" s="260">
        <v>299</v>
      </c>
      <c r="V20" s="260">
        <f t="shared" si="5"/>
        <v>447</v>
      </c>
      <c r="W20" s="260">
        <f t="shared" si="6"/>
        <v>0</v>
      </c>
      <c r="X20" s="260">
        <f t="shared" si="7"/>
        <v>0</v>
      </c>
      <c r="Y20" s="260">
        <f t="shared" si="8"/>
        <v>0</v>
      </c>
      <c r="Z20" s="260">
        <f t="shared" si="9"/>
        <v>0</v>
      </c>
      <c r="AA20" s="261">
        <f t="shared" si="10"/>
        <v>0</v>
      </c>
      <c r="AB20" s="262"/>
      <c r="AC20" s="363"/>
      <c r="AD20" s="363"/>
      <c r="AE20" s="363"/>
      <c r="AF20" s="274"/>
      <c r="AG20" s="274"/>
      <c r="AH20" s="850"/>
      <c r="AI20" s="850"/>
      <c r="AJ20" s="269"/>
      <c r="AK20" s="269"/>
      <c r="AL20" s="269"/>
      <c r="AM20" s="269"/>
      <c r="AN20" s="269"/>
      <c r="AO20" s="850"/>
      <c r="AP20" s="853"/>
      <c r="AQ20" s="269"/>
      <c r="AR20" s="269"/>
      <c r="AS20" s="269"/>
      <c r="AT20" s="269"/>
      <c r="AU20" s="269"/>
      <c r="AV20" s="850"/>
      <c r="AW20" s="853"/>
      <c r="AX20" s="269"/>
      <c r="AY20" s="269"/>
      <c r="AZ20" s="269"/>
      <c r="BA20" s="269"/>
      <c r="BB20" s="269"/>
      <c r="BC20" s="850"/>
      <c r="BD20" s="853"/>
      <c r="BE20" s="274"/>
      <c r="BF20" s="274"/>
      <c r="BG20" s="274"/>
      <c r="BH20" s="274"/>
      <c r="BI20" s="274"/>
      <c r="BJ20" s="850"/>
      <c r="BK20" s="853"/>
      <c r="BL20" s="274"/>
      <c r="BM20" s="274"/>
      <c r="BN20" s="274"/>
      <c r="BO20" s="274"/>
      <c r="BP20" s="274"/>
      <c r="BQ20" s="850"/>
      <c r="BR20" s="853"/>
      <c r="BS20" s="269"/>
      <c r="BT20" s="269"/>
      <c r="BU20" s="269"/>
      <c r="BV20" s="269"/>
      <c r="BW20" s="269"/>
      <c r="BX20" s="850"/>
      <c r="BY20" s="853"/>
      <c r="BZ20" s="274"/>
      <c r="CA20" s="274"/>
      <c r="CB20" s="274"/>
      <c r="CC20" s="274"/>
      <c r="CD20" s="274"/>
      <c r="CE20" s="850"/>
      <c r="CF20" s="853"/>
      <c r="CG20" s="269"/>
      <c r="CH20" s="269"/>
      <c r="CI20" s="269"/>
      <c r="CJ20" s="269"/>
      <c r="CK20" s="269"/>
      <c r="CL20" s="850"/>
      <c r="CM20" s="853"/>
    </row>
    <row r="21" spans="1:92" s="263" customFormat="1">
      <c r="A21" s="856"/>
      <c r="B21" s="351" t="s">
        <v>110</v>
      </c>
      <c r="C21" s="352" t="s">
        <v>162</v>
      </c>
      <c r="D21" s="352" t="s">
        <v>151</v>
      </c>
      <c r="E21" s="353" t="s">
        <v>116</v>
      </c>
      <c r="F21" s="365" t="s">
        <v>160</v>
      </c>
      <c r="G21" s="353" t="s">
        <v>152</v>
      </c>
      <c r="H21" s="284">
        <v>0.67</v>
      </c>
      <c r="I21" s="354">
        <v>635</v>
      </c>
      <c r="J21" s="612">
        <f t="shared" si="11"/>
        <v>2.68</v>
      </c>
      <c r="K21" s="284">
        <v>0.65</v>
      </c>
      <c r="L21" s="257">
        <f t="shared" si="12"/>
        <v>2.6</v>
      </c>
      <c r="M21" s="258">
        <f t="shared" si="16"/>
        <v>4</v>
      </c>
      <c r="N21" s="258">
        <f t="shared" si="13"/>
        <v>0</v>
      </c>
      <c r="O21" s="392">
        <f t="shared" si="1"/>
        <v>0</v>
      </c>
      <c r="P21" s="392">
        <f t="shared" si="2"/>
        <v>0</v>
      </c>
      <c r="Q21" s="392">
        <f t="shared" si="3"/>
        <v>0</v>
      </c>
      <c r="R21" s="392">
        <f t="shared" si="4"/>
        <v>0</v>
      </c>
      <c r="S21" s="356">
        <f t="shared" si="14"/>
        <v>4</v>
      </c>
      <c r="T21" s="265">
        <v>464</v>
      </c>
      <c r="U21" s="357">
        <f>T21*$H$3</f>
        <v>464</v>
      </c>
      <c r="V21" s="357">
        <f t="shared" si="5"/>
        <v>464</v>
      </c>
      <c r="W21" s="357">
        <f t="shared" si="6"/>
        <v>0</v>
      </c>
      <c r="X21" s="357">
        <f t="shared" si="7"/>
        <v>0</v>
      </c>
      <c r="Y21" s="357">
        <f t="shared" si="8"/>
        <v>0</v>
      </c>
      <c r="Z21" s="357">
        <f t="shared" si="9"/>
        <v>0</v>
      </c>
      <c r="AA21" s="358">
        <f t="shared" si="10"/>
        <v>1856</v>
      </c>
      <c r="AB21" s="262"/>
      <c r="AC21" s="347"/>
      <c r="AD21" s="347"/>
      <c r="AE21" s="347"/>
      <c r="AF21" s="347"/>
      <c r="AG21" s="347"/>
      <c r="AH21" s="848"/>
      <c r="AI21" s="849"/>
      <c r="AJ21" s="363"/>
      <c r="AK21" s="363"/>
      <c r="AL21" s="363"/>
      <c r="AM21" s="363"/>
      <c r="AN21" s="363"/>
      <c r="AO21" s="848"/>
      <c r="AP21" s="848"/>
      <c r="AQ21" s="347"/>
      <c r="AR21" s="274"/>
      <c r="AS21" s="274"/>
      <c r="AT21" s="274"/>
      <c r="AU21" s="274"/>
      <c r="AV21" s="850"/>
      <c r="AW21" s="853"/>
      <c r="AX21" s="274"/>
      <c r="AY21" s="274"/>
      <c r="AZ21" s="274"/>
      <c r="BA21" s="274" t="s">
        <v>347</v>
      </c>
      <c r="BB21" s="274" t="s">
        <v>347</v>
      </c>
      <c r="BC21" s="850" t="s">
        <v>347</v>
      </c>
      <c r="BD21" s="853" t="s">
        <v>347</v>
      </c>
      <c r="BE21" s="274"/>
      <c r="BF21" s="274"/>
      <c r="BG21" s="274"/>
      <c r="BH21" s="274"/>
      <c r="BI21" s="274"/>
      <c r="BJ21" s="850"/>
      <c r="BK21" s="853"/>
      <c r="BL21" s="363"/>
      <c r="BM21" s="363"/>
      <c r="BN21" s="363"/>
      <c r="BO21" s="363"/>
      <c r="BP21" s="363"/>
      <c r="BQ21" s="848"/>
      <c r="BR21" s="849"/>
      <c r="BS21" s="363"/>
      <c r="BT21" s="363"/>
      <c r="BU21" s="363"/>
      <c r="BV21" s="363"/>
      <c r="BW21" s="363"/>
      <c r="BX21" s="848"/>
      <c r="BY21" s="849"/>
      <c r="BZ21" s="363"/>
      <c r="CA21" s="363"/>
      <c r="CB21" s="363"/>
      <c r="CC21" s="363"/>
      <c r="CD21" s="363"/>
      <c r="CE21" s="848"/>
      <c r="CF21" s="849"/>
      <c r="CG21" s="363"/>
      <c r="CH21" s="363"/>
      <c r="CI21" s="363"/>
      <c r="CJ21" s="359"/>
      <c r="CK21" s="363"/>
      <c r="CL21" s="848"/>
      <c r="CM21" s="1003"/>
    </row>
    <row r="22" spans="1:92" s="263" customFormat="1" hidden="1">
      <c r="A22" s="857"/>
      <c r="B22" s="251"/>
      <c r="C22" s="252" t="s">
        <v>162</v>
      </c>
      <c r="D22" s="252" t="s">
        <v>151</v>
      </c>
      <c r="E22" s="253" t="s">
        <v>116</v>
      </c>
      <c r="F22" s="366" t="s">
        <v>160</v>
      </c>
      <c r="G22" s="253" t="s">
        <v>152</v>
      </c>
      <c r="H22" s="284">
        <v>0.67</v>
      </c>
      <c r="I22" s="256">
        <v>635</v>
      </c>
      <c r="J22" s="257">
        <f t="shared" si="11"/>
        <v>0</v>
      </c>
      <c r="K22" s="284">
        <v>0.65</v>
      </c>
      <c r="L22" s="257">
        <f t="shared" si="12"/>
        <v>0</v>
      </c>
      <c r="M22" s="258">
        <f t="shared" si="16"/>
        <v>0</v>
      </c>
      <c r="N22" s="258">
        <f t="shared" si="13"/>
        <v>0</v>
      </c>
      <c r="O22" s="258">
        <f t="shared" si="1"/>
        <v>0</v>
      </c>
      <c r="P22" s="258">
        <f t="shared" si="2"/>
        <v>0</v>
      </c>
      <c r="Q22" s="258">
        <f t="shared" si="3"/>
        <v>0</v>
      </c>
      <c r="R22" s="258">
        <f t="shared" si="4"/>
        <v>0</v>
      </c>
      <c r="S22" s="259">
        <f t="shared" si="14"/>
        <v>0</v>
      </c>
      <c r="T22" s="265">
        <v>464</v>
      </c>
      <c r="U22" s="260">
        <f t="shared" si="15"/>
        <v>464</v>
      </c>
      <c r="V22" s="260">
        <f t="shared" si="5"/>
        <v>464</v>
      </c>
      <c r="W22" s="260">
        <f t="shared" si="6"/>
        <v>0</v>
      </c>
      <c r="X22" s="260">
        <f t="shared" si="7"/>
        <v>0</v>
      </c>
      <c r="Y22" s="260">
        <f t="shared" si="8"/>
        <v>0</v>
      </c>
      <c r="Z22" s="260">
        <f t="shared" si="9"/>
        <v>0</v>
      </c>
      <c r="AA22" s="261">
        <f t="shared" si="10"/>
        <v>0</v>
      </c>
      <c r="AB22" s="262"/>
      <c r="AC22" s="274"/>
      <c r="AD22" s="274"/>
      <c r="AE22" s="274"/>
      <c r="AF22" s="274"/>
      <c r="AG22" s="274"/>
      <c r="AH22" s="850"/>
      <c r="AI22" s="850"/>
      <c r="AJ22" s="274"/>
      <c r="AK22" s="274"/>
      <c r="AL22" s="274"/>
      <c r="AM22" s="274"/>
      <c r="AN22" s="274"/>
      <c r="AO22" s="850"/>
      <c r="AP22" s="853"/>
      <c r="AQ22" s="274"/>
      <c r="AR22" s="274"/>
      <c r="AS22" s="274"/>
      <c r="AT22" s="274"/>
      <c r="AU22" s="274"/>
      <c r="AV22" s="850"/>
      <c r="AW22" s="853"/>
      <c r="AX22" s="274"/>
      <c r="AY22" s="274"/>
      <c r="AZ22" s="363"/>
      <c r="BA22" s="363"/>
      <c r="BB22" s="363"/>
      <c r="BC22" s="848"/>
      <c r="BD22" s="849"/>
      <c r="BE22" s="274"/>
      <c r="BF22" s="274"/>
      <c r="BG22" s="274"/>
      <c r="BH22" s="274"/>
      <c r="BI22" s="274"/>
      <c r="BJ22" s="850"/>
      <c r="BK22" s="853"/>
      <c r="BL22" s="363"/>
      <c r="BM22" s="363"/>
      <c r="BN22" s="363"/>
      <c r="BO22" s="363"/>
      <c r="BP22" s="363"/>
      <c r="BQ22" s="848"/>
      <c r="BR22" s="849"/>
      <c r="BS22" s="274"/>
      <c r="BT22" s="274"/>
      <c r="BU22" s="274"/>
      <c r="BV22" s="274"/>
      <c r="BW22" s="274"/>
      <c r="BX22" s="850"/>
      <c r="BY22" s="853"/>
      <c r="BZ22" s="363"/>
      <c r="CA22" s="363"/>
      <c r="CB22" s="363"/>
      <c r="CC22" s="363"/>
      <c r="CD22" s="363"/>
      <c r="CE22" s="850"/>
      <c r="CF22" s="853"/>
      <c r="CG22" s="274"/>
      <c r="CH22" s="274"/>
      <c r="CI22" s="274"/>
      <c r="CJ22" s="274"/>
      <c r="CK22" s="274"/>
      <c r="CL22" s="850"/>
      <c r="CM22" s="853"/>
    </row>
    <row r="23" spans="1:92" s="263" customFormat="1" hidden="1">
      <c r="A23" s="857"/>
      <c r="B23" s="251"/>
      <c r="C23" s="252" t="s">
        <v>162</v>
      </c>
      <c r="D23" s="252" t="s">
        <v>151</v>
      </c>
      <c r="E23" s="253" t="s">
        <v>116</v>
      </c>
      <c r="F23" s="366" t="s">
        <v>160</v>
      </c>
      <c r="G23" s="253" t="s">
        <v>152</v>
      </c>
      <c r="H23" s="284">
        <v>0.67</v>
      </c>
      <c r="I23" s="256">
        <v>635</v>
      </c>
      <c r="J23" s="257">
        <f t="shared" si="11"/>
        <v>0</v>
      </c>
      <c r="K23" s="284">
        <v>0.65</v>
      </c>
      <c r="L23" s="257">
        <f t="shared" si="12"/>
        <v>0</v>
      </c>
      <c r="M23" s="258">
        <f t="shared" si="16"/>
        <v>0</v>
      </c>
      <c r="N23" s="258">
        <f t="shared" si="13"/>
        <v>0</v>
      </c>
      <c r="O23" s="258">
        <f t="shared" si="1"/>
        <v>0</v>
      </c>
      <c r="P23" s="258">
        <f t="shared" si="2"/>
        <v>0</v>
      </c>
      <c r="Q23" s="258">
        <f t="shared" si="3"/>
        <v>0</v>
      </c>
      <c r="R23" s="258">
        <f t="shared" si="4"/>
        <v>0</v>
      </c>
      <c r="S23" s="259">
        <f t="shared" si="14"/>
        <v>0</v>
      </c>
      <c r="T23" s="265">
        <v>464</v>
      </c>
      <c r="U23" s="260">
        <f t="shared" si="15"/>
        <v>464</v>
      </c>
      <c r="V23" s="260">
        <f t="shared" si="5"/>
        <v>464</v>
      </c>
      <c r="W23" s="260">
        <f t="shared" si="6"/>
        <v>0</v>
      </c>
      <c r="X23" s="260">
        <f t="shared" si="7"/>
        <v>0</v>
      </c>
      <c r="Y23" s="260">
        <f t="shared" si="8"/>
        <v>0</v>
      </c>
      <c r="Z23" s="260">
        <f t="shared" si="9"/>
        <v>0</v>
      </c>
      <c r="AA23" s="261">
        <f t="shared" si="10"/>
        <v>0</v>
      </c>
      <c r="AB23" s="262"/>
      <c r="AC23" s="274"/>
      <c r="AD23" s="274"/>
      <c r="AE23" s="274"/>
      <c r="AF23" s="274"/>
      <c r="AG23" s="274"/>
      <c r="AH23" s="850"/>
      <c r="AI23" s="850"/>
      <c r="AJ23" s="269"/>
      <c r="AK23" s="269"/>
      <c r="AL23" s="269"/>
      <c r="AM23" s="269"/>
      <c r="AN23" s="269"/>
      <c r="AO23" s="850"/>
      <c r="AP23" s="853"/>
      <c r="AQ23" s="269"/>
      <c r="AR23" s="269"/>
      <c r="AS23" s="269"/>
      <c r="AT23" s="269"/>
      <c r="AU23" s="269"/>
      <c r="AV23" s="850"/>
      <c r="AW23" s="853"/>
      <c r="AX23" s="269"/>
      <c r="AY23" s="269"/>
      <c r="AZ23" s="269"/>
      <c r="BA23" s="269"/>
      <c r="BB23" s="269"/>
      <c r="BC23" s="850"/>
      <c r="BD23" s="853"/>
      <c r="BE23" s="274"/>
      <c r="BF23" s="274"/>
      <c r="BG23" s="274"/>
      <c r="BH23" s="274"/>
      <c r="BI23" s="274"/>
      <c r="BJ23" s="850"/>
      <c r="BK23" s="853"/>
      <c r="BL23" s="274"/>
      <c r="BM23" s="274"/>
      <c r="BN23" s="274"/>
      <c r="BO23" s="274"/>
      <c r="BP23" s="274"/>
      <c r="BQ23" s="850"/>
      <c r="BR23" s="853"/>
      <c r="BS23" s="269"/>
      <c r="BT23" s="269"/>
      <c r="BU23" s="269"/>
      <c r="BV23" s="269"/>
      <c r="BW23" s="269"/>
      <c r="BX23" s="850"/>
      <c r="BY23" s="853"/>
      <c r="BZ23" s="274"/>
      <c r="CA23" s="274"/>
      <c r="CB23" s="274"/>
      <c r="CC23" s="274"/>
      <c r="CD23" s="274"/>
      <c r="CE23" s="850"/>
      <c r="CF23" s="853"/>
      <c r="CG23" s="269"/>
      <c r="CH23" s="269"/>
      <c r="CI23" s="269"/>
      <c r="CJ23" s="269"/>
      <c r="CK23" s="269"/>
      <c r="CL23" s="850"/>
      <c r="CM23" s="853"/>
    </row>
    <row r="24" spans="1:92" s="263" customFormat="1">
      <c r="A24" s="856"/>
      <c r="B24" s="351" t="s">
        <v>110</v>
      </c>
      <c r="C24" s="352" t="s">
        <v>213</v>
      </c>
      <c r="D24" s="352" t="s">
        <v>151</v>
      </c>
      <c r="E24" s="353" t="s">
        <v>116</v>
      </c>
      <c r="F24" s="365" t="s">
        <v>160</v>
      </c>
      <c r="G24" s="353" t="s">
        <v>152</v>
      </c>
      <c r="H24" s="284">
        <v>0.11</v>
      </c>
      <c r="I24" s="354">
        <v>635</v>
      </c>
      <c r="J24" s="612">
        <f t="shared" si="11"/>
        <v>0.44</v>
      </c>
      <c r="K24" s="284">
        <v>0.1</v>
      </c>
      <c r="L24" s="257">
        <f t="shared" si="12"/>
        <v>0.4</v>
      </c>
      <c r="M24" s="258">
        <f t="shared" si="16"/>
        <v>4</v>
      </c>
      <c r="N24" s="258">
        <f t="shared" si="13"/>
        <v>0</v>
      </c>
      <c r="O24" s="392">
        <f t="shared" si="1"/>
        <v>0</v>
      </c>
      <c r="P24" s="392">
        <f t="shared" si="2"/>
        <v>0</v>
      </c>
      <c r="Q24" s="392">
        <f t="shared" si="3"/>
        <v>0</v>
      </c>
      <c r="R24" s="392">
        <f t="shared" si="4"/>
        <v>0</v>
      </c>
      <c r="S24" s="356">
        <f t="shared" ref="S24:S26" si="17">SUM(M24:R24)</f>
        <v>4</v>
      </c>
      <c r="T24" s="265">
        <v>75</v>
      </c>
      <c r="U24" s="357">
        <f>T24*$H$3</f>
        <v>75</v>
      </c>
      <c r="V24" s="357">
        <f t="shared" si="5"/>
        <v>75</v>
      </c>
      <c r="W24" s="357">
        <f t="shared" si="6"/>
        <v>0</v>
      </c>
      <c r="X24" s="357">
        <f t="shared" si="7"/>
        <v>0</v>
      </c>
      <c r="Y24" s="357">
        <f t="shared" si="8"/>
        <v>0</v>
      </c>
      <c r="Z24" s="357">
        <f t="shared" si="9"/>
        <v>0</v>
      </c>
      <c r="AA24" s="358">
        <f t="shared" si="10"/>
        <v>300</v>
      </c>
      <c r="AB24" s="262"/>
      <c r="AC24" s="347"/>
      <c r="AD24" s="347"/>
      <c r="AE24" s="347"/>
      <c r="AF24" s="347"/>
      <c r="AG24" s="347"/>
      <c r="AH24" s="848"/>
      <c r="AI24" s="849"/>
      <c r="AJ24" s="363"/>
      <c r="AK24" s="363"/>
      <c r="AL24" s="363"/>
      <c r="AM24" s="363"/>
      <c r="AN24" s="363"/>
      <c r="AO24" s="848"/>
      <c r="AP24" s="848"/>
      <c r="AQ24" s="347"/>
      <c r="AR24" s="347"/>
      <c r="AS24" s="347"/>
      <c r="AT24" s="347"/>
      <c r="AU24" s="347"/>
      <c r="AV24" s="848"/>
      <c r="AW24" s="849"/>
      <c r="AX24" s="363"/>
      <c r="AY24" s="363"/>
      <c r="AZ24" s="363" t="s">
        <v>347</v>
      </c>
      <c r="BA24" s="363"/>
      <c r="BB24" s="363" t="s">
        <v>347</v>
      </c>
      <c r="BC24" s="848" t="s">
        <v>347</v>
      </c>
      <c r="BD24" s="849" t="s">
        <v>347</v>
      </c>
      <c r="BE24" s="363"/>
      <c r="BF24" s="363"/>
      <c r="BG24" s="363"/>
      <c r="BH24" s="363"/>
      <c r="BI24" s="363"/>
      <c r="BJ24" s="848"/>
      <c r="BK24" s="849"/>
      <c r="BL24" s="363"/>
      <c r="BM24" s="363"/>
      <c r="BN24" s="363"/>
      <c r="BO24" s="363"/>
      <c r="BP24" s="363"/>
      <c r="BQ24" s="848"/>
      <c r="BR24" s="849"/>
      <c r="BS24" s="363"/>
      <c r="BT24" s="363"/>
      <c r="BU24" s="363"/>
      <c r="BV24" s="363"/>
      <c r="BW24" s="363"/>
      <c r="BX24" s="848"/>
      <c r="BY24" s="849"/>
      <c r="BZ24" s="363"/>
      <c r="CA24" s="363"/>
      <c r="CB24" s="363"/>
      <c r="CC24" s="363"/>
      <c r="CD24" s="363"/>
      <c r="CE24" s="848"/>
      <c r="CF24" s="849"/>
      <c r="CG24" s="363"/>
      <c r="CH24" s="363"/>
      <c r="CI24" s="363"/>
      <c r="CJ24" s="359"/>
      <c r="CK24" s="363"/>
      <c r="CL24" s="848"/>
      <c r="CM24" s="1003"/>
    </row>
    <row r="25" spans="1:92" s="263" customFormat="1" hidden="1">
      <c r="A25" s="857"/>
      <c r="B25" s="251"/>
      <c r="C25" s="252" t="s">
        <v>213</v>
      </c>
      <c r="D25" s="252" t="s">
        <v>151</v>
      </c>
      <c r="E25" s="253" t="s">
        <v>116</v>
      </c>
      <c r="F25" s="366" t="s">
        <v>160</v>
      </c>
      <c r="G25" s="253" t="s">
        <v>152</v>
      </c>
      <c r="H25" s="284">
        <v>0.11</v>
      </c>
      <c r="I25" s="256">
        <v>635</v>
      </c>
      <c r="J25" s="257">
        <f t="shared" si="11"/>
        <v>0</v>
      </c>
      <c r="K25" s="284">
        <v>0.1</v>
      </c>
      <c r="L25" s="257">
        <f t="shared" si="12"/>
        <v>0</v>
      </c>
      <c r="M25" s="258">
        <f t="shared" si="16"/>
        <v>0</v>
      </c>
      <c r="N25" s="258">
        <f t="shared" si="13"/>
        <v>0</v>
      </c>
      <c r="O25" s="258">
        <f t="shared" si="1"/>
        <v>0</v>
      </c>
      <c r="P25" s="258">
        <f t="shared" si="2"/>
        <v>0</v>
      </c>
      <c r="Q25" s="258">
        <f t="shared" si="3"/>
        <v>0</v>
      </c>
      <c r="R25" s="258">
        <f t="shared" si="4"/>
        <v>0</v>
      </c>
      <c r="S25" s="259">
        <f t="shared" si="17"/>
        <v>0</v>
      </c>
      <c r="T25" s="265">
        <v>75</v>
      </c>
      <c r="U25" s="260">
        <f t="shared" ref="U25:U26" si="18">T25*$H$3</f>
        <v>75</v>
      </c>
      <c r="V25" s="260">
        <f t="shared" si="5"/>
        <v>75</v>
      </c>
      <c r="W25" s="260">
        <f t="shared" si="6"/>
        <v>0</v>
      </c>
      <c r="X25" s="260">
        <f t="shared" si="7"/>
        <v>0</v>
      </c>
      <c r="Y25" s="260">
        <f t="shared" si="8"/>
        <v>0</v>
      </c>
      <c r="Z25" s="260">
        <f t="shared" si="9"/>
        <v>0</v>
      </c>
      <c r="AA25" s="261">
        <f t="shared" si="10"/>
        <v>0</v>
      </c>
      <c r="AB25" s="262"/>
      <c r="AC25" s="274"/>
      <c r="AD25" s="274"/>
      <c r="AE25" s="274"/>
      <c r="AF25" s="274"/>
      <c r="AG25" s="274"/>
      <c r="AH25" s="850"/>
      <c r="AI25" s="850"/>
      <c r="AJ25" s="274"/>
      <c r="AK25" s="274"/>
      <c r="AL25" s="274"/>
      <c r="AM25" s="274"/>
      <c r="AN25" s="274"/>
      <c r="AO25" s="850"/>
      <c r="AP25" s="853"/>
      <c r="AQ25" s="274"/>
      <c r="AR25" s="274"/>
      <c r="AS25" s="274"/>
      <c r="AT25" s="274"/>
      <c r="AU25" s="274"/>
      <c r="AV25" s="850"/>
      <c r="AW25" s="853"/>
      <c r="AX25" s="274"/>
      <c r="AY25" s="274"/>
      <c r="AZ25" s="363"/>
      <c r="BA25" s="363"/>
      <c r="BB25" s="363"/>
      <c r="BC25" s="848"/>
      <c r="BD25" s="849"/>
      <c r="BE25" s="274"/>
      <c r="BF25" s="274"/>
      <c r="BG25" s="274"/>
      <c r="BH25" s="274"/>
      <c r="BI25" s="274"/>
      <c r="BJ25" s="850"/>
      <c r="BK25" s="853"/>
      <c r="BL25" s="274"/>
      <c r="BM25" s="274"/>
      <c r="BN25" s="274"/>
      <c r="BO25" s="274"/>
      <c r="BP25" s="274"/>
      <c r="BQ25" s="850"/>
      <c r="BR25" s="849"/>
      <c r="BS25" s="274"/>
      <c r="BT25" s="274"/>
      <c r="BU25" s="274"/>
      <c r="BV25" s="274"/>
      <c r="BW25" s="274"/>
      <c r="BX25" s="850"/>
      <c r="BY25" s="853"/>
      <c r="BZ25" s="274"/>
      <c r="CA25" s="274"/>
      <c r="CB25" s="274"/>
      <c r="CC25" s="274"/>
      <c r="CD25" s="274"/>
      <c r="CE25" s="850"/>
      <c r="CF25" s="853"/>
      <c r="CG25" s="274"/>
      <c r="CH25" s="274"/>
      <c r="CI25" s="274"/>
      <c r="CJ25" s="274"/>
      <c r="CK25" s="274"/>
      <c r="CL25" s="850"/>
      <c r="CM25" s="853"/>
    </row>
    <row r="26" spans="1:92" s="263" customFormat="1" hidden="1">
      <c r="A26" s="857"/>
      <c r="B26" s="251"/>
      <c r="C26" s="252" t="s">
        <v>213</v>
      </c>
      <c r="D26" s="252" t="s">
        <v>151</v>
      </c>
      <c r="E26" s="253" t="s">
        <v>116</v>
      </c>
      <c r="F26" s="366" t="s">
        <v>160</v>
      </c>
      <c r="G26" s="253" t="s">
        <v>152</v>
      </c>
      <c r="H26" s="284">
        <v>0.11</v>
      </c>
      <c r="I26" s="256">
        <v>635</v>
      </c>
      <c r="J26" s="257">
        <f t="shared" si="11"/>
        <v>0</v>
      </c>
      <c r="K26" s="284">
        <v>0.1</v>
      </c>
      <c r="L26" s="257">
        <f t="shared" si="12"/>
        <v>0</v>
      </c>
      <c r="M26" s="258">
        <f t="shared" si="16"/>
        <v>0</v>
      </c>
      <c r="N26" s="258">
        <f t="shared" si="13"/>
        <v>0</v>
      </c>
      <c r="O26" s="258">
        <f t="shared" si="1"/>
        <v>0</v>
      </c>
      <c r="P26" s="258">
        <f t="shared" si="2"/>
        <v>0</v>
      </c>
      <c r="Q26" s="258">
        <f t="shared" si="3"/>
        <v>0</v>
      </c>
      <c r="R26" s="258">
        <f t="shared" si="4"/>
        <v>0</v>
      </c>
      <c r="S26" s="259">
        <f t="shared" si="17"/>
        <v>0</v>
      </c>
      <c r="T26" s="265">
        <v>75</v>
      </c>
      <c r="U26" s="260">
        <f t="shared" si="18"/>
        <v>75</v>
      </c>
      <c r="V26" s="260">
        <f t="shared" si="5"/>
        <v>75</v>
      </c>
      <c r="W26" s="260">
        <f t="shared" si="6"/>
        <v>0</v>
      </c>
      <c r="X26" s="260">
        <f t="shared" si="7"/>
        <v>0</v>
      </c>
      <c r="Y26" s="260">
        <f t="shared" si="8"/>
        <v>0</v>
      </c>
      <c r="Z26" s="260">
        <f t="shared" si="9"/>
        <v>0</v>
      </c>
      <c r="AA26" s="261">
        <f t="shared" si="10"/>
        <v>0</v>
      </c>
      <c r="AB26" s="262"/>
      <c r="AC26" s="274"/>
      <c r="AD26" s="274"/>
      <c r="AE26" s="274"/>
      <c r="AF26" s="274"/>
      <c r="AG26" s="274"/>
      <c r="AH26" s="850"/>
      <c r="AI26" s="850"/>
      <c r="AJ26" s="269"/>
      <c r="AK26" s="269"/>
      <c r="AL26" s="269"/>
      <c r="AM26" s="269"/>
      <c r="AN26" s="269"/>
      <c r="AO26" s="850"/>
      <c r="AP26" s="853"/>
      <c r="AQ26" s="269"/>
      <c r="AR26" s="269"/>
      <c r="AS26" s="269"/>
      <c r="AT26" s="269"/>
      <c r="AU26" s="269"/>
      <c r="AV26" s="850"/>
      <c r="AW26" s="853"/>
      <c r="AX26" s="269"/>
      <c r="AY26" s="269"/>
      <c r="AZ26" s="269"/>
      <c r="BA26" s="269"/>
      <c r="BB26" s="269"/>
      <c r="BC26" s="850"/>
      <c r="BD26" s="853"/>
      <c r="BE26" s="269"/>
      <c r="BF26" s="269"/>
      <c r="BG26" s="269"/>
      <c r="BH26" s="269"/>
      <c r="BI26" s="269"/>
      <c r="BJ26" s="850"/>
      <c r="BK26" s="853"/>
      <c r="BL26" s="274"/>
      <c r="BM26" s="274"/>
      <c r="BN26" s="274"/>
      <c r="BO26" s="274"/>
      <c r="BP26" s="274"/>
      <c r="BQ26" s="850"/>
      <c r="BR26" s="853"/>
      <c r="BS26" s="269"/>
      <c r="BT26" s="269"/>
      <c r="BU26" s="269"/>
      <c r="BV26" s="269"/>
      <c r="BW26" s="269"/>
      <c r="BX26" s="850"/>
      <c r="BY26" s="853"/>
      <c r="BZ26" s="274"/>
      <c r="CA26" s="274"/>
      <c r="CB26" s="274"/>
      <c r="CC26" s="274"/>
      <c r="CD26" s="274"/>
      <c r="CE26" s="850"/>
      <c r="CF26" s="853"/>
      <c r="CG26" s="269"/>
      <c r="CH26" s="269"/>
      <c r="CI26" s="269"/>
      <c r="CJ26" s="269"/>
      <c r="CK26" s="269"/>
      <c r="CL26" s="850"/>
      <c r="CM26" s="853"/>
    </row>
    <row r="27" spans="1:92" s="263" customFormat="1" hidden="1">
      <c r="A27" s="857"/>
      <c r="B27" s="251"/>
      <c r="C27" s="252" t="s">
        <v>163</v>
      </c>
      <c r="D27" s="252" t="s">
        <v>151</v>
      </c>
      <c r="E27" s="253" t="s">
        <v>116</v>
      </c>
      <c r="F27" s="366" t="s">
        <v>160</v>
      </c>
      <c r="G27" s="253" t="s">
        <v>152</v>
      </c>
      <c r="H27" s="284">
        <v>0.05</v>
      </c>
      <c r="I27" s="256">
        <v>635</v>
      </c>
      <c r="J27" s="613">
        <f t="shared" si="11"/>
        <v>0</v>
      </c>
      <c r="K27" s="284">
        <v>0.06</v>
      </c>
      <c r="L27" s="257">
        <f t="shared" si="12"/>
        <v>0</v>
      </c>
      <c r="M27" s="258">
        <f t="shared" si="16"/>
        <v>0</v>
      </c>
      <c r="N27" s="258">
        <f t="shared" si="13"/>
        <v>0</v>
      </c>
      <c r="O27" s="258">
        <f t="shared" si="1"/>
        <v>0</v>
      </c>
      <c r="P27" s="258">
        <f t="shared" si="2"/>
        <v>0</v>
      </c>
      <c r="Q27" s="258">
        <f t="shared" si="3"/>
        <v>0</v>
      </c>
      <c r="R27" s="258">
        <f t="shared" si="4"/>
        <v>0</v>
      </c>
      <c r="S27" s="259">
        <f t="shared" si="14"/>
        <v>0</v>
      </c>
      <c r="T27" s="265">
        <v>41</v>
      </c>
      <c r="U27" s="260">
        <f>T27*$H$3</f>
        <v>41</v>
      </c>
      <c r="V27" s="260">
        <f t="shared" si="5"/>
        <v>41</v>
      </c>
      <c r="W27" s="260">
        <f t="shared" si="6"/>
        <v>0</v>
      </c>
      <c r="X27" s="260">
        <f t="shared" si="7"/>
        <v>0</v>
      </c>
      <c r="Y27" s="260">
        <f t="shared" si="8"/>
        <v>0</v>
      </c>
      <c r="Z27" s="260">
        <f t="shared" si="9"/>
        <v>0</v>
      </c>
      <c r="AA27" s="261">
        <f t="shared" si="10"/>
        <v>0</v>
      </c>
      <c r="AB27" s="262"/>
      <c r="AC27" s="363"/>
      <c r="AD27" s="363"/>
      <c r="AE27" s="363"/>
      <c r="AF27" s="274"/>
      <c r="AG27" s="274"/>
      <c r="AH27" s="850"/>
      <c r="AI27" s="850"/>
      <c r="AJ27" s="269"/>
      <c r="AK27" s="269"/>
      <c r="AL27" s="269"/>
      <c r="AM27" s="269"/>
      <c r="AN27" s="269"/>
      <c r="AO27" s="850"/>
      <c r="AP27" s="853"/>
      <c r="AQ27" s="269"/>
      <c r="AR27" s="269"/>
      <c r="AS27" s="269"/>
      <c r="AT27" s="269"/>
      <c r="AU27" s="269"/>
      <c r="AV27" s="850"/>
      <c r="AW27" s="853"/>
      <c r="AX27" s="269"/>
      <c r="AY27" s="269"/>
      <c r="AZ27" s="269"/>
      <c r="BA27" s="269"/>
      <c r="BB27" s="269"/>
      <c r="BC27" s="850"/>
      <c r="BD27" s="853"/>
      <c r="BE27" s="269"/>
      <c r="BF27" s="269"/>
      <c r="BG27" s="269"/>
      <c r="BH27" s="269"/>
      <c r="BI27" s="269"/>
      <c r="BJ27" s="850"/>
      <c r="BK27" s="853"/>
      <c r="BL27" s="269"/>
      <c r="BM27" s="269"/>
      <c r="BN27" s="269"/>
      <c r="BO27" s="269"/>
      <c r="BP27" s="269"/>
      <c r="BQ27" s="850"/>
      <c r="BR27" s="853"/>
      <c r="BS27" s="269"/>
      <c r="BT27" s="269"/>
      <c r="BU27" s="269"/>
      <c r="BV27" s="269"/>
      <c r="BW27" s="269"/>
      <c r="BX27" s="850"/>
      <c r="BY27" s="853"/>
      <c r="BZ27" s="269"/>
      <c r="CA27" s="269"/>
      <c r="CB27" s="269"/>
      <c r="CC27" s="269"/>
      <c r="CD27" s="269"/>
      <c r="CE27" s="850"/>
      <c r="CF27" s="853"/>
      <c r="CG27" s="269"/>
      <c r="CH27" s="269"/>
      <c r="CI27" s="269"/>
      <c r="CJ27" s="269"/>
      <c r="CK27" s="269"/>
      <c r="CL27" s="850"/>
      <c r="CM27" s="853"/>
    </row>
    <row r="28" spans="1:92" s="263" customFormat="1" ht="13.5" hidden="1" thickBot="1">
      <c r="A28" s="858"/>
      <c r="B28" s="324"/>
      <c r="C28" s="325" t="s">
        <v>163</v>
      </c>
      <c r="D28" s="325" t="s">
        <v>151</v>
      </c>
      <c r="E28" s="326" t="s">
        <v>116</v>
      </c>
      <c r="F28" s="367" t="s">
        <v>160</v>
      </c>
      <c r="G28" s="326" t="s">
        <v>152</v>
      </c>
      <c r="H28" s="327">
        <v>0.05</v>
      </c>
      <c r="I28" s="328">
        <v>635</v>
      </c>
      <c r="J28" s="329">
        <f t="shared" si="11"/>
        <v>0</v>
      </c>
      <c r="K28" s="327">
        <v>0.06</v>
      </c>
      <c r="L28" s="327">
        <f t="shared" si="12"/>
        <v>0</v>
      </c>
      <c r="M28" s="330">
        <f t="shared" si="16"/>
        <v>0</v>
      </c>
      <c r="N28" s="330">
        <f t="shared" si="13"/>
        <v>0</v>
      </c>
      <c r="O28" s="330">
        <f t="shared" si="1"/>
        <v>0</v>
      </c>
      <c r="P28" s="330">
        <f t="shared" si="2"/>
        <v>0</v>
      </c>
      <c r="Q28" s="330">
        <f t="shared" si="3"/>
        <v>0</v>
      </c>
      <c r="R28" s="330">
        <f t="shared" si="4"/>
        <v>0</v>
      </c>
      <c r="S28" s="331">
        <f t="shared" si="14"/>
        <v>0</v>
      </c>
      <c r="T28" s="332">
        <v>41</v>
      </c>
      <c r="U28" s="333">
        <f t="shared" si="15"/>
        <v>41</v>
      </c>
      <c r="V28" s="333">
        <f t="shared" si="5"/>
        <v>41</v>
      </c>
      <c r="W28" s="333">
        <f t="shared" si="6"/>
        <v>0</v>
      </c>
      <c r="X28" s="333">
        <f t="shared" si="7"/>
        <v>0</v>
      </c>
      <c r="Y28" s="333">
        <f t="shared" si="8"/>
        <v>0</v>
      </c>
      <c r="Z28" s="333">
        <f t="shared" si="9"/>
        <v>0</v>
      </c>
      <c r="AA28" s="334">
        <f t="shared" si="10"/>
        <v>0</v>
      </c>
      <c r="AB28" s="335"/>
      <c r="AC28" s="300"/>
      <c r="AD28" s="300"/>
      <c r="AE28" s="301"/>
      <c r="AF28" s="300"/>
      <c r="AG28" s="301"/>
      <c r="AH28" s="851"/>
      <c r="AI28" s="851"/>
      <c r="AJ28" s="276"/>
      <c r="AK28" s="276"/>
      <c r="AL28" s="276"/>
      <c r="AM28" s="276"/>
      <c r="AN28" s="299"/>
      <c r="AO28" s="851"/>
      <c r="AP28" s="854"/>
      <c r="AQ28" s="299"/>
      <c r="AR28" s="299"/>
      <c r="AS28" s="299"/>
      <c r="AT28" s="299"/>
      <c r="AU28" s="299"/>
      <c r="AV28" s="851"/>
      <c r="AW28" s="854"/>
      <c r="AX28" s="299"/>
      <c r="AY28" s="299"/>
      <c r="AZ28" s="299"/>
      <c r="BA28" s="299"/>
      <c r="BB28" s="299"/>
      <c r="BC28" s="851"/>
      <c r="BD28" s="854"/>
      <c r="BE28" s="299"/>
      <c r="BF28" s="299"/>
      <c r="BG28" s="299"/>
      <c r="BH28" s="299"/>
      <c r="BI28" s="299"/>
      <c r="BJ28" s="851"/>
      <c r="BK28" s="854"/>
      <c r="BL28" s="299"/>
      <c r="BM28" s="299"/>
      <c r="BN28" s="299"/>
      <c r="BO28" s="299"/>
      <c r="BP28" s="299"/>
      <c r="BQ28" s="851"/>
      <c r="BR28" s="854"/>
      <c r="BS28" s="299"/>
      <c r="BT28" s="299"/>
      <c r="BU28" s="299"/>
      <c r="BV28" s="299"/>
      <c r="BW28" s="276"/>
      <c r="BX28" s="851"/>
      <c r="BY28" s="854"/>
      <c r="BZ28" s="299"/>
      <c r="CA28" s="299"/>
      <c r="CB28" s="299"/>
      <c r="CC28" s="299"/>
      <c r="CD28" s="276"/>
      <c r="CE28" s="851"/>
      <c r="CF28" s="854"/>
      <c r="CG28" s="276"/>
      <c r="CH28" s="276"/>
      <c r="CI28" s="299"/>
      <c r="CJ28" s="276"/>
      <c r="CK28" s="276"/>
      <c r="CL28" s="1004"/>
      <c r="CM28" s="1005"/>
    </row>
    <row r="29" spans="1:92">
      <c r="A29" s="104"/>
      <c r="C29" s="105"/>
      <c r="D29" s="105"/>
      <c r="E29" s="105"/>
      <c r="F29" s="105"/>
      <c r="G29" s="106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</row>
    <row r="30" spans="1:92">
      <c r="A30" s="104"/>
      <c r="C30" s="105"/>
      <c r="D30" s="105"/>
      <c r="E30" s="105"/>
      <c r="F30" s="105"/>
      <c r="G30" s="106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</row>
    <row r="31" spans="1:92" ht="13.5" thickBot="1">
      <c r="A31" s="107"/>
      <c r="B31" s="107"/>
      <c r="C31" s="107"/>
      <c r="D31" s="107"/>
      <c r="E31" s="107"/>
      <c r="F31" s="107"/>
      <c r="G31" s="107"/>
      <c r="H31" s="107"/>
      <c r="I31" s="107"/>
      <c r="J31" s="79"/>
      <c r="K31" s="79"/>
      <c r="L31" s="79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</row>
    <row r="32" spans="1:92" ht="13.5" thickBot="1">
      <c r="A32" s="108"/>
      <c r="B32" s="109"/>
      <c r="C32" s="110"/>
      <c r="D32" s="111"/>
      <c r="E32" s="112"/>
      <c r="F32" s="113"/>
      <c r="G32" s="114"/>
      <c r="H32" s="113"/>
      <c r="I32" s="113"/>
      <c r="J32" s="942">
        <f>SUM(J15:J28)</f>
        <v>8.7199999999999989</v>
      </c>
      <c r="K32" s="940"/>
      <c r="L32" s="939">
        <f>SUBTOTAL(9,L15:L28)</f>
        <v>8.36</v>
      </c>
      <c r="M32" s="245">
        <f t="shared" ref="M32:S32" si="19">SUM(M15:M28)</f>
        <v>16</v>
      </c>
      <c r="N32" s="245">
        <f t="shared" si="19"/>
        <v>0</v>
      </c>
      <c r="O32" s="245">
        <f t="shared" si="19"/>
        <v>0</v>
      </c>
      <c r="P32" s="245">
        <f t="shared" si="19"/>
        <v>0</v>
      </c>
      <c r="Q32" s="245">
        <f t="shared" si="19"/>
        <v>0</v>
      </c>
      <c r="R32" s="245">
        <f t="shared" si="19"/>
        <v>0</v>
      </c>
      <c r="S32" s="245">
        <f t="shared" si="19"/>
        <v>16</v>
      </c>
      <c r="T32" s="115"/>
      <c r="U32" s="115"/>
      <c r="V32" s="115"/>
      <c r="W32" s="115"/>
      <c r="X32" s="115"/>
      <c r="Y32" s="115"/>
      <c r="Z32" s="115"/>
      <c r="AA32" s="845">
        <f>SUM(AA15:AA28)</f>
        <v>6000</v>
      </c>
      <c r="AB32" s="5"/>
      <c r="AC32" s="344">
        <f t="shared" ref="AC32:CM32" si="20">COUNTA(AC15:AC28)</f>
        <v>0</v>
      </c>
      <c r="AD32" s="248">
        <f t="shared" si="20"/>
        <v>0</v>
      </c>
      <c r="AE32" s="248">
        <f t="shared" si="20"/>
        <v>0</v>
      </c>
      <c r="AF32" s="248">
        <f t="shared" si="20"/>
        <v>0</v>
      </c>
      <c r="AG32" s="248">
        <f t="shared" si="20"/>
        <v>0</v>
      </c>
      <c r="AH32" s="248">
        <f t="shared" si="20"/>
        <v>0</v>
      </c>
      <c r="AI32" s="345">
        <f t="shared" si="20"/>
        <v>0</v>
      </c>
      <c r="AJ32" s="344">
        <f t="shared" si="20"/>
        <v>0</v>
      </c>
      <c r="AK32" s="248">
        <f t="shared" si="20"/>
        <v>0</v>
      </c>
      <c r="AL32" s="248">
        <f t="shared" si="20"/>
        <v>0</v>
      </c>
      <c r="AM32" s="248">
        <f t="shared" si="20"/>
        <v>0</v>
      </c>
      <c r="AN32" s="248">
        <f t="shared" si="20"/>
        <v>0</v>
      </c>
      <c r="AO32" s="248">
        <f t="shared" si="20"/>
        <v>0</v>
      </c>
      <c r="AP32" s="345">
        <f t="shared" si="20"/>
        <v>0</v>
      </c>
      <c r="AQ32" s="344">
        <f t="shared" si="20"/>
        <v>0</v>
      </c>
      <c r="AR32" s="248">
        <f t="shared" si="20"/>
        <v>0</v>
      </c>
      <c r="AS32" s="248">
        <f t="shared" si="20"/>
        <v>0</v>
      </c>
      <c r="AT32" s="248">
        <f t="shared" si="20"/>
        <v>0</v>
      </c>
      <c r="AU32" s="248">
        <f t="shared" si="20"/>
        <v>0</v>
      </c>
      <c r="AV32" s="248">
        <f t="shared" si="20"/>
        <v>0</v>
      </c>
      <c r="AW32" s="345">
        <f>COUNTA(AW15:AW28)</f>
        <v>0</v>
      </c>
      <c r="AX32" s="344">
        <f t="shared" si="20"/>
        <v>0</v>
      </c>
      <c r="AY32" s="248">
        <f t="shared" si="20"/>
        <v>0</v>
      </c>
      <c r="AZ32" s="248">
        <f t="shared" si="20"/>
        <v>2</v>
      </c>
      <c r="BA32" s="248">
        <f t="shared" si="20"/>
        <v>3</v>
      </c>
      <c r="BB32" s="248">
        <f t="shared" si="20"/>
        <v>3</v>
      </c>
      <c r="BC32" s="248">
        <f t="shared" si="20"/>
        <v>4</v>
      </c>
      <c r="BD32" s="345">
        <f t="shared" si="20"/>
        <v>4</v>
      </c>
      <c r="BE32" s="344">
        <f t="shared" si="20"/>
        <v>0</v>
      </c>
      <c r="BF32" s="248">
        <f t="shared" si="20"/>
        <v>0</v>
      </c>
      <c r="BG32" s="248">
        <f t="shared" si="20"/>
        <v>0</v>
      </c>
      <c r="BH32" s="248">
        <f t="shared" si="20"/>
        <v>0</v>
      </c>
      <c r="BI32" s="248">
        <f t="shared" si="20"/>
        <v>0</v>
      </c>
      <c r="BJ32" s="248">
        <f t="shared" si="20"/>
        <v>0</v>
      </c>
      <c r="BK32" s="345">
        <f t="shared" si="20"/>
        <v>0</v>
      </c>
      <c r="BL32" s="344">
        <f t="shared" si="20"/>
        <v>0</v>
      </c>
      <c r="BM32" s="248">
        <f t="shared" si="20"/>
        <v>0</v>
      </c>
      <c r="BN32" s="248">
        <f t="shared" si="20"/>
        <v>0</v>
      </c>
      <c r="BO32" s="248">
        <f t="shared" si="20"/>
        <v>0</v>
      </c>
      <c r="BP32" s="248">
        <f t="shared" si="20"/>
        <v>0</v>
      </c>
      <c r="BQ32" s="248">
        <f t="shared" si="20"/>
        <v>0</v>
      </c>
      <c r="BR32" s="345">
        <f t="shared" si="20"/>
        <v>0</v>
      </c>
      <c r="BS32" s="344">
        <f t="shared" si="20"/>
        <v>0</v>
      </c>
      <c r="BT32" s="248">
        <f t="shared" si="20"/>
        <v>0</v>
      </c>
      <c r="BU32" s="248">
        <f t="shared" si="20"/>
        <v>0</v>
      </c>
      <c r="BV32" s="248">
        <f t="shared" si="20"/>
        <v>0</v>
      </c>
      <c r="BW32" s="248">
        <f t="shared" si="20"/>
        <v>0</v>
      </c>
      <c r="BX32" s="248">
        <f t="shared" si="20"/>
        <v>0</v>
      </c>
      <c r="BY32" s="345">
        <f t="shared" si="20"/>
        <v>0</v>
      </c>
      <c r="BZ32" s="344">
        <f t="shared" si="20"/>
        <v>0</v>
      </c>
      <c r="CA32" s="248">
        <f t="shared" si="20"/>
        <v>0</v>
      </c>
      <c r="CB32" s="248">
        <f t="shared" si="20"/>
        <v>0</v>
      </c>
      <c r="CC32" s="248">
        <f t="shared" si="20"/>
        <v>0</v>
      </c>
      <c r="CD32" s="248">
        <f t="shared" si="20"/>
        <v>0</v>
      </c>
      <c r="CE32" s="248">
        <f t="shared" si="20"/>
        <v>0</v>
      </c>
      <c r="CF32" s="345">
        <f t="shared" si="20"/>
        <v>0</v>
      </c>
      <c r="CG32" s="344">
        <f t="shared" si="20"/>
        <v>0</v>
      </c>
      <c r="CH32" s="248">
        <f t="shared" si="20"/>
        <v>0</v>
      </c>
      <c r="CI32" s="248">
        <f t="shared" si="20"/>
        <v>0</v>
      </c>
      <c r="CJ32" s="248">
        <f t="shared" si="20"/>
        <v>0</v>
      </c>
      <c r="CK32" s="248">
        <f t="shared" si="20"/>
        <v>0</v>
      </c>
      <c r="CL32" s="248">
        <f t="shared" si="20"/>
        <v>0</v>
      </c>
      <c r="CM32" s="345">
        <f t="shared" si="20"/>
        <v>0</v>
      </c>
      <c r="CN32" s="501" t="s">
        <v>70</v>
      </c>
    </row>
    <row r="33" spans="1:92" ht="13.5">
      <c r="A33" s="116"/>
      <c r="B33" s="116"/>
      <c r="N33" s="117"/>
      <c r="O33" s="117"/>
      <c r="P33" s="117"/>
      <c r="Q33" s="117"/>
      <c r="R33" s="117"/>
      <c r="S33" s="117"/>
      <c r="T33" s="117"/>
      <c r="U33" s="118"/>
      <c r="V33" s="18"/>
      <c r="W33" s="18"/>
      <c r="X33" s="18"/>
      <c r="Y33" s="18"/>
      <c r="Z33" s="18"/>
      <c r="AB33" s="5"/>
      <c r="AC33" s="2152">
        <f>SUM(AC32:AI32)</f>
        <v>0</v>
      </c>
      <c r="AD33" s="2153"/>
      <c r="AE33" s="2153"/>
      <c r="AF33" s="2153"/>
      <c r="AG33" s="2153"/>
      <c r="AH33" s="2153"/>
      <c r="AI33" s="2154"/>
      <c r="AJ33" s="2152">
        <f>SUM(AJ32:AP32)</f>
        <v>0</v>
      </c>
      <c r="AK33" s="2153"/>
      <c r="AL33" s="2153"/>
      <c r="AM33" s="2153"/>
      <c r="AN33" s="2153"/>
      <c r="AO33" s="2153"/>
      <c r="AP33" s="2154"/>
      <c r="AQ33" s="2152">
        <f>SUM(AQ32:AW32)</f>
        <v>0</v>
      </c>
      <c r="AR33" s="2153"/>
      <c r="AS33" s="2153"/>
      <c r="AT33" s="2153"/>
      <c r="AU33" s="2153"/>
      <c r="AV33" s="2153"/>
      <c r="AW33" s="2154"/>
      <c r="AX33" s="2152">
        <f>SUM(AX32:BD32)</f>
        <v>16</v>
      </c>
      <c r="AY33" s="2153"/>
      <c r="AZ33" s="2153"/>
      <c r="BA33" s="2153"/>
      <c r="BB33" s="2153"/>
      <c r="BC33" s="2153"/>
      <c r="BD33" s="2154"/>
      <c r="BE33" s="2152">
        <f>SUM(BE32:BK32)</f>
        <v>0</v>
      </c>
      <c r="BF33" s="2153"/>
      <c r="BG33" s="2153"/>
      <c r="BH33" s="2153"/>
      <c r="BI33" s="2153"/>
      <c r="BJ33" s="2153"/>
      <c r="BK33" s="2154"/>
      <c r="BL33" s="2152">
        <f>SUM(BL32:BR32)</f>
        <v>0</v>
      </c>
      <c r="BM33" s="2153"/>
      <c r="BN33" s="2153"/>
      <c r="BO33" s="2153"/>
      <c r="BP33" s="2153"/>
      <c r="BQ33" s="2153"/>
      <c r="BR33" s="2154"/>
      <c r="BS33" s="2152">
        <f>SUM(BS32:BY32)</f>
        <v>0</v>
      </c>
      <c r="BT33" s="2153"/>
      <c r="BU33" s="2153"/>
      <c r="BV33" s="2153"/>
      <c r="BW33" s="2153"/>
      <c r="BX33" s="2153"/>
      <c r="BY33" s="2154"/>
      <c r="BZ33" s="2152">
        <f>SUM(BZ32:CF32)</f>
        <v>0</v>
      </c>
      <c r="CA33" s="2153"/>
      <c r="CB33" s="2153"/>
      <c r="CC33" s="2153"/>
      <c r="CD33" s="2153"/>
      <c r="CE33" s="2153"/>
      <c r="CF33" s="2154"/>
      <c r="CG33" s="2152">
        <f>SUM(CG32:CM32)</f>
        <v>0</v>
      </c>
      <c r="CH33" s="2153"/>
      <c r="CI33" s="2153"/>
      <c r="CJ33" s="2153"/>
      <c r="CK33" s="2153"/>
      <c r="CL33" s="2153"/>
      <c r="CM33" s="2154"/>
      <c r="CN33" s="502" t="s">
        <v>71</v>
      </c>
    </row>
    <row r="34" spans="1:92" ht="13.5" thickBot="1">
      <c r="A34" s="85"/>
      <c r="B34" s="85"/>
      <c r="J34"/>
      <c r="K34"/>
      <c r="L34"/>
      <c r="AB34" s="5"/>
      <c r="AC34" s="346">
        <f>SUMIF((AC15:AC28),"A",$H$15:$H$28)</f>
        <v>0</v>
      </c>
      <c r="AD34" s="346">
        <f t="shared" ref="AD34:AY34" si="21">SUMIF((AD15:AD28),"A",$H$15:$H$28)</f>
        <v>0</v>
      </c>
      <c r="AE34" s="346">
        <f t="shared" si="21"/>
        <v>0</v>
      </c>
      <c r="AF34" s="346">
        <f t="shared" si="21"/>
        <v>0</v>
      </c>
      <c r="AG34" s="346">
        <f t="shared" si="21"/>
        <v>0</v>
      </c>
      <c r="AH34" s="346">
        <f t="shared" si="21"/>
        <v>0</v>
      </c>
      <c r="AI34" s="346">
        <f t="shared" si="21"/>
        <v>0</v>
      </c>
      <c r="AJ34" s="346">
        <f t="shared" si="21"/>
        <v>0</v>
      </c>
      <c r="AK34" s="346">
        <f t="shared" si="21"/>
        <v>0</v>
      </c>
      <c r="AL34" s="346">
        <f t="shared" si="21"/>
        <v>0</v>
      </c>
      <c r="AM34" s="346">
        <f t="shared" si="21"/>
        <v>0</v>
      </c>
      <c r="AN34" s="346">
        <f t="shared" si="21"/>
        <v>0</v>
      </c>
      <c r="AO34" s="346">
        <f t="shared" si="21"/>
        <v>0</v>
      </c>
      <c r="AP34" s="346">
        <f t="shared" si="21"/>
        <v>0</v>
      </c>
      <c r="AQ34" s="346">
        <f t="shared" si="21"/>
        <v>0</v>
      </c>
      <c r="AR34" s="346">
        <f t="shared" si="21"/>
        <v>0</v>
      </c>
      <c r="AS34" s="346">
        <f t="shared" si="21"/>
        <v>0</v>
      </c>
      <c r="AT34" s="346">
        <f t="shared" si="21"/>
        <v>0</v>
      </c>
      <c r="AU34" s="346">
        <f t="shared" si="21"/>
        <v>0</v>
      </c>
      <c r="AV34" s="346">
        <f t="shared" si="21"/>
        <v>0</v>
      </c>
      <c r="AW34" s="346">
        <f t="shared" si="21"/>
        <v>0</v>
      </c>
      <c r="AX34" s="346">
        <f t="shared" si="21"/>
        <v>0</v>
      </c>
      <c r="AY34" s="346">
        <f t="shared" si="21"/>
        <v>0</v>
      </c>
      <c r="AZ34" s="346">
        <f>SUMIF((AZ15:AZ28),"A",$H$15:$H$28)+SUMIF((AZ15:AZ28),"B",$H$15:$H$28)</f>
        <v>0.86</v>
      </c>
      <c r="BA34" s="346">
        <f t="shared" ref="BA34:CM34" si="22">SUMIF((BA15:BA28),"A",$H$15:$H$28)+SUMIF((BA15:BA28),"B",$H$15:$H$28)</f>
        <v>2.0699999999999998</v>
      </c>
      <c r="BB34" s="346">
        <f t="shared" si="22"/>
        <v>1.4300000000000002</v>
      </c>
      <c r="BC34" s="346">
        <f t="shared" si="22"/>
        <v>2.1799999999999997</v>
      </c>
      <c r="BD34" s="346">
        <f t="shared" si="22"/>
        <v>2.1799999999999997</v>
      </c>
      <c r="BE34" s="346">
        <f t="shared" si="22"/>
        <v>0</v>
      </c>
      <c r="BF34" s="346">
        <f t="shared" si="22"/>
        <v>0</v>
      </c>
      <c r="BG34" s="346">
        <f t="shared" si="22"/>
        <v>0</v>
      </c>
      <c r="BH34" s="346">
        <f t="shared" si="22"/>
        <v>0</v>
      </c>
      <c r="BI34" s="346">
        <f t="shared" si="22"/>
        <v>0</v>
      </c>
      <c r="BJ34" s="346">
        <f t="shared" si="22"/>
        <v>0</v>
      </c>
      <c r="BK34" s="346">
        <f t="shared" si="22"/>
        <v>0</v>
      </c>
      <c r="BL34" s="346">
        <f t="shared" si="22"/>
        <v>0</v>
      </c>
      <c r="BM34" s="346">
        <f t="shared" si="22"/>
        <v>0</v>
      </c>
      <c r="BN34" s="346">
        <f t="shared" si="22"/>
        <v>0</v>
      </c>
      <c r="BO34" s="346">
        <f t="shared" si="22"/>
        <v>0</v>
      </c>
      <c r="BP34" s="346">
        <f t="shared" si="22"/>
        <v>0</v>
      </c>
      <c r="BQ34" s="346">
        <f t="shared" si="22"/>
        <v>0</v>
      </c>
      <c r="BR34" s="346">
        <f t="shared" si="22"/>
        <v>0</v>
      </c>
      <c r="BS34" s="346">
        <f t="shared" si="22"/>
        <v>0</v>
      </c>
      <c r="BT34" s="346">
        <f t="shared" si="22"/>
        <v>0</v>
      </c>
      <c r="BU34" s="346">
        <f t="shared" si="22"/>
        <v>0</v>
      </c>
      <c r="BV34" s="346">
        <f t="shared" si="22"/>
        <v>0</v>
      </c>
      <c r="BW34" s="346">
        <f t="shared" si="22"/>
        <v>0</v>
      </c>
      <c r="BX34" s="346">
        <f t="shared" si="22"/>
        <v>0</v>
      </c>
      <c r="BY34" s="346">
        <f t="shared" si="22"/>
        <v>0</v>
      </c>
      <c r="BZ34" s="346">
        <f t="shared" si="22"/>
        <v>0</v>
      </c>
      <c r="CA34" s="346">
        <f t="shared" si="22"/>
        <v>0</v>
      </c>
      <c r="CB34" s="346">
        <f t="shared" si="22"/>
        <v>0</v>
      </c>
      <c r="CC34" s="346">
        <f t="shared" si="22"/>
        <v>0</v>
      </c>
      <c r="CD34" s="346">
        <f t="shared" si="22"/>
        <v>0</v>
      </c>
      <c r="CE34" s="346">
        <f t="shared" si="22"/>
        <v>0</v>
      </c>
      <c r="CF34" s="346">
        <f t="shared" si="22"/>
        <v>0</v>
      </c>
      <c r="CG34" s="346">
        <f t="shared" si="22"/>
        <v>0</v>
      </c>
      <c r="CH34" s="346">
        <f t="shared" si="22"/>
        <v>0</v>
      </c>
      <c r="CI34" s="346">
        <f t="shared" si="22"/>
        <v>0</v>
      </c>
      <c r="CJ34" s="346">
        <f t="shared" si="22"/>
        <v>0</v>
      </c>
      <c r="CK34" s="346">
        <f t="shared" si="22"/>
        <v>0</v>
      </c>
      <c r="CL34" s="346">
        <f t="shared" si="22"/>
        <v>0</v>
      </c>
      <c r="CM34" s="346">
        <f t="shared" si="22"/>
        <v>0</v>
      </c>
      <c r="CN34" s="616" t="s">
        <v>216</v>
      </c>
    </row>
    <row r="35" spans="1:92" ht="13.5">
      <c r="A35" s="85"/>
      <c r="B35" s="85"/>
      <c r="C35" s="5"/>
      <c r="D35" s="5"/>
      <c r="E35" s="12"/>
      <c r="F35" s="5"/>
      <c r="G35" s="5"/>
      <c r="H35" s="2155" t="s">
        <v>8</v>
      </c>
      <c r="I35" s="2156"/>
      <c r="J35" s="2155" t="s">
        <v>72</v>
      </c>
      <c r="K35" s="2157"/>
      <c r="L35" s="2157"/>
      <c r="M35" s="2157"/>
      <c r="N35" s="2157"/>
      <c r="O35" s="2157"/>
      <c r="P35" s="2157"/>
      <c r="Q35" s="2157"/>
      <c r="R35" s="2157"/>
      <c r="S35" s="2156"/>
      <c r="T35" s="2158" t="s">
        <v>42</v>
      </c>
      <c r="U35" s="2159"/>
      <c r="V35" s="2159"/>
      <c r="W35" s="2159"/>
      <c r="X35" s="2159"/>
      <c r="Y35" s="2159"/>
      <c r="Z35" s="2159"/>
      <c r="AA35" s="2160"/>
      <c r="AC35" s="2161">
        <f>SUM(AC34:AI34)</f>
        <v>0</v>
      </c>
      <c r="AD35" s="2162"/>
      <c r="AE35" s="2162"/>
      <c r="AF35" s="2162"/>
      <c r="AG35" s="2162"/>
      <c r="AH35" s="2162"/>
      <c r="AI35" s="2163"/>
      <c r="AJ35" s="2161">
        <f>SUM(AJ34:AP34)</f>
        <v>0</v>
      </c>
      <c r="AK35" s="2162"/>
      <c r="AL35" s="2162"/>
      <c r="AM35" s="2162"/>
      <c r="AN35" s="2162"/>
      <c r="AO35" s="2162"/>
      <c r="AP35" s="2163"/>
      <c r="AQ35" s="2161">
        <f>SUM(AQ34:AW34)</f>
        <v>0</v>
      </c>
      <c r="AR35" s="2162"/>
      <c r="AS35" s="2162"/>
      <c r="AT35" s="2162"/>
      <c r="AU35" s="2162"/>
      <c r="AV35" s="2162"/>
      <c r="AW35" s="2163"/>
      <c r="AX35" s="2161">
        <f>SUM(AX34:BD34)</f>
        <v>8.7199999999999989</v>
      </c>
      <c r="AY35" s="2162"/>
      <c r="AZ35" s="2162"/>
      <c r="BA35" s="2162"/>
      <c r="BB35" s="2162"/>
      <c r="BC35" s="2162"/>
      <c r="BD35" s="2163"/>
      <c r="BE35" s="2161">
        <f>SUM(BE34:BK34)</f>
        <v>0</v>
      </c>
      <c r="BF35" s="2162"/>
      <c r="BG35" s="2162"/>
      <c r="BH35" s="2162"/>
      <c r="BI35" s="2162"/>
      <c r="BJ35" s="2162"/>
      <c r="BK35" s="2163"/>
      <c r="BL35" s="2161">
        <f>SUM(BL34:BR34)</f>
        <v>0</v>
      </c>
      <c r="BM35" s="2162"/>
      <c r="BN35" s="2162"/>
      <c r="BO35" s="2162"/>
      <c r="BP35" s="2162"/>
      <c r="BQ35" s="2162"/>
      <c r="BR35" s="2163"/>
      <c r="BS35" s="2161">
        <f>SUM(BS34:BY34)</f>
        <v>0</v>
      </c>
      <c r="BT35" s="2162"/>
      <c r="BU35" s="2162"/>
      <c r="BV35" s="2162"/>
      <c r="BW35" s="2162"/>
      <c r="BX35" s="2162"/>
      <c r="BY35" s="2163"/>
      <c r="BZ35" s="2161">
        <f>SUM(BZ34:CF34)</f>
        <v>0</v>
      </c>
      <c r="CA35" s="2162"/>
      <c r="CB35" s="2162"/>
      <c r="CC35" s="2162"/>
      <c r="CD35" s="2162"/>
      <c r="CE35" s="2162"/>
      <c r="CF35" s="2163"/>
      <c r="CG35" s="2161">
        <f>SUM(CG34:CM34)</f>
        <v>0</v>
      </c>
      <c r="CH35" s="2162"/>
      <c r="CI35" s="2162"/>
      <c r="CJ35" s="2162"/>
      <c r="CK35" s="2162"/>
      <c r="CL35" s="2162"/>
      <c r="CM35" s="2163"/>
      <c r="CN35" s="556" t="s">
        <v>217</v>
      </c>
    </row>
    <row r="36" spans="1:92" ht="13.5" thickBot="1">
      <c r="A36" s="85"/>
      <c r="B36" s="85"/>
      <c r="C36" s="5"/>
      <c r="D36" s="8"/>
      <c r="E36" s="5"/>
      <c r="F36" s="6"/>
      <c r="G36" s="5"/>
      <c r="H36" s="119" t="s">
        <v>43</v>
      </c>
      <c r="I36" s="120" t="s">
        <v>0</v>
      </c>
      <c r="J36" s="119" t="s">
        <v>43</v>
      </c>
      <c r="K36" s="484"/>
      <c r="L36" s="484"/>
      <c r="M36" s="120" t="str">
        <f>F3</f>
        <v>A</v>
      </c>
      <c r="N36" s="119" t="str">
        <f>F4</f>
        <v>B</v>
      </c>
      <c r="O36" s="120">
        <f>F5</f>
        <v>0</v>
      </c>
      <c r="P36" s="119">
        <f>F6</f>
        <v>0</v>
      </c>
      <c r="Q36" s="388" t="str">
        <f>F7</f>
        <v>-</v>
      </c>
      <c r="R36" s="389" t="str">
        <f>F8</f>
        <v>-</v>
      </c>
      <c r="S36" s="120" t="s">
        <v>0</v>
      </c>
      <c r="T36" s="244" t="s">
        <v>43</v>
      </c>
      <c r="U36" s="264"/>
      <c r="V36" s="242"/>
      <c r="W36" s="243">
        <f>P3</f>
        <v>0</v>
      </c>
      <c r="X36" s="121">
        <f>P4</f>
        <v>0</v>
      </c>
      <c r="Y36" s="120">
        <f>P5</f>
        <v>0</v>
      </c>
      <c r="Z36" s="122">
        <f>P6</f>
        <v>0</v>
      </c>
      <c r="AA36" s="123" t="s">
        <v>0</v>
      </c>
      <c r="AB36" s="615" t="s">
        <v>70</v>
      </c>
      <c r="AC36" s="551"/>
      <c r="AD36" s="551"/>
      <c r="AE36" s="551"/>
      <c r="AF36" s="551"/>
      <c r="AG36" s="551"/>
      <c r="AH36" s="551"/>
      <c r="AI36" s="551"/>
      <c r="AJ36" s="551"/>
      <c r="AK36" s="551"/>
      <c r="AL36" s="551"/>
      <c r="AM36" s="551"/>
      <c r="AN36" s="551"/>
      <c r="AO36" s="551"/>
      <c r="AP36" s="551"/>
      <c r="AQ36" s="551"/>
      <c r="AR36" s="551"/>
      <c r="AS36" s="551"/>
      <c r="AT36" s="551"/>
      <c r="AU36" s="551"/>
      <c r="AV36" s="551"/>
      <c r="AW36" s="551"/>
      <c r="AX36" s="551"/>
      <c r="AY36" s="551"/>
      <c r="AZ36" s="551"/>
      <c r="BA36" s="551"/>
      <c r="BB36" s="551"/>
      <c r="BC36" s="551"/>
      <c r="BD36" s="551"/>
      <c r="BE36" s="551"/>
      <c r="BF36" s="551"/>
      <c r="BG36" s="551"/>
      <c r="BH36" s="551"/>
      <c r="BI36" s="551"/>
      <c r="BJ36" s="551"/>
      <c r="BK36" s="551"/>
      <c r="BL36" s="551"/>
      <c r="BM36" s="551"/>
      <c r="BN36" s="551"/>
      <c r="BO36" s="551"/>
      <c r="BP36" s="551"/>
      <c r="BQ36" s="551"/>
      <c r="BR36" s="551"/>
      <c r="BS36" s="551"/>
      <c r="BT36" s="551"/>
      <c r="BU36" s="551"/>
      <c r="BV36" s="551"/>
      <c r="BW36" s="551"/>
      <c r="BX36" s="551"/>
      <c r="BY36" s="551"/>
      <c r="BZ36" s="551"/>
      <c r="CA36" s="551"/>
      <c r="CB36" s="551"/>
      <c r="CC36" s="551"/>
      <c r="CD36" s="551"/>
      <c r="CE36" s="551"/>
      <c r="CF36" s="551"/>
      <c r="CG36" s="551"/>
      <c r="CH36" s="551"/>
      <c r="CI36" s="551"/>
      <c r="CJ36" s="551"/>
      <c r="CK36" s="551"/>
      <c r="CL36" s="551"/>
      <c r="CM36" s="551"/>
      <c r="CN36" s="552"/>
    </row>
    <row r="37" spans="1:92" ht="16.5" customHeight="1" thickBot="1">
      <c r="A37" s="85"/>
      <c r="B37" s="85"/>
      <c r="C37" s="5"/>
      <c r="D37" s="523" t="s">
        <v>151</v>
      </c>
      <c r="E37" s="524" t="str">
        <f>F19</f>
        <v>07:00-06:59</v>
      </c>
      <c r="F37" s="525"/>
      <c r="G37" s="526" t="s">
        <v>152</v>
      </c>
      <c r="H37" s="527">
        <f>I37/I38</f>
        <v>1</v>
      </c>
      <c r="I37" s="528">
        <f>SUMIF(G15:G28,G37,J15:J28)</f>
        <v>8.7199999999999989</v>
      </c>
      <c r="J37" s="527">
        <f>S37/S38</f>
        <v>1</v>
      </c>
      <c r="K37" s="527"/>
      <c r="L37" s="527"/>
      <c r="M37" s="526">
        <f t="shared" ref="M37:R37" si="23">SUMIF($G$15:$G$28,$G$37,M15:M28)</f>
        <v>16</v>
      </c>
      <c r="N37" s="526">
        <f t="shared" si="23"/>
        <v>0</v>
      </c>
      <c r="O37" s="526">
        <f t="shared" si="23"/>
        <v>0</v>
      </c>
      <c r="P37" s="526">
        <f t="shared" si="23"/>
        <v>0</v>
      </c>
      <c r="Q37" s="526">
        <f t="shared" si="23"/>
        <v>0</v>
      </c>
      <c r="R37" s="526">
        <f t="shared" si="23"/>
        <v>0</v>
      </c>
      <c r="S37" s="526">
        <f>SUMIF(G15:G28,G37,S15:S28)</f>
        <v>16</v>
      </c>
      <c r="T37" s="527">
        <f>AA37/AA38</f>
        <v>1</v>
      </c>
      <c r="U37" s="527"/>
      <c r="V37" s="529"/>
      <c r="W37" s="529"/>
      <c r="X37" s="529"/>
      <c r="Y37" s="529"/>
      <c r="Z37" s="529"/>
      <c r="AA37" s="530">
        <f>SUMIF(G15:G28,G37,AA15:AA28)</f>
        <v>6000</v>
      </c>
      <c r="AB37" s="64" t="s">
        <v>118</v>
      </c>
      <c r="AC37" s="963">
        <f>COUNTIFS(AC$15:AC$28,$F$3,$C$15:$C$28,$AB37)</f>
        <v>0</v>
      </c>
      <c r="AD37" s="963">
        <f t="shared" ref="AD37:AY40" si="24">COUNTIFS(AD$15:AD$28,$F$3,$C$15:$C$28,$AB37)</f>
        <v>0</v>
      </c>
      <c r="AE37" s="963">
        <f t="shared" si="24"/>
        <v>0</v>
      </c>
      <c r="AF37" s="963">
        <f t="shared" si="24"/>
        <v>0</v>
      </c>
      <c r="AG37" s="963">
        <f t="shared" si="24"/>
        <v>0</v>
      </c>
      <c r="AH37" s="964">
        <f t="shared" si="24"/>
        <v>0</v>
      </c>
      <c r="AI37" s="964">
        <f t="shared" si="24"/>
        <v>0</v>
      </c>
      <c r="AJ37" s="963">
        <f t="shared" si="24"/>
        <v>0</v>
      </c>
      <c r="AK37" s="963">
        <f t="shared" si="24"/>
        <v>0</v>
      </c>
      <c r="AL37" s="963">
        <f t="shared" si="24"/>
        <v>0</v>
      </c>
      <c r="AM37" s="963">
        <f t="shared" si="24"/>
        <v>0</v>
      </c>
      <c r="AN37" s="963">
        <f t="shared" si="24"/>
        <v>0</v>
      </c>
      <c r="AO37" s="964">
        <f t="shared" si="24"/>
        <v>0</v>
      </c>
      <c r="AP37" s="964">
        <f t="shared" si="24"/>
        <v>0</v>
      </c>
      <c r="AQ37" s="963">
        <f t="shared" si="24"/>
        <v>0</v>
      </c>
      <c r="AR37" s="963">
        <f t="shared" si="24"/>
        <v>0</v>
      </c>
      <c r="AS37" s="963">
        <f t="shared" si="24"/>
        <v>0</v>
      </c>
      <c r="AT37" s="963">
        <f t="shared" si="24"/>
        <v>0</v>
      </c>
      <c r="AU37" s="963">
        <f t="shared" si="24"/>
        <v>0</v>
      </c>
      <c r="AV37" s="964">
        <f t="shared" si="24"/>
        <v>0</v>
      </c>
      <c r="AW37" s="964">
        <f t="shared" si="24"/>
        <v>0</v>
      </c>
      <c r="AX37" s="963">
        <f t="shared" si="24"/>
        <v>0</v>
      </c>
      <c r="AY37" s="963">
        <f t="shared" si="24"/>
        <v>0</v>
      </c>
      <c r="AZ37" s="963">
        <f>COUNTIFS(AZ$15:AZ$28,$F$3,$C$15:$C$28,$AB37)+COUNTIFS(AZ$15:AZ$28,$F$4,$C$15:$C$28,$AB37)</f>
        <v>1</v>
      </c>
      <c r="BA37" s="963">
        <f t="shared" ref="BA37:CM40" si="25">COUNTIFS(BA$15:BA$28,$F$3,$C$15:$C$28,$AB37)+COUNTIFS(BA$15:BA$28,$F$4,$C$15:$C$28,$AB37)</f>
        <v>1</v>
      </c>
      <c r="BB37" s="963">
        <f t="shared" si="25"/>
        <v>0</v>
      </c>
      <c r="BC37" s="964">
        <f t="shared" si="25"/>
        <v>1</v>
      </c>
      <c r="BD37" s="964">
        <f t="shared" si="25"/>
        <v>1</v>
      </c>
      <c r="BE37" s="963">
        <f t="shared" si="25"/>
        <v>0</v>
      </c>
      <c r="BF37" s="963">
        <f t="shared" si="25"/>
        <v>0</v>
      </c>
      <c r="BG37" s="963">
        <f t="shared" si="25"/>
        <v>0</v>
      </c>
      <c r="BH37" s="963">
        <f t="shared" si="25"/>
        <v>0</v>
      </c>
      <c r="BI37" s="963">
        <f t="shared" si="25"/>
        <v>0</v>
      </c>
      <c r="BJ37" s="964">
        <f t="shared" si="25"/>
        <v>0</v>
      </c>
      <c r="BK37" s="964">
        <f t="shared" si="25"/>
        <v>0</v>
      </c>
      <c r="BL37" s="963">
        <f t="shared" si="25"/>
        <v>0</v>
      </c>
      <c r="BM37" s="963">
        <f t="shared" si="25"/>
        <v>0</v>
      </c>
      <c r="BN37" s="963">
        <f t="shared" si="25"/>
        <v>0</v>
      </c>
      <c r="BO37" s="963">
        <f t="shared" si="25"/>
        <v>0</v>
      </c>
      <c r="BP37" s="963">
        <f t="shared" si="25"/>
        <v>0</v>
      </c>
      <c r="BQ37" s="964">
        <f t="shared" si="25"/>
        <v>0</v>
      </c>
      <c r="BR37" s="964">
        <f t="shared" si="25"/>
        <v>0</v>
      </c>
      <c r="BS37" s="963">
        <f t="shared" si="25"/>
        <v>0</v>
      </c>
      <c r="BT37" s="963">
        <f t="shared" si="25"/>
        <v>0</v>
      </c>
      <c r="BU37" s="963">
        <f t="shared" si="25"/>
        <v>0</v>
      </c>
      <c r="BV37" s="963">
        <f t="shared" si="25"/>
        <v>0</v>
      </c>
      <c r="BW37" s="963">
        <f t="shared" si="25"/>
        <v>0</v>
      </c>
      <c r="BX37" s="964">
        <f t="shared" si="25"/>
        <v>0</v>
      </c>
      <c r="BY37" s="964">
        <f t="shared" si="25"/>
        <v>0</v>
      </c>
      <c r="BZ37" s="963">
        <f t="shared" si="25"/>
        <v>0</v>
      </c>
      <c r="CA37" s="963">
        <f t="shared" si="25"/>
        <v>0</v>
      </c>
      <c r="CB37" s="963">
        <f t="shared" si="25"/>
        <v>0</v>
      </c>
      <c r="CC37" s="963">
        <f t="shared" si="25"/>
        <v>0</v>
      </c>
      <c r="CD37" s="963">
        <f t="shared" si="25"/>
        <v>0</v>
      </c>
      <c r="CE37" s="964">
        <f t="shared" si="25"/>
        <v>0</v>
      </c>
      <c r="CF37" s="964">
        <f t="shared" si="25"/>
        <v>0</v>
      </c>
      <c r="CG37" s="963">
        <f t="shared" si="25"/>
        <v>0</v>
      </c>
      <c r="CH37" s="963">
        <f t="shared" si="25"/>
        <v>0</v>
      </c>
      <c r="CI37" s="963">
        <f t="shared" si="25"/>
        <v>0</v>
      </c>
      <c r="CJ37" s="963">
        <f t="shared" si="25"/>
        <v>0</v>
      </c>
      <c r="CK37" s="963">
        <f t="shared" si="25"/>
        <v>0</v>
      </c>
      <c r="CL37" s="964">
        <f t="shared" si="25"/>
        <v>0</v>
      </c>
      <c r="CM37" s="964">
        <f t="shared" si="25"/>
        <v>0</v>
      </c>
      <c r="CN37" s="965">
        <f>SUM(AC37:CM37)</f>
        <v>4</v>
      </c>
    </row>
    <row r="38" spans="1:92" ht="15" thickBot="1">
      <c r="A38" s="85"/>
      <c r="B38" s="85"/>
      <c r="C38" s="5"/>
      <c r="D38"/>
      <c r="E38" s="12"/>
      <c r="F38" s="5"/>
      <c r="H38" s="343" t="s">
        <v>244</v>
      </c>
      <c r="I38" s="844">
        <f>SUM(I37:I37)</f>
        <v>8.7199999999999989</v>
      </c>
      <c r="J38" s="8"/>
      <c r="K38" s="8"/>
      <c r="L38" s="8"/>
      <c r="M38" s="521">
        <f t="shared" ref="M38:R38" si="26">SUBTOTAL(9,M37:M37)</f>
        <v>16</v>
      </c>
      <c r="N38" s="521">
        <f t="shared" si="26"/>
        <v>0</v>
      </c>
      <c r="O38" s="521">
        <f t="shared" si="26"/>
        <v>0</v>
      </c>
      <c r="P38" s="521">
        <f t="shared" si="26"/>
        <v>0</v>
      </c>
      <c r="Q38" s="521">
        <f t="shared" si="26"/>
        <v>0</v>
      </c>
      <c r="R38" s="522">
        <f t="shared" si="26"/>
        <v>0</v>
      </c>
      <c r="S38" s="846">
        <f>SUM(S37:S37)</f>
        <v>16</v>
      </c>
      <c r="U38" s="219"/>
      <c r="V38" s="6"/>
      <c r="AA38" s="845">
        <f>SUM(AA37:AA37)</f>
        <v>6000</v>
      </c>
      <c r="AB38" s="64" t="s">
        <v>159</v>
      </c>
      <c r="AC38" s="963">
        <f t="shared" ref="AC38:AC40" si="27">COUNTIFS(AC$15:AC$28,$F$3,$C$15:$C$28,$AB38)</f>
        <v>0</v>
      </c>
      <c r="AD38" s="963">
        <f t="shared" si="24"/>
        <v>0</v>
      </c>
      <c r="AE38" s="963">
        <f t="shared" si="24"/>
        <v>0</v>
      </c>
      <c r="AF38" s="963">
        <f t="shared" si="24"/>
        <v>0</v>
      </c>
      <c r="AG38" s="963">
        <f t="shared" si="24"/>
        <v>0</v>
      </c>
      <c r="AH38" s="964">
        <f t="shared" si="24"/>
        <v>0</v>
      </c>
      <c r="AI38" s="964">
        <f t="shared" si="24"/>
        <v>0</v>
      </c>
      <c r="AJ38" s="963">
        <f t="shared" si="24"/>
        <v>0</v>
      </c>
      <c r="AK38" s="963">
        <f t="shared" si="24"/>
        <v>0</v>
      </c>
      <c r="AL38" s="963">
        <f t="shared" si="24"/>
        <v>0</v>
      </c>
      <c r="AM38" s="963">
        <f t="shared" si="24"/>
        <v>0</v>
      </c>
      <c r="AN38" s="963">
        <f t="shared" si="24"/>
        <v>0</v>
      </c>
      <c r="AO38" s="964">
        <f t="shared" si="24"/>
        <v>0</v>
      </c>
      <c r="AP38" s="964">
        <f t="shared" si="24"/>
        <v>0</v>
      </c>
      <c r="AQ38" s="963">
        <f t="shared" si="24"/>
        <v>0</v>
      </c>
      <c r="AR38" s="963">
        <f t="shared" si="24"/>
        <v>0</v>
      </c>
      <c r="AS38" s="963">
        <f t="shared" si="24"/>
        <v>0</v>
      </c>
      <c r="AT38" s="963">
        <f t="shared" si="24"/>
        <v>0</v>
      </c>
      <c r="AU38" s="963">
        <f t="shared" si="24"/>
        <v>0</v>
      </c>
      <c r="AV38" s="964">
        <f t="shared" si="24"/>
        <v>0</v>
      </c>
      <c r="AW38" s="964">
        <f t="shared" si="24"/>
        <v>0</v>
      </c>
      <c r="AX38" s="963">
        <f t="shared" si="24"/>
        <v>0</v>
      </c>
      <c r="AY38" s="963">
        <f t="shared" si="24"/>
        <v>0</v>
      </c>
      <c r="AZ38" s="963">
        <f t="shared" ref="AZ38:AZ40" si="28">COUNTIFS(AZ$15:AZ$28,$F$3,$C$15:$C$28,$AB38)+COUNTIFS(AZ$15:AZ$28,$F$4,$C$15:$C$28,$AB38)</f>
        <v>0</v>
      </c>
      <c r="BA38" s="963">
        <f t="shared" si="25"/>
        <v>1</v>
      </c>
      <c r="BB38" s="963">
        <f t="shared" si="25"/>
        <v>1</v>
      </c>
      <c r="BC38" s="964">
        <f t="shared" si="25"/>
        <v>1</v>
      </c>
      <c r="BD38" s="964">
        <f t="shared" si="25"/>
        <v>1</v>
      </c>
      <c r="BE38" s="963">
        <f t="shared" si="25"/>
        <v>0</v>
      </c>
      <c r="BF38" s="963">
        <f t="shared" si="25"/>
        <v>0</v>
      </c>
      <c r="BG38" s="963">
        <f t="shared" si="25"/>
        <v>0</v>
      </c>
      <c r="BH38" s="963">
        <f t="shared" si="25"/>
        <v>0</v>
      </c>
      <c r="BI38" s="963">
        <f t="shared" si="25"/>
        <v>0</v>
      </c>
      <c r="BJ38" s="964">
        <f t="shared" si="25"/>
        <v>0</v>
      </c>
      <c r="BK38" s="964">
        <f t="shared" si="25"/>
        <v>0</v>
      </c>
      <c r="BL38" s="963">
        <f t="shared" si="25"/>
        <v>0</v>
      </c>
      <c r="BM38" s="963">
        <f t="shared" si="25"/>
        <v>0</v>
      </c>
      <c r="BN38" s="963">
        <f t="shared" si="25"/>
        <v>0</v>
      </c>
      <c r="BO38" s="963">
        <f t="shared" si="25"/>
        <v>0</v>
      </c>
      <c r="BP38" s="963">
        <f t="shared" si="25"/>
        <v>0</v>
      </c>
      <c r="BQ38" s="964">
        <f t="shared" si="25"/>
        <v>0</v>
      </c>
      <c r="BR38" s="964">
        <f t="shared" si="25"/>
        <v>0</v>
      </c>
      <c r="BS38" s="963">
        <f t="shared" si="25"/>
        <v>0</v>
      </c>
      <c r="BT38" s="963">
        <f t="shared" si="25"/>
        <v>0</v>
      </c>
      <c r="BU38" s="963">
        <f t="shared" si="25"/>
        <v>0</v>
      </c>
      <c r="BV38" s="963">
        <f t="shared" si="25"/>
        <v>0</v>
      </c>
      <c r="BW38" s="963">
        <f t="shared" si="25"/>
        <v>0</v>
      </c>
      <c r="BX38" s="964">
        <f t="shared" si="25"/>
        <v>0</v>
      </c>
      <c r="BY38" s="964">
        <f t="shared" si="25"/>
        <v>0</v>
      </c>
      <c r="BZ38" s="963">
        <f t="shared" si="25"/>
        <v>0</v>
      </c>
      <c r="CA38" s="963">
        <f t="shared" si="25"/>
        <v>0</v>
      </c>
      <c r="CB38" s="963">
        <f t="shared" si="25"/>
        <v>0</v>
      </c>
      <c r="CC38" s="963">
        <f t="shared" si="25"/>
        <v>0</v>
      </c>
      <c r="CD38" s="963">
        <f t="shared" si="25"/>
        <v>0</v>
      </c>
      <c r="CE38" s="964">
        <f t="shared" si="25"/>
        <v>0</v>
      </c>
      <c r="CF38" s="964">
        <f t="shared" si="25"/>
        <v>0</v>
      </c>
      <c r="CG38" s="963">
        <f t="shared" si="25"/>
        <v>0</v>
      </c>
      <c r="CH38" s="963">
        <f t="shared" si="25"/>
        <v>0</v>
      </c>
      <c r="CI38" s="963">
        <f t="shared" si="25"/>
        <v>0</v>
      </c>
      <c r="CJ38" s="963">
        <f t="shared" si="25"/>
        <v>0</v>
      </c>
      <c r="CK38" s="963">
        <f t="shared" si="25"/>
        <v>0</v>
      </c>
      <c r="CL38" s="964">
        <f t="shared" si="25"/>
        <v>0</v>
      </c>
      <c r="CM38" s="964">
        <f t="shared" si="25"/>
        <v>0</v>
      </c>
      <c r="CN38" s="965">
        <f t="shared" ref="CN38:CN40" si="29">SUM(AC38:CM38)</f>
        <v>4</v>
      </c>
    </row>
    <row r="39" spans="1:92" ht="15" thickBot="1">
      <c r="A39" s="85"/>
      <c r="B39" s="85"/>
      <c r="C39" s="5"/>
      <c r="D39"/>
      <c r="E39" s="12"/>
      <c r="F39" s="2146" t="s">
        <v>240</v>
      </c>
      <c r="G39" s="2146"/>
      <c r="H39" s="2146"/>
      <c r="I39" s="941">
        <f>L32</f>
        <v>8.36</v>
      </c>
      <c r="J39" s="443"/>
      <c r="K39" s="443"/>
      <c r="L39" s="443"/>
      <c r="M39" s="349"/>
      <c r="N39" s="350"/>
      <c r="O39" s="350"/>
      <c r="P39" s="350"/>
      <c r="Q39" s="350"/>
      <c r="R39" s="350"/>
      <c r="S39" s="273"/>
      <c r="T39" s="8"/>
      <c r="U39" s="8"/>
      <c r="AB39" s="64" t="s">
        <v>162</v>
      </c>
      <c r="AC39" s="963">
        <f t="shared" si="27"/>
        <v>0</v>
      </c>
      <c r="AD39" s="963">
        <f t="shared" si="24"/>
        <v>0</v>
      </c>
      <c r="AE39" s="963">
        <f t="shared" si="24"/>
        <v>0</v>
      </c>
      <c r="AF39" s="963">
        <f t="shared" si="24"/>
        <v>0</v>
      </c>
      <c r="AG39" s="963">
        <f t="shared" si="24"/>
        <v>0</v>
      </c>
      <c r="AH39" s="964">
        <f t="shared" si="24"/>
        <v>0</v>
      </c>
      <c r="AI39" s="964">
        <f t="shared" si="24"/>
        <v>0</v>
      </c>
      <c r="AJ39" s="963">
        <f t="shared" si="24"/>
        <v>0</v>
      </c>
      <c r="AK39" s="963">
        <f t="shared" si="24"/>
        <v>0</v>
      </c>
      <c r="AL39" s="963">
        <f t="shared" si="24"/>
        <v>0</v>
      </c>
      <c r="AM39" s="963">
        <f t="shared" si="24"/>
        <v>0</v>
      </c>
      <c r="AN39" s="963">
        <f t="shared" si="24"/>
        <v>0</v>
      </c>
      <c r="AO39" s="964">
        <f t="shared" si="24"/>
        <v>0</v>
      </c>
      <c r="AP39" s="964">
        <f t="shared" si="24"/>
        <v>0</v>
      </c>
      <c r="AQ39" s="963">
        <f t="shared" si="24"/>
        <v>0</v>
      </c>
      <c r="AR39" s="963">
        <f t="shared" si="24"/>
        <v>0</v>
      </c>
      <c r="AS39" s="963">
        <f t="shared" si="24"/>
        <v>0</v>
      </c>
      <c r="AT39" s="963">
        <f t="shared" si="24"/>
        <v>0</v>
      </c>
      <c r="AU39" s="963">
        <f t="shared" si="24"/>
        <v>0</v>
      </c>
      <c r="AV39" s="964">
        <f t="shared" si="24"/>
        <v>0</v>
      </c>
      <c r="AW39" s="964">
        <f t="shared" si="24"/>
        <v>0</v>
      </c>
      <c r="AX39" s="963">
        <f t="shared" si="24"/>
        <v>0</v>
      </c>
      <c r="AY39" s="963">
        <f t="shared" si="24"/>
        <v>0</v>
      </c>
      <c r="AZ39" s="963">
        <f t="shared" si="28"/>
        <v>0</v>
      </c>
      <c r="BA39" s="963">
        <f t="shared" si="25"/>
        <v>1</v>
      </c>
      <c r="BB39" s="963">
        <f t="shared" si="25"/>
        <v>1</v>
      </c>
      <c r="BC39" s="964">
        <f t="shared" si="25"/>
        <v>1</v>
      </c>
      <c r="BD39" s="964">
        <f t="shared" si="25"/>
        <v>1</v>
      </c>
      <c r="BE39" s="963">
        <f t="shared" si="25"/>
        <v>0</v>
      </c>
      <c r="BF39" s="963">
        <f t="shared" si="25"/>
        <v>0</v>
      </c>
      <c r="BG39" s="963">
        <f t="shared" si="25"/>
        <v>0</v>
      </c>
      <c r="BH39" s="963">
        <f t="shared" si="25"/>
        <v>0</v>
      </c>
      <c r="BI39" s="963">
        <f t="shared" si="25"/>
        <v>0</v>
      </c>
      <c r="BJ39" s="964">
        <f t="shared" si="25"/>
        <v>0</v>
      </c>
      <c r="BK39" s="964">
        <f t="shared" si="25"/>
        <v>0</v>
      </c>
      <c r="BL39" s="963">
        <f t="shared" si="25"/>
        <v>0</v>
      </c>
      <c r="BM39" s="963">
        <f t="shared" si="25"/>
        <v>0</v>
      </c>
      <c r="BN39" s="963">
        <f t="shared" si="25"/>
        <v>0</v>
      </c>
      <c r="BO39" s="963">
        <f t="shared" si="25"/>
        <v>0</v>
      </c>
      <c r="BP39" s="963">
        <f t="shared" si="25"/>
        <v>0</v>
      </c>
      <c r="BQ39" s="964">
        <f t="shared" si="25"/>
        <v>0</v>
      </c>
      <c r="BR39" s="964">
        <f t="shared" si="25"/>
        <v>0</v>
      </c>
      <c r="BS39" s="963">
        <f t="shared" si="25"/>
        <v>0</v>
      </c>
      <c r="BT39" s="963">
        <f t="shared" si="25"/>
        <v>0</v>
      </c>
      <c r="BU39" s="963">
        <f t="shared" si="25"/>
        <v>0</v>
      </c>
      <c r="BV39" s="963">
        <f t="shared" si="25"/>
        <v>0</v>
      </c>
      <c r="BW39" s="963">
        <f t="shared" si="25"/>
        <v>0</v>
      </c>
      <c r="BX39" s="964">
        <f t="shared" si="25"/>
        <v>0</v>
      </c>
      <c r="BY39" s="964">
        <f t="shared" si="25"/>
        <v>0</v>
      </c>
      <c r="BZ39" s="963">
        <f t="shared" si="25"/>
        <v>0</v>
      </c>
      <c r="CA39" s="963">
        <f t="shared" si="25"/>
        <v>0</v>
      </c>
      <c r="CB39" s="963">
        <f t="shared" si="25"/>
        <v>0</v>
      </c>
      <c r="CC39" s="963">
        <f t="shared" si="25"/>
        <v>0</v>
      </c>
      <c r="CD39" s="963">
        <f t="shared" si="25"/>
        <v>0</v>
      </c>
      <c r="CE39" s="964">
        <f t="shared" si="25"/>
        <v>0</v>
      </c>
      <c r="CF39" s="964">
        <f t="shared" si="25"/>
        <v>0</v>
      </c>
      <c r="CG39" s="963">
        <f t="shared" si="25"/>
        <v>0</v>
      </c>
      <c r="CH39" s="963">
        <f t="shared" si="25"/>
        <v>0</v>
      </c>
      <c r="CI39" s="963">
        <f t="shared" si="25"/>
        <v>0</v>
      </c>
      <c r="CJ39" s="963">
        <f t="shared" si="25"/>
        <v>0</v>
      </c>
      <c r="CK39" s="963">
        <f t="shared" si="25"/>
        <v>0</v>
      </c>
      <c r="CL39" s="964">
        <f t="shared" si="25"/>
        <v>0</v>
      </c>
      <c r="CM39" s="964">
        <f t="shared" si="25"/>
        <v>0</v>
      </c>
      <c r="CN39" s="965">
        <f t="shared" si="29"/>
        <v>4</v>
      </c>
    </row>
    <row r="40" spans="1:92" ht="13.5">
      <c r="A40" s="85"/>
      <c r="B40" s="85"/>
      <c r="C40" s="5"/>
      <c r="F40"/>
      <c r="G40"/>
      <c r="H40"/>
      <c r="I40"/>
      <c r="J40" s="443"/>
      <c r="K40" s="443"/>
      <c r="L40" s="443"/>
      <c r="M40" s="349"/>
      <c r="N40" s="272"/>
      <c r="O40" s="350"/>
      <c r="P40" s="350"/>
      <c r="Q40" s="350"/>
      <c r="R40" s="350"/>
      <c r="S40" s="273"/>
      <c r="AB40" s="64" t="s">
        <v>213</v>
      </c>
      <c r="AC40" s="963">
        <f t="shared" si="27"/>
        <v>0</v>
      </c>
      <c r="AD40" s="963">
        <f t="shared" si="24"/>
        <v>0</v>
      </c>
      <c r="AE40" s="963">
        <f t="shared" si="24"/>
        <v>0</v>
      </c>
      <c r="AF40" s="963">
        <f t="shared" si="24"/>
        <v>0</v>
      </c>
      <c r="AG40" s="963">
        <f t="shared" si="24"/>
        <v>0</v>
      </c>
      <c r="AH40" s="964">
        <f t="shared" si="24"/>
        <v>0</v>
      </c>
      <c r="AI40" s="964">
        <f t="shared" si="24"/>
        <v>0</v>
      </c>
      <c r="AJ40" s="963">
        <f t="shared" si="24"/>
        <v>0</v>
      </c>
      <c r="AK40" s="963">
        <f t="shared" si="24"/>
        <v>0</v>
      </c>
      <c r="AL40" s="963">
        <f t="shared" si="24"/>
        <v>0</v>
      </c>
      <c r="AM40" s="963">
        <f t="shared" si="24"/>
        <v>0</v>
      </c>
      <c r="AN40" s="963">
        <f t="shared" si="24"/>
        <v>0</v>
      </c>
      <c r="AO40" s="964">
        <f t="shared" si="24"/>
        <v>0</v>
      </c>
      <c r="AP40" s="964">
        <f t="shared" si="24"/>
        <v>0</v>
      </c>
      <c r="AQ40" s="963">
        <f t="shared" si="24"/>
        <v>0</v>
      </c>
      <c r="AR40" s="963">
        <f t="shared" si="24"/>
        <v>0</v>
      </c>
      <c r="AS40" s="963">
        <f t="shared" si="24"/>
        <v>0</v>
      </c>
      <c r="AT40" s="963">
        <f t="shared" si="24"/>
        <v>0</v>
      </c>
      <c r="AU40" s="963">
        <f t="shared" si="24"/>
        <v>0</v>
      </c>
      <c r="AV40" s="964">
        <f t="shared" si="24"/>
        <v>0</v>
      </c>
      <c r="AW40" s="964">
        <f t="shared" si="24"/>
        <v>0</v>
      </c>
      <c r="AX40" s="963">
        <f t="shared" si="24"/>
        <v>0</v>
      </c>
      <c r="AY40" s="963">
        <f t="shared" si="24"/>
        <v>0</v>
      </c>
      <c r="AZ40" s="963">
        <f t="shared" si="28"/>
        <v>1</v>
      </c>
      <c r="BA40" s="963">
        <f t="shared" si="25"/>
        <v>0</v>
      </c>
      <c r="BB40" s="963">
        <f t="shared" si="25"/>
        <v>1</v>
      </c>
      <c r="BC40" s="964">
        <f t="shared" si="25"/>
        <v>1</v>
      </c>
      <c r="BD40" s="964">
        <f t="shared" si="25"/>
        <v>1</v>
      </c>
      <c r="BE40" s="963">
        <f t="shared" si="25"/>
        <v>0</v>
      </c>
      <c r="BF40" s="963">
        <f t="shared" si="25"/>
        <v>0</v>
      </c>
      <c r="BG40" s="963">
        <f t="shared" si="25"/>
        <v>0</v>
      </c>
      <c r="BH40" s="963">
        <f t="shared" si="25"/>
        <v>0</v>
      </c>
      <c r="BI40" s="963">
        <f t="shared" si="25"/>
        <v>0</v>
      </c>
      <c r="BJ40" s="964">
        <f t="shared" si="25"/>
        <v>0</v>
      </c>
      <c r="BK40" s="964">
        <f t="shared" si="25"/>
        <v>0</v>
      </c>
      <c r="BL40" s="963">
        <f t="shared" si="25"/>
        <v>0</v>
      </c>
      <c r="BM40" s="963">
        <f t="shared" si="25"/>
        <v>0</v>
      </c>
      <c r="BN40" s="963">
        <f t="shared" si="25"/>
        <v>0</v>
      </c>
      <c r="BO40" s="963">
        <f t="shared" si="25"/>
        <v>0</v>
      </c>
      <c r="BP40" s="963">
        <f t="shared" si="25"/>
        <v>0</v>
      </c>
      <c r="BQ40" s="964">
        <f t="shared" si="25"/>
        <v>0</v>
      </c>
      <c r="BR40" s="964">
        <f t="shared" si="25"/>
        <v>0</v>
      </c>
      <c r="BS40" s="963">
        <f t="shared" si="25"/>
        <v>0</v>
      </c>
      <c r="BT40" s="963">
        <f t="shared" si="25"/>
        <v>0</v>
      </c>
      <c r="BU40" s="963">
        <f t="shared" si="25"/>
        <v>0</v>
      </c>
      <c r="BV40" s="963">
        <f t="shared" ref="BV40:CM40" si="30">COUNTIFS(BV$15:BV$28,$F$3,$C$15:$C$28,$AB40)+COUNTIFS(BV$15:BV$28,$F$4,$C$15:$C$28,$AB40)</f>
        <v>0</v>
      </c>
      <c r="BW40" s="963">
        <f t="shared" si="30"/>
        <v>0</v>
      </c>
      <c r="BX40" s="964">
        <f t="shared" si="30"/>
        <v>0</v>
      </c>
      <c r="BY40" s="964">
        <f t="shared" si="30"/>
        <v>0</v>
      </c>
      <c r="BZ40" s="963">
        <f t="shared" si="30"/>
        <v>0</v>
      </c>
      <c r="CA40" s="963">
        <f t="shared" si="30"/>
        <v>0</v>
      </c>
      <c r="CB40" s="963">
        <f t="shared" si="30"/>
        <v>0</v>
      </c>
      <c r="CC40" s="963">
        <f t="shared" si="30"/>
        <v>0</v>
      </c>
      <c r="CD40" s="963">
        <f t="shared" si="30"/>
        <v>0</v>
      </c>
      <c r="CE40" s="964">
        <f t="shared" si="30"/>
        <v>0</v>
      </c>
      <c r="CF40" s="964">
        <f t="shared" si="30"/>
        <v>0</v>
      </c>
      <c r="CG40" s="963">
        <f t="shared" si="30"/>
        <v>0</v>
      </c>
      <c r="CH40" s="963">
        <f t="shared" si="30"/>
        <v>0</v>
      </c>
      <c r="CI40" s="963">
        <f t="shared" si="30"/>
        <v>0</v>
      </c>
      <c r="CJ40" s="963">
        <f t="shared" si="30"/>
        <v>0</v>
      </c>
      <c r="CK40" s="963">
        <f t="shared" si="30"/>
        <v>0</v>
      </c>
      <c r="CL40" s="964">
        <f t="shared" si="30"/>
        <v>0</v>
      </c>
      <c r="CM40" s="964">
        <f t="shared" si="30"/>
        <v>0</v>
      </c>
      <c r="CN40" s="965">
        <f t="shared" si="29"/>
        <v>4</v>
      </c>
    </row>
    <row r="41" spans="1:92" ht="13.5">
      <c r="A41" s="85"/>
      <c r="B41" s="85"/>
      <c r="C41" s="5"/>
      <c r="D41" s="379" t="s">
        <v>57</v>
      </c>
      <c r="E41" s="2168">
        <f>IF(G40="Yes",AA38*(1+E40),AA38)</f>
        <v>6000</v>
      </c>
      <c r="F41" s="2169"/>
      <c r="G41" s="376"/>
      <c r="O41" s="8"/>
      <c r="P41" s="8"/>
      <c r="Q41" s="8"/>
      <c r="R41" s="8"/>
      <c r="W41" s="23"/>
      <c r="X41" s="23"/>
      <c r="Y41" s="23"/>
      <c r="Z41" s="23"/>
      <c r="AB41" s="817" t="s">
        <v>0</v>
      </c>
      <c r="AC41" s="966">
        <f>SUM(AC37:AC40)</f>
        <v>0</v>
      </c>
      <c r="AD41" s="966">
        <f t="shared" ref="AD41:CM41" si="31">SUM(AD37:AD40)</f>
        <v>0</v>
      </c>
      <c r="AE41" s="966">
        <f t="shared" si="31"/>
        <v>0</v>
      </c>
      <c r="AF41" s="966">
        <f t="shared" si="31"/>
        <v>0</v>
      </c>
      <c r="AG41" s="966">
        <f t="shared" si="31"/>
        <v>0</v>
      </c>
      <c r="AH41" s="966">
        <f t="shared" si="31"/>
        <v>0</v>
      </c>
      <c r="AI41" s="966">
        <f t="shared" si="31"/>
        <v>0</v>
      </c>
      <c r="AJ41" s="966">
        <f t="shared" si="31"/>
        <v>0</v>
      </c>
      <c r="AK41" s="966">
        <f t="shared" si="31"/>
        <v>0</v>
      </c>
      <c r="AL41" s="966">
        <f t="shared" si="31"/>
        <v>0</v>
      </c>
      <c r="AM41" s="966">
        <f t="shared" si="31"/>
        <v>0</v>
      </c>
      <c r="AN41" s="966">
        <f t="shared" si="31"/>
        <v>0</v>
      </c>
      <c r="AO41" s="966">
        <f t="shared" si="31"/>
        <v>0</v>
      </c>
      <c r="AP41" s="966">
        <f t="shared" si="31"/>
        <v>0</v>
      </c>
      <c r="AQ41" s="966">
        <f t="shared" si="31"/>
        <v>0</v>
      </c>
      <c r="AR41" s="966">
        <f t="shared" si="31"/>
        <v>0</v>
      </c>
      <c r="AS41" s="966">
        <f t="shared" si="31"/>
        <v>0</v>
      </c>
      <c r="AT41" s="966">
        <f t="shared" si="31"/>
        <v>0</v>
      </c>
      <c r="AU41" s="966">
        <f t="shared" si="31"/>
        <v>0</v>
      </c>
      <c r="AV41" s="966">
        <f t="shared" si="31"/>
        <v>0</v>
      </c>
      <c r="AW41" s="966">
        <f t="shared" si="31"/>
        <v>0</v>
      </c>
      <c r="AX41" s="966">
        <f t="shared" si="31"/>
        <v>0</v>
      </c>
      <c r="AY41" s="966">
        <f t="shared" si="31"/>
        <v>0</v>
      </c>
      <c r="AZ41" s="966">
        <f t="shared" si="31"/>
        <v>2</v>
      </c>
      <c r="BA41" s="966">
        <f t="shared" si="31"/>
        <v>3</v>
      </c>
      <c r="BB41" s="966">
        <f t="shared" si="31"/>
        <v>3</v>
      </c>
      <c r="BC41" s="966">
        <f t="shared" si="31"/>
        <v>4</v>
      </c>
      <c r="BD41" s="966">
        <f t="shared" si="31"/>
        <v>4</v>
      </c>
      <c r="BE41" s="966">
        <f t="shared" si="31"/>
        <v>0</v>
      </c>
      <c r="BF41" s="966">
        <f t="shared" si="31"/>
        <v>0</v>
      </c>
      <c r="BG41" s="966">
        <f t="shared" si="31"/>
        <v>0</v>
      </c>
      <c r="BH41" s="966">
        <f t="shared" si="31"/>
        <v>0</v>
      </c>
      <c r="BI41" s="966">
        <f t="shared" si="31"/>
        <v>0</v>
      </c>
      <c r="BJ41" s="966">
        <f t="shared" si="31"/>
        <v>0</v>
      </c>
      <c r="BK41" s="966">
        <f t="shared" si="31"/>
        <v>0</v>
      </c>
      <c r="BL41" s="966">
        <f t="shared" si="31"/>
        <v>0</v>
      </c>
      <c r="BM41" s="966">
        <f t="shared" si="31"/>
        <v>0</v>
      </c>
      <c r="BN41" s="966">
        <f t="shared" si="31"/>
        <v>0</v>
      </c>
      <c r="BO41" s="966">
        <f t="shared" si="31"/>
        <v>0</v>
      </c>
      <c r="BP41" s="966">
        <f t="shared" si="31"/>
        <v>0</v>
      </c>
      <c r="BQ41" s="966">
        <f t="shared" si="31"/>
        <v>0</v>
      </c>
      <c r="BR41" s="966">
        <f t="shared" si="31"/>
        <v>0</v>
      </c>
      <c r="BS41" s="966">
        <f t="shared" si="31"/>
        <v>0</v>
      </c>
      <c r="BT41" s="966">
        <f t="shared" si="31"/>
        <v>0</v>
      </c>
      <c r="BU41" s="966">
        <f t="shared" si="31"/>
        <v>0</v>
      </c>
      <c r="BV41" s="966">
        <f t="shared" si="31"/>
        <v>0</v>
      </c>
      <c r="BW41" s="966">
        <f t="shared" si="31"/>
        <v>0</v>
      </c>
      <c r="BX41" s="966">
        <f t="shared" si="31"/>
        <v>0</v>
      </c>
      <c r="BY41" s="966">
        <f t="shared" si="31"/>
        <v>0</v>
      </c>
      <c r="BZ41" s="966">
        <f t="shared" si="31"/>
        <v>0</v>
      </c>
      <c r="CA41" s="966">
        <f t="shared" si="31"/>
        <v>0</v>
      </c>
      <c r="CB41" s="966">
        <f t="shared" si="31"/>
        <v>0</v>
      </c>
      <c r="CC41" s="966">
        <f t="shared" si="31"/>
        <v>0</v>
      </c>
      <c r="CD41" s="966">
        <f t="shared" si="31"/>
        <v>0</v>
      </c>
      <c r="CE41" s="966">
        <f t="shared" si="31"/>
        <v>0</v>
      </c>
      <c r="CF41" s="966">
        <f t="shared" si="31"/>
        <v>0</v>
      </c>
      <c r="CG41" s="966">
        <f t="shared" si="31"/>
        <v>0</v>
      </c>
      <c r="CH41" s="966">
        <f t="shared" si="31"/>
        <v>0</v>
      </c>
      <c r="CI41" s="966">
        <f t="shared" si="31"/>
        <v>0</v>
      </c>
      <c r="CJ41" s="966">
        <f t="shared" si="31"/>
        <v>0</v>
      </c>
      <c r="CK41" s="966">
        <f t="shared" si="31"/>
        <v>0</v>
      </c>
      <c r="CL41" s="966">
        <f t="shared" si="31"/>
        <v>0</v>
      </c>
      <c r="CM41" s="966">
        <f t="shared" si="31"/>
        <v>0</v>
      </c>
      <c r="CN41" s="965">
        <f>SUM(AC41:CM41)</f>
        <v>16</v>
      </c>
    </row>
    <row r="42" spans="1:92">
      <c r="A42" s="85"/>
      <c r="B42" s="85"/>
      <c r="C42" s="5"/>
      <c r="D42" s="131" t="s">
        <v>16</v>
      </c>
      <c r="E42" s="2170">
        <f>E41-E41*G42</f>
        <v>2699.9999999999995</v>
      </c>
      <c r="F42" s="2171"/>
      <c r="G42" s="378">
        <v>0.55000000000000004</v>
      </c>
      <c r="J42" s="8"/>
      <c r="K42" s="8"/>
      <c r="L42" s="8"/>
      <c r="O42" s="8"/>
      <c r="P42" s="8"/>
      <c r="Q42" s="8"/>
      <c r="R42" s="8"/>
    </row>
    <row r="43" spans="1:92">
      <c r="A43" s="85"/>
      <c r="B43" s="85"/>
      <c r="C43" s="5"/>
      <c r="D43" s="35" t="s">
        <v>17</v>
      </c>
      <c r="E43" s="2170">
        <f>E42-E42*G43</f>
        <v>2699.9999999999995</v>
      </c>
      <c r="F43" s="2171"/>
      <c r="G43" s="378"/>
      <c r="J43" s="8"/>
      <c r="K43" s="8"/>
      <c r="L43" s="8"/>
    </row>
    <row r="44" spans="1:92">
      <c r="A44" s="85"/>
      <c r="B44" s="85"/>
      <c r="C44" s="5"/>
      <c r="D44" s="35" t="s">
        <v>77</v>
      </c>
      <c r="E44" s="2170">
        <f>E43-E43*G44</f>
        <v>2699.9999999999995</v>
      </c>
      <c r="F44" s="2171"/>
      <c r="G44" s="378"/>
      <c r="H44" s="461"/>
      <c r="I44" s="183"/>
      <c r="J44" s="8"/>
      <c r="K44" s="8"/>
      <c r="L44" s="8"/>
    </row>
    <row r="45" spans="1:92">
      <c r="A45" s="85"/>
      <c r="B45" s="85"/>
      <c r="C45" s="5"/>
      <c r="D45" s="35" t="s">
        <v>44</v>
      </c>
      <c r="E45" s="2170">
        <f>E44-E44*G45</f>
        <v>2699.9999999999995</v>
      </c>
      <c r="F45" s="2171"/>
      <c r="G45" s="378"/>
      <c r="H45" s="461"/>
      <c r="I45"/>
      <c r="J45" s="8"/>
      <c r="K45" s="8"/>
      <c r="L45" s="8"/>
    </row>
    <row r="46" spans="1:92" ht="13.5" thickBot="1">
      <c r="A46" s="85"/>
      <c r="B46" s="85"/>
      <c r="C46" s="5"/>
      <c r="D46" s="132" t="s">
        <v>15</v>
      </c>
      <c r="E46" s="2172">
        <f>E45-E45*G46</f>
        <v>2699.9999999999995</v>
      </c>
      <c r="F46" s="2173"/>
      <c r="G46" s="557"/>
      <c r="I46"/>
      <c r="J46" s="8"/>
      <c r="K46" s="8"/>
      <c r="L46" s="8"/>
      <c r="BM46"/>
      <c r="BN46"/>
      <c r="BO46"/>
      <c r="BP46"/>
      <c r="BQ46"/>
      <c r="BR46"/>
      <c r="BS46"/>
      <c r="BT46"/>
      <c r="BU46"/>
    </row>
    <row r="47" spans="1:92" ht="13.5" thickTop="1">
      <c r="A47" s="85"/>
      <c r="B47" s="85"/>
      <c r="C47" s="5"/>
      <c r="D47" s="133" t="s">
        <v>78</v>
      </c>
      <c r="E47" s="2164">
        <f>1-E48/E41</f>
        <v>0.55000000000000004</v>
      </c>
      <c r="F47" s="2165"/>
      <c r="G47" s="377"/>
      <c r="I47"/>
      <c r="J47" s="8"/>
      <c r="K47" s="8"/>
      <c r="L47" s="8"/>
    </row>
    <row r="48" spans="1:92">
      <c r="A48" s="85"/>
      <c r="B48" s="85"/>
      <c r="C48" s="5"/>
      <c r="D48" s="134" t="s">
        <v>111</v>
      </c>
      <c r="E48" s="2166">
        <f>E46</f>
        <v>2699.9999999999995</v>
      </c>
      <c r="F48" s="2167"/>
      <c r="G48" s="375"/>
      <c r="I48"/>
    </row>
    <row r="49" spans="1:9">
      <c r="I49"/>
    </row>
    <row r="52" spans="1:9">
      <c r="A52" s="167"/>
    </row>
    <row r="54" spans="1:9">
      <c r="D54" s="1007" t="s">
        <v>324</v>
      </c>
      <c r="E54" s="1008"/>
    </row>
    <row r="55" spans="1:9">
      <c r="D55" s="504"/>
    </row>
  </sheetData>
  <autoFilter ref="A14:BO28">
    <filterColumn colId="1">
      <customFilters>
        <customFilter operator="notEqual" val=" "/>
      </customFilters>
    </filterColumn>
  </autoFilter>
  <mergeCells count="36">
    <mergeCell ref="H13:J13"/>
    <mergeCell ref="K13:L13"/>
    <mergeCell ref="T13:W13"/>
    <mergeCell ref="BE33:BK33"/>
    <mergeCell ref="AQ33:AW33"/>
    <mergeCell ref="AX33:BD33"/>
    <mergeCell ref="F39:H39"/>
    <mergeCell ref="BS33:BY33"/>
    <mergeCell ref="BZ33:CF33"/>
    <mergeCell ref="CG33:CM33"/>
    <mergeCell ref="H35:I35"/>
    <mergeCell ref="J35:S35"/>
    <mergeCell ref="T35:AA35"/>
    <mergeCell ref="AC35:AI35"/>
    <mergeCell ref="AJ35:AP35"/>
    <mergeCell ref="AQ35:AW35"/>
    <mergeCell ref="AX35:BD35"/>
    <mergeCell ref="AC33:AI33"/>
    <mergeCell ref="AJ33:AP33"/>
    <mergeCell ref="BL33:BR33"/>
    <mergeCell ref="AC10:AY10"/>
    <mergeCell ref="AZ10:CC10"/>
    <mergeCell ref="CD10:CM10"/>
    <mergeCell ref="E47:F47"/>
    <mergeCell ref="E48:F48"/>
    <mergeCell ref="E41:F41"/>
    <mergeCell ref="E42:F42"/>
    <mergeCell ref="E43:F43"/>
    <mergeCell ref="E44:F44"/>
    <mergeCell ref="E45:F45"/>
    <mergeCell ref="E46:F46"/>
    <mergeCell ref="BE35:BK35"/>
    <mergeCell ref="BL35:BR35"/>
    <mergeCell ref="BS35:BY35"/>
    <mergeCell ref="BZ35:CF35"/>
    <mergeCell ref="CG35:CM35"/>
  </mergeCells>
  <conditionalFormatting sqref="M32:Z32">
    <cfRule type="expression" dxfId="2008" priority="364" stopIfTrue="1">
      <formula>$G32="PT"</formula>
    </cfRule>
  </conditionalFormatting>
  <conditionalFormatting sqref="N33:T33">
    <cfRule type="expression" dxfId="2007" priority="363" stopIfTrue="1">
      <formula>#REF!="PT"</formula>
    </cfRule>
  </conditionalFormatting>
  <conditionalFormatting sqref="M13:R14">
    <cfRule type="cellIs" dxfId="2006" priority="362" stopIfTrue="1" operator="greaterThan">
      <formula>0</formula>
    </cfRule>
  </conditionalFormatting>
  <conditionalFormatting sqref="CG15:CM23 CG27:CM28 AC27:BK28 AC15:BK23">
    <cfRule type="expression" dxfId="2005" priority="361" stopIfTrue="1">
      <formula>$G15="PT"</formula>
    </cfRule>
  </conditionalFormatting>
  <conditionalFormatting sqref="CM15:CM16 CM28 CM18:CM20">
    <cfRule type="expression" dxfId="2004" priority="360" stopIfTrue="1">
      <formula>$G15="PT"</formula>
    </cfRule>
  </conditionalFormatting>
  <conditionalFormatting sqref="CM18:CM19">
    <cfRule type="expression" dxfId="2003" priority="359" stopIfTrue="1">
      <formula>$G18="PT"</formula>
    </cfRule>
  </conditionalFormatting>
  <conditionalFormatting sqref="CG18:CM19">
    <cfRule type="expression" dxfId="2002" priority="358" stopIfTrue="1">
      <formula>$G18="PT"</formula>
    </cfRule>
  </conditionalFormatting>
  <conditionalFormatting sqref="CG18:CI18">
    <cfRule type="expression" dxfId="2001" priority="357" stopIfTrue="1">
      <formula>$G18="PT"</formula>
    </cfRule>
  </conditionalFormatting>
  <conditionalFormatting sqref="CG18:CI18">
    <cfRule type="expression" dxfId="2000" priority="356" stopIfTrue="1">
      <formula>$G18="PT"</formula>
    </cfRule>
  </conditionalFormatting>
  <conditionalFormatting sqref="CG18:CI18">
    <cfRule type="expression" dxfId="1999" priority="355" stopIfTrue="1">
      <formula>$G18="PT"</formula>
    </cfRule>
  </conditionalFormatting>
  <conditionalFormatting sqref="CG18:CI18">
    <cfRule type="expression" dxfId="1998" priority="354" stopIfTrue="1">
      <formula>$G18="PT"</formula>
    </cfRule>
  </conditionalFormatting>
  <conditionalFormatting sqref="CG18:CI18">
    <cfRule type="expression" dxfId="1997" priority="353" stopIfTrue="1">
      <formula>$G18="PT"</formula>
    </cfRule>
  </conditionalFormatting>
  <conditionalFormatting sqref="CG18:CI18">
    <cfRule type="expression" dxfId="1996" priority="352" stopIfTrue="1">
      <formula>$G18="PT"</formula>
    </cfRule>
  </conditionalFormatting>
  <conditionalFormatting sqref="BD28:BK28 BD15:BK16 BD18:BK20">
    <cfRule type="expression" dxfId="1995" priority="351" stopIfTrue="1">
      <formula>$G15="PT"</formula>
    </cfRule>
  </conditionalFormatting>
  <conditionalFormatting sqref="BD18:BK19">
    <cfRule type="expression" dxfId="1994" priority="350" stopIfTrue="1">
      <formula>$G18="PT"</formula>
    </cfRule>
  </conditionalFormatting>
  <conditionalFormatting sqref="AX18:BK19">
    <cfRule type="expression" dxfId="1993" priority="349" stopIfTrue="1">
      <formula>$G18="PT"</formula>
    </cfRule>
  </conditionalFormatting>
  <conditionalFormatting sqref="AZ19 AX18:BB18">
    <cfRule type="expression" dxfId="1992" priority="348" stopIfTrue="1">
      <formula>$G18="PT"</formula>
    </cfRule>
  </conditionalFormatting>
  <conditionalFormatting sqref="AZ19 AX18:BB18">
    <cfRule type="expression" dxfId="1991" priority="347" stopIfTrue="1">
      <formula>$G18="PT"</formula>
    </cfRule>
  </conditionalFormatting>
  <conditionalFormatting sqref="AZ19 AX18:BB18">
    <cfRule type="expression" dxfId="1990" priority="346" stopIfTrue="1">
      <formula>$G18="PT"</formula>
    </cfRule>
  </conditionalFormatting>
  <conditionalFormatting sqref="AZ19 AX18:BB18">
    <cfRule type="expression" dxfId="1989" priority="345" stopIfTrue="1">
      <formula>$G18="PT"</formula>
    </cfRule>
  </conditionalFormatting>
  <conditionalFormatting sqref="AZ19 AX18:BB18">
    <cfRule type="expression" dxfId="1988" priority="344" stopIfTrue="1">
      <formula>$G18="PT"</formula>
    </cfRule>
  </conditionalFormatting>
  <conditionalFormatting sqref="AZ19 AX18:BB18">
    <cfRule type="expression" dxfId="1987" priority="343" stopIfTrue="1">
      <formula>$G18="PT"</formula>
    </cfRule>
  </conditionalFormatting>
  <conditionalFormatting sqref="AW15:AW16 AW28 AW18:AW20">
    <cfRule type="expression" dxfId="1986" priority="342" stopIfTrue="1">
      <formula>$G15="PT"</formula>
    </cfRule>
  </conditionalFormatting>
  <conditionalFormatting sqref="AW18:AW19">
    <cfRule type="expression" dxfId="1985" priority="341" stopIfTrue="1">
      <formula>$G18="PT"</formula>
    </cfRule>
  </conditionalFormatting>
  <conditionalFormatting sqref="AQ18:AW19 AS18:BK18">
    <cfRule type="expression" dxfId="1984" priority="340" stopIfTrue="1">
      <formula>$G18="PT"</formula>
    </cfRule>
  </conditionalFormatting>
  <conditionalFormatting sqref="AQ18:BK18">
    <cfRule type="expression" dxfId="1983" priority="339" stopIfTrue="1">
      <formula>$G18="PT"</formula>
    </cfRule>
  </conditionalFormatting>
  <conditionalFormatting sqref="AQ18:BK18">
    <cfRule type="expression" dxfId="1982" priority="338" stopIfTrue="1">
      <formula>$G18="PT"</formula>
    </cfRule>
  </conditionalFormatting>
  <conditionalFormatting sqref="AQ18:BK18">
    <cfRule type="expression" dxfId="1981" priority="337" stopIfTrue="1">
      <formula>$G18="PT"</formula>
    </cfRule>
  </conditionalFormatting>
  <conditionalFormatting sqref="AQ18:BK18">
    <cfRule type="expression" dxfId="1980" priority="336" stopIfTrue="1">
      <formula>$G18="PT"</formula>
    </cfRule>
  </conditionalFormatting>
  <conditionalFormatting sqref="AQ18:BK18">
    <cfRule type="expression" dxfId="1979" priority="335" stopIfTrue="1">
      <formula>$G18="PT"</formula>
    </cfRule>
  </conditionalFormatting>
  <conditionalFormatting sqref="AQ18:BK18">
    <cfRule type="expression" dxfId="1978" priority="334" stopIfTrue="1">
      <formula>$G18="PT"</formula>
    </cfRule>
  </conditionalFormatting>
  <conditionalFormatting sqref="AP15:AP16 AP28 AP18:AP20">
    <cfRule type="expression" dxfId="1977" priority="333" stopIfTrue="1">
      <formula>$G15="PT"</formula>
    </cfRule>
  </conditionalFormatting>
  <conditionalFormatting sqref="AP18:AP19">
    <cfRule type="expression" dxfId="1976" priority="332" stopIfTrue="1">
      <formula>$G18="PT"</formula>
    </cfRule>
  </conditionalFormatting>
  <conditionalFormatting sqref="AJ18:AP19">
    <cfRule type="expression" dxfId="1975" priority="331" stopIfTrue="1">
      <formula>$G18="PT"</formula>
    </cfRule>
  </conditionalFormatting>
  <conditionalFormatting sqref="AJ18:AL18">
    <cfRule type="expression" dxfId="1974" priority="330" stopIfTrue="1">
      <formula>$G18="PT"</formula>
    </cfRule>
  </conditionalFormatting>
  <conditionalFormatting sqref="AJ18:AL18">
    <cfRule type="expression" dxfId="1973" priority="329" stopIfTrue="1">
      <formula>$G18="PT"</formula>
    </cfRule>
  </conditionalFormatting>
  <conditionalFormatting sqref="AJ18:AL18">
    <cfRule type="expression" dxfId="1972" priority="328" stopIfTrue="1">
      <formula>$G18="PT"</formula>
    </cfRule>
  </conditionalFormatting>
  <conditionalFormatting sqref="AJ18:AL18">
    <cfRule type="expression" dxfId="1971" priority="327" stopIfTrue="1">
      <formula>$G18="PT"</formula>
    </cfRule>
  </conditionalFormatting>
  <conditionalFormatting sqref="AJ18:AL18">
    <cfRule type="expression" dxfId="1970" priority="326" stopIfTrue="1">
      <formula>$G18="PT"</formula>
    </cfRule>
  </conditionalFormatting>
  <conditionalFormatting sqref="AJ18:AL18">
    <cfRule type="expression" dxfId="1969" priority="325" stopIfTrue="1">
      <formula>$G18="PT"</formula>
    </cfRule>
  </conditionalFormatting>
  <conditionalFormatting sqref="BK15:BK16 BK28 BK18:BK20">
    <cfRule type="expression" dxfId="1968" priority="324" stopIfTrue="1">
      <formula>$G15="PT"</formula>
    </cfRule>
  </conditionalFormatting>
  <conditionalFormatting sqref="BK18:BK19">
    <cfRule type="expression" dxfId="1967" priority="323" stopIfTrue="1">
      <formula>$G18="PT"</formula>
    </cfRule>
  </conditionalFormatting>
  <conditionalFormatting sqref="BE18:BK19">
    <cfRule type="expression" dxfId="1966" priority="322" stopIfTrue="1">
      <formula>$G18="PT"</formula>
    </cfRule>
  </conditionalFormatting>
  <conditionalFormatting sqref="BE18:BI18">
    <cfRule type="expression" dxfId="1965" priority="321" stopIfTrue="1">
      <formula>$G18="PT"</formula>
    </cfRule>
  </conditionalFormatting>
  <conditionalFormatting sqref="BE18:BI18">
    <cfRule type="expression" dxfId="1964" priority="320" stopIfTrue="1">
      <formula>$G18="PT"</formula>
    </cfRule>
  </conditionalFormatting>
  <conditionalFormatting sqref="BE18:BI18">
    <cfRule type="expression" dxfId="1963" priority="319" stopIfTrue="1">
      <formula>$G18="PT"</formula>
    </cfRule>
  </conditionalFormatting>
  <conditionalFormatting sqref="BE18:BI18">
    <cfRule type="expression" dxfId="1962" priority="318" stopIfTrue="1">
      <formula>$G18="PT"</formula>
    </cfRule>
  </conditionalFormatting>
  <conditionalFormatting sqref="BE18:BI18">
    <cfRule type="expression" dxfId="1961" priority="317" stopIfTrue="1">
      <formula>$G18="PT"</formula>
    </cfRule>
  </conditionalFormatting>
  <conditionalFormatting sqref="BE18:BI18">
    <cfRule type="expression" dxfId="1960" priority="316" stopIfTrue="1">
      <formula>$G18="PT"</formula>
    </cfRule>
  </conditionalFormatting>
  <conditionalFormatting sqref="AW16">
    <cfRule type="expression" dxfId="1959" priority="315" stopIfTrue="1">
      <formula>$G16="PT"</formula>
    </cfRule>
  </conditionalFormatting>
  <conditionalFormatting sqref="AP16">
    <cfRule type="expression" dxfId="1958" priority="314" stopIfTrue="1">
      <formula>$G16="PT"</formula>
    </cfRule>
  </conditionalFormatting>
  <conditionalFormatting sqref="AP16">
    <cfRule type="expression" dxfId="1957" priority="313" stopIfTrue="1">
      <formula>$G16="PT"</formula>
    </cfRule>
  </conditionalFormatting>
  <conditionalFormatting sqref="AI16">
    <cfRule type="expression" dxfId="1956" priority="312" stopIfTrue="1">
      <formula>$G16="PT"</formula>
    </cfRule>
  </conditionalFormatting>
  <conditionalFormatting sqref="AC16:AU16">
    <cfRule type="expression" dxfId="1955" priority="311" stopIfTrue="1">
      <formula>$G16="PT"</formula>
    </cfRule>
  </conditionalFormatting>
  <conditionalFormatting sqref="AP16">
    <cfRule type="expression" dxfId="1954" priority="310" stopIfTrue="1">
      <formula>$G16="PT"</formula>
    </cfRule>
  </conditionalFormatting>
  <conditionalFormatting sqref="AI16">
    <cfRule type="expression" dxfId="1953" priority="309" stopIfTrue="1">
      <formula>$G16="PT"</formula>
    </cfRule>
  </conditionalFormatting>
  <conditionalFormatting sqref="AW15">
    <cfRule type="expression" dxfId="1952" priority="308" stopIfTrue="1">
      <formula>$G15="PT"</formula>
    </cfRule>
  </conditionalFormatting>
  <conditionalFormatting sqref="AP15">
    <cfRule type="expression" dxfId="1951" priority="307" stopIfTrue="1">
      <formula>$G15="PT"</formula>
    </cfRule>
  </conditionalFormatting>
  <conditionalFormatting sqref="AW15">
    <cfRule type="expression" dxfId="1950" priority="306" stopIfTrue="1">
      <formula>$G15="PT"</formula>
    </cfRule>
  </conditionalFormatting>
  <conditionalFormatting sqref="AP15">
    <cfRule type="expression" dxfId="1949" priority="305" stopIfTrue="1">
      <formula>$G15="PT"</formula>
    </cfRule>
  </conditionalFormatting>
  <conditionalFormatting sqref="AF22:BK22 CG22:CI22">
    <cfRule type="expression" dxfId="1948" priority="304" stopIfTrue="1">
      <formula>$G22="PT"</formula>
    </cfRule>
  </conditionalFormatting>
  <conditionalFormatting sqref="AF22:BK22 CG22:CI22">
    <cfRule type="expression" dxfId="1947" priority="303" stopIfTrue="1">
      <formula>$G22="PT"</formula>
    </cfRule>
  </conditionalFormatting>
  <conditionalFormatting sqref="AF22:BK22 CG22:CI22">
    <cfRule type="expression" dxfId="1946" priority="302" stopIfTrue="1">
      <formula>$G22="PT"</formula>
    </cfRule>
  </conditionalFormatting>
  <conditionalFormatting sqref="AF22:BK22 CG22:CI22">
    <cfRule type="expression" dxfId="1945" priority="301" stopIfTrue="1">
      <formula>$G22="PT"</formula>
    </cfRule>
  </conditionalFormatting>
  <conditionalFormatting sqref="AF22:BK22 CG22:CI22">
    <cfRule type="expression" dxfId="1944" priority="300" stopIfTrue="1">
      <formula>$G22="PT"</formula>
    </cfRule>
  </conditionalFormatting>
  <conditionalFormatting sqref="CM21:CM23 CM27">
    <cfRule type="expression" dxfId="1943" priority="299" stopIfTrue="1">
      <formula>$G21="PT"</formula>
    </cfRule>
  </conditionalFormatting>
  <conditionalFormatting sqref="CM22:CM23">
    <cfRule type="expression" dxfId="1942" priority="298" stopIfTrue="1">
      <formula>$G22="PT"</formula>
    </cfRule>
  </conditionalFormatting>
  <conditionalFormatting sqref="CG22:CM23">
    <cfRule type="expression" dxfId="1941" priority="297" stopIfTrue="1">
      <formula>$G22="PT"</formula>
    </cfRule>
  </conditionalFormatting>
  <conditionalFormatting sqref="CG22:CI22">
    <cfRule type="expression" dxfId="1940" priority="296" stopIfTrue="1">
      <formula>$G22="PT"</formula>
    </cfRule>
  </conditionalFormatting>
  <conditionalFormatting sqref="CG22:CI22">
    <cfRule type="expression" dxfId="1939" priority="295" stopIfTrue="1">
      <formula>$G22="PT"</formula>
    </cfRule>
  </conditionalFormatting>
  <conditionalFormatting sqref="CG22:CI22">
    <cfRule type="expression" dxfId="1938" priority="294" stopIfTrue="1">
      <formula>$G22="PT"</formula>
    </cfRule>
  </conditionalFormatting>
  <conditionalFormatting sqref="CG22:CI22">
    <cfRule type="expression" dxfId="1937" priority="293" stopIfTrue="1">
      <formula>$G22="PT"</formula>
    </cfRule>
  </conditionalFormatting>
  <conditionalFormatting sqref="CG22:CI22">
    <cfRule type="expression" dxfId="1936" priority="292" stopIfTrue="1">
      <formula>$G22="PT"</formula>
    </cfRule>
  </conditionalFormatting>
  <conditionalFormatting sqref="CG22:CI22">
    <cfRule type="expression" dxfId="1935" priority="291" stopIfTrue="1">
      <formula>$G22="PT"</formula>
    </cfRule>
  </conditionalFormatting>
  <conditionalFormatting sqref="BD27:BK27 BD21:BK23">
    <cfRule type="expression" dxfId="1934" priority="290" stopIfTrue="1">
      <formula>$G21="PT"</formula>
    </cfRule>
  </conditionalFormatting>
  <conditionalFormatting sqref="BD22:BK23">
    <cfRule type="expression" dxfId="1933" priority="289" stopIfTrue="1">
      <formula>$G22="PT"</formula>
    </cfRule>
  </conditionalFormatting>
  <conditionalFormatting sqref="AX22:BK23">
    <cfRule type="expression" dxfId="1932" priority="288" stopIfTrue="1">
      <formula>$G22="PT"</formula>
    </cfRule>
  </conditionalFormatting>
  <conditionalFormatting sqref="AX22:AZ22">
    <cfRule type="expression" dxfId="1931" priority="287" stopIfTrue="1">
      <formula>$G22="PT"</formula>
    </cfRule>
  </conditionalFormatting>
  <conditionalFormatting sqref="AX22:AZ22">
    <cfRule type="expression" dxfId="1930" priority="286" stopIfTrue="1">
      <formula>$G22="PT"</formula>
    </cfRule>
  </conditionalFormatting>
  <conditionalFormatting sqref="AX22:AZ22">
    <cfRule type="expression" dxfId="1929" priority="285" stopIfTrue="1">
      <formula>$G22="PT"</formula>
    </cfRule>
  </conditionalFormatting>
  <conditionalFormatting sqref="AX22:AZ22">
    <cfRule type="expression" dxfId="1928" priority="284" stopIfTrue="1">
      <formula>$G22="PT"</formula>
    </cfRule>
  </conditionalFormatting>
  <conditionalFormatting sqref="AX22:AZ22">
    <cfRule type="expression" dxfId="1927" priority="283" stopIfTrue="1">
      <formula>$G22="PT"</formula>
    </cfRule>
  </conditionalFormatting>
  <conditionalFormatting sqref="AX22:AZ22">
    <cfRule type="expression" dxfId="1926" priority="282" stopIfTrue="1">
      <formula>$G22="PT"</formula>
    </cfRule>
  </conditionalFormatting>
  <conditionalFormatting sqref="AW21:AW23 AW27">
    <cfRule type="expression" dxfId="1925" priority="281" stopIfTrue="1">
      <formula>$G21="PT"</formula>
    </cfRule>
  </conditionalFormatting>
  <conditionalFormatting sqref="AW22:AW23">
    <cfRule type="expression" dxfId="1924" priority="280" stopIfTrue="1">
      <formula>$G22="PT"</formula>
    </cfRule>
  </conditionalFormatting>
  <conditionalFormatting sqref="AQ22:AW23">
    <cfRule type="expression" dxfId="1923" priority="279" stopIfTrue="1">
      <formula>$G22="PT"</formula>
    </cfRule>
  </conditionalFormatting>
  <conditionalFormatting sqref="AQ22:AS22">
    <cfRule type="expression" dxfId="1922" priority="278" stopIfTrue="1">
      <formula>$G22="PT"</formula>
    </cfRule>
  </conditionalFormatting>
  <conditionalFormatting sqref="AQ22:AS22">
    <cfRule type="expression" dxfId="1921" priority="277" stopIfTrue="1">
      <formula>$G22="PT"</formula>
    </cfRule>
  </conditionalFormatting>
  <conditionalFormatting sqref="AQ22:AS22">
    <cfRule type="expression" dxfId="1920" priority="276" stopIfTrue="1">
      <formula>$G22="PT"</formula>
    </cfRule>
  </conditionalFormatting>
  <conditionalFormatting sqref="AQ22:AS22">
    <cfRule type="expression" dxfId="1919" priority="275" stopIfTrue="1">
      <formula>$G22="PT"</formula>
    </cfRule>
  </conditionalFormatting>
  <conditionalFormatting sqref="AQ22:AS22">
    <cfRule type="expression" dxfId="1918" priority="274" stopIfTrue="1">
      <formula>$G22="PT"</formula>
    </cfRule>
  </conditionalFormatting>
  <conditionalFormatting sqref="AQ22:AS22">
    <cfRule type="expression" dxfId="1917" priority="273" stopIfTrue="1">
      <formula>$G22="PT"</formula>
    </cfRule>
  </conditionalFormatting>
  <conditionalFormatting sqref="AP21:AP23 AP27">
    <cfRule type="expression" dxfId="1916" priority="272" stopIfTrue="1">
      <formula>$G21="PT"</formula>
    </cfRule>
  </conditionalFormatting>
  <conditionalFormatting sqref="AP22:AP23">
    <cfRule type="expression" dxfId="1915" priority="271" stopIfTrue="1">
      <formula>$G22="PT"</formula>
    </cfRule>
  </conditionalFormatting>
  <conditionalFormatting sqref="AJ22:AP23">
    <cfRule type="expression" dxfId="1914" priority="270" stopIfTrue="1">
      <formula>$G22="PT"</formula>
    </cfRule>
  </conditionalFormatting>
  <conditionalFormatting sqref="AJ22:AL22">
    <cfRule type="expression" dxfId="1913" priority="269" stopIfTrue="1">
      <formula>$G22="PT"</formula>
    </cfRule>
  </conditionalFormatting>
  <conditionalFormatting sqref="AJ22:AL22">
    <cfRule type="expression" dxfId="1912" priority="268" stopIfTrue="1">
      <formula>$G22="PT"</formula>
    </cfRule>
  </conditionalFormatting>
  <conditionalFormatting sqref="AJ22:AL22">
    <cfRule type="expression" dxfId="1911" priority="267" stopIfTrue="1">
      <formula>$G22="PT"</formula>
    </cfRule>
  </conditionalFormatting>
  <conditionalFormatting sqref="AJ22:AL22">
    <cfRule type="expression" dxfId="1910" priority="266" stopIfTrue="1">
      <formula>$G22="PT"</formula>
    </cfRule>
  </conditionalFormatting>
  <conditionalFormatting sqref="AJ22:AL22">
    <cfRule type="expression" dxfId="1909" priority="265" stopIfTrue="1">
      <formula>$G22="PT"</formula>
    </cfRule>
  </conditionalFormatting>
  <conditionalFormatting sqref="AJ22:AL22">
    <cfRule type="expression" dxfId="1908" priority="264" stopIfTrue="1">
      <formula>$G22="PT"</formula>
    </cfRule>
  </conditionalFormatting>
  <conditionalFormatting sqref="BK21:BK23 BK27">
    <cfRule type="expression" dxfId="1907" priority="263" stopIfTrue="1">
      <formula>$G21="PT"</formula>
    </cfRule>
  </conditionalFormatting>
  <conditionalFormatting sqref="BK22:BK23">
    <cfRule type="expression" dxfId="1906" priority="262" stopIfTrue="1">
      <formula>$G22="PT"</formula>
    </cfRule>
  </conditionalFormatting>
  <conditionalFormatting sqref="BE22:BK23">
    <cfRule type="expression" dxfId="1905" priority="261" stopIfTrue="1">
      <formula>$G22="PT"</formula>
    </cfRule>
  </conditionalFormatting>
  <conditionalFormatting sqref="BE22:BG22">
    <cfRule type="expression" dxfId="1904" priority="260" stopIfTrue="1">
      <formula>$G22="PT"</formula>
    </cfRule>
  </conditionalFormatting>
  <conditionalFormatting sqref="BE22:BG22">
    <cfRule type="expression" dxfId="1903" priority="259" stopIfTrue="1">
      <formula>$G22="PT"</formula>
    </cfRule>
  </conditionalFormatting>
  <conditionalFormatting sqref="BE22:BG22">
    <cfRule type="expression" dxfId="1902" priority="258" stopIfTrue="1">
      <formula>$G22="PT"</formula>
    </cfRule>
  </conditionalFormatting>
  <conditionalFormatting sqref="BE22:BG22">
    <cfRule type="expression" dxfId="1901" priority="257" stopIfTrue="1">
      <formula>$G22="PT"</formula>
    </cfRule>
  </conditionalFormatting>
  <conditionalFormatting sqref="BE22:BG22">
    <cfRule type="expression" dxfId="1900" priority="256" stopIfTrue="1">
      <formula>$G22="PT"</formula>
    </cfRule>
  </conditionalFormatting>
  <conditionalFormatting sqref="BE22:BG22">
    <cfRule type="expression" dxfId="1899" priority="255" stopIfTrue="1">
      <formula>$G22="PT"</formula>
    </cfRule>
  </conditionalFormatting>
  <conditionalFormatting sqref="AW21">
    <cfRule type="expression" dxfId="1898" priority="254" stopIfTrue="1">
      <formula>$G21="PT"</formula>
    </cfRule>
  </conditionalFormatting>
  <conditionalFormatting sqref="AP21">
    <cfRule type="expression" dxfId="1897" priority="253" stopIfTrue="1">
      <formula>$G21="PT"</formula>
    </cfRule>
  </conditionalFormatting>
  <conditionalFormatting sqref="AP21">
    <cfRule type="expression" dxfId="1896" priority="252" stopIfTrue="1">
      <formula>$G21="PT"</formula>
    </cfRule>
  </conditionalFormatting>
  <conditionalFormatting sqref="AI21">
    <cfRule type="expression" dxfId="1895" priority="251" stopIfTrue="1">
      <formula>$G21="PT"</formula>
    </cfRule>
  </conditionalFormatting>
  <conditionalFormatting sqref="AC21:AU21">
    <cfRule type="expression" dxfId="1894" priority="250" stopIfTrue="1">
      <formula>$G21="PT"</formula>
    </cfRule>
  </conditionalFormatting>
  <conditionalFormatting sqref="AP21">
    <cfRule type="expression" dxfId="1893" priority="249" stopIfTrue="1">
      <formula>$G21="PT"</formula>
    </cfRule>
  </conditionalFormatting>
  <conditionalFormatting sqref="AI21">
    <cfRule type="expression" dxfId="1892" priority="248" stopIfTrue="1">
      <formula>$G21="PT"</formula>
    </cfRule>
  </conditionalFormatting>
  <conditionalFormatting sqref="CM17">
    <cfRule type="expression" dxfId="1891" priority="247" stopIfTrue="1">
      <formula>$G17="PT"</formula>
    </cfRule>
  </conditionalFormatting>
  <conditionalFormatting sqref="BD17:BK17">
    <cfRule type="expression" dxfId="1890" priority="246" stopIfTrue="1">
      <formula>$G17="PT"</formula>
    </cfRule>
  </conditionalFormatting>
  <conditionalFormatting sqref="AW17">
    <cfRule type="expression" dxfId="1889" priority="245" stopIfTrue="1">
      <formula>$G17="PT"</formula>
    </cfRule>
  </conditionalFormatting>
  <conditionalFormatting sqref="AP17">
    <cfRule type="expression" dxfId="1888" priority="244" stopIfTrue="1">
      <formula>$G17="PT"</formula>
    </cfRule>
  </conditionalFormatting>
  <conditionalFormatting sqref="BK17">
    <cfRule type="expression" dxfId="1887" priority="243" stopIfTrue="1">
      <formula>$G17="PT"</formula>
    </cfRule>
  </conditionalFormatting>
  <conditionalFormatting sqref="AW17">
    <cfRule type="expression" dxfId="1886" priority="242" stopIfTrue="1">
      <formula>$G17="PT"</formula>
    </cfRule>
  </conditionalFormatting>
  <conditionalFormatting sqref="AP17">
    <cfRule type="expression" dxfId="1885" priority="241" stopIfTrue="1">
      <formula>$G17="PT"</formula>
    </cfRule>
  </conditionalFormatting>
  <conditionalFormatting sqref="AP17">
    <cfRule type="expression" dxfId="1884" priority="240" stopIfTrue="1">
      <formula>$G17="PT"</formula>
    </cfRule>
  </conditionalFormatting>
  <conditionalFormatting sqref="AI17">
    <cfRule type="expression" dxfId="1883" priority="239" stopIfTrue="1">
      <formula>$G17="PT"</formula>
    </cfRule>
  </conditionalFormatting>
  <conditionalFormatting sqref="AC17:AU17">
    <cfRule type="expression" dxfId="1882" priority="238" stopIfTrue="1">
      <formula>$G17="PT"</formula>
    </cfRule>
  </conditionalFormatting>
  <conditionalFormatting sqref="AP17">
    <cfRule type="expression" dxfId="1881" priority="237" stopIfTrue="1">
      <formula>$G17="PT"</formula>
    </cfRule>
  </conditionalFormatting>
  <conditionalFormatting sqref="AI17">
    <cfRule type="expression" dxfId="1880" priority="236" stopIfTrue="1">
      <formula>$G17="PT"</formula>
    </cfRule>
  </conditionalFormatting>
  <conditionalFormatting sqref="BS15:BY23 BS27:BY28">
    <cfRule type="expression" dxfId="1879" priority="235" stopIfTrue="1">
      <formula>$G15="PT"</formula>
    </cfRule>
  </conditionalFormatting>
  <conditionalFormatting sqref="BS15:BY16 BS28:BY28 BS18:BY20">
    <cfRule type="expression" dxfId="1878" priority="234" stopIfTrue="1">
      <formula>$G15="PT"</formula>
    </cfRule>
  </conditionalFormatting>
  <conditionalFormatting sqref="BS18:BY19">
    <cfRule type="expression" dxfId="1877" priority="233" stopIfTrue="1">
      <formula>$G18="PT"</formula>
    </cfRule>
  </conditionalFormatting>
  <conditionalFormatting sqref="BS18:BY19">
    <cfRule type="expression" dxfId="1876" priority="232" stopIfTrue="1">
      <formula>$G18="PT"</formula>
    </cfRule>
  </conditionalFormatting>
  <conditionalFormatting sqref="BY15:BY16 BY28 BY18:BY20">
    <cfRule type="expression" dxfId="1875" priority="231" stopIfTrue="1">
      <formula>$G15="PT"</formula>
    </cfRule>
  </conditionalFormatting>
  <conditionalFormatting sqref="BY18:BY19">
    <cfRule type="expression" dxfId="1874" priority="230" stopIfTrue="1">
      <formula>$G18="PT"</formula>
    </cfRule>
  </conditionalFormatting>
  <conditionalFormatting sqref="BS18:BY19">
    <cfRule type="expression" dxfId="1873" priority="229" stopIfTrue="1">
      <formula>$G18="PT"</formula>
    </cfRule>
  </conditionalFormatting>
  <conditionalFormatting sqref="BS18:BU18">
    <cfRule type="expression" dxfId="1872" priority="228" stopIfTrue="1">
      <formula>$G18="PT"</formula>
    </cfRule>
  </conditionalFormatting>
  <conditionalFormatting sqref="BS18:BU18">
    <cfRule type="expression" dxfId="1871" priority="227" stopIfTrue="1">
      <formula>$G18="PT"</formula>
    </cfRule>
  </conditionalFormatting>
  <conditionalFormatting sqref="BS18:BU18">
    <cfRule type="expression" dxfId="1870" priority="226" stopIfTrue="1">
      <formula>$G18="PT"</formula>
    </cfRule>
  </conditionalFormatting>
  <conditionalFormatting sqref="BS18:BU18">
    <cfRule type="expression" dxfId="1869" priority="225" stopIfTrue="1">
      <formula>$G18="PT"</formula>
    </cfRule>
  </conditionalFormatting>
  <conditionalFormatting sqref="BS18:BU18">
    <cfRule type="expression" dxfId="1868" priority="224" stopIfTrue="1">
      <formula>$G18="PT"</formula>
    </cfRule>
  </conditionalFormatting>
  <conditionalFormatting sqref="BS18:BU18">
    <cfRule type="expression" dxfId="1867" priority="223" stopIfTrue="1">
      <formula>$G18="PT"</formula>
    </cfRule>
  </conditionalFormatting>
  <conditionalFormatting sqref="BS22:BY22">
    <cfRule type="expression" dxfId="1866" priority="222" stopIfTrue="1">
      <formula>$G22="PT"</formula>
    </cfRule>
  </conditionalFormatting>
  <conditionalFormatting sqref="BS22:BY22">
    <cfRule type="expression" dxfId="1865" priority="221" stopIfTrue="1">
      <formula>$G22="PT"</formula>
    </cfRule>
  </conditionalFormatting>
  <conditionalFormatting sqref="BS22:BY22">
    <cfRule type="expression" dxfId="1864" priority="220" stopIfTrue="1">
      <formula>$G22="PT"</formula>
    </cfRule>
  </conditionalFormatting>
  <conditionalFormatting sqref="BS22:BY22">
    <cfRule type="expression" dxfId="1863" priority="219" stopIfTrue="1">
      <formula>$G22="PT"</formula>
    </cfRule>
  </conditionalFormatting>
  <conditionalFormatting sqref="BS22:BY22">
    <cfRule type="expression" dxfId="1862" priority="218" stopIfTrue="1">
      <formula>$G22="PT"</formula>
    </cfRule>
  </conditionalFormatting>
  <conditionalFormatting sqref="BS21:BY23 BS27:BY27">
    <cfRule type="expression" dxfId="1861" priority="217" stopIfTrue="1">
      <formula>$G21="PT"</formula>
    </cfRule>
  </conditionalFormatting>
  <conditionalFormatting sqref="BS22:BY23">
    <cfRule type="expression" dxfId="1860" priority="216" stopIfTrue="1">
      <formula>$G22="PT"</formula>
    </cfRule>
  </conditionalFormatting>
  <conditionalFormatting sqref="BS22:BY23">
    <cfRule type="expression" dxfId="1859" priority="215" stopIfTrue="1">
      <formula>$G22="PT"</formula>
    </cfRule>
  </conditionalFormatting>
  <conditionalFormatting sqref="BY21:BY23 BY27">
    <cfRule type="expression" dxfId="1858" priority="214" stopIfTrue="1">
      <formula>$G21="PT"</formula>
    </cfRule>
  </conditionalFormatting>
  <conditionalFormatting sqref="BY22:BY23">
    <cfRule type="expression" dxfId="1857" priority="213" stopIfTrue="1">
      <formula>$G22="PT"</formula>
    </cfRule>
  </conditionalFormatting>
  <conditionalFormatting sqref="BS22:BY23">
    <cfRule type="expression" dxfId="1856" priority="212" stopIfTrue="1">
      <formula>$G22="PT"</formula>
    </cfRule>
  </conditionalFormatting>
  <conditionalFormatting sqref="BS22:BU22">
    <cfRule type="expression" dxfId="1855" priority="211" stopIfTrue="1">
      <formula>$G22="PT"</formula>
    </cfRule>
  </conditionalFormatting>
  <conditionalFormatting sqref="BS22:BU22">
    <cfRule type="expression" dxfId="1854" priority="210" stopIfTrue="1">
      <formula>$G22="PT"</formula>
    </cfRule>
  </conditionalFormatting>
  <conditionalFormatting sqref="BS22:BU22">
    <cfRule type="expression" dxfId="1853" priority="209" stopIfTrue="1">
      <formula>$G22="PT"</formula>
    </cfRule>
  </conditionalFormatting>
  <conditionalFormatting sqref="BS22:BU22">
    <cfRule type="expression" dxfId="1852" priority="208" stopIfTrue="1">
      <formula>$G22="PT"</formula>
    </cfRule>
  </conditionalFormatting>
  <conditionalFormatting sqref="BS22:BU22">
    <cfRule type="expression" dxfId="1851" priority="207" stopIfTrue="1">
      <formula>$G22="PT"</formula>
    </cfRule>
  </conditionalFormatting>
  <conditionalFormatting sqref="BS22:BU22">
    <cfRule type="expression" dxfId="1850" priority="206" stopIfTrue="1">
      <formula>$G22="PT"</formula>
    </cfRule>
  </conditionalFormatting>
  <conditionalFormatting sqref="BS17:BY17">
    <cfRule type="expression" dxfId="1849" priority="205" stopIfTrue="1">
      <formula>$G17="PT"</formula>
    </cfRule>
  </conditionalFormatting>
  <conditionalFormatting sqref="BY17">
    <cfRule type="expression" dxfId="1848" priority="204" stopIfTrue="1">
      <formula>$G17="PT"</formula>
    </cfRule>
  </conditionalFormatting>
  <conditionalFormatting sqref="BL27:BR28 BL15:BR23">
    <cfRule type="expression" dxfId="1847" priority="203" stopIfTrue="1">
      <formula>$G15="PT"</formula>
    </cfRule>
  </conditionalFormatting>
  <conditionalFormatting sqref="BL28:BR28 BL18:BR20 BL15:BR16">
    <cfRule type="expression" dxfId="1846" priority="202" stopIfTrue="1">
      <formula>$G15="PT"</formula>
    </cfRule>
  </conditionalFormatting>
  <conditionalFormatting sqref="BL18:BR19">
    <cfRule type="expression" dxfId="1845" priority="201" stopIfTrue="1">
      <formula>$G18="PT"</formula>
    </cfRule>
  </conditionalFormatting>
  <conditionalFormatting sqref="BL18:BR19">
    <cfRule type="expression" dxfId="1844" priority="200" stopIfTrue="1">
      <formula>$G18="PT"</formula>
    </cfRule>
  </conditionalFormatting>
  <conditionalFormatting sqref="BR15:BR16 BR28 BR18:BR20">
    <cfRule type="expression" dxfId="1843" priority="199" stopIfTrue="1">
      <formula>$G15="PT"</formula>
    </cfRule>
  </conditionalFormatting>
  <conditionalFormatting sqref="BR18:BR19">
    <cfRule type="expression" dxfId="1842" priority="198" stopIfTrue="1">
      <formula>$G18="PT"</formula>
    </cfRule>
  </conditionalFormatting>
  <conditionalFormatting sqref="BL18:BR19">
    <cfRule type="expression" dxfId="1841" priority="197" stopIfTrue="1">
      <formula>$G18="PT"</formula>
    </cfRule>
  </conditionalFormatting>
  <conditionalFormatting sqref="BL18:BP19">
    <cfRule type="expression" dxfId="1840" priority="196" stopIfTrue="1">
      <formula>$G18="PT"</formula>
    </cfRule>
  </conditionalFormatting>
  <conditionalFormatting sqref="BL18:BP19">
    <cfRule type="expression" dxfId="1839" priority="195" stopIfTrue="1">
      <formula>$G18="PT"</formula>
    </cfRule>
  </conditionalFormatting>
  <conditionalFormatting sqref="BL18:BP19">
    <cfRule type="expression" dxfId="1838" priority="194" stopIfTrue="1">
      <formula>$G18="PT"</formula>
    </cfRule>
  </conditionalFormatting>
  <conditionalFormatting sqref="BL18:BP19">
    <cfRule type="expression" dxfId="1837" priority="193" stopIfTrue="1">
      <formula>$G18="PT"</formula>
    </cfRule>
  </conditionalFormatting>
  <conditionalFormatting sqref="BL18:BP19">
    <cfRule type="expression" dxfId="1836" priority="192" stopIfTrue="1">
      <formula>$G18="PT"</formula>
    </cfRule>
  </conditionalFormatting>
  <conditionalFormatting sqref="BL18:BP19">
    <cfRule type="expression" dxfId="1835" priority="191" stopIfTrue="1">
      <formula>$G18="PT"</formula>
    </cfRule>
  </conditionalFormatting>
  <conditionalFormatting sqref="BL22:BR22">
    <cfRule type="expression" dxfId="1834" priority="190" stopIfTrue="1">
      <formula>$G22="PT"</formula>
    </cfRule>
  </conditionalFormatting>
  <conditionalFormatting sqref="BL22:BR22">
    <cfRule type="expression" dxfId="1833" priority="189" stopIfTrue="1">
      <formula>$G22="PT"</formula>
    </cfRule>
  </conditionalFormatting>
  <conditionalFormatting sqref="BL22:BR22">
    <cfRule type="expression" dxfId="1832" priority="188" stopIfTrue="1">
      <formula>$G22="PT"</formula>
    </cfRule>
  </conditionalFormatting>
  <conditionalFormatting sqref="BL22:BR22">
    <cfRule type="expression" dxfId="1831" priority="187" stopIfTrue="1">
      <formula>$G22="PT"</formula>
    </cfRule>
  </conditionalFormatting>
  <conditionalFormatting sqref="BL22:BR22">
    <cfRule type="expression" dxfId="1830" priority="186" stopIfTrue="1">
      <formula>$G22="PT"</formula>
    </cfRule>
  </conditionalFormatting>
  <conditionalFormatting sqref="BL27:BR27 BL21:BR23">
    <cfRule type="expression" dxfId="1829" priority="185" stopIfTrue="1">
      <formula>$G21="PT"</formula>
    </cfRule>
  </conditionalFormatting>
  <conditionalFormatting sqref="BL22:BR23">
    <cfRule type="expression" dxfId="1828" priority="184" stopIfTrue="1">
      <formula>$G22="PT"</formula>
    </cfRule>
  </conditionalFormatting>
  <conditionalFormatting sqref="BL22:BR23">
    <cfRule type="expression" dxfId="1827" priority="183" stopIfTrue="1">
      <formula>$G22="PT"</formula>
    </cfRule>
  </conditionalFormatting>
  <conditionalFormatting sqref="BR27 BR21:BR23">
    <cfRule type="expression" dxfId="1826" priority="182" stopIfTrue="1">
      <formula>$G21="PT"</formula>
    </cfRule>
  </conditionalFormatting>
  <conditionalFormatting sqref="BR22:BR23">
    <cfRule type="expression" dxfId="1825" priority="181" stopIfTrue="1">
      <formula>$G22="PT"</formula>
    </cfRule>
  </conditionalFormatting>
  <conditionalFormatting sqref="BL22:BR23">
    <cfRule type="expression" dxfId="1824" priority="180" stopIfTrue="1">
      <formula>$G22="PT"</formula>
    </cfRule>
  </conditionalFormatting>
  <conditionalFormatting sqref="BL22:BN22">
    <cfRule type="expression" dxfId="1823" priority="179" stopIfTrue="1">
      <formula>$G22="PT"</formula>
    </cfRule>
  </conditionalFormatting>
  <conditionalFormatting sqref="BL22:BN22">
    <cfRule type="expression" dxfId="1822" priority="178" stopIfTrue="1">
      <formula>$G22="PT"</formula>
    </cfRule>
  </conditionalFormatting>
  <conditionalFormatting sqref="BL22:BN22">
    <cfRule type="expression" dxfId="1821" priority="177" stopIfTrue="1">
      <formula>$G22="PT"</formula>
    </cfRule>
  </conditionalFormatting>
  <conditionalFormatting sqref="BL22:BN22">
    <cfRule type="expression" dxfId="1820" priority="176" stopIfTrue="1">
      <formula>$G22="PT"</formula>
    </cfRule>
  </conditionalFormatting>
  <conditionalFormatting sqref="BL22:BN22">
    <cfRule type="expression" dxfId="1819" priority="175" stopIfTrue="1">
      <formula>$G22="PT"</formula>
    </cfRule>
  </conditionalFormatting>
  <conditionalFormatting sqref="BL22:BN22">
    <cfRule type="expression" dxfId="1818" priority="174" stopIfTrue="1">
      <formula>$G22="PT"</formula>
    </cfRule>
  </conditionalFormatting>
  <conditionalFormatting sqref="BL17:BR17">
    <cfRule type="expression" dxfId="1817" priority="173" stopIfTrue="1">
      <formula>$G17="PT"</formula>
    </cfRule>
  </conditionalFormatting>
  <conditionalFormatting sqref="BR17">
    <cfRule type="expression" dxfId="1816" priority="172" stopIfTrue="1">
      <formula>$G17="PT"</formula>
    </cfRule>
  </conditionalFormatting>
  <conditionalFormatting sqref="BZ27:CF28 BZ15:CF23">
    <cfRule type="expression" dxfId="1815" priority="171" stopIfTrue="1">
      <formula>$G15="PT"</formula>
    </cfRule>
  </conditionalFormatting>
  <conditionalFormatting sqref="BZ28:CF28 BZ18:CF20 BZ15:CF16">
    <cfRule type="expression" dxfId="1814" priority="170" stopIfTrue="1">
      <formula>$G15="PT"</formula>
    </cfRule>
  </conditionalFormatting>
  <conditionalFormatting sqref="BZ18:CF19">
    <cfRule type="expression" dxfId="1813" priority="169" stopIfTrue="1">
      <formula>$G18="PT"</formula>
    </cfRule>
  </conditionalFormatting>
  <conditionalFormatting sqref="BZ18:CF19">
    <cfRule type="expression" dxfId="1812" priority="168" stopIfTrue="1">
      <formula>$G18="PT"</formula>
    </cfRule>
  </conditionalFormatting>
  <conditionalFormatting sqref="CF15:CF16 CF28 CF18:CF20">
    <cfRule type="expression" dxfId="1811" priority="167" stopIfTrue="1">
      <formula>$G15="PT"</formula>
    </cfRule>
  </conditionalFormatting>
  <conditionalFormatting sqref="CF18:CF19">
    <cfRule type="expression" dxfId="1810" priority="166" stopIfTrue="1">
      <formula>$G18="PT"</formula>
    </cfRule>
  </conditionalFormatting>
  <conditionalFormatting sqref="BZ18:CF19">
    <cfRule type="expression" dxfId="1809" priority="165" stopIfTrue="1">
      <formula>$G18="PT"</formula>
    </cfRule>
  </conditionalFormatting>
  <conditionalFormatting sqref="BZ18:CB19">
    <cfRule type="expression" dxfId="1808" priority="164" stopIfTrue="1">
      <formula>$G18="PT"</formula>
    </cfRule>
  </conditionalFormatting>
  <conditionalFormatting sqref="BZ18:CB19">
    <cfRule type="expression" dxfId="1807" priority="163" stopIfTrue="1">
      <formula>$G18="PT"</formula>
    </cfRule>
  </conditionalFormatting>
  <conditionalFormatting sqref="BZ18:CB19">
    <cfRule type="expression" dxfId="1806" priority="162" stopIfTrue="1">
      <formula>$G18="PT"</formula>
    </cfRule>
  </conditionalFormatting>
  <conditionalFormatting sqref="BZ18:CB19">
    <cfRule type="expression" dxfId="1805" priority="161" stopIfTrue="1">
      <formula>$G18="PT"</formula>
    </cfRule>
  </conditionalFormatting>
  <conditionalFormatting sqref="BZ18:CB19">
    <cfRule type="expression" dxfId="1804" priority="160" stopIfTrue="1">
      <formula>$G18="PT"</formula>
    </cfRule>
  </conditionalFormatting>
  <conditionalFormatting sqref="BZ18:CB19">
    <cfRule type="expression" dxfId="1803" priority="159" stopIfTrue="1">
      <formula>$G18="PT"</formula>
    </cfRule>
  </conditionalFormatting>
  <conditionalFormatting sqref="BZ22:CF22">
    <cfRule type="expression" dxfId="1802" priority="158" stopIfTrue="1">
      <formula>$G22="PT"</formula>
    </cfRule>
  </conditionalFormatting>
  <conditionalFormatting sqref="BZ22:CF22">
    <cfRule type="expression" dxfId="1801" priority="157" stopIfTrue="1">
      <formula>$G22="PT"</formula>
    </cfRule>
  </conditionalFormatting>
  <conditionalFormatting sqref="BZ22:CF22">
    <cfRule type="expression" dxfId="1800" priority="156" stopIfTrue="1">
      <formula>$G22="PT"</formula>
    </cfRule>
  </conditionalFormatting>
  <conditionalFormatting sqref="BZ22:CF22">
    <cfRule type="expression" dxfId="1799" priority="155" stopIfTrue="1">
      <formula>$G22="PT"</formula>
    </cfRule>
  </conditionalFormatting>
  <conditionalFormatting sqref="BZ22:CF22">
    <cfRule type="expression" dxfId="1798" priority="154" stopIfTrue="1">
      <formula>$G22="PT"</formula>
    </cfRule>
  </conditionalFormatting>
  <conditionalFormatting sqref="BZ27:CF27 BZ21:CF23">
    <cfRule type="expression" dxfId="1797" priority="153" stopIfTrue="1">
      <formula>$G21="PT"</formula>
    </cfRule>
  </conditionalFormatting>
  <conditionalFormatting sqref="BZ22:CF23">
    <cfRule type="expression" dxfId="1796" priority="152" stopIfTrue="1">
      <formula>$G22="PT"</formula>
    </cfRule>
  </conditionalFormatting>
  <conditionalFormatting sqref="BZ22:CF23">
    <cfRule type="expression" dxfId="1795" priority="151" stopIfTrue="1">
      <formula>$G22="PT"</formula>
    </cfRule>
  </conditionalFormatting>
  <conditionalFormatting sqref="CF21:CF23 CF27">
    <cfRule type="expression" dxfId="1794" priority="150" stopIfTrue="1">
      <formula>$G21="PT"</formula>
    </cfRule>
  </conditionalFormatting>
  <conditionalFormatting sqref="CF22:CF23">
    <cfRule type="expression" dxfId="1793" priority="149" stopIfTrue="1">
      <formula>$G22="PT"</formula>
    </cfRule>
  </conditionalFormatting>
  <conditionalFormatting sqref="BZ22:CF23">
    <cfRule type="expression" dxfId="1792" priority="148" stopIfTrue="1">
      <formula>$G22="PT"</formula>
    </cfRule>
  </conditionalFormatting>
  <conditionalFormatting sqref="BZ22:CB22">
    <cfRule type="expression" dxfId="1791" priority="147" stopIfTrue="1">
      <formula>$G22="PT"</formula>
    </cfRule>
  </conditionalFormatting>
  <conditionalFormatting sqref="BZ22:CB22">
    <cfRule type="expression" dxfId="1790" priority="146" stopIfTrue="1">
      <formula>$G22="PT"</formula>
    </cfRule>
  </conditionalFormatting>
  <conditionalFormatting sqref="BZ22:CB22">
    <cfRule type="expression" dxfId="1789" priority="145" stopIfTrue="1">
      <formula>$G22="PT"</formula>
    </cfRule>
  </conditionalFormatting>
  <conditionalFormatting sqref="BZ22:CB22">
    <cfRule type="expression" dxfId="1788" priority="144" stopIfTrue="1">
      <formula>$G22="PT"</formula>
    </cfRule>
  </conditionalFormatting>
  <conditionalFormatting sqref="BZ22:CB22">
    <cfRule type="expression" dxfId="1787" priority="143" stopIfTrue="1">
      <formula>$G22="PT"</formula>
    </cfRule>
  </conditionalFormatting>
  <conditionalFormatting sqref="BZ22:CB22">
    <cfRule type="expression" dxfId="1786" priority="142" stopIfTrue="1">
      <formula>$G22="PT"</formula>
    </cfRule>
  </conditionalFormatting>
  <conditionalFormatting sqref="BZ17:CF17">
    <cfRule type="expression" dxfId="1785" priority="141" stopIfTrue="1">
      <formula>$G17="PT"</formula>
    </cfRule>
  </conditionalFormatting>
  <conditionalFormatting sqref="CF17">
    <cfRule type="expression" dxfId="1784" priority="140" stopIfTrue="1">
      <formula>$G17="PT"</formula>
    </cfRule>
  </conditionalFormatting>
  <conditionalFormatting sqref="CG24:CM26 AC24:BK26">
    <cfRule type="expression" dxfId="1783" priority="139" stopIfTrue="1">
      <formula>$G24="PT"</formula>
    </cfRule>
  </conditionalFormatting>
  <conditionalFormatting sqref="AF25:BK25 CG25:CI25">
    <cfRule type="expression" dxfId="1782" priority="138" stopIfTrue="1">
      <formula>$G25="PT"</formula>
    </cfRule>
  </conditionalFormatting>
  <conditionalFormatting sqref="AF25:BK25 CG25:CI25">
    <cfRule type="expression" dxfId="1781" priority="137" stopIfTrue="1">
      <formula>$G25="PT"</formula>
    </cfRule>
  </conditionalFormatting>
  <conditionalFormatting sqref="AF25:BK25 CG25:CI25">
    <cfRule type="expression" dxfId="1780" priority="136" stopIfTrue="1">
      <formula>$G25="PT"</formula>
    </cfRule>
  </conditionalFormatting>
  <conditionalFormatting sqref="AF25:BK25 CG25:CI25">
    <cfRule type="expression" dxfId="1779" priority="135" stopIfTrue="1">
      <formula>$G25="PT"</formula>
    </cfRule>
  </conditionalFormatting>
  <conditionalFormatting sqref="AF25:BK25 CG25:CI25">
    <cfRule type="expression" dxfId="1778" priority="134" stopIfTrue="1">
      <formula>$G25="PT"</formula>
    </cfRule>
  </conditionalFormatting>
  <conditionalFormatting sqref="CM24:CM26">
    <cfRule type="expression" dxfId="1777" priority="133" stopIfTrue="1">
      <formula>$G24="PT"</formula>
    </cfRule>
  </conditionalFormatting>
  <conditionalFormatting sqref="CM25:CM26">
    <cfRule type="expression" dxfId="1776" priority="132" stopIfTrue="1">
      <formula>$G25="PT"</formula>
    </cfRule>
  </conditionalFormatting>
  <conditionalFormatting sqref="CG25:CM26">
    <cfRule type="expression" dxfId="1775" priority="131" stopIfTrue="1">
      <formula>$G25="PT"</formula>
    </cfRule>
  </conditionalFormatting>
  <conditionalFormatting sqref="CG25:CI25">
    <cfRule type="expression" dxfId="1774" priority="130" stopIfTrue="1">
      <formula>$G25="PT"</formula>
    </cfRule>
  </conditionalFormatting>
  <conditionalFormatting sqref="CG25:CI25">
    <cfRule type="expression" dxfId="1773" priority="129" stopIfTrue="1">
      <formula>$G25="PT"</formula>
    </cfRule>
  </conditionalFormatting>
  <conditionalFormatting sqref="CG25:CI25">
    <cfRule type="expression" dxfId="1772" priority="128" stopIfTrue="1">
      <formula>$G25="PT"</formula>
    </cfRule>
  </conditionalFormatting>
  <conditionalFormatting sqref="CG25:CI25">
    <cfRule type="expression" dxfId="1771" priority="127" stopIfTrue="1">
      <formula>$G25="PT"</formula>
    </cfRule>
  </conditionalFormatting>
  <conditionalFormatting sqref="CG25:CI25">
    <cfRule type="expression" dxfId="1770" priority="126" stopIfTrue="1">
      <formula>$G25="PT"</formula>
    </cfRule>
  </conditionalFormatting>
  <conditionalFormatting sqref="CG25:CI25">
    <cfRule type="expression" dxfId="1769" priority="125" stopIfTrue="1">
      <formula>$G25="PT"</formula>
    </cfRule>
  </conditionalFormatting>
  <conditionalFormatting sqref="BD24:BK26">
    <cfRule type="expression" dxfId="1768" priority="124" stopIfTrue="1">
      <formula>$G24="PT"</formula>
    </cfRule>
  </conditionalFormatting>
  <conditionalFormatting sqref="BD25:BK26">
    <cfRule type="expression" dxfId="1767" priority="123" stopIfTrue="1">
      <formula>$G25="PT"</formula>
    </cfRule>
  </conditionalFormatting>
  <conditionalFormatting sqref="AX25:BK26">
    <cfRule type="expression" dxfId="1766" priority="122" stopIfTrue="1">
      <formula>$G25="PT"</formula>
    </cfRule>
  </conditionalFormatting>
  <conditionalFormatting sqref="AX25:AZ25">
    <cfRule type="expression" dxfId="1765" priority="121" stopIfTrue="1">
      <formula>$G25="PT"</formula>
    </cfRule>
  </conditionalFormatting>
  <conditionalFormatting sqref="AX25:AZ25">
    <cfRule type="expression" dxfId="1764" priority="120" stopIfTrue="1">
      <formula>$G25="PT"</formula>
    </cfRule>
  </conditionalFormatting>
  <conditionalFormatting sqref="AX25:AZ25">
    <cfRule type="expression" dxfId="1763" priority="119" stopIfTrue="1">
      <formula>$G25="PT"</formula>
    </cfRule>
  </conditionalFormatting>
  <conditionalFormatting sqref="AX25:AZ25">
    <cfRule type="expression" dxfId="1762" priority="118" stopIfTrue="1">
      <formula>$G25="PT"</formula>
    </cfRule>
  </conditionalFormatting>
  <conditionalFormatting sqref="AX25:AZ25">
    <cfRule type="expression" dxfId="1761" priority="117" stopIfTrue="1">
      <formula>$G25="PT"</formula>
    </cfRule>
  </conditionalFormatting>
  <conditionalFormatting sqref="AX25:AZ25">
    <cfRule type="expression" dxfId="1760" priority="116" stopIfTrue="1">
      <formula>$G25="PT"</formula>
    </cfRule>
  </conditionalFormatting>
  <conditionalFormatting sqref="AW24:AW26">
    <cfRule type="expression" dxfId="1759" priority="115" stopIfTrue="1">
      <formula>$G24="PT"</formula>
    </cfRule>
  </conditionalFormatting>
  <conditionalFormatting sqref="AW25:AW26">
    <cfRule type="expression" dxfId="1758" priority="114" stopIfTrue="1">
      <formula>$G25="PT"</formula>
    </cfRule>
  </conditionalFormatting>
  <conditionalFormatting sqref="AQ25:AW26">
    <cfRule type="expression" dxfId="1757" priority="113" stopIfTrue="1">
      <formula>$G25="PT"</formula>
    </cfRule>
  </conditionalFormatting>
  <conditionalFormatting sqref="AQ25:AS25">
    <cfRule type="expression" dxfId="1756" priority="112" stopIfTrue="1">
      <formula>$G25="PT"</formula>
    </cfRule>
  </conditionalFormatting>
  <conditionalFormatting sqref="AQ25:AS25">
    <cfRule type="expression" dxfId="1755" priority="111" stopIfTrue="1">
      <formula>$G25="PT"</formula>
    </cfRule>
  </conditionalFormatting>
  <conditionalFormatting sqref="AQ25:AS25">
    <cfRule type="expression" dxfId="1754" priority="110" stopIfTrue="1">
      <formula>$G25="PT"</formula>
    </cfRule>
  </conditionalFormatting>
  <conditionalFormatting sqref="AQ25:AS25">
    <cfRule type="expression" dxfId="1753" priority="109" stopIfTrue="1">
      <formula>$G25="PT"</formula>
    </cfRule>
  </conditionalFormatting>
  <conditionalFormatting sqref="AQ25:AS25">
    <cfRule type="expression" dxfId="1752" priority="108" stopIfTrue="1">
      <formula>$G25="PT"</formula>
    </cfRule>
  </conditionalFormatting>
  <conditionalFormatting sqref="AQ25:AS25">
    <cfRule type="expression" dxfId="1751" priority="107" stopIfTrue="1">
      <formula>$G25="PT"</formula>
    </cfRule>
  </conditionalFormatting>
  <conditionalFormatting sqref="AP24:AP26">
    <cfRule type="expression" dxfId="1750" priority="106" stopIfTrue="1">
      <formula>$G24="PT"</formula>
    </cfRule>
  </conditionalFormatting>
  <conditionalFormatting sqref="AP25:AP26">
    <cfRule type="expression" dxfId="1749" priority="105" stopIfTrue="1">
      <formula>$G25="PT"</formula>
    </cfRule>
  </conditionalFormatting>
  <conditionalFormatting sqref="AJ25:AP26">
    <cfRule type="expression" dxfId="1748" priority="104" stopIfTrue="1">
      <formula>$G25="PT"</formula>
    </cfRule>
  </conditionalFormatting>
  <conditionalFormatting sqref="AJ25:AL25">
    <cfRule type="expression" dxfId="1747" priority="103" stopIfTrue="1">
      <formula>$G25="PT"</formula>
    </cfRule>
  </conditionalFormatting>
  <conditionalFormatting sqref="AJ25:AL25">
    <cfRule type="expression" dxfId="1746" priority="102" stopIfTrue="1">
      <formula>$G25="PT"</formula>
    </cfRule>
  </conditionalFormatting>
  <conditionalFormatting sqref="AJ25:AL25">
    <cfRule type="expression" dxfId="1745" priority="101" stopIfTrue="1">
      <formula>$G25="PT"</formula>
    </cfRule>
  </conditionalFormatting>
  <conditionalFormatting sqref="AJ25:AL25">
    <cfRule type="expression" dxfId="1744" priority="100" stopIfTrue="1">
      <formula>$G25="PT"</formula>
    </cfRule>
  </conditionalFormatting>
  <conditionalFormatting sqref="AJ25:AL25">
    <cfRule type="expression" dxfId="1743" priority="99" stopIfTrue="1">
      <formula>$G25="PT"</formula>
    </cfRule>
  </conditionalFormatting>
  <conditionalFormatting sqref="AJ25:AL25">
    <cfRule type="expression" dxfId="1742" priority="98" stopIfTrue="1">
      <formula>$G25="PT"</formula>
    </cfRule>
  </conditionalFormatting>
  <conditionalFormatting sqref="BK24:BK26">
    <cfRule type="expression" dxfId="1741" priority="97" stopIfTrue="1">
      <formula>$G24="PT"</formula>
    </cfRule>
  </conditionalFormatting>
  <conditionalFormatting sqref="BK25:BK26">
    <cfRule type="expression" dxfId="1740" priority="96" stopIfTrue="1">
      <formula>$G25="PT"</formula>
    </cfRule>
  </conditionalFormatting>
  <conditionalFormatting sqref="BE25:BK26">
    <cfRule type="expression" dxfId="1739" priority="95" stopIfTrue="1">
      <formula>$G25="PT"</formula>
    </cfRule>
  </conditionalFormatting>
  <conditionalFormatting sqref="BE25:BG25">
    <cfRule type="expression" dxfId="1738" priority="94" stopIfTrue="1">
      <formula>$G25="PT"</formula>
    </cfRule>
  </conditionalFormatting>
  <conditionalFormatting sqref="BE25:BG25">
    <cfRule type="expression" dxfId="1737" priority="93" stopIfTrue="1">
      <formula>$G25="PT"</formula>
    </cfRule>
  </conditionalFormatting>
  <conditionalFormatting sqref="BE25:BG25">
    <cfRule type="expression" dxfId="1736" priority="92" stopIfTrue="1">
      <formula>$G25="PT"</formula>
    </cfRule>
  </conditionalFormatting>
  <conditionalFormatting sqref="BE25:BG25">
    <cfRule type="expression" dxfId="1735" priority="91" stopIfTrue="1">
      <formula>$G25="PT"</formula>
    </cfRule>
  </conditionalFormatting>
  <conditionalFormatting sqref="BE25:BG25">
    <cfRule type="expression" dxfId="1734" priority="90" stopIfTrue="1">
      <formula>$G25="PT"</formula>
    </cfRule>
  </conditionalFormatting>
  <conditionalFormatting sqref="BE25:BG25">
    <cfRule type="expression" dxfId="1733" priority="89" stopIfTrue="1">
      <formula>$G25="PT"</formula>
    </cfRule>
  </conditionalFormatting>
  <conditionalFormatting sqref="AW24">
    <cfRule type="expression" dxfId="1732" priority="88" stopIfTrue="1">
      <formula>$G24="PT"</formula>
    </cfRule>
  </conditionalFormatting>
  <conditionalFormatting sqref="AP24">
    <cfRule type="expression" dxfId="1731" priority="87" stopIfTrue="1">
      <formula>$G24="PT"</formula>
    </cfRule>
  </conditionalFormatting>
  <conditionalFormatting sqref="AP24">
    <cfRule type="expression" dxfId="1730" priority="86" stopIfTrue="1">
      <formula>$G24="PT"</formula>
    </cfRule>
  </conditionalFormatting>
  <conditionalFormatting sqref="AI24">
    <cfRule type="expression" dxfId="1729" priority="85" stopIfTrue="1">
      <formula>$G24="PT"</formula>
    </cfRule>
  </conditionalFormatting>
  <conditionalFormatting sqref="AC24:AU24">
    <cfRule type="expression" dxfId="1728" priority="84" stopIfTrue="1">
      <formula>$G24="PT"</formula>
    </cfRule>
  </conditionalFormatting>
  <conditionalFormatting sqref="AP24">
    <cfRule type="expression" dxfId="1727" priority="83" stopIfTrue="1">
      <formula>$G24="PT"</formula>
    </cfRule>
  </conditionalFormatting>
  <conditionalFormatting sqref="AI24">
    <cfRule type="expression" dxfId="1726" priority="82" stopIfTrue="1">
      <formula>$G24="PT"</formula>
    </cfRule>
  </conditionalFormatting>
  <conditionalFormatting sqref="BS24:BY26">
    <cfRule type="expression" dxfId="1725" priority="81" stopIfTrue="1">
      <formula>$G24="PT"</formula>
    </cfRule>
  </conditionalFormatting>
  <conditionalFormatting sqref="BS25:BY25">
    <cfRule type="expression" dxfId="1724" priority="80" stopIfTrue="1">
      <formula>$G25="PT"</formula>
    </cfRule>
  </conditionalFormatting>
  <conditionalFormatting sqref="BS25:BY25">
    <cfRule type="expression" dxfId="1723" priority="79" stopIfTrue="1">
      <formula>$G25="PT"</formula>
    </cfRule>
  </conditionalFormatting>
  <conditionalFormatting sqref="BS25:BY25">
    <cfRule type="expression" dxfId="1722" priority="78" stopIfTrue="1">
      <formula>$G25="PT"</formula>
    </cfRule>
  </conditionalFormatting>
  <conditionalFormatting sqref="BS25:BY25">
    <cfRule type="expression" dxfId="1721" priority="77" stopIfTrue="1">
      <formula>$G25="PT"</formula>
    </cfRule>
  </conditionalFormatting>
  <conditionalFormatting sqref="BS25:BY25">
    <cfRule type="expression" dxfId="1720" priority="76" stopIfTrue="1">
      <formula>$G25="PT"</formula>
    </cfRule>
  </conditionalFormatting>
  <conditionalFormatting sqref="BS24:BY26">
    <cfRule type="expression" dxfId="1719" priority="75" stopIfTrue="1">
      <formula>$G24="PT"</formula>
    </cfRule>
  </conditionalFormatting>
  <conditionalFormatting sqref="BS25:BY26">
    <cfRule type="expression" dxfId="1718" priority="74" stopIfTrue="1">
      <formula>$G25="PT"</formula>
    </cfRule>
  </conditionalFormatting>
  <conditionalFormatting sqref="BS25:BY26">
    <cfRule type="expression" dxfId="1717" priority="73" stopIfTrue="1">
      <formula>$G25="PT"</formula>
    </cfRule>
  </conditionalFormatting>
  <conditionalFormatting sqref="BY24:BY26">
    <cfRule type="expression" dxfId="1716" priority="72" stopIfTrue="1">
      <formula>$G24="PT"</formula>
    </cfRule>
  </conditionalFormatting>
  <conditionalFormatting sqref="BY25:BY26">
    <cfRule type="expression" dxfId="1715" priority="71" stopIfTrue="1">
      <formula>$G25="PT"</formula>
    </cfRule>
  </conditionalFormatting>
  <conditionalFormatting sqref="BS25:BY26">
    <cfRule type="expression" dxfId="1714" priority="70" stopIfTrue="1">
      <formula>$G25="PT"</formula>
    </cfRule>
  </conditionalFormatting>
  <conditionalFormatting sqref="BS25:BU25">
    <cfRule type="expression" dxfId="1713" priority="69" stopIfTrue="1">
      <formula>$G25="PT"</formula>
    </cfRule>
  </conditionalFormatting>
  <conditionalFormatting sqref="BS25:BU25">
    <cfRule type="expression" dxfId="1712" priority="68" stopIfTrue="1">
      <formula>$G25="PT"</formula>
    </cfRule>
  </conditionalFormatting>
  <conditionalFormatting sqref="BS25:BU25">
    <cfRule type="expression" dxfId="1711" priority="67" stopIfTrue="1">
      <formula>$G25="PT"</formula>
    </cfRule>
  </conditionalFormatting>
  <conditionalFormatting sqref="BS25:BU25">
    <cfRule type="expression" dxfId="1710" priority="66" stopIfTrue="1">
      <formula>$G25="PT"</formula>
    </cfRule>
  </conditionalFormatting>
  <conditionalFormatting sqref="BS25:BU25">
    <cfRule type="expression" dxfId="1709" priority="65" stopIfTrue="1">
      <formula>$G25="PT"</formula>
    </cfRule>
  </conditionalFormatting>
  <conditionalFormatting sqref="BS25:BU25">
    <cfRule type="expression" dxfId="1708" priority="64" stopIfTrue="1">
      <formula>$G25="PT"</formula>
    </cfRule>
  </conditionalFormatting>
  <conditionalFormatting sqref="BL24:BR26">
    <cfRule type="expression" dxfId="1707" priority="63" stopIfTrue="1">
      <formula>$G24="PT"</formula>
    </cfRule>
  </conditionalFormatting>
  <conditionalFormatting sqref="BL25:BR25">
    <cfRule type="expression" dxfId="1706" priority="62" stopIfTrue="1">
      <formula>$G25="PT"</formula>
    </cfRule>
  </conditionalFormatting>
  <conditionalFormatting sqref="BL25:BR25">
    <cfRule type="expression" dxfId="1705" priority="61" stopIfTrue="1">
      <formula>$G25="PT"</formula>
    </cfRule>
  </conditionalFormatting>
  <conditionalFormatting sqref="BL25:BR25">
    <cfRule type="expression" dxfId="1704" priority="60" stopIfTrue="1">
      <formula>$G25="PT"</formula>
    </cfRule>
  </conditionalFormatting>
  <conditionalFormatting sqref="BL25:BR25">
    <cfRule type="expression" dxfId="1703" priority="59" stopIfTrue="1">
      <formula>$G25="PT"</formula>
    </cfRule>
  </conditionalFormatting>
  <conditionalFormatting sqref="BL25:BR25">
    <cfRule type="expression" dxfId="1702" priority="58" stopIfTrue="1">
      <formula>$G25="PT"</formula>
    </cfRule>
  </conditionalFormatting>
  <conditionalFormatting sqref="BL24:BR26">
    <cfRule type="expression" dxfId="1701" priority="57" stopIfTrue="1">
      <formula>$G24="PT"</formula>
    </cfRule>
  </conditionalFormatting>
  <conditionalFormatting sqref="BL25:BR26">
    <cfRule type="expression" dxfId="1700" priority="56" stopIfTrue="1">
      <formula>$G25="PT"</formula>
    </cfRule>
  </conditionalFormatting>
  <conditionalFormatting sqref="BL25:BR26">
    <cfRule type="expression" dxfId="1699" priority="55" stopIfTrue="1">
      <formula>$G25="PT"</formula>
    </cfRule>
  </conditionalFormatting>
  <conditionalFormatting sqref="BR24:BR26">
    <cfRule type="expression" dxfId="1698" priority="54" stopIfTrue="1">
      <formula>$G24="PT"</formula>
    </cfRule>
  </conditionalFormatting>
  <conditionalFormatting sqref="BR25:BR26">
    <cfRule type="expression" dxfId="1697" priority="53" stopIfTrue="1">
      <formula>$G25="PT"</formula>
    </cfRule>
  </conditionalFormatting>
  <conditionalFormatting sqref="BL25:BR26">
    <cfRule type="expression" dxfId="1696" priority="52" stopIfTrue="1">
      <formula>$G25="PT"</formula>
    </cfRule>
  </conditionalFormatting>
  <conditionalFormatting sqref="BL25:BN25">
    <cfRule type="expression" dxfId="1695" priority="51" stopIfTrue="1">
      <formula>$G25="PT"</formula>
    </cfRule>
  </conditionalFormatting>
  <conditionalFormatting sqref="BL25:BN25">
    <cfRule type="expression" dxfId="1694" priority="50" stopIfTrue="1">
      <formula>$G25="PT"</formula>
    </cfRule>
  </conditionalFormatting>
  <conditionalFormatting sqref="BL25:BN25">
    <cfRule type="expression" dxfId="1693" priority="49" stopIfTrue="1">
      <formula>$G25="PT"</formula>
    </cfRule>
  </conditionalFormatting>
  <conditionalFormatting sqref="BL25:BN25">
    <cfRule type="expression" dxfId="1692" priority="48" stopIfTrue="1">
      <formula>$G25="PT"</formula>
    </cfRule>
  </conditionalFormatting>
  <conditionalFormatting sqref="BL25:BN25">
    <cfRule type="expression" dxfId="1691" priority="47" stopIfTrue="1">
      <formula>$G25="PT"</formula>
    </cfRule>
  </conditionalFormatting>
  <conditionalFormatting sqref="BL25:BN25">
    <cfRule type="expression" dxfId="1690" priority="46" stopIfTrue="1">
      <formula>$G25="PT"</formula>
    </cfRule>
  </conditionalFormatting>
  <conditionalFormatting sqref="BZ24:CF26">
    <cfRule type="expression" dxfId="1689" priority="45" stopIfTrue="1">
      <formula>$G24="PT"</formula>
    </cfRule>
  </conditionalFormatting>
  <conditionalFormatting sqref="BZ25:CF25">
    <cfRule type="expression" dxfId="1688" priority="44" stopIfTrue="1">
      <formula>$G25="PT"</formula>
    </cfRule>
  </conditionalFormatting>
  <conditionalFormatting sqref="BZ25:CF25">
    <cfRule type="expression" dxfId="1687" priority="43" stopIfTrue="1">
      <formula>$G25="PT"</formula>
    </cfRule>
  </conditionalFormatting>
  <conditionalFormatting sqref="BZ25:CF25">
    <cfRule type="expression" dxfId="1686" priority="42" stopIfTrue="1">
      <formula>$G25="PT"</formula>
    </cfRule>
  </conditionalFormatting>
  <conditionalFormatting sqref="BZ25:CF25">
    <cfRule type="expression" dxfId="1685" priority="41" stopIfTrue="1">
      <formula>$G25="PT"</formula>
    </cfRule>
  </conditionalFormatting>
  <conditionalFormatting sqref="BZ25:CF25">
    <cfRule type="expression" dxfId="1684" priority="40" stopIfTrue="1">
      <formula>$G25="PT"</formula>
    </cfRule>
  </conditionalFormatting>
  <conditionalFormatting sqref="BZ24:CF26">
    <cfRule type="expression" dxfId="1683" priority="39" stopIfTrue="1">
      <formula>$G24="PT"</formula>
    </cfRule>
  </conditionalFormatting>
  <conditionalFormatting sqref="BZ25:CF26">
    <cfRule type="expression" dxfId="1682" priority="38" stopIfTrue="1">
      <formula>$G25="PT"</formula>
    </cfRule>
  </conditionalFormatting>
  <conditionalFormatting sqref="BZ25:CF26">
    <cfRule type="expression" dxfId="1681" priority="37" stopIfTrue="1">
      <formula>$G25="PT"</formula>
    </cfRule>
  </conditionalFormatting>
  <conditionalFormatting sqref="CF24:CF26">
    <cfRule type="expression" dxfId="1680" priority="36" stopIfTrue="1">
      <formula>$G24="PT"</formula>
    </cfRule>
  </conditionalFormatting>
  <conditionalFormatting sqref="CF25:CF26">
    <cfRule type="expression" dxfId="1679" priority="35" stopIfTrue="1">
      <formula>$G25="PT"</formula>
    </cfRule>
  </conditionalFormatting>
  <conditionalFormatting sqref="BZ25:CF26">
    <cfRule type="expression" dxfId="1678" priority="34" stopIfTrue="1">
      <formula>$G25="PT"</formula>
    </cfRule>
  </conditionalFormatting>
  <conditionalFormatting sqref="BZ25:CB25">
    <cfRule type="expression" dxfId="1677" priority="33" stopIfTrue="1">
      <formula>$G25="PT"</formula>
    </cfRule>
  </conditionalFormatting>
  <conditionalFormatting sqref="BZ25:CB25">
    <cfRule type="expression" dxfId="1676" priority="32" stopIfTrue="1">
      <formula>$G25="PT"</formula>
    </cfRule>
  </conditionalFormatting>
  <conditionalFormatting sqref="BZ25:CB25">
    <cfRule type="expression" dxfId="1675" priority="31" stopIfTrue="1">
      <formula>$G25="PT"</formula>
    </cfRule>
  </conditionalFormatting>
  <conditionalFormatting sqref="BZ25:CB25">
    <cfRule type="expression" dxfId="1674" priority="30" stopIfTrue="1">
      <formula>$G25="PT"</formula>
    </cfRule>
  </conditionalFormatting>
  <conditionalFormatting sqref="BZ25:CB25">
    <cfRule type="expression" dxfId="1673" priority="29" stopIfTrue="1">
      <formula>$G25="PT"</formula>
    </cfRule>
  </conditionalFormatting>
  <conditionalFormatting sqref="BZ25:CB25">
    <cfRule type="expression" dxfId="1672" priority="28" stopIfTrue="1">
      <formula>$G25="PT"</formula>
    </cfRule>
  </conditionalFormatting>
  <conditionalFormatting sqref="BD21:BK21">
    <cfRule type="expression" dxfId="1671" priority="27" stopIfTrue="1">
      <formula>$G21="PT"</formula>
    </cfRule>
  </conditionalFormatting>
  <conditionalFormatting sqref="BD21:BK21">
    <cfRule type="expression" dxfId="1670" priority="26" stopIfTrue="1">
      <formula>$G21="PT"</formula>
    </cfRule>
  </conditionalFormatting>
  <conditionalFormatting sqref="AX21:BK21">
    <cfRule type="expression" dxfId="1669" priority="25" stopIfTrue="1">
      <formula>$G21="PT"</formula>
    </cfRule>
  </conditionalFormatting>
  <conditionalFormatting sqref="AX21:BB21">
    <cfRule type="expression" dxfId="1668" priority="24" stopIfTrue="1">
      <formula>$G21="PT"</formula>
    </cfRule>
  </conditionalFormatting>
  <conditionalFormatting sqref="AX21:BB21">
    <cfRule type="expression" dxfId="1667" priority="23" stopIfTrue="1">
      <formula>$G21="PT"</formula>
    </cfRule>
  </conditionalFormatting>
  <conditionalFormatting sqref="AX21:BB21">
    <cfRule type="expression" dxfId="1666" priority="22" stopIfTrue="1">
      <formula>$G21="PT"</formula>
    </cfRule>
  </conditionalFormatting>
  <conditionalFormatting sqref="AX21:BB21">
    <cfRule type="expression" dxfId="1665" priority="21" stopIfTrue="1">
      <formula>$G21="PT"</formula>
    </cfRule>
  </conditionalFormatting>
  <conditionalFormatting sqref="AX21:BB21">
    <cfRule type="expression" dxfId="1664" priority="20" stopIfTrue="1">
      <formula>$G21="PT"</formula>
    </cfRule>
  </conditionalFormatting>
  <conditionalFormatting sqref="AX21:BB21">
    <cfRule type="expression" dxfId="1663" priority="19" stopIfTrue="1">
      <formula>$G21="PT"</formula>
    </cfRule>
  </conditionalFormatting>
  <conditionalFormatting sqref="AW21">
    <cfRule type="expression" dxfId="1662" priority="18" stopIfTrue="1">
      <formula>$G21="PT"</formula>
    </cfRule>
  </conditionalFormatting>
  <conditionalFormatting sqref="AW21">
    <cfRule type="expression" dxfId="1661" priority="17" stopIfTrue="1">
      <formula>$G21="PT"</formula>
    </cfRule>
  </conditionalFormatting>
  <conditionalFormatting sqref="AR21:BK21">
    <cfRule type="expression" dxfId="1660" priority="16" stopIfTrue="1">
      <formula>$G21="PT"</formula>
    </cfRule>
  </conditionalFormatting>
  <conditionalFormatting sqref="AR21:BK21">
    <cfRule type="expression" dxfId="1659" priority="15" stopIfTrue="1">
      <formula>$G21="PT"</formula>
    </cfRule>
  </conditionalFormatting>
  <conditionalFormatting sqref="AR21:BK21">
    <cfRule type="expression" dxfId="1658" priority="14" stopIfTrue="1">
      <formula>$G21="PT"</formula>
    </cfRule>
  </conditionalFormatting>
  <conditionalFormatting sqref="AR21:BK21">
    <cfRule type="expression" dxfId="1657" priority="13" stopIfTrue="1">
      <formula>$G21="PT"</formula>
    </cfRule>
  </conditionalFormatting>
  <conditionalFormatting sqref="AR21:BK21">
    <cfRule type="expression" dxfId="1656" priority="12" stopIfTrue="1">
      <formula>$G21="PT"</formula>
    </cfRule>
  </conditionalFormatting>
  <conditionalFormatting sqref="AR21:BK21">
    <cfRule type="expression" dxfId="1655" priority="11" stopIfTrue="1">
      <formula>$G21="PT"</formula>
    </cfRule>
  </conditionalFormatting>
  <conditionalFormatting sqref="AR21:BK21">
    <cfRule type="expression" dxfId="1654" priority="10" stopIfTrue="1">
      <formula>$G21="PT"</formula>
    </cfRule>
  </conditionalFormatting>
  <conditionalFormatting sqref="BK21">
    <cfRule type="expression" dxfId="1653" priority="9" stopIfTrue="1">
      <formula>$G21="PT"</formula>
    </cfRule>
  </conditionalFormatting>
  <conditionalFormatting sqref="BK21">
    <cfRule type="expression" dxfId="1652" priority="8" stopIfTrue="1">
      <formula>$G21="PT"</formula>
    </cfRule>
  </conditionalFormatting>
  <conditionalFormatting sqref="BE21:BK21">
    <cfRule type="expression" dxfId="1651" priority="7" stopIfTrue="1">
      <formula>$G21="PT"</formula>
    </cfRule>
  </conditionalFormatting>
  <conditionalFormatting sqref="BE21:BI21">
    <cfRule type="expression" dxfId="1650" priority="6" stopIfTrue="1">
      <formula>$G21="PT"</formula>
    </cfRule>
  </conditionalFormatting>
  <conditionalFormatting sqref="BE21:BI21">
    <cfRule type="expression" dxfId="1649" priority="5" stopIfTrue="1">
      <formula>$G21="PT"</formula>
    </cfRule>
  </conditionalFormatting>
  <conditionalFormatting sqref="BE21:BI21">
    <cfRule type="expression" dxfId="1648" priority="4" stopIfTrue="1">
      <formula>$G21="PT"</formula>
    </cfRule>
  </conditionalFormatting>
  <conditionalFormatting sqref="BE21:BI21">
    <cfRule type="expression" dxfId="1647" priority="3" stopIfTrue="1">
      <formula>$G21="PT"</formula>
    </cfRule>
  </conditionalFormatting>
  <conditionalFormatting sqref="BE21:BI21">
    <cfRule type="expression" dxfId="1646" priority="2" stopIfTrue="1">
      <formula>$G21="PT"</formula>
    </cfRule>
  </conditionalFormatting>
  <conditionalFormatting sqref="BE21:BI21">
    <cfRule type="expression" dxfId="1645" priority="1" stopIfTrue="1">
      <formula>$G21="PT"</formula>
    </cfRule>
  </conditionalFormatting>
  <dataValidations count="9">
    <dataValidation type="list" allowBlank="1" showInputMessage="1" showErrorMessage="1" errorTitle="TG" error="Invalid Target Audience!" prompt="Please, select one of the following target group!" sqref="AA9">
      <formula1>"None,A4-11,A12-17,A18-34,A18-49,A18-49 U,A25-54,W18-34,W18-49,W25-54,M18-34,M18-49,M25-54"</formula1>
    </dataValidation>
    <dataValidation type="list" allowBlank="1" showInputMessage="1" showErrorMessage="1" prompt="Please, select the MONTH!" sqref="AA10">
      <formula1>"None, January,February,March,April,May,June,July,August,September,October,November,December"</formula1>
    </dataValidation>
    <dataValidation allowBlank="1" showInputMessage="1" showErrorMessage="1" prompt="Please enter the name of the Agency. If the Client is direct, the cell should be blank!" sqref="AA3:AA8"/>
    <dataValidation allowBlank="1" showInputMessage="1" showErrorMessage="1" prompt="Please enter the name of the TVC" sqref="E3:E8"/>
    <dataValidation type="whole" allowBlank="1" showInputMessage="1" showErrorMessage="1" error="You've entered either not a whole number, or the value is above 180" prompt="Please enter the duration of the fifth TVC in seconds. If no fifth copy, the cell should be blank!" sqref="G7:G8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second TVC in seconds. If no second copy, the cell should be blank!" sqref="G4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third TVC in seconds. If no third copy, the cell should be blank!" sqref="G5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ourth TVC in seconds. If no fourth copy, the cell should be blank!" sqref="G6">
      <formula1>0</formula1>
      <formula2>180</formula2>
    </dataValidation>
    <dataValidation type="whole" allowBlank="1" showInputMessage="1" showErrorMessage="1" error="You've entered either not a whole number, or the value is above 180" prompt="Please enter the duration of the first TVC in seconds!" sqref="G3">
      <formula1>0</formula1>
      <formula2>180</formula2>
    </dataValidation>
  </dataValidations>
  <pageMargins left="0.35433070866141703" right="0.47244094488188998" top="0.43307086614173201" bottom="0.47244094488188998" header="0.27559055118110198" footer="0.27559055118110198"/>
  <pageSetup paperSize="9" scale="35" orientation="landscape" r:id="rId1"/>
  <headerFooter alignWithMargins="0">
    <oddFooter>&amp;C&amp;D
&amp;F</oddFooter>
  </headerFooter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3ZXH1bL6iMo+bGOICaX03x2E1Jz+kT/oZ46pjC44kxo=</DigestValue>
    </Reference>
    <Reference Type="http://www.w3.org/2000/09/xmldsig#Object" URI="#idOfficeObject">
      <DigestMethod Algorithm="http://www.w3.org/2001/04/xmlenc#sha256"/>
      <DigestValue>0hOL/3A2o8BrbvznyvmnaK/9PEE/e+8upTK66tjw0ow=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xzcXJcKDyNwm1tse6EI/SsR/nzadwzjCunRLsR3GlQg=</DigestValue>
    </Reference>
    <Reference Type="http://www.w3.org/2000/09/xmldsig#Object" URI="#idValidSigLnImg">
      <DigestMethod Algorithm="http://www.w3.org/2001/04/xmlenc#sha256"/>
      <DigestValue>bxhmbcojpcFL6oDFa88wSkNWBGbX6Csk4Vh01XeCmyk=</DigestValue>
    </Reference>
    <Reference Type="http://www.w3.org/2000/09/xmldsig#Object" URI="#idInvalidSigLnImg">
      <DigestMethod Algorithm="http://www.w3.org/2001/04/xmlenc#sha256"/>
      <DigestValue>/m+HRjwMrYZ8aNrdPOgIIRqcox5/4w6CTGoRHA5wcT0=</DigestValue>
    </Reference>
  </SignedInfo>
  <SignatureValue>CeTmlANT5uQe3G2sZ6UhWbDC6YwQy7v83wrjy4gj4BYGSpMSIvztSusKVUaa0TIfVNcBSp6OZ0Dh
i1HXnOJeK6U3GZKld6wP2UN7E7Da1mRvH8EqIXOspqfinlHgfJrcVKAQb+R5t5Kp367NpMDnxseg
MHKnwnryiNmHrSYR4v8nNJuE6bQ68feCRd0GSZzg9b02JlTSbxQA9P4ZfHLViHj1OxjuFd5YGX2M
d++nK036znBotxoKUGq261Rh9KTDuUIqjZB35FnlGD+PjYybRx7662BnK/GQ7wFVIx/N187L94Sv
ovr+kEgawN9d+ZkdrEaTE+4DxPA1qMsJqyG9Ow==</SignatureValue>
  <KeyInfo>
    <X509Data>
      <X509Certificate>MIIG4TCCBMmgAwIBAgIEI8XHpjANBgkqhkiG9w0BAQsFADB4MQswCQYDVQQGEwJCRzEYMBYGA1UEYRMPTlRSQkctMjAxMjMwNDI2MRIwEAYDVQQKEwlCT1JJQ0EgQUQxEDAOBgNVBAsTB0ItVHJ1c3QxKTAnBgNVBAMTIEItVHJ1c3QgT3BlcmF0aW9uYWwgUXVhbGlmaWVkIENBMB4XDTIwMDMyMDAwMDAwMFoXDTIxMDMyMDAwMDAwMFowgY4xHzAdBgkqhkiG9w0BCQEWEGplZ2xvdkBnbWFpbC5jb20xDzANBgNVBAQTBkplZ2xvdjERMA8GA1UEKhMIVmxhZGltaXIxGTAXBgNVBAUTEFBOT0JHLTU5MDQyMjg1MDAxHzAdBgNVBAMTFlZsYWRpbWlyIEl2YW5vdiBKZWdsb3YxCzAJBgNVBAYTAkJHMIIBIjANBgkqhkiG9w0BAQEFAAOCAQ8AMIIBCgKCAQEAvq8BzDDbxQWyQ7DcWbD1y11zLXVapm2uqvwya9WaZfTc9rmjW+ewDsf0Qn/1JqTPEP/PWgZOA+8bobjCYux0rrFO5BjzhbpZkZ2ptPC1jH78T9EjVcFzjzkroZfl0rmrh0hs5nNAZIhajnstpGppWLvFMC+M02NFOAbj7YF5jiutyBJxTbm6/a9Zrxf5OiCpbebgoALkFSc4DuhE39G+S8dd4cLNp1VxlzyHiWBK9UAjVd4Bab1XZ5EjxHqNvIkims7hbaF2l+eBhzsp26LSSjFr2TWCWcBsHOuT0G0usKg2AJusqAz5LkRQlI5uVHLxx8esyZBEeK919RJHXcPQ7QIDAQABo4ICWjCCAlYwHQYDVR0OBBYEFNHMmYWVaOBGZNmcxmeTJMC1Drf/MB8GA1UdIwQYMBaAFCfPCEME8MWDN2eBF038BebbZYuwMCEGA1UdEgQaMBiGFmh0dHA6Ly93d3cuYi10cnVzdC5vcmcwCQYDVR0TBAIwADBhBgNVHSAEWjBYMEEGCysGAQQB+3YBBgEBMDIwMAYIKwYBBQUHAgEWJGh0dHA6Ly93d3cuYi10cnVzdC5vcmcvZG9jdW1lbnRzL2NwczAIBgYEAIswAQEwCQYHBACL7EABAjAOBgNVHQ8BAf8EBAMCBeAwHQYDVR0lBBYwFAYIKwYBBQUHAwIGCCsGAQUFBwMEMEwGA1UdHwRFMEMwQaA/oD2GO2h0dHA6Ly9jcmwuYi10cnVzdC5vcmcvcmVwb3NpdG9yeS9CLVRydXN0T3BlcmF0aW9uYWxRQ0EuY3JsMHsGCCsGAQUFBwEBBG8wbTAjBggrBgEFBQcwAYYXaHR0cDovL29jc3AuYi10cnVzdC5vcmcwRgYIKwYBBQUHMAKGOmh0dHA6Ly9jYS5iLXRydXN0Lm9yZy9yZXBvc2l0b3J5L0ItVHJ1c3RPcGVyYXRpb25hbFFDQS5jZXIwgYgGCCsGAQUFBwEDBHwwejAVBggrBgEFBQcLAjAJBgcEAIvsSQEBMAgGBgQAjkYBATAIBgYEAI5GAQQwOAYGBACORgEFMC4wLBYmaHR0cHM6Ly93d3cuYi10cnVzdC5vcmcvcGRzL3Bkc19lbi5wZGYTAmVuMBMGBgQAjkYBBjAJBgcEAI5GAQYBMA0GCSqGSIb3DQEBCwUAA4ICAQBjURVL8Bt/Y7ND+TZDt7pR9Cz4gGiEAnM1PX/sXKQn0WfhU9bni9cpScirB1V/32nBb4RZQ04KHarQflOWlre52n17zzuZtHM8niBbLpxwt5S2c6AqFnytYWn2NkylPZRFh9qSWyUnTLlFTar5E4HEX3UWsm+SeANsMUC2YIoW9aStAGIeTYVGYCWcFqIvTtUBPiwLP/6n029m9HHRSvplc2Z02YtJgqR5J1g4o2TlaaZGA0KB0t2RG3/ej5gAOaSk5KD5MKguyhOFbc1PcTWJ5FHNsdfkxBHFTgLmXu7JGvAHAIHDT5Fc5+juaXK7D5FDXnLTYls5RrlRmwgN4GN9ZskUgOgbwcdGwdHyrshG9FBGUmOFvtuog/h/cqGhUnHRMAVwbNu9IPUyGmVWV9BGIhM/yBd8htFomKzLA/pPDTY8l2prVnZ4zd2nzQcMMiLo7ySvu37ctR1iDZhYh5uovhmNuUyJBYHMuF/Ll7vEoqk+trXfUaetdokG3JyuOTuXKDcwr7wnRtX1o3As6djbxHihGJz1xBGEZT4BlJkQBamFgN3/ljiWrM31iiNdFr7JD/k4NE5ydzT0X04iXYXZIz9G3uKzB380F9fT8W5SjhwVdh3NLCNVBumTixQ1A02VCxyOO0h0377pVP4jS8JY8bNv7UMux7ekSwgWcJnHYQ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1"/>
            <mdssi:RelationshipReference xmlns:mdssi="http://schemas.openxmlformats.org/package/2006/digital-signature" SourceId="rId34"/>
            <mdssi:RelationshipReference xmlns:mdssi="http://schemas.openxmlformats.org/package/2006/digital-signature" SourceId="rId42"/>
            <mdssi:RelationshipReference xmlns:mdssi="http://schemas.openxmlformats.org/package/2006/digital-signature" SourceId="rId47"/>
            <mdssi:RelationshipReference xmlns:mdssi="http://schemas.openxmlformats.org/package/2006/digital-signature" SourceId="rId50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9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32"/>
            <mdssi:RelationshipReference xmlns:mdssi="http://schemas.openxmlformats.org/package/2006/digital-signature" SourceId="rId37"/>
            <mdssi:RelationshipReference xmlns:mdssi="http://schemas.openxmlformats.org/package/2006/digital-signature" SourceId="rId40"/>
            <mdssi:RelationshipReference xmlns:mdssi="http://schemas.openxmlformats.org/package/2006/digital-signature" SourceId="rId45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36"/>
            <mdssi:RelationshipReference xmlns:mdssi="http://schemas.openxmlformats.org/package/2006/digital-signature" SourceId="rId49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31"/>
            <mdssi:RelationshipReference xmlns:mdssi="http://schemas.openxmlformats.org/package/2006/digital-signature" SourceId="rId44"/>
            <mdssi:RelationshipReference xmlns:mdssi="http://schemas.openxmlformats.org/package/2006/digital-signature" SourceId="rId52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30"/>
            <mdssi:RelationshipReference xmlns:mdssi="http://schemas.openxmlformats.org/package/2006/digital-signature" SourceId="rId35"/>
            <mdssi:RelationshipReference xmlns:mdssi="http://schemas.openxmlformats.org/package/2006/digital-signature" SourceId="rId43"/>
            <mdssi:RelationshipReference xmlns:mdssi="http://schemas.openxmlformats.org/package/2006/digital-signature" SourceId="rId48"/>
            <mdssi:RelationshipReference xmlns:mdssi="http://schemas.openxmlformats.org/package/2006/digital-signature" SourceId="rId8"/>
            <mdssi:RelationshipReference xmlns:mdssi="http://schemas.openxmlformats.org/package/2006/digital-signature" SourceId="rId51"/>
            <mdssi:RelationshipReference xmlns:mdssi="http://schemas.openxmlformats.org/package/2006/digital-signature" SourceId="rId3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33"/>
            <mdssi:RelationshipReference xmlns:mdssi="http://schemas.openxmlformats.org/package/2006/digital-signature" SourceId="rId38"/>
            <mdssi:RelationshipReference xmlns:mdssi="http://schemas.openxmlformats.org/package/2006/digital-signature" SourceId="rId46"/>
            <mdssi:RelationshipReference xmlns:mdssi="http://schemas.openxmlformats.org/package/2006/digital-signature" SourceId="rId20"/>
            <mdssi:RelationshipReference xmlns:mdssi="http://schemas.openxmlformats.org/package/2006/digital-signature" SourceId="rId41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9"/>
          </Transform>
          <Transform Algorithm="http://www.w3.org/TR/2001/REC-xml-c14n-20010315"/>
        </Transforms>
        <DigestMethod Algorithm="http://www.w3.org/2001/04/xmlenc#sha256"/>
        <DigestValue>lHzqDL2cr4rPkqF4mutYBZjWP8wjglK7DsU6FQB3uj0=</DigestValue>
      </Reference>
      <Reference URI="/xl/calcChain.xml?ContentType=application/vnd.openxmlformats-officedocument.spreadsheetml.calcChain+xml">
        <DigestMethod Algorithm="http://www.w3.org/2001/04/xmlenc#sha256"/>
        <DigestValue>/MaXJN6q7rVErx+okMMp8gPhmv0qBV9+5hQfN5qjazI=</DigestValue>
      </Reference>
      <Reference URI="/xl/charts/_rels/char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6xG7f/ThdG3+YdUfY1ONMu3oFaxnLLVSHRrXouwXFI0=</DigestValue>
      </Reference>
      <Reference URI="/xl/charts/_rels/char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iiIUTw551Pf7bTYXz0p/pxL7b94OSgCO8EQWIeBhUcA=</DigestValue>
      </Reference>
      <Reference URI="/xl/charts/_rels/char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70J/HjKGOShr2QViU/qt+iyKLQjMhoJBs4M4NXsSqxs=</DigestValue>
      </Reference>
      <Reference URI="/xl/charts/_rels/char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qktGdb16/jMDWCha4dkWvVMeJxKNgJvTAH9snzge/x4=</DigestValue>
      </Reference>
      <Reference URI="/xl/charts/chart1.xml?ContentType=application/vnd.openxmlformats-officedocument.drawingml.chart+xml">
        <DigestMethod Algorithm="http://www.w3.org/2001/04/xmlenc#sha256"/>
        <DigestValue>0CWQ2R5DN4rmEo5ZB/CweC6dyvKgTaWSQmLGIzFzy58=</DigestValue>
      </Reference>
      <Reference URI="/xl/charts/chart2.xml?ContentType=application/vnd.openxmlformats-officedocument.drawingml.chart+xml">
        <DigestMethod Algorithm="http://www.w3.org/2001/04/xmlenc#sha256"/>
        <DigestValue>Y+9Tnb6aGzAF030mh/mmoLSzz0ooXTYI+H0rl2pzZrw=</DigestValue>
      </Reference>
      <Reference URI="/xl/charts/chart3.xml?ContentType=application/vnd.openxmlformats-officedocument.drawingml.chart+xml">
        <DigestMethod Algorithm="http://www.w3.org/2001/04/xmlenc#sha256"/>
        <DigestValue>yuV67ZHUSJmfy0bgnYyoW2KRMfh8JUmuvSR3an/fiAk=</DigestValue>
      </Reference>
      <Reference URI="/xl/charts/chart4.xml?ContentType=application/vnd.openxmlformats-officedocument.drawingml.chart+xml">
        <DigestMethod Algorithm="http://www.w3.org/2001/04/xmlenc#sha256"/>
        <DigestValue>/Z/QEqs7kdhZZth0RvLrlVsIUuhJkDME9PAKxX1YpdY=</DigestValue>
      </Reference>
      <Reference URI="/xl/charts/chart5.xml?ContentType=application/vnd.openxmlformats-officedocument.drawingml.chart+xml">
        <DigestMethod Algorithm="http://www.w3.org/2001/04/xmlenc#sha256"/>
        <DigestValue>B/VnbFUnafMuZnl0F4mwbJGHkz1868QL1eFix9oLs+w=</DigestValue>
      </Reference>
      <Reference URI="/xl/charts/chart6.xml?ContentType=application/vnd.openxmlformats-officedocument.drawingml.chart+xml">
        <DigestMethod Algorithm="http://www.w3.org/2001/04/xmlenc#sha256"/>
        <DigestValue>cVxsz3qVKvj9lPhNY0baYlF/sUKTgfUL2MRgEMelsJk=</DigestValue>
      </Reference>
      <Reference URI="/xl/charts/chart7.xml?ContentType=application/vnd.openxmlformats-officedocument.drawingml.chart+xml">
        <DigestMethod Algorithm="http://www.w3.org/2001/04/xmlenc#sha256"/>
        <DigestValue>sc5jIFxkaflSK4FadjTp+H/TKcrssZzdphOLxSXrBxk=</DigestValue>
      </Reference>
      <Reference URI="/xl/charts/colors1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.xml?ContentType=application/vnd.ms-office.chartcolorstyle+xml">
        <DigestMethod Algorithm="http://www.w3.org/2001/04/xmlenc#sha256"/>
        <DigestValue>BP77p9MYU/oKpjblyLjjCPwxJqm0ih9EkJR//5HVqS8=</DigestValue>
      </Reference>
      <Reference URI="/xl/charts/style1.xml?ContentType=application/vnd.ms-office.chartstyle+xml">
        <DigestMethod Algorithm="http://www.w3.org/2001/04/xmlenc#sha256"/>
        <DigestValue>nyw9E0JRwSCZ/7CghFBdhOGPxBke0DEBIerndKYnZfY=</DigestValue>
      </Reference>
      <Reference URI="/xl/charts/style2.xml?ContentType=application/vnd.ms-office.chartstyle+xml">
        <DigestMethod Algorithm="http://www.w3.org/2001/04/xmlenc#sha256"/>
        <DigestValue>nyw9E0JRwSCZ/7CghFBdhOGPxBke0DEBIerndKYnZfY=</DigestValue>
      </Reference>
      <Reference URI="/xl/charts/style3.xml?ContentType=application/vnd.ms-office.chartstyle+xml">
        <DigestMethod Algorithm="http://www.w3.org/2001/04/xmlenc#sha256"/>
        <DigestValue>nyw9E0JRwSCZ/7CghFBdhOGPxBke0DEBIerndKYnZfY=</DigestValue>
      </Reference>
      <Reference URI="/xl/comments1.xml?ContentType=application/vnd.openxmlformats-officedocument.spreadsheetml.comments+xml">
        <DigestMethod Algorithm="http://www.w3.org/2001/04/xmlenc#sha256"/>
        <DigestValue>i9vMJUpTAww2Tys7dEoqmLq4YIfXlxhxrpSYcPIKa9s=</DigestValue>
      </Reference>
      <Reference URI="/xl/comments2.xml?ContentType=application/vnd.openxmlformats-officedocument.spreadsheetml.comments+xml">
        <DigestMethod Algorithm="http://www.w3.org/2001/04/xmlenc#sha256"/>
        <DigestValue>Y2keLhu7XnygiRpx8Mmx9KXUE/eSZS1lnHi55Nw1/Tc=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9A98SKfi5ktL0lQJoAGCMS1ezVRSVTMf9Wt77Vz6AeA=</DigestValue>
      </Reference>
      <Reference URI="/xl/drawings/_rels/drawing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xgZhs7MA7qN8MMEuejuws4vrvkmf8q1b9j5Cv5hgdvo=</DigestValue>
      </Reference>
      <Reference URI="/xl/drawings/_rels/drawing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j79VH7ko70R7pttbrbb54NwBUX8PiGH2zPclev8hocs=</DigestValue>
      </Reference>
      <Reference URI="/xl/drawings/_rels/drawing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c0xxRsCWS0oB8i9tEUFab74BfzguUNpAI+lTzpyksHk=</DigestValue>
      </Reference>
      <Reference URI="/xl/drawings/_rels/drawing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9oZOvz116V2KJExU+fflxJ2HMBOVSpuYRl6+lYugQdA=</DigestValue>
      </Reference>
      <Reference URI="/xl/drawings/_rels/drawing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9oZOvz116V2KJExU+fflxJ2HMBOVSpuYRl6+lYugQdA=</DigestValue>
      </Reference>
      <Reference URI="/xl/drawings/_rels/drawing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9oZOvz116V2KJExU+fflxJ2HMBOVSpuYRl6+lYugQdA=</DigestValue>
      </Reference>
      <Reference URI="/xl/drawings/_rels/drawing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TKyH5Z3AAgSAsyJe27yyyhGgyezqkq1Xx34wUHFnndo=</DigestValue>
      </Reference>
      <Reference URI="/xl/drawings/_rels/drawing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TKyH5Z3AAgSAsyJe27yyyhGgyezqkq1Xx34wUHFnndo=</DigestValue>
      </Reference>
      <Reference URI="/xl/drawings/_rels/drawing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TKyH5Z3AAgSAsyJe27yyyhGgyezqkq1Xx34wUHFnndo=</DigestValue>
      </Reference>
      <Reference URI="/xl/drawings/_rels/drawing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J46eMWzAqPJRs+iua8Cqh7bmCse+B3CI/DD80gnA+vo=</DigestValue>
      </Reference>
      <Reference URI="/xl/drawings/_rels/drawing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J46eMWzAqPJRs+iua8Cqh7bmCse+B3CI/DD80gnA+vo=</DigestValue>
      </Reference>
      <Reference URI="/xl/drawings/_rels/vmlDrawing3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0bnaluOjkoWLUPzeO1N6TC0yZlIDZw/ntg2A+o23rYQ=</DigestValue>
      </Reference>
      <Reference URI="/xl/drawings/drawing1.xml?ContentType=application/vnd.openxmlformats-officedocument.drawing+xml">
        <DigestMethod Algorithm="http://www.w3.org/2001/04/xmlenc#sha256"/>
        <DigestValue>hWMazWs9cDFYyRG6hmzMZ35rArf8xAWuqDcFjeRvuHA=</DigestValue>
      </Reference>
      <Reference URI="/xl/drawings/drawing10.xml?ContentType=application/vnd.openxmlformats-officedocument.drawing+xml">
        <DigestMethod Algorithm="http://www.w3.org/2001/04/xmlenc#sha256"/>
        <DigestValue>BCVhU4R/woOjGsU3gWO8lWJUbY90yDmtB9xkru3CUZI=</DigestValue>
      </Reference>
      <Reference URI="/xl/drawings/drawing11.xml?ContentType=application/vnd.openxmlformats-officedocument.drawing+xml">
        <DigestMethod Algorithm="http://www.w3.org/2001/04/xmlenc#sha256"/>
        <DigestValue>JH58mIh4VYzGhn+tu7JdVZCp90pbKM5r3QJYyNLlGx4=</DigestValue>
      </Reference>
      <Reference URI="/xl/drawings/drawing12.xml?ContentType=application/vnd.openxmlformats-officedocument.drawing+xml">
        <DigestMethod Algorithm="http://www.w3.org/2001/04/xmlenc#sha256"/>
        <DigestValue>ZnGM2jbdhUhsD8LJWu46If/sLmpZju71kulA2j4tnM0=</DigestValue>
      </Reference>
      <Reference URI="/xl/drawings/drawing2.xml?ContentType=application/vnd.openxmlformats-officedocument.drawing+xml">
        <DigestMethod Algorithm="http://www.w3.org/2001/04/xmlenc#sha256"/>
        <DigestValue>8ML6kGpIQAODDVMJxLQwY57P0g3uY9EhXvFcjBtg1sc=</DigestValue>
      </Reference>
      <Reference URI="/xl/drawings/drawing3.xml?ContentType=application/vnd.openxmlformats-officedocument.drawing+xml">
        <DigestMethod Algorithm="http://www.w3.org/2001/04/xmlenc#sha256"/>
        <DigestValue>K7CW6j4PBZvsemLdWaCT56t3rFga/ScCFY4mE3+VSTA=</DigestValue>
      </Reference>
      <Reference URI="/xl/drawings/drawing4.xml?ContentType=application/vnd.openxmlformats-officedocument.drawing+xml">
        <DigestMethod Algorithm="http://www.w3.org/2001/04/xmlenc#sha256"/>
        <DigestValue>Y3gSYxgIRnm1i5KsxvoeI4I8kx6TrpxhYA1ZdZEehMw=</DigestValue>
      </Reference>
      <Reference URI="/xl/drawings/drawing5.xml?ContentType=application/vnd.openxmlformats-officedocument.drawing+xml">
        <DigestMethod Algorithm="http://www.w3.org/2001/04/xmlenc#sha256"/>
        <DigestValue>ANLHVYbBm6vvudnPQtH8i7udZc0ygn6ZVE9YXUN+xf0=</DigestValue>
      </Reference>
      <Reference URI="/xl/drawings/drawing6.xml?ContentType=application/vnd.openxmlformats-officedocument.drawing+xml">
        <DigestMethod Algorithm="http://www.w3.org/2001/04/xmlenc#sha256"/>
        <DigestValue>NKKxXC/1cqTNFIYih0Ki5IvjRPc4lQdsvGGPVOjcxTA=</DigestValue>
      </Reference>
      <Reference URI="/xl/drawings/drawing7.xml?ContentType=application/vnd.openxmlformats-officedocument.drawing+xml">
        <DigestMethod Algorithm="http://www.w3.org/2001/04/xmlenc#sha256"/>
        <DigestValue>cf0nQ+/O3DJcFK5FZ5YyzBKtCc3WXsUcUmfG52HEfzs=</DigestValue>
      </Reference>
      <Reference URI="/xl/drawings/drawing8.xml?ContentType=application/vnd.openxmlformats-officedocument.drawing+xml">
        <DigestMethod Algorithm="http://www.w3.org/2001/04/xmlenc#sha256"/>
        <DigestValue>oM+iqbKV/uzX19EKFIhoaocfz5ZckTTvQf3nACB79XE=</DigestValue>
      </Reference>
      <Reference URI="/xl/drawings/drawing9.xml?ContentType=application/vnd.openxmlformats-officedocument.drawing+xml">
        <DigestMethod Algorithm="http://www.w3.org/2001/04/xmlenc#sha256"/>
        <DigestValue>KVdIFwk7y8JAQts1PIFLi5+9l1DALUWdIc8ARmv8KgA=</DigestValue>
      </Reference>
      <Reference URI="/xl/drawings/vmlDrawing1.vml?ContentType=application/vnd.openxmlformats-officedocument.vmlDrawing">
        <DigestMethod Algorithm="http://www.w3.org/2001/04/xmlenc#sha256"/>
        <DigestValue>pbFnRKQbwQ6Q6YUShMYEztc3Ax24JXZVWyplp9isJms=</DigestValue>
      </Reference>
      <Reference URI="/xl/drawings/vmlDrawing2.vml?ContentType=application/vnd.openxmlformats-officedocument.vmlDrawing">
        <DigestMethod Algorithm="http://www.w3.org/2001/04/xmlenc#sha256"/>
        <DigestValue>tvcxdbYU1ux3J+r0AJ9eX94z0SaxNSktpHzRRPVcU6o=</DigestValue>
      </Reference>
      <Reference URI="/xl/drawings/vmlDrawing3.vml?ContentType=application/vnd.openxmlformats-officedocument.vmlDrawing">
        <DigestMethod Algorithm="http://www.w3.org/2001/04/xmlenc#sha256"/>
        <DigestValue>m9nFntzkEgaPSQ4cI9d4RC7JOHQ4bLH/wsKA9FWhTdg=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phRfM1XzrHosvT1a2lbH+Wz2HToluHG/XE9OYk+8/2U=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4So/SMlyJLKfTeCDYIoJk+pEIG0SYAvSIrSDZZLxeDU=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S0b5eXhgeFesEqMMK54Fb8kTdMksLl8adGG+7rJXQic=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z0yq7m2NUyFyZWE+9oXrEyBl5oIzwRQL4AFJL74eIRo=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bRJl9B88ExF1ksh+Chua2oFjkX4bFqIMGC9XzxFadAA=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mLESNgnqO0SCc1CVo1WRbd8tBB5B2QGJCj28DXuiChw=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sNVu4RqvzTWCq/dmbikUiYrAMiExwiOqowtq+5JcJfk=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WRBq+U7o8SDBYFMgiLJeQHjJ/qGTdjja/OLVJ2FROQo=</DigestValue>
      </Reference>
      <Reference URI="/xl/externalLinks/_rels/externalLink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dy+/YX/f/pkc+ZTbqN/qQ7CdAxyPvS4NNh0GG5QYHt0=</DigestValue>
      </Reference>
      <Reference URI="/xl/externalLinks/_rels/externalLink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LCiF5aceStsZiMy3pcFhoS8QTenKxx8KoT3lEWetU+g=</DigestValue>
      </Reference>
      <Reference URI="/xl/externalLinks/_rels/externalLink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QuBeGD0dW9uLSfSzLqXXqoNksWXRjMZbhi8y+jxgZYU=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o8VsNlMlW+uDnVJJ6vEu5nGy9ZjqJQc9BihlXQs8Muw=</DigestValue>
      </Reference>
      <Reference URI="/xl/externalLinks/_rels/externalLink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on+tr0MUCW9KfXkCLMkZj6+QfdBeQJMg5zp2xbIKJPo=</DigestValue>
      </Reference>
      <Reference URI="/xl/externalLinks/_rels/externalLink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UO3cL77fd4cKGBg1Xm0GDkgNQa1HvUjS5lF4rzh2Ask=</DigestValue>
      </Reference>
      <Reference URI="/xl/externalLinks/_rels/externalLink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/+FKoTxs8C7APXOtHrWRSQwQ4x2aW8fHX3tTJBReRb8=</DigestValue>
      </Reference>
      <Reference URI="/xl/externalLinks/_rels/externalLink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g57lgZtJQxxDDr+JsO9/dr0l5yT1hmgOEsBIc0CtiYM=</DigestValue>
      </Reference>
      <Reference URI="/xl/externalLinks/_rels/externalLink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dt2Gu6BuY9oS/C7cU0DjF2pAKDnxfNIWhjieCEF5XJ4=</DigestValue>
      </Reference>
      <Reference URI="/xl/externalLinks/_rels/externalLink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3Tr7Jsoxe1nbBpeKZinxWVgXMh991bqPvXmsstlmOvI=</DigestValue>
      </Reference>
      <Reference URI="/xl/externalLinks/_rels/externalLink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iateJExLHR/rCuhokwPXiymsedIFYZJNQN0ngjpus24=</DigestValue>
      </Reference>
      <Reference URI="/xl/externalLinks/_rels/externalLink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9kBOjhIvlPzzayej4lZISWAChcyQzfKq2lLJ7EqtuAg=</DigestValue>
      </Reference>
      <Reference URI="/xl/externalLinks/_rels/externalLink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nBD42DsOBNBG6yVg5N5PYA5pJu/hgP/zc5mWQ+tIWd8=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6c/tn+E75Xt9ZErJITMY3LWczXeSEFCTKDTfg/Rl/EQ=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G+rrOUxFcht38Yd5qGOZ8gXcyugQ9eJiLwfS9t+Jyp4=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QWwmIYgfD65eaMxf1JVRcYkt1qEqj51nn5PAJlisSXE=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g1GeKI8O0RmvKczWQs7BQDWT9Y+dzTg3zQPuiGg7PGk=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gYvoxPrq3zY0UD7kLbL0plSs19J4D9VT8GThvoOlRTU=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iK4dIFLIzTOJ0GcnQd3B08ExlYVIxXq/8HHKZkoK9x4=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i1Lwkh0gksOzmeHDnT1RX/vS4ows9MJcPoAH6BU2h3o=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/wni1vYqZ/YnmjmBtnbbn1x8eiS8PZoEjgXJO2ieEdk=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Ism9Bzx/MdHT/02RZBQsKQuqCF+mYAMIZOfCUE75ACA=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W0Qcgs7HgSNhZKR3do6ruNDyYjKiQleLSl+usLeJ6eY=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W0Qcgs7HgSNhZKR3do6ruNDyYjKiQleLSl+usLeJ6eY=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jwLuOpHPieSJr/1TQaEiiMuoGRx2Xz/HDhepxE/yfvk=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jwLuOpHPieSJr/1TQaEiiMuoGRx2Xz/HDhepxE/yfvk=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jwLuOpHPieSJr/1TQaEiiMuoGRx2Xz/HDhepxE/yfvk=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qoZ3SXCA4IS0GrWvmmHYvMiix+qqGNJI5X6t/MraEE0=</DigestValue>
      </Reference>
      <Reference URI="/xl/externalLinks/externalLink17.xml?ContentType=application/vnd.openxmlformats-officedocument.spreadsheetml.externalLink+xml">
        <DigestMethod Algorithm="http://www.w3.org/2001/04/xmlenc#sha256"/>
        <DigestValue>qoZ3SXCA4IS0GrWvmmHYvMiix+qqGNJI5X6t/MraEE0=</DigestValue>
      </Reference>
      <Reference URI="/xl/externalLinks/externalLink18.xml?ContentType=application/vnd.openxmlformats-officedocument.spreadsheetml.externalLink+xml">
        <DigestMethod Algorithm="http://www.w3.org/2001/04/xmlenc#sha256"/>
        <DigestValue>CT4Z/HUXAUqxQxvlIEs6jD3/MoZW886RsJwWHZOwrhU=</DigestValue>
      </Reference>
      <Reference URI="/xl/externalLinks/externalLink19.xml?ContentType=application/vnd.openxmlformats-officedocument.spreadsheetml.externalLink+xml">
        <DigestMethod Algorithm="http://www.w3.org/2001/04/xmlenc#sha256"/>
        <DigestValue>rzQ5RVZeQ4ooQ3iOmz3HZu3cA+yRO6H9liZ83mmpVog=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/wni1vYqZ/YnmjmBtnbbn1x8eiS8PZoEjgXJO2ieEdk=</DigestValue>
      </Reference>
      <Reference URI="/xl/externalLinks/externalLink20.xml?ContentType=application/vnd.openxmlformats-officedocument.spreadsheetml.externalLink+xml">
        <DigestMethod Algorithm="http://www.w3.org/2001/04/xmlenc#sha256"/>
        <DigestValue>rzQ5RVZeQ4ooQ3iOmz3HZu3cA+yRO6H9liZ83mmpVog=</DigestValue>
      </Reference>
      <Reference URI="/xl/externalLinks/externalLink21.xml?ContentType=application/vnd.openxmlformats-officedocument.spreadsheetml.externalLink+xml">
        <DigestMethod Algorithm="http://www.w3.org/2001/04/xmlenc#sha256"/>
        <DigestValue>9w2ms+1O0ZAsrJWw7Av6BwNVRWnNB4K2+0QcIRf1rSo=</DigestValue>
      </Reference>
      <Reference URI="/xl/externalLinks/externalLink22.xml?ContentType=application/vnd.openxmlformats-officedocument.spreadsheetml.externalLink+xml">
        <DigestMethod Algorithm="http://www.w3.org/2001/04/xmlenc#sha256"/>
        <DigestValue>P8ZBSTTyNJpGBksxDvPoPwzR4SwFDsyUHsWThjRzLWo=</DigestValue>
      </Reference>
      <Reference URI="/xl/externalLinks/externalLink23.xml?ContentType=application/vnd.openxmlformats-officedocument.spreadsheetml.externalLink+xml">
        <DigestMethod Algorithm="http://www.w3.org/2001/04/xmlenc#sha256"/>
        <DigestValue>P8ZBSTTyNJpGBksxDvPoPwzR4SwFDsyUHsWThjRzLWo=</DigestValue>
      </Reference>
      <Reference URI="/xl/externalLinks/externalLink24.xml?ContentType=application/vnd.openxmlformats-officedocument.spreadsheetml.externalLink+xml">
        <DigestMethod Algorithm="http://www.w3.org/2001/04/xmlenc#sha256"/>
        <DigestValue>hd49oFaB8tHuywf64YDG2NSsGenwLRJhrU3aRKYkBMw=</DigestValue>
      </Reference>
      <Reference URI="/xl/externalLinks/externalLink25.xml?ContentType=application/vnd.openxmlformats-officedocument.spreadsheetml.externalLink+xml">
        <DigestMethod Algorithm="http://www.w3.org/2001/04/xmlenc#sha256"/>
        <DigestValue>LwaEuL+gJf3NIXx6HVdx1JNsEyk9TYxgfv/3ArSm7qk=</DigestValue>
      </Reference>
      <Reference URI="/xl/externalLinks/externalLink26.xml?ContentType=application/vnd.openxmlformats-officedocument.spreadsheetml.externalLink+xml">
        <DigestMethod Algorithm="http://www.w3.org/2001/04/xmlenc#sha256"/>
        <DigestValue>lFUJZvB6LTZuSip3sIZv00dtw9mCaPm74JgBAm9KjiU=</DigestValue>
      </Reference>
      <Reference URI="/xl/externalLinks/externalLink27.xml?ContentType=application/vnd.openxmlformats-officedocument.spreadsheetml.externalLink+xml">
        <DigestMethod Algorithm="http://www.w3.org/2001/04/xmlenc#sha256"/>
        <DigestValue>iU9DFarLpPPhfY64+U51J91sV7frWDmjekltuk5yYxA=</DigestValue>
      </Reference>
      <Reference URI="/xl/externalLinks/externalLink28.xml?ContentType=application/vnd.openxmlformats-officedocument.spreadsheetml.externalLink+xml">
        <DigestMethod Algorithm="http://www.w3.org/2001/04/xmlenc#sha256"/>
        <DigestValue>CT4Z/HUXAUqxQxvlIEs6jD3/MoZW886RsJwWHZOwrhU=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Lj/iKcvFqOV1vpA9wCKVBJEShQJwgCgahE8uP8/ltqI=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Lj/iKcvFqOV1vpA9wCKVBJEShQJwgCgahE8uP8/ltqI=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gt61RBoEGbcxERQORNdg7I2kaP5H/dhDNNg3EdkpSq0=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Ms2NVMvWXP3+HCP2eXyOnAWnZ1azMtHP1Mzhhq3s6So=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14gQmG0rEZQR9WAw7jCMFOuhEGzd9vwPRri95YgurYs=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ALaq67LNq3nZNG8scRW+4IoSLESVbi0UT81eujZoFzQ=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ALaq67LNq3nZNG8scRW+4IoSLESVbi0UT81eujZoFzQ=</DigestValue>
      </Reference>
      <Reference URI="/xl/media/image1.jpeg?ContentType=image/jpeg">
        <DigestMethod Algorithm="http://www.w3.org/2001/04/xmlenc#sha256"/>
        <DigestValue>/hFR6IBaEYnlnP01/+sUE9SFZMJbxhVENh1Ok62T3hE=</DigestValue>
      </Reference>
      <Reference URI="/xl/media/image10.PNG?ContentType=image/png">
        <DigestMethod Algorithm="http://www.w3.org/2001/04/xmlenc#sha256"/>
        <DigestValue>EuUFLze9WKOb49mLdFcQNm3LqlJ6ga1LmivRN3IHpXQ=</DigestValue>
      </Reference>
      <Reference URI="/xl/media/image11.jpeg?ContentType=image/jpeg">
        <DigestMethod Algorithm="http://www.w3.org/2001/04/xmlenc#sha256"/>
        <DigestValue>8OFkXYGP4d/aJ8OrSmICfmxFaf01BEkKjV4jwvvEA8A=</DigestValue>
      </Reference>
      <Reference URI="/xl/media/image12.emf?ContentType=image/x-emf">
        <DigestMethod Algorithm="http://www.w3.org/2001/04/xmlenc#sha256"/>
        <DigestValue>5fWf5yvkienO0Wtnk6OikcRQvFnZ4ZqBh56tBwfLSpI=</DigestValue>
      </Reference>
      <Reference URI="/xl/media/image2.png?ContentType=image/png">
        <DigestMethod Algorithm="http://www.w3.org/2001/04/xmlenc#sha256"/>
        <DigestValue>nV13C45DHNR26dH+LKM1egQhd2BM6s3IL0UxuqbFR18=</DigestValue>
      </Reference>
      <Reference URI="/xl/media/image3.jpeg?ContentType=image/jpeg">
        <DigestMethod Algorithm="http://www.w3.org/2001/04/xmlenc#sha256"/>
        <DigestValue>vJjtUphs3n+sFv3tAYxffYAfR4st9Ih5tnA+unu9T68=</DigestValue>
      </Reference>
      <Reference URI="/xl/media/image4.jpeg?ContentType=image/jpeg">
        <DigestMethod Algorithm="http://www.w3.org/2001/04/xmlenc#sha256"/>
        <DigestValue>rOKIsVDO2NBFcfAr6IVR2ezEtNSYUXdGpLB5QitN+80=</DigestValue>
      </Reference>
      <Reference URI="/xl/media/image5.jpeg?ContentType=image/jpeg">
        <DigestMethod Algorithm="http://www.w3.org/2001/04/xmlenc#sha256"/>
        <DigestValue>5l6faYR759y06a8mTTajZj2+tUSrCnBlKLWd4xy88TA=</DigestValue>
      </Reference>
      <Reference URI="/xl/media/image6.png?ContentType=image/png">
        <DigestMethod Algorithm="http://www.w3.org/2001/04/xmlenc#sha256"/>
        <DigestValue>Sms9CFFsCprFN1Vt/KKZl6DgLiBTiKvgn+w3Lw/LFLQ=</DigestValue>
      </Reference>
      <Reference URI="/xl/media/image7.png?ContentType=image/png">
        <DigestMethod Algorithm="http://www.w3.org/2001/04/xmlenc#sha256"/>
        <DigestValue>5dKReWZsgLQLxiTofdbuMSvSO1bWmMRwynDJvltNKQU=</DigestValue>
      </Reference>
      <Reference URI="/xl/media/image8.jpeg?ContentType=image/jpeg">
        <DigestMethod Algorithm="http://www.w3.org/2001/04/xmlenc#sha256"/>
        <DigestValue>pT19ai1dDf4CW3X47u0z0gUR18sY7QGVyUo0b6l1w4s=</DigestValue>
      </Reference>
      <Reference URI="/xl/media/image9.jpeg?ContentType=image/jpeg">
        <DigestMethod Algorithm="http://www.w3.org/2001/04/xmlenc#sha256"/>
        <DigestValue>vv2skBzkZgLE2rThzUKYWVPKLl+GAkimyTCZVV6RHqo=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NZymL+7j0pTkPLMDJ9ADMpZeh1kg5956HAYRUyYYt9o=</DigestValue>
      </Reference>
      <Reference URI="/xl/printerSettings/printerSettings10.bin?ContentType=application/vnd.openxmlformats-officedocument.spreadsheetml.printerSettings">
        <DigestMethod Algorithm="http://www.w3.org/2001/04/xmlenc#sha256"/>
        <DigestValue>NZymL+7j0pTkPLMDJ9ADMpZeh1kg5956HAYRUyYYt9o=</DigestValue>
      </Reference>
      <Reference URI="/xl/printerSettings/printerSettings11.bin?ContentType=application/vnd.openxmlformats-officedocument.spreadsheetml.printerSettings">
        <DigestMethod Algorithm="http://www.w3.org/2001/04/xmlenc#sha256"/>
        <DigestValue>kCLFdOgMOkb6k2tb5bqNERI0yHCghFsWog8hwMAgN2s=</DigestValue>
      </Reference>
      <Reference URI="/xl/printerSettings/printerSettings12.bin?ContentType=application/vnd.openxmlformats-officedocument.spreadsheetml.printerSettings">
        <DigestMethod Algorithm="http://www.w3.org/2001/04/xmlenc#sha256"/>
        <DigestValue>NZymL+7j0pTkPLMDJ9ADMpZeh1kg5956HAYRUyYYt9o=</DigestValue>
      </Reference>
      <Reference URI="/xl/printerSettings/printerSettings13.bin?ContentType=application/vnd.openxmlformats-officedocument.spreadsheetml.printerSettings">
        <DigestMethod Algorithm="http://www.w3.org/2001/04/xmlenc#sha256"/>
        <DigestValue>y5XYXItVr0OVhuLiBJiWrefD5lb78YWTdSfvozX6jIk=</DigestValue>
      </Reference>
      <Reference URI="/xl/printerSettings/printerSettings14.bin?ContentType=application/vnd.openxmlformats-officedocument.spreadsheetml.printerSettings">
        <DigestMethod Algorithm="http://www.w3.org/2001/04/xmlenc#sha256"/>
        <DigestValue>y5XYXItVr0OVhuLiBJiWrefD5lb78YWTdSfvozX6jIk=</DigestValue>
      </Reference>
      <Reference URI="/xl/printerSettings/printerSettings15.bin?ContentType=application/vnd.openxmlformats-officedocument.spreadsheetml.printerSettings">
        <DigestMethod Algorithm="http://www.w3.org/2001/04/xmlenc#sha256"/>
        <DigestValue>lTmWWuTK1Naq+ezSxBBlMlAYbZN/xucEz1ZRFwAgxAs=</DigestValue>
      </Reference>
      <Reference URI="/xl/printerSettings/printerSettings16.bin?ContentType=application/vnd.openxmlformats-officedocument.spreadsheetml.printerSettings">
        <DigestMethod Algorithm="http://www.w3.org/2001/04/xmlenc#sha256"/>
        <DigestValue>E8BSBhLnrjZXcXORV7bUpOWPpgw7Y7cGoJ2QgdEVYls=</DigestValue>
      </Reference>
      <Reference URI="/xl/printerSettings/printerSettings17.bin?ContentType=application/vnd.openxmlformats-officedocument.spreadsheetml.printerSettings">
        <DigestMethod Algorithm="http://www.w3.org/2001/04/xmlenc#sha256"/>
        <DigestValue>lTmWWuTK1Naq+ezSxBBlMlAYbZN/xucEz1ZRFwAgxAs=</DigestValue>
      </Reference>
      <Reference URI="/xl/printerSettings/printerSettings18.bin?ContentType=application/vnd.openxmlformats-officedocument.spreadsheetml.printerSettings">
        <DigestMethod Algorithm="http://www.w3.org/2001/04/xmlenc#sha256"/>
        <DigestValue>blTR+bYMWwOD2hvCRhkokO8v0AXD9nEv+wCxLZg1gTU=</DigestValue>
      </Reference>
      <Reference URI="/xl/printerSettings/printerSettings19.bin?ContentType=application/vnd.openxmlformats-officedocument.spreadsheetml.printerSettings">
        <DigestMethod Algorithm="http://www.w3.org/2001/04/xmlenc#sha256"/>
        <DigestValue>lTmWWuTK1Naq+ezSxBBlMlAYbZN/xucEz1ZRFwAgxAs=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k2A2pnvoYUUYxgUvjLnkN46/Hl4Tjxk7R+YfKd+DUCU=</DigestValue>
      </Reference>
      <Reference URI="/xl/printerSettings/printerSettings20.bin?ContentType=application/vnd.openxmlformats-officedocument.spreadsheetml.printerSettings">
        <DigestMethod Algorithm="http://www.w3.org/2001/04/xmlenc#sha256"/>
        <DigestValue>0RWS0pMWfl2dHtWA3kVBa940nPGfYpdvx1oYLNaeVWA=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TDZmHapsOFr/spfOQ0KJBZqtxV6mj2yjwtpnQj2Ypas=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TDZmHapsOFr/spfOQ0KJBZqtxV6mj2yjwtpnQj2Ypas=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NZymL+7j0pTkPLMDJ9ADMpZeh1kg5956HAYRUyYYt9o=</DigestValue>
      </Reference>
      <Reference URI="/xl/printerSettings/printerSettings6.bin?ContentType=application/vnd.openxmlformats-officedocument.spreadsheetml.printerSettings">
        <DigestMethod Algorithm="http://www.w3.org/2001/04/xmlenc#sha256"/>
        <DigestValue>FJ1a17iHUkagLZATt2fGQ84/zp4WDvX63R9P4zzsxJA=</DigestValue>
      </Reference>
      <Reference URI="/xl/printerSettings/printerSettings7.bin?ContentType=application/vnd.openxmlformats-officedocument.spreadsheetml.printerSettings">
        <DigestMethod Algorithm="http://www.w3.org/2001/04/xmlenc#sha256"/>
        <DigestValue>zeQwLOilQA5F8GJ8MrPU5Y4BChcDVJo1DRKxjdRP0Gk=</DigestValue>
      </Reference>
      <Reference URI="/xl/printerSettings/printerSettings8.bin?ContentType=application/vnd.openxmlformats-officedocument.spreadsheetml.printerSettings">
        <DigestMethod Algorithm="http://www.w3.org/2001/04/xmlenc#sha256"/>
        <DigestValue>yqU9qNVKRCfKjQRKCRBCfY+62eiSfRlphqCfAi03mDI=</DigestValue>
      </Reference>
      <Reference URI="/xl/printerSettings/printerSettings9.bin?ContentType=application/vnd.openxmlformats-officedocument.spreadsheetml.printerSettings">
        <DigestMethod Algorithm="http://www.w3.org/2001/04/xmlenc#sha256"/>
        <DigestValue>vQWFBnECDGVvlmRyAh2a6jmEiCdrVyXKlmZuiu2f9JE=</DigestValue>
      </Reference>
      <Reference URI="/xl/sharedStrings.xml?ContentType=application/vnd.openxmlformats-officedocument.spreadsheetml.sharedStrings+xml">
        <DigestMethod Algorithm="http://www.w3.org/2001/04/xmlenc#sha256"/>
        <DigestValue>D/ID45TIN+Vfk5lNX0bj1KZuheDa/y+7in7kiCJLVbA=</DigestValue>
      </Reference>
      <Reference URI="/xl/styles.xml?ContentType=application/vnd.openxmlformats-officedocument.spreadsheetml.styles+xml">
        <DigestMethod Algorithm="http://www.w3.org/2001/04/xmlenc#sha256"/>
        <DigestValue>34v4bt4YNu756DoPdxsbbbuycLwEBHovC7e0GImV/QM=</DigestValue>
      </Reference>
      <Reference URI="/xl/theme/theme1.xml?ContentType=application/vnd.openxmlformats-officedocument.theme+xml">
        <DigestMethod Algorithm="http://www.w3.org/2001/04/xmlenc#sha256"/>
        <DigestValue>aGtA8Mck8Nbiqm9/QBAWRalZiQZXrm2UPBCSc9Ntt1g=</DigestValue>
      </Reference>
      <Reference URI="/xl/theme/themeOverride1.xml?ContentType=application/vnd.openxmlformats-officedocument.themeOverride+xml">
        <DigestMethod Algorithm="http://www.w3.org/2001/04/xmlenc#sha256"/>
        <DigestValue>rrkrjQBLe5McFbrTsg44wi2pXme9cqKZUbN/xbnqtj0=</DigestValue>
      </Reference>
      <Reference URI="/xl/workbook.xml?ContentType=application/vnd.openxmlformats-officedocument.spreadsheetml.sheet.main+xml">
        <DigestMethod Algorithm="http://www.w3.org/2001/04/xmlenc#sha256"/>
        <DigestValue>0MPNXFAURxIjk/pCOasgvV54IicesGHIK05o0m5fO34=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_rels/sheet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GqqoE7oijdyyKE5c01WJ3kyTq9kwA3rxPGxGJJfeJW0=</DigestValue>
      </Reference>
      <Reference URI="/xl/worksheets/_rels/sheet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USfWCE7ZRq7RFgZ8lfWN7svR9T6+KEpU1W0SOwA1Ua4=</DigestValue>
      </Reference>
      <Reference URI="/xl/worksheets/_rels/sheet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SDuTS69VsFjutljmfzx+FCbCQMnG5iTyBDc97dM0e7Y=</DigestValue>
      </Reference>
      <Reference URI="/xl/worksheets/_rels/sheet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/oIykhH1Ii9thKt+MIBbXHFwc3zJMTiSzKFW1dFeM8w=</DigestValue>
      </Reference>
      <Reference URI="/xl/worksheets/_rels/sheet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bkKW4ZxX+PZ2I+L+9MVkd2UENiLYN+WA5VM+iaZISxY=</DigestValue>
      </Reference>
      <Reference URI="/xl/worksheets/_rels/sheet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KNby+IRMBMdWQBtp+3QqG2Bs+v6R+O+T9CbB1MZKt7A=</DigestValue>
      </Reference>
      <Reference URI="/xl/worksheets/_rels/sheet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AqLTnamJgc5BFhSC2Uv4vRPLs84DOh4OJ2SEZer4dpE=</DigestValue>
      </Reference>
      <Reference URI="/xl/worksheets/_rels/sheet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BW13LjEKaEXRjIa2jXYQllSRmBFgqp8rbML9TX2/npU=</DigestValue>
      </Reference>
      <Reference URI="/xl/worksheets/_rels/sheet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aLMcDFb0thUoQSRjb0kN+qIJpTsLb5nmv7E9Z360VcU=</DigestValue>
      </Reference>
      <Reference URI="/xl/worksheets/_rels/sheet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FbuURDGABtSzXD1n9QdwnZxiTaTkDXysdG4+jTZ7E2o=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ie1t59T+oh4xR4rir291kA0PxL5MlUFD/HEFvVUbc9Y=</DigestValue>
      </Reference>
      <Reference URI="/xl/worksheets/_rels/sheet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G5qEu64jdJ6WF4EM7bnP/+gLm3HWRLO0kHzWIq8sxYM=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+xv39IL7tPpsXHT+vo405BfLsmjmbjvDNJ7rppqDbsg=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eQV2FY1L2l1QSXsKJj5WPN19GWIuFsPPhd+e1hYjLic=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KT/CqvyuV6uSjWC5ynXnrxXR9G3iaDSosVAugHGTKbE=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4N5VJUYUiQE50Px6BHAtH+Ub3QsrIt/FKoM1NcrDGa0=</DigestValue>
      </Reference>
      <Reference URI="/xl/worksheets/_rels/shee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yc48oc/QmVpCKOyTQC/b+mtn1WuyjRR/gC7AuLuMWdI=</DigestValue>
      </Reference>
      <Reference URI="/xl/worksheets/_rels/sheet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FDvnHPD6/CGwKxcEIE18HsOXjfGgVY46IoBPe6h8Lj0=</DigestValue>
      </Reference>
      <Reference URI="/xl/worksheets/_rels/sheet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VBtVSFlIxzcUXhEx+UnzQXmVxs4DIyAhk4b2Ww66f00=</DigestValue>
      </Reference>
      <Reference URI="/xl/worksheets/sheet1.xml?ContentType=application/vnd.openxmlformats-officedocument.spreadsheetml.worksheet+xml">
        <DigestMethod Algorithm="http://www.w3.org/2001/04/xmlenc#sha256"/>
        <DigestValue>032Exc8YhdSUMufOreJVAX5K2KeMjpsJqKELhF8z1TM=</DigestValue>
      </Reference>
      <Reference URI="/xl/worksheets/sheet10.xml?ContentType=application/vnd.openxmlformats-officedocument.spreadsheetml.worksheet+xml">
        <DigestMethod Algorithm="http://www.w3.org/2001/04/xmlenc#sha256"/>
        <DigestValue>RRPVTbC+jAJgK0xwAxxd22b0Bq3ri0iHJijbfK6HOAI=</DigestValue>
      </Reference>
      <Reference URI="/xl/worksheets/sheet11.xml?ContentType=application/vnd.openxmlformats-officedocument.spreadsheetml.worksheet+xml">
        <DigestMethod Algorithm="http://www.w3.org/2001/04/xmlenc#sha256"/>
        <DigestValue>prURVw1TVoY8pI7F3ljHjhpBHbBXnX51Wr5n6DOmxQE=</DigestValue>
      </Reference>
      <Reference URI="/xl/worksheets/sheet12.xml?ContentType=application/vnd.openxmlformats-officedocument.spreadsheetml.worksheet+xml">
        <DigestMethod Algorithm="http://www.w3.org/2001/04/xmlenc#sha256"/>
        <DigestValue>AlaeILh93M5irGnyfREYe5SuszVckR+pkOhI7hZN9LI=</DigestValue>
      </Reference>
      <Reference URI="/xl/worksheets/sheet13.xml?ContentType=application/vnd.openxmlformats-officedocument.spreadsheetml.worksheet+xml">
        <DigestMethod Algorithm="http://www.w3.org/2001/04/xmlenc#sha256"/>
        <DigestValue>GkGv9HXo0qfGt6yi/vMrVeP9qkd4C77mcuc2SFJ7/1c=</DigestValue>
      </Reference>
      <Reference URI="/xl/worksheets/sheet14.xml?ContentType=application/vnd.openxmlformats-officedocument.spreadsheetml.worksheet+xml">
        <DigestMethod Algorithm="http://www.w3.org/2001/04/xmlenc#sha256"/>
        <DigestValue>Cemqpcr06BP2ASKZTgWknlBAcP6iugWFbx31ZqnSpc0=</DigestValue>
      </Reference>
      <Reference URI="/xl/worksheets/sheet15.xml?ContentType=application/vnd.openxmlformats-officedocument.spreadsheetml.worksheet+xml">
        <DigestMethod Algorithm="http://www.w3.org/2001/04/xmlenc#sha256"/>
        <DigestValue>hg/v79uQF3/19sFr5ZN7zmZBTc3TyzG79NVVG33Dqs8=</DigestValue>
      </Reference>
      <Reference URI="/xl/worksheets/sheet16.xml?ContentType=application/vnd.openxmlformats-officedocument.spreadsheetml.worksheet+xml">
        <DigestMethod Algorithm="http://www.w3.org/2001/04/xmlenc#sha256"/>
        <DigestValue>Je5KAd5mahnVvW9/5RSeKqgQNmPikAqCNjTV5b6mKOI=</DigestValue>
      </Reference>
      <Reference URI="/xl/worksheets/sheet17.xml?ContentType=application/vnd.openxmlformats-officedocument.spreadsheetml.worksheet+xml">
        <DigestMethod Algorithm="http://www.w3.org/2001/04/xmlenc#sha256"/>
        <DigestValue>9apdrviu2/l7GlyAVWdcYdYVF1sWa+Ekn5Be/w1Q/UA=</DigestValue>
      </Reference>
      <Reference URI="/xl/worksheets/sheet18.xml?ContentType=application/vnd.openxmlformats-officedocument.spreadsheetml.worksheet+xml">
        <DigestMethod Algorithm="http://www.w3.org/2001/04/xmlenc#sha256"/>
        <DigestValue>tKluMhksm6lYZOOEsX7PLGiW3Kqf+PFlI3FLgQLiiFA=</DigestValue>
      </Reference>
      <Reference URI="/xl/worksheets/sheet19.xml?ContentType=application/vnd.openxmlformats-officedocument.spreadsheetml.worksheet+xml">
        <DigestMethod Algorithm="http://www.w3.org/2001/04/xmlenc#sha256"/>
        <DigestValue>O79D36u4hZkH6iDy2F+TfCs+PUxkgyF9E9+V/D/TqBo=</DigestValue>
      </Reference>
      <Reference URI="/xl/worksheets/sheet2.xml?ContentType=application/vnd.openxmlformats-officedocument.spreadsheetml.worksheet+xml">
        <DigestMethod Algorithm="http://www.w3.org/2001/04/xmlenc#sha256"/>
        <DigestValue>UPmdfAUDuxyKkPY7hlScbVlVACqJryvDL4WX0leUWHU=</DigestValue>
      </Reference>
      <Reference URI="/xl/worksheets/sheet20.xml?ContentType=application/vnd.openxmlformats-officedocument.spreadsheetml.worksheet+xml">
        <DigestMethod Algorithm="http://www.w3.org/2001/04/xmlenc#sha256"/>
        <DigestValue>geAtj22yQtwg0wzV1EPXGo3NmJZP9VrfDTGdBmIMfFU=</DigestValue>
      </Reference>
      <Reference URI="/xl/worksheets/sheet3.xml?ContentType=application/vnd.openxmlformats-officedocument.spreadsheetml.worksheet+xml">
        <DigestMethod Algorithm="http://www.w3.org/2001/04/xmlenc#sha256"/>
        <DigestValue>qvgnsNsbfzxDunZqNr6kZJigowW2EW+cAIJW8e06H4E=</DigestValue>
      </Reference>
      <Reference URI="/xl/worksheets/sheet4.xml?ContentType=application/vnd.openxmlformats-officedocument.spreadsheetml.worksheet+xml">
        <DigestMethod Algorithm="http://www.w3.org/2001/04/xmlenc#sha256"/>
        <DigestValue>tZDi1zFNVZzPC2RfXs6ET0XCBkS+v2hk7MGBgfJ29Ko=</DigestValue>
      </Reference>
      <Reference URI="/xl/worksheets/sheet5.xml?ContentType=application/vnd.openxmlformats-officedocument.spreadsheetml.worksheet+xml">
        <DigestMethod Algorithm="http://www.w3.org/2001/04/xmlenc#sha256"/>
        <DigestValue>5X9Yc6ChiZFKqW+tUizmhUrMaqU+0ayNKKAC6Zw7ssk=</DigestValue>
      </Reference>
      <Reference URI="/xl/worksheets/sheet6.xml?ContentType=application/vnd.openxmlformats-officedocument.spreadsheetml.worksheet+xml">
        <DigestMethod Algorithm="http://www.w3.org/2001/04/xmlenc#sha256"/>
        <DigestValue>+rC+ICxchoWEymarofnz6HKEUjNsomu04/BBWbjZ/NE=</DigestValue>
      </Reference>
      <Reference URI="/xl/worksheets/sheet7.xml?ContentType=application/vnd.openxmlformats-officedocument.spreadsheetml.worksheet+xml">
        <DigestMethod Algorithm="http://www.w3.org/2001/04/xmlenc#sha256"/>
        <DigestValue>u58CQR6p1PsCQzMeGXEc7MuVpKHsbe73MbHT9ljNAC8=</DigestValue>
      </Reference>
      <Reference URI="/xl/worksheets/sheet8.xml?ContentType=application/vnd.openxmlformats-officedocument.spreadsheetml.worksheet+xml">
        <DigestMethod Algorithm="http://www.w3.org/2001/04/xmlenc#sha256"/>
        <DigestValue>xokri2KhvYEk8IcwbBn7fObohFuIovVw3JaJaYZMdT8=</DigestValue>
      </Reference>
      <Reference URI="/xl/worksheets/sheet9.xml?ContentType=application/vnd.openxmlformats-officedocument.spreadsheetml.worksheet+xml">
        <DigestMethod Algorithm="http://www.w3.org/2001/04/xmlenc#sha256"/>
        <DigestValue>/SQzmF2H96VWGginTuIysCi10fQexdzTX/dZYP351Dk=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2020-07-01T06:04:11Z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{313648F7-E5B9-4F39-800F-7F8B85EFB996}</SetupID>
          <SignatureText/>
          <SignatureImage>AQAAAGwAAAAAAAAAAAAAAC8AAAAoAAAAAAAAAAAAAADMAwAAQAMAACBFTUYAAAEAcBAAAAwAAAABAAAAAAAAAAAAAAAAAAAAVgUAAAADAAAVAQAAnAAAAAAAAAAAAAAAAAAAAAg6BABgYQIARgAAACwAAAAgAAAARU1GKwFAAQAcAAAAEAAAAAIQwNsBAAAAYAAAAGAAAABGAAAAoAYAAJQGAABFTUYrIkAEAAwAAAAAAAAAHkAJAAwAAAAAAAAAJEABAAwAAAAAAAAAMEACABAAAAAEAAAAAACAPyFABwAMAAAAAAAAAAhAAAXsBQAA4AUAAAIQwNsBAAAAAAAAAAAAAAAAAAAAAAAAAAEAAAD/2P/gABBKRklGAAEBAQBgAGAAAP/bAEMAAgEBAgEBAgICAgICAgIDBQMDAwMDBgQEAwUHBgcHBwYHBwgJCwkICAoIBwcKDQoKCwwMDAwHCQ4PDQwOCwwMDP/bAEMBAgICAwMDBgMDBgwIBwgMDAwMDAwMDAwMDAwMDAwMDAwMDAwMDAwMDAwMDAwMDAwMDAwMDAwMDAwMDAwMDAwMDP/AABEIACkAM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38r5v/AOCmH/BVP4R/8Eofg1ZeL/ilqOoPJrV39j0XQNHijudZ1xwU8428MkkaeXCjh5JJHRFBRdxkliR/YP2hfjXpf7NfwC8cfEXXbfULvRPAPh+/8SahBYRo91Nb2dtJcSpErsiGQpGwUM6gkjLAc1/En+3T+3T8R/8Agov+0drPxQ+KGs/2r4g1XENvbwq0dhotmrMYrGziLN5VvHubC5LMzPI7PLJJIwB+p/xr/wCD3D40a74qt5fh18HPhh4V0RbRUntPEl1fa/dSXG9y0izwSWSLGUMYEZiYgqx3kMFXv/2Q/wDg9w1WDUYbH49/BzT7q0mu5nm1rwBdPBJZ2/kDyY1069kcTSGcENIb2IBJAQhaPEn4I0UAf3mfAH4/eDf2pfg14e+IPw+8Q6f4q8G+KrQXmmanZsTHcJkqwKsA8ciOrI8bhXjdHR1V1ZR2FfyZf8Gx3/BVPxl+xH+3n4O+Fsuo6hqHwn+M/iC20LVNCEQuFtNUu9trZahbBpEEMgnNvHO4JD24bMcjxW/l/wBZtAHwB/wdHf8AKCj45/8AcA/9SDTK/kCr+8z9oX4KaX+0p8AvHHw612fULTRPH/h+/wDDeoT2Dol1Db3ltJbyvEzq6CQJIxUsjAEDKkcV/En+3T+wt8R/+CdH7R2s/C/4oaN/ZXiDSsTW9xCWksNas2ZhFfWcpVfNt5NrYbAZWV43VJY5I1APH6KKKACv7/K/ki/4Nhf+CbGu/t0f8FHPDfjXP2TwF8BtV0/xZr95Hexw3JvEeSbS7WKNkcyebdWu6T5VUQQTjzY5GhD/ANbtABXzf/wUw/4JWfCP/gq98GrLwh8UtO1BJNFu/tui6/o8sdtrOhuSnnC3mkjkTy5kQJJHIjowCNtEkUTp9IUUAfzZfGv/AIMj/jRoXiq3i+HXxj+GHirRGtFee78SWt9oF1Hcb3DRrBBHeo0YQRkSGVSSzDYAoZu//ZD/AODI/VZ9Rhvvj38Y9PtbSG7mSbRfAFq88l5b+QPJkXUb2NBDIJyS0ZspQUjADhpMx/0HUUAef/s0fsq/Dj9jf4WWngr4XeC/D/gfwzabG+x6VarF9qlWGOH7RcSf6y4uGjhiV55meWTYC7sea9AoooA//9kAAAAIQAEIJAAAABgAAAACEMDbAQAAAAMAAAAAAAAAAAAAAAAAAAAbQAAAQAAAADQAAAABAAAAAgAAAAAAAL8AAAC/AABAQgAAJEIDAAAAAAAAswAAALP//z9CAAAAswAAALP//yNCIQAAAAgAAABiAAAADAAAAAEAAAAVAAAADAAAAAQAAAAVAAAADAAAAAQAAABRAAAAbAgAAAAAAAAAAAAALwAAACgAAAAAAAAAAAAAAAAAAAAAAAAAMAAAACkAAABQAAAAbAAAALwAAACwBwAAAAAAACAAzAAwAAAAKQAAACgAAAAwAAAAKQAAAAEACAAAAAAAAAAAAAAAAAAAAAAAEQAAAAAAAAAAAAAA////AP7+/gD8/PwA+/v7AP39/QD39/cA+vr6APn5+QAGBgYAAQEBAAMDAwAEBAQAAgICAPb29gAFBQUABwcHAAEBAQEBAQEBAQEBAQEBAQEBAQEBAQEBAQEBAQEBAQEBAQEBAQEBAQEBAQEBAQEBAQEBAQEBAQEBAgIBAQIBAQQCAQEBAQEBBAECAQEBAQMBAgECAQEBAQIBAQEBAQEBAQEBAQEBAQEBAgEDAgUCAQEBBgEBBQECAQUBAQUBAwEEAQEBAQEFAgEBAQEBAQEBAQEBAQEBAQEBAQcBAQEBAwIFAQEEAQEBBAEDAwEBAQUBAQECAgIEAQUBAQEBAQEBAQEBAQEBAQEBAgEBAwEEAQEFAQcJAAoKCwAACQICAQUCBQUDAQEBAQEBAQEBAQEBAQEBAQEBAQEBAgEEAQMBBAELAAwACgAAAAAKAAsAAAEBAQEBBQEFAQMBAQEBAQEBAQEBAQEBAQEBAQEEAgEBAAAAAA0KAAoACg0AAAsAAAoAAQQBAQMBAQEBAQEBAQEBAQEBAQEBAQEBAQQBAQYNDQALAAoAAAALCgAKAAoAAAANAAEBAQEBBAEBAQEBAQEBAQEBAQEBAQEBAQEFAQ8AAAoADwAKCgAAAAoAAAAADwANDwAAAQUCAQIBAQEBAQEBAQIBAQEBAwEBAQEBDQANCgAAAAAAAAAAAAAAAAAAAAAACgoAAAIBAQEBAQEBAQEBAQEBAQQBAgECAQMADAAADAAAAAAAAAAAAAAAAAAAAAAAAAAAAAECAgEBAQEBAQEBAQEHAwECAwIBAg0JAAsLAA8AAAAAAAAAAAAAAAAAAAAAAA0KDAABBQMBAQEBAQEBAQMBAQECAQUCDQAAAAAACwAAAAAAAAAAAAAAAAAAAAAAAAAAAA0AAQEBAQEBAQEBAQEBAwgBAwECAAwKCQAAAAAAAAAAAAAAAAAAAAAAAAAACgsADQAAAQMBAQEBAQEBAQMBAQEBAQUAAAAAAA0AAA0AAAAAAAAAAAAAAAAAAAAAAAoACwwADQIBAQEBAQEBAQEEAQMEAQEMCg0NAAANAAAAAAAAAAAAAAAAAAAAAAAADQANAAANCwEBAQEBAQEBAQEBAwEBBQEAAAALAA0AAAoAAAAAAAAAAAAAAAAAAAAAAAoADQoAAAIBAQEBAQEBAQEBAgEBAQAAAAAAAAAAAAAAAAAAAAAAAAAAAAAAAAAAAAAAAAAAAAABAQEBAQEBAQEBAgEBAQAAAAAAAAAAAAAAAAAAAAAAAAAAAAAAAAAAAAAAAAAAAAABAQEBAQEBAQEBAgEBAQAAAAAAAAAAAAAAAAAAAAAAAAAAAAAAAAAAAAAAAAAAAAABAQEBAQEBAQEBAgEBAQAAAAAAAAAAAAAAAAAAAAAAAAAAAAAAAAAAAAAAAAAAAAABAQEBAQEBAQEBAgEBAQAAAAAAAAAAAAAAAAAAAAAAAAAAAAAAAAAAAAAAAAAAAAABAQEBAQEBAQEBAgEBAQAAAAAAAAAAAAAAAAAAAAAAAAAAAAAAAAAAAAAAAAAAAAABAQEBAQEBAQEBAgEBAQAAAAAAAAAAAAAAAAAAAAAAAAAAAAAAAAAAAAAAAAAAAAABAQEBAQEBAQEBAgEBAQAAAAAAAAAAAAAAAAAAAAAAAAAAAAAAAAAAAAAAAAAAAAABAQEBAQEBAQEBBQEBAgEAAAALAA0AAAoAAAAAAAAAAAAAAAAAAAAAAAANAAAKAAEBAQEBAQEBAQEHAQQHAgELCg0KAAANAAAAAAAAAAAAAAAAAAAAAAAADQAAAAsAAAEBAQEBAQEBAQMBAQEBAQMAAAAAAA0ACg0AAAAAAAAAAAAAAAAAAAAAAAwAAAsKCwUBAQEBAQEBAQEBAwcBAwECAAwKCQAAAAoAAAAAAAAAAAAAAAAAAAAAAA8KDAAAAgEBAQEBAQEBAQMBAQEFAQUCDQAAAAAADQAAAAAAAAAAAAAAAAAAAAAADAANAAoABQEBAQEBAQEBAQEHAwECBQEBAg0JAAsLAAwAAAAAAAAAAAAAAAAAAAAAABAACgABAQEBAQEBAQEBAQEBAQQBAQECAQUADAAADAAAAAAAAAAAAAAAAAAAAAAACgAKCwUDAQIBAQEBAQEBAQICAgEBAwECAQEBCgAKAAAAAAAAAAAAAAAAAAAAAAAAAAsAAgEBAgEBAQEBAQEBAQEBAQEBAQEBAgEFAg8AAAoADwAKCgAAAAoAAAAADwANAA0BAgUCAQIBAQEBAQEBAQEBAQEBAQEBAgMBAQ4NCwALAAoAAAALCgAKAAoAAAANDQQFAQECAQEBAQEBAQEBAQEBAQEBAQEBAQEDAgEBAAAAAA0KAAoACg0AAAsAAAoAAQcBBQUBAgIBAQEBAQEBAQEBAQEBAQEBAgEEAQMBBAELAAwACgAAAAAKAAsAAAEBBQEDAwEDAQEBAQEBAQEBAQEBAQEBAQEBAQEBAwEEAQEFAQcJAAoKCwAACQICAQUCAwEBAQECAQIBAQEBAQEBAQEBAQEBAQEBAQcBAQEBAwIFAQEEAQEBBAEDAwEBAQUBAQEBAwgCAQIBAQEBAQEBAQEBAQEBAQEBAgEEAgUFAQEBBgEBBQECAQUBAQUBAwEEAgEHAQEBAQIBAQEBAQEBAQEBAQEBAQEBAgIBAQICAQMCAQEBAQEBBAECAQEBAQMBAQEBAQECBQEBAQEBAQEBAUwAAABkAAAAAAAAAAAAAAAvAAAAKAAAAAAAAAAAAAAAMAAAACkAAAApAKoAAAAAAAAAAAAAAIA/AAAAAAAAAAAAAIA/AAAAAAAAAAAAAAAAAAAAAAAAAAAAAAAAAAAAAAAAAAAiAAAADAAAAP////9GAAAAHAAAABAAAABFTUYrAkAAAAwAAAAAAAAADgAAABQAAAAAAAAAEAAAABQAAAA=</SignatureImage>
          <SignatureComments/>
          <WindowsVersion>6.2</WindowsVersion>
          <OfficeVersion>15.0</OfficeVersion>
          <ApplicationVersion>15.0</ApplicationVersion>
          <Monitors>1</Monitors>
          <HorizontalResolution>1366</HorizontalResolution>
          <VerticalResolution>768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2020-07-01T06:04:11Z</xd:SigningTime>
          <xd:SigningCertificate>
            <xd:Cert>
              <xd:CertDigest>
                <DigestMethod Algorithm="http://www.w3.org/2001/04/xmlenc#sha256"/>
                <DigestValue>5XFFPF5f5FCLC92u4/SiQFMY9tEm8FCDq0g1o1GYCi8=</DigestValue>
              </xd:CertDigest>
              <xd:IssuerSerial>
                <X509IssuerName>CN=B-Trust Operational Qualified CA, OU=B-Trust, O=BORICA AD, OID.2.5.4.97=NTRBG-201230426, C=BG</X509IssuerName>
                <X509SerialNumber>600164262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zCCBRugAwIBAgIIaQ5Pt5rtE5QwDQYJKoZIhvcNAQELBQAwcTELMAkGA1UEBhMCQkcxGDAWBgNVBGETD05UUkJHLTIwMTIzMDQyNjESMBAGA1UEChMJQk9SSUNBIEFEMRAwDgYDVQQLEwdCLVRydXN0MSIwIAYDVQQDExlCLVRydXN0IFJvb3QgUXVhbGlmaWVkIENBMB4XDTE4MDYwMTEzNDQ1MFoXDTMzMDUzMTEzNDQ1MFoweDELMAkGA1UEBhMCQkcxGDAWBgNVBGETD05UUkJHLTIwMTIzMDQyNjESMBAGA1UEChMJQk9SSUNBIEFEMRAwDgYDVQQLEwdCLVRydXN0MSkwJwYDVQQDEyBCLVRydXN0IE9wZXJhdGlvbmFsIFF1YWxpZmllZCBDQTCCAiIwDQYJKoZIhvcNAQEBBQADggIPADCCAgoCggIBALotZe4YXbj/eg9cTbUEIm96CN/g6pr0mkSMQzcGoFJ/ob7ag7EFfXMh3p0oaYx0sq3Sd3cRdSaFlkJhYHtuz6UqA6g/2iIjTehPS4a+NLIgkU7jfVjZ0rAZM/0JYeh2BPwgw0wiSwpviHTvMIpu7DHFNeWruocEKvgq4YqZriJRtPNapOFjRQWSTeZc0btyn4prkLE54SreFQ/+z33spbgrnhI9m90GG6kMr/vx0E+iUYkVklCdBrTBcNllgM+bF2V6iMcbLgnnjU1biHvPpZTd6cedJM3rHC9LLLE8Dxq95MmMK9vLoOCU0SogAjEx4XeZnS3h3xwA4qF6FCLe7D8FfNA0gWJO49h2GjDhnAzTGhyep6tH1p1SnizoPq+Z1rFcHOYrOXfJf5EplaZ0ls32HlFSGCCqHFOcx+NFcZelubJUsA0f7tYT2PudMmT0QrrFB/BODl4625UZlsiEWG0YLRkujBQgTYKjdSS9hiX9ZVcf8t/zeEibe1FCnEjmrm8G+79bqAPa8dT3zy7FgWxN+YkYbqMaIdXmtCYLemmDHeYij/UbjrcSJ0UmmR41PunO9bX64Jh2EsZn6TKUqWqJu/vGoDo93rvkIFcRMrD5Fe36G0WKcE7ytP57ekYYAotaVCpp4ecCyhPwV+BRBRqUPbw1asxvikrph4PlWn9JAgMAl6mjggHGMIIBwjAdBgNVHQ4EFgQUJ88IQwTwxYM3Z4EXTfwF5ttli7AwHwYDVR0jBBgwFoAU8oTuLjX+8PrYUFCwnEiJ6lov2aswIQYDVR0SBBowGIYWaHR0cDovL3d3dy5iLXRydXN0Lm9yZzASBgNVHRMBAf8ECDAGAQH/AgEAMHgGA1UdIARxMG8wQAYKKwYBBAH7dgEGATAyMDAGCCsGAQUFBwIBFiRodHRwOi8vd3d3LmItdHJ1c3Qub3JnL2RvY3VtZW50cy9jcHMwDQYLKwYBBAH7dgEGAQEwDQYLKwYBBAH7dgEGAQIwDQYLKwYBBAH7dgEGAQMwDgYDVR0PAQH/BAQDAgEGMEUGA1UdHwQ+MDwwOqA4oDaGNGh0dHA6Ly9jcmwuYi10cnVzdC5vcmcvcmVwb3NpdG9yeS9CLVRydXN0Um9vdFFDQS5jcmwweAYIKwYBBQUHAQEEbDBqMCMGCCsGAQUFBzABhhdodHRwOi8vb2NzcC5iLXRydXN0Lm9yZzBDBggrBgEFBQcwAoY3aHR0cDovL2NhLmItdHJ1c3Qub3JnL3JlcG9zaXRvcnkvQi1UcnVzdFJvb3RRQ0FPQ1NQLmNlcjANBgkqhkiG9w0BAQsFAAOCAgEAiPODGc6gWdHjROgQ2cy0KtZROQDl8ax0fTNJGmCvj714uBzuTvBECtLX8xZRmIvpd6PZq6Nexl4pXhS04SLdz7MhakN970d12/cGxkdYotTEpx0WuXqPC3J0A5VWY8LLsJ8JhVoO4xp4HaNE4abnCj+uXURFLJsoxbEKy1iqHMy7lopej9sCuOjp6jNQa+J4b4mEx8RtFn4VTnaC+19z3VQaPCaWfpJYnO1DsHSunZTq95UUVnjvgDM3WxuBRFkc551Q5dh4A+grGw6yPW5ijOC1eTxpG6DMgJL41G7ftGX1AsXhOuxoWRf9r2sCdQJUVe/CtZ37Vjm1QUS+TmTAjLXInh/sVNFC3xs7wt2umPQYevTeS4KRrxXgcv92ClW8qZGXoqnsrNvx9ATuHSMwysTBqrdEAAxqUrPrt2nb58yp+2Aa44CHhzXCfpFN9J84nwJhIOEVhLBaVelsP5IpiCfUTDtluNFNZ+0lWws7ugwt0Y4UwNVkEbm+TxYe3taAoOcf3eZP2+BfVNM/MANpcY7h5uNdOxhRhB7l6MdvMJIMEq3RzEH+IH4tEBb56+H6Dkp93k1Hif6dIwa9vleIueDpL3R3aG7yv2lq2xFVUlB6r+zEFAXmGA6X26R44TwWO1tLVCYR76D781dYNmLCvS/sJ4idGjW2TQDAOOB6mZ0=</xd:EncapsulatedX509Certificate>
            <xd:EncapsulatedX509Certificate>MIIG7zCCBNegAwIBAgIBATANBgkqhkiG9w0BAQsFADBxMQswCQYDVQQGEwJCRzEYMBYGA1UEYRMPTlRSQkctMjAxMjMwNDI2MRIwEAYDVQQKEwlCT1JJQ0EgQUQxEDAOBgNVBAsTB0ItVHJ1c3QxIjAgBgNVBAMTGUItVHJ1c3QgUm9vdCBRdWFsaWZpZWQgQ0EwHhcNMTcwNDI1MTUyODQzWhcNMzcwNDI1MTUyODQzWjBxMQswCQYDVQQGEwJCRzEYMBYGA1UEYRMPTlRSQkctMjAxMjMwNDI2MRIwEAYDVQQKEwlCT1JJQ0EgQUQxEDAOBgNVBAsTB0ItVHJ1c3QxIjAgBgNVBAMTGUItVHJ1c3QgUm9vdCBRdWFsaWZpZWQgQ0EwggIiMA0GCSqGSIb3DQEBAQUAA4ICDwAwggIKAoICAQCvMcOLZlM8z4SmjI6q0pT07UaZdFy9YdcErzJO2n8QSm4T9NQb9HYthmGNa/ZsBSh18rmC80pVpd9hPCYr6uiMK/8dSBrY65pIU2HLSqVrhe+b0Qx6OS6lkKKYlHProEas3R0pNTTrg2hOxJsEazBBghZC9ZUpermXR2ZlKM7QDMzEocRGVDjq4X49zx1a5TYlGJBAmAfwfVLtrWeIlYjLAXu0Y4ntSuYQFX9d3uIUaVMgW+9S+XK+MuBZosSHPwl1VHMCbnvJH+9v99/xheYYwfNsIesMI/cLdipaUFi76IhwgZk3741OACScqWl9/I2KKI+HfwPNQXKe988kwJ6C9k0Q3BrzpFiOySU9YGQLd21nq5/0qvINmWp/hQn0J9BYnJYkX8yKTNEqrEBV6xReIHHBVIgFCc89gcElryHHEJPw0HQOPdN9Yu099t7begrp9NCjY3h/RSg0JRua1pvIHxER3wCdjRuRdCDCcwpIMamVwsEtPs24lvgzBC0fqtVOP47uqEKgCcqYlEx/cCgQI4bnZxY4WHXYHUgmBiH9iMUD9mly3+JzvO8oaPQXjIUg1oIAGkRLRPH0JNqmG+6Uw/b4mAbwYS5DDnFp6bN3MrSvPvEu0T7LTIkoKF9nZjByaMSSoOV36CD/kc0rQ2KIUNGcrKevvM4QocOPrau5owIDAMv9o4IBkDCCAYwwHQYDVR0OBBYEFPKE7i41/vD62FBQsJxIiepaL9mrMB8GA1UdIwQYMBaAFPKE7i41/vD62FBQsJxIiepaL9mrMCEGA1UdEgQaMBiGFmh0dHA6Ly93d3cuYi10cnVzdC5vcmcwDwYDVR0TAQH/BAUwAwEB/zBFBgNVHSAEPjA8MDoGBFUdIAAwMjAwBggrBgEFBQcCARYkaHR0cDovL3d3dy5iLXRydXN0Lm9yZy9kb2N1bWVudHMvY3BzMA4GA1UdDwEB/wQEAwIBBjBFBgNVHR8EPjA8MDqgOKA2hjRodHRwOi8vY3JsLmItdHJ1c3Qub3JnL3JlcG9zaXRvcnkvQi1UcnVzdFJvb3RRQ0EuY3JsMHgGCCsGAQUFBwEBBGwwajAjBggrBgEFBQcwAYYXaHR0cDovL29jc3AuYi10cnVzdC5vcmcwQwYIKwYBBQUHMAKGN2h0dHA6Ly9jYS5iLXRydXN0Lm9yZy9yZXBvc2l0b3J5L0ItVHJ1c3RSb290UUNBT0NTUC5jZXIwDQYJKoZIhvcNAQELBQADggIBAJkWw21cnW4B9sVeetOiaT3MdeN3Zz2PWZO4kkFEyLQ8Yp0U0a4fj/c/09sO+D6KXXOnmCmSB+vbGMBdT6OTsgeierCJxOEtKWdxKRQxrhDSwhYGiYvrATojdJAaaRS6Sz7AiezmqE6Nm0s3nWDk0Ne84YR4QQAHQ0HyX2oK6+sP/1WuCVH1hQAT6mR1T+H6E+dqtRKi6luWICcGhls0l6SwhfvUioAe17cX1DTSmnzNJ7f5kkwAih7s6vLgYltsEhqF/Mdlwmr2bkz4/Oo/5lorZNRrcNnsSUIdi6KesmZnxiotIVYjYktLOMFHlI1EzqNX9N0hD3wGoaoh6q+pdD3ynl0euih/A20gI35F7NqeCJunQIbpfVR6C7NDzLlT62SFHeyO7HYXyrZHzabbsAIjoJuzyMR+fgTPDgWt1w9ro/jGBWxijoOUtajWoIB/QsnbTuAbhVoSLI5cKBaEiQkcDh4seHecBzsidUHIEBp0767rftu1SGBjXTRjoq2uPJvqdssAO09PRx5UoRWq/HvYfLz+1yC8TnH0A2uU+bxt2xIgGmV4LAeLWo9GZpNlg4JhnwMO064UnQiaYJP7eS4cJaFAmWnFQfe65tijNantvhJGbRL0dmV9fk5MfGFDCkYNj5Eop8GqLdVGQQsdx3LtjQsdK2bgwRhEAMQ1+uQZ</xd:EncapsulatedX509Certificate>
          </xd:CertificateValues>
        </xd:UnsignedSignatureProperties>
      </xd:UnsignedProperties>
    </xd:QualifyingProperties>
  </Object>
  <Object Id="idValidSigLnImg">AQAAAGwAAAAAAAAAAAAAAP8AAAB/AAAAAAAAAAAAAABIFAAAKAoAACBFTUYAAAEAtCQAAMsAAAAFAAAAAAAAAAAAAAAAAAAAVgUAAAADAAAVAQAAnAAAAAAAAAAAAAAAAAAAAAg6BABgYQI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MAAAAAEAAAA9gAAABAAAADAAAAABAAAADcAAAANAAAAIQDwAAAAAAAAAAAAAACAPwAAAAAAAAAAAACAPwAAAAAAAAAAAAAAAAAAAAAAAAAAAAAAAAAAAAAAAAAAJQAAAAwAAAAAAACAKAAAAAwAAAABAAAAUgAAAHABAAABAAAA9f///wAAAAAAAAAAAAAAAJABAAAAAAABAAAAAHMAZQBnAG8AZQAgAHUAaQAAAAAAAAAAAAAAAAAAAAAAAAAAAAAAAAAAAAAAAAAAAAAAAAAAAAAAAAAAAAAAAAAAAAAAeBlxwfl/AADQvBUs5gAAAAAAAADhAgAAiJ4lGfp/AAAAAAAAAAAAAC7MMsP5fwAAAABAGfp/AAB4GXHB+X8AAAAAAAAAAAAAAAAAAAAAAACFMcaVoMYAAGhUMsP5fwAASAAAAOECAACQAQAAAAAAAIB21oLhAgAAuL4VLAAAAAAAAAAAAAAAAAkAAAAAAAAAAAAAAAAAAADcvRUs5gAAAHC+FSzmAAAAsbP+GPp/AAAAAAAAAAAAAJABAAAAAAAAgHbWguECAAC4vhUs5gAAAIB21oLhAgAAe2wCGfp/AACAvRUs5gAAAHC+FSzmAAAAAAAAAAAAAAAAAAAAZHYACAAAAAAlAAAADAAAAAEAAAAYAAAADAAAAAAAAAISAAAADAAAAAEAAAAeAAAAGAAAAMAAAAAEAAAA9wAAABEAAAAlAAAADAAAAAEAAABUAAAAkAAAAMEAAAAEAAAA9QAAABAAAAABAAAAuTmiQQCAokHBAAAABAAAAAsAAABMAAAAAAAAAAAAAAAAAAAA//////////9kAAAAMQAuADcALgAyADAAMgAwACAAMwQuAAAABgAAAAMAAAAGAAAAAwAAAAYAAAAGAAAABgAAAAYAAAADAAAABQAAAAMAAABLAAAAQAAAADAAAAAFAAAAIAAAAAEAAAABAAAAEAAAAAAAAAAAAAAAAAEAAIAAAAAAAAAAAAAAAAABAACAAAAAUgAAAHABAAACAAAAEAAAAAcAAAAAAAAAAAAAALwCAAAAAADMAQICIlMAeQBzAHQAZQBtAAAAAAAAAAAAAAAAAAAAAAAAAAAAAAAAAAAAAAAAAAAAAAAAAAAAAAAAAAAAAAAAAAAAAAAAAAAAAAAp/uECAAADAAAA4QIAACAAAAAAAAAAiJ4lGfp/AAAAAAAAAAAAAC4xccH5fwAAAgAAAAAAAADADCn+4QIAAAAAAAAAAAAAAAAAAAAAAABVasaVoMYAAAgAAAAAAAAAAAAAAAAAAABxBYoAAAAAAIB21oLhAgAA0OQVLAAAAAAAAAAAAAAAAAcAAAAAAAAAUDLTguECAAAM5BUs5gAAAKDkFSzmAAAAsbP+GPp/AAAAKfiU4QIAADMyccEAAAAAgI01/uECAACg83GV4QIAAIB21oLhAgAAe2wCGfp/AACw4xUs5gAAAKDkFSzmAAAAAAAAAAAAAAAAAAAAZHYACAAAAAAlAAAADAAAAAIAAAAnAAAAGAAAAAMAAAAAAAAAAAAAAAAAAAAlAAAADAAAAAMAAABMAAAAZAAAAAAAAAAAAAAA//////////8AAAAAFgAAAAAAAAA1AAAAIQDwAAAAAAAAAAAAAACAPwAAAAAAAAAAAACAPwAAAAAAAAAAAAAAAAAAAAAAAAAAAAAAAAAAAAAAAAAAJQAAAAwAAAAAAACAKAAAAAwAAAADAAAAJwAAABgAAAADAAAAAAAAAAAAAAAAAAAAJQAAAAwAAAADAAAATAAAAGQAAAAAAAAAAAAAAP//////////AAAAABYAAAAAAQAAAAAAACEA8AAAAAAAAAAAAAAAgD8AAAAAAAAAAAAAgD8AAAAAAAAAAAAAAAAAAAAAAAAAAAAAAAAAAAAAAAAAACUAAAAMAAAAAAAAgCgAAAAMAAAAAwAAACcAAAAYAAAAAwAAAAAAAAAAAAAAAAAAACUAAAAMAAAAAwAAAEwAAABkAAAAAAAAAAAAAAD//////////wABAAAWAAAAAAAAADUAAAAhAPAAAAAAAAAAAAAAAIA/AAAAAAAAAAAAAIA/AAAAAAAAAAAAAAAAAAAAAAAAAAAAAAAAAAAAAAAAAAAlAAAADAAAAAAAAIAoAAAADAAAAAMAAAAnAAAAGAAAAAMAAAAAAAAAAAAAAAAAAAAlAAAADAAAAAMAAABMAAAAZAAAAAAAAABLAAAA/wAAAEwAAAAAAAAASwAAAAABAAACAAAAIQDwAAAAAAAAAAAAAACAPwAAAAAAAAAAAACAPwAAAAAAAAAAAAAAAAAAAAAAAAAAAAAAAAAAAAAAAAAAJQAAAAwAAAAAAACAKAAAAAwAAAADAAAAJwAAABgAAAADAAAAAAAAAP///wAAAAAAJQAAAAwAAAADAAAATAAAAGQAAAAAAAAAFgAAAP8AAABKAAAAAAAAABYAAAAAAQAANQAAACEA8AAAAAAAAAAAAAAAgD8AAAAAAAAAAAAAgD8AAAAAAAAAAAAAAAAAAAAAAAAAAAAAAAAAAAAAAAAAACUAAAAMAAAAAAAAgCgAAAAMAAAAAwAAACcAAAAYAAAAAwAAAAAAAAD///8AAAAAACUAAAAMAAAAAwAAAEwAAABkAAAACQAAACcAAAAfAAAASgAAAAkAAAAnAAAAFwAAACQAAAAhAPAAAAAAAAAAAAAAAIA/AAAAAAAAAAAAAIA/AAAAAAAAAAAAAAAAAAAAAAAAAAAAAAAAAAAAAAAAAAAlAAAADAAAAAAAAIAoAAAADAAAAAMAAABSAAAAcAEAAAMAAADg////AAAAAAAAAAAAAAAAkAEAAAAAAAEAAAAAYQByAGkAYQBsAAAAAAAAAAAAAAAAAAAAAAAAAAAAAAAAAAAAAAAAAAAAAAAAAAAAAAAAAAAAAAAAAAAAAAAAAAAAAABIY9bC+X8AAJAqd8H5fwAAwHianeECAACIniUZ+n8AAAAAAAAAAAAAgkN3wfl/AAABAAAAAAAAAKCCcpPhAgAAAAAAAAAAAAAAAAAAAAAAADW9xpWgxgAAAQAAAAAAAAAAOBUs5gAAAJABAAAAAAAAgHbWguECAAAIOhUsAAAAAAAAAAAAAAAABgAAAAAAAAAEAAAAAAAAACw5FSzmAAAAwDkVLOYAAACxs/4Y+n8AAAAAAAAAAAAAMNXQwgAAAACAeJ6V4QIAAAAAAAAAAAAAgHbWguECAAB7bAIZ+n8AANA4FSzmAAAAwDkVLOYAAAAAAAAAAAAAAAAAAABkdgAIAAAAACUAAAAMAAAAAwAAABgAAAAMAAAAAAAAAhIAAAAMAAAAAQAAABYAAAAMAAAACAAAAFQAAABUAAAACgAAACcAAAAeAAAASgAAAAEAAAC5OaJBAICiQQoAAABLAAAAAQAAAEwAAAAEAAAACQAAACcAAAAgAAAASwAAAFAAAABYAAAAFQAAABYAAAAMAAAAAAAAACUAAAAMAAAAAgAAACcAAAAYAAAABAAAAAAAAAD///8AAAAAACUAAAAMAAAABAAAAEwAAABkAAAAKQAAABkAAAD2AAAASgAAACkAAAAZAAAAzgAAADIAAAAhAPAAAAAAAAAAAAAAAIA/AAAAAAAAAAAAAIA/AAAAAAAAAAAAAAAAAAAAAAAAAAAAAAAAAAAAAAAAAAAlAAAADAAAAAAAAIAoAAAADAAAAAQAAAAnAAAAGAAAAAQAAAAAAAAA////AAAAAAAlAAAADAAAAAQAAABMAAAAZAAAACkAAAAZAAAA9gAAAEcAAAApAAAAGQAAAM4AAAAv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///wAYAAAADAAAAAAAAAASAAAADAAAAAIAAAATAAAADAAAAAEAAAAUAAAADAAAAA0AAAAVAAAADAAAAAEAAAAWAAAADAAAAAAAAAANAAAAEAAAAAAAAAAAAAAAOgAAAAwAAAAKAAAAGwAAABAAAAAAAAAAAAAAACMAAAAgAAAATTOQPwAAAAAAAAAA/7+PPwAAJEIAAMhBJAAAACQAAABNM5A/AAAAAAAAAAD/v48/AAAkQgAAyEEEAAAAcwAAAAwAAAAAAAAADQAAABAAAAApAAAAGQAAAFIAAABwAQAABAAAABAAAAAHAAAAAAAAAAAAAAC8AgAAAAAAzAcCAiJTAHkAcwB0AGUAbQAAAAAAAAAAAAAAAAAAAAAAAAAAAAAAAAAAAAAAAAAAAAAAAAAAAAAAAAAAAAAAAAAAAAAAAAAAACSIgBIAAAAAAAAAAAAAAADAbxUs5gAAAHIGAQAAAAAAUwBlAGcAbwBlACAAVQBJALBsFSzmAAAA/bKdwfl/AAAzBAAAAAAAAAAAAAAAAAAADwAAQAAAAAByBgEAAAAAAPBsFSzmAAAAirOdwfl/AAABAAAAAAAAAAQAAAAAAAAA1gZ4leECAAAgYaiM4QIAAAsAAAAAAAAAIGGojOECAABAcBUs5gAAANKl+cH5fwAA1gZ4leECAAAAAAAAAAAAAAAAAAAAAAAAirOdwfl/AAAAAAAAAAAAAHtsAhn6fwAA4G0VLOYAAABkAAAAAAAAAAgAO5rhAgAAAAAAAGR2AAgAAAAAJQAAAAwAAAAEAAAARgAAACgAAAAcAAAAR0RJQwIAAAAAAAAAAAAAADAAAAApAAAAAAAAACEAAAAIAAAAYgAAAAwAAAABAAAAFQAAAAwAAAAEAAAAFQAAAAwAAAAEAAAAUQAAADwIAAAqAAAAGgAAAF0AAABFAAAAAQAAAAEAAAAAAAAAAAAAAC8AAAAoAAAAUAAAAGwAAAC8AAAAgAcAAAAAAAAgAMwALgAAACcAAAAoAAAALwAAACgAAAABAAgAAAAAAAAAAAAAAAAAAAAAABEAAAAAAAAAAAAAAP///wD+/v4A/Pz8APv7+wD9/f0A9/f3APr6+gD5+fkABgYGAAEBAQADAwMABAQEAAICAgD29vYABQUFAAcHBwABAQEBAQEBAQICAQECAQEEAgEBAQEBAQQBAgEBAQEDAQIBAgEBAQECAQEBAQEBAQEBAQEBAQEBAQIBAwIFAgEBAQYBAQUBAgEFAQEFAQMBBAEBAQEBBQIBAQEBAQEBAQEBAQEBAQEBAQEHAQEBAQMCBQEBBAEBAQQBAwMBAQEFAQEBAgICBAEFAQEBAQEBAQEBAQEBAQEBAQIBAQMBBAEBBQEHCQAKCgsAAAkCAgEFAgUFAwEBAQEBAQEBAQEBAQEBAQEBAQEBAQIBBAEDAQQBCwAMAAoAAAAACgALAAABAQEBAQUBBQEDAQEBAQEBAQEBAQEBAQEBAQEBBAIBAQAAAAANCgAKAAoNAAALAAAKAAEEAQEDAQEBAQEBAQEBAQEBAQEBAQEBAQEEAQEGDQ0ACwAKAAAACwoACgAKAAAADQABAQEBAQQBAQEBAQEBAQEBAQEBAQEBAQEBBQEPAAAKAA8ACgoAAAAKAAAAAA8ADQ8AAAEFAgECAQEBAQEBAQECAQEBAQMBAQEBAQ0ADQoAAAAAAAAAAAAAAAAAAAAAAAoKAAACAQEBAQEBAQEBAQEBAQEEAQIBAgEDAAwAAAwAAAAAAAAAAAAAAAAAAAAAAAAAAAABAgIBAQEBAQEBAQEBBwMBAgMCAQINCQALCwAPAAAAAAAAAAAAAAAAAAAAAAANCgwAAQUDAQEBAQEBAQEDAQEBAgEFAg0AAAAAAAsAAAAAAAAAAAAAAAAAAAAAAAAAAAANAAEBAQEBAQEBAQEBAQMIAQMBAgAMCgkAAAAAAAAAAAAAAAAAAAAAAAAAAAoLAA0AAAEDAQEBAQEBAQEDAQEBAQEFAAAAAAANAAANAAAAAAAAAAAAAAAAAAAAAAAKAAsMAA0CAQEBAQEBAQEBBAEDBAEBDAoNDQAADQAAAAAAAAAAAAAAAAAAAAAAAA0ADQAADQsBAQEBAQEBAQEBAQMBAQUBAAAACwANAAAKAAAAAAAAAAAAAAAAAAAAAAAKAA0KAAACAQEBAQEBAQEBAQIBAQEAAAAAAAAAAAAAAAAAAAAAAAAAAAAAAAAAAAAAAAAAAAAAAQEBAQEBAQEBAQIBAQEAAAAAAAAAAAAAAAAAAAAAAAAAAAAAAAAAAAAAAAAAAAAAAQEBAQEBAQEBAQIBAQEAAAAAAAAAAAAAAAAAAAAAAAAAAAAAAAAAAAAAAAAAAAAAAQEBAQEBAQEBAQIBAQEAAAAAAAAAAAAAAAAAAAAAAAAAAAAAAAAAAAAAAAAAAAAAAQEBAQEBAQEBAQIBAQEAAAAAAAAAAAAAAAAAAAAAAAAAAAAAAAAAAAAAAAAAAAAAAQEBAQEBAQEBAQIBAQEAAAAAAAAAAAAAAAAAAAAAAAAAAAAAAAAAAAAAAAAAAAAAAQEBAQEBAQEBAQIBAQEAAAAAAAAAAAAAAAAAAAAAAAAAAAAAAAAAAAAAAAAAAAAAAQEBAQEBAQEBAQIBAQEAAAAAAAAAAAAAAAAAAAAAAAAAAAAAAAAAAAAAAAAAAAAAAQEBAQEBAQEBAQUBAQIBAAAACwANAAAKAAAAAAAAAAAAAAAAAAAAAAAADQAACgABAQEBAQEBAQEBBwEEBwIBCwoNCgAADQAAAAAAAAAAAAAAAAAAAAAAAA0AAAALAAABAQEBAQEBAQEDAQEBAQEDAAAAAAANAAoNAAAAAAAAAAAAAAAAAAAAAAAMAAALCgsFAQEBAQEBAQEBAQMHAQMBAgAMCgkAAAAKAAAAAAAAAAAAAAAAAAAAAAAPCgwAAAIBAQEBAQEBAQEDAQEBBQEFAg0AAAAAAA0AAAAAAAAAAAAAAAAAAAAAAAwADQAKAAUBAQEBAQEBAQEBBwMBAgUBAQINCQALCwAMAAAAAAAAAAAAAAAAAAAAAAAQAAoAAQEBAQEBAQEBAQEBAQEEAQEBAgEFAAwAAAwAAAAAAAAAAAAAAAAAAAAAAAoACgsFAwECAQEBAQEBAQECAgIBAQMBAgEBAQoACgAAAAAAAAAAAAAAAAAAAAAAAAALAAIBAQIBAQEBAQEBAQEBAQEBAQEBAQIBBQIPAAAKAA8ACgoAAAAKAAAAAA8ADQANAQIFAgECAQEBAQEBAQEBAQEBAQEBAQIDAQEODQsACwAKAAAACwoACgAKAAAADQ0EBQEBAgEBAQEBAQEBAQEBAQEBAQEBAQEBAwIBAQAAAAANCgAKAAoNAAALAAAKAAEHAQUFAQICAQEBAQEBAQEBAQEBAQEBAQIBBAEDAQQBCwAMAAoAAAAACgALAAABAQUBAwMBAwEBAQEBAQEBAQEBAQEBAQEBAQEBAQMBBAEBBQEHCQAKCgsAAAkCAgEFAgMBAQEBAgECAQEBAQEBAQEBAQEBAQEBAQEHAQEBAQMCBQEBBAEBAQQBAwMBAQEFAQEBAQMIAgECAQEBAQEBAQEBAQEBAQEBAQIBBAIFBQEBAQYBAQUBAgEFAQEFAQMBBAIBBwEBAQECAQEBAQEBAQEBAQEBAQEBAQICAQECAgEDAgEBAQEBAQQBAgEBAQEDAQEBAQEBAgUBAQEBAQEBAQFGAAAAFAAAAAgAAABHRElDAwAAACIAAAAMAAAA/////yIAAAAMAAAA/////yUAAAAMAAAADQAAgCgAAAAMAAAABAAAACIAAAAMAAAA/////yIAAAAMAAAA/v///ycAAAAYAAAABAAAAAAAAAD///8AAAAAACUAAAAMAAAABAAAAEwAAABkAAAAAAAAAFAAAAD/AAAAfAAAAAAAAABQAAAAAAEAAC0AAAAhAPAAAAAAAAAAAAAAAIA/AAAAAAAAAAAAAIA/AAAAAAAAAAAAAAAAAAAAAAAAAAAAAAAAAAAAAAAAAAAlAAAADAAAAAAAAIAoAAAADAAAAAQAAAAnAAAAGAAAAAQAAAAAAAAA////AAAAAAAlAAAADAAAAAQAAABMAAAAZAAAAAkAAABQAAAA9gAAAFwAAAAJAAAAUAAAAO4AAAANAAAAIQDwAAAAAAAAAAAAAACAPwAAAAAAAAAAAACAPwAAAAAAAAAAAAAAAAAAAAAAAAAAAAAAAAAAAAAAAAAAJQAAAAwAAAAAAACAKAAAAAwAAAAEAAAAJQAAAAwAAAABAAAAGAAAAAwAAAAAAAACEgAAAAwAAAABAAAAHgAAABgAAAAJAAAAUAAAAPcAAABdAAAAJQAAAAwAAAABAAAAVAAAAKgAAAAKAAAAUAAAAGoAAABcAAAAAQAAALk5okEAgKJBCgAAAFAAAAAPAAAATAAAAAAAAAAAAAAAAAAAAP//////////bAAAABIEOwQwBDQEOAQ8BDgEQAQgABYENQQzBDsEPgQyBAAABgAAAAYAAAAGAAAABgAAAAcAAAAIAAAABwAAAAcAAAADAAAACwAAAAYAAAAFAAAABgAAAAcAAAAGAAAASwAAAEAAAAAwAAAABQAAACAAAAABAAAAAQAAABAAAAAAAAAAAAAAAAABAACAAAAAAAAAAAAAAAAAAQAAgAAAACUAAAAMAAAAAgAAACcAAAAYAAAABAAAAAAAAAD///8AAAAAACUAAAAMAAAABAAAAEwAAABkAAAACQAAAGAAAAD2AAAAbAAAAAkAAABgAAAA7gAAAA0AAAAhAPAAAAAAAAAAAAAAAIA/AAAAAAAAAAAAAIA/AAAAAAAAAAAAAAAAAAAAAAAAAAAAAAAAAAAAAAAAAAAlAAAADAAAAAAAAIAoAAAADAAAAAQAAAAlAAAADAAAAAEAAAAYAAAADAAAAAAAAAISAAAADAAAAAEAAAAeAAAAGAAAAAkAAABgAAAA9wAAAG0AAAAlAAAADAAAAAEAAABUAAAAhAAAAAoAAABgAAAAQQAAAGwAAAABAAAAuTmiQQCAokEKAAAAYAAAAAkAAABMAAAAAAAAAAAAAAAAAAAA//////////9gAAAAIwQ/BEAEMAQyBDgEQgQ1BDsEAAAGAAAABwAAAAcAAAAGAAAABgAAAAcAAAAFAAAABgAAAAYAAABLAAAAQAAAADAAAAAFAAAAIAAAAAEAAAABAAAAEAAAAAAAAAAAAAAAAAEAAIAAAAAAAAAAAAAAAAABAACAAAAAJQAAAAwAAAACAAAAJwAAABgAAAAEAAAAAAAAAP///wAAAAAAJQAAAAwAAAAEAAAATAAAAGQAAAAJAAAAcAAAALQAAAB8AAAACQAAAHAAAACsAAAADQAAACEA8AAAAAAAAAAAAAAAgD8AAAAAAAAAAAAAgD8AAAAAAAAAAAAAAAAAAAAAAAAAAAAAAAAAAAAAAAAAACUAAAAMAAAAAAAAgCgAAAAMAAAABAAAACUAAAAMAAAAAQAAABgAAAAMAAAAAAAAAhIAAAAMAAAAAQAAABYAAAAMAAAAAAAAAFQAAAAUAQAACgAAAHAAAACzAAAAfAAAAAEAAAC5OaJBAICiQQoAAABwAAAAIQAAAEwAAAAEAAAACQAAAHAAAAC1AAAAfQAAAJAAAABTAGkAZwBuAGUAZAAgAGIAeQA6ACAAVgBsAGEAZABpAG0AaQByACAASQB2AGEAbgBvAHYAIABKAGUAZwBsAG8AdgAAAAYAAAADAAAABwAAAAcAAAAGAAAABwAAAAMAAAAHAAAABQAAAAMAAAADAAAABwAAAAMAAAAGAAAABwAAAAMAAAAJAAAAAwAAAAQAAAADAAAAAwAAAAUAAAAGAAAABwAAAAcAAAAFAAAAAwAAAAQAAAAGAAAABwAAAAMAAAAHAAAABQAAABYAAAAMAAAAAAAAACUAAAAMAAAAAgAAAA4AAAAUAAAAAAAAABAAAAAUAAAA</Object>
  <Object Id="idInvalidSigLnImg">AQAAAGwAAAAAAAAAAAAAAP8AAAB/AAAAAAAAAAAAAABIFAAAKAoAACBFTUYAAAEAVCgAANEAAAAFAAAAAAAAAAAAAAAAAAAAVgUAAAADAAAVAQAAnAAAAAAAAAAAAAAAAAAAAAg6BABgYQI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vAAAAAAcKDQcKDQcJDQ4WMShFrjFU1TJV1gECBAIDBAECBQoRKyZBowsTMQAAAAAAfqbJd6PIeqDCQFZ4JTd0Lk/HMVPSGy5uFiE4GypVJ0KnHjN9AAABExcAAACcz+7S6ffb7fnC0t1haH0hMm8aLXIuT8ggOIwoRKslP58cK08AAAEAAAAAAMHg9P///////////+bm5k9SXjw/SzBRzTFU0y1NwSAyVzFGXwEBAhMXCA8mnM/u69/SvI9jt4tgjIR9FBosDBEjMVTUMlXWMVPRKUSeDxk4AAAAAAAAAADT6ff///////+Tk5MjK0krSbkvUcsuT8YVJFoTIFIrSbgtTcEQHEcAAAAAAJzP7vT6/bTa8kRleixHhy1Nwi5PxiQtTnBwcJKSki81SRwtZAgOIwAAAAAAweD02+35gsLqZ5q6Jz1jNEJyOUZ4qamp+/v7////wdPeVnCJAQECAAAAAACv1/Ho8/ubzu6CwuqMudS3u769vb3////////////L5fZymsABAgMAAAAAAK/X8fz9/uLx+snk9uTy+vz9/v///////////////8vl9nKawAECAwAAAAAAotHvtdryxOL1xOL1tdry0+r32+350+r3tdryxOL1pdPvc5rAAQIDAAAAAABpj7ZnjrZqj7Zqj7ZnjrZtkbdukrdtkbdnjrZqj7ZojrZ3rdUCAwQAAAAAAAAAAAAAAAAAAAAAAAAAAAAAAAAAAAAAAAAAAAAAAAAAAAAAAAAAAAAA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AAAHgZccH5fwAA0LwVLOYAAAAAAAAA4QIAAIieJRn6fwAAAAAAAAAAAAAuzDLD+X8AAAAAQBn6fwAAeBlxwfl/AAAAAAAAAAAAAAAAAAAAAAAAhTHGlaDGAABoVDLD+X8AAEgAAADhAgAAkAEAAAAAAACAdtaC4QIAALi+FSwAAAAAAAAAAAAAAAAJAAAAAAAAAAAAAAAAAAAA3L0VLOYAAABwvhUs5gAAALGz/hj6fwAAAAAAAAAAAACQAQAAAAAAAIB21oLhAgAAuL4VLOYAAACAdtaC4QIAAHtsAhn6fwAAgL0VLOYAAABwvhUs5gAAAAAAAAAAAAAAAAAAAGR2AAgAAAAAJQAAAAwAAAABAAAAGAAAAAwAAAD/AAACEgAAAAwAAAABAAAAHgAAABgAAAAiAAAABAAAAHoAAAARAAAAJQAAAAwAAAABAAAAVAAAALQAAAAjAAAABAAAAHgAAAAQAAAAAQAAALk5okEAgKJBIwAAAAQAAAARAAAATAAAAAAAAAAAAAAAAAAAAP//////////cAAAAEkAbgB2AGEAbABpAGQAIABzAGkAZwBuAGEAdAB1AHIAZQAAAAMAAAAHAAAABQAAAAYAAAADAAAAAwAAAAcAAAADAAAABQAAAAMAAAAHAAAABwAAAAYAAAAEAAAABwAAAAQAAAAGAAAASwAAAEAAAAAwAAAABQAAACAAAAABAAAAAQAAABAAAAAAAAAAAAAAAAABAACAAAAAAAAAAAAAAAAAAQAAgAAAAFIAAABwAQAAAgAAABAAAAAHAAAAAAAAAAAAAAC8AgAAAAAAzAECAiJTAHkAcwB0AGUAbQAAAAAAAAAAAAAAAAAAAAAAAAAAAAAAAAAAAAAAAAAAAAAAAAAAAAAAAAAAAAAAAAAAAAAAAAAAAAAAKf7hAgAAAwAAAOECAAAgAAAAAAAAAIieJRn6fwAAAAAAAAAAAAAuMXHB+X8AAAIAAAAAAAAAwAwp/uECAAAAAAAAAAAAAAAAAAAAAAAAVWrGlaDGAAAIAAAAAAAAAAAAAAAAAAAAcQWKAAAAAACAdtaC4QIAANDkFSwAAAAAAAAAAAAAAAAHAAAAAAAAAFAy04LhAgAADOQVLOYAAACg5BUs5gAAALGz/hj6fwAAACn4lOECAAAzMnHBAAAAAICNNf7hAgAAoPNxleECAACAdtaC4QIAAHtsAhn6fwAAsOMVLOYAAACg5BUs5gAAAAAAAAAAAAAAAAAAAG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AAASGPWwvl/AACQKnfB+X8AAMB4mp3hAgAAiJ4lGfp/AAAAAAAAAAAAAIJDd8H5fwAAAQAAAAAAAACggnKT4QIAAAAAAAAAAAAAAAAAAAAAAAA1vcaVoMYAAAEAAAAAAAAAADgVLOYAAACQAQAAAAAAAIB21oLhAgAACDoVLAAAAAAAAAAAAAAAAAYAAAAAAAAABAAAAAAAAAAsORUs5gAAAMA5FSzmAAAAsbP+GPp/AAAAAAAAAAAAADDV0MIAAAAAgHieleECAAAAAAAAAAAAAIB21oLhAgAAe2wCGfp/AADQOBUs5gAAAMA5FSzmAAAAAAAAAAAAAAAAAAAAZHYACAAAAAAlAAAADAAAAAMAAAAYAAAADAAAAAAAAAISAAAADAAAAAEAAAAWAAAADAAAAAgAAABUAAAAVAAAAAoAAAAnAAAAHgAAAEoAAAABAAAAuTmiQQCAok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E0zkD8AAAAAAAAAAP+/jz8AACRCAADIQSQAAAAkAAAATTOQPwAAAAAAAAAA/7+PPwAAJEIAAMhBBAAAAHMAAAAMAAAAAAAAAA0AAAAQAAAAKQAAABkAAABSAAAAcAEAAAQAAAAQAAAABwAAAAAAAAAAAAAAvAIAAAAAAMwHAgIiUwB5AHMAdABlAG0AAAAAAAAAAAAAAAAAAAAAAAAAAAAAAAAAAAAAAAAAAAAAAAAAAAAAAAAAAAAAAAAAAAAAAAAAAAACAAAA5gAAAAAAAAAAAAAAAAEAAFEAAACiAAAAogAAAFEAAAAAAAAAogAIAgAAAAAAAAAAAAAAAAQBAAADAAAAAAAAAAAAAAAAAAAAAAAAAAAAAAAAAAAAAAAAAAAAAAAAAAAAAAAAAAAAAAAAAAAAAAAAAAAAAAAAAAAAAAAAAAQBAAABAQUBAAAAAAAAAAANAAAKAAAAAAAAAAAAAAAAAAAAAAAADQDe2D1BgmwAAAABAgMEBQYHCAkKCwAADg8QERITFBUWFxgZGhscHR4fAAAAAAAAAAB7bAIZ+n8AAOBtFSzmAAAAZAAAAAAAAAAIADya4QIAAAAAAABkdgAIAAAAACUAAAAMAAAABAAAAEYAAAAoAAAAHAAAAEdESUMCAAAAAAAAAAAAAAAwAAAAKQAAAAAAAAAhAAAACAAAAGIAAAAMAAAAAQAAABUAAAAMAAAABAAAABUAAAAMAAAABAAAAFEAAAA8CAAAKgAAABoAAABdAAAARQAAAAEAAAABAAAAAAAAAAAAAAAvAAAAKAAAAFAAAABsAAAAvAAAAIAHAAAAAAAAIADMAC4AAAAnAAAAKAAAAC8AAAAoAAAAAQAIAAAAAAAAAAAAAAAAAAAAAAARAAAAAAAAAAAAAAD///8A/v7+APz8/AD7+/sA/f39APf39wD6+voA+fn5AAYGBgABAQEAAwMDAAQEBAACAgIA9vb2AAUFBQAHBwcAAQEBAQEBAQECAgEBAgEBBAIBAQEBAQEEAQIBAQEBAwECAQIBAQEBAgEBAQEBAQEBAQEBAQEBAQECAQMCBQIBAQEGAQEFAQIBBQEBBQEDAQQBAQEBAQUCAQEBAQEBAQEBAQEBAQEBAQEBBwEBAQEDAgUBAQQBAQEEAQMDAQEBBQEBAQICAgQBBQEBAQEBAQEBAQEBAQEBAQECAQEDAQQBAQUBBwkACgoLAAAJAgIBBQIFBQMBAQEBAQEBAQEBAQEBAQEBAQEBAQECAQQBAwEEAQsADAAKAAAAAAoACwAAAQEBAQEFAQUBAwEBAQEBAQEBAQEBAQEBAQEBAQQCAQEAAAAADQoACgAKDQAACwAACgABBAEBAwEBAQEBAQEBAQEBAQEBAQEBAQEBBAEBBg0NAAsACgAAAAsKAAoACgAAAA0AAQEBAQEEAQEBAQEBAQEBAQEBAQEBAQEBAQUBDwAACgAPAAoKAAAACgAAAAAPAA0PAAABBQIBAgEBAQEBAQEBAgEBAQEDAQEBAQENAA0KAAAAAAAAAAAAAAAAAAAAAAAKCgAAAgEBAQEBAQEBAQEBAQEBBAECAQIBAwAMAAAMAAAAAAAAAAAAAAAAAAAAAAAAAAAAAQICAQEBAQEBAQEBAQcDAQIDAgECDQkACwsADwAAAAAAAAAAAAAAAAAAAAAADQoMAAEFAwEBAQEBAQEBAwEBAQIBBQINAAAAAAALAAAAAAAAAAAAAAAAAAAAAAAAAAAADQABAQEBAQEBAQEBAQEDCAEDAQIADAoJAAAAAAAAAAAAAAAAAAAAAAAAAAAKCwANAAABAwEBAQEBAQEBAwEBAQEBBQAAAAAADQAADQAAAAAAAAAAAAAAAAAAAAAACgALDAANAgEBAQEBAQEBAQQBAwQBAQwKDQ0AAA0AAAAAAAAAAAAAAAAAAAAAAAANAA0AAA0LAQEBAQEBAQEBAQEDAQEFAQAAAAsADQAACgAAAAAAAAAAAAAAAAAAAAAACgANCgAAAgEBAQEBAQEBAQECAQEBAAAAAAAAAAAAAAAAAAAAAAAAAAAAAAAAAAAAAAAAAAAAAAEBAQEBAQEBAQECAQEBAAAAAAAAAAAAAAAAAAAAAAAAAAAAAAAAAAAAAAAAAAAAAAEBAQEBAQEBAQECAQEBAAAAAAAAAAAAAAAAAAAAAAAAAAAAAAAAAAAAAAAAAAAAAAEBAQEBAQEBAQECAQEBAAAAAAAAAAAAAAAAAAAAAAAAAAAAAAAAAAAAAAAAAAAAAAEBAQEBAQEBAQECAQEBAAAAAAAAAAAAAAAAAAAAAAAAAAAAAAAAAAAAAAAAAAAAAAEBAQEBAQEBAQECAQEBAAAAAAAAAAAAAAAAAAAAAAAAAAAAAAAAAAAAAAAAAAAAAAEBAQEBAQEBAQECAQEBAAAAAAAAAAAAAAAAAAAAAAAAAAAAAAAAAAAAAAAAAAAAAAEBAQEBAQEBAQECAQEBAAAAAAAAAAAAAAAAAAAAAAAAAAAAAAAAAAAAAAAAAAAAAAEBAQEBAQEBAQEFAQECAQAAAAsADQAACgAAAAAAAAAAAAAAAAAAAAAAAA0AAAoAAQEBAQEBAQEBAQcBBAcCAQsKDQoAAA0AAAAAAAAAAAAAAAAAAAAAAAANAAAACwAAAQEBAQEBAQEBAwEBAQEBAwAAAAAADQAKDQAAAAAAAAAAAAAAAAAAAAAADAAACwoLBQEBAQEBAQEBAQEDBwEDAQIADAoJAAAACgAAAAAAAAAAAAAAAAAAAAAADwoMAAACAQEBAQEBAQEBAwEBAQUBBQINAAAAAAANAAAAAAAAAAAAAAAAAAAAAAAMAA0ACgAFAQEBAQEBAQEBAQcDAQIFAQECDQkACwsADAAAAAAAAAAAAAAAAAAAAAAAEAAKAAEBAQEBAQEBAQEBAQEBBAEBAQIBBQAMAAAMAAAAAAAAAAAAAAAAAAAAAAAKAAoLBQMBAgEBAQEBAQEBAgICAQEDAQIBAQEKAAoAAAAAAAAAAAAAAAAAAAAAAAAACwACAQECAQEBAQEBAQEBAQEBAQEBAQECAQUCDwAACgAPAAoKAAAACgAAAAAPAA0ADQECBQIBAgEBAQEBAQEBAQEBAQEBAQECAwEBDg0LAAsACgAAAAsKAAoACgAAAA0NBAUBAQIBAQEBAQEBAQEBAQEBAQEBAQEBAQMCAQEAAAAADQoACgAKDQAACwAACgABBwEFBQECAgEBAQEBAQEBAQEBAQEBAQECAQQBAwEEAQsADAAKAAAAAAoACwAAAQEFAQMDAQMBAQEBAQEBAQEBAQEBAQEBAQEBAQEDAQQBAQUBBwkACgoLAAAJAgIBBQIDAQEBAQIBAgEBAQEBAQEBAQEBAQEBAQEBBwEBAQEDAgUBAQQBAQEEAQMDAQEBBQEBAQEDCAIBAgEBAQEBAQEBAQEBAQEBAQECAQQCBQUBAQEGAQEFAQIBBQEBBQEDAQQCAQcBAQEBAgEBAQEBAQEBAQEBAQEBAQECAgEBAgIBAwIBAQEBAQEEAQIBAQEBAwEBAQEBAQIFAQEBAQEBAQEBRgAAABQAAAAIAAAAR0RJQwMAAAAiAAAADAAAAP////8iAAAADAAAAP////8lAAAADAAAAA0AAIAoAAAADAAAAAQAAAAiAAAADAAAAP////8iAAAADAAAAP7///8nAAAAGAAAAAQAAAAAAAAA////AAAAAAAlAAAADAAAAAQAAABMAAAAZAAAAAAAAABQAAAA/wAAAHwAAAAAAAAAUAAAAAABAAAtAAAAIQDwAAAAAAAAAAAAAACAPwAAAAAAAAAAAACAPwAAAAAAAAAAAAAAAAAAAAAAAAAAAAAAAAAAAAAAAAAAJQAAAAwAAAAAAACAKAAAAAwAAAAEAAAAJwAAABgAAAAEAAAAAAAAAP///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CoAAAACgAAAFAAAABqAAAAXAAAAAEAAAC5OaJBAICiQQoAAABQAAAADwAAAEwAAAAAAAAAAAAAAAAAAAD//////////2wAAAASBDsEMAQ0BDgEPAQ4BEAEIAAWBDUEMwQ7BD4EMgQAAAYAAAAGAAAABgAAAAYAAAAHAAAACAAAAAcAAAAHAAAAAwAAAAsAAAAGAAAABQAAAAYAAAAHAAAABgAAAEsAAABAAAAAMAAAAAUAAAAgAAAAAQAAAAEAAAAQAAAAAAAAAAAAAAAAAQAAgAAAAAAAAAAAAAAAAAEAAIAAAAAlAAAADAAAAAIAAAAnAAAAGAAAAAQAAAAAAAAA////AAAAAAAlAAAADAAAAAQAAABMAAAAZAAAAAkAAABgAAAA9gAAAGwAAAAJAAAAYAAAAO4AAAANAAAAIQDwAAAAAAAAAAAAAACAPwAAAAAAAAAAAACAPwAAAAAAAAAAAAAAAAAAAAAAAAAAAAAAAAAAAAAAAAAAJQAAAAwAAAAAAACAKAAAAAwAAAAEAAAAJQAAAAwAAAABAAAAGAAAAAwAAAAAAAACEgAAAAwAAAABAAAAHgAAABgAAAAJAAAAYAAAAPcAAABtAAAAJQAAAAwAAAABAAAAVAAAAIQAAAAKAAAAYAAAAEEAAABsAAAAAQAAALk5okEAgKJBCgAAAGAAAAAJAAAATAAAAAAAAAAAAAAAAAAAAP//////////YAAAACMEPwRABDAEMgQ4BEIENQQ7BAAABgAAAAcAAAAHAAAABgAAAAYAAAAHAAAABQAAAAYAAAAGAAAASwAAAEAAAAAwAAAABQAAACAAAAABAAAAAQAAABAAAAAAAAAAAAAAAAABAACAAAAAAAAAAAAAAAAAAQAAgAAAACUAAAAMAAAAAgAAACcAAAAYAAAABAAAAAAAAAD///8AAAAAACUAAAAMAAAABAAAAEwAAABkAAAACQAAAHAAAAC0AAAAfAAAAAkAAABwAAAArAAAAA0AAAAhAPAAAAAAAAAAAAAAAIA/AAAAAAAAAAAAAIA/AAAAAAAAAAAAAAAAAAAAAAAAAAAAAAAAAAAAAAAAAAAlAAAADAAAAAAAAIAoAAAADAAAAAQAAAAlAAAADAAAAAEAAAAYAAAADAAAAAAAAAISAAAADAAAAAEAAAAWAAAADAAAAAAAAABUAAAAFAEAAAoAAABwAAAAswAAAHwAAAABAAAAuTmiQQCAokEKAAAAcAAAACEAAABMAAAABAAAAAkAAABwAAAAtQAAAH0AAACQAAAAUwBpAGcAbgBlAGQAIABiAHkAOgAgAFYAbABhAGQAaQBtAGkAcgAgAEkAdgBhAG4AbwB2ACAASgBlAGcAbABvAHYAAAAGAAAAAwAAAAcAAAAHAAAABgAAAAcAAAADAAAABwAAAAUAAAADAAAAAwAAAAcAAAADAAAABgAAAAcAAAADAAAACQAAAAMAAAAEAAAAAwAAAAMAAAAFAAAABgAAAAcAAAAHAAAABQAAAAMAAAAEAAAABgAAAAcAAAADAAAABwAAAAUAAAAWAAAADAAAAAAAAAAlAAAADAAAAAIAAAAOAAAAFAAAAAAAAAAQAAAAFAAAAA=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3</vt:i4>
      </vt:variant>
    </vt:vector>
  </HeadingPairs>
  <TitlesOfParts>
    <vt:vector size="23" baseType="lpstr">
      <vt:lpstr>SUMMARY_TV</vt:lpstr>
      <vt:lpstr>bTV Coeff</vt:lpstr>
      <vt:lpstr>bTV March</vt:lpstr>
      <vt:lpstr>bTV April</vt:lpstr>
      <vt:lpstr>bTV NC March</vt:lpstr>
      <vt:lpstr>bTV October nonst</vt:lpstr>
      <vt:lpstr>MTG RTG September 2019</vt:lpstr>
      <vt:lpstr>Coeff MTG</vt:lpstr>
      <vt:lpstr>bTV NC April</vt:lpstr>
      <vt:lpstr>NBG_March</vt:lpstr>
      <vt:lpstr>NBG_April</vt:lpstr>
      <vt:lpstr>NBG_nonst</vt:lpstr>
      <vt:lpstr>TSH March</vt:lpstr>
      <vt:lpstr>TSH April</vt:lpstr>
      <vt:lpstr>CinemaCity </vt:lpstr>
      <vt:lpstr>Arena</vt:lpstr>
      <vt:lpstr>Metro</vt:lpstr>
      <vt:lpstr>Presa</vt:lpstr>
      <vt:lpstr>Display</vt:lpstr>
      <vt:lpstr>Budget</vt:lpstr>
      <vt:lpstr>'CinemaCity '!Print_Area</vt:lpstr>
      <vt:lpstr>Display!Print_Area</vt:lpstr>
      <vt:lpstr>SUMMARY_TV!Print_Area</vt:lpstr>
    </vt:vector>
  </TitlesOfParts>
  <Manager>Kartaleva</Manager>
  <Company>Argent Media Agency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bTV</dc:title>
  <dc:creator>Borislav</dc:creator>
  <cp:lastModifiedBy>Борис Хаджистоянов</cp:lastModifiedBy>
  <cp:lastPrinted>2019-09-16T08:48:54Z</cp:lastPrinted>
  <dcterms:created xsi:type="dcterms:W3CDTF">2003-09-05T11:33:14Z</dcterms:created>
  <dcterms:modified xsi:type="dcterms:W3CDTF">2020-07-01T06:04:01Z</dcterms:modified>
</cp:coreProperties>
</file>